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90" yWindow="360" windowWidth="22980" windowHeight="9105" tabRatio="969" activeTab="2"/>
  </bookViews>
  <sheets>
    <sheet name="Intro" sheetId="7943" r:id="rId1"/>
    <sheet name="SP AusNet record of changes" sheetId="7947" r:id="rId2"/>
    <sheet name="Input" sheetId="1" r:id="rId3"/>
    <sheet name="Adjustment for previous period" sheetId="7942" r:id="rId4"/>
    <sheet name="Actual RAB roll forward" sheetId="18" r:id="rId5"/>
    <sheet name="Total actual RAB roll forward" sheetId="7941" r:id="rId6"/>
    <sheet name="Tax value roll forward" sheetId="7944" r:id="rId7"/>
    <sheet name="Asset lives roll forward" sheetId="7945" r:id="rId8"/>
    <sheet name="SPA actual depreciation" sheetId="7948" r:id="rId9"/>
    <sheet name="Movements in provisions" sheetId="7949" r:id="rId10"/>
    <sheet name="Output summary" sheetId="7946" r:id="rId11"/>
  </sheet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period'!$H$455</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period'!$H$456</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period'!$H$457</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period'!$H$458</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period'!$H$459</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period'!$H$460</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period'!$H$461</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period'!$H$462</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period'!$H$463</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period'!$H$464</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period'!$H$446</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period'!$H$465</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period'!$H$466</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period'!$H$467</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period'!$H$468</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period'!$H$469</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period'!$H$470</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period'!$H$471</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period'!$H$472</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period'!$H$473</definedName>
    <definedName name="A29remlife">Input!$K$35</definedName>
    <definedName name="A29stdlife">Input!$L$35</definedName>
    <definedName name="A29taxremlife">Input!$V$35</definedName>
    <definedName name="A29taxstdlife">Input!$W$35</definedName>
    <definedName name="A29taxvalue">Input!$U$35</definedName>
    <definedName name="A29value">'Adjustment for previous period'!$H$474</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period'!$H$447</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period'!$H$475</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period'!$H$448</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period'!$H$449</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period'!$H$450</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period'!$H$451</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period'!$H$452</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period'!$H$453</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period'!$H$454</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Input!$G$252</definedName>
    <definedName name="_xlnm.Print_Area" localSheetId="4">'Actual RAB roll forward'!$C$1:$S$1018</definedName>
    <definedName name="_xlnm.Print_Area" localSheetId="3">'Adjustment for previous period'!$B$1:$R$635</definedName>
    <definedName name="_xlnm.Print_Area" localSheetId="7">'Asset lives roll forward'!$A$1:$L$426</definedName>
    <definedName name="_xlnm.Print_Area" localSheetId="2">Input!$F$1:$X$253</definedName>
    <definedName name="_xlnm.Print_Area" localSheetId="0">Intro!$A$1:$W$35</definedName>
    <definedName name="_xlnm.Print_Area" localSheetId="10">'Output summary'!$A$1:$M$5</definedName>
    <definedName name="_xlnm.Print_Area" localSheetId="6">'Tax value roll forward'!$A$1:$R$397</definedName>
    <definedName name="_xlnm.Print_Area" localSheetId="5">'Total actual RAB roll forward'!$C$1:$R$838</definedName>
    <definedName name="RAB">Input!$J$37</definedName>
    <definedName name="vanilla1">Input!$H$252</definedName>
    <definedName name="vanilla10">Input!$Q$252</definedName>
    <definedName name="vanilla2">Input!$I$252</definedName>
    <definedName name="vanilla3">Input!$J$252</definedName>
    <definedName name="vanilla4">Input!$K$252</definedName>
    <definedName name="vanilla5">Input!$L$252</definedName>
    <definedName name="vanilla6">Input!$M$252</definedName>
    <definedName name="vanilla7">Input!$N$252</definedName>
    <definedName name="vanilla8">Input!$O$252</definedName>
    <definedName name="vanilla9">Input!$P$252</definedName>
  </definedNames>
  <calcPr calcId="145621" concurrentCalc="0"/>
</workbook>
</file>

<file path=xl/calcChain.xml><?xml version="1.0" encoding="utf-8"?>
<calcChain xmlns="http://schemas.openxmlformats.org/spreadsheetml/2006/main">
  <c r="J8" i="7945" l="1"/>
  <c r="H40" i="7944"/>
  <c r="I74" i="7944"/>
  <c r="J74" i="7944"/>
  <c r="K74" i="7944"/>
  <c r="L74" i="7944"/>
  <c r="M74" i="7944"/>
  <c r="J9" i="7945"/>
  <c r="I40" i="7944"/>
  <c r="J75" i="7944"/>
  <c r="K75" i="7944"/>
  <c r="L75" i="7944"/>
  <c r="M75" i="7944"/>
  <c r="J10" i="7945"/>
  <c r="J40" i="7944"/>
  <c r="K76" i="7944"/>
  <c r="L76" i="7944"/>
  <c r="M76" i="7944"/>
  <c r="J11" i="7945"/>
  <c r="K40" i="7944"/>
  <c r="L77" i="7944"/>
  <c r="M77" i="7944"/>
  <c r="J12" i="7945"/>
  <c r="L40" i="7944"/>
  <c r="M78" i="7944"/>
  <c r="J13" i="7945"/>
  <c r="H18" i="7949"/>
  <c r="H22" i="7949"/>
  <c r="H55" i="7949"/>
  <c r="H76" i="7949"/>
  <c r="H59" i="7949"/>
  <c r="R59" i="7949"/>
  <c r="R41" i="7949"/>
  <c r="M143" i="1"/>
  <c r="M40" i="7944"/>
  <c r="J14" i="7945"/>
  <c r="N40" i="7944"/>
  <c r="J15" i="7945"/>
  <c r="O40" i="7944"/>
  <c r="J16" i="7945"/>
  <c r="P40" i="7944"/>
  <c r="J17" i="7945"/>
  <c r="Q40" i="7944"/>
  <c r="J18" i="7945"/>
  <c r="J19" i="7945"/>
  <c r="K9" i="7945"/>
  <c r="K10" i="7945"/>
  <c r="K11" i="7945"/>
  <c r="K12" i="7945"/>
  <c r="K13" i="7945"/>
  <c r="K14" i="7945"/>
  <c r="K15" i="7945"/>
  <c r="K16" i="7945"/>
  <c r="K17" i="7945"/>
  <c r="K18" i="7945"/>
  <c r="K8" i="7945"/>
  <c r="K19" i="7945"/>
  <c r="O7" i="7946"/>
  <c r="H8" i="7944"/>
  <c r="I8" i="7944"/>
  <c r="I84" i="7944"/>
  <c r="J8" i="7944"/>
  <c r="J84" i="7944"/>
  <c r="K8" i="7944"/>
  <c r="K84" i="7944"/>
  <c r="L8" i="7944"/>
  <c r="L84" i="7944"/>
  <c r="M8" i="7944"/>
  <c r="M84" i="7944"/>
  <c r="N8" i="7944"/>
  <c r="N7" i="7946"/>
  <c r="J22" i="7945"/>
  <c r="H41" i="7944"/>
  <c r="I87" i="7944"/>
  <c r="J87" i="7944"/>
  <c r="K87" i="7944"/>
  <c r="L87" i="7944"/>
  <c r="M87" i="7944"/>
  <c r="J23" i="7945"/>
  <c r="I41" i="7944"/>
  <c r="J88" i="7944"/>
  <c r="K88" i="7944"/>
  <c r="L88" i="7944"/>
  <c r="M88" i="7944"/>
  <c r="J24" i="7945"/>
  <c r="J41" i="7944"/>
  <c r="K89" i="7944"/>
  <c r="L89" i="7944"/>
  <c r="M89" i="7944"/>
  <c r="J25" i="7945"/>
  <c r="K41" i="7944"/>
  <c r="L90" i="7944"/>
  <c r="M90" i="7944"/>
  <c r="J26" i="7945"/>
  <c r="L41" i="7944"/>
  <c r="M91" i="7944"/>
  <c r="J27" i="7945"/>
  <c r="H23" i="7949"/>
  <c r="H60" i="7949"/>
  <c r="R60" i="7949"/>
  <c r="R42" i="7949"/>
  <c r="M144" i="1"/>
  <c r="M41" i="7944"/>
  <c r="J28" i="7945"/>
  <c r="N41" i="7944"/>
  <c r="J29" i="7945"/>
  <c r="O41" i="7944"/>
  <c r="J30" i="7945"/>
  <c r="P41" i="7944"/>
  <c r="J31" i="7945"/>
  <c r="Q41" i="7944"/>
  <c r="J32" i="7945"/>
  <c r="J33" i="7945"/>
  <c r="K23" i="7945"/>
  <c r="K24" i="7945"/>
  <c r="K25" i="7945"/>
  <c r="K26" i="7945"/>
  <c r="K27" i="7945"/>
  <c r="K28" i="7945"/>
  <c r="K29" i="7945"/>
  <c r="K30" i="7945"/>
  <c r="K31" i="7945"/>
  <c r="K32" i="7945"/>
  <c r="K22" i="7945"/>
  <c r="K33" i="7945"/>
  <c r="O8" i="7946"/>
  <c r="H9" i="7944"/>
  <c r="I9" i="7944"/>
  <c r="I97" i="7944"/>
  <c r="J9" i="7944"/>
  <c r="J97" i="7944"/>
  <c r="K9" i="7944"/>
  <c r="K97" i="7944"/>
  <c r="L9" i="7944"/>
  <c r="L97" i="7944"/>
  <c r="M9" i="7944"/>
  <c r="M97" i="7944"/>
  <c r="N9" i="7944"/>
  <c r="N8" i="7946"/>
  <c r="J36" i="7945"/>
  <c r="H42" i="7944"/>
  <c r="I100" i="7944"/>
  <c r="J100" i="7944"/>
  <c r="K100" i="7944"/>
  <c r="L100" i="7944"/>
  <c r="M100" i="7944"/>
  <c r="J37" i="7945"/>
  <c r="I42" i="7944"/>
  <c r="J101" i="7944"/>
  <c r="K101" i="7944"/>
  <c r="L101" i="7944"/>
  <c r="M101" i="7944"/>
  <c r="J38" i="7945"/>
  <c r="J42" i="7944"/>
  <c r="K102" i="7944"/>
  <c r="L102" i="7944"/>
  <c r="M102" i="7944"/>
  <c r="J39" i="7945"/>
  <c r="K42" i="7944"/>
  <c r="L103" i="7944"/>
  <c r="M103" i="7944"/>
  <c r="J40" i="7945"/>
  <c r="L42" i="7944"/>
  <c r="M104" i="7944"/>
  <c r="J41" i="7945"/>
  <c r="H24" i="7949"/>
  <c r="H61" i="7949"/>
  <c r="R61" i="7949"/>
  <c r="R43" i="7949"/>
  <c r="M145" i="1"/>
  <c r="M42" i="7944"/>
  <c r="J42" i="7945"/>
  <c r="N42" i="7944"/>
  <c r="J43" i="7945"/>
  <c r="O42" i="7944"/>
  <c r="J44" i="7945"/>
  <c r="P42" i="7944"/>
  <c r="J45" i="7945"/>
  <c r="Q42" i="7944"/>
  <c r="J46" i="7945"/>
  <c r="J47" i="7945"/>
  <c r="K37" i="7945"/>
  <c r="K38" i="7945"/>
  <c r="K39" i="7945"/>
  <c r="K40" i="7945"/>
  <c r="K41" i="7945"/>
  <c r="K42" i="7945"/>
  <c r="K43" i="7945"/>
  <c r="K44" i="7945"/>
  <c r="K45" i="7945"/>
  <c r="K46" i="7945"/>
  <c r="K36" i="7945"/>
  <c r="K47" i="7945"/>
  <c r="O9" i="7946"/>
  <c r="H10" i="7944"/>
  <c r="I10" i="7944"/>
  <c r="I110" i="7944"/>
  <c r="J10" i="7944"/>
  <c r="J110" i="7944"/>
  <c r="K10" i="7944"/>
  <c r="K110" i="7944"/>
  <c r="L10" i="7944"/>
  <c r="L110" i="7944"/>
  <c r="M10" i="7944"/>
  <c r="M110" i="7944"/>
  <c r="N10" i="7944"/>
  <c r="N9" i="7946"/>
  <c r="J50" i="7945"/>
  <c r="H43" i="7944"/>
  <c r="I113" i="7944"/>
  <c r="J113" i="7944"/>
  <c r="K113" i="7944"/>
  <c r="L113" i="7944"/>
  <c r="M113" i="7944"/>
  <c r="J51" i="7945"/>
  <c r="I43" i="7944"/>
  <c r="J114" i="7944"/>
  <c r="K114" i="7944"/>
  <c r="L114" i="7944"/>
  <c r="M114" i="7944"/>
  <c r="J52" i="7945"/>
  <c r="J43" i="7944"/>
  <c r="K115" i="7944"/>
  <c r="L115" i="7944"/>
  <c r="M115" i="7944"/>
  <c r="J53" i="7945"/>
  <c r="K43" i="7944"/>
  <c r="L116" i="7944"/>
  <c r="M116" i="7944"/>
  <c r="J54" i="7945"/>
  <c r="L43" i="7944"/>
  <c r="M117" i="7944"/>
  <c r="J55" i="7945"/>
  <c r="H25" i="7949"/>
  <c r="H62" i="7949"/>
  <c r="R62" i="7949"/>
  <c r="R44" i="7949"/>
  <c r="M146" i="1"/>
  <c r="M43" i="7944"/>
  <c r="J56" i="7945"/>
  <c r="N43" i="7944"/>
  <c r="J57" i="7945"/>
  <c r="O43" i="7944"/>
  <c r="J58" i="7945"/>
  <c r="P43" i="7944"/>
  <c r="J59" i="7945"/>
  <c r="Q43" i="7944"/>
  <c r="J60" i="7945"/>
  <c r="J61" i="7945"/>
  <c r="K51" i="7945"/>
  <c r="K52" i="7945"/>
  <c r="K53" i="7945"/>
  <c r="K54" i="7945"/>
  <c r="K55" i="7945"/>
  <c r="K56" i="7945"/>
  <c r="K57" i="7945"/>
  <c r="K58" i="7945"/>
  <c r="K59" i="7945"/>
  <c r="K60" i="7945"/>
  <c r="K50" i="7945"/>
  <c r="K61" i="7945"/>
  <c r="O10" i="7946"/>
  <c r="H11" i="7944"/>
  <c r="I11" i="7944"/>
  <c r="I123" i="7944"/>
  <c r="J11" i="7944"/>
  <c r="J123" i="7944"/>
  <c r="K11" i="7944"/>
  <c r="K123" i="7944"/>
  <c r="L11" i="7944"/>
  <c r="L123" i="7944"/>
  <c r="M11" i="7944"/>
  <c r="M123" i="7944"/>
  <c r="N11" i="7944"/>
  <c r="N10" i="7946"/>
  <c r="J64" i="7945"/>
  <c r="H44" i="7944"/>
  <c r="I126" i="7944"/>
  <c r="J126" i="7944"/>
  <c r="K126" i="7944"/>
  <c r="L126" i="7944"/>
  <c r="M126" i="7944"/>
  <c r="J65" i="7945"/>
  <c r="I44" i="7944"/>
  <c r="J127" i="7944"/>
  <c r="K127" i="7944"/>
  <c r="L127" i="7944"/>
  <c r="M127" i="7944"/>
  <c r="J66" i="7945"/>
  <c r="J44" i="7944"/>
  <c r="K128" i="7944"/>
  <c r="L128" i="7944"/>
  <c r="M128" i="7944"/>
  <c r="J67" i="7945"/>
  <c r="K44" i="7944"/>
  <c r="L129" i="7944"/>
  <c r="M129" i="7944"/>
  <c r="J68" i="7945"/>
  <c r="L44" i="7944"/>
  <c r="M130" i="7944"/>
  <c r="J69" i="7945"/>
  <c r="H26" i="7949"/>
  <c r="H63" i="7949"/>
  <c r="R63" i="7949"/>
  <c r="R45" i="7949"/>
  <c r="M147" i="1"/>
  <c r="M44" i="7944"/>
  <c r="J70" i="7945"/>
  <c r="N44" i="7944"/>
  <c r="J71" i="7945"/>
  <c r="O44" i="7944"/>
  <c r="J72" i="7945"/>
  <c r="P44" i="7944"/>
  <c r="J73" i="7945"/>
  <c r="Q44" i="7944"/>
  <c r="J74" i="7945"/>
  <c r="J75" i="7945"/>
  <c r="K65" i="7945"/>
  <c r="K66" i="7945"/>
  <c r="K67" i="7945"/>
  <c r="K68" i="7945"/>
  <c r="K69" i="7945"/>
  <c r="K70" i="7945"/>
  <c r="K71" i="7945"/>
  <c r="K72" i="7945"/>
  <c r="K73" i="7945"/>
  <c r="K74" i="7945"/>
  <c r="K64" i="7945"/>
  <c r="K75" i="7945"/>
  <c r="O11" i="7946"/>
  <c r="H12" i="7944"/>
  <c r="I12" i="7944"/>
  <c r="I136" i="7944"/>
  <c r="J12" i="7944"/>
  <c r="J136" i="7944"/>
  <c r="K12" i="7944"/>
  <c r="K136" i="7944"/>
  <c r="L12" i="7944"/>
  <c r="L136" i="7944"/>
  <c r="M12" i="7944"/>
  <c r="M136" i="7944"/>
  <c r="N12" i="7944"/>
  <c r="N11" i="7946"/>
  <c r="J78" i="7945"/>
  <c r="H45" i="7944"/>
  <c r="I139" i="7944"/>
  <c r="J139" i="7944"/>
  <c r="K139" i="7944"/>
  <c r="L139" i="7944"/>
  <c r="M139" i="7944"/>
  <c r="J79" i="7945"/>
  <c r="I45" i="7944"/>
  <c r="J140" i="7944"/>
  <c r="K140" i="7944"/>
  <c r="L140" i="7944"/>
  <c r="M140" i="7944"/>
  <c r="J80" i="7945"/>
  <c r="J45" i="7944"/>
  <c r="K141" i="7944"/>
  <c r="L141" i="7944"/>
  <c r="M141" i="7944"/>
  <c r="J81" i="7945"/>
  <c r="K45" i="7944"/>
  <c r="L142" i="7944"/>
  <c r="M142" i="7944"/>
  <c r="J82" i="7945"/>
  <c r="L45" i="7944"/>
  <c r="M143" i="7944"/>
  <c r="J83" i="7945"/>
  <c r="H27" i="7949"/>
  <c r="H64" i="7949"/>
  <c r="R64" i="7949"/>
  <c r="R46" i="7949"/>
  <c r="M148" i="1"/>
  <c r="M45" i="7944"/>
  <c r="J84" i="7945"/>
  <c r="N45" i="7944"/>
  <c r="J85" i="7945"/>
  <c r="O45" i="7944"/>
  <c r="J86" i="7945"/>
  <c r="P45" i="7944"/>
  <c r="J87" i="7945"/>
  <c r="Q45" i="7944"/>
  <c r="J88" i="7945"/>
  <c r="J89" i="7945"/>
  <c r="K79" i="7945"/>
  <c r="K80" i="7945"/>
  <c r="K81" i="7945"/>
  <c r="K82" i="7945"/>
  <c r="K83" i="7945"/>
  <c r="K84" i="7945"/>
  <c r="K85" i="7945"/>
  <c r="K86" i="7945"/>
  <c r="K87" i="7945"/>
  <c r="K88" i="7945"/>
  <c r="K78" i="7945"/>
  <c r="K89" i="7945"/>
  <c r="O12" i="7946"/>
  <c r="H13" i="7944"/>
  <c r="I13" i="7944"/>
  <c r="I149" i="7944"/>
  <c r="J13" i="7944"/>
  <c r="J149" i="7944"/>
  <c r="K13" i="7944"/>
  <c r="K149" i="7944"/>
  <c r="L13" i="7944"/>
  <c r="L149" i="7944"/>
  <c r="M13" i="7944"/>
  <c r="M149" i="7944"/>
  <c r="N13" i="7944"/>
  <c r="N12" i="7946"/>
  <c r="J92" i="7945"/>
  <c r="H46" i="7944"/>
  <c r="I152" i="7944"/>
  <c r="J152" i="7944"/>
  <c r="K152" i="7944"/>
  <c r="L152" i="7944"/>
  <c r="M152" i="7944"/>
  <c r="J93" i="7945"/>
  <c r="I46" i="7944"/>
  <c r="J153" i="7944"/>
  <c r="K153" i="7944"/>
  <c r="L153" i="7944"/>
  <c r="M153" i="7944"/>
  <c r="J94" i="7945"/>
  <c r="J46" i="7944"/>
  <c r="K154" i="7944"/>
  <c r="L154" i="7944"/>
  <c r="M154" i="7944"/>
  <c r="J95" i="7945"/>
  <c r="K46" i="7944"/>
  <c r="L155" i="7944"/>
  <c r="M155" i="7944"/>
  <c r="J96" i="7945"/>
  <c r="L46" i="7944"/>
  <c r="M156" i="7944"/>
  <c r="J97" i="7945"/>
  <c r="H28" i="7949"/>
  <c r="H65" i="7949"/>
  <c r="R65" i="7949"/>
  <c r="R47" i="7949"/>
  <c r="M149" i="1"/>
  <c r="M46" i="7944"/>
  <c r="J98" i="7945"/>
  <c r="N46" i="7944"/>
  <c r="J99" i="7945"/>
  <c r="O46" i="7944"/>
  <c r="J100" i="7945"/>
  <c r="P46" i="7944"/>
  <c r="J101" i="7945"/>
  <c r="Q46" i="7944"/>
  <c r="J102" i="7945"/>
  <c r="J103" i="7945"/>
  <c r="K93" i="7945"/>
  <c r="K94" i="7945"/>
  <c r="K95" i="7945"/>
  <c r="K96" i="7945"/>
  <c r="K97" i="7945"/>
  <c r="K98" i="7945"/>
  <c r="K99" i="7945"/>
  <c r="K100" i="7945"/>
  <c r="K101" i="7945"/>
  <c r="K102" i="7945"/>
  <c r="K92" i="7945"/>
  <c r="K103" i="7945"/>
  <c r="O13" i="7946"/>
  <c r="H14" i="7944"/>
  <c r="I14" i="7944"/>
  <c r="I162" i="7944"/>
  <c r="J14" i="7944"/>
  <c r="J162" i="7944"/>
  <c r="K14" i="7944"/>
  <c r="K162" i="7944"/>
  <c r="L14" i="7944"/>
  <c r="L162" i="7944"/>
  <c r="M14" i="7944"/>
  <c r="M162" i="7944"/>
  <c r="N14" i="7944"/>
  <c r="N13" i="7946"/>
  <c r="J106" i="7945"/>
  <c r="H47" i="7944"/>
  <c r="I165" i="7944"/>
  <c r="J165" i="7944"/>
  <c r="K165" i="7944"/>
  <c r="L165" i="7944"/>
  <c r="M165" i="7944"/>
  <c r="J107" i="7945"/>
  <c r="I47" i="7944"/>
  <c r="J166" i="7944"/>
  <c r="K166" i="7944"/>
  <c r="L166" i="7944"/>
  <c r="M166" i="7944"/>
  <c r="J108" i="7945"/>
  <c r="J47" i="7944"/>
  <c r="K167" i="7944"/>
  <c r="L167" i="7944"/>
  <c r="M167" i="7944"/>
  <c r="J109" i="7945"/>
  <c r="K47" i="7944"/>
  <c r="L168" i="7944"/>
  <c r="M168" i="7944"/>
  <c r="J110" i="7945"/>
  <c r="L47" i="7944"/>
  <c r="M169" i="7944"/>
  <c r="J111" i="7945"/>
  <c r="H29" i="7949"/>
  <c r="H66" i="7949"/>
  <c r="R66" i="7949"/>
  <c r="R48" i="7949"/>
  <c r="M150" i="1"/>
  <c r="M47" i="7944"/>
  <c r="J112" i="7945"/>
  <c r="N47" i="7944"/>
  <c r="J113" i="7945"/>
  <c r="O47" i="7944"/>
  <c r="J114" i="7945"/>
  <c r="P47" i="7944"/>
  <c r="J115" i="7945"/>
  <c r="Q47" i="7944"/>
  <c r="J116" i="7945"/>
  <c r="J117" i="7945"/>
  <c r="J120" i="7945"/>
  <c r="H48" i="7944"/>
  <c r="I178" i="7944"/>
  <c r="J178" i="7944"/>
  <c r="K178" i="7944"/>
  <c r="L178" i="7944"/>
  <c r="M178" i="7944"/>
  <c r="J121" i="7945"/>
  <c r="I48" i="7944"/>
  <c r="J179" i="7944"/>
  <c r="K179" i="7944"/>
  <c r="L179" i="7944"/>
  <c r="M179" i="7944"/>
  <c r="J122" i="7945"/>
  <c r="J48" i="7944"/>
  <c r="K180" i="7944"/>
  <c r="L180" i="7944"/>
  <c r="M180" i="7944"/>
  <c r="J123" i="7945"/>
  <c r="K48" i="7944"/>
  <c r="L181" i="7944"/>
  <c r="M181" i="7944"/>
  <c r="J124" i="7945"/>
  <c r="L48" i="7944"/>
  <c r="M182" i="7944"/>
  <c r="J125" i="7945"/>
  <c r="H30" i="7949"/>
  <c r="H67" i="7949"/>
  <c r="R67" i="7949"/>
  <c r="R49" i="7949"/>
  <c r="M151" i="1"/>
  <c r="M48" i="7944"/>
  <c r="J126" i="7945"/>
  <c r="N48" i="7944"/>
  <c r="J127" i="7945"/>
  <c r="O48" i="7944"/>
  <c r="J128" i="7945"/>
  <c r="P48" i="7944"/>
  <c r="J129" i="7945"/>
  <c r="Q48" i="7944"/>
  <c r="J130" i="7945"/>
  <c r="J131" i="7945"/>
  <c r="K121" i="7945"/>
  <c r="K122" i="7945"/>
  <c r="K123" i="7945"/>
  <c r="K124" i="7945"/>
  <c r="K125" i="7945"/>
  <c r="K126" i="7945"/>
  <c r="K127" i="7945"/>
  <c r="K128" i="7945"/>
  <c r="K129" i="7945"/>
  <c r="K130" i="7945"/>
  <c r="K120" i="7945"/>
  <c r="K131" i="7945"/>
  <c r="O15" i="7946"/>
  <c r="H16" i="7944"/>
  <c r="I16" i="7944"/>
  <c r="I188" i="7944"/>
  <c r="J16" i="7944"/>
  <c r="J188" i="7944"/>
  <c r="K16" i="7944"/>
  <c r="K188" i="7944"/>
  <c r="L16" i="7944"/>
  <c r="L188" i="7944"/>
  <c r="M16" i="7944"/>
  <c r="M188" i="7944"/>
  <c r="N16" i="7944"/>
  <c r="N15" i="7946"/>
  <c r="J134" i="7945"/>
  <c r="H49" i="7944"/>
  <c r="I191" i="7944"/>
  <c r="J191" i="7944"/>
  <c r="K191" i="7944"/>
  <c r="L191" i="7944"/>
  <c r="M191" i="7944"/>
  <c r="J135" i="7945"/>
  <c r="I49" i="7944"/>
  <c r="J192" i="7944"/>
  <c r="K192" i="7944"/>
  <c r="L192" i="7944"/>
  <c r="M192" i="7944"/>
  <c r="J136" i="7945"/>
  <c r="J49" i="7944"/>
  <c r="K193" i="7944"/>
  <c r="L193" i="7944"/>
  <c r="M193" i="7944"/>
  <c r="J137" i="7945"/>
  <c r="K49" i="7944"/>
  <c r="L194" i="7944"/>
  <c r="M194" i="7944"/>
  <c r="J138" i="7945"/>
  <c r="L49" i="7944"/>
  <c r="M195" i="7944"/>
  <c r="J139" i="7945"/>
  <c r="H31" i="7949"/>
  <c r="H68" i="7949"/>
  <c r="R68" i="7949"/>
  <c r="R50" i="7949"/>
  <c r="M152" i="1"/>
  <c r="M49" i="7944"/>
  <c r="J140" i="7945"/>
  <c r="N49" i="7944"/>
  <c r="J141" i="7945"/>
  <c r="O49" i="7944"/>
  <c r="J142" i="7945"/>
  <c r="P49" i="7944"/>
  <c r="J143" i="7945"/>
  <c r="Q49" i="7944"/>
  <c r="J144" i="7945"/>
  <c r="J145" i="7945"/>
  <c r="K135" i="7945"/>
  <c r="K136" i="7945"/>
  <c r="K137" i="7945"/>
  <c r="K138" i="7945"/>
  <c r="K139" i="7945"/>
  <c r="K140" i="7945"/>
  <c r="K141" i="7945"/>
  <c r="K142" i="7945"/>
  <c r="K143" i="7945"/>
  <c r="K144" i="7945"/>
  <c r="K134" i="7945"/>
  <c r="K145" i="7945"/>
  <c r="O16" i="7946"/>
  <c r="H17" i="7944"/>
  <c r="I17" i="7944"/>
  <c r="I201" i="7944"/>
  <c r="J17" i="7944"/>
  <c r="J201" i="7944"/>
  <c r="K17" i="7944"/>
  <c r="K201" i="7944"/>
  <c r="L17" i="7944"/>
  <c r="L201" i="7944"/>
  <c r="M17" i="7944"/>
  <c r="M201" i="7944"/>
  <c r="N17" i="7944"/>
  <c r="N16" i="7946"/>
  <c r="J148" i="7945"/>
  <c r="H50" i="7944"/>
  <c r="I204" i="7944"/>
  <c r="J204" i="7944"/>
  <c r="K204" i="7944"/>
  <c r="L204" i="7944"/>
  <c r="M204" i="7944"/>
  <c r="J149" i="7945"/>
  <c r="I50" i="7944"/>
  <c r="J205" i="7944"/>
  <c r="K205" i="7944"/>
  <c r="L205" i="7944"/>
  <c r="M205" i="7944"/>
  <c r="J150" i="7945"/>
  <c r="J50" i="7944"/>
  <c r="K206" i="7944"/>
  <c r="L206" i="7944"/>
  <c r="M206" i="7944"/>
  <c r="J151" i="7945"/>
  <c r="K50" i="7944"/>
  <c r="L207" i="7944"/>
  <c r="M207" i="7944"/>
  <c r="J152" i="7945"/>
  <c r="L50" i="7944"/>
  <c r="M208" i="7944"/>
  <c r="J153" i="7945"/>
  <c r="H32" i="7949"/>
  <c r="H69" i="7949"/>
  <c r="R69" i="7949"/>
  <c r="R51" i="7949"/>
  <c r="M153" i="1"/>
  <c r="M50" i="7944"/>
  <c r="J154" i="7945"/>
  <c r="N50" i="7944"/>
  <c r="J155" i="7945"/>
  <c r="O50" i="7944"/>
  <c r="J156" i="7945"/>
  <c r="P50" i="7944"/>
  <c r="J157" i="7945"/>
  <c r="Q50" i="7944"/>
  <c r="J158" i="7945"/>
  <c r="J159" i="7945"/>
  <c r="K149" i="7945"/>
  <c r="K150" i="7945"/>
  <c r="K151" i="7945"/>
  <c r="K152" i="7945"/>
  <c r="K153" i="7945"/>
  <c r="K154" i="7945"/>
  <c r="K155" i="7945"/>
  <c r="K156" i="7945"/>
  <c r="K157" i="7945"/>
  <c r="K158" i="7945"/>
  <c r="K148" i="7945"/>
  <c r="K159" i="7945"/>
  <c r="O17" i="7946"/>
  <c r="H18" i="7944"/>
  <c r="I18" i="7944"/>
  <c r="I214" i="7944"/>
  <c r="J18" i="7944"/>
  <c r="J214" i="7944"/>
  <c r="K18" i="7944"/>
  <c r="K214" i="7944"/>
  <c r="L18" i="7944"/>
  <c r="L214" i="7944"/>
  <c r="M18" i="7944"/>
  <c r="M214" i="7944"/>
  <c r="N18" i="7944"/>
  <c r="N17" i="7946"/>
  <c r="J162" i="7945"/>
  <c r="H51" i="7944"/>
  <c r="I217" i="7944"/>
  <c r="J217" i="7944"/>
  <c r="K217" i="7944"/>
  <c r="L217" i="7944"/>
  <c r="M217" i="7944"/>
  <c r="J163" i="7945"/>
  <c r="I51" i="7944"/>
  <c r="J218" i="7944"/>
  <c r="K218" i="7944"/>
  <c r="L218" i="7944"/>
  <c r="M218" i="7944"/>
  <c r="J164" i="7945"/>
  <c r="J51" i="7944"/>
  <c r="K219" i="7944"/>
  <c r="L219" i="7944"/>
  <c r="M219" i="7944"/>
  <c r="J165" i="7945"/>
  <c r="K51" i="7944"/>
  <c r="L220" i="7944"/>
  <c r="M220" i="7944"/>
  <c r="J166" i="7945"/>
  <c r="L51" i="7944"/>
  <c r="M221" i="7944"/>
  <c r="J167" i="7945"/>
  <c r="H33" i="7949"/>
  <c r="H70" i="7949"/>
  <c r="R70" i="7949"/>
  <c r="R52" i="7949"/>
  <c r="M154" i="1"/>
  <c r="M51" i="7944"/>
  <c r="J168" i="7945"/>
  <c r="N51" i="7944"/>
  <c r="J169" i="7945"/>
  <c r="O51" i="7944"/>
  <c r="J170" i="7945"/>
  <c r="P51" i="7944"/>
  <c r="J171" i="7945"/>
  <c r="Q51" i="7944"/>
  <c r="J172" i="7945"/>
  <c r="J173" i="7945"/>
  <c r="K163" i="7945"/>
  <c r="K164" i="7945"/>
  <c r="K165" i="7945"/>
  <c r="K166" i="7945"/>
  <c r="K167" i="7945"/>
  <c r="K168" i="7945"/>
  <c r="K169" i="7945"/>
  <c r="K170" i="7945"/>
  <c r="K171" i="7945"/>
  <c r="K172" i="7945"/>
  <c r="K162" i="7945"/>
  <c r="K173" i="7945"/>
  <c r="O18" i="7946"/>
  <c r="H19" i="7944"/>
  <c r="I19" i="7944"/>
  <c r="I227" i="7944"/>
  <c r="J19" i="7944"/>
  <c r="J227" i="7944"/>
  <c r="K19" i="7944"/>
  <c r="K227" i="7944"/>
  <c r="L19" i="7944"/>
  <c r="L227" i="7944"/>
  <c r="M19" i="7944"/>
  <c r="M227" i="7944"/>
  <c r="N19" i="7944"/>
  <c r="N18" i="7946"/>
  <c r="J176" i="7945"/>
  <c r="H52" i="7944"/>
  <c r="I230" i="7944"/>
  <c r="J230" i="7944"/>
  <c r="K230" i="7944"/>
  <c r="L230" i="7944"/>
  <c r="M230" i="7944"/>
  <c r="J177" i="7945"/>
  <c r="I52" i="7944"/>
  <c r="J231" i="7944"/>
  <c r="K231" i="7944"/>
  <c r="L231" i="7944"/>
  <c r="M231" i="7944"/>
  <c r="J178" i="7945"/>
  <c r="J52" i="7944"/>
  <c r="K232" i="7944"/>
  <c r="L232" i="7944"/>
  <c r="M232" i="7944"/>
  <c r="J179" i="7945"/>
  <c r="K52" i="7944"/>
  <c r="L233" i="7944"/>
  <c r="M233" i="7944"/>
  <c r="J180" i="7945"/>
  <c r="L52" i="7944"/>
  <c r="M234" i="7944"/>
  <c r="J181" i="7945"/>
  <c r="H34" i="7949"/>
  <c r="H71" i="7949"/>
  <c r="R71" i="7949"/>
  <c r="R53" i="7949"/>
  <c r="M155" i="1"/>
  <c r="M52" i="7944"/>
  <c r="J182" i="7945"/>
  <c r="N52" i="7944"/>
  <c r="J183" i="7945"/>
  <c r="O52" i="7944"/>
  <c r="J184" i="7945"/>
  <c r="P52" i="7944"/>
  <c r="J185" i="7945"/>
  <c r="Q52" i="7944"/>
  <c r="J186" i="7945"/>
  <c r="J187" i="7945"/>
  <c r="J190" i="7945"/>
  <c r="H53" i="7944"/>
  <c r="I243" i="7944"/>
  <c r="J243" i="7944"/>
  <c r="K243" i="7944"/>
  <c r="L243" i="7944"/>
  <c r="M243" i="7944"/>
  <c r="J191" i="7945"/>
  <c r="I53" i="7944"/>
  <c r="J244" i="7944"/>
  <c r="K244" i="7944"/>
  <c r="L244" i="7944"/>
  <c r="M244" i="7944"/>
  <c r="J192" i="7945"/>
  <c r="J53" i="7944"/>
  <c r="K245" i="7944"/>
  <c r="L245" i="7944"/>
  <c r="M245" i="7944"/>
  <c r="J193" i="7945"/>
  <c r="K53" i="7944"/>
  <c r="L246" i="7944"/>
  <c r="M246" i="7944"/>
  <c r="J194" i="7945"/>
  <c r="L53" i="7944"/>
  <c r="M247" i="7944"/>
  <c r="J195" i="7945"/>
  <c r="H35" i="7949"/>
  <c r="H72" i="7949"/>
  <c r="R72" i="7949"/>
  <c r="R54" i="7949"/>
  <c r="M156" i="1"/>
  <c r="M53" i="7944"/>
  <c r="J196" i="7945"/>
  <c r="N53" i="7944"/>
  <c r="J197" i="7945"/>
  <c r="O53" i="7944"/>
  <c r="J198" i="7945"/>
  <c r="P53" i="7944"/>
  <c r="J199" i="7945"/>
  <c r="Q53" i="7944"/>
  <c r="J200" i="7945"/>
  <c r="J201" i="7945"/>
  <c r="R22" i="7949"/>
  <c r="R4" i="7949"/>
  <c r="M41" i="1"/>
  <c r="M109" i="1"/>
  <c r="M12" i="18"/>
  <c r="M502" i="18"/>
  <c r="M40" i="7941"/>
  <c r="H470" i="18"/>
  <c r="H728" i="18"/>
  <c r="H534" i="18"/>
  <c r="H72" i="7941"/>
  <c r="G72" i="7941"/>
  <c r="H8" i="7941"/>
  <c r="H109" i="1"/>
  <c r="H12" i="18"/>
  <c r="H502" i="18"/>
  <c r="H40" i="7941"/>
  <c r="I8" i="7941"/>
  <c r="I470" i="18"/>
  <c r="I728" i="18"/>
  <c r="I534" i="18"/>
  <c r="I72" i="7941"/>
  <c r="I109" i="1"/>
  <c r="I12" i="18"/>
  <c r="I502" i="18"/>
  <c r="I40" i="7941"/>
  <c r="J8" i="7941"/>
  <c r="J470" i="18"/>
  <c r="J728" i="18"/>
  <c r="J534" i="18"/>
  <c r="J72" i="7941"/>
  <c r="J109" i="1"/>
  <c r="J12" i="18"/>
  <c r="J502" i="18"/>
  <c r="J40" i="7941"/>
  <c r="K8" i="7941"/>
  <c r="K470" i="18"/>
  <c r="K728" i="18"/>
  <c r="K534" i="18"/>
  <c r="K72" i="7941"/>
  <c r="K109" i="1"/>
  <c r="K12" i="18"/>
  <c r="K502" i="18"/>
  <c r="K40" i="7941"/>
  <c r="L8" i="7941"/>
  <c r="L470" i="18"/>
  <c r="L728" i="18"/>
  <c r="L534" i="18"/>
  <c r="L72" i="7941"/>
  <c r="L109" i="1"/>
  <c r="L12" i="18"/>
  <c r="L502" i="18"/>
  <c r="L40" i="7941"/>
  <c r="M8" i="7941"/>
  <c r="M470" i="18"/>
  <c r="M728" i="18"/>
  <c r="M534" i="18"/>
  <c r="M72" i="7941"/>
  <c r="M235" i="7941"/>
  <c r="H235" i="7941"/>
  <c r="I235" i="7941"/>
  <c r="J235" i="7941"/>
  <c r="K235" i="7941"/>
  <c r="L235" i="7941"/>
  <c r="N235" i="7941"/>
  <c r="R23" i="7949"/>
  <c r="R5" i="7949"/>
  <c r="M42" i="1"/>
  <c r="M110" i="1"/>
  <c r="M13" i="18"/>
  <c r="M503" i="18"/>
  <c r="M41" i="7941"/>
  <c r="H471" i="18"/>
  <c r="H729" i="18"/>
  <c r="H535" i="18"/>
  <c r="H73" i="7941"/>
  <c r="G73" i="7941"/>
  <c r="H9" i="7941"/>
  <c r="H110" i="1"/>
  <c r="H13" i="18"/>
  <c r="H503" i="18"/>
  <c r="H41" i="7941"/>
  <c r="I9" i="7941"/>
  <c r="I471" i="18"/>
  <c r="I729" i="18"/>
  <c r="I535" i="18"/>
  <c r="I73" i="7941"/>
  <c r="I110" i="1"/>
  <c r="I13" i="18"/>
  <c r="I503" i="18"/>
  <c r="I41" i="7941"/>
  <c r="J9" i="7941"/>
  <c r="J471" i="18"/>
  <c r="J729" i="18"/>
  <c r="J535" i="18"/>
  <c r="J73" i="7941"/>
  <c r="J110" i="1"/>
  <c r="J13" i="18"/>
  <c r="J503" i="18"/>
  <c r="J41" i="7941"/>
  <c r="K9" i="7941"/>
  <c r="K471" i="18"/>
  <c r="K729" i="18"/>
  <c r="K535" i="18"/>
  <c r="K73" i="7941"/>
  <c r="K110" i="1"/>
  <c r="K13" i="18"/>
  <c r="K503" i="18"/>
  <c r="K41" i="7941"/>
  <c r="L9" i="7941"/>
  <c r="L471" i="18"/>
  <c r="L729" i="18"/>
  <c r="L535" i="18"/>
  <c r="L73" i="7941"/>
  <c r="L110" i="1"/>
  <c r="L13" i="18"/>
  <c r="L503" i="18"/>
  <c r="L41" i="7941"/>
  <c r="M9" i="7941"/>
  <c r="M471" i="18"/>
  <c r="M729" i="18"/>
  <c r="M535" i="18"/>
  <c r="M73" i="7941"/>
  <c r="M236" i="7941"/>
  <c r="H236" i="7941"/>
  <c r="I236" i="7941"/>
  <c r="J236" i="7941"/>
  <c r="K236" i="7941"/>
  <c r="L236" i="7941"/>
  <c r="N236" i="7941"/>
  <c r="R24" i="7949"/>
  <c r="R6" i="7949"/>
  <c r="M43" i="1"/>
  <c r="M111" i="1"/>
  <c r="M14" i="18"/>
  <c r="M504" i="18"/>
  <c r="M42" i="7941"/>
  <c r="H472" i="18"/>
  <c r="H730" i="18"/>
  <c r="H536" i="18"/>
  <c r="H74" i="7941"/>
  <c r="G74" i="7941"/>
  <c r="H10" i="7941"/>
  <c r="H111" i="1"/>
  <c r="H14" i="18"/>
  <c r="H504" i="18"/>
  <c r="H42" i="7941"/>
  <c r="I10" i="7941"/>
  <c r="I472" i="18"/>
  <c r="I730" i="18"/>
  <c r="I536" i="18"/>
  <c r="I74" i="7941"/>
  <c r="I111" i="1"/>
  <c r="I14" i="18"/>
  <c r="I504" i="18"/>
  <c r="I42" i="7941"/>
  <c r="J10" i="7941"/>
  <c r="J472" i="18"/>
  <c r="J730" i="18"/>
  <c r="J536" i="18"/>
  <c r="J74" i="7941"/>
  <c r="J111" i="1"/>
  <c r="J14" i="18"/>
  <c r="J504" i="18"/>
  <c r="J42" i="7941"/>
  <c r="K10" i="7941"/>
  <c r="K472" i="18"/>
  <c r="K730" i="18"/>
  <c r="K536" i="18"/>
  <c r="K74" i="7941"/>
  <c r="K111" i="1"/>
  <c r="K14" i="18"/>
  <c r="K504" i="18"/>
  <c r="K42" i="7941"/>
  <c r="L10" i="7941"/>
  <c r="L472" i="18"/>
  <c r="L730" i="18"/>
  <c r="L536" i="18"/>
  <c r="L74" i="7941"/>
  <c r="L111" i="1"/>
  <c r="L14" i="18"/>
  <c r="L504" i="18"/>
  <c r="L42" i="7941"/>
  <c r="M10" i="7941"/>
  <c r="M472" i="18"/>
  <c r="M730" i="18"/>
  <c r="M536" i="18"/>
  <c r="M74" i="7941"/>
  <c r="M237" i="7941"/>
  <c r="H237" i="7941"/>
  <c r="I237" i="7941"/>
  <c r="J237" i="7941"/>
  <c r="K237" i="7941"/>
  <c r="L237" i="7941"/>
  <c r="N237" i="7941"/>
  <c r="R25" i="7949"/>
  <c r="R7" i="7949"/>
  <c r="M44" i="1"/>
  <c r="M112" i="1"/>
  <c r="M15" i="18"/>
  <c r="M505" i="18"/>
  <c r="M43" i="7941"/>
  <c r="H473" i="18"/>
  <c r="H731" i="18"/>
  <c r="H537" i="18"/>
  <c r="H75" i="7941"/>
  <c r="G75" i="7941"/>
  <c r="H11" i="7941"/>
  <c r="H112" i="1"/>
  <c r="H15" i="18"/>
  <c r="H505" i="18"/>
  <c r="H43" i="7941"/>
  <c r="I11" i="7941"/>
  <c r="I473" i="18"/>
  <c r="I731" i="18"/>
  <c r="I537" i="18"/>
  <c r="I75" i="7941"/>
  <c r="I112" i="1"/>
  <c r="I15" i="18"/>
  <c r="I505" i="18"/>
  <c r="I43" i="7941"/>
  <c r="J11" i="7941"/>
  <c r="J473" i="18"/>
  <c r="J731" i="18"/>
  <c r="J537" i="18"/>
  <c r="J75" i="7941"/>
  <c r="J112" i="1"/>
  <c r="J15" i="18"/>
  <c r="J505" i="18"/>
  <c r="J43" i="7941"/>
  <c r="K11" i="7941"/>
  <c r="K473" i="18"/>
  <c r="K731" i="18"/>
  <c r="K537" i="18"/>
  <c r="K75" i="7941"/>
  <c r="K112" i="1"/>
  <c r="K15" i="18"/>
  <c r="K505" i="18"/>
  <c r="K43" i="7941"/>
  <c r="L11" i="7941"/>
  <c r="L473" i="18"/>
  <c r="L731" i="18"/>
  <c r="L537" i="18"/>
  <c r="L75" i="7941"/>
  <c r="L112" i="1"/>
  <c r="L15" i="18"/>
  <c r="L505" i="18"/>
  <c r="L43" i="7941"/>
  <c r="M11" i="7941"/>
  <c r="M473" i="18"/>
  <c r="M731" i="18"/>
  <c r="M537" i="18"/>
  <c r="M75" i="7941"/>
  <c r="M238" i="7941"/>
  <c r="H238" i="7941"/>
  <c r="I238" i="7941"/>
  <c r="J238" i="7941"/>
  <c r="K238" i="7941"/>
  <c r="L238" i="7941"/>
  <c r="N238" i="7941"/>
  <c r="R26" i="7949"/>
  <c r="R8" i="7949"/>
  <c r="M45" i="1"/>
  <c r="M113" i="1"/>
  <c r="M16" i="18"/>
  <c r="M506" i="18"/>
  <c r="M44" i="7941"/>
  <c r="H474" i="18"/>
  <c r="H732" i="18"/>
  <c r="H538" i="18"/>
  <c r="H76" i="7941"/>
  <c r="G76" i="7941"/>
  <c r="H12" i="7941"/>
  <c r="H113" i="1"/>
  <c r="H16" i="18"/>
  <c r="H506" i="18"/>
  <c r="H44" i="7941"/>
  <c r="I12" i="7941"/>
  <c r="I474" i="18"/>
  <c r="I732" i="18"/>
  <c r="I538" i="18"/>
  <c r="I76" i="7941"/>
  <c r="I113" i="1"/>
  <c r="I16" i="18"/>
  <c r="I506" i="18"/>
  <c r="I44" i="7941"/>
  <c r="J12" i="7941"/>
  <c r="J474" i="18"/>
  <c r="J732" i="18"/>
  <c r="J538" i="18"/>
  <c r="J76" i="7941"/>
  <c r="J113" i="1"/>
  <c r="J16" i="18"/>
  <c r="J506" i="18"/>
  <c r="J44" i="7941"/>
  <c r="K12" i="7941"/>
  <c r="K474" i="18"/>
  <c r="K732" i="18"/>
  <c r="K538" i="18"/>
  <c r="K76" i="7941"/>
  <c r="K113" i="1"/>
  <c r="K16" i="18"/>
  <c r="K506" i="18"/>
  <c r="K44" i="7941"/>
  <c r="L12" i="7941"/>
  <c r="L474" i="18"/>
  <c r="L732" i="18"/>
  <c r="L538" i="18"/>
  <c r="L76" i="7941"/>
  <c r="L113" i="1"/>
  <c r="L16" i="18"/>
  <c r="L506" i="18"/>
  <c r="L44" i="7941"/>
  <c r="M12" i="7941"/>
  <c r="M474" i="18"/>
  <c r="M732" i="18"/>
  <c r="M538" i="18"/>
  <c r="M76" i="7941"/>
  <c r="M239" i="7941"/>
  <c r="H239" i="7941"/>
  <c r="I239" i="7941"/>
  <c r="J239" i="7941"/>
  <c r="K239" i="7941"/>
  <c r="L239" i="7941"/>
  <c r="N239" i="7941"/>
  <c r="R27" i="7949"/>
  <c r="R9" i="7949"/>
  <c r="M46" i="1"/>
  <c r="M114" i="1"/>
  <c r="M17" i="18"/>
  <c r="M507" i="18"/>
  <c r="M45" i="7941"/>
  <c r="H475" i="18"/>
  <c r="H733" i="18"/>
  <c r="H539" i="18"/>
  <c r="H77" i="7941"/>
  <c r="G77" i="7941"/>
  <c r="H13" i="7941"/>
  <c r="H114" i="1"/>
  <c r="H17" i="18"/>
  <c r="H507" i="18"/>
  <c r="H45" i="7941"/>
  <c r="I13" i="7941"/>
  <c r="I475" i="18"/>
  <c r="I733" i="18"/>
  <c r="I539" i="18"/>
  <c r="I77" i="7941"/>
  <c r="I114" i="1"/>
  <c r="I17" i="18"/>
  <c r="I507" i="18"/>
  <c r="I45" i="7941"/>
  <c r="J13" i="7941"/>
  <c r="J475" i="18"/>
  <c r="J733" i="18"/>
  <c r="J539" i="18"/>
  <c r="J77" i="7941"/>
  <c r="J114" i="1"/>
  <c r="J17" i="18"/>
  <c r="J507" i="18"/>
  <c r="J45" i="7941"/>
  <c r="K13" i="7941"/>
  <c r="K475" i="18"/>
  <c r="K733" i="18"/>
  <c r="K539" i="18"/>
  <c r="K77" i="7941"/>
  <c r="K114" i="1"/>
  <c r="K17" i="18"/>
  <c r="K507" i="18"/>
  <c r="K45" i="7941"/>
  <c r="L13" i="7941"/>
  <c r="L475" i="18"/>
  <c r="L733" i="18"/>
  <c r="L539" i="18"/>
  <c r="L77" i="7941"/>
  <c r="L114" i="1"/>
  <c r="L17" i="18"/>
  <c r="L507" i="18"/>
  <c r="L45" i="7941"/>
  <c r="M13" i="7941"/>
  <c r="M475" i="18"/>
  <c r="M733" i="18"/>
  <c r="M539" i="18"/>
  <c r="M77" i="7941"/>
  <c r="M240" i="7941"/>
  <c r="H240" i="7941"/>
  <c r="I240" i="7941"/>
  <c r="J240" i="7941"/>
  <c r="K240" i="7941"/>
  <c r="L240" i="7941"/>
  <c r="N240" i="7941"/>
  <c r="R28" i="7949"/>
  <c r="R10" i="7949"/>
  <c r="M47" i="1"/>
  <c r="M115" i="1"/>
  <c r="M18" i="18"/>
  <c r="M508" i="18"/>
  <c r="M46" i="7941"/>
  <c r="H476" i="18"/>
  <c r="H734" i="18"/>
  <c r="H540" i="18"/>
  <c r="H78" i="7941"/>
  <c r="G78" i="7941"/>
  <c r="H14" i="7941"/>
  <c r="H115" i="1"/>
  <c r="H18" i="18"/>
  <c r="H508" i="18"/>
  <c r="H46" i="7941"/>
  <c r="I14" i="7941"/>
  <c r="I476" i="18"/>
  <c r="I734" i="18"/>
  <c r="I540" i="18"/>
  <c r="I78" i="7941"/>
  <c r="I115" i="1"/>
  <c r="I18" i="18"/>
  <c r="I508" i="18"/>
  <c r="I46" i="7941"/>
  <c r="J14" i="7941"/>
  <c r="J476" i="18"/>
  <c r="J734" i="18"/>
  <c r="J540" i="18"/>
  <c r="J78" i="7941"/>
  <c r="J115" i="1"/>
  <c r="J18" i="18"/>
  <c r="J508" i="18"/>
  <c r="J46" i="7941"/>
  <c r="K14" i="7941"/>
  <c r="K476" i="18"/>
  <c r="K734" i="18"/>
  <c r="K540" i="18"/>
  <c r="K78" i="7941"/>
  <c r="K115" i="1"/>
  <c r="K18" i="18"/>
  <c r="K508" i="18"/>
  <c r="K46" i="7941"/>
  <c r="L14" i="7941"/>
  <c r="L476" i="18"/>
  <c r="L734" i="18"/>
  <c r="L540" i="18"/>
  <c r="L78" i="7941"/>
  <c r="L115" i="1"/>
  <c r="L18" i="18"/>
  <c r="L508" i="18"/>
  <c r="L46" i="7941"/>
  <c r="M14" i="7941"/>
  <c r="M476" i="18"/>
  <c r="M734" i="18"/>
  <c r="M540" i="18"/>
  <c r="M78" i="7941"/>
  <c r="M241" i="7941"/>
  <c r="H241" i="7941"/>
  <c r="I241" i="7941"/>
  <c r="J241" i="7941"/>
  <c r="K241" i="7941"/>
  <c r="L241" i="7941"/>
  <c r="N241" i="7941"/>
  <c r="R29" i="7949"/>
  <c r="R11" i="7949"/>
  <c r="M48" i="1"/>
  <c r="M116" i="1"/>
  <c r="M19" i="18"/>
  <c r="M509" i="18"/>
  <c r="M47" i="7941"/>
  <c r="H477" i="18"/>
  <c r="H735" i="18"/>
  <c r="H541" i="18"/>
  <c r="H79" i="7941"/>
  <c r="G79" i="7941"/>
  <c r="H15" i="7941"/>
  <c r="H116" i="1"/>
  <c r="H19" i="18"/>
  <c r="H509" i="18"/>
  <c r="H47" i="7941"/>
  <c r="I15" i="7941"/>
  <c r="I477" i="18"/>
  <c r="I735" i="18"/>
  <c r="I541" i="18"/>
  <c r="I79" i="7941"/>
  <c r="I116" i="1"/>
  <c r="I19" i="18"/>
  <c r="I509" i="18"/>
  <c r="I47" i="7941"/>
  <c r="J15" i="7941"/>
  <c r="J477" i="18"/>
  <c r="J735" i="18"/>
  <c r="J541" i="18"/>
  <c r="J79" i="7941"/>
  <c r="J116" i="1"/>
  <c r="J19" i="18"/>
  <c r="J509" i="18"/>
  <c r="J47" i="7941"/>
  <c r="K15" i="7941"/>
  <c r="K477" i="18"/>
  <c r="K735" i="18"/>
  <c r="K541" i="18"/>
  <c r="K79" i="7941"/>
  <c r="K116" i="1"/>
  <c r="K19" i="18"/>
  <c r="K509" i="18"/>
  <c r="K47" i="7941"/>
  <c r="L15" i="7941"/>
  <c r="L477" i="18"/>
  <c r="L735" i="18"/>
  <c r="L541" i="18"/>
  <c r="L79" i="7941"/>
  <c r="L116" i="1"/>
  <c r="L19" i="18"/>
  <c r="L509" i="18"/>
  <c r="L47" i="7941"/>
  <c r="M15" i="7941"/>
  <c r="M477" i="18"/>
  <c r="M735" i="18"/>
  <c r="M541" i="18"/>
  <c r="M79" i="7941"/>
  <c r="M242" i="7941"/>
  <c r="H242" i="7941"/>
  <c r="I242" i="7941"/>
  <c r="J242" i="7941"/>
  <c r="K242" i="7941"/>
  <c r="L242" i="7941"/>
  <c r="N242" i="7941"/>
  <c r="R30" i="7949"/>
  <c r="R12" i="7949"/>
  <c r="M49" i="1"/>
  <c r="M117" i="1"/>
  <c r="M20" i="18"/>
  <c r="M510" i="18"/>
  <c r="M48" i="7941"/>
  <c r="H478" i="18"/>
  <c r="H736" i="18"/>
  <c r="H542" i="18"/>
  <c r="H80" i="7941"/>
  <c r="G80" i="7941"/>
  <c r="H16" i="7941"/>
  <c r="H117" i="1"/>
  <c r="H20" i="18"/>
  <c r="H510" i="18"/>
  <c r="H48" i="7941"/>
  <c r="I16" i="7941"/>
  <c r="I478" i="18"/>
  <c r="I736" i="18"/>
  <c r="I542" i="18"/>
  <c r="I80" i="7941"/>
  <c r="I117" i="1"/>
  <c r="I20" i="18"/>
  <c r="I510" i="18"/>
  <c r="I48" i="7941"/>
  <c r="J16" i="7941"/>
  <c r="J478" i="18"/>
  <c r="J736" i="18"/>
  <c r="J542" i="18"/>
  <c r="J80" i="7941"/>
  <c r="J117" i="1"/>
  <c r="J20" i="18"/>
  <c r="J510" i="18"/>
  <c r="J48" i="7941"/>
  <c r="K16" i="7941"/>
  <c r="K478" i="18"/>
  <c r="K736" i="18"/>
  <c r="K542" i="18"/>
  <c r="K80" i="7941"/>
  <c r="K117" i="1"/>
  <c r="K20" i="18"/>
  <c r="K510" i="18"/>
  <c r="K48" i="7941"/>
  <c r="L16" i="7941"/>
  <c r="L478" i="18"/>
  <c r="L736" i="18"/>
  <c r="L542" i="18"/>
  <c r="L80" i="7941"/>
  <c r="L117" i="1"/>
  <c r="L20" i="18"/>
  <c r="L510" i="18"/>
  <c r="L48" i="7941"/>
  <c r="M16" i="7941"/>
  <c r="M478" i="18"/>
  <c r="M736" i="18"/>
  <c r="M542" i="18"/>
  <c r="M80" i="7941"/>
  <c r="M243" i="7941"/>
  <c r="H243" i="7941"/>
  <c r="I243" i="7941"/>
  <c r="J243" i="7941"/>
  <c r="K243" i="7941"/>
  <c r="L243" i="7941"/>
  <c r="N243" i="7941"/>
  <c r="R31" i="7949"/>
  <c r="R13" i="7949"/>
  <c r="M50" i="1"/>
  <c r="M118" i="1"/>
  <c r="M21" i="18"/>
  <c r="M511" i="18"/>
  <c r="M49" i="7941"/>
  <c r="H479" i="18"/>
  <c r="H737" i="18"/>
  <c r="H543" i="18"/>
  <c r="H81" i="7941"/>
  <c r="G81" i="7941"/>
  <c r="H17" i="7941"/>
  <c r="H118" i="1"/>
  <c r="H21" i="18"/>
  <c r="H511" i="18"/>
  <c r="H49" i="7941"/>
  <c r="I17" i="7941"/>
  <c r="I479" i="18"/>
  <c r="I737" i="18"/>
  <c r="I543" i="18"/>
  <c r="I81" i="7941"/>
  <c r="I118" i="1"/>
  <c r="I21" i="18"/>
  <c r="I511" i="18"/>
  <c r="I49" i="7941"/>
  <c r="J17" i="7941"/>
  <c r="J479" i="18"/>
  <c r="J737" i="18"/>
  <c r="J543" i="18"/>
  <c r="J81" i="7941"/>
  <c r="J118" i="1"/>
  <c r="J21" i="18"/>
  <c r="J511" i="18"/>
  <c r="J49" i="7941"/>
  <c r="K17" i="7941"/>
  <c r="K479" i="18"/>
  <c r="K737" i="18"/>
  <c r="K543" i="18"/>
  <c r="K81" i="7941"/>
  <c r="K118" i="1"/>
  <c r="K21" i="18"/>
  <c r="K511" i="18"/>
  <c r="K49" i="7941"/>
  <c r="L17" i="7941"/>
  <c r="L479" i="18"/>
  <c r="L737" i="18"/>
  <c r="L543" i="18"/>
  <c r="L81" i="7941"/>
  <c r="L118" i="1"/>
  <c r="L21" i="18"/>
  <c r="L511" i="18"/>
  <c r="L49" i="7941"/>
  <c r="M17" i="7941"/>
  <c r="M479" i="18"/>
  <c r="M737" i="18"/>
  <c r="M543" i="18"/>
  <c r="M81" i="7941"/>
  <c r="M244" i="7941"/>
  <c r="H244" i="7941"/>
  <c r="I244" i="7941"/>
  <c r="J244" i="7941"/>
  <c r="K244" i="7941"/>
  <c r="L244" i="7941"/>
  <c r="N244" i="7941"/>
  <c r="R32" i="7949"/>
  <c r="R14" i="7949"/>
  <c r="M51" i="1"/>
  <c r="M119" i="1"/>
  <c r="M22" i="18"/>
  <c r="M512" i="18"/>
  <c r="M50" i="7941"/>
  <c r="H480" i="18"/>
  <c r="H738" i="18"/>
  <c r="H544" i="18"/>
  <c r="H82" i="7941"/>
  <c r="G82" i="7941"/>
  <c r="H18" i="7941"/>
  <c r="H119" i="1"/>
  <c r="H22" i="18"/>
  <c r="H512" i="18"/>
  <c r="H50" i="7941"/>
  <c r="I18" i="7941"/>
  <c r="I480" i="18"/>
  <c r="I738" i="18"/>
  <c r="I544" i="18"/>
  <c r="I82" i="7941"/>
  <c r="I119" i="1"/>
  <c r="I22" i="18"/>
  <c r="I512" i="18"/>
  <c r="I50" i="7941"/>
  <c r="J18" i="7941"/>
  <c r="J480" i="18"/>
  <c r="J738" i="18"/>
  <c r="J544" i="18"/>
  <c r="J82" i="7941"/>
  <c r="J119" i="1"/>
  <c r="J22" i="18"/>
  <c r="J512" i="18"/>
  <c r="J50" i="7941"/>
  <c r="K18" i="7941"/>
  <c r="K480" i="18"/>
  <c r="K738" i="18"/>
  <c r="K544" i="18"/>
  <c r="K82" i="7941"/>
  <c r="K119" i="1"/>
  <c r="K22" i="18"/>
  <c r="K512" i="18"/>
  <c r="K50" i="7941"/>
  <c r="L18" i="7941"/>
  <c r="L480" i="18"/>
  <c r="L738" i="18"/>
  <c r="L544" i="18"/>
  <c r="L82" i="7941"/>
  <c r="L119" i="1"/>
  <c r="L22" i="18"/>
  <c r="L512" i="18"/>
  <c r="L50" i="7941"/>
  <c r="M18" i="7941"/>
  <c r="M480" i="18"/>
  <c r="M738" i="18"/>
  <c r="M544" i="18"/>
  <c r="M82" i="7941"/>
  <c r="M245" i="7941"/>
  <c r="H245" i="7941"/>
  <c r="I245" i="7941"/>
  <c r="J245" i="7941"/>
  <c r="K245" i="7941"/>
  <c r="L245" i="7941"/>
  <c r="N245" i="7941"/>
  <c r="R33" i="7949"/>
  <c r="R15" i="7949"/>
  <c r="M52" i="1"/>
  <c r="M120" i="1"/>
  <c r="M23" i="18"/>
  <c r="M513" i="18"/>
  <c r="M51" i="7941"/>
  <c r="H481" i="18"/>
  <c r="H739" i="18"/>
  <c r="H545" i="18"/>
  <c r="H83" i="7941"/>
  <c r="G83" i="7941"/>
  <c r="H19" i="7941"/>
  <c r="H120" i="1"/>
  <c r="H23" i="18"/>
  <c r="H513" i="18"/>
  <c r="H51" i="7941"/>
  <c r="I19" i="7941"/>
  <c r="I481" i="18"/>
  <c r="I739" i="18"/>
  <c r="I545" i="18"/>
  <c r="I83" i="7941"/>
  <c r="I120" i="1"/>
  <c r="I23" i="18"/>
  <c r="I513" i="18"/>
  <c r="I51" i="7941"/>
  <c r="J19" i="7941"/>
  <c r="J481" i="18"/>
  <c r="J739" i="18"/>
  <c r="J545" i="18"/>
  <c r="J83" i="7941"/>
  <c r="J120" i="1"/>
  <c r="J23" i="18"/>
  <c r="J513" i="18"/>
  <c r="J51" i="7941"/>
  <c r="K19" i="7941"/>
  <c r="K481" i="18"/>
  <c r="K739" i="18"/>
  <c r="K545" i="18"/>
  <c r="K83" i="7941"/>
  <c r="K120" i="1"/>
  <c r="K23" i="18"/>
  <c r="K513" i="18"/>
  <c r="K51" i="7941"/>
  <c r="L19" i="7941"/>
  <c r="L481" i="18"/>
  <c r="L739" i="18"/>
  <c r="L545" i="18"/>
  <c r="L83" i="7941"/>
  <c r="L120" i="1"/>
  <c r="L23" i="18"/>
  <c r="L513" i="18"/>
  <c r="L51" i="7941"/>
  <c r="M19" i="7941"/>
  <c r="M481" i="18"/>
  <c r="M739" i="18"/>
  <c r="M545" i="18"/>
  <c r="M83" i="7941"/>
  <c r="M246" i="7941"/>
  <c r="H246" i="7941"/>
  <c r="I246" i="7941"/>
  <c r="J246" i="7941"/>
  <c r="K246" i="7941"/>
  <c r="L246" i="7941"/>
  <c r="N246" i="7941"/>
  <c r="R34" i="7949"/>
  <c r="R16" i="7949"/>
  <c r="M53" i="1"/>
  <c r="M121" i="1"/>
  <c r="M24" i="18"/>
  <c r="M514" i="18"/>
  <c r="M52" i="7941"/>
  <c r="H482" i="18"/>
  <c r="H740" i="18"/>
  <c r="H546" i="18"/>
  <c r="H84" i="7941"/>
  <c r="G84" i="7941"/>
  <c r="H20" i="7941"/>
  <c r="H121" i="1"/>
  <c r="H24" i="18"/>
  <c r="H514" i="18"/>
  <c r="H52" i="7941"/>
  <c r="I20" i="7941"/>
  <c r="I482" i="18"/>
  <c r="I740" i="18"/>
  <c r="I546" i="18"/>
  <c r="I84" i="7941"/>
  <c r="I121" i="1"/>
  <c r="I24" i="18"/>
  <c r="I514" i="18"/>
  <c r="I52" i="7941"/>
  <c r="J20" i="7941"/>
  <c r="J482" i="18"/>
  <c r="J740" i="18"/>
  <c r="J546" i="18"/>
  <c r="J84" i="7941"/>
  <c r="J121" i="1"/>
  <c r="J24" i="18"/>
  <c r="J514" i="18"/>
  <c r="J52" i="7941"/>
  <c r="K20" i="7941"/>
  <c r="K482" i="18"/>
  <c r="K740" i="18"/>
  <c r="K546" i="18"/>
  <c r="K84" i="7941"/>
  <c r="K121" i="1"/>
  <c r="K24" i="18"/>
  <c r="K514" i="18"/>
  <c r="K52" i="7941"/>
  <c r="L20" i="7941"/>
  <c r="L482" i="18"/>
  <c r="L740" i="18"/>
  <c r="L546" i="18"/>
  <c r="L84" i="7941"/>
  <c r="L121" i="1"/>
  <c r="L24" i="18"/>
  <c r="L514" i="18"/>
  <c r="L52" i="7941"/>
  <c r="M20" i="7941"/>
  <c r="M482" i="18"/>
  <c r="M740" i="18"/>
  <c r="M546" i="18"/>
  <c r="M84" i="7941"/>
  <c r="M247" i="7941"/>
  <c r="H247" i="7941"/>
  <c r="I247" i="7941"/>
  <c r="J247" i="7941"/>
  <c r="K247" i="7941"/>
  <c r="L247" i="7941"/>
  <c r="N247" i="7941"/>
  <c r="R35" i="7949"/>
  <c r="R17" i="7949"/>
  <c r="M54" i="1"/>
  <c r="M122" i="1"/>
  <c r="M25" i="18"/>
  <c r="M515" i="18"/>
  <c r="M53" i="7941"/>
  <c r="H483" i="18"/>
  <c r="H741" i="18"/>
  <c r="H547" i="18"/>
  <c r="H85" i="7941"/>
  <c r="G85" i="7941"/>
  <c r="H21" i="7941"/>
  <c r="H122" i="1"/>
  <c r="H25" i="18"/>
  <c r="H515" i="18"/>
  <c r="H53" i="7941"/>
  <c r="I21" i="7941"/>
  <c r="I483" i="18"/>
  <c r="I741" i="18"/>
  <c r="I547" i="18"/>
  <c r="I85" i="7941"/>
  <c r="I122" i="1"/>
  <c r="I25" i="18"/>
  <c r="I515" i="18"/>
  <c r="I53" i="7941"/>
  <c r="J21" i="7941"/>
  <c r="J483" i="18"/>
  <c r="J741" i="18"/>
  <c r="J547" i="18"/>
  <c r="J85" i="7941"/>
  <c r="J122" i="1"/>
  <c r="J25" i="18"/>
  <c r="J515" i="18"/>
  <c r="J53" i="7941"/>
  <c r="K21" i="7941"/>
  <c r="K483" i="18"/>
  <c r="K741" i="18"/>
  <c r="K547" i="18"/>
  <c r="K85" i="7941"/>
  <c r="K122" i="1"/>
  <c r="K25" i="18"/>
  <c r="K515" i="18"/>
  <c r="K53" i="7941"/>
  <c r="L21" i="7941"/>
  <c r="L483" i="18"/>
  <c r="L741" i="18"/>
  <c r="L547" i="18"/>
  <c r="L85" i="7941"/>
  <c r="L122" i="1"/>
  <c r="L25" i="18"/>
  <c r="L515" i="18"/>
  <c r="L53" i="7941"/>
  <c r="M21" i="7941"/>
  <c r="M483" i="18"/>
  <c r="M741" i="18"/>
  <c r="M547" i="18"/>
  <c r="M85" i="7941"/>
  <c r="M248" i="7941"/>
  <c r="H248" i="7941"/>
  <c r="I248" i="7941"/>
  <c r="J248" i="7941"/>
  <c r="K248" i="7941"/>
  <c r="L248" i="7941"/>
  <c r="N248" i="7941"/>
  <c r="H484" i="18"/>
  <c r="H742" i="18"/>
  <c r="H548" i="18"/>
  <c r="H86" i="7941"/>
  <c r="G86" i="7941"/>
  <c r="H22" i="7941"/>
  <c r="H123" i="1"/>
  <c r="H26" i="18"/>
  <c r="H516" i="18"/>
  <c r="H54" i="7941"/>
  <c r="H249" i="7941"/>
  <c r="I22" i="7941"/>
  <c r="I484" i="18"/>
  <c r="I742" i="18"/>
  <c r="I260" i="18"/>
  <c r="I270" i="18"/>
  <c r="I710" i="18"/>
  <c r="I548" i="18"/>
  <c r="I86" i="7941"/>
  <c r="I123" i="1"/>
  <c r="I26" i="18"/>
  <c r="I516" i="18"/>
  <c r="I54" i="7941"/>
  <c r="I249" i="7941"/>
  <c r="J22" i="7941"/>
  <c r="J484" i="18"/>
  <c r="J742" i="18"/>
  <c r="J260" i="18"/>
  <c r="J261" i="18"/>
  <c r="J270" i="18"/>
  <c r="J710" i="18"/>
  <c r="J548" i="18"/>
  <c r="J86" i="7941"/>
  <c r="J123" i="1"/>
  <c r="J26" i="18"/>
  <c r="J516" i="18"/>
  <c r="J54" i="7941"/>
  <c r="J249" i="7941"/>
  <c r="K22" i="7941"/>
  <c r="K484" i="18"/>
  <c r="K742" i="18"/>
  <c r="K260" i="18"/>
  <c r="K261" i="18"/>
  <c r="K262" i="18"/>
  <c r="K270" i="18"/>
  <c r="K710" i="18"/>
  <c r="K548" i="18"/>
  <c r="K86" i="7941"/>
  <c r="K123" i="1"/>
  <c r="K26" i="18"/>
  <c r="K516" i="18"/>
  <c r="K54" i="7941"/>
  <c r="K249" i="7941"/>
  <c r="L22" i="7941"/>
  <c r="L484" i="18"/>
  <c r="L742" i="18"/>
  <c r="L260" i="18"/>
  <c r="L261" i="18"/>
  <c r="L262" i="18"/>
  <c r="L263" i="18"/>
  <c r="L270" i="18"/>
  <c r="L710" i="18"/>
  <c r="L548" i="18"/>
  <c r="L86" i="7941"/>
  <c r="L123" i="1"/>
  <c r="L26" i="18"/>
  <c r="L516" i="18"/>
  <c r="L54" i="7941"/>
  <c r="L249" i="7941"/>
  <c r="M22" i="7941"/>
  <c r="M484" i="18"/>
  <c r="M742" i="18"/>
  <c r="M260" i="18"/>
  <c r="M261" i="18"/>
  <c r="M262" i="18"/>
  <c r="M263" i="18"/>
  <c r="M264" i="18"/>
  <c r="M270" i="18"/>
  <c r="M710" i="18"/>
  <c r="M548" i="18"/>
  <c r="M86" i="7941"/>
  <c r="M123" i="1"/>
  <c r="M26" i="18"/>
  <c r="M516" i="18"/>
  <c r="M54" i="7941"/>
  <c r="M249" i="7941"/>
  <c r="N249" i="7941"/>
  <c r="H485" i="18"/>
  <c r="H743" i="18"/>
  <c r="H549" i="18"/>
  <c r="H87" i="7941"/>
  <c r="G87" i="7941"/>
  <c r="H23" i="7941"/>
  <c r="H124" i="1"/>
  <c r="H27" i="18"/>
  <c r="H517" i="18"/>
  <c r="H55" i="7941"/>
  <c r="H250" i="7941"/>
  <c r="I23" i="7941"/>
  <c r="I485" i="18"/>
  <c r="I743" i="18"/>
  <c r="I273" i="18"/>
  <c r="I283" i="18"/>
  <c r="I711" i="18"/>
  <c r="I549" i="18"/>
  <c r="I87" i="7941"/>
  <c r="I124" i="1"/>
  <c r="I27" i="18"/>
  <c r="I517" i="18"/>
  <c r="I55" i="7941"/>
  <c r="I250" i="7941"/>
  <c r="J23" i="7941"/>
  <c r="J485" i="18"/>
  <c r="J743" i="18"/>
  <c r="J273" i="18"/>
  <c r="J274" i="18"/>
  <c r="J283" i="18"/>
  <c r="J711" i="18"/>
  <c r="J549" i="18"/>
  <c r="J87" i="7941"/>
  <c r="J124" i="1"/>
  <c r="J27" i="18"/>
  <c r="J517" i="18"/>
  <c r="J55" i="7941"/>
  <c r="J250" i="7941"/>
  <c r="K23" i="7941"/>
  <c r="K485" i="18"/>
  <c r="K743" i="18"/>
  <c r="K273" i="18"/>
  <c r="K274" i="18"/>
  <c r="K275" i="18"/>
  <c r="K283" i="18"/>
  <c r="K711" i="18"/>
  <c r="K549" i="18"/>
  <c r="K87" i="7941"/>
  <c r="K124" i="1"/>
  <c r="K27" i="18"/>
  <c r="K517" i="18"/>
  <c r="K55" i="7941"/>
  <c r="K250" i="7941"/>
  <c r="L23" i="7941"/>
  <c r="L485" i="18"/>
  <c r="L743" i="18"/>
  <c r="L273" i="18"/>
  <c r="L274" i="18"/>
  <c r="L275" i="18"/>
  <c r="L276" i="18"/>
  <c r="L283" i="18"/>
  <c r="L711" i="18"/>
  <c r="L549" i="18"/>
  <c r="L87" i="7941"/>
  <c r="L124" i="1"/>
  <c r="L27" i="18"/>
  <c r="L517" i="18"/>
  <c r="L55" i="7941"/>
  <c r="L250" i="7941"/>
  <c r="M23" i="7941"/>
  <c r="M485" i="18"/>
  <c r="M743" i="18"/>
  <c r="M273" i="18"/>
  <c r="M274" i="18"/>
  <c r="M275" i="18"/>
  <c r="M276" i="18"/>
  <c r="M277" i="18"/>
  <c r="M283" i="18"/>
  <c r="M711" i="18"/>
  <c r="M549" i="18"/>
  <c r="M87" i="7941"/>
  <c r="M124" i="1"/>
  <c r="M27" i="18"/>
  <c r="M517" i="18"/>
  <c r="M55" i="7941"/>
  <c r="M250" i="7941"/>
  <c r="N250" i="7941"/>
  <c r="H486" i="18"/>
  <c r="H744" i="18"/>
  <c r="H550" i="18"/>
  <c r="H88" i="7941"/>
  <c r="G88" i="7941"/>
  <c r="H24" i="7941"/>
  <c r="H125" i="1"/>
  <c r="H28" i="18"/>
  <c r="H518" i="18"/>
  <c r="H56" i="7941"/>
  <c r="H251" i="7941"/>
  <c r="I24" i="7941"/>
  <c r="I486" i="18"/>
  <c r="I744" i="18"/>
  <c r="I286" i="18"/>
  <c r="I296" i="18"/>
  <c r="I712" i="18"/>
  <c r="I550" i="18"/>
  <c r="I88" i="7941"/>
  <c r="I125" i="1"/>
  <c r="I28" i="18"/>
  <c r="I518" i="18"/>
  <c r="I56" i="7941"/>
  <c r="I251" i="7941"/>
  <c r="J24" i="7941"/>
  <c r="J486" i="18"/>
  <c r="J744" i="18"/>
  <c r="J286" i="18"/>
  <c r="J287" i="18"/>
  <c r="J296" i="18"/>
  <c r="J712" i="18"/>
  <c r="J550" i="18"/>
  <c r="J88" i="7941"/>
  <c r="J125" i="1"/>
  <c r="J28" i="18"/>
  <c r="J518" i="18"/>
  <c r="J56" i="7941"/>
  <c r="J251" i="7941"/>
  <c r="K24" i="7941"/>
  <c r="K486" i="18"/>
  <c r="K744" i="18"/>
  <c r="K286" i="18"/>
  <c r="K287" i="18"/>
  <c r="K288" i="18"/>
  <c r="K296" i="18"/>
  <c r="K712" i="18"/>
  <c r="K550" i="18"/>
  <c r="K88" i="7941"/>
  <c r="K125" i="1"/>
  <c r="K28" i="18"/>
  <c r="K518" i="18"/>
  <c r="K56" i="7941"/>
  <c r="K251" i="7941"/>
  <c r="L24" i="7941"/>
  <c r="L486" i="18"/>
  <c r="L744" i="18"/>
  <c r="L286" i="18"/>
  <c r="L287" i="18"/>
  <c r="L288" i="18"/>
  <c r="L289" i="18"/>
  <c r="L296" i="18"/>
  <c r="L712" i="18"/>
  <c r="L550" i="18"/>
  <c r="L88" i="7941"/>
  <c r="L125" i="1"/>
  <c r="L28" i="18"/>
  <c r="L518" i="18"/>
  <c r="L56" i="7941"/>
  <c r="L251" i="7941"/>
  <c r="M24" i="7941"/>
  <c r="M486" i="18"/>
  <c r="M744" i="18"/>
  <c r="M286" i="18"/>
  <c r="M287" i="18"/>
  <c r="M288" i="18"/>
  <c r="M289" i="18"/>
  <c r="M290" i="18"/>
  <c r="M296" i="18"/>
  <c r="M712" i="18"/>
  <c r="M550" i="18"/>
  <c r="M88" i="7941"/>
  <c r="M125" i="1"/>
  <c r="M28" i="18"/>
  <c r="M518" i="18"/>
  <c r="M56" i="7941"/>
  <c r="M251" i="7941"/>
  <c r="N251" i="7941"/>
  <c r="H487" i="18"/>
  <c r="H745" i="18"/>
  <c r="H551" i="18"/>
  <c r="H89" i="7941"/>
  <c r="G89" i="7941"/>
  <c r="H25" i="7941"/>
  <c r="H126" i="1"/>
  <c r="H29" i="18"/>
  <c r="H519" i="18"/>
  <c r="H57" i="7941"/>
  <c r="H252" i="7941"/>
  <c r="I25" i="7941"/>
  <c r="I487" i="18"/>
  <c r="I745" i="18"/>
  <c r="I299" i="18"/>
  <c r="I309" i="18"/>
  <c r="I713" i="18"/>
  <c r="I551" i="18"/>
  <c r="I89" i="7941"/>
  <c r="I126" i="1"/>
  <c r="I29" i="18"/>
  <c r="I519" i="18"/>
  <c r="I57" i="7941"/>
  <c r="I252" i="7941"/>
  <c r="J25" i="7941"/>
  <c r="J487" i="18"/>
  <c r="J745" i="18"/>
  <c r="J299" i="18"/>
  <c r="J300" i="18"/>
  <c r="J309" i="18"/>
  <c r="J713" i="18"/>
  <c r="J551" i="18"/>
  <c r="J89" i="7941"/>
  <c r="J126" i="1"/>
  <c r="J29" i="18"/>
  <c r="J519" i="18"/>
  <c r="J57" i="7941"/>
  <c r="J252" i="7941"/>
  <c r="K25" i="7941"/>
  <c r="K487" i="18"/>
  <c r="K745" i="18"/>
  <c r="K299" i="18"/>
  <c r="K300" i="18"/>
  <c r="K301" i="18"/>
  <c r="K309" i="18"/>
  <c r="K713" i="18"/>
  <c r="K551" i="18"/>
  <c r="K89" i="7941"/>
  <c r="K126" i="1"/>
  <c r="K29" i="18"/>
  <c r="K519" i="18"/>
  <c r="K57" i="7941"/>
  <c r="K252" i="7941"/>
  <c r="L25" i="7941"/>
  <c r="L487" i="18"/>
  <c r="L745" i="18"/>
  <c r="L299" i="18"/>
  <c r="L300" i="18"/>
  <c r="L301" i="18"/>
  <c r="L302" i="18"/>
  <c r="L309" i="18"/>
  <c r="L713" i="18"/>
  <c r="L551" i="18"/>
  <c r="L89" i="7941"/>
  <c r="L126" i="1"/>
  <c r="L29" i="18"/>
  <c r="L519" i="18"/>
  <c r="L57" i="7941"/>
  <c r="L252" i="7941"/>
  <c r="M25" i="7941"/>
  <c r="M487" i="18"/>
  <c r="M745" i="18"/>
  <c r="M299" i="18"/>
  <c r="M300" i="18"/>
  <c r="M301" i="18"/>
  <c r="M302" i="18"/>
  <c r="M303" i="18"/>
  <c r="M309" i="18"/>
  <c r="M713" i="18"/>
  <c r="M551" i="18"/>
  <c r="M89" i="7941"/>
  <c r="M126" i="1"/>
  <c r="M29" i="18"/>
  <c r="M519" i="18"/>
  <c r="M57" i="7941"/>
  <c r="M252" i="7941"/>
  <c r="N252" i="7941"/>
  <c r="H488" i="18"/>
  <c r="H746" i="18"/>
  <c r="H552" i="18"/>
  <c r="H90" i="7941"/>
  <c r="G90" i="7941"/>
  <c r="H26" i="7941"/>
  <c r="H127" i="1"/>
  <c r="H30" i="18"/>
  <c r="H520" i="18"/>
  <c r="H58" i="7941"/>
  <c r="H253" i="7941"/>
  <c r="I26" i="7941"/>
  <c r="I488" i="18"/>
  <c r="I746" i="18"/>
  <c r="I312" i="18"/>
  <c r="I322" i="18"/>
  <c r="I714" i="18"/>
  <c r="I552" i="18"/>
  <c r="I90" i="7941"/>
  <c r="I127" i="1"/>
  <c r="I30" i="18"/>
  <c r="I520" i="18"/>
  <c r="I58" i="7941"/>
  <c r="I253" i="7941"/>
  <c r="J26" i="7941"/>
  <c r="J488" i="18"/>
  <c r="J746" i="18"/>
  <c r="J312" i="18"/>
  <c r="J313" i="18"/>
  <c r="J322" i="18"/>
  <c r="J714" i="18"/>
  <c r="J552" i="18"/>
  <c r="J90" i="7941"/>
  <c r="J127" i="1"/>
  <c r="J30" i="18"/>
  <c r="J520" i="18"/>
  <c r="J58" i="7941"/>
  <c r="J253" i="7941"/>
  <c r="K26" i="7941"/>
  <c r="K488" i="18"/>
  <c r="K746" i="18"/>
  <c r="K312" i="18"/>
  <c r="K313" i="18"/>
  <c r="K314" i="18"/>
  <c r="K322" i="18"/>
  <c r="K714" i="18"/>
  <c r="K552" i="18"/>
  <c r="K90" i="7941"/>
  <c r="K127" i="1"/>
  <c r="K30" i="18"/>
  <c r="K520" i="18"/>
  <c r="K58" i="7941"/>
  <c r="K253" i="7941"/>
  <c r="L26" i="7941"/>
  <c r="L488" i="18"/>
  <c r="L746" i="18"/>
  <c r="L312" i="18"/>
  <c r="L313" i="18"/>
  <c r="L314" i="18"/>
  <c r="L315" i="18"/>
  <c r="L322" i="18"/>
  <c r="L714" i="18"/>
  <c r="L552" i="18"/>
  <c r="L90" i="7941"/>
  <c r="L127" i="1"/>
  <c r="L30" i="18"/>
  <c r="L520" i="18"/>
  <c r="L58" i="7941"/>
  <c r="L253" i="7941"/>
  <c r="M26" i="7941"/>
  <c r="M488" i="18"/>
  <c r="M746" i="18"/>
  <c r="M312" i="18"/>
  <c r="M313" i="18"/>
  <c r="M314" i="18"/>
  <c r="M315" i="18"/>
  <c r="M316" i="18"/>
  <c r="M322" i="18"/>
  <c r="M714" i="18"/>
  <c r="M552" i="18"/>
  <c r="M90" i="7941"/>
  <c r="M127" i="1"/>
  <c r="M30" i="18"/>
  <c r="M520" i="18"/>
  <c r="M58" i="7941"/>
  <c r="M253" i="7941"/>
  <c r="N253" i="7941"/>
  <c r="H489" i="18"/>
  <c r="H747" i="18"/>
  <c r="H553" i="18"/>
  <c r="H91" i="7941"/>
  <c r="G91" i="7941"/>
  <c r="H27" i="7941"/>
  <c r="H128" i="1"/>
  <c r="H31" i="18"/>
  <c r="H521" i="18"/>
  <c r="H59" i="7941"/>
  <c r="H254" i="7941"/>
  <c r="I27" i="7941"/>
  <c r="I489" i="18"/>
  <c r="I747" i="18"/>
  <c r="I325" i="18"/>
  <c r="I335" i="18"/>
  <c r="I715" i="18"/>
  <c r="I553" i="18"/>
  <c r="I91" i="7941"/>
  <c r="I128" i="1"/>
  <c r="I31" i="18"/>
  <c r="I521" i="18"/>
  <c r="I59" i="7941"/>
  <c r="I254" i="7941"/>
  <c r="J27" i="7941"/>
  <c r="J489" i="18"/>
  <c r="J747" i="18"/>
  <c r="J325" i="18"/>
  <c r="J326" i="18"/>
  <c r="J335" i="18"/>
  <c r="J715" i="18"/>
  <c r="J553" i="18"/>
  <c r="J91" i="7941"/>
  <c r="J128" i="1"/>
  <c r="J31" i="18"/>
  <c r="J521" i="18"/>
  <c r="J59" i="7941"/>
  <c r="J254" i="7941"/>
  <c r="K27" i="7941"/>
  <c r="K489" i="18"/>
  <c r="K747" i="18"/>
  <c r="K325" i="18"/>
  <c r="K326" i="18"/>
  <c r="K327" i="18"/>
  <c r="K335" i="18"/>
  <c r="K715" i="18"/>
  <c r="K553" i="18"/>
  <c r="K91" i="7941"/>
  <c r="K128" i="1"/>
  <c r="K31" i="18"/>
  <c r="K521" i="18"/>
  <c r="K59" i="7941"/>
  <c r="K254" i="7941"/>
  <c r="L27" i="7941"/>
  <c r="L489" i="18"/>
  <c r="L747" i="18"/>
  <c r="L325" i="18"/>
  <c r="L326" i="18"/>
  <c r="L327" i="18"/>
  <c r="L328" i="18"/>
  <c r="L335" i="18"/>
  <c r="L715" i="18"/>
  <c r="L553" i="18"/>
  <c r="L91" i="7941"/>
  <c r="L128" i="1"/>
  <c r="L31" i="18"/>
  <c r="L521" i="18"/>
  <c r="L59" i="7941"/>
  <c r="L254" i="7941"/>
  <c r="M27" i="7941"/>
  <c r="M489" i="18"/>
  <c r="M747" i="18"/>
  <c r="M325" i="18"/>
  <c r="M326" i="18"/>
  <c r="M327" i="18"/>
  <c r="M328" i="18"/>
  <c r="M329" i="18"/>
  <c r="M335" i="18"/>
  <c r="M715" i="18"/>
  <c r="M553" i="18"/>
  <c r="M91" i="7941"/>
  <c r="M128" i="1"/>
  <c r="M31" i="18"/>
  <c r="M521" i="18"/>
  <c r="M59" i="7941"/>
  <c r="M254" i="7941"/>
  <c r="N254" i="7941"/>
  <c r="H490" i="18"/>
  <c r="H748" i="18"/>
  <c r="H554" i="18"/>
  <c r="H92" i="7941"/>
  <c r="G92" i="7941"/>
  <c r="H28" i="7941"/>
  <c r="H129" i="1"/>
  <c r="H32" i="18"/>
  <c r="H522" i="18"/>
  <c r="H60" i="7941"/>
  <c r="H255" i="7941"/>
  <c r="I28" i="7941"/>
  <c r="I490" i="18"/>
  <c r="I748" i="18"/>
  <c r="I338" i="18"/>
  <c r="I348" i="18"/>
  <c r="I716" i="18"/>
  <c r="I554" i="18"/>
  <c r="I92" i="7941"/>
  <c r="I129" i="1"/>
  <c r="I32" i="18"/>
  <c r="I522" i="18"/>
  <c r="I60" i="7941"/>
  <c r="I255" i="7941"/>
  <c r="J28" i="7941"/>
  <c r="J490" i="18"/>
  <c r="J748" i="18"/>
  <c r="J338" i="18"/>
  <c r="J339" i="18"/>
  <c r="J348" i="18"/>
  <c r="J716" i="18"/>
  <c r="J554" i="18"/>
  <c r="J92" i="7941"/>
  <c r="J129" i="1"/>
  <c r="J32" i="18"/>
  <c r="J522" i="18"/>
  <c r="J60" i="7941"/>
  <c r="J255" i="7941"/>
  <c r="K28" i="7941"/>
  <c r="K490" i="18"/>
  <c r="K748" i="18"/>
  <c r="K338" i="18"/>
  <c r="K339" i="18"/>
  <c r="K340" i="18"/>
  <c r="K348" i="18"/>
  <c r="K716" i="18"/>
  <c r="K554" i="18"/>
  <c r="K92" i="7941"/>
  <c r="K129" i="1"/>
  <c r="K32" i="18"/>
  <c r="K522" i="18"/>
  <c r="K60" i="7941"/>
  <c r="K255" i="7941"/>
  <c r="L28" i="7941"/>
  <c r="L490" i="18"/>
  <c r="L748" i="18"/>
  <c r="L338" i="18"/>
  <c r="L339" i="18"/>
  <c r="L340" i="18"/>
  <c r="L341" i="18"/>
  <c r="L348" i="18"/>
  <c r="L716" i="18"/>
  <c r="L554" i="18"/>
  <c r="L92" i="7941"/>
  <c r="L129" i="1"/>
  <c r="L32" i="18"/>
  <c r="L522" i="18"/>
  <c r="L60" i="7941"/>
  <c r="L255" i="7941"/>
  <c r="M28" i="7941"/>
  <c r="M490" i="18"/>
  <c r="M748" i="18"/>
  <c r="M338" i="18"/>
  <c r="M339" i="18"/>
  <c r="M340" i="18"/>
  <c r="M341" i="18"/>
  <c r="M342" i="18"/>
  <c r="M348" i="18"/>
  <c r="M716" i="18"/>
  <c r="M554" i="18"/>
  <c r="M92" i="7941"/>
  <c r="M129" i="1"/>
  <c r="M32" i="18"/>
  <c r="M522" i="18"/>
  <c r="M60" i="7941"/>
  <c r="M255" i="7941"/>
  <c r="N255" i="7941"/>
  <c r="H491" i="18"/>
  <c r="H749" i="18"/>
  <c r="H555" i="18"/>
  <c r="H93" i="7941"/>
  <c r="G93" i="7941"/>
  <c r="H29" i="7941"/>
  <c r="H130" i="1"/>
  <c r="H33" i="18"/>
  <c r="H523" i="18"/>
  <c r="H61" i="7941"/>
  <c r="H256" i="7941"/>
  <c r="I29" i="7941"/>
  <c r="I491" i="18"/>
  <c r="I749" i="18"/>
  <c r="I351" i="18"/>
  <c r="I361" i="18"/>
  <c r="I717" i="18"/>
  <c r="I555" i="18"/>
  <c r="I93" i="7941"/>
  <c r="I130" i="1"/>
  <c r="I33" i="18"/>
  <c r="I523" i="18"/>
  <c r="I61" i="7941"/>
  <c r="I256" i="7941"/>
  <c r="J29" i="7941"/>
  <c r="J491" i="18"/>
  <c r="J749" i="18"/>
  <c r="J351" i="18"/>
  <c r="J352" i="18"/>
  <c r="J361" i="18"/>
  <c r="J717" i="18"/>
  <c r="J555" i="18"/>
  <c r="J93" i="7941"/>
  <c r="J130" i="1"/>
  <c r="J33" i="18"/>
  <c r="J523" i="18"/>
  <c r="J61" i="7941"/>
  <c r="J256" i="7941"/>
  <c r="K29" i="7941"/>
  <c r="K491" i="18"/>
  <c r="K749" i="18"/>
  <c r="K351" i="18"/>
  <c r="K352" i="18"/>
  <c r="K353" i="18"/>
  <c r="K361" i="18"/>
  <c r="K717" i="18"/>
  <c r="K555" i="18"/>
  <c r="K93" i="7941"/>
  <c r="K130" i="1"/>
  <c r="K33" i="18"/>
  <c r="K523" i="18"/>
  <c r="K61" i="7941"/>
  <c r="K256" i="7941"/>
  <c r="L29" i="7941"/>
  <c r="L491" i="18"/>
  <c r="L749" i="18"/>
  <c r="L351" i="18"/>
  <c r="L352" i="18"/>
  <c r="L353" i="18"/>
  <c r="L354" i="18"/>
  <c r="L361" i="18"/>
  <c r="L717" i="18"/>
  <c r="L555" i="18"/>
  <c r="L93" i="7941"/>
  <c r="L130" i="1"/>
  <c r="L33" i="18"/>
  <c r="L523" i="18"/>
  <c r="L61" i="7941"/>
  <c r="L256" i="7941"/>
  <c r="M29" i="7941"/>
  <c r="M491" i="18"/>
  <c r="M749" i="18"/>
  <c r="M351" i="18"/>
  <c r="M352" i="18"/>
  <c r="M353" i="18"/>
  <c r="M354" i="18"/>
  <c r="M355" i="18"/>
  <c r="M361" i="18"/>
  <c r="M717" i="18"/>
  <c r="M555" i="18"/>
  <c r="M93" i="7941"/>
  <c r="M130" i="1"/>
  <c r="M33" i="18"/>
  <c r="M523" i="18"/>
  <c r="M61" i="7941"/>
  <c r="M256" i="7941"/>
  <c r="N256" i="7941"/>
  <c r="H492" i="18"/>
  <c r="H750" i="18"/>
  <c r="H556" i="18"/>
  <c r="H94" i="7941"/>
  <c r="G94" i="7941"/>
  <c r="H30" i="7941"/>
  <c r="H131" i="1"/>
  <c r="H34" i="18"/>
  <c r="H524" i="18"/>
  <c r="H62" i="7941"/>
  <c r="H257" i="7941"/>
  <c r="I30" i="7941"/>
  <c r="I492" i="18"/>
  <c r="I750" i="18"/>
  <c r="I364" i="18"/>
  <c r="I374" i="18"/>
  <c r="I718" i="18"/>
  <c r="I556" i="18"/>
  <c r="I94" i="7941"/>
  <c r="I131" i="1"/>
  <c r="I34" i="18"/>
  <c r="I524" i="18"/>
  <c r="I62" i="7941"/>
  <c r="I257" i="7941"/>
  <c r="J30" i="7941"/>
  <c r="J492" i="18"/>
  <c r="J750" i="18"/>
  <c r="J364" i="18"/>
  <c r="J365" i="18"/>
  <c r="J374" i="18"/>
  <c r="J718" i="18"/>
  <c r="J556" i="18"/>
  <c r="J94" i="7941"/>
  <c r="J131" i="1"/>
  <c r="J34" i="18"/>
  <c r="J524" i="18"/>
  <c r="J62" i="7941"/>
  <c r="J257" i="7941"/>
  <c r="K30" i="7941"/>
  <c r="K492" i="18"/>
  <c r="K750" i="18"/>
  <c r="K364" i="18"/>
  <c r="K365" i="18"/>
  <c r="K366" i="18"/>
  <c r="K374" i="18"/>
  <c r="K718" i="18"/>
  <c r="K556" i="18"/>
  <c r="K94" i="7941"/>
  <c r="K131" i="1"/>
  <c r="K34" i="18"/>
  <c r="K524" i="18"/>
  <c r="K62" i="7941"/>
  <c r="K257" i="7941"/>
  <c r="L30" i="7941"/>
  <c r="L492" i="18"/>
  <c r="L750" i="18"/>
  <c r="L364" i="18"/>
  <c r="L365" i="18"/>
  <c r="L366" i="18"/>
  <c r="L367" i="18"/>
  <c r="L374" i="18"/>
  <c r="L718" i="18"/>
  <c r="L556" i="18"/>
  <c r="L94" i="7941"/>
  <c r="L131" i="1"/>
  <c r="L34" i="18"/>
  <c r="L524" i="18"/>
  <c r="L62" i="7941"/>
  <c r="L257" i="7941"/>
  <c r="M30" i="7941"/>
  <c r="M492" i="18"/>
  <c r="M750" i="18"/>
  <c r="M364" i="18"/>
  <c r="M365" i="18"/>
  <c r="M366" i="18"/>
  <c r="M367" i="18"/>
  <c r="M368" i="18"/>
  <c r="M374" i="18"/>
  <c r="M718" i="18"/>
  <c r="M556" i="18"/>
  <c r="M94" i="7941"/>
  <c r="M131" i="1"/>
  <c r="M34" i="18"/>
  <c r="M524" i="18"/>
  <c r="M62" i="7941"/>
  <c r="M257" i="7941"/>
  <c r="N257" i="7941"/>
  <c r="H493" i="18"/>
  <c r="H751" i="18"/>
  <c r="H557" i="18"/>
  <c r="H95" i="7941"/>
  <c r="G95" i="7941"/>
  <c r="H31" i="7941"/>
  <c r="H132" i="1"/>
  <c r="H35" i="18"/>
  <c r="H525" i="18"/>
  <c r="H63" i="7941"/>
  <c r="H258" i="7941"/>
  <c r="I31" i="7941"/>
  <c r="I493" i="18"/>
  <c r="I751" i="18"/>
  <c r="I377" i="18"/>
  <c r="I387" i="18"/>
  <c r="I719" i="18"/>
  <c r="I557" i="18"/>
  <c r="I95" i="7941"/>
  <c r="I132" i="1"/>
  <c r="I35" i="18"/>
  <c r="I525" i="18"/>
  <c r="I63" i="7941"/>
  <c r="I258" i="7941"/>
  <c r="J31" i="7941"/>
  <c r="J493" i="18"/>
  <c r="J751" i="18"/>
  <c r="J377" i="18"/>
  <c r="J378" i="18"/>
  <c r="J387" i="18"/>
  <c r="J719" i="18"/>
  <c r="J557" i="18"/>
  <c r="J95" i="7941"/>
  <c r="J132" i="1"/>
  <c r="J35" i="18"/>
  <c r="J525" i="18"/>
  <c r="J63" i="7941"/>
  <c r="J258" i="7941"/>
  <c r="K31" i="7941"/>
  <c r="K493" i="18"/>
  <c r="K751" i="18"/>
  <c r="K377" i="18"/>
  <c r="K378" i="18"/>
  <c r="K379" i="18"/>
  <c r="K387" i="18"/>
  <c r="K719" i="18"/>
  <c r="K557" i="18"/>
  <c r="K95" i="7941"/>
  <c r="K132" i="1"/>
  <c r="K35" i="18"/>
  <c r="K525" i="18"/>
  <c r="K63" i="7941"/>
  <c r="K258" i="7941"/>
  <c r="L31" i="7941"/>
  <c r="L493" i="18"/>
  <c r="L751" i="18"/>
  <c r="L377" i="18"/>
  <c r="L378" i="18"/>
  <c r="L379" i="18"/>
  <c r="L380" i="18"/>
  <c r="L387" i="18"/>
  <c r="L719" i="18"/>
  <c r="L557" i="18"/>
  <c r="L95" i="7941"/>
  <c r="L132" i="1"/>
  <c r="L35" i="18"/>
  <c r="L525" i="18"/>
  <c r="L63" i="7941"/>
  <c r="L258" i="7941"/>
  <c r="M31" i="7941"/>
  <c r="M493" i="18"/>
  <c r="M751" i="18"/>
  <c r="M377" i="18"/>
  <c r="M378" i="18"/>
  <c r="M379" i="18"/>
  <c r="M380" i="18"/>
  <c r="M381" i="18"/>
  <c r="M387" i="18"/>
  <c r="M719" i="18"/>
  <c r="M557" i="18"/>
  <c r="M95" i="7941"/>
  <c r="M132" i="1"/>
  <c r="M35" i="18"/>
  <c r="M525" i="18"/>
  <c r="M63" i="7941"/>
  <c r="M258" i="7941"/>
  <c r="N258" i="7941"/>
  <c r="H494" i="18"/>
  <c r="H752" i="18"/>
  <c r="H558" i="18"/>
  <c r="H96" i="7941"/>
  <c r="G96" i="7941"/>
  <c r="H32" i="7941"/>
  <c r="H133" i="1"/>
  <c r="H36" i="18"/>
  <c r="H526" i="18"/>
  <c r="H64" i="7941"/>
  <c r="H259" i="7941"/>
  <c r="I32" i="7941"/>
  <c r="I494" i="18"/>
  <c r="I752" i="18"/>
  <c r="I390" i="18"/>
  <c r="I400" i="18"/>
  <c r="I720" i="18"/>
  <c r="I558" i="18"/>
  <c r="I96" i="7941"/>
  <c r="I133" i="1"/>
  <c r="I36" i="18"/>
  <c r="I526" i="18"/>
  <c r="I64" i="7941"/>
  <c r="I259" i="7941"/>
  <c r="J32" i="7941"/>
  <c r="J494" i="18"/>
  <c r="J752" i="18"/>
  <c r="J390" i="18"/>
  <c r="J391" i="18"/>
  <c r="J400" i="18"/>
  <c r="J720" i="18"/>
  <c r="J558" i="18"/>
  <c r="J96" i="7941"/>
  <c r="J133" i="1"/>
  <c r="J36" i="18"/>
  <c r="J526" i="18"/>
  <c r="J64" i="7941"/>
  <c r="J259" i="7941"/>
  <c r="K32" i="7941"/>
  <c r="K494" i="18"/>
  <c r="K752" i="18"/>
  <c r="K390" i="18"/>
  <c r="K391" i="18"/>
  <c r="K392" i="18"/>
  <c r="K400" i="18"/>
  <c r="K720" i="18"/>
  <c r="K558" i="18"/>
  <c r="K96" i="7941"/>
  <c r="K133" i="1"/>
  <c r="K36" i="18"/>
  <c r="K526" i="18"/>
  <c r="K64" i="7941"/>
  <c r="K259" i="7941"/>
  <c r="L32" i="7941"/>
  <c r="L494" i="18"/>
  <c r="L752" i="18"/>
  <c r="L390" i="18"/>
  <c r="L391" i="18"/>
  <c r="L392" i="18"/>
  <c r="L393" i="18"/>
  <c r="L400" i="18"/>
  <c r="L720" i="18"/>
  <c r="L558" i="18"/>
  <c r="L96" i="7941"/>
  <c r="L133" i="1"/>
  <c r="L36" i="18"/>
  <c r="L526" i="18"/>
  <c r="L64" i="7941"/>
  <c r="L259" i="7941"/>
  <c r="M32" i="7941"/>
  <c r="M494" i="18"/>
  <c r="M752" i="18"/>
  <c r="M390" i="18"/>
  <c r="M391" i="18"/>
  <c r="M392" i="18"/>
  <c r="M393" i="18"/>
  <c r="M394" i="18"/>
  <c r="M400" i="18"/>
  <c r="M720" i="18"/>
  <c r="M558" i="18"/>
  <c r="M96" i="7941"/>
  <c r="M133" i="1"/>
  <c r="M36" i="18"/>
  <c r="M526" i="18"/>
  <c r="M64" i="7941"/>
  <c r="M259" i="7941"/>
  <c r="N259" i="7941"/>
  <c r="H495" i="18"/>
  <c r="H753" i="18"/>
  <c r="H559" i="18"/>
  <c r="H97" i="7941"/>
  <c r="G97" i="7941"/>
  <c r="H33" i="7941"/>
  <c r="H134" i="1"/>
  <c r="H37" i="18"/>
  <c r="H527" i="18"/>
  <c r="H65" i="7941"/>
  <c r="H260" i="7941"/>
  <c r="I33" i="7941"/>
  <c r="I495" i="18"/>
  <c r="I753" i="18"/>
  <c r="I403" i="18"/>
  <c r="I413" i="18"/>
  <c r="I721" i="18"/>
  <c r="I559" i="18"/>
  <c r="I97" i="7941"/>
  <c r="I134" i="1"/>
  <c r="I37" i="18"/>
  <c r="I527" i="18"/>
  <c r="I65" i="7941"/>
  <c r="I260" i="7941"/>
  <c r="J33" i="7941"/>
  <c r="J495" i="18"/>
  <c r="J753" i="18"/>
  <c r="J403" i="18"/>
  <c r="J404" i="18"/>
  <c r="J413" i="18"/>
  <c r="J721" i="18"/>
  <c r="J559" i="18"/>
  <c r="J97" i="7941"/>
  <c r="J134" i="1"/>
  <c r="J37" i="18"/>
  <c r="J527" i="18"/>
  <c r="J65" i="7941"/>
  <c r="J260" i="7941"/>
  <c r="K33" i="7941"/>
  <c r="K495" i="18"/>
  <c r="K753" i="18"/>
  <c r="K403" i="18"/>
  <c r="K404" i="18"/>
  <c r="K405" i="18"/>
  <c r="K413" i="18"/>
  <c r="K721" i="18"/>
  <c r="K559" i="18"/>
  <c r="K97" i="7941"/>
  <c r="K134" i="1"/>
  <c r="K37" i="18"/>
  <c r="K527" i="18"/>
  <c r="K65" i="7941"/>
  <c r="K260" i="7941"/>
  <c r="L33" i="7941"/>
  <c r="L495" i="18"/>
  <c r="L753" i="18"/>
  <c r="L403" i="18"/>
  <c r="L404" i="18"/>
  <c r="L405" i="18"/>
  <c r="L406" i="18"/>
  <c r="L413" i="18"/>
  <c r="L721" i="18"/>
  <c r="L559" i="18"/>
  <c r="L97" i="7941"/>
  <c r="L134" i="1"/>
  <c r="L37" i="18"/>
  <c r="L527" i="18"/>
  <c r="L65" i="7941"/>
  <c r="L260" i="7941"/>
  <c r="M33" i="7941"/>
  <c r="M495" i="18"/>
  <c r="M753" i="18"/>
  <c r="M403" i="18"/>
  <c r="M404" i="18"/>
  <c r="M405" i="18"/>
  <c r="M406" i="18"/>
  <c r="M407" i="18"/>
  <c r="M413" i="18"/>
  <c r="M721" i="18"/>
  <c r="M559" i="18"/>
  <c r="M97" i="7941"/>
  <c r="M134" i="1"/>
  <c r="M37" i="18"/>
  <c r="M527" i="18"/>
  <c r="M65" i="7941"/>
  <c r="M260" i="7941"/>
  <c r="N260" i="7941"/>
  <c r="H496" i="18"/>
  <c r="H754" i="18"/>
  <c r="H560" i="18"/>
  <c r="H98" i="7941"/>
  <c r="G98" i="7941"/>
  <c r="H34" i="7941"/>
  <c r="H135" i="1"/>
  <c r="H38" i="18"/>
  <c r="H528" i="18"/>
  <c r="H66" i="7941"/>
  <c r="H261" i="7941"/>
  <c r="I34" i="7941"/>
  <c r="I496" i="18"/>
  <c r="I754" i="18"/>
  <c r="I416" i="18"/>
  <c r="I426" i="18"/>
  <c r="I722" i="18"/>
  <c r="I560" i="18"/>
  <c r="I98" i="7941"/>
  <c r="I135" i="1"/>
  <c r="I38" i="18"/>
  <c r="I528" i="18"/>
  <c r="I66" i="7941"/>
  <c r="I261" i="7941"/>
  <c r="J34" i="7941"/>
  <c r="J496" i="18"/>
  <c r="J754" i="18"/>
  <c r="J416" i="18"/>
  <c r="J417" i="18"/>
  <c r="J426" i="18"/>
  <c r="J722" i="18"/>
  <c r="J560" i="18"/>
  <c r="J98" i="7941"/>
  <c r="J135" i="1"/>
  <c r="J38" i="18"/>
  <c r="J528" i="18"/>
  <c r="J66" i="7941"/>
  <c r="J261" i="7941"/>
  <c r="K34" i="7941"/>
  <c r="K496" i="18"/>
  <c r="K754" i="18"/>
  <c r="K416" i="18"/>
  <c r="K417" i="18"/>
  <c r="K418" i="18"/>
  <c r="K426" i="18"/>
  <c r="K722" i="18"/>
  <c r="K560" i="18"/>
  <c r="K98" i="7941"/>
  <c r="K135" i="1"/>
  <c r="K38" i="18"/>
  <c r="K528" i="18"/>
  <c r="K66" i="7941"/>
  <c r="K261" i="7941"/>
  <c r="L34" i="7941"/>
  <c r="L496" i="18"/>
  <c r="L754" i="18"/>
  <c r="L416" i="18"/>
  <c r="L417" i="18"/>
  <c r="L418" i="18"/>
  <c r="L419" i="18"/>
  <c r="L426" i="18"/>
  <c r="L722" i="18"/>
  <c r="L560" i="18"/>
  <c r="L98" i="7941"/>
  <c r="L135" i="1"/>
  <c r="L38" i="18"/>
  <c r="L528" i="18"/>
  <c r="L66" i="7941"/>
  <c r="L261" i="7941"/>
  <c r="M34" i="7941"/>
  <c r="M496" i="18"/>
  <c r="M754" i="18"/>
  <c r="M416" i="18"/>
  <c r="M417" i="18"/>
  <c r="M418" i="18"/>
  <c r="M419" i="18"/>
  <c r="M420" i="18"/>
  <c r="M426" i="18"/>
  <c r="M722" i="18"/>
  <c r="M560" i="18"/>
  <c r="M98" i="7941"/>
  <c r="M135" i="1"/>
  <c r="M38" i="18"/>
  <c r="M528" i="18"/>
  <c r="M66" i="7941"/>
  <c r="M261" i="7941"/>
  <c r="N261" i="7941"/>
  <c r="H497" i="18"/>
  <c r="H755" i="18"/>
  <c r="H561" i="18"/>
  <c r="H99" i="7941"/>
  <c r="G99" i="7941"/>
  <c r="H35" i="7941"/>
  <c r="H136" i="1"/>
  <c r="H39" i="18"/>
  <c r="H529" i="18"/>
  <c r="H67" i="7941"/>
  <c r="H262" i="7941"/>
  <c r="I35" i="7941"/>
  <c r="I497" i="18"/>
  <c r="I755" i="18"/>
  <c r="I429" i="18"/>
  <c r="I439" i="18"/>
  <c r="I723" i="18"/>
  <c r="I561" i="18"/>
  <c r="I99" i="7941"/>
  <c r="I136" i="1"/>
  <c r="I39" i="18"/>
  <c r="I529" i="18"/>
  <c r="I67" i="7941"/>
  <c r="I262" i="7941"/>
  <c r="J35" i="7941"/>
  <c r="J497" i="18"/>
  <c r="J755" i="18"/>
  <c r="J429" i="18"/>
  <c r="J430" i="18"/>
  <c r="J439" i="18"/>
  <c r="J723" i="18"/>
  <c r="J561" i="18"/>
  <c r="J99" i="7941"/>
  <c r="J136" i="1"/>
  <c r="J39" i="18"/>
  <c r="J529" i="18"/>
  <c r="J67" i="7941"/>
  <c r="J262" i="7941"/>
  <c r="K35" i="7941"/>
  <c r="K497" i="18"/>
  <c r="K755" i="18"/>
  <c r="K429" i="18"/>
  <c r="K430" i="18"/>
  <c r="K431" i="18"/>
  <c r="K439" i="18"/>
  <c r="K723" i="18"/>
  <c r="K561" i="18"/>
  <c r="K99" i="7941"/>
  <c r="K136" i="1"/>
  <c r="K39" i="18"/>
  <c r="K529" i="18"/>
  <c r="K67" i="7941"/>
  <c r="K262" i="7941"/>
  <c r="L35" i="7941"/>
  <c r="L497" i="18"/>
  <c r="L755" i="18"/>
  <c r="L429" i="18"/>
  <c r="L430" i="18"/>
  <c r="L431" i="18"/>
  <c r="L432" i="18"/>
  <c r="L439" i="18"/>
  <c r="L723" i="18"/>
  <c r="L561" i="18"/>
  <c r="L99" i="7941"/>
  <c r="L136" i="1"/>
  <c r="L39" i="18"/>
  <c r="L529" i="18"/>
  <c r="L67" i="7941"/>
  <c r="L262" i="7941"/>
  <c r="M35" i="7941"/>
  <c r="M497" i="18"/>
  <c r="M755" i="18"/>
  <c r="M429" i="18"/>
  <c r="M430" i="18"/>
  <c r="M431" i="18"/>
  <c r="M432" i="18"/>
  <c r="M433" i="18"/>
  <c r="M439" i="18"/>
  <c r="M723" i="18"/>
  <c r="M561" i="18"/>
  <c r="M99" i="7941"/>
  <c r="M136" i="1"/>
  <c r="M39" i="18"/>
  <c r="M529" i="18"/>
  <c r="M67" i="7941"/>
  <c r="M262" i="7941"/>
  <c r="N262" i="7941"/>
  <c r="H498" i="18"/>
  <c r="H756" i="18"/>
  <c r="H562" i="18"/>
  <c r="H100" i="7941"/>
  <c r="G100" i="7941"/>
  <c r="H36" i="7941"/>
  <c r="H137" i="1"/>
  <c r="H40" i="18"/>
  <c r="H530" i="18"/>
  <c r="H68" i="7941"/>
  <c r="H263" i="7941"/>
  <c r="I36" i="7941"/>
  <c r="I498" i="18"/>
  <c r="I756" i="18"/>
  <c r="I442" i="18"/>
  <c r="I452" i="18"/>
  <c r="I724" i="18"/>
  <c r="I562" i="18"/>
  <c r="I100" i="7941"/>
  <c r="I137" i="1"/>
  <c r="I40" i="18"/>
  <c r="I530" i="18"/>
  <c r="I68" i="7941"/>
  <c r="I263" i="7941"/>
  <c r="J36" i="7941"/>
  <c r="J498" i="18"/>
  <c r="J756" i="18"/>
  <c r="J442" i="18"/>
  <c r="J443" i="18"/>
  <c r="J452" i="18"/>
  <c r="J724" i="18"/>
  <c r="J562" i="18"/>
  <c r="J100" i="7941"/>
  <c r="J137" i="1"/>
  <c r="J40" i="18"/>
  <c r="J530" i="18"/>
  <c r="J68" i="7941"/>
  <c r="J263" i="7941"/>
  <c r="K36" i="7941"/>
  <c r="K498" i="18"/>
  <c r="K756" i="18"/>
  <c r="K442" i="18"/>
  <c r="K443" i="18"/>
  <c r="K444" i="18"/>
  <c r="K452" i="18"/>
  <c r="K724" i="18"/>
  <c r="K562" i="18"/>
  <c r="K100" i="7941"/>
  <c r="K137" i="1"/>
  <c r="K40" i="18"/>
  <c r="K530" i="18"/>
  <c r="K68" i="7941"/>
  <c r="K263" i="7941"/>
  <c r="L36" i="7941"/>
  <c r="L498" i="18"/>
  <c r="L756" i="18"/>
  <c r="L442" i="18"/>
  <c r="L443" i="18"/>
  <c r="L444" i="18"/>
  <c r="L445" i="18"/>
  <c r="L452" i="18"/>
  <c r="L724" i="18"/>
  <c r="L562" i="18"/>
  <c r="L100" i="7941"/>
  <c r="L137" i="1"/>
  <c r="L40" i="18"/>
  <c r="L530" i="18"/>
  <c r="L68" i="7941"/>
  <c r="L263" i="7941"/>
  <c r="M36" i="7941"/>
  <c r="M498" i="18"/>
  <c r="M756" i="18"/>
  <c r="M442" i="18"/>
  <c r="M443" i="18"/>
  <c r="M444" i="18"/>
  <c r="M445" i="18"/>
  <c r="M446" i="18"/>
  <c r="M452" i="18"/>
  <c r="M724" i="18"/>
  <c r="M562" i="18"/>
  <c r="M100" i="7941"/>
  <c r="M137" i="1"/>
  <c r="M40" i="18"/>
  <c r="M530" i="18"/>
  <c r="M68" i="7941"/>
  <c r="M263" i="7941"/>
  <c r="N263" i="7941"/>
  <c r="H499" i="18"/>
  <c r="H757" i="18"/>
  <c r="H563" i="18"/>
  <c r="H101" i="7941"/>
  <c r="G101" i="7941"/>
  <c r="H37" i="7941"/>
  <c r="H138" i="1"/>
  <c r="H41" i="18"/>
  <c r="H531" i="18"/>
  <c r="H69" i="7941"/>
  <c r="H264" i="7941"/>
  <c r="I37" i="7941"/>
  <c r="I499" i="18"/>
  <c r="I757" i="18"/>
  <c r="I455" i="18"/>
  <c r="I465" i="18"/>
  <c r="I725" i="18"/>
  <c r="I563" i="18"/>
  <c r="I101" i="7941"/>
  <c r="I138" i="1"/>
  <c r="I41" i="18"/>
  <c r="I531" i="18"/>
  <c r="I69" i="7941"/>
  <c r="I264" i="7941"/>
  <c r="J37" i="7941"/>
  <c r="J499" i="18"/>
  <c r="J757" i="18"/>
  <c r="J455" i="18"/>
  <c r="J456" i="18"/>
  <c r="J465" i="18"/>
  <c r="J725" i="18"/>
  <c r="J563" i="18"/>
  <c r="J101" i="7941"/>
  <c r="J138" i="1"/>
  <c r="J41" i="18"/>
  <c r="J531" i="18"/>
  <c r="J69" i="7941"/>
  <c r="J264" i="7941"/>
  <c r="K37" i="7941"/>
  <c r="K499" i="18"/>
  <c r="K757" i="18"/>
  <c r="K455" i="18"/>
  <c r="K456" i="18"/>
  <c r="K457" i="18"/>
  <c r="K465" i="18"/>
  <c r="K725" i="18"/>
  <c r="K563" i="18"/>
  <c r="K101" i="7941"/>
  <c r="K138" i="1"/>
  <c r="K41" i="18"/>
  <c r="K531" i="18"/>
  <c r="K69" i="7941"/>
  <c r="K264" i="7941"/>
  <c r="L37" i="7941"/>
  <c r="L499" i="18"/>
  <c r="L757" i="18"/>
  <c r="L455" i="18"/>
  <c r="L456" i="18"/>
  <c r="L457" i="18"/>
  <c r="L458" i="18"/>
  <c r="L465" i="18"/>
  <c r="L725" i="18"/>
  <c r="L563" i="18"/>
  <c r="L101" i="7941"/>
  <c r="L138" i="1"/>
  <c r="L41" i="18"/>
  <c r="L531" i="18"/>
  <c r="L69" i="7941"/>
  <c r="L264" i="7941"/>
  <c r="M37" i="7941"/>
  <c r="M499" i="18"/>
  <c r="M757" i="18"/>
  <c r="M455" i="18"/>
  <c r="M456" i="18"/>
  <c r="M457" i="18"/>
  <c r="M458" i="18"/>
  <c r="M459" i="18"/>
  <c r="M465" i="18"/>
  <c r="M725" i="18"/>
  <c r="M563" i="18"/>
  <c r="M101" i="7941"/>
  <c r="M138" i="1"/>
  <c r="M41" i="18"/>
  <c r="M531" i="18"/>
  <c r="M69" i="7941"/>
  <c r="M264" i="7941"/>
  <c r="N264" i="7941"/>
  <c r="N234" i="7941"/>
  <c r="M234" i="7941"/>
  <c r="G109" i="1"/>
  <c r="G44" i="7942"/>
  <c r="G76" i="7942"/>
  <c r="M267" i="7941"/>
  <c r="H108" i="7942"/>
  <c r="I108" i="7942"/>
  <c r="J108" i="7942"/>
  <c r="K108" i="7942"/>
  <c r="L108" i="7942"/>
  <c r="M108" i="7942"/>
  <c r="M109" i="7942"/>
  <c r="M299" i="7941"/>
  <c r="M331" i="7941"/>
  <c r="M363" i="7941"/>
  <c r="M395" i="7941"/>
  <c r="M417" i="7941"/>
  <c r="M439" i="7941"/>
  <c r="J7" i="7946"/>
  <c r="G110" i="1"/>
  <c r="G45" i="7942"/>
  <c r="G77" i="7942"/>
  <c r="M268" i="7941"/>
  <c r="H110" i="7942"/>
  <c r="I110" i="7942"/>
  <c r="J110" i="7942"/>
  <c r="K110" i="7942"/>
  <c r="L110" i="7942"/>
  <c r="M110" i="7942"/>
  <c r="M111" i="7942"/>
  <c r="M300" i="7941"/>
  <c r="M332" i="7941"/>
  <c r="M364" i="7941"/>
  <c r="M396" i="7941"/>
  <c r="M418" i="7941"/>
  <c r="M440" i="7941"/>
  <c r="J8" i="7946"/>
  <c r="G111" i="1"/>
  <c r="G46" i="7942"/>
  <c r="G78" i="7942"/>
  <c r="M269" i="7941"/>
  <c r="H112" i="7942"/>
  <c r="I112" i="7942"/>
  <c r="J112" i="7942"/>
  <c r="K112" i="7942"/>
  <c r="L112" i="7942"/>
  <c r="M112" i="7942"/>
  <c r="M113" i="7942"/>
  <c r="M301" i="7941"/>
  <c r="M333" i="7941"/>
  <c r="M365" i="7941"/>
  <c r="M397" i="7941"/>
  <c r="M419" i="7941"/>
  <c r="M441" i="7941"/>
  <c r="J9" i="7946"/>
  <c r="G112" i="1"/>
  <c r="G47" i="7942"/>
  <c r="G79" i="7942"/>
  <c r="M270" i="7941"/>
  <c r="H114" i="7942"/>
  <c r="I114" i="7942"/>
  <c r="J114" i="7942"/>
  <c r="K114" i="7942"/>
  <c r="L114" i="7942"/>
  <c r="M114" i="7942"/>
  <c r="M115" i="7942"/>
  <c r="M302" i="7941"/>
  <c r="M334" i="7941"/>
  <c r="M366" i="7941"/>
  <c r="M398" i="7941"/>
  <c r="M420" i="7941"/>
  <c r="M442" i="7941"/>
  <c r="J10" i="7946"/>
  <c r="G113" i="1"/>
  <c r="G48" i="7942"/>
  <c r="G80" i="7942"/>
  <c r="M271" i="7941"/>
  <c r="H116" i="7942"/>
  <c r="I116" i="7942"/>
  <c r="J116" i="7942"/>
  <c r="K116" i="7942"/>
  <c r="L116" i="7942"/>
  <c r="M116" i="7942"/>
  <c r="M117" i="7942"/>
  <c r="M303" i="7941"/>
  <c r="M335" i="7941"/>
  <c r="M367" i="7941"/>
  <c r="M399" i="7941"/>
  <c r="M421" i="7941"/>
  <c r="M443" i="7941"/>
  <c r="J11" i="7946"/>
  <c r="G114" i="1"/>
  <c r="G49" i="7942"/>
  <c r="G81" i="7942"/>
  <c r="M272" i="7941"/>
  <c r="H118" i="7942"/>
  <c r="I118" i="7942"/>
  <c r="J118" i="7942"/>
  <c r="K118" i="7942"/>
  <c r="L118" i="7942"/>
  <c r="M118" i="7942"/>
  <c r="M119" i="7942"/>
  <c r="M304" i="7941"/>
  <c r="M336" i="7941"/>
  <c r="M368" i="7941"/>
  <c r="M400" i="7941"/>
  <c r="M422" i="7941"/>
  <c r="M444" i="7941"/>
  <c r="J12" i="7946"/>
  <c r="G115" i="1"/>
  <c r="G50" i="7942"/>
  <c r="G82" i="7942"/>
  <c r="M273" i="7941"/>
  <c r="H120" i="7942"/>
  <c r="I120" i="7942"/>
  <c r="J120" i="7942"/>
  <c r="K120" i="7942"/>
  <c r="L120" i="7942"/>
  <c r="M120" i="7942"/>
  <c r="M121" i="7942"/>
  <c r="M305" i="7941"/>
  <c r="M337" i="7941"/>
  <c r="M369" i="7941"/>
  <c r="M401" i="7941"/>
  <c r="M423" i="7941"/>
  <c r="M445" i="7941"/>
  <c r="J13" i="7946"/>
  <c r="G116" i="1"/>
  <c r="G51" i="7942"/>
  <c r="G83" i="7942"/>
  <c r="M274" i="7941"/>
  <c r="H122" i="7942"/>
  <c r="I122" i="7942"/>
  <c r="J122" i="7942"/>
  <c r="K122" i="7942"/>
  <c r="L122" i="7942"/>
  <c r="M122" i="7942"/>
  <c r="M123" i="7942"/>
  <c r="M306" i="7941"/>
  <c r="M338" i="7941"/>
  <c r="M370" i="7941"/>
  <c r="M402" i="7941"/>
  <c r="M424" i="7941"/>
  <c r="M446" i="7941"/>
  <c r="J14" i="7946"/>
  <c r="G117" i="1"/>
  <c r="G52" i="7942"/>
  <c r="G84" i="7942"/>
  <c r="M275" i="7941"/>
  <c r="H124" i="7942"/>
  <c r="I124" i="7942"/>
  <c r="J124" i="7942"/>
  <c r="K124" i="7942"/>
  <c r="L124" i="7942"/>
  <c r="M124" i="7942"/>
  <c r="M125" i="7942"/>
  <c r="M307" i="7941"/>
  <c r="M339" i="7941"/>
  <c r="M371" i="7941"/>
  <c r="M403" i="7941"/>
  <c r="M425" i="7941"/>
  <c r="M447" i="7941"/>
  <c r="J15" i="7946"/>
  <c r="G118" i="1"/>
  <c r="G53" i="7942"/>
  <c r="G85" i="7942"/>
  <c r="M276" i="7941"/>
  <c r="H126" i="7942"/>
  <c r="I126" i="7942"/>
  <c r="J126" i="7942"/>
  <c r="K126" i="7942"/>
  <c r="L126" i="7942"/>
  <c r="M126" i="7942"/>
  <c r="M127" i="7942"/>
  <c r="M308" i="7941"/>
  <c r="M340" i="7941"/>
  <c r="M372" i="7941"/>
  <c r="M404" i="7941"/>
  <c r="M426" i="7941"/>
  <c r="M448" i="7941"/>
  <c r="J16" i="7946"/>
  <c r="G119" i="1"/>
  <c r="G54" i="7942"/>
  <c r="G86" i="7942"/>
  <c r="M277" i="7941"/>
  <c r="H128" i="7942"/>
  <c r="I128" i="7942"/>
  <c r="J128" i="7942"/>
  <c r="K128" i="7942"/>
  <c r="L128" i="7942"/>
  <c r="M128" i="7942"/>
  <c r="M129" i="7942"/>
  <c r="M309" i="7941"/>
  <c r="M341" i="7941"/>
  <c r="M373" i="7941"/>
  <c r="M405" i="7941"/>
  <c r="M427" i="7941"/>
  <c r="M449" i="7941"/>
  <c r="J17" i="7946"/>
  <c r="G120" i="1"/>
  <c r="G55" i="7942"/>
  <c r="G87" i="7942"/>
  <c r="M278" i="7941"/>
  <c r="H130" i="7942"/>
  <c r="I130" i="7942"/>
  <c r="J130" i="7942"/>
  <c r="K130" i="7942"/>
  <c r="L130" i="7942"/>
  <c r="M130" i="7942"/>
  <c r="M131" i="7942"/>
  <c r="M310" i="7941"/>
  <c r="M342" i="7941"/>
  <c r="M374" i="7941"/>
  <c r="M406" i="7941"/>
  <c r="M428" i="7941"/>
  <c r="M450" i="7941"/>
  <c r="J18" i="7946"/>
  <c r="G121" i="1"/>
  <c r="G56" i="7942"/>
  <c r="G88" i="7942"/>
  <c r="M279" i="7941"/>
  <c r="H132" i="7942"/>
  <c r="I132" i="7942"/>
  <c r="J132" i="7942"/>
  <c r="K132" i="7942"/>
  <c r="L132" i="7942"/>
  <c r="M132" i="7942"/>
  <c r="M133" i="7942"/>
  <c r="M311" i="7941"/>
  <c r="M343" i="7941"/>
  <c r="M375" i="7941"/>
  <c r="M407" i="7941"/>
  <c r="M429" i="7941"/>
  <c r="M451" i="7941"/>
  <c r="J19" i="7946"/>
  <c r="G122" i="1"/>
  <c r="G57" i="7942"/>
  <c r="G89" i="7942"/>
  <c r="M280" i="7941"/>
  <c r="H134" i="7942"/>
  <c r="I134" i="7942"/>
  <c r="J134" i="7942"/>
  <c r="K134" i="7942"/>
  <c r="L134" i="7942"/>
  <c r="M134" i="7942"/>
  <c r="M135" i="7942"/>
  <c r="M312" i="7941"/>
  <c r="M344" i="7941"/>
  <c r="M376" i="7941"/>
  <c r="M408" i="7941"/>
  <c r="M430" i="7941"/>
  <c r="M452" i="7941"/>
  <c r="J20" i="7946"/>
  <c r="M211" i="1"/>
  <c r="M44" i="18"/>
  <c r="M794" i="18"/>
  <c r="M505" i="7941"/>
  <c r="H211" i="1"/>
  <c r="H44" i="18"/>
  <c r="H794" i="18"/>
  <c r="H505" i="7941"/>
  <c r="I473" i="7941"/>
  <c r="I211" i="1"/>
  <c r="I44" i="18"/>
  <c r="I794" i="18"/>
  <c r="I505" i="7941"/>
  <c r="I762" i="18"/>
  <c r="I988" i="18"/>
  <c r="I826" i="18"/>
  <c r="I537" i="7941"/>
  <c r="J473" i="7941"/>
  <c r="J211" i="1"/>
  <c r="J44" i="18"/>
  <c r="J794" i="18"/>
  <c r="J505" i="7941"/>
  <c r="J762" i="18"/>
  <c r="J988" i="18"/>
  <c r="J826" i="18"/>
  <c r="J537" i="7941"/>
  <c r="K473" i="7941"/>
  <c r="K211" i="1"/>
  <c r="K44" i="18"/>
  <c r="K794" i="18"/>
  <c r="K505" i="7941"/>
  <c r="K762" i="18"/>
  <c r="K988" i="18"/>
  <c r="K826" i="18"/>
  <c r="K537" i="7941"/>
  <c r="L473" i="7941"/>
  <c r="L211" i="1"/>
  <c r="L44" i="18"/>
  <c r="L794" i="18"/>
  <c r="L505" i="7941"/>
  <c r="L762" i="18"/>
  <c r="L988" i="18"/>
  <c r="L826" i="18"/>
  <c r="L537" i="7941"/>
  <c r="M473" i="7941"/>
  <c r="M762" i="18"/>
  <c r="M988" i="18"/>
  <c r="M826" i="18"/>
  <c r="M537" i="7941"/>
  <c r="M667" i="7941"/>
  <c r="H667" i="7941"/>
  <c r="I667" i="7941"/>
  <c r="J667" i="7941"/>
  <c r="K667" i="7941"/>
  <c r="L667" i="7941"/>
  <c r="N667" i="7941"/>
  <c r="M212" i="1"/>
  <c r="M45" i="18"/>
  <c r="M795" i="18"/>
  <c r="M506" i="7941"/>
  <c r="H212" i="1"/>
  <c r="H45" i="18"/>
  <c r="H795" i="18"/>
  <c r="H506" i="7941"/>
  <c r="I474" i="7941"/>
  <c r="I212" i="1"/>
  <c r="I45" i="18"/>
  <c r="I795" i="18"/>
  <c r="I506" i="7941"/>
  <c r="I763" i="18"/>
  <c r="I989" i="18"/>
  <c r="I827" i="18"/>
  <c r="I538" i="7941"/>
  <c r="J474" i="7941"/>
  <c r="J212" i="1"/>
  <c r="J45" i="18"/>
  <c r="J795" i="18"/>
  <c r="J506" i="7941"/>
  <c r="J763" i="18"/>
  <c r="J989" i="18"/>
  <c r="J827" i="18"/>
  <c r="J538" i="7941"/>
  <c r="K474" i="7941"/>
  <c r="K212" i="1"/>
  <c r="K45" i="18"/>
  <c r="K795" i="18"/>
  <c r="K506" i="7941"/>
  <c r="K763" i="18"/>
  <c r="K989" i="18"/>
  <c r="K827" i="18"/>
  <c r="K538" i="7941"/>
  <c r="L474" i="7941"/>
  <c r="L212" i="1"/>
  <c r="L45" i="18"/>
  <c r="L795" i="18"/>
  <c r="L506" i="7941"/>
  <c r="L763" i="18"/>
  <c r="L989" i="18"/>
  <c r="L827" i="18"/>
  <c r="L538" i="7941"/>
  <c r="M474" i="7941"/>
  <c r="M763" i="18"/>
  <c r="M989" i="18"/>
  <c r="M827" i="18"/>
  <c r="M538" i="7941"/>
  <c r="M668" i="7941"/>
  <c r="H668" i="7941"/>
  <c r="I668" i="7941"/>
  <c r="J668" i="7941"/>
  <c r="K668" i="7941"/>
  <c r="L668" i="7941"/>
  <c r="N668" i="7941"/>
  <c r="M213" i="1"/>
  <c r="M46" i="18"/>
  <c r="M796" i="18"/>
  <c r="M507" i="7941"/>
  <c r="H213" i="1"/>
  <c r="H46" i="18"/>
  <c r="H796" i="18"/>
  <c r="H507" i="7941"/>
  <c r="I475" i="7941"/>
  <c r="I213" i="1"/>
  <c r="I46" i="18"/>
  <c r="I796" i="18"/>
  <c r="I507" i="7941"/>
  <c r="I764" i="18"/>
  <c r="I990" i="18"/>
  <c r="I828" i="18"/>
  <c r="I539" i="7941"/>
  <c r="J475" i="7941"/>
  <c r="J213" i="1"/>
  <c r="J46" i="18"/>
  <c r="J796" i="18"/>
  <c r="J507" i="7941"/>
  <c r="J764" i="18"/>
  <c r="J990" i="18"/>
  <c r="J828" i="18"/>
  <c r="J539" i="7941"/>
  <c r="K475" i="7941"/>
  <c r="K213" i="1"/>
  <c r="K46" i="18"/>
  <c r="K796" i="18"/>
  <c r="K507" i="7941"/>
  <c r="K764" i="18"/>
  <c r="K990" i="18"/>
  <c r="K828" i="18"/>
  <c r="K539" i="7941"/>
  <c r="L475" i="7941"/>
  <c r="L213" i="1"/>
  <c r="L46" i="18"/>
  <c r="L796" i="18"/>
  <c r="L507" i="7941"/>
  <c r="L764" i="18"/>
  <c r="L990" i="18"/>
  <c r="L828" i="18"/>
  <c r="L539" i="7941"/>
  <c r="M475" i="7941"/>
  <c r="M764" i="18"/>
  <c r="M990" i="18"/>
  <c r="M828" i="18"/>
  <c r="M539" i="7941"/>
  <c r="M669" i="7941"/>
  <c r="H669" i="7941"/>
  <c r="I669" i="7941"/>
  <c r="J669" i="7941"/>
  <c r="K669" i="7941"/>
  <c r="L669" i="7941"/>
  <c r="N669" i="7941"/>
  <c r="M214" i="1"/>
  <c r="M47" i="18"/>
  <c r="M797" i="18"/>
  <c r="M508" i="7941"/>
  <c r="H214" i="1"/>
  <c r="H47" i="18"/>
  <c r="H797" i="18"/>
  <c r="H508" i="7941"/>
  <c r="I476" i="7941"/>
  <c r="I214" i="1"/>
  <c r="I47" i="18"/>
  <c r="I797" i="18"/>
  <c r="I508" i="7941"/>
  <c r="I765" i="18"/>
  <c r="I991" i="18"/>
  <c r="I829" i="18"/>
  <c r="I540" i="7941"/>
  <c r="J476" i="7941"/>
  <c r="J214" i="1"/>
  <c r="J47" i="18"/>
  <c r="J797" i="18"/>
  <c r="J508" i="7941"/>
  <c r="J765" i="18"/>
  <c r="J991" i="18"/>
  <c r="J829" i="18"/>
  <c r="J540" i="7941"/>
  <c r="K476" i="7941"/>
  <c r="K214" i="1"/>
  <c r="K47" i="18"/>
  <c r="K797" i="18"/>
  <c r="K508" i="7941"/>
  <c r="K765" i="18"/>
  <c r="K991" i="18"/>
  <c r="K829" i="18"/>
  <c r="K540" i="7941"/>
  <c r="L476" i="7941"/>
  <c r="L214" i="1"/>
  <c r="L47" i="18"/>
  <c r="L797" i="18"/>
  <c r="L508" i="7941"/>
  <c r="L765" i="18"/>
  <c r="L991" i="18"/>
  <c r="L829" i="18"/>
  <c r="L540" i="7941"/>
  <c r="M476" i="7941"/>
  <c r="M765" i="18"/>
  <c r="M991" i="18"/>
  <c r="M829" i="18"/>
  <c r="M540" i="7941"/>
  <c r="M670" i="7941"/>
  <c r="H670" i="7941"/>
  <c r="I670" i="7941"/>
  <c r="J670" i="7941"/>
  <c r="K670" i="7941"/>
  <c r="L670" i="7941"/>
  <c r="N670" i="7941"/>
  <c r="M215" i="1"/>
  <c r="M48" i="18"/>
  <c r="M798" i="18"/>
  <c r="M509" i="7941"/>
  <c r="H215" i="1"/>
  <c r="H48" i="18"/>
  <c r="H798" i="18"/>
  <c r="H509" i="7941"/>
  <c r="I477" i="7941"/>
  <c r="I215" i="1"/>
  <c r="I48" i="18"/>
  <c r="I798" i="18"/>
  <c r="I509" i="7941"/>
  <c r="I766" i="18"/>
  <c r="I992" i="18"/>
  <c r="I830" i="18"/>
  <c r="I541" i="7941"/>
  <c r="J477" i="7941"/>
  <c r="J215" i="1"/>
  <c r="J48" i="18"/>
  <c r="J798" i="18"/>
  <c r="J509" i="7941"/>
  <c r="J766" i="18"/>
  <c r="J992" i="18"/>
  <c r="J830" i="18"/>
  <c r="J541" i="7941"/>
  <c r="K477" i="7941"/>
  <c r="K215" i="1"/>
  <c r="K48" i="18"/>
  <c r="K798" i="18"/>
  <c r="K509" i="7941"/>
  <c r="K766" i="18"/>
  <c r="K992" i="18"/>
  <c r="K830" i="18"/>
  <c r="K541" i="7941"/>
  <c r="L477" i="7941"/>
  <c r="L215" i="1"/>
  <c r="L48" i="18"/>
  <c r="L798" i="18"/>
  <c r="L509" i="7941"/>
  <c r="L766" i="18"/>
  <c r="L992" i="18"/>
  <c r="L830" i="18"/>
  <c r="L541" i="7941"/>
  <c r="M477" i="7941"/>
  <c r="M766" i="18"/>
  <c r="M992" i="18"/>
  <c r="M830" i="18"/>
  <c r="M541" i="7941"/>
  <c r="M671" i="7941"/>
  <c r="H671" i="7941"/>
  <c r="I671" i="7941"/>
  <c r="J671" i="7941"/>
  <c r="K671" i="7941"/>
  <c r="L671" i="7941"/>
  <c r="N671" i="7941"/>
  <c r="M216" i="1"/>
  <c r="M49" i="18"/>
  <c r="M799" i="18"/>
  <c r="M510" i="7941"/>
  <c r="H216" i="1"/>
  <c r="H49" i="18"/>
  <c r="H799" i="18"/>
  <c r="H510" i="7941"/>
  <c r="I478" i="7941"/>
  <c r="I216" i="1"/>
  <c r="I49" i="18"/>
  <c r="I799" i="18"/>
  <c r="I510" i="7941"/>
  <c r="I767" i="18"/>
  <c r="I993" i="18"/>
  <c r="I831" i="18"/>
  <c r="I542" i="7941"/>
  <c r="J478" i="7941"/>
  <c r="J216" i="1"/>
  <c r="J49" i="18"/>
  <c r="J799" i="18"/>
  <c r="J510" i="7941"/>
  <c r="J767" i="18"/>
  <c r="J993" i="18"/>
  <c r="J831" i="18"/>
  <c r="J542" i="7941"/>
  <c r="K478" i="7941"/>
  <c r="K216" i="1"/>
  <c r="K49" i="18"/>
  <c r="K799" i="18"/>
  <c r="K510" i="7941"/>
  <c r="K767" i="18"/>
  <c r="K993" i="18"/>
  <c r="K831" i="18"/>
  <c r="K542" i="7941"/>
  <c r="L478" i="7941"/>
  <c r="L216" i="1"/>
  <c r="L49" i="18"/>
  <c r="L799" i="18"/>
  <c r="L510" i="7941"/>
  <c r="L767" i="18"/>
  <c r="L993" i="18"/>
  <c r="L831" i="18"/>
  <c r="L542" i="7941"/>
  <c r="M478" i="7941"/>
  <c r="M767" i="18"/>
  <c r="M993" i="18"/>
  <c r="M831" i="18"/>
  <c r="M542" i="7941"/>
  <c r="M672" i="7941"/>
  <c r="H672" i="7941"/>
  <c r="I672" i="7941"/>
  <c r="J672" i="7941"/>
  <c r="K672" i="7941"/>
  <c r="L672" i="7941"/>
  <c r="N672" i="7941"/>
  <c r="M217" i="1"/>
  <c r="M50" i="18"/>
  <c r="M800" i="18"/>
  <c r="M511" i="7941"/>
  <c r="H217" i="1"/>
  <c r="H50" i="18"/>
  <c r="H800" i="18"/>
  <c r="H511" i="7941"/>
  <c r="I479" i="7941"/>
  <c r="I217" i="1"/>
  <c r="I50" i="18"/>
  <c r="I800" i="18"/>
  <c r="I511" i="7941"/>
  <c r="I768" i="18"/>
  <c r="I994" i="18"/>
  <c r="I832" i="18"/>
  <c r="I543" i="7941"/>
  <c r="J479" i="7941"/>
  <c r="J217" i="1"/>
  <c r="J50" i="18"/>
  <c r="J800" i="18"/>
  <c r="J511" i="7941"/>
  <c r="J768" i="18"/>
  <c r="J994" i="18"/>
  <c r="J832" i="18"/>
  <c r="J543" i="7941"/>
  <c r="K479" i="7941"/>
  <c r="K217" i="1"/>
  <c r="K50" i="18"/>
  <c r="K800" i="18"/>
  <c r="K511" i="7941"/>
  <c r="K768" i="18"/>
  <c r="K994" i="18"/>
  <c r="K832" i="18"/>
  <c r="K543" i="7941"/>
  <c r="L479" i="7941"/>
  <c r="L217" i="1"/>
  <c r="L50" i="18"/>
  <c r="L800" i="18"/>
  <c r="L511" i="7941"/>
  <c r="L768" i="18"/>
  <c r="L994" i="18"/>
  <c r="L832" i="18"/>
  <c r="L543" i="7941"/>
  <c r="M479" i="7941"/>
  <c r="M768" i="18"/>
  <c r="M994" i="18"/>
  <c r="M832" i="18"/>
  <c r="M543" i="7941"/>
  <c r="M673" i="7941"/>
  <c r="H673" i="7941"/>
  <c r="I673" i="7941"/>
  <c r="J673" i="7941"/>
  <c r="K673" i="7941"/>
  <c r="L673" i="7941"/>
  <c r="N673" i="7941"/>
  <c r="M218" i="1"/>
  <c r="M51" i="18"/>
  <c r="M801" i="18"/>
  <c r="M512" i="7941"/>
  <c r="H218" i="1"/>
  <c r="H51" i="18"/>
  <c r="H801" i="18"/>
  <c r="H512" i="7941"/>
  <c r="I480" i="7941"/>
  <c r="I218" i="1"/>
  <c r="I51" i="18"/>
  <c r="I801" i="18"/>
  <c r="I512" i="7941"/>
  <c r="I769" i="18"/>
  <c r="I995" i="18"/>
  <c r="I833" i="18"/>
  <c r="I544" i="7941"/>
  <c r="J480" i="7941"/>
  <c r="J218" i="1"/>
  <c r="J51" i="18"/>
  <c r="J801" i="18"/>
  <c r="J512" i="7941"/>
  <c r="J769" i="18"/>
  <c r="J995" i="18"/>
  <c r="J833" i="18"/>
  <c r="J544" i="7941"/>
  <c r="K480" i="7941"/>
  <c r="K218" i="1"/>
  <c r="K51" i="18"/>
  <c r="K801" i="18"/>
  <c r="K512" i="7941"/>
  <c r="K769" i="18"/>
  <c r="K995" i="18"/>
  <c r="K833" i="18"/>
  <c r="K544" i="7941"/>
  <c r="L480" i="7941"/>
  <c r="L218" i="1"/>
  <c r="L51" i="18"/>
  <c r="L801" i="18"/>
  <c r="L512" i="7941"/>
  <c r="L769" i="18"/>
  <c r="L995" i="18"/>
  <c r="L833" i="18"/>
  <c r="L544" i="7941"/>
  <c r="M480" i="7941"/>
  <c r="M769" i="18"/>
  <c r="M995" i="18"/>
  <c r="M833" i="18"/>
  <c r="M544" i="7941"/>
  <c r="M674" i="7941"/>
  <c r="H674" i="7941"/>
  <c r="I674" i="7941"/>
  <c r="J674" i="7941"/>
  <c r="K674" i="7941"/>
  <c r="L674" i="7941"/>
  <c r="N674" i="7941"/>
  <c r="M219" i="1"/>
  <c r="M52" i="18"/>
  <c r="M802" i="18"/>
  <c r="M513" i="7941"/>
  <c r="H219" i="1"/>
  <c r="H52" i="18"/>
  <c r="H802" i="18"/>
  <c r="H513" i="7941"/>
  <c r="I481" i="7941"/>
  <c r="I219" i="1"/>
  <c r="I52" i="18"/>
  <c r="I802" i="18"/>
  <c r="I513" i="7941"/>
  <c r="I770" i="18"/>
  <c r="I996" i="18"/>
  <c r="I834" i="18"/>
  <c r="I545" i="7941"/>
  <c r="J481" i="7941"/>
  <c r="J219" i="1"/>
  <c r="J52" i="18"/>
  <c r="J802" i="18"/>
  <c r="J513" i="7941"/>
  <c r="J770" i="18"/>
  <c r="J996" i="18"/>
  <c r="J834" i="18"/>
  <c r="J545" i="7941"/>
  <c r="K481" i="7941"/>
  <c r="K219" i="1"/>
  <c r="K52" i="18"/>
  <c r="K802" i="18"/>
  <c r="K513" i="7941"/>
  <c r="K770" i="18"/>
  <c r="K996" i="18"/>
  <c r="K834" i="18"/>
  <c r="K545" i="7941"/>
  <c r="L481" i="7941"/>
  <c r="L219" i="1"/>
  <c r="L52" i="18"/>
  <c r="L802" i="18"/>
  <c r="L513" i="7941"/>
  <c r="L770" i="18"/>
  <c r="L996" i="18"/>
  <c r="L834" i="18"/>
  <c r="L545" i="7941"/>
  <c r="M481" i="7941"/>
  <c r="M770" i="18"/>
  <c r="M996" i="18"/>
  <c r="M834" i="18"/>
  <c r="M545" i="7941"/>
  <c r="M675" i="7941"/>
  <c r="H675" i="7941"/>
  <c r="I675" i="7941"/>
  <c r="J675" i="7941"/>
  <c r="K675" i="7941"/>
  <c r="L675" i="7941"/>
  <c r="N675" i="7941"/>
  <c r="M220" i="1"/>
  <c r="M53" i="18"/>
  <c r="M803" i="18"/>
  <c r="M514" i="7941"/>
  <c r="H220" i="1"/>
  <c r="H53" i="18"/>
  <c r="H803" i="18"/>
  <c r="H514" i="7941"/>
  <c r="I482" i="7941"/>
  <c r="I220" i="1"/>
  <c r="I53" i="18"/>
  <c r="I803" i="18"/>
  <c r="I514" i="7941"/>
  <c r="I771" i="18"/>
  <c r="I997" i="18"/>
  <c r="I835" i="18"/>
  <c r="I546" i="7941"/>
  <c r="J482" i="7941"/>
  <c r="J220" i="1"/>
  <c r="J53" i="18"/>
  <c r="J803" i="18"/>
  <c r="J514" i="7941"/>
  <c r="J771" i="18"/>
  <c r="J997" i="18"/>
  <c r="J835" i="18"/>
  <c r="J546" i="7941"/>
  <c r="K482" i="7941"/>
  <c r="K220" i="1"/>
  <c r="K53" i="18"/>
  <c r="K803" i="18"/>
  <c r="K514" i="7941"/>
  <c r="K771" i="18"/>
  <c r="K997" i="18"/>
  <c r="K835" i="18"/>
  <c r="K546" i="7941"/>
  <c r="L482" i="7941"/>
  <c r="L220" i="1"/>
  <c r="L53" i="18"/>
  <c r="L803" i="18"/>
  <c r="L514" i="7941"/>
  <c r="L771" i="18"/>
  <c r="L997" i="18"/>
  <c r="L835" i="18"/>
  <c r="L546" i="7941"/>
  <c r="M482" i="7941"/>
  <c r="M771" i="18"/>
  <c r="M997" i="18"/>
  <c r="M835" i="18"/>
  <c r="M546" i="7941"/>
  <c r="M676" i="7941"/>
  <c r="H676" i="7941"/>
  <c r="I676" i="7941"/>
  <c r="J676" i="7941"/>
  <c r="K676" i="7941"/>
  <c r="L676" i="7941"/>
  <c r="N676" i="7941"/>
  <c r="M221" i="1"/>
  <c r="M54" i="18"/>
  <c r="M804" i="18"/>
  <c r="M515" i="7941"/>
  <c r="H221" i="1"/>
  <c r="H54" i="18"/>
  <c r="H804" i="18"/>
  <c r="H515" i="7941"/>
  <c r="I483" i="7941"/>
  <c r="I221" i="1"/>
  <c r="I54" i="18"/>
  <c r="I804" i="18"/>
  <c r="I515" i="7941"/>
  <c r="I772" i="18"/>
  <c r="I998" i="18"/>
  <c r="I836" i="18"/>
  <c r="I547" i="7941"/>
  <c r="J483" i="7941"/>
  <c r="J221" i="1"/>
  <c r="J54" i="18"/>
  <c r="J804" i="18"/>
  <c r="J515" i="7941"/>
  <c r="J772" i="18"/>
  <c r="J998" i="18"/>
  <c r="J836" i="18"/>
  <c r="J547" i="7941"/>
  <c r="K483" i="7941"/>
  <c r="K221" i="1"/>
  <c r="K54" i="18"/>
  <c r="K804" i="18"/>
  <c r="K515" i="7941"/>
  <c r="K772" i="18"/>
  <c r="K998" i="18"/>
  <c r="K836" i="18"/>
  <c r="K547" i="7941"/>
  <c r="L483" i="7941"/>
  <c r="L221" i="1"/>
  <c r="L54" i="18"/>
  <c r="L804" i="18"/>
  <c r="L515" i="7941"/>
  <c r="L772" i="18"/>
  <c r="L998" i="18"/>
  <c r="L836" i="18"/>
  <c r="L547" i="7941"/>
  <c r="M483" i="7941"/>
  <c r="M772" i="18"/>
  <c r="M998" i="18"/>
  <c r="M836" i="18"/>
  <c r="M547" i="7941"/>
  <c r="M677" i="7941"/>
  <c r="H677" i="7941"/>
  <c r="I677" i="7941"/>
  <c r="J677" i="7941"/>
  <c r="K677" i="7941"/>
  <c r="L677" i="7941"/>
  <c r="N677" i="7941"/>
  <c r="M222" i="1"/>
  <c r="M55" i="18"/>
  <c r="M805" i="18"/>
  <c r="M516" i="7941"/>
  <c r="H222" i="1"/>
  <c r="H55" i="18"/>
  <c r="H805" i="18"/>
  <c r="H516" i="7941"/>
  <c r="I484" i="7941"/>
  <c r="I222" i="1"/>
  <c r="I55" i="18"/>
  <c r="I805" i="18"/>
  <c r="I516" i="7941"/>
  <c r="I773" i="18"/>
  <c r="I999" i="18"/>
  <c r="I837" i="18"/>
  <c r="I548" i="7941"/>
  <c r="J484" i="7941"/>
  <c r="J222" i="1"/>
  <c r="J55" i="18"/>
  <c r="J805" i="18"/>
  <c r="J516" i="7941"/>
  <c r="J773" i="18"/>
  <c r="J999" i="18"/>
  <c r="J837" i="18"/>
  <c r="J548" i="7941"/>
  <c r="K484" i="7941"/>
  <c r="K222" i="1"/>
  <c r="K55" i="18"/>
  <c r="K805" i="18"/>
  <c r="K516" i="7941"/>
  <c r="K773" i="18"/>
  <c r="K999" i="18"/>
  <c r="K837" i="18"/>
  <c r="K548" i="7941"/>
  <c r="L484" i="7941"/>
  <c r="L222" i="1"/>
  <c r="L55" i="18"/>
  <c r="L805" i="18"/>
  <c r="L516" i="7941"/>
  <c r="L773" i="18"/>
  <c r="L999" i="18"/>
  <c r="L837" i="18"/>
  <c r="L548" i="7941"/>
  <c r="M484" i="7941"/>
  <c r="M773" i="18"/>
  <c r="M999" i="18"/>
  <c r="M837" i="18"/>
  <c r="M548" i="7941"/>
  <c r="M678" i="7941"/>
  <c r="H678" i="7941"/>
  <c r="I678" i="7941"/>
  <c r="J678" i="7941"/>
  <c r="K678" i="7941"/>
  <c r="L678" i="7941"/>
  <c r="N678" i="7941"/>
  <c r="M223" i="1"/>
  <c r="M56" i="18"/>
  <c r="M806" i="18"/>
  <c r="M517" i="7941"/>
  <c r="H223" i="1"/>
  <c r="H56" i="18"/>
  <c r="H806" i="18"/>
  <c r="H517" i="7941"/>
  <c r="I485" i="7941"/>
  <c r="I223" i="1"/>
  <c r="I56" i="18"/>
  <c r="I806" i="18"/>
  <c r="I517" i="7941"/>
  <c r="I774" i="18"/>
  <c r="I1000" i="18"/>
  <c r="I838" i="18"/>
  <c r="I549" i="7941"/>
  <c r="J485" i="7941"/>
  <c r="J223" i="1"/>
  <c r="J56" i="18"/>
  <c r="J806" i="18"/>
  <c r="J517" i="7941"/>
  <c r="J774" i="18"/>
  <c r="J1000" i="18"/>
  <c r="J838" i="18"/>
  <c r="J549" i="7941"/>
  <c r="K485" i="7941"/>
  <c r="K223" i="1"/>
  <c r="K56" i="18"/>
  <c r="K806" i="18"/>
  <c r="K517" i="7941"/>
  <c r="K774" i="18"/>
  <c r="K1000" i="18"/>
  <c r="K838" i="18"/>
  <c r="K549" i="7941"/>
  <c r="L485" i="7941"/>
  <c r="L223" i="1"/>
  <c r="L56" i="18"/>
  <c r="L806" i="18"/>
  <c r="L517" i="7941"/>
  <c r="L774" i="18"/>
  <c r="L1000" i="18"/>
  <c r="L838" i="18"/>
  <c r="L549" i="7941"/>
  <c r="M485" i="7941"/>
  <c r="M774" i="18"/>
  <c r="M1000" i="18"/>
  <c r="M838" i="18"/>
  <c r="M549" i="7941"/>
  <c r="M679" i="7941"/>
  <c r="H679" i="7941"/>
  <c r="I679" i="7941"/>
  <c r="J679" i="7941"/>
  <c r="K679" i="7941"/>
  <c r="L679" i="7941"/>
  <c r="N679" i="7941"/>
  <c r="M224" i="1"/>
  <c r="M57" i="18"/>
  <c r="M807" i="18"/>
  <c r="M518" i="7941"/>
  <c r="H224" i="1"/>
  <c r="H57" i="18"/>
  <c r="H807" i="18"/>
  <c r="H518" i="7941"/>
  <c r="I486" i="7941"/>
  <c r="I224" i="1"/>
  <c r="I57" i="18"/>
  <c r="I807" i="18"/>
  <c r="I518" i="7941"/>
  <c r="I775" i="18"/>
  <c r="I1001" i="18"/>
  <c r="I839" i="18"/>
  <c r="I550" i="7941"/>
  <c r="J486" i="7941"/>
  <c r="J224" i="1"/>
  <c r="J57" i="18"/>
  <c r="J807" i="18"/>
  <c r="J518" i="7941"/>
  <c r="J775" i="18"/>
  <c r="J1001" i="18"/>
  <c r="J839" i="18"/>
  <c r="J550" i="7941"/>
  <c r="K486" i="7941"/>
  <c r="K224" i="1"/>
  <c r="K57" i="18"/>
  <c r="K807" i="18"/>
  <c r="K518" i="7941"/>
  <c r="K775" i="18"/>
  <c r="K1001" i="18"/>
  <c r="K839" i="18"/>
  <c r="K550" i="7941"/>
  <c r="L486" i="7941"/>
  <c r="L224" i="1"/>
  <c r="L57" i="18"/>
  <c r="L807" i="18"/>
  <c r="L518" i="7941"/>
  <c r="L775" i="18"/>
  <c r="L1001" i="18"/>
  <c r="L839" i="18"/>
  <c r="L550" i="7941"/>
  <c r="M486" i="7941"/>
  <c r="M775" i="18"/>
  <c r="M1001" i="18"/>
  <c r="M839" i="18"/>
  <c r="M550" i="7941"/>
  <c r="M680" i="7941"/>
  <c r="H680" i="7941"/>
  <c r="I680" i="7941"/>
  <c r="J680" i="7941"/>
  <c r="K680" i="7941"/>
  <c r="L680" i="7941"/>
  <c r="N680" i="7941"/>
  <c r="H225" i="1"/>
  <c r="H58" i="18"/>
  <c r="H808" i="18"/>
  <c r="H519" i="7941"/>
  <c r="H681" i="7941"/>
  <c r="I487" i="7941"/>
  <c r="I225" i="1"/>
  <c r="I58" i="18"/>
  <c r="I808" i="18"/>
  <c r="I519" i="7941"/>
  <c r="I970" i="18"/>
  <c r="I776" i="18"/>
  <c r="I1002" i="18"/>
  <c r="I840" i="18"/>
  <c r="I551" i="7941"/>
  <c r="I681" i="7941"/>
  <c r="J487" i="7941"/>
  <c r="J225" i="1"/>
  <c r="J58" i="18"/>
  <c r="J808" i="18"/>
  <c r="J519" i="7941"/>
  <c r="J970" i="18"/>
  <c r="J776" i="18"/>
  <c r="J1002" i="18"/>
  <c r="J840" i="18"/>
  <c r="J551" i="7941"/>
  <c r="J681" i="7941"/>
  <c r="K487" i="7941"/>
  <c r="K225" i="1"/>
  <c r="K58" i="18"/>
  <c r="K808" i="18"/>
  <c r="K519" i="7941"/>
  <c r="K970" i="18"/>
  <c r="K776" i="18"/>
  <c r="K1002" i="18"/>
  <c r="K840" i="18"/>
  <c r="K551" i="7941"/>
  <c r="K681" i="7941"/>
  <c r="L487" i="7941"/>
  <c r="L225" i="1"/>
  <c r="L58" i="18"/>
  <c r="L808" i="18"/>
  <c r="L519" i="7941"/>
  <c r="L970" i="18"/>
  <c r="L776" i="18"/>
  <c r="L1002" i="18"/>
  <c r="L840" i="18"/>
  <c r="L551" i="7941"/>
  <c r="L681" i="7941"/>
  <c r="M487" i="7941"/>
  <c r="M225" i="1"/>
  <c r="M58" i="18"/>
  <c r="M808" i="18"/>
  <c r="M519" i="7941"/>
  <c r="M970" i="18"/>
  <c r="M776" i="18"/>
  <c r="M1002" i="18"/>
  <c r="M840" i="18"/>
  <c r="M551" i="7941"/>
  <c r="M681" i="7941"/>
  <c r="N681" i="7941"/>
  <c r="H226" i="1"/>
  <c r="H59" i="18"/>
  <c r="H809" i="18"/>
  <c r="H520" i="7941"/>
  <c r="H682" i="7941"/>
  <c r="I488" i="7941"/>
  <c r="I226" i="1"/>
  <c r="I59" i="18"/>
  <c r="I809" i="18"/>
  <c r="I520" i="7941"/>
  <c r="I971" i="18"/>
  <c r="I777" i="18"/>
  <c r="I1003" i="18"/>
  <c r="I841" i="18"/>
  <c r="I552" i="7941"/>
  <c r="I682" i="7941"/>
  <c r="J488" i="7941"/>
  <c r="J226" i="1"/>
  <c r="J59" i="18"/>
  <c r="J809" i="18"/>
  <c r="J520" i="7941"/>
  <c r="J971" i="18"/>
  <c r="J777" i="18"/>
  <c r="J1003" i="18"/>
  <c r="J841" i="18"/>
  <c r="J552" i="7941"/>
  <c r="J682" i="7941"/>
  <c r="K488" i="7941"/>
  <c r="K226" i="1"/>
  <c r="K59" i="18"/>
  <c r="K809" i="18"/>
  <c r="K520" i="7941"/>
  <c r="K971" i="18"/>
  <c r="K777" i="18"/>
  <c r="K1003" i="18"/>
  <c r="K841" i="18"/>
  <c r="K552" i="7941"/>
  <c r="K682" i="7941"/>
  <c r="L488" i="7941"/>
  <c r="L226" i="1"/>
  <c r="L59" i="18"/>
  <c r="L809" i="18"/>
  <c r="L520" i="7941"/>
  <c r="L971" i="18"/>
  <c r="L777" i="18"/>
  <c r="L1003" i="18"/>
  <c r="L841" i="18"/>
  <c r="L552" i="7941"/>
  <c r="L682" i="7941"/>
  <c r="M488" i="7941"/>
  <c r="M226" i="1"/>
  <c r="M59" i="18"/>
  <c r="M809" i="18"/>
  <c r="M520" i="7941"/>
  <c r="M971" i="18"/>
  <c r="M777" i="18"/>
  <c r="M1003" i="18"/>
  <c r="M841" i="18"/>
  <c r="M552" i="7941"/>
  <c r="M682" i="7941"/>
  <c r="N682" i="7941"/>
  <c r="H227" i="1"/>
  <c r="H60" i="18"/>
  <c r="H810" i="18"/>
  <c r="H521" i="7941"/>
  <c r="H683" i="7941"/>
  <c r="I489" i="7941"/>
  <c r="I227" i="1"/>
  <c r="I60" i="18"/>
  <c r="I810" i="18"/>
  <c r="I521" i="7941"/>
  <c r="I972" i="18"/>
  <c r="I778" i="18"/>
  <c r="I1004" i="18"/>
  <c r="I842" i="18"/>
  <c r="I553" i="7941"/>
  <c r="I683" i="7941"/>
  <c r="J489" i="7941"/>
  <c r="J227" i="1"/>
  <c r="J60" i="18"/>
  <c r="J810" i="18"/>
  <c r="J521" i="7941"/>
  <c r="J972" i="18"/>
  <c r="J778" i="18"/>
  <c r="J1004" i="18"/>
  <c r="J842" i="18"/>
  <c r="J553" i="7941"/>
  <c r="J683" i="7941"/>
  <c r="K489" i="7941"/>
  <c r="K227" i="1"/>
  <c r="K60" i="18"/>
  <c r="K810" i="18"/>
  <c r="K521" i="7941"/>
  <c r="K972" i="18"/>
  <c r="K778" i="18"/>
  <c r="K1004" i="18"/>
  <c r="K842" i="18"/>
  <c r="K553" i="7941"/>
  <c r="K683" i="7941"/>
  <c r="L489" i="7941"/>
  <c r="L227" i="1"/>
  <c r="L60" i="18"/>
  <c r="L810" i="18"/>
  <c r="L521" i="7941"/>
  <c r="L972" i="18"/>
  <c r="L778" i="18"/>
  <c r="L1004" i="18"/>
  <c r="L842" i="18"/>
  <c r="L553" i="7941"/>
  <c r="L683" i="7941"/>
  <c r="M489" i="7941"/>
  <c r="M227" i="1"/>
  <c r="M60" i="18"/>
  <c r="M810" i="18"/>
  <c r="M521" i="7941"/>
  <c r="M972" i="18"/>
  <c r="M778" i="18"/>
  <c r="M1004" i="18"/>
  <c r="M842" i="18"/>
  <c r="M553" i="7941"/>
  <c r="M683" i="7941"/>
  <c r="N683" i="7941"/>
  <c r="H228" i="1"/>
  <c r="H61" i="18"/>
  <c r="H811" i="18"/>
  <c r="H522" i="7941"/>
  <c r="H684" i="7941"/>
  <c r="I490" i="7941"/>
  <c r="I228" i="1"/>
  <c r="I61" i="18"/>
  <c r="I811" i="18"/>
  <c r="I522" i="7941"/>
  <c r="I973" i="18"/>
  <c r="I779" i="18"/>
  <c r="I1005" i="18"/>
  <c r="I843" i="18"/>
  <c r="I554" i="7941"/>
  <c r="I684" i="7941"/>
  <c r="J490" i="7941"/>
  <c r="J228" i="1"/>
  <c r="J61" i="18"/>
  <c r="J811" i="18"/>
  <c r="J522" i="7941"/>
  <c r="J973" i="18"/>
  <c r="J779" i="18"/>
  <c r="J1005" i="18"/>
  <c r="J843" i="18"/>
  <c r="J554" i="7941"/>
  <c r="J684" i="7941"/>
  <c r="K490" i="7941"/>
  <c r="K228" i="1"/>
  <c r="K61" i="18"/>
  <c r="K811" i="18"/>
  <c r="K522" i="7941"/>
  <c r="K973" i="18"/>
  <c r="K779" i="18"/>
  <c r="K1005" i="18"/>
  <c r="K843" i="18"/>
  <c r="K554" i="7941"/>
  <c r="K684" i="7941"/>
  <c r="L490" i="7941"/>
  <c r="L228" i="1"/>
  <c r="L61" i="18"/>
  <c r="L811" i="18"/>
  <c r="L522" i="7941"/>
  <c r="L973" i="18"/>
  <c r="L779" i="18"/>
  <c r="L1005" i="18"/>
  <c r="L843" i="18"/>
  <c r="L554" i="7941"/>
  <c r="L684" i="7941"/>
  <c r="M490" i="7941"/>
  <c r="M228" i="1"/>
  <c r="M61" i="18"/>
  <c r="M811" i="18"/>
  <c r="M522" i="7941"/>
  <c r="M973" i="18"/>
  <c r="M779" i="18"/>
  <c r="M1005" i="18"/>
  <c r="M843" i="18"/>
  <c r="M554" i="7941"/>
  <c r="M684" i="7941"/>
  <c r="N684" i="7941"/>
  <c r="H229" i="1"/>
  <c r="H62" i="18"/>
  <c r="H812" i="18"/>
  <c r="H523" i="7941"/>
  <c r="H685" i="7941"/>
  <c r="I491" i="7941"/>
  <c r="I229" i="1"/>
  <c r="I62" i="18"/>
  <c r="I812" i="18"/>
  <c r="I523" i="7941"/>
  <c r="I974" i="18"/>
  <c r="I780" i="18"/>
  <c r="I1006" i="18"/>
  <c r="I844" i="18"/>
  <c r="I555" i="7941"/>
  <c r="I685" i="7941"/>
  <c r="J491" i="7941"/>
  <c r="J229" i="1"/>
  <c r="J62" i="18"/>
  <c r="J812" i="18"/>
  <c r="J523" i="7941"/>
  <c r="J974" i="18"/>
  <c r="J780" i="18"/>
  <c r="J1006" i="18"/>
  <c r="J844" i="18"/>
  <c r="J555" i="7941"/>
  <c r="J685" i="7941"/>
  <c r="K491" i="7941"/>
  <c r="K229" i="1"/>
  <c r="K62" i="18"/>
  <c r="K812" i="18"/>
  <c r="K523" i="7941"/>
  <c r="K974" i="18"/>
  <c r="K780" i="18"/>
  <c r="K1006" i="18"/>
  <c r="K844" i="18"/>
  <c r="K555" i="7941"/>
  <c r="K685" i="7941"/>
  <c r="L491" i="7941"/>
  <c r="L229" i="1"/>
  <c r="L62" i="18"/>
  <c r="L812" i="18"/>
  <c r="L523" i="7941"/>
  <c r="L974" i="18"/>
  <c r="L780" i="18"/>
  <c r="L1006" i="18"/>
  <c r="L844" i="18"/>
  <c r="L555" i="7941"/>
  <c r="L685" i="7941"/>
  <c r="M491" i="7941"/>
  <c r="M229" i="1"/>
  <c r="M62" i="18"/>
  <c r="M812" i="18"/>
  <c r="M523" i="7941"/>
  <c r="M974" i="18"/>
  <c r="M780" i="18"/>
  <c r="M1006" i="18"/>
  <c r="M844" i="18"/>
  <c r="M555" i="7941"/>
  <c r="M685" i="7941"/>
  <c r="N685" i="7941"/>
  <c r="H230" i="1"/>
  <c r="H63" i="18"/>
  <c r="H813" i="18"/>
  <c r="H524" i="7941"/>
  <c r="H686" i="7941"/>
  <c r="I492" i="7941"/>
  <c r="I230" i="1"/>
  <c r="I63" i="18"/>
  <c r="I813" i="18"/>
  <c r="I524" i="7941"/>
  <c r="I975" i="18"/>
  <c r="I781" i="18"/>
  <c r="I1007" i="18"/>
  <c r="I845" i="18"/>
  <c r="I556" i="7941"/>
  <c r="I686" i="7941"/>
  <c r="J492" i="7941"/>
  <c r="J230" i="1"/>
  <c r="J63" i="18"/>
  <c r="J813" i="18"/>
  <c r="J524" i="7941"/>
  <c r="J975" i="18"/>
  <c r="J781" i="18"/>
  <c r="J1007" i="18"/>
  <c r="J845" i="18"/>
  <c r="J556" i="7941"/>
  <c r="J686" i="7941"/>
  <c r="K492" i="7941"/>
  <c r="K230" i="1"/>
  <c r="K63" i="18"/>
  <c r="K813" i="18"/>
  <c r="K524" i="7941"/>
  <c r="K975" i="18"/>
  <c r="K781" i="18"/>
  <c r="K1007" i="18"/>
  <c r="K845" i="18"/>
  <c r="K556" i="7941"/>
  <c r="K686" i="7941"/>
  <c r="L492" i="7941"/>
  <c r="L230" i="1"/>
  <c r="L63" i="18"/>
  <c r="L813" i="18"/>
  <c r="L524" i="7941"/>
  <c r="L975" i="18"/>
  <c r="L781" i="18"/>
  <c r="L1007" i="18"/>
  <c r="L845" i="18"/>
  <c r="L556" i="7941"/>
  <c r="L686" i="7941"/>
  <c r="M492" i="7941"/>
  <c r="M230" i="1"/>
  <c r="M63" i="18"/>
  <c r="M813" i="18"/>
  <c r="M524" i="7941"/>
  <c r="M975" i="18"/>
  <c r="M781" i="18"/>
  <c r="M1007" i="18"/>
  <c r="M845" i="18"/>
  <c r="M556" i="7941"/>
  <c r="M686" i="7941"/>
  <c r="N686" i="7941"/>
  <c r="H231" i="1"/>
  <c r="H64" i="18"/>
  <c r="H814" i="18"/>
  <c r="H525" i="7941"/>
  <c r="H687" i="7941"/>
  <c r="I493" i="7941"/>
  <c r="I231" i="1"/>
  <c r="I64" i="18"/>
  <c r="I814" i="18"/>
  <c r="I525" i="7941"/>
  <c r="I976" i="18"/>
  <c r="I782" i="18"/>
  <c r="I1008" i="18"/>
  <c r="I846" i="18"/>
  <c r="I557" i="7941"/>
  <c r="I687" i="7941"/>
  <c r="J493" i="7941"/>
  <c r="J231" i="1"/>
  <c r="J64" i="18"/>
  <c r="J814" i="18"/>
  <c r="J525" i="7941"/>
  <c r="J976" i="18"/>
  <c r="J782" i="18"/>
  <c r="J1008" i="18"/>
  <c r="J846" i="18"/>
  <c r="J557" i="7941"/>
  <c r="J687" i="7941"/>
  <c r="K493" i="7941"/>
  <c r="K231" i="1"/>
  <c r="K64" i="18"/>
  <c r="K814" i="18"/>
  <c r="K525" i="7941"/>
  <c r="K976" i="18"/>
  <c r="K782" i="18"/>
  <c r="K1008" i="18"/>
  <c r="K846" i="18"/>
  <c r="K557" i="7941"/>
  <c r="K687" i="7941"/>
  <c r="L493" i="7941"/>
  <c r="L231" i="1"/>
  <c r="L64" i="18"/>
  <c r="L814" i="18"/>
  <c r="L525" i="7941"/>
  <c r="L976" i="18"/>
  <c r="L782" i="18"/>
  <c r="L1008" i="18"/>
  <c r="L846" i="18"/>
  <c r="L557" i="7941"/>
  <c r="L687" i="7941"/>
  <c r="M493" i="7941"/>
  <c r="M231" i="1"/>
  <c r="M64" i="18"/>
  <c r="M814" i="18"/>
  <c r="M525" i="7941"/>
  <c r="M976" i="18"/>
  <c r="M782" i="18"/>
  <c r="M1008" i="18"/>
  <c r="M846" i="18"/>
  <c r="M557" i="7941"/>
  <c r="M687" i="7941"/>
  <c r="N687" i="7941"/>
  <c r="H232" i="1"/>
  <c r="H65" i="18"/>
  <c r="H815" i="18"/>
  <c r="H526" i="7941"/>
  <c r="H688" i="7941"/>
  <c r="I494" i="7941"/>
  <c r="I232" i="1"/>
  <c r="I65" i="18"/>
  <c r="I815" i="18"/>
  <c r="I526" i="7941"/>
  <c r="I977" i="18"/>
  <c r="I783" i="18"/>
  <c r="I1009" i="18"/>
  <c r="I847" i="18"/>
  <c r="I558" i="7941"/>
  <c r="I688" i="7941"/>
  <c r="J494" i="7941"/>
  <c r="J232" i="1"/>
  <c r="J65" i="18"/>
  <c r="J815" i="18"/>
  <c r="J526" i="7941"/>
  <c r="J977" i="18"/>
  <c r="J783" i="18"/>
  <c r="J1009" i="18"/>
  <c r="J847" i="18"/>
  <c r="J558" i="7941"/>
  <c r="J688" i="7941"/>
  <c r="K494" i="7941"/>
  <c r="K232" i="1"/>
  <c r="K65" i="18"/>
  <c r="K815" i="18"/>
  <c r="K526" i="7941"/>
  <c r="K977" i="18"/>
  <c r="K783" i="18"/>
  <c r="K1009" i="18"/>
  <c r="K847" i="18"/>
  <c r="K558" i="7941"/>
  <c r="K688" i="7941"/>
  <c r="L494" i="7941"/>
  <c r="L232" i="1"/>
  <c r="L65" i="18"/>
  <c r="L815" i="18"/>
  <c r="L526" i="7941"/>
  <c r="L977" i="18"/>
  <c r="L783" i="18"/>
  <c r="L1009" i="18"/>
  <c r="L847" i="18"/>
  <c r="L558" i="7941"/>
  <c r="L688" i="7941"/>
  <c r="M494" i="7941"/>
  <c r="M232" i="1"/>
  <c r="M65" i="18"/>
  <c r="M815" i="18"/>
  <c r="M526" i="7941"/>
  <c r="M977" i="18"/>
  <c r="M783" i="18"/>
  <c r="M1009" i="18"/>
  <c r="M847" i="18"/>
  <c r="M558" i="7941"/>
  <c r="M688" i="7941"/>
  <c r="N688" i="7941"/>
  <c r="H233" i="1"/>
  <c r="H66" i="18"/>
  <c r="H816" i="18"/>
  <c r="H527" i="7941"/>
  <c r="H689" i="7941"/>
  <c r="I495" i="7941"/>
  <c r="I233" i="1"/>
  <c r="I66" i="18"/>
  <c r="I816" i="18"/>
  <c r="I527" i="7941"/>
  <c r="I978" i="18"/>
  <c r="I784" i="18"/>
  <c r="I1010" i="18"/>
  <c r="I848" i="18"/>
  <c r="I559" i="7941"/>
  <c r="I689" i="7941"/>
  <c r="J495" i="7941"/>
  <c r="J233" i="1"/>
  <c r="J66" i="18"/>
  <c r="J816" i="18"/>
  <c r="J527" i="7941"/>
  <c r="J978" i="18"/>
  <c r="J784" i="18"/>
  <c r="J1010" i="18"/>
  <c r="J848" i="18"/>
  <c r="J559" i="7941"/>
  <c r="J689" i="7941"/>
  <c r="K495" i="7941"/>
  <c r="K233" i="1"/>
  <c r="K66" i="18"/>
  <c r="K816" i="18"/>
  <c r="K527" i="7941"/>
  <c r="K978" i="18"/>
  <c r="K784" i="18"/>
  <c r="K1010" i="18"/>
  <c r="K848" i="18"/>
  <c r="K559" i="7941"/>
  <c r="K689" i="7941"/>
  <c r="L495" i="7941"/>
  <c r="L233" i="1"/>
  <c r="L66" i="18"/>
  <c r="L816" i="18"/>
  <c r="L527" i="7941"/>
  <c r="L978" i="18"/>
  <c r="L784" i="18"/>
  <c r="L1010" i="18"/>
  <c r="L848" i="18"/>
  <c r="L559" i="7941"/>
  <c r="L689" i="7941"/>
  <c r="M495" i="7941"/>
  <c r="M233" i="1"/>
  <c r="M66" i="18"/>
  <c r="M816" i="18"/>
  <c r="M527" i="7941"/>
  <c r="M978" i="18"/>
  <c r="M784" i="18"/>
  <c r="M1010" i="18"/>
  <c r="M848" i="18"/>
  <c r="M559" i="7941"/>
  <c r="M689" i="7941"/>
  <c r="N689" i="7941"/>
  <c r="H234" i="1"/>
  <c r="H67" i="18"/>
  <c r="H817" i="18"/>
  <c r="H528" i="7941"/>
  <c r="H690" i="7941"/>
  <c r="I496" i="7941"/>
  <c r="I234" i="1"/>
  <c r="I67" i="18"/>
  <c r="I817" i="18"/>
  <c r="I528" i="7941"/>
  <c r="I979" i="18"/>
  <c r="I785" i="18"/>
  <c r="I1011" i="18"/>
  <c r="I849" i="18"/>
  <c r="I560" i="7941"/>
  <c r="I690" i="7941"/>
  <c r="J496" i="7941"/>
  <c r="J234" i="1"/>
  <c r="J67" i="18"/>
  <c r="J817" i="18"/>
  <c r="J528" i="7941"/>
  <c r="J979" i="18"/>
  <c r="J785" i="18"/>
  <c r="J1011" i="18"/>
  <c r="J849" i="18"/>
  <c r="J560" i="7941"/>
  <c r="J690" i="7941"/>
  <c r="K496" i="7941"/>
  <c r="K234" i="1"/>
  <c r="K67" i="18"/>
  <c r="K817" i="18"/>
  <c r="K528" i="7941"/>
  <c r="K979" i="18"/>
  <c r="K785" i="18"/>
  <c r="K1011" i="18"/>
  <c r="K849" i="18"/>
  <c r="K560" i="7941"/>
  <c r="K690" i="7941"/>
  <c r="L496" i="7941"/>
  <c r="L234" i="1"/>
  <c r="L67" i="18"/>
  <c r="L817" i="18"/>
  <c r="L528" i="7941"/>
  <c r="L979" i="18"/>
  <c r="L785" i="18"/>
  <c r="L1011" i="18"/>
  <c r="L849" i="18"/>
  <c r="L560" i="7941"/>
  <c r="L690" i="7941"/>
  <c r="M496" i="7941"/>
  <c r="M234" i="1"/>
  <c r="M67" i="18"/>
  <c r="M817" i="18"/>
  <c r="M528" i="7941"/>
  <c r="M979" i="18"/>
  <c r="M785" i="18"/>
  <c r="M1011" i="18"/>
  <c r="M849" i="18"/>
  <c r="M560" i="7941"/>
  <c r="M690" i="7941"/>
  <c r="N690" i="7941"/>
  <c r="H235" i="1"/>
  <c r="H68" i="18"/>
  <c r="H818" i="18"/>
  <c r="H529" i="7941"/>
  <c r="H691" i="7941"/>
  <c r="I497" i="7941"/>
  <c r="I235" i="1"/>
  <c r="I68" i="18"/>
  <c r="I818" i="18"/>
  <c r="I529" i="7941"/>
  <c r="I980" i="18"/>
  <c r="I786" i="18"/>
  <c r="I1012" i="18"/>
  <c r="I850" i="18"/>
  <c r="I561" i="7941"/>
  <c r="I691" i="7941"/>
  <c r="J497" i="7941"/>
  <c r="J235" i="1"/>
  <c r="J68" i="18"/>
  <c r="J818" i="18"/>
  <c r="J529" i="7941"/>
  <c r="J980" i="18"/>
  <c r="J786" i="18"/>
  <c r="J1012" i="18"/>
  <c r="J850" i="18"/>
  <c r="J561" i="7941"/>
  <c r="J691" i="7941"/>
  <c r="K497" i="7941"/>
  <c r="K235" i="1"/>
  <c r="K68" i="18"/>
  <c r="K818" i="18"/>
  <c r="K529" i="7941"/>
  <c r="K980" i="18"/>
  <c r="K786" i="18"/>
  <c r="K1012" i="18"/>
  <c r="K850" i="18"/>
  <c r="K561" i="7941"/>
  <c r="K691" i="7941"/>
  <c r="L497" i="7941"/>
  <c r="L235" i="1"/>
  <c r="L68" i="18"/>
  <c r="L818" i="18"/>
  <c r="L529" i="7941"/>
  <c r="L980" i="18"/>
  <c r="L786" i="18"/>
  <c r="L1012" i="18"/>
  <c r="L850" i="18"/>
  <c r="L561" i="7941"/>
  <c r="L691" i="7941"/>
  <c r="M497" i="7941"/>
  <c r="M235" i="1"/>
  <c r="M68" i="18"/>
  <c r="M818" i="18"/>
  <c r="M529" i="7941"/>
  <c r="M980" i="18"/>
  <c r="M786" i="18"/>
  <c r="M1012" i="18"/>
  <c r="M850" i="18"/>
  <c r="M561" i="7941"/>
  <c r="M691" i="7941"/>
  <c r="N691" i="7941"/>
  <c r="H236" i="1"/>
  <c r="H69" i="18"/>
  <c r="H819" i="18"/>
  <c r="H530" i="7941"/>
  <c r="H692" i="7941"/>
  <c r="I498" i="7941"/>
  <c r="I236" i="1"/>
  <c r="I69" i="18"/>
  <c r="I819" i="18"/>
  <c r="I530" i="7941"/>
  <c r="I981" i="18"/>
  <c r="I787" i="18"/>
  <c r="I1013" i="18"/>
  <c r="I851" i="18"/>
  <c r="I562" i="7941"/>
  <c r="I692" i="7941"/>
  <c r="J498" i="7941"/>
  <c r="J236" i="1"/>
  <c r="J69" i="18"/>
  <c r="J819" i="18"/>
  <c r="J530" i="7941"/>
  <c r="J981" i="18"/>
  <c r="J787" i="18"/>
  <c r="J1013" i="18"/>
  <c r="J851" i="18"/>
  <c r="J562" i="7941"/>
  <c r="J692" i="7941"/>
  <c r="K498" i="7941"/>
  <c r="K236" i="1"/>
  <c r="K69" i="18"/>
  <c r="K819" i="18"/>
  <c r="K530" i="7941"/>
  <c r="K981" i="18"/>
  <c r="K787" i="18"/>
  <c r="K1013" i="18"/>
  <c r="K851" i="18"/>
  <c r="K562" i="7941"/>
  <c r="K692" i="7941"/>
  <c r="L498" i="7941"/>
  <c r="L236" i="1"/>
  <c r="L69" i="18"/>
  <c r="L819" i="18"/>
  <c r="L530" i="7941"/>
  <c r="L981" i="18"/>
  <c r="L787" i="18"/>
  <c r="L1013" i="18"/>
  <c r="L851" i="18"/>
  <c r="L562" i="7941"/>
  <c r="L692" i="7941"/>
  <c r="M498" i="7941"/>
  <c r="M236" i="1"/>
  <c r="M69" i="18"/>
  <c r="M819" i="18"/>
  <c r="M530" i="7941"/>
  <c r="M981" i="18"/>
  <c r="M787" i="18"/>
  <c r="M1013" i="18"/>
  <c r="M851" i="18"/>
  <c r="M562" i="7941"/>
  <c r="M692" i="7941"/>
  <c r="N692" i="7941"/>
  <c r="H237" i="1"/>
  <c r="H70" i="18"/>
  <c r="H820" i="18"/>
  <c r="H531" i="7941"/>
  <c r="H693" i="7941"/>
  <c r="I499" i="7941"/>
  <c r="I237" i="1"/>
  <c r="I70" i="18"/>
  <c r="I820" i="18"/>
  <c r="I531" i="7941"/>
  <c r="I982" i="18"/>
  <c r="I788" i="18"/>
  <c r="I1014" i="18"/>
  <c r="I852" i="18"/>
  <c r="I563" i="7941"/>
  <c r="I693" i="7941"/>
  <c r="J499" i="7941"/>
  <c r="J237" i="1"/>
  <c r="J70" i="18"/>
  <c r="J820" i="18"/>
  <c r="J531" i="7941"/>
  <c r="J982" i="18"/>
  <c r="J788" i="18"/>
  <c r="J1014" i="18"/>
  <c r="J852" i="18"/>
  <c r="J563" i="7941"/>
  <c r="J693" i="7941"/>
  <c r="K499" i="7941"/>
  <c r="K237" i="1"/>
  <c r="K70" i="18"/>
  <c r="K820" i="18"/>
  <c r="K531" i="7941"/>
  <c r="K982" i="18"/>
  <c r="K788" i="18"/>
  <c r="K1014" i="18"/>
  <c r="K852" i="18"/>
  <c r="K563" i="7941"/>
  <c r="K693" i="7941"/>
  <c r="L499" i="7941"/>
  <c r="L237" i="1"/>
  <c r="L70" i="18"/>
  <c r="L820" i="18"/>
  <c r="L531" i="7941"/>
  <c r="L982" i="18"/>
  <c r="L788" i="18"/>
  <c r="L1014" i="18"/>
  <c r="L852" i="18"/>
  <c r="L563" i="7941"/>
  <c r="L693" i="7941"/>
  <c r="M499" i="7941"/>
  <c r="M237" i="1"/>
  <c r="M70" i="18"/>
  <c r="M820" i="18"/>
  <c r="M531" i="7941"/>
  <c r="M982" i="18"/>
  <c r="M788" i="18"/>
  <c r="M1014" i="18"/>
  <c r="M852" i="18"/>
  <c r="M563" i="7941"/>
  <c r="M693" i="7941"/>
  <c r="N693" i="7941"/>
  <c r="H238" i="1"/>
  <c r="H71" i="18"/>
  <c r="H821" i="18"/>
  <c r="H532" i="7941"/>
  <c r="H694" i="7941"/>
  <c r="I500" i="7941"/>
  <c r="I238" i="1"/>
  <c r="I71" i="18"/>
  <c r="I821" i="18"/>
  <c r="I532" i="7941"/>
  <c r="I983" i="18"/>
  <c r="I789" i="18"/>
  <c r="I1015" i="18"/>
  <c r="I853" i="18"/>
  <c r="I564" i="7941"/>
  <c r="I694" i="7941"/>
  <c r="J500" i="7941"/>
  <c r="J238" i="1"/>
  <c r="J71" i="18"/>
  <c r="J821" i="18"/>
  <c r="J532" i="7941"/>
  <c r="J983" i="18"/>
  <c r="J789" i="18"/>
  <c r="J1015" i="18"/>
  <c r="J853" i="18"/>
  <c r="J564" i="7941"/>
  <c r="J694" i="7941"/>
  <c r="K500" i="7941"/>
  <c r="K238" i="1"/>
  <c r="K71" i="18"/>
  <c r="K821" i="18"/>
  <c r="K532" i="7941"/>
  <c r="K983" i="18"/>
  <c r="K789" i="18"/>
  <c r="K1015" i="18"/>
  <c r="K853" i="18"/>
  <c r="K564" i="7941"/>
  <c r="K694" i="7941"/>
  <c r="L500" i="7941"/>
  <c r="L238" i="1"/>
  <c r="L71" i="18"/>
  <c r="L821" i="18"/>
  <c r="L532" i="7941"/>
  <c r="L983" i="18"/>
  <c r="L789" i="18"/>
  <c r="L1015" i="18"/>
  <c r="L853" i="18"/>
  <c r="L564" i="7941"/>
  <c r="L694" i="7941"/>
  <c r="M500" i="7941"/>
  <c r="M238" i="1"/>
  <c r="M71" i="18"/>
  <c r="M821" i="18"/>
  <c r="M532" i="7941"/>
  <c r="M983" i="18"/>
  <c r="M789" i="18"/>
  <c r="M1015" i="18"/>
  <c r="M853" i="18"/>
  <c r="M564" i="7941"/>
  <c r="M694" i="7941"/>
  <c r="N694" i="7941"/>
  <c r="H239" i="1"/>
  <c r="H72" i="18"/>
  <c r="H822" i="18"/>
  <c r="H533" i="7941"/>
  <c r="H695" i="7941"/>
  <c r="I501" i="7941"/>
  <c r="I239" i="1"/>
  <c r="I72" i="18"/>
  <c r="I822" i="18"/>
  <c r="I533" i="7941"/>
  <c r="I984" i="18"/>
  <c r="I790" i="18"/>
  <c r="I1016" i="18"/>
  <c r="I854" i="18"/>
  <c r="I565" i="7941"/>
  <c r="I695" i="7941"/>
  <c r="J501" i="7941"/>
  <c r="J239" i="1"/>
  <c r="J72" i="18"/>
  <c r="J822" i="18"/>
  <c r="J533" i="7941"/>
  <c r="J984" i="18"/>
  <c r="J790" i="18"/>
  <c r="J1016" i="18"/>
  <c r="J854" i="18"/>
  <c r="J565" i="7941"/>
  <c r="J695" i="7941"/>
  <c r="K501" i="7941"/>
  <c r="K239" i="1"/>
  <c r="K72" i="18"/>
  <c r="K822" i="18"/>
  <c r="K533" i="7941"/>
  <c r="K984" i="18"/>
  <c r="K790" i="18"/>
  <c r="K1016" i="18"/>
  <c r="K854" i="18"/>
  <c r="K565" i="7941"/>
  <c r="K695" i="7941"/>
  <c r="L501" i="7941"/>
  <c r="L239" i="1"/>
  <c r="L72" i="18"/>
  <c r="L822" i="18"/>
  <c r="L533" i="7941"/>
  <c r="L984" i="18"/>
  <c r="L790" i="18"/>
  <c r="L1016" i="18"/>
  <c r="L854" i="18"/>
  <c r="L565" i="7941"/>
  <c r="L695" i="7941"/>
  <c r="M501" i="7941"/>
  <c r="M239" i="1"/>
  <c r="M72" i="18"/>
  <c r="M822" i="18"/>
  <c r="M533" i="7941"/>
  <c r="M984" i="18"/>
  <c r="M790" i="18"/>
  <c r="M1016" i="18"/>
  <c r="M854" i="18"/>
  <c r="M565" i="7941"/>
  <c r="M695" i="7941"/>
  <c r="N695" i="7941"/>
  <c r="H240" i="1"/>
  <c r="H73" i="18"/>
  <c r="H823" i="18"/>
  <c r="H534" i="7941"/>
  <c r="H696" i="7941"/>
  <c r="I502" i="7941"/>
  <c r="I240" i="1"/>
  <c r="I73" i="18"/>
  <c r="I823" i="18"/>
  <c r="I534" i="7941"/>
  <c r="I985" i="18"/>
  <c r="I791" i="18"/>
  <c r="I1017" i="18"/>
  <c r="I855" i="18"/>
  <c r="I566" i="7941"/>
  <c r="I696" i="7941"/>
  <c r="J502" i="7941"/>
  <c r="J240" i="1"/>
  <c r="J73" i="18"/>
  <c r="J823" i="18"/>
  <c r="J534" i="7941"/>
  <c r="J985" i="18"/>
  <c r="J791" i="18"/>
  <c r="J1017" i="18"/>
  <c r="J855" i="18"/>
  <c r="J566" i="7941"/>
  <c r="J696" i="7941"/>
  <c r="K502" i="7941"/>
  <c r="K240" i="1"/>
  <c r="K73" i="18"/>
  <c r="K823" i="18"/>
  <c r="K534" i="7941"/>
  <c r="K985" i="18"/>
  <c r="K791" i="18"/>
  <c r="K1017" i="18"/>
  <c r="K855" i="18"/>
  <c r="K566" i="7941"/>
  <c r="K696" i="7941"/>
  <c r="L502" i="7941"/>
  <c r="L240" i="1"/>
  <c r="L73" i="18"/>
  <c r="L823" i="18"/>
  <c r="L534" i="7941"/>
  <c r="L985" i="18"/>
  <c r="L791" i="18"/>
  <c r="L1017" i="18"/>
  <c r="L855" i="18"/>
  <c r="L566" i="7941"/>
  <c r="L696" i="7941"/>
  <c r="M502" i="7941"/>
  <c r="M240" i="1"/>
  <c r="M73" i="18"/>
  <c r="M823" i="18"/>
  <c r="M534" i="7941"/>
  <c r="M985" i="18"/>
  <c r="M791" i="18"/>
  <c r="M1017" i="18"/>
  <c r="M855" i="18"/>
  <c r="M566" i="7941"/>
  <c r="M696" i="7941"/>
  <c r="N696" i="7941"/>
  <c r="N666" i="7941"/>
  <c r="M666" i="7941"/>
  <c r="M712" i="7941"/>
  <c r="M744" i="7941"/>
  <c r="M776" i="7941"/>
  <c r="M798" i="7941"/>
  <c r="M821" i="7941"/>
  <c r="K20" i="7946"/>
  <c r="H21" i="7944"/>
  <c r="I21" i="7944"/>
  <c r="I253" i="7944"/>
  <c r="J21" i="7944"/>
  <c r="J253" i="7944"/>
  <c r="K21" i="7944"/>
  <c r="K253" i="7944"/>
  <c r="L21" i="7944"/>
  <c r="L253" i="7944"/>
  <c r="M21" i="7944"/>
  <c r="M253" i="7944"/>
  <c r="N21" i="7944"/>
  <c r="N20" i="7946"/>
  <c r="M711" i="7941"/>
  <c r="M743" i="7941"/>
  <c r="M775" i="7941"/>
  <c r="M797" i="7941"/>
  <c r="M820" i="7941"/>
  <c r="K19" i="7946"/>
  <c r="H20" i="7944"/>
  <c r="I20" i="7944"/>
  <c r="I240" i="7944"/>
  <c r="J20" i="7944"/>
  <c r="J240" i="7944"/>
  <c r="K20" i="7944"/>
  <c r="K240" i="7944"/>
  <c r="L20" i="7944"/>
  <c r="L240" i="7944"/>
  <c r="M20" i="7944"/>
  <c r="M240" i="7944"/>
  <c r="N20" i="7944"/>
  <c r="N19" i="7946"/>
  <c r="M710" i="7941"/>
  <c r="M742" i="7941"/>
  <c r="M774" i="7941"/>
  <c r="M796" i="7941"/>
  <c r="M819" i="7941"/>
  <c r="K18" i="7946"/>
  <c r="M709" i="7941"/>
  <c r="M741" i="7941"/>
  <c r="M773" i="7941"/>
  <c r="M795" i="7941"/>
  <c r="M818" i="7941"/>
  <c r="K17" i="7946"/>
  <c r="M708" i="7941"/>
  <c r="M740" i="7941"/>
  <c r="M772" i="7941"/>
  <c r="M794" i="7941"/>
  <c r="M817" i="7941"/>
  <c r="K16" i="7946"/>
  <c r="M707" i="7941"/>
  <c r="M739" i="7941"/>
  <c r="M771" i="7941"/>
  <c r="M793" i="7941"/>
  <c r="M816" i="7941"/>
  <c r="K15" i="7946"/>
  <c r="M706" i="7941"/>
  <c r="M738" i="7941"/>
  <c r="M770" i="7941"/>
  <c r="M792" i="7941"/>
  <c r="M815" i="7941"/>
  <c r="K14" i="7946"/>
  <c r="H15" i="7944"/>
  <c r="I15" i="7944"/>
  <c r="I175" i="7944"/>
  <c r="J15" i="7944"/>
  <c r="J175" i="7944"/>
  <c r="K15" i="7944"/>
  <c r="K175" i="7944"/>
  <c r="L15" i="7944"/>
  <c r="L175" i="7944"/>
  <c r="M15" i="7944"/>
  <c r="M175" i="7944"/>
  <c r="N15" i="7944"/>
  <c r="N14" i="7946"/>
  <c r="M705" i="7941"/>
  <c r="M737" i="7941"/>
  <c r="M769" i="7941"/>
  <c r="M791" i="7941"/>
  <c r="M814" i="7941"/>
  <c r="K13" i="7946"/>
  <c r="M704" i="7941"/>
  <c r="M736" i="7941"/>
  <c r="M768" i="7941"/>
  <c r="M790" i="7941"/>
  <c r="M813" i="7941"/>
  <c r="K12" i="7946"/>
  <c r="M703" i="7941"/>
  <c r="M735" i="7941"/>
  <c r="M767" i="7941"/>
  <c r="M789" i="7941"/>
  <c r="M812" i="7941"/>
  <c r="K11" i="7946"/>
  <c r="M702" i="7941"/>
  <c r="M734" i="7941"/>
  <c r="M766" i="7941"/>
  <c r="M788" i="7941"/>
  <c r="M811" i="7941"/>
  <c r="K10" i="7946"/>
  <c r="M701" i="7941"/>
  <c r="M733" i="7941"/>
  <c r="M765" i="7941"/>
  <c r="M787" i="7941"/>
  <c r="M810" i="7941"/>
  <c r="K9" i="7946"/>
  <c r="M700" i="7941"/>
  <c r="M732" i="7941"/>
  <c r="M764" i="7941"/>
  <c r="M786" i="7941"/>
  <c r="M809" i="7941"/>
  <c r="K8" i="7946"/>
  <c r="M699" i="7941"/>
  <c r="M731" i="7941"/>
  <c r="M763" i="7941"/>
  <c r="M785" i="7941"/>
  <c r="M808" i="7941"/>
  <c r="K7" i="7946"/>
  <c r="G22" i="7949"/>
  <c r="G59" i="7949"/>
  <c r="Q59" i="7949"/>
  <c r="Q41" i="7949"/>
  <c r="L143" i="1"/>
  <c r="G23" i="7949"/>
  <c r="G60" i="7949"/>
  <c r="Q60" i="7949"/>
  <c r="Q42" i="7949"/>
  <c r="L144" i="1"/>
  <c r="G24" i="7949"/>
  <c r="G61" i="7949"/>
  <c r="Q61" i="7949"/>
  <c r="Q43" i="7949"/>
  <c r="L145" i="1"/>
  <c r="G25" i="7949"/>
  <c r="G62" i="7949"/>
  <c r="Q62" i="7949"/>
  <c r="Q44" i="7949"/>
  <c r="L146" i="1"/>
  <c r="G26" i="7949"/>
  <c r="G63" i="7949"/>
  <c r="Q63" i="7949"/>
  <c r="Q45" i="7949"/>
  <c r="L147" i="1"/>
  <c r="G27" i="7949"/>
  <c r="G64" i="7949"/>
  <c r="Q64" i="7949"/>
  <c r="Q46" i="7949"/>
  <c r="L148" i="1"/>
  <c r="G28" i="7949"/>
  <c r="G65" i="7949"/>
  <c r="Q65" i="7949"/>
  <c r="Q47" i="7949"/>
  <c r="L149" i="1"/>
  <c r="G29" i="7949"/>
  <c r="G66" i="7949"/>
  <c r="Q66" i="7949"/>
  <c r="Q48" i="7949"/>
  <c r="L150" i="1"/>
  <c r="G30" i="7949"/>
  <c r="G67" i="7949"/>
  <c r="Q67" i="7949"/>
  <c r="Q49" i="7949"/>
  <c r="L151" i="1"/>
  <c r="G31" i="7949"/>
  <c r="G68" i="7949"/>
  <c r="Q68" i="7949"/>
  <c r="Q50" i="7949"/>
  <c r="L152" i="1"/>
  <c r="G32" i="7949"/>
  <c r="G69" i="7949"/>
  <c r="Q69" i="7949"/>
  <c r="Q51" i="7949"/>
  <c r="L153" i="1"/>
  <c r="G33" i="7949"/>
  <c r="G70" i="7949"/>
  <c r="Q70" i="7949"/>
  <c r="Q52" i="7949"/>
  <c r="L154" i="1"/>
  <c r="G34" i="7949"/>
  <c r="G71" i="7949"/>
  <c r="Q71" i="7949"/>
  <c r="Q53" i="7949"/>
  <c r="L155" i="1"/>
  <c r="G35" i="7949"/>
  <c r="G72" i="7949"/>
  <c r="Q72" i="7949"/>
  <c r="Q54" i="7949"/>
  <c r="L156" i="1"/>
  <c r="Q22" i="7949"/>
  <c r="Q4" i="7949"/>
  <c r="L41" i="1"/>
  <c r="Q23" i="7949"/>
  <c r="Q5" i="7949"/>
  <c r="L42" i="1"/>
  <c r="Q24" i="7949"/>
  <c r="Q6" i="7949"/>
  <c r="L43" i="1"/>
  <c r="Q25" i="7949"/>
  <c r="Q7" i="7949"/>
  <c r="L44" i="1"/>
  <c r="Q26" i="7949"/>
  <c r="Q8" i="7949"/>
  <c r="L45" i="1"/>
  <c r="Q27" i="7949"/>
  <c r="Q9" i="7949"/>
  <c r="L46" i="1"/>
  <c r="Q28" i="7949"/>
  <c r="Q10" i="7949"/>
  <c r="L47" i="1"/>
  <c r="Q29" i="7949"/>
  <c r="Q11" i="7949"/>
  <c r="L48" i="1"/>
  <c r="Q30" i="7949"/>
  <c r="Q12" i="7949"/>
  <c r="L49" i="1"/>
  <c r="Q31" i="7949"/>
  <c r="Q13" i="7949"/>
  <c r="L50" i="1"/>
  <c r="Q32" i="7949"/>
  <c r="Q14" i="7949"/>
  <c r="L51" i="1"/>
  <c r="Q33" i="7949"/>
  <c r="Q15" i="7949"/>
  <c r="L52" i="1"/>
  <c r="Q34" i="7949"/>
  <c r="Q16" i="7949"/>
  <c r="L53" i="1"/>
  <c r="Q35" i="7949"/>
  <c r="Q17" i="7949"/>
  <c r="L54" i="1"/>
  <c r="H727" i="18"/>
  <c r="H469" i="18"/>
  <c r="G144" i="1"/>
  <c r="G145" i="1"/>
  <c r="G146" i="1"/>
  <c r="G147" i="1"/>
  <c r="G148" i="1"/>
  <c r="G149" i="1"/>
  <c r="G150" i="1"/>
  <c r="G151" i="1"/>
  <c r="G152" i="1"/>
  <c r="G153" i="1"/>
  <c r="G154" i="1"/>
  <c r="G155" i="1"/>
  <c r="G156" i="1"/>
  <c r="G143" i="1"/>
  <c r="H41" i="1"/>
  <c r="I41" i="1"/>
  <c r="J41" i="1"/>
  <c r="K41" i="1"/>
  <c r="H42" i="1"/>
  <c r="I42" i="1"/>
  <c r="J42" i="1"/>
  <c r="K42" i="1"/>
  <c r="H43" i="1"/>
  <c r="I43" i="1"/>
  <c r="J43" i="1"/>
  <c r="K43" i="1"/>
  <c r="H44" i="1"/>
  <c r="I44" i="1"/>
  <c r="J44" i="1"/>
  <c r="K44" i="1"/>
  <c r="H45" i="1"/>
  <c r="I45" i="1"/>
  <c r="J45" i="1"/>
  <c r="K45" i="1"/>
  <c r="H46" i="1"/>
  <c r="I46" i="1"/>
  <c r="J46" i="1"/>
  <c r="K46" i="1"/>
  <c r="H47" i="1"/>
  <c r="I47" i="1"/>
  <c r="J47" i="1"/>
  <c r="K47" i="1"/>
  <c r="H48" i="1"/>
  <c r="I48" i="1"/>
  <c r="J48" i="1"/>
  <c r="K48" i="1"/>
  <c r="H49" i="1"/>
  <c r="I49" i="1"/>
  <c r="J49" i="1"/>
  <c r="K49" i="1"/>
  <c r="H50" i="1"/>
  <c r="I50" i="1"/>
  <c r="J50" i="1"/>
  <c r="K50" i="1"/>
  <c r="H51" i="1"/>
  <c r="I51" i="1"/>
  <c r="J51" i="1"/>
  <c r="K51" i="1"/>
  <c r="H52" i="1"/>
  <c r="I52" i="1"/>
  <c r="J52" i="1"/>
  <c r="K52" i="1"/>
  <c r="H53" i="1"/>
  <c r="I53" i="1"/>
  <c r="J53" i="1"/>
  <c r="K53" i="1"/>
  <c r="H54" i="1"/>
  <c r="I54" i="1"/>
  <c r="J54" i="1"/>
  <c r="K54" i="1"/>
  <c r="G42" i="1"/>
  <c r="G43" i="1"/>
  <c r="G44" i="1"/>
  <c r="G45" i="1"/>
  <c r="G46" i="1"/>
  <c r="G47" i="1"/>
  <c r="G48" i="1"/>
  <c r="G49" i="1"/>
  <c r="G50" i="1"/>
  <c r="G51" i="1"/>
  <c r="G52" i="1"/>
  <c r="G53" i="1"/>
  <c r="G54" i="1"/>
  <c r="G41" i="1"/>
  <c r="G55" i="7949"/>
  <c r="F55" i="7949"/>
  <c r="F76" i="7949"/>
  <c r="E55" i="7949"/>
  <c r="D55" i="7949"/>
  <c r="D76" i="7949"/>
  <c r="C55" i="7949"/>
  <c r="B55" i="7949"/>
  <c r="I54" i="7949"/>
  <c r="I53" i="7949"/>
  <c r="I52" i="7949"/>
  <c r="I51" i="7949"/>
  <c r="I50" i="7949"/>
  <c r="I49" i="7949"/>
  <c r="I48" i="7949"/>
  <c r="I47" i="7949"/>
  <c r="I46" i="7949"/>
  <c r="I45" i="7949"/>
  <c r="I44" i="7949"/>
  <c r="I43" i="7949"/>
  <c r="I42" i="7949"/>
  <c r="I41" i="7949"/>
  <c r="I36" i="7949"/>
  <c r="D35" i="7949"/>
  <c r="N35" i="7949"/>
  <c r="N17" i="7949"/>
  <c r="F29" i="7949"/>
  <c r="B29" i="7949"/>
  <c r="G18" i="7949"/>
  <c r="F18" i="7949"/>
  <c r="E18" i="7949"/>
  <c r="D18" i="7949"/>
  <c r="C18" i="7949"/>
  <c r="B18" i="7949"/>
  <c r="I17" i="7949"/>
  <c r="I16" i="7949"/>
  <c r="I15" i="7949"/>
  <c r="I14" i="7949"/>
  <c r="I13" i="7949"/>
  <c r="I12" i="7949"/>
  <c r="I11" i="7949"/>
  <c r="I10" i="7949"/>
  <c r="I9" i="7949"/>
  <c r="I8" i="7949"/>
  <c r="I7" i="7949"/>
  <c r="I6" i="7949"/>
  <c r="I5" i="7949"/>
  <c r="I4" i="7949"/>
  <c r="C35" i="7949"/>
  <c r="C29" i="7949"/>
  <c r="C34" i="7949"/>
  <c r="C33" i="7949"/>
  <c r="C32" i="7949"/>
  <c r="C31" i="7949"/>
  <c r="C30" i="7949"/>
  <c r="C28" i="7949"/>
  <c r="C27" i="7949"/>
  <c r="C26" i="7949"/>
  <c r="C25" i="7949"/>
  <c r="C24" i="7949"/>
  <c r="C23" i="7949"/>
  <c r="C22" i="7949"/>
  <c r="E35" i="7949"/>
  <c r="E29" i="7949"/>
  <c r="E34" i="7949"/>
  <c r="E33" i="7949"/>
  <c r="E32" i="7949"/>
  <c r="E31" i="7949"/>
  <c r="E30" i="7949"/>
  <c r="E28" i="7949"/>
  <c r="E27" i="7949"/>
  <c r="E26" i="7949"/>
  <c r="E25" i="7949"/>
  <c r="E24" i="7949"/>
  <c r="E23" i="7949"/>
  <c r="E22" i="7949"/>
  <c r="L29" i="7949"/>
  <c r="F66" i="7949"/>
  <c r="P66" i="7949"/>
  <c r="P48" i="7949"/>
  <c r="K150" i="1"/>
  <c r="P29" i="7949"/>
  <c r="P11" i="7949"/>
  <c r="B76" i="7949"/>
  <c r="B66" i="7949"/>
  <c r="I55" i="7949"/>
  <c r="B34" i="7949"/>
  <c r="B33" i="7949"/>
  <c r="B32" i="7949"/>
  <c r="B31" i="7949"/>
  <c r="B30" i="7949"/>
  <c r="D34" i="7949"/>
  <c r="D33" i="7949"/>
  <c r="D32" i="7949"/>
  <c r="D31" i="7949"/>
  <c r="D30" i="7949"/>
  <c r="F34" i="7949"/>
  <c r="F33" i="7949"/>
  <c r="F32" i="7949"/>
  <c r="F31" i="7949"/>
  <c r="F30" i="7949"/>
  <c r="B22" i="7949"/>
  <c r="D22" i="7949"/>
  <c r="F22" i="7949"/>
  <c r="B23" i="7949"/>
  <c r="D23" i="7949"/>
  <c r="F23" i="7949"/>
  <c r="B24" i="7949"/>
  <c r="D24" i="7949"/>
  <c r="F24" i="7949"/>
  <c r="B25" i="7949"/>
  <c r="D25" i="7949"/>
  <c r="F25" i="7949"/>
  <c r="B26" i="7949"/>
  <c r="D26" i="7949"/>
  <c r="F26" i="7949"/>
  <c r="B27" i="7949"/>
  <c r="D27" i="7949"/>
  <c r="F27" i="7949"/>
  <c r="B28" i="7949"/>
  <c r="D28" i="7949"/>
  <c r="F28" i="7949"/>
  <c r="D29" i="7949"/>
  <c r="B35" i="7949"/>
  <c r="F35" i="7949"/>
  <c r="D72" i="7949"/>
  <c r="N72" i="7949"/>
  <c r="N54" i="7949"/>
  <c r="I156" i="1"/>
  <c r="C76" i="7949"/>
  <c r="E76" i="7949"/>
  <c r="G76" i="7949"/>
  <c r="L66" i="7949"/>
  <c r="B72" i="7949"/>
  <c r="L35" i="7949"/>
  <c r="F65" i="7949"/>
  <c r="P65" i="7949"/>
  <c r="P47" i="7949"/>
  <c r="K149" i="1"/>
  <c r="P28" i="7949"/>
  <c r="P10" i="7949"/>
  <c r="B64" i="7949"/>
  <c r="L27" i="7949"/>
  <c r="P26" i="7949"/>
  <c r="P8" i="7949"/>
  <c r="F63" i="7949"/>
  <c r="P63" i="7949"/>
  <c r="P45" i="7949"/>
  <c r="K147" i="1"/>
  <c r="P25" i="7949"/>
  <c r="P7" i="7949"/>
  <c r="F62" i="7949"/>
  <c r="P62" i="7949"/>
  <c r="P44" i="7949"/>
  <c r="K146" i="1"/>
  <c r="P24" i="7949"/>
  <c r="P6" i="7949"/>
  <c r="F61" i="7949"/>
  <c r="P61" i="7949"/>
  <c r="P43" i="7949"/>
  <c r="K145" i="1"/>
  <c r="P23" i="7949"/>
  <c r="P5" i="7949"/>
  <c r="F60" i="7949"/>
  <c r="P60" i="7949"/>
  <c r="P42" i="7949"/>
  <c r="K144" i="1"/>
  <c r="B59" i="7949"/>
  <c r="L22" i="7949"/>
  <c r="N33" i="7949"/>
  <c r="N15" i="7949"/>
  <c r="D70" i="7949"/>
  <c r="N70" i="7949"/>
  <c r="N52" i="7949"/>
  <c r="I154" i="1"/>
  <c r="F72" i="7949"/>
  <c r="P72" i="7949"/>
  <c r="P54" i="7949"/>
  <c r="K156" i="1"/>
  <c r="P35" i="7949"/>
  <c r="P17" i="7949"/>
  <c r="D65" i="7949"/>
  <c r="N65" i="7949"/>
  <c r="N47" i="7949"/>
  <c r="I149" i="1"/>
  <c r="N28" i="7949"/>
  <c r="N10" i="7949"/>
  <c r="D64" i="7949"/>
  <c r="N64" i="7949"/>
  <c r="N46" i="7949"/>
  <c r="I148" i="1"/>
  <c r="N27" i="7949"/>
  <c r="N9" i="7949"/>
  <c r="D63" i="7949"/>
  <c r="N63" i="7949"/>
  <c r="N45" i="7949"/>
  <c r="I147" i="1"/>
  <c r="N26" i="7949"/>
  <c r="N8" i="7949"/>
  <c r="D62" i="7949"/>
  <c r="N62" i="7949"/>
  <c r="N44" i="7949"/>
  <c r="I146" i="1"/>
  <c r="N25" i="7949"/>
  <c r="N7" i="7949"/>
  <c r="D61" i="7949"/>
  <c r="N61" i="7949"/>
  <c r="N43" i="7949"/>
  <c r="I145" i="1"/>
  <c r="N24" i="7949"/>
  <c r="N6" i="7949"/>
  <c r="D60" i="7949"/>
  <c r="N60" i="7949"/>
  <c r="N42" i="7949"/>
  <c r="I144" i="1"/>
  <c r="N23" i="7949"/>
  <c r="N5" i="7949"/>
  <c r="D59" i="7949"/>
  <c r="N22" i="7949"/>
  <c r="F68" i="7949"/>
  <c r="P68" i="7949"/>
  <c r="P50" i="7949"/>
  <c r="K152" i="1"/>
  <c r="P31" i="7949"/>
  <c r="P13" i="7949"/>
  <c r="F70" i="7949"/>
  <c r="P70" i="7949"/>
  <c r="P52" i="7949"/>
  <c r="K154" i="1"/>
  <c r="P33" i="7949"/>
  <c r="P15" i="7949"/>
  <c r="N30" i="7949"/>
  <c r="N12" i="7949"/>
  <c r="D67" i="7949"/>
  <c r="N67" i="7949"/>
  <c r="N49" i="7949"/>
  <c r="I151" i="1"/>
  <c r="N32" i="7949"/>
  <c r="N14" i="7949"/>
  <c r="D69" i="7949"/>
  <c r="N69" i="7949"/>
  <c r="N51" i="7949"/>
  <c r="I153" i="1"/>
  <c r="D71" i="7949"/>
  <c r="N71" i="7949"/>
  <c r="N53" i="7949"/>
  <c r="I155" i="1"/>
  <c r="N34" i="7949"/>
  <c r="N16" i="7949"/>
  <c r="B68" i="7949"/>
  <c r="L31" i="7949"/>
  <c r="B70" i="7949"/>
  <c r="L33" i="7949"/>
  <c r="L11" i="7949"/>
  <c r="E59" i="7949"/>
  <c r="O22" i="7949"/>
  <c r="E61" i="7949"/>
  <c r="O61" i="7949"/>
  <c r="O43" i="7949"/>
  <c r="J145" i="1"/>
  <c r="O24" i="7949"/>
  <c r="O6" i="7949"/>
  <c r="E63" i="7949"/>
  <c r="O63" i="7949"/>
  <c r="O45" i="7949"/>
  <c r="J147" i="1"/>
  <c r="O26" i="7949"/>
  <c r="O8" i="7949"/>
  <c r="E65" i="7949"/>
  <c r="O65" i="7949"/>
  <c r="O47" i="7949"/>
  <c r="J149" i="1"/>
  <c r="O28" i="7949"/>
  <c r="O10" i="7949"/>
  <c r="E68" i="7949"/>
  <c r="O68" i="7949"/>
  <c r="O50" i="7949"/>
  <c r="J152" i="1"/>
  <c r="O31" i="7949"/>
  <c r="O13" i="7949"/>
  <c r="E70" i="7949"/>
  <c r="O70" i="7949"/>
  <c r="O52" i="7949"/>
  <c r="J154" i="1"/>
  <c r="O33" i="7949"/>
  <c r="O15" i="7949"/>
  <c r="E66" i="7949"/>
  <c r="O66" i="7949"/>
  <c r="O48" i="7949"/>
  <c r="J150" i="1"/>
  <c r="O29" i="7949"/>
  <c r="O11" i="7949"/>
  <c r="C59" i="7949"/>
  <c r="M22" i="7949"/>
  <c r="C61" i="7949"/>
  <c r="M61" i="7949"/>
  <c r="M43" i="7949"/>
  <c r="H145" i="1"/>
  <c r="M24" i="7949"/>
  <c r="M6" i="7949"/>
  <c r="C63" i="7949"/>
  <c r="M63" i="7949"/>
  <c r="M45" i="7949"/>
  <c r="H147" i="1"/>
  <c r="M26" i="7949"/>
  <c r="M8" i="7949"/>
  <c r="C65" i="7949"/>
  <c r="M65" i="7949"/>
  <c r="M47" i="7949"/>
  <c r="H149" i="1"/>
  <c r="M28" i="7949"/>
  <c r="M10" i="7949"/>
  <c r="C68" i="7949"/>
  <c r="M68" i="7949"/>
  <c r="M50" i="7949"/>
  <c r="H152" i="1"/>
  <c r="M31" i="7949"/>
  <c r="M13" i="7949"/>
  <c r="C70" i="7949"/>
  <c r="M70" i="7949"/>
  <c r="M52" i="7949"/>
  <c r="H154" i="1"/>
  <c r="M33" i="7949"/>
  <c r="M15" i="7949"/>
  <c r="C66" i="7949"/>
  <c r="M66" i="7949"/>
  <c r="M48" i="7949"/>
  <c r="H150" i="1"/>
  <c r="M29" i="7949"/>
  <c r="M11" i="7949"/>
  <c r="N29" i="7949"/>
  <c r="N11" i="7949"/>
  <c r="D66" i="7949"/>
  <c r="N66" i="7949"/>
  <c r="N48" i="7949"/>
  <c r="I150" i="1"/>
  <c r="B65" i="7949"/>
  <c r="L28" i="7949"/>
  <c r="F64" i="7949"/>
  <c r="P64" i="7949"/>
  <c r="P46" i="7949"/>
  <c r="K148" i="1"/>
  <c r="P27" i="7949"/>
  <c r="P9" i="7949"/>
  <c r="B63" i="7949"/>
  <c r="L26" i="7949"/>
  <c r="B62" i="7949"/>
  <c r="L25" i="7949"/>
  <c r="B61" i="7949"/>
  <c r="L24" i="7949"/>
  <c r="B60" i="7949"/>
  <c r="L23" i="7949"/>
  <c r="P22" i="7949"/>
  <c r="F59" i="7949"/>
  <c r="F67" i="7949"/>
  <c r="P67" i="7949"/>
  <c r="P49" i="7949"/>
  <c r="K151" i="1"/>
  <c r="P30" i="7949"/>
  <c r="P12" i="7949"/>
  <c r="F69" i="7949"/>
  <c r="P69" i="7949"/>
  <c r="P51" i="7949"/>
  <c r="K153" i="1"/>
  <c r="P32" i="7949"/>
  <c r="P14" i="7949"/>
  <c r="F71" i="7949"/>
  <c r="P71" i="7949"/>
  <c r="P53" i="7949"/>
  <c r="K155" i="1"/>
  <c r="P34" i="7949"/>
  <c r="P16" i="7949"/>
  <c r="N31" i="7949"/>
  <c r="N13" i="7949"/>
  <c r="D68" i="7949"/>
  <c r="N68" i="7949"/>
  <c r="N50" i="7949"/>
  <c r="I152" i="1"/>
  <c r="B67" i="7949"/>
  <c r="L30" i="7949"/>
  <c r="B69" i="7949"/>
  <c r="L32" i="7949"/>
  <c r="B71" i="7949"/>
  <c r="L34" i="7949"/>
  <c r="E60" i="7949"/>
  <c r="O60" i="7949"/>
  <c r="O42" i="7949"/>
  <c r="J144" i="1"/>
  <c r="O23" i="7949"/>
  <c r="O5" i="7949"/>
  <c r="E62" i="7949"/>
  <c r="O62" i="7949"/>
  <c r="O44" i="7949"/>
  <c r="J146" i="1"/>
  <c r="O25" i="7949"/>
  <c r="O7" i="7949"/>
  <c r="E64" i="7949"/>
  <c r="O64" i="7949"/>
  <c r="O46" i="7949"/>
  <c r="J148" i="1"/>
  <c r="O27" i="7949"/>
  <c r="O9" i="7949"/>
  <c r="E67" i="7949"/>
  <c r="O67" i="7949"/>
  <c r="O49" i="7949"/>
  <c r="J151" i="1"/>
  <c r="O30" i="7949"/>
  <c r="O12" i="7949"/>
  <c r="E69" i="7949"/>
  <c r="O69" i="7949"/>
  <c r="O51" i="7949"/>
  <c r="J153" i="1"/>
  <c r="O32" i="7949"/>
  <c r="O14" i="7949"/>
  <c r="E71" i="7949"/>
  <c r="O71" i="7949"/>
  <c r="O53" i="7949"/>
  <c r="J155" i="1"/>
  <c r="O34" i="7949"/>
  <c r="O16" i="7949"/>
  <c r="E72" i="7949"/>
  <c r="O72" i="7949"/>
  <c r="O54" i="7949"/>
  <c r="J156" i="1"/>
  <c r="O35" i="7949"/>
  <c r="O17" i="7949"/>
  <c r="C60" i="7949"/>
  <c r="M60" i="7949"/>
  <c r="M42" i="7949"/>
  <c r="H144" i="1"/>
  <c r="M23" i="7949"/>
  <c r="M5" i="7949"/>
  <c r="C62" i="7949"/>
  <c r="M62" i="7949"/>
  <c r="M44" i="7949"/>
  <c r="H146" i="1"/>
  <c r="M25" i="7949"/>
  <c r="M7" i="7949"/>
  <c r="C64" i="7949"/>
  <c r="M64" i="7949"/>
  <c r="M46" i="7949"/>
  <c r="H148" i="1"/>
  <c r="M27" i="7949"/>
  <c r="M9" i="7949"/>
  <c r="C67" i="7949"/>
  <c r="M67" i="7949"/>
  <c r="M49" i="7949"/>
  <c r="H151" i="1"/>
  <c r="M30" i="7949"/>
  <c r="M12" i="7949"/>
  <c r="C69" i="7949"/>
  <c r="M69" i="7949"/>
  <c r="M51" i="7949"/>
  <c r="H153" i="1"/>
  <c r="M32" i="7949"/>
  <c r="M14" i="7949"/>
  <c r="C71" i="7949"/>
  <c r="M71" i="7949"/>
  <c r="M53" i="7949"/>
  <c r="H155" i="1"/>
  <c r="M34" i="7949"/>
  <c r="M16" i="7949"/>
  <c r="C72" i="7949"/>
  <c r="M72" i="7949"/>
  <c r="M54" i="7949"/>
  <c r="H156" i="1"/>
  <c r="M35" i="7949"/>
  <c r="M17" i="7949"/>
  <c r="L71" i="7949"/>
  <c r="L14" i="7949"/>
  <c r="L67" i="7949"/>
  <c r="P36" i="7949"/>
  <c r="P4" i="7949"/>
  <c r="P18" i="7949"/>
  <c r="P19" i="7949"/>
  <c r="L5" i="7949"/>
  <c r="L61" i="7949"/>
  <c r="L7" i="7949"/>
  <c r="L63" i="7949"/>
  <c r="M36" i="7949"/>
  <c r="M4" i="7949"/>
  <c r="M18" i="7949"/>
  <c r="M19" i="7949"/>
  <c r="O36" i="7949"/>
  <c r="O4" i="7949"/>
  <c r="O18" i="7949"/>
  <c r="O19" i="7949"/>
  <c r="L70" i="7949"/>
  <c r="L13" i="7949"/>
  <c r="N36" i="7949"/>
  <c r="N4" i="7949"/>
  <c r="N18" i="7949"/>
  <c r="N19" i="7949"/>
  <c r="B73" i="7949"/>
  <c r="L59" i="7949"/>
  <c r="L9" i="7949"/>
  <c r="L17" i="7949"/>
  <c r="L48" i="7949"/>
  <c r="L16" i="7949"/>
  <c r="L69" i="7949"/>
  <c r="L12" i="7949"/>
  <c r="F73" i="7949"/>
  <c r="P59" i="7949"/>
  <c r="L60" i="7949"/>
  <c r="L6" i="7949"/>
  <c r="L62" i="7949"/>
  <c r="L8" i="7949"/>
  <c r="L10" i="7949"/>
  <c r="L65" i="7949"/>
  <c r="C73" i="7949"/>
  <c r="M59" i="7949"/>
  <c r="E73" i="7949"/>
  <c r="O59" i="7949"/>
  <c r="L15" i="7949"/>
  <c r="L68" i="7949"/>
  <c r="N59" i="7949"/>
  <c r="D73" i="7949"/>
  <c r="L36" i="7949"/>
  <c r="L4" i="7949"/>
  <c r="L64" i="7949"/>
  <c r="L72" i="7949"/>
  <c r="E22" i="7948"/>
  <c r="F22" i="7948"/>
  <c r="G22" i="7948"/>
  <c r="H22" i="7948"/>
  <c r="G21" i="7948"/>
  <c r="H21" i="7948"/>
  <c r="I21" i="7948"/>
  <c r="F27" i="7948"/>
  <c r="F28" i="7948"/>
  <c r="E28" i="7948"/>
  <c r="E30" i="7948"/>
  <c r="E33" i="7948"/>
  <c r="G27" i="7948"/>
  <c r="G28" i="7948"/>
  <c r="H27" i="7948"/>
  <c r="F247" i="7948"/>
  <c r="K28" i="7948"/>
  <c r="L27" i="7948"/>
  <c r="L28" i="7948"/>
  <c r="M27" i="7948"/>
  <c r="F276" i="7948"/>
  <c r="F305" i="7948"/>
  <c r="F334" i="7948"/>
  <c r="F363" i="7948"/>
  <c r="F392" i="7948"/>
  <c r="F421" i="7948"/>
  <c r="F450" i="7948"/>
  <c r="F479" i="7948"/>
  <c r="F508" i="7948"/>
  <c r="F537" i="7948"/>
  <c r="F566" i="7948"/>
  <c r="F595" i="7948"/>
  <c r="F218" i="7948"/>
  <c r="G549" i="7942"/>
  <c r="G573" i="18"/>
  <c r="G111" i="7941"/>
  <c r="G550" i="7942"/>
  <c r="G574" i="18"/>
  <c r="G112" i="7941"/>
  <c r="G551" i="7942"/>
  <c r="G575" i="18"/>
  <c r="G113" i="7941"/>
  <c r="G552" i="7942"/>
  <c r="G576" i="18"/>
  <c r="G114" i="7941"/>
  <c r="G553" i="7942"/>
  <c r="G577" i="18"/>
  <c r="G115" i="7941"/>
  <c r="G865" i="18"/>
  <c r="G576" i="7941"/>
  <c r="G866" i="18"/>
  <c r="G577" i="7941"/>
  <c r="G867" i="18"/>
  <c r="G578" i="7941"/>
  <c r="G868" i="18"/>
  <c r="G579" i="7941"/>
  <c r="G869" i="18"/>
  <c r="G580" i="7941"/>
  <c r="BZ696" i="7948"/>
  <c r="BY696" i="7948"/>
  <c r="BX696" i="7948"/>
  <c r="BW696" i="7948"/>
  <c r="BV696" i="7948"/>
  <c r="BU696" i="7948"/>
  <c r="BT696" i="7948"/>
  <c r="BS696" i="7948"/>
  <c r="BR696" i="7948"/>
  <c r="BQ696" i="7948"/>
  <c r="BP696" i="7948"/>
  <c r="BO696" i="7948"/>
  <c r="BN696" i="7948"/>
  <c r="BM696" i="7948"/>
  <c r="BL696" i="7948"/>
  <c r="BK696" i="7948"/>
  <c r="BJ696" i="7948"/>
  <c r="BI696" i="7948"/>
  <c r="BH696" i="7948"/>
  <c r="BG696" i="7948"/>
  <c r="BF696" i="7948"/>
  <c r="BE696" i="7948"/>
  <c r="BD696" i="7948"/>
  <c r="BC696" i="7948"/>
  <c r="BB696" i="7948"/>
  <c r="BA696" i="7948"/>
  <c r="AZ696" i="7948"/>
  <c r="AY696" i="7948"/>
  <c r="AX696" i="7948"/>
  <c r="AW696" i="7948"/>
  <c r="AV696" i="7948"/>
  <c r="AU696" i="7948"/>
  <c r="AT696" i="7948"/>
  <c r="AS696" i="7948"/>
  <c r="AR696" i="7948"/>
  <c r="AQ696" i="7948"/>
  <c r="AP696" i="7948"/>
  <c r="AO696" i="7948"/>
  <c r="AN696" i="7948"/>
  <c r="AM696" i="7948"/>
  <c r="AL696" i="7948"/>
  <c r="AK696" i="7948"/>
  <c r="AJ696" i="7948"/>
  <c r="AI696" i="7948"/>
  <c r="AH696" i="7948"/>
  <c r="AG696" i="7948"/>
  <c r="AF696" i="7948"/>
  <c r="AE696" i="7948"/>
  <c r="AD696" i="7948"/>
  <c r="AC696" i="7948"/>
  <c r="AB696" i="7948"/>
  <c r="AA696" i="7948"/>
  <c r="Z696" i="7948"/>
  <c r="Y696" i="7948"/>
  <c r="X696" i="7948"/>
  <c r="W696" i="7948"/>
  <c r="V696" i="7948"/>
  <c r="U696" i="7948"/>
  <c r="T696" i="7948"/>
  <c r="S696" i="7948"/>
  <c r="R696" i="7948"/>
  <c r="A61" i="7948"/>
  <c r="B660" i="7948"/>
  <c r="B218" i="7948"/>
  <c r="C191" i="7948"/>
  <c r="A124" i="7948"/>
  <c r="G3" i="7948"/>
  <c r="H3" i="7948"/>
  <c r="I3" i="7948"/>
  <c r="J3" i="7948"/>
  <c r="K3" i="7948"/>
  <c r="L3" i="7948"/>
  <c r="F123" i="7948"/>
  <c r="P7" i="7948"/>
  <c r="E18" i="7948"/>
  <c r="G123" i="7948"/>
  <c r="E15" i="7948"/>
  <c r="F18" i="7948"/>
  <c r="H123" i="7948"/>
  <c r="F15" i="7948"/>
  <c r="G18" i="7948"/>
  <c r="I123" i="7948"/>
  <c r="G15" i="7948"/>
  <c r="H18" i="7948"/>
  <c r="J123" i="7948"/>
  <c r="H15" i="7948"/>
  <c r="I18" i="7948"/>
  <c r="K123" i="7948"/>
  <c r="E16" i="7948"/>
  <c r="I15" i="7948"/>
  <c r="J18" i="7948"/>
  <c r="L123" i="7948"/>
  <c r="K15" i="7948"/>
  <c r="K18" i="7948"/>
  <c r="M123" i="7948"/>
  <c r="L15" i="7948"/>
  <c r="L30" i="7948"/>
  <c r="L33" i="7948"/>
  <c r="L18" i="7948"/>
  <c r="N123" i="7948"/>
  <c r="M15" i="7948"/>
  <c r="M18" i="7948"/>
  <c r="O123" i="7948"/>
  <c r="N15" i="7948"/>
  <c r="N18" i="7948"/>
  <c r="P123" i="7948"/>
  <c r="O15" i="7948"/>
  <c r="O18" i="7948"/>
  <c r="B247" i="7948"/>
  <c r="B276" i="7948"/>
  <c r="C249" i="7948"/>
  <c r="B305" i="7948"/>
  <c r="B334" i="7948"/>
  <c r="C307" i="7948"/>
  <c r="B363" i="7948"/>
  <c r="B392" i="7948"/>
  <c r="B421" i="7948"/>
  <c r="B450" i="7948"/>
  <c r="B479" i="7948"/>
  <c r="B508" i="7948"/>
  <c r="B537" i="7948"/>
  <c r="B566" i="7948"/>
  <c r="B595" i="7948"/>
  <c r="B624" i="7948"/>
  <c r="B653" i="7948"/>
  <c r="Q123" i="7948"/>
  <c r="C220" i="7948"/>
  <c r="A62" i="7948"/>
  <c r="Q7" i="7948"/>
  <c r="P15" i="7948"/>
  <c r="P18" i="7948"/>
  <c r="A125" i="7948"/>
  <c r="A63" i="7948"/>
  <c r="A126" i="7948"/>
  <c r="C278" i="7948"/>
  <c r="A64" i="7948"/>
  <c r="A127" i="7948"/>
  <c r="A65" i="7948"/>
  <c r="A128" i="7948"/>
  <c r="C336" i="7948"/>
  <c r="A66" i="7948"/>
  <c r="A129" i="7948"/>
  <c r="C365" i="7948"/>
  <c r="A67" i="7948"/>
  <c r="A130" i="7948"/>
  <c r="C394" i="7948"/>
  <c r="A68" i="7948"/>
  <c r="A131" i="7948"/>
  <c r="C423" i="7948"/>
  <c r="A69" i="7948"/>
  <c r="A132" i="7948"/>
  <c r="C452" i="7948"/>
  <c r="A70" i="7948"/>
  <c r="A133" i="7948"/>
  <c r="C481" i="7948"/>
  <c r="A71" i="7948"/>
  <c r="A134" i="7948"/>
  <c r="C510" i="7948"/>
  <c r="A72" i="7948"/>
  <c r="A135" i="7948"/>
  <c r="C539" i="7948"/>
  <c r="A73" i="7948"/>
  <c r="A136" i="7948"/>
  <c r="C568" i="7948"/>
  <c r="A74" i="7948"/>
  <c r="A137" i="7948"/>
  <c r="C597" i="7948"/>
  <c r="A75" i="7948"/>
  <c r="A138" i="7948"/>
  <c r="E597" i="7948"/>
  <c r="Q599" i="7948"/>
  <c r="Q602" i="7948"/>
  <c r="D597" i="7948"/>
  <c r="Q604" i="7948"/>
  <c r="Q605" i="7948"/>
  <c r="Q607" i="7948"/>
  <c r="Q609" i="7948"/>
  <c r="C626" i="7948"/>
  <c r="E626" i="7948"/>
  <c r="Q628" i="7948"/>
  <c r="Q631" i="7948"/>
  <c r="D626" i="7948"/>
  <c r="Q633" i="7948"/>
  <c r="Q634" i="7948"/>
  <c r="Q636" i="7948"/>
  <c r="Q638" i="7948"/>
  <c r="A76" i="7948"/>
  <c r="E39" i="7948"/>
  <c r="D18" i="7948"/>
  <c r="E40" i="7948"/>
  <c r="E41" i="7948"/>
  <c r="F41" i="7948"/>
  <c r="E42" i="7948"/>
  <c r="E43" i="7948"/>
  <c r="F43" i="7948"/>
  <c r="E44" i="7948"/>
  <c r="E45" i="7948"/>
  <c r="F45" i="7948"/>
  <c r="E46" i="7948"/>
  <c r="E47" i="7948"/>
  <c r="F47" i="7948"/>
  <c r="E48" i="7948"/>
  <c r="E49" i="7948"/>
  <c r="F49" i="7948"/>
  <c r="E50" i="7948"/>
  <c r="E51" i="7948"/>
  <c r="F51" i="7948"/>
  <c r="E52" i="7948"/>
  <c r="E53" i="7948"/>
  <c r="F53" i="7948"/>
  <c r="F624" i="7948"/>
  <c r="F653" i="7948"/>
  <c r="F75" i="7948"/>
  <c r="H599" i="7948"/>
  <c r="H629" i="7948"/>
  <c r="I600" i="7948"/>
  <c r="I629" i="7948"/>
  <c r="J599" i="7948"/>
  <c r="J601" i="7948"/>
  <c r="J629" i="7948"/>
  <c r="J631" i="7948"/>
  <c r="K600" i="7948"/>
  <c r="K602" i="7948"/>
  <c r="K629" i="7948"/>
  <c r="K631" i="7948"/>
  <c r="E54" i="7948"/>
  <c r="F54" i="7948"/>
  <c r="A145" i="7948"/>
  <c r="A146" i="7948"/>
  <c r="A147" i="7948"/>
  <c r="A148" i="7948"/>
  <c r="A149" i="7948"/>
  <c r="A150" i="7948"/>
  <c r="A151" i="7948"/>
  <c r="A152" i="7948"/>
  <c r="A153" i="7948"/>
  <c r="A154" i="7948"/>
  <c r="A155" i="7948"/>
  <c r="A156" i="7948"/>
  <c r="A157" i="7948"/>
  <c r="A158" i="7948"/>
  <c r="A159" i="7948"/>
  <c r="A160" i="7948"/>
  <c r="D159" i="7948"/>
  <c r="D160" i="7948"/>
  <c r="B661" i="7948"/>
  <c r="B662" i="7948"/>
  <c r="B663" i="7948"/>
  <c r="B664" i="7948"/>
  <c r="B665" i="7948"/>
  <c r="B666" i="7948"/>
  <c r="B667" i="7948"/>
  <c r="B668" i="7948"/>
  <c r="B669" i="7948"/>
  <c r="B670" i="7948"/>
  <c r="B671" i="7948"/>
  <c r="B672" i="7948"/>
  <c r="B673" i="7948"/>
  <c r="B674" i="7948"/>
  <c r="P600" i="7948"/>
  <c r="P602" i="7948"/>
  <c r="P604" i="7948"/>
  <c r="P606" i="7948"/>
  <c r="P608" i="7948"/>
  <c r="P628" i="7948"/>
  <c r="P630" i="7948"/>
  <c r="P632" i="7948"/>
  <c r="P634" i="7948"/>
  <c r="P636" i="7948"/>
  <c r="O599" i="7948"/>
  <c r="O600" i="7948"/>
  <c r="O601" i="7948"/>
  <c r="O602" i="7948"/>
  <c r="O603" i="7948"/>
  <c r="O604" i="7948"/>
  <c r="O605" i="7948"/>
  <c r="O606" i="7948"/>
  <c r="O607" i="7948"/>
  <c r="O628" i="7948"/>
  <c r="O629" i="7948"/>
  <c r="O630" i="7948"/>
  <c r="O631" i="7948"/>
  <c r="O632" i="7948"/>
  <c r="O633" i="7948"/>
  <c r="O634" i="7948"/>
  <c r="O635" i="7948"/>
  <c r="O636" i="7948"/>
  <c r="N599" i="7948"/>
  <c r="N600" i="7948"/>
  <c r="N601" i="7948"/>
  <c r="N602" i="7948"/>
  <c r="N603" i="7948"/>
  <c r="N604" i="7948"/>
  <c r="N605" i="7948"/>
  <c r="N606" i="7948"/>
  <c r="N628" i="7948"/>
  <c r="N629" i="7948"/>
  <c r="N630" i="7948"/>
  <c r="N631" i="7948"/>
  <c r="N632" i="7948"/>
  <c r="N633" i="7948"/>
  <c r="N634" i="7948"/>
  <c r="N635" i="7948"/>
  <c r="M599" i="7948"/>
  <c r="M600" i="7948"/>
  <c r="M601" i="7948"/>
  <c r="M602" i="7948"/>
  <c r="M603" i="7948"/>
  <c r="M604" i="7948"/>
  <c r="M605" i="7948"/>
  <c r="M628" i="7948"/>
  <c r="M629" i="7948"/>
  <c r="M630" i="7948"/>
  <c r="M631" i="7948"/>
  <c r="M632" i="7948"/>
  <c r="M633" i="7948"/>
  <c r="M634" i="7948"/>
  <c r="L599" i="7948"/>
  <c r="L600" i="7948"/>
  <c r="L601" i="7948"/>
  <c r="L602" i="7948"/>
  <c r="L603" i="7948"/>
  <c r="L604" i="7948"/>
  <c r="L628" i="7948"/>
  <c r="L629" i="7948"/>
  <c r="L630" i="7948"/>
  <c r="L631" i="7948"/>
  <c r="L632" i="7948"/>
  <c r="L633" i="7948"/>
  <c r="J696" i="7948"/>
  <c r="I696" i="7948"/>
  <c r="H696" i="7948"/>
  <c r="G696" i="7948"/>
  <c r="F696" i="7948"/>
  <c r="B675" i="7948"/>
  <c r="A695" i="7948"/>
  <c r="A694" i="7948"/>
  <c r="A693" i="7948"/>
  <c r="A692" i="7948"/>
  <c r="A691" i="7948"/>
  <c r="A690" i="7948"/>
  <c r="A689" i="7948"/>
  <c r="A688" i="7948"/>
  <c r="A687" i="7948"/>
  <c r="A686" i="7948"/>
  <c r="A685" i="7948"/>
  <c r="A684" i="7948"/>
  <c r="A683" i="7948"/>
  <c r="A682" i="7948"/>
  <c r="A681" i="7948"/>
  <c r="A680" i="7948"/>
  <c r="BZ679" i="7948"/>
  <c r="BY679" i="7948"/>
  <c r="BX679" i="7948"/>
  <c r="BW679" i="7948"/>
  <c r="BV679" i="7948"/>
  <c r="BU679" i="7948"/>
  <c r="BT679" i="7948"/>
  <c r="BS679" i="7948"/>
  <c r="BR679" i="7948"/>
  <c r="BQ679" i="7948"/>
  <c r="BP679" i="7948"/>
  <c r="BO679" i="7948"/>
  <c r="BN679" i="7948"/>
  <c r="BM679" i="7948"/>
  <c r="BL679" i="7948"/>
  <c r="BK679" i="7948"/>
  <c r="BJ679" i="7948"/>
  <c r="BI679" i="7948"/>
  <c r="BH679" i="7948"/>
  <c r="BG679" i="7948"/>
  <c r="BF679" i="7948"/>
  <c r="BE679" i="7948"/>
  <c r="BD679" i="7948"/>
  <c r="BC679" i="7948"/>
  <c r="BB679" i="7948"/>
  <c r="BA679" i="7948"/>
  <c r="AZ679" i="7948"/>
  <c r="AY679" i="7948"/>
  <c r="AX679" i="7948"/>
  <c r="AW679" i="7948"/>
  <c r="AV679" i="7948"/>
  <c r="AU679" i="7948"/>
  <c r="AT679" i="7948"/>
  <c r="AS679" i="7948"/>
  <c r="AR679" i="7948"/>
  <c r="AQ679" i="7948"/>
  <c r="AP679" i="7948"/>
  <c r="AO679" i="7948"/>
  <c r="AN679" i="7948"/>
  <c r="AM679" i="7948"/>
  <c r="AL679" i="7948"/>
  <c r="AK679" i="7948"/>
  <c r="AJ679" i="7948"/>
  <c r="AI679" i="7948"/>
  <c r="AH679" i="7948"/>
  <c r="AG679" i="7948"/>
  <c r="AF679" i="7948"/>
  <c r="AE679" i="7948"/>
  <c r="AD679" i="7948"/>
  <c r="AC679" i="7948"/>
  <c r="AB679" i="7948"/>
  <c r="AA679" i="7948"/>
  <c r="Z679" i="7948"/>
  <c r="Y679" i="7948"/>
  <c r="X679" i="7948"/>
  <c r="W679" i="7948"/>
  <c r="V679" i="7948"/>
  <c r="U679" i="7948"/>
  <c r="T679" i="7948"/>
  <c r="S679" i="7948"/>
  <c r="R679" i="7948"/>
  <c r="Q679" i="7948"/>
  <c r="P679" i="7948"/>
  <c r="O679" i="7948"/>
  <c r="N679" i="7948"/>
  <c r="M679" i="7948"/>
  <c r="L679" i="7948"/>
  <c r="K679" i="7948"/>
  <c r="J679" i="7948"/>
  <c r="I679" i="7948"/>
  <c r="H679" i="7948"/>
  <c r="G679" i="7948"/>
  <c r="F679" i="7948"/>
  <c r="R123" i="7948"/>
  <c r="S123" i="7948"/>
  <c r="T123" i="7948"/>
  <c r="U123" i="7948"/>
  <c r="V123" i="7948"/>
  <c r="V191" i="7948"/>
  <c r="W123" i="7948"/>
  <c r="W191" i="7948"/>
  <c r="X123" i="7948"/>
  <c r="X191" i="7948"/>
  <c r="Y123" i="7948"/>
  <c r="Y191" i="7948"/>
  <c r="AD212" i="7948"/>
  <c r="Z123" i="7948"/>
  <c r="Z191" i="7948"/>
  <c r="AH213" i="7948"/>
  <c r="AA123" i="7948"/>
  <c r="AA191" i="7948"/>
  <c r="AB123" i="7948"/>
  <c r="AC123" i="7948"/>
  <c r="A168" i="7948"/>
  <c r="A169" i="7948"/>
  <c r="A170" i="7948"/>
  <c r="A171" i="7948"/>
  <c r="A172" i="7948"/>
  <c r="A173" i="7948"/>
  <c r="A174" i="7948"/>
  <c r="A175" i="7948"/>
  <c r="A176" i="7948"/>
  <c r="A177" i="7948"/>
  <c r="A178" i="7948"/>
  <c r="A179" i="7948"/>
  <c r="A180" i="7948"/>
  <c r="A181" i="7948"/>
  <c r="A182" i="7948"/>
  <c r="A183" i="7948"/>
  <c r="R220" i="7948"/>
  <c r="U220" i="7948"/>
  <c r="W237" i="7948"/>
  <c r="V220" i="7948"/>
  <c r="W220" i="7948"/>
  <c r="AX239" i="7948"/>
  <c r="X220" i="7948"/>
  <c r="Y220" i="7948"/>
  <c r="BA241" i="7948"/>
  <c r="Z220" i="7948"/>
  <c r="AA220" i="7948"/>
  <c r="AN243" i="7948"/>
  <c r="R249" i="7948"/>
  <c r="S249" i="7948"/>
  <c r="X264" i="7948"/>
  <c r="T249" i="7948"/>
  <c r="U249" i="7948"/>
  <c r="AS266" i="7948"/>
  <c r="V249" i="7948"/>
  <c r="W249" i="7948"/>
  <c r="X249" i="7948"/>
  <c r="Y249" i="7948"/>
  <c r="AN270" i="7948"/>
  <c r="Z249" i="7948"/>
  <c r="AA249" i="7948"/>
  <c r="AE272" i="7948"/>
  <c r="AB249" i="7948"/>
  <c r="R278" i="7948"/>
  <c r="AP292" i="7948"/>
  <c r="S278" i="7948"/>
  <c r="T278" i="7948"/>
  <c r="U278" i="7948"/>
  <c r="V278" i="7948"/>
  <c r="X296" i="7948"/>
  <c r="W278" i="7948"/>
  <c r="X278" i="7948"/>
  <c r="AM298" i="7948"/>
  <c r="Y278" i="7948"/>
  <c r="Z278" i="7948"/>
  <c r="AA278" i="7948"/>
  <c r="AC278" i="7948"/>
  <c r="R307" i="7948"/>
  <c r="S307" i="7948"/>
  <c r="T307" i="7948"/>
  <c r="U307" i="7948"/>
  <c r="V307" i="7948"/>
  <c r="W307" i="7948"/>
  <c r="X307" i="7948"/>
  <c r="Y307" i="7948"/>
  <c r="Z307" i="7948"/>
  <c r="AA307" i="7948"/>
  <c r="BG330" i="7948"/>
  <c r="R336" i="7948"/>
  <c r="S336" i="7948"/>
  <c r="AT351" i="7948"/>
  <c r="T336" i="7948"/>
  <c r="U336" i="7948"/>
  <c r="AP353" i="7948"/>
  <c r="V336" i="7948"/>
  <c r="W336" i="7948"/>
  <c r="BI355" i="7948"/>
  <c r="X336" i="7948"/>
  <c r="Y336" i="7948"/>
  <c r="AR357" i="7948"/>
  <c r="Z336" i="7948"/>
  <c r="AA336" i="7948"/>
  <c r="AU359" i="7948"/>
  <c r="AB336" i="7948"/>
  <c r="R365" i="7948"/>
  <c r="S365" i="7948"/>
  <c r="T365" i="7948"/>
  <c r="U365" i="7948"/>
  <c r="V365" i="7948"/>
  <c r="W383" i="7948"/>
  <c r="W365" i="7948"/>
  <c r="X365" i="7948"/>
  <c r="Y365" i="7948"/>
  <c r="Z365" i="7948"/>
  <c r="AG387" i="7948"/>
  <c r="AA365" i="7948"/>
  <c r="AB365" i="7948"/>
  <c r="AP389" i="7948"/>
  <c r="R423" i="7948"/>
  <c r="S423" i="7948"/>
  <c r="V438" i="7948"/>
  <c r="T423" i="7948"/>
  <c r="U423" i="7948"/>
  <c r="V423" i="7948"/>
  <c r="W423" i="7948"/>
  <c r="X423" i="7948"/>
  <c r="Y423" i="7948"/>
  <c r="Z423" i="7948"/>
  <c r="AA423" i="7948"/>
  <c r="AB423" i="7948"/>
  <c r="R452" i="7948"/>
  <c r="S452" i="7948"/>
  <c r="T452" i="7948"/>
  <c r="U452" i="7948"/>
  <c r="V452" i="7948"/>
  <c r="AB470" i="7948"/>
  <c r="W452" i="7948"/>
  <c r="X452" i="7948"/>
  <c r="AC472" i="7948"/>
  <c r="Y452" i="7948"/>
  <c r="Z452" i="7948"/>
  <c r="AE474" i="7948"/>
  <c r="AA452" i="7948"/>
  <c r="AB452" i="7948"/>
  <c r="AD476" i="7948"/>
  <c r="AC452" i="7948"/>
  <c r="R481" i="7948"/>
  <c r="AB495" i="7948"/>
  <c r="S481" i="7948"/>
  <c r="T481" i="7948"/>
  <c r="U481" i="7948"/>
  <c r="V481" i="7948"/>
  <c r="W481" i="7948"/>
  <c r="X481" i="7948"/>
  <c r="Y481" i="7948"/>
  <c r="Z481" i="7948"/>
  <c r="AA481" i="7948"/>
  <c r="AB481" i="7948"/>
  <c r="R510" i="7948"/>
  <c r="S510" i="7948"/>
  <c r="Y525" i="7948"/>
  <c r="T510" i="7948"/>
  <c r="U510" i="7948"/>
  <c r="V527" i="7948"/>
  <c r="V510" i="7948"/>
  <c r="W510" i="7948"/>
  <c r="X510" i="7948"/>
  <c r="Y510" i="7948"/>
  <c r="AE531" i="7948"/>
  <c r="Z510" i="7948"/>
  <c r="AA510" i="7948"/>
  <c r="AG533" i="7948"/>
  <c r="AB510" i="7948"/>
  <c r="AC510" i="7948"/>
  <c r="BZ599" i="7948"/>
  <c r="BZ600" i="7948"/>
  <c r="BZ601" i="7948"/>
  <c r="BZ602" i="7948"/>
  <c r="BZ603" i="7948"/>
  <c r="BZ604" i="7948"/>
  <c r="BZ605" i="7948"/>
  <c r="BZ606" i="7948"/>
  <c r="BZ607" i="7948"/>
  <c r="BZ608" i="7948"/>
  <c r="BZ609" i="7948"/>
  <c r="BZ610" i="7948"/>
  <c r="BZ611" i="7948"/>
  <c r="BZ612" i="7948"/>
  <c r="BZ613" i="7948"/>
  <c r="BZ614" i="7948"/>
  <c r="BZ615" i="7948"/>
  <c r="BZ616" i="7948"/>
  <c r="BZ617" i="7948"/>
  <c r="BZ618" i="7948"/>
  <c r="BZ619" i="7948"/>
  <c r="BZ620" i="7948"/>
  <c r="BZ621" i="7948"/>
  <c r="BZ622" i="7948"/>
  <c r="BZ628" i="7948"/>
  <c r="BZ629" i="7948"/>
  <c r="BZ630" i="7948"/>
  <c r="BZ631" i="7948"/>
  <c r="BZ632" i="7948"/>
  <c r="BZ633" i="7948"/>
  <c r="BZ634" i="7948"/>
  <c r="BZ635" i="7948"/>
  <c r="BZ636" i="7948"/>
  <c r="BZ637" i="7948"/>
  <c r="BZ638" i="7948"/>
  <c r="BZ639" i="7948"/>
  <c r="BZ640" i="7948"/>
  <c r="BZ641" i="7948"/>
  <c r="BZ642" i="7948"/>
  <c r="BZ643" i="7948"/>
  <c r="BZ644" i="7948"/>
  <c r="BZ645" i="7948"/>
  <c r="BZ646" i="7948"/>
  <c r="BZ647" i="7948"/>
  <c r="BZ648" i="7948"/>
  <c r="BZ649" i="7948"/>
  <c r="BZ650" i="7948"/>
  <c r="BZ651" i="7948"/>
  <c r="BY599" i="7948"/>
  <c r="BY600" i="7948"/>
  <c r="BY601" i="7948"/>
  <c r="BY602" i="7948"/>
  <c r="BY603" i="7948"/>
  <c r="BY604" i="7948"/>
  <c r="BY605" i="7948"/>
  <c r="BY606" i="7948"/>
  <c r="BY607" i="7948"/>
  <c r="BY608" i="7948"/>
  <c r="BY609" i="7948"/>
  <c r="BY610" i="7948"/>
  <c r="BY611" i="7948"/>
  <c r="BY612" i="7948"/>
  <c r="BY613" i="7948"/>
  <c r="BY614" i="7948"/>
  <c r="BY615" i="7948"/>
  <c r="BY616" i="7948"/>
  <c r="BY617" i="7948"/>
  <c r="BY618" i="7948"/>
  <c r="BY619" i="7948"/>
  <c r="BY620" i="7948"/>
  <c r="BY621" i="7948"/>
  <c r="BY622" i="7948"/>
  <c r="BY628" i="7948"/>
  <c r="BY629" i="7948"/>
  <c r="BY630" i="7948"/>
  <c r="BY631" i="7948"/>
  <c r="BY632" i="7948"/>
  <c r="BY633" i="7948"/>
  <c r="BY634" i="7948"/>
  <c r="BY635" i="7948"/>
  <c r="BY636" i="7948"/>
  <c r="BY637" i="7948"/>
  <c r="BY638" i="7948"/>
  <c r="BY639" i="7948"/>
  <c r="BY640" i="7948"/>
  <c r="BY641" i="7948"/>
  <c r="BY642" i="7948"/>
  <c r="BY643" i="7948"/>
  <c r="BY644" i="7948"/>
  <c r="BY645" i="7948"/>
  <c r="BY646" i="7948"/>
  <c r="BY647" i="7948"/>
  <c r="BY648" i="7948"/>
  <c r="BY649" i="7948"/>
  <c r="BY650" i="7948"/>
  <c r="BY651" i="7948"/>
  <c r="BX599" i="7948"/>
  <c r="BX600" i="7948"/>
  <c r="BX601" i="7948"/>
  <c r="BX602" i="7948"/>
  <c r="BX603" i="7948"/>
  <c r="BX604" i="7948"/>
  <c r="BX605" i="7948"/>
  <c r="BX606" i="7948"/>
  <c r="BX607" i="7948"/>
  <c r="BX608" i="7948"/>
  <c r="BX609" i="7948"/>
  <c r="BX610" i="7948"/>
  <c r="BX611" i="7948"/>
  <c r="BX612" i="7948"/>
  <c r="BX613" i="7948"/>
  <c r="BX614" i="7948"/>
  <c r="BX615" i="7948"/>
  <c r="BX616" i="7948"/>
  <c r="BX617" i="7948"/>
  <c r="BX618" i="7948"/>
  <c r="BX619" i="7948"/>
  <c r="BX620" i="7948"/>
  <c r="BX621" i="7948"/>
  <c r="BX622" i="7948"/>
  <c r="BX628" i="7948"/>
  <c r="BX629" i="7948"/>
  <c r="BX630" i="7948"/>
  <c r="BX631" i="7948"/>
  <c r="BX632" i="7948"/>
  <c r="BX633" i="7948"/>
  <c r="BX634" i="7948"/>
  <c r="BX635" i="7948"/>
  <c r="BX636" i="7948"/>
  <c r="BX637" i="7948"/>
  <c r="BX638" i="7948"/>
  <c r="BX639" i="7948"/>
  <c r="BX640" i="7948"/>
  <c r="BX641" i="7948"/>
  <c r="BX642" i="7948"/>
  <c r="BX643" i="7948"/>
  <c r="BX644" i="7948"/>
  <c r="BX645" i="7948"/>
  <c r="BX646" i="7948"/>
  <c r="BX647" i="7948"/>
  <c r="BX648" i="7948"/>
  <c r="BX649" i="7948"/>
  <c r="BX650" i="7948"/>
  <c r="BX651" i="7948"/>
  <c r="BW599" i="7948"/>
  <c r="BW600" i="7948"/>
  <c r="BW601" i="7948"/>
  <c r="BW602" i="7948"/>
  <c r="BW603" i="7948"/>
  <c r="BW604" i="7948"/>
  <c r="BW605" i="7948"/>
  <c r="BW606" i="7948"/>
  <c r="BW607" i="7948"/>
  <c r="BW608" i="7948"/>
  <c r="BW609" i="7948"/>
  <c r="BW610" i="7948"/>
  <c r="BW611" i="7948"/>
  <c r="BW612" i="7948"/>
  <c r="BW613" i="7948"/>
  <c r="BW614" i="7948"/>
  <c r="BW615" i="7948"/>
  <c r="BW616" i="7948"/>
  <c r="BW617" i="7948"/>
  <c r="BW618" i="7948"/>
  <c r="BW619" i="7948"/>
  <c r="BW620" i="7948"/>
  <c r="BW621" i="7948"/>
  <c r="BW622" i="7948"/>
  <c r="BW628" i="7948"/>
  <c r="BW629" i="7948"/>
  <c r="BW630" i="7948"/>
  <c r="BW631" i="7948"/>
  <c r="BW632" i="7948"/>
  <c r="BW633" i="7948"/>
  <c r="BW634" i="7948"/>
  <c r="BW635" i="7948"/>
  <c r="BW636" i="7948"/>
  <c r="BW637" i="7948"/>
  <c r="BW638" i="7948"/>
  <c r="BW639" i="7948"/>
  <c r="BW640" i="7948"/>
  <c r="BW641" i="7948"/>
  <c r="BW642" i="7948"/>
  <c r="BW643" i="7948"/>
  <c r="BW644" i="7948"/>
  <c r="BW645" i="7948"/>
  <c r="BW646" i="7948"/>
  <c r="BW647" i="7948"/>
  <c r="BW648" i="7948"/>
  <c r="BW649" i="7948"/>
  <c r="BW650" i="7948"/>
  <c r="BW651" i="7948"/>
  <c r="BV599" i="7948"/>
  <c r="BV600" i="7948"/>
  <c r="BV601" i="7948"/>
  <c r="BV602" i="7948"/>
  <c r="BV603" i="7948"/>
  <c r="BV604" i="7948"/>
  <c r="BV605" i="7948"/>
  <c r="BV606" i="7948"/>
  <c r="BV607" i="7948"/>
  <c r="BV608" i="7948"/>
  <c r="BV609" i="7948"/>
  <c r="BV610" i="7948"/>
  <c r="BV611" i="7948"/>
  <c r="BV612" i="7948"/>
  <c r="BV613" i="7948"/>
  <c r="BV614" i="7948"/>
  <c r="BV615" i="7948"/>
  <c r="BV616" i="7948"/>
  <c r="BV617" i="7948"/>
  <c r="BV618" i="7948"/>
  <c r="BV619" i="7948"/>
  <c r="BV620" i="7948"/>
  <c r="BV621" i="7948"/>
  <c r="BV622" i="7948"/>
  <c r="BV628" i="7948"/>
  <c r="BV629" i="7948"/>
  <c r="BV630" i="7948"/>
  <c r="BV631" i="7948"/>
  <c r="BV632" i="7948"/>
  <c r="BV633" i="7948"/>
  <c r="BV634" i="7948"/>
  <c r="BV635" i="7948"/>
  <c r="BV636" i="7948"/>
  <c r="BV637" i="7948"/>
  <c r="BV638" i="7948"/>
  <c r="BV639" i="7948"/>
  <c r="BV640" i="7948"/>
  <c r="BV641" i="7948"/>
  <c r="BV642" i="7948"/>
  <c r="BV643" i="7948"/>
  <c r="BV644" i="7948"/>
  <c r="BV645" i="7948"/>
  <c r="BV646" i="7948"/>
  <c r="BV647" i="7948"/>
  <c r="BV648" i="7948"/>
  <c r="BV649" i="7948"/>
  <c r="BV650" i="7948"/>
  <c r="BV651" i="7948"/>
  <c r="BU599" i="7948"/>
  <c r="BU600" i="7948"/>
  <c r="BU601" i="7948"/>
  <c r="BU602" i="7948"/>
  <c r="BU603" i="7948"/>
  <c r="BU604" i="7948"/>
  <c r="BU605" i="7948"/>
  <c r="BU606" i="7948"/>
  <c r="BU607" i="7948"/>
  <c r="BU608" i="7948"/>
  <c r="BU609" i="7948"/>
  <c r="BU610" i="7948"/>
  <c r="BU611" i="7948"/>
  <c r="BU612" i="7948"/>
  <c r="BU613" i="7948"/>
  <c r="BU614" i="7948"/>
  <c r="BU615" i="7948"/>
  <c r="BU616" i="7948"/>
  <c r="BU617" i="7948"/>
  <c r="BU618" i="7948"/>
  <c r="BU619" i="7948"/>
  <c r="BU620" i="7948"/>
  <c r="BU621" i="7948"/>
  <c r="BU622" i="7948"/>
  <c r="BU628" i="7948"/>
  <c r="BU629" i="7948"/>
  <c r="BU630" i="7948"/>
  <c r="BU631" i="7948"/>
  <c r="BU632" i="7948"/>
  <c r="BU633" i="7948"/>
  <c r="BU634" i="7948"/>
  <c r="BU635" i="7948"/>
  <c r="BU636" i="7948"/>
  <c r="BU637" i="7948"/>
  <c r="BU638" i="7948"/>
  <c r="BU639" i="7948"/>
  <c r="BU640" i="7948"/>
  <c r="BU641" i="7948"/>
  <c r="BU642" i="7948"/>
  <c r="BU643" i="7948"/>
  <c r="BU644" i="7948"/>
  <c r="BU645" i="7948"/>
  <c r="BU646" i="7948"/>
  <c r="BU647" i="7948"/>
  <c r="BU648" i="7948"/>
  <c r="BU649" i="7948"/>
  <c r="BU650" i="7948"/>
  <c r="BU651" i="7948"/>
  <c r="BT599" i="7948"/>
  <c r="BT600" i="7948"/>
  <c r="BT601" i="7948"/>
  <c r="BT602" i="7948"/>
  <c r="BT603" i="7948"/>
  <c r="BT604" i="7948"/>
  <c r="BT605" i="7948"/>
  <c r="BT606" i="7948"/>
  <c r="BT607" i="7948"/>
  <c r="BT608" i="7948"/>
  <c r="BT609" i="7948"/>
  <c r="BT610" i="7948"/>
  <c r="BT611" i="7948"/>
  <c r="BT612" i="7948"/>
  <c r="BT613" i="7948"/>
  <c r="BT614" i="7948"/>
  <c r="BT615" i="7948"/>
  <c r="BT616" i="7948"/>
  <c r="BT617" i="7948"/>
  <c r="BT618" i="7948"/>
  <c r="BT619" i="7948"/>
  <c r="BT620" i="7948"/>
  <c r="BT621" i="7948"/>
  <c r="BT622" i="7948"/>
  <c r="BT628" i="7948"/>
  <c r="BT629" i="7948"/>
  <c r="BT630" i="7948"/>
  <c r="BT631" i="7948"/>
  <c r="BT632" i="7948"/>
  <c r="BT633" i="7948"/>
  <c r="BT634" i="7948"/>
  <c r="BT635" i="7948"/>
  <c r="BT636" i="7948"/>
  <c r="BT637" i="7948"/>
  <c r="BT638" i="7948"/>
  <c r="BT639" i="7948"/>
  <c r="BT640" i="7948"/>
  <c r="BT641" i="7948"/>
  <c r="BT642" i="7948"/>
  <c r="BT643" i="7948"/>
  <c r="BT644" i="7948"/>
  <c r="BT645" i="7948"/>
  <c r="BT646" i="7948"/>
  <c r="BT647" i="7948"/>
  <c r="BT648" i="7948"/>
  <c r="BT649" i="7948"/>
  <c r="BT650" i="7948"/>
  <c r="BT651" i="7948"/>
  <c r="BS599" i="7948"/>
  <c r="BS600" i="7948"/>
  <c r="BS601" i="7948"/>
  <c r="BS602" i="7948"/>
  <c r="BS603" i="7948"/>
  <c r="BS604" i="7948"/>
  <c r="BS605" i="7948"/>
  <c r="BS606" i="7948"/>
  <c r="BS607" i="7948"/>
  <c r="BS608" i="7948"/>
  <c r="BS609" i="7948"/>
  <c r="BS610" i="7948"/>
  <c r="BS611" i="7948"/>
  <c r="BS612" i="7948"/>
  <c r="BS613" i="7948"/>
  <c r="BS614" i="7948"/>
  <c r="BS615" i="7948"/>
  <c r="BS616" i="7948"/>
  <c r="BS617" i="7948"/>
  <c r="BS618" i="7948"/>
  <c r="BS619" i="7948"/>
  <c r="BS620" i="7948"/>
  <c r="BS621" i="7948"/>
  <c r="BS622" i="7948"/>
  <c r="BS628" i="7948"/>
  <c r="BS629" i="7948"/>
  <c r="BS630" i="7948"/>
  <c r="BS631" i="7948"/>
  <c r="BS632" i="7948"/>
  <c r="BS633" i="7948"/>
  <c r="BS634" i="7948"/>
  <c r="BS635" i="7948"/>
  <c r="BS636" i="7948"/>
  <c r="BS637" i="7948"/>
  <c r="BS638" i="7948"/>
  <c r="BS639" i="7948"/>
  <c r="BS640" i="7948"/>
  <c r="BS641" i="7948"/>
  <c r="BS642" i="7948"/>
  <c r="BS643" i="7948"/>
  <c r="BS644" i="7948"/>
  <c r="BS645" i="7948"/>
  <c r="BS646" i="7948"/>
  <c r="BS647" i="7948"/>
  <c r="BS648" i="7948"/>
  <c r="BS649" i="7948"/>
  <c r="BS650" i="7948"/>
  <c r="BS651" i="7948"/>
  <c r="BR599" i="7948"/>
  <c r="BR600" i="7948"/>
  <c r="BR601" i="7948"/>
  <c r="BR602" i="7948"/>
  <c r="BR603" i="7948"/>
  <c r="BR604" i="7948"/>
  <c r="BR605" i="7948"/>
  <c r="BR606" i="7948"/>
  <c r="BR607" i="7948"/>
  <c r="BR608" i="7948"/>
  <c r="BR609" i="7948"/>
  <c r="BR610" i="7948"/>
  <c r="BR611" i="7948"/>
  <c r="BR612" i="7948"/>
  <c r="BR613" i="7948"/>
  <c r="BR614" i="7948"/>
  <c r="BR615" i="7948"/>
  <c r="BR616" i="7948"/>
  <c r="BR617" i="7948"/>
  <c r="BR618" i="7948"/>
  <c r="BR619" i="7948"/>
  <c r="BR620" i="7948"/>
  <c r="BR621" i="7948"/>
  <c r="BR622" i="7948"/>
  <c r="BR628" i="7948"/>
  <c r="BR629" i="7948"/>
  <c r="BR630" i="7948"/>
  <c r="BR631" i="7948"/>
  <c r="BR632" i="7948"/>
  <c r="BR633" i="7948"/>
  <c r="BR634" i="7948"/>
  <c r="BR635" i="7948"/>
  <c r="BR636" i="7948"/>
  <c r="BR637" i="7948"/>
  <c r="BR638" i="7948"/>
  <c r="BR639" i="7948"/>
  <c r="BR640" i="7948"/>
  <c r="BR641" i="7948"/>
  <c r="BR642" i="7948"/>
  <c r="BR643" i="7948"/>
  <c r="BR644" i="7948"/>
  <c r="BR645" i="7948"/>
  <c r="BR646" i="7948"/>
  <c r="BR647" i="7948"/>
  <c r="BR648" i="7948"/>
  <c r="BR649" i="7948"/>
  <c r="BR650" i="7948"/>
  <c r="BR651" i="7948"/>
  <c r="BQ599" i="7948"/>
  <c r="BQ600" i="7948"/>
  <c r="BQ601" i="7948"/>
  <c r="BQ602" i="7948"/>
  <c r="BQ603" i="7948"/>
  <c r="BQ604" i="7948"/>
  <c r="BQ605" i="7948"/>
  <c r="BQ606" i="7948"/>
  <c r="BQ607" i="7948"/>
  <c r="BQ608" i="7948"/>
  <c r="BQ609" i="7948"/>
  <c r="BQ610" i="7948"/>
  <c r="BQ611" i="7948"/>
  <c r="BQ612" i="7948"/>
  <c r="BQ613" i="7948"/>
  <c r="BQ614" i="7948"/>
  <c r="BQ615" i="7948"/>
  <c r="BQ616" i="7948"/>
  <c r="BQ617" i="7948"/>
  <c r="BQ618" i="7948"/>
  <c r="BQ619" i="7948"/>
  <c r="BQ620" i="7948"/>
  <c r="BQ621" i="7948"/>
  <c r="BQ622" i="7948"/>
  <c r="BQ628" i="7948"/>
  <c r="BQ629" i="7948"/>
  <c r="BQ630" i="7948"/>
  <c r="BQ631" i="7948"/>
  <c r="BQ632" i="7948"/>
  <c r="BQ633" i="7948"/>
  <c r="BQ634" i="7948"/>
  <c r="BQ635" i="7948"/>
  <c r="BQ636" i="7948"/>
  <c r="BQ637" i="7948"/>
  <c r="BQ638" i="7948"/>
  <c r="BQ639" i="7948"/>
  <c r="BQ640" i="7948"/>
  <c r="BQ641" i="7948"/>
  <c r="BQ642" i="7948"/>
  <c r="BQ643" i="7948"/>
  <c r="BQ644" i="7948"/>
  <c r="BQ645" i="7948"/>
  <c r="BQ646" i="7948"/>
  <c r="BQ647" i="7948"/>
  <c r="BQ648" i="7948"/>
  <c r="BQ649" i="7948"/>
  <c r="BQ650" i="7948"/>
  <c r="BQ651" i="7948"/>
  <c r="BP599" i="7948"/>
  <c r="BP600" i="7948"/>
  <c r="BP601" i="7948"/>
  <c r="BP602" i="7948"/>
  <c r="BP603" i="7948"/>
  <c r="BP604" i="7948"/>
  <c r="BP605" i="7948"/>
  <c r="BP606" i="7948"/>
  <c r="BP607" i="7948"/>
  <c r="BP608" i="7948"/>
  <c r="BP609" i="7948"/>
  <c r="BP610" i="7948"/>
  <c r="BP611" i="7948"/>
  <c r="BP612" i="7948"/>
  <c r="BP613" i="7948"/>
  <c r="BP614" i="7948"/>
  <c r="BP615" i="7948"/>
  <c r="BP616" i="7948"/>
  <c r="BP617" i="7948"/>
  <c r="BP618" i="7948"/>
  <c r="BP619" i="7948"/>
  <c r="BP620" i="7948"/>
  <c r="BP621" i="7948"/>
  <c r="BP622" i="7948"/>
  <c r="BP628" i="7948"/>
  <c r="BP629" i="7948"/>
  <c r="BP630" i="7948"/>
  <c r="BP631" i="7948"/>
  <c r="BP632" i="7948"/>
  <c r="BP633" i="7948"/>
  <c r="BP634" i="7948"/>
  <c r="BP635" i="7948"/>
  <c r="BP636" i="7948"/>
  <c r="BP637" i="7948"/>
  <c r="BP638" i="7948"/>
  <c r="BP639" i="7948"/>
  <c r="BP640" i="7948"/>
  <c r="BP641" i="7948"/>
  <c r="BP642" i="7948"/>
  <c r="BP643" i="7948"/>
  <c r="BP644" i="7948"/>
  <c r="BP645" i="7948"/>
  <c r="BP646" i="7948"/>
  <c r="BP647" i="7948"/>
  <c r="BP648" i="7948"/>
  <c r="BP649" i="7948"/>
  <c r="BP650" i="7948"/>
  <c r="BP651" i="7948"/>
  <c r="BO599" i="7948"/>
  <c r="BO600" i="7948"/>
  <c r="BO601" i="7948"/>
  <c r="BO602" i="7948"/>
  <c r="BO603" i="7948"/>
  <c r="BO604" i="7948"/>
  <c r="BO605" i="7948"/>
  <c r="BO606" i="7948"/>
  <c r="BO607" i="7948"/>
  <c r="BO608" i="7948"/>
  <c r="BO609" i="7948"/>
  <c r="BO610" i="7948"/>
  <c r="BO611" i="7948"/>
  <c r="BO612" i="7948"/>
  <c r="BO613" i="7948"/>
  <c r="BO614" i="7948"/>
  <c r="BO615" i="7948"/>
  <c r="BO616" i="7948"/>
  <c r="BO617" i="7948"/>
  <c r="BO618" i="7948"/>
  <c r="BO619" i="7948"/>
  <c r="BO620" i="7948"/>
  <c r="BO621" i="7948"/>
  <c r="BO622" i="7948"/>
  <c r="BO628" i="7948"/>
  <c r="BO629" i="7948"/>
  <c r="BO630" i="7948"/>
  <c r="BO631" i="7948"/>
  <c r="BO632" i="7948"/>
  <c r="BO633" i="7948"/>
  <c r="BO634" i="7948"/>
  <c r="BO635" i="7948"/>
  <c r="BO636" i="7948"/>
  <c r="BO637" i="7948"/>
  <c r="BO638" i="7948"/>
  <c r="BO639" i="7948"/>
  <c r="BO640" i="7948"/>
  <c r="BO641" i="7948"/>
  <c r="BO642" i="7948"/>
  <c r="BO643" i="7948"/>
  <c r="BO644" i="7948"/>
  <c r="BO645" i="7948"/>
  <c r="BO646" i="7948"/>
  <c r="BO647" i="7948"/>
  <c r="BO648" i="7948"/>
  <c r="BO649" i="7948"/>
  <c r="BO650" i="7948"/>
  <c r="BO651" i="7948"/>
  <c r="BN599" i="7948"/>
  <c r="BN600" i="7948"/>
  <c r="BN601" i="7948"/>
  <c r="BN602" i="7948"/>
  <c r="BN603" i="7948"/>
  <c r="BN604" i="7948"/>
  <c r="BN605" i="7948"/>
  <c r="BN606" i="7948"/>
  <c r="BN607" i="7948"/>
  <c r="BN608" i="7948"/>
  <c r="BN609" i="7948"/>
  <c r="BN610" i="7948"/>
  <c r="BN611" i="7948"/>
  <c r="BN612" i="7948"/>
  <c r="BN613" i="7948"/>
  <c r="BN614" i="7948"/>
  <c r="BN615" i="7948"/>
  <c r="BN616" i="7948"/>
  <c r="BN617" i="7948"/>
  <c r="BN618" i="7948"/>
  <c r="BN619" i="7948"/>
  <c r="BN620" i="7948"/>
  <c r="BN621" i="7948"/>
  <c r="BN622" i="7948"/>
  <c r="BN628" i="7948"/>
  <c r="BN629" i="7948"/>
  <c r="BN630" i="7948"/>
  <c r="BN631" i="7948"/>
  <c r="BN632" i="7948"/>
  <c r="BN633" i="7948"/>
  <c r="BN634" i="7948"/>
  <c r="BN635" i="7948"/>
  <c r="BN636" i="7948"/>
  <c r="BN637" i="7948"/>
  <c r="BN638" i="7948"/>
  <c r="BN639" i="7948"/>
  <c r="BN640" i="7948"/>
  <c r="BN641" i="7948"/>
  <c r="BN642" i="7948"/>
  <c r="BN643" i="7948"/>
  <c r="BN644" i="7948"/>
  <c r="BN645" i="7948"/>
  <c r="BN646" i="7948"/>
  <c r="BN647" i="7948"/>
  <c r="BN648" i="7948"/>
  <c r="BN649" i="7948"/>
  <c r="BN650" i="7948"/>
  <c r="BN651" i="7948"/>
  <c r="BM599" i="7948"/>
  <c r="BM600" i="7948"/>
  <c r="BM601" i="7948"/>
  <c r="BM602" i="7948"/>
  <c r="BM603" i="7948"/>
  <c r="BM604" i="7948"/>
  <c r="BM605" i="7948"/>
  <c r="BM606" i="7948"/>
  <c r="BM607" i="7948"/>
  <c r="BM608" i="7948"/>
  <c r="BM609" i="7948"/>
  <c r="BM610" i="7948"/>
  <c r="BM611" i="7948"/>
  <c r="BM612" i="7948"/>
  <c r="BM613" i="7948"/>
  <c r="BM614" i="7948"/>
  <c r="BM615" i="7948"/>
  <c r="BM616" i="7948"/>
  <c r="BM617" i="7948"/>
  <c r="BM618" i="7948"/>
  <c r="BM619" i="7948"/>
  <c r="BM620" i="7948"/>
  <c r="BM621" i="7948"/>
  <c r="BM622" i="7948"/>
  <c r="BM628" i="7948"/>
  <c r="BM629" i="7948"/>
  <c r="BM630" i="7948"/>
  <c r="BM631" i="7948"/>
  <c r="BM632" i="7948"/>
  <c r="BM633" i="7948"/>
  <c r="BM634" i="7948"/>
  <c r="BM635" i="7948"/>
  <c r="BM636" i="7948"/>
  <c r="BM637" i="7948"/>
  <c r="BM638" i="7948"/>
  <c r="BM639" i="7948"/>
  <c r="BM640" i="7948"/>
  <c r="BM641" i="7948"/>
  <c r="BM642" i="7948"/>
  <c r="BM643" i="7948"/>
  <c r="BM644" i="7948"/>
  <c r="BM645" i="7948"/>
  <c r="BM646" i="7948"/>
  <c r="BM647" i="7948"/>
  <c r="BM648" i="7948"/>
  <c r="BM649" i="7948"/>
  <c r="BM650" i="7948"/>
  <c r="BM651" i="7948"/>
  <c r="BL599" i="7948"/>
  <c r="BL600" i="7948"/>
  <c r="BL601" i="7948"/>
  <c r="BL602" i="7948"/>
  <c r="BL603" i="7948"/>
  <c r="BL604" i="7948"/>
  <c r="BL605" i="7948"/>
  <c r="BL606" i="7948"/>
  <c r="BL607" i="7948"/>
  <c r="BL608" i="7948"/>
  <c r="BL609" i="7948"/>
  <c r="BL610" i="7948"/>
  <c r="BL611" i="7948"/>
  <c r="BL612" i="7948"/>
  <c r="BL613" i="7948"/>
  <c r="BL614" i="7948"/>
  <c r="BL615" i="7948"/>
  <c r="BL616" i="7948"/>
  <c r="BL617" i="7948"/>
  <c r="BL618" i="7948"/>
  <c r="BL619" i="7948"/>
  <c r="BL620" i="7948"/>
  <c r="BL621" i="7948"/>
  <c r="BL622" i="7948"/>
  <c r="BL628" i="7948"/>
  <c r="BL629" i="7948"/>
  <c r="BL630" i="7948"/>
  <c r="BL631" i="7948"/>
  <c r="BL632" i="7948"/>
  <c r="BL633" i="7948"/>
  <c r="BL634" i="7948"/>
  <c r="BL635" i="7948"/>
  <c r="BL636" i="7948"/>
  <c r="BL637" i="7948"/>
  <c r="BL638" i="7948"/>
  <c r="BL639" i="7948"/>
  <c r="BL640" i="7948"/>
  <c r="BL641" i="7948"/>
  <c r="BL642" i="7948"/>
  <c r="BL643" i="7948"/>
  <c r="BL644" i="7948"/>
  <c r="BL645" i="7948"/>
  <c r="BL646" i="7948"/>
  <c r="BL647" i="7948"/>
  <c r="BL648" i="7948"/>
  <c r="BL649" i="7948"/>
  <c r="BL650" i="7948"/>
  <c r="BL651" i="7948"/>
  <c r="BK599" i="7948"/>
  <c r="BK600" i="7948"/>
  <c r="BK601" i="7948"/>
  <c r="BK602" i="7948"/>
  <c r="BK603" i="7948"/>
  <c r="BK604" i="7948"/>
  <c r="BK605" i="7948"/>
  <c r="BK606" i="7948"/>
  <c r="BK607" i="7948"/>
  <c r="BK608" i="7948"/>
  <c r="BK609" i="7948"/>
  <c r="BK610" i="7948"/>
  <c r="BK611" i="7948"/>
  <c r="BK612" i="7948"/>
  <c r="BK613" i="7948"/>
  <c r="BK614" i="7948"/>
  <c r="BK615" i="7948"/>
  <c r="BK616" i="7948"/>
  <c r="BK617" i="7948"/>
  <c r="BK618" i="7948"/>
  <c r="BK619" i="7948"/>
  <c r="BK620" i="7948"/>
  <c r="BK621" i="7948"/>
  <c r="BK622" i="7948"/>
  <c r="BK628" i="7948"/>
  <c r="BK629" i="7948"/>
  <c r="BK630" i="7948"/>
  <c r="BK631" i="7948"/>
  <c r="BK632" i="7948"/>
  <c r="BK633" i="7948"/>
  <c r="BK634" i="7948"/>
  <c r="BK635" i="7948"/>
  <c r="BK636" i="7948"/>
  <c r="BK637" i="7948"/>
  <c r="BK638" i="7948"/>
  <c r="BK639" i="7948"/>
  <c r="BK640" i="7948"/>
  <c r="BK641" i="7948"/>
  <c r="BK642" i="7948"/>
  <c r="BK643" i="7948"/>
  <c r="BK644" i="7948"/>
  <c r="BK645" i="7948"/>
  <c r="BK646" i="7948"/>
  <c r="BK647" i="7948"/>
  <c r="BK648" i="7948"/>
  <c r="BK649" i="7948"/>
  <c r="BK650" i="7948"/>
  <c r="BK651" i="7948"/>
  <c r="BJ599" i="7948"/>
  <c r="BJ600" i="7948"/>
  <c r="BJ601" i="7948"/>
  <c r="BJ602" i="7948"/>
  <c r="BJ603" i="7948"/>
  <c r="BJ604" i="7948"/>
  <c r="BJ605" i="7948"/>
  <c r="BJ606" i="7948"/>
  <c r="BJ607" i="7948"/>
  <c r="BJ608" i="7948"/>
  <c r="BJ609" i="7948"/>
  <c r="BJ610" i="7948"/>
  <c r="BJ611" i="7948"/>
  <c r="BJ612" i="7948"/>
  <c r="BJ613" i="7948"/>
  <c r="BJ614" i="7948"/>
  <c r="BJ615" i="7948"/>
  <c r="BJ616" i="7948"/>
  <c r="BJ617" i="7948"/>
  <c r="BJ618" i="7948"/>
  <c r="BJ619" i="7948"/>
  <c r="BJ620" i="7948"/>
  <c r="BJ621" i="7948"/>
  <c r="BJ622" i="7948"/>
  <c r="BJ628" i="7948"/>
  <c r="BJ629" i="7948"/>
  <c r="BJ630" i="7948"/>
  <c r="BJ631" i="7948"/>
  <c r="BJ632" i="7948"/>
  <c r="BJ633" i="7948"/>
  <c r="BJ634" i="7948"/>
  <c r="BJ635" i="7948"/>
  <c r="BJ636" i="7948"/>
  <c r="BJ637" i="7948"/>
  <c r="BJ638" i="7948"/>
  <c r="BJ639" i="7948"/>
  <c r="BJ640" i="7948"/>
  <c r="BJ641" i="7948"/>
  <c r="BJ642" i="7948"/>
  <c r="BJ643" i="7948"/>
  <c r="BJ644" i="7948"/>
  <c r="BJ645" i="7948"/>
  <c r="BJ646" i="7948"/>
  <c r="BJ647" i="7948"/>
  <c r="BJ648" i="7948"/>
  <c r="BJ649" i="7948"/>
  <c r="BJ650" i="7948"/>
  <c r="BJ651" i="7948"/>
  <c r="BI599" i="7948"/>
  <c r="BI600" i="7948"/>
  <c r="BI601" i="7948"/>
  <c r="BI602" i="7948"/>
  <c r="BI603" i="7948"/>
  <c r="BI604" i="7948"/>
  <c r="BI605" i="7948"/>
  <c r="BI606" i="7948"/>
  <c r="BI607" i="7948"/>
  <c r="BI608" i="7948"/>
  <c r="BI609" i="7948"/>
  <c r="BI610" i="7948"/>
  <c r="BI611" i="7948"/>
  <c r="BI612" i="7948"/>
  <c r="BI613" i="7948"/>
  <c r="BI614" i="7948"/>
  <c r="BI615" i="7948"/>
  <c r="BI616" i="7948"/>
  <c r="BI617" i="7948"/>
  <c r="BI618" i="7948"/>
  <c r="BI619" i="7948"/>
  <c r="BI620" i="7948"/>
  <c r="BI621" i="7948"/>
  <c r="BI622" i="7948"/>
  <c r="BI628" i="7948"/>
  <c r="BI629" i="7948"/>
  <c r="BI630" i="7948"/>
  <c r="BI631" i="7948"/>
  <c r="BI632" i="7948"/>
  <c r="BI633" i="7948"/>
  <c r="BI634" i="7948"/>
  <c r="BI635" i="7948"/>
  <c r="BI636" i="7948"/>
  <c r="BI637" i="7948"/>
  <c r="BI638" i="7948"/>
  <c r="BI639" i="7948"/>
  <c r="BI640" i="7948"/>
  <c r="BI641" i="7948"/>
  <c r="BI642" i="7948"/>
  <c r="BI643" i="7948"/>
  <c r="BI644" i="7948"/>
  <c r="BI645" i="7948"/>
  <c r="BI646" i="7948"/>
  <c r="BI647" i="7948"/>
  <c r="BI648" i="7948"/>
  <c r="BI649" i="7948"/>
  <c r="BI650" i="7948"/>
  <c r="BI651" i="7948"/>
  <c r="BH599" i="7948"/>
  <c r="BH600" i="7948"/>
  <c r="BH601" i="7948"/>
  <c r="BH602" i="7948"/>
  <c r="BH603" i="7948"/>
  <c r="BH604" i="7948"/>
  <c r="BH605" i="7948"/>
  <c r="BH606" i="7948"/>
  <c r="BH607" i="7948"/>
  <c r="BH608" i="7948"/>
  <c r="BH609" i="7948"/>
  <c r="BH610" i="7948"/>
  <c r="BH611" i="7948"/>
  <c r="BH612" i="7948"/>
  <c r="BH613" i="7948"/>
  <c r="BH614" i="7948"/>
  <c r="BH615" i="7948"/>
  <c r="BH616" i="7948"/>
  <c r="BH617" i="7948"/>
  <c r="BH618" i="7948"/>
  <c r="BH619" i="7948"/>
  <c r="BH620" i="7948"/>
  <c r="BH621" i="7948"/>
  <c r="BH622" i="7948"/>
  <c r="BH628" i="7948"/>
  <c r="BH629" i="7948"/>
  <c r="BH630" i="7948"/>
  <c r="BH631" i="7948"/>
  <c r="BH632" i="7948"/>
  <c r="BH633" i="7948"/>
  <c r="BH634" i="7948"/>
  <c r="BH635" i="7948"/>
  <c r="BH636" i="7948"/>
  <c r="BH637" i="7948"/>
  <c r="BH638" i="7948"/>
  <c r="BH639" i="7948"/>
  <c r="BH640" i="7948"/>
  <c r="BH641" i="7948"/>
  <c r="BH642" i="7948"/>
  <c r="BH643" i="7948"/>
  <c r="BH644" i="7948"/>
  <c r="BH645" i="7948"/>
  <c r="BH646" i="7948"/>
  <c r="BH647" i="7948"/>
  <c r="BH648" i="7948"/>
  <c r="BH649" i="7948"/>
  <c r="BH650" i="7948"/>
  <c r="BH651" i="7948"/>
  <c r="BG599" i="7948"/>
  <c r="BG600" i="7948"/>
  <c r="BG601" i="7948"/>
  <c r="BG602" i="7948"/>
  <c r="BG603" i="7948"/>
  <c r="BG604" i="7948"/>
  <c r="BG605" i="7948"/>
  <c r="BG606" i="7948"/>
  <c r="BG607" i="7948"/>
  <c r="BG608" i="7948"/>
  <c r="BG609" i="7948"/>
  <c r="BG610" i="7948"/>
  <c r="BG611" i="7948"/>
  <c r="BG612" i="7948"/>
  <c r="BG613" i="7948"/>
  <c r="BG614" i="7948"/>
  <c r="BG615" i="7948"/>
  <c r="BG616" i="7948"/>
  <c r="BG617" i="7948"/>
  <c r="BG618" i="7948"/>
  <c r="BG619" i="7948"/>
  <c r="BG620" i="7948"/>
  <c r="BG621" i="7948"/>
  <c r="BG622" i="7948"/>
  <c r="BG628" i="7948"/>
  <c r="BG629" i="7948"/>
  <c r="BG630" i="7948"/>
  <c r="BG631" i="7948"/>
  <c r="BG632" i="7948"/>
  <c r="BG633" i="7948"/>
  <c r="BG634" i="7948"/>
  <c r="BG635" i="7948"/>
  <c r="BG636" i="7948"/>
  <c r="BG637" i="7948"/>
  <c r="BG638" i="7948"/>
  <c r="BG639" i="7948"/>
  <c r="BG640" i="7948"/>
  <c r="BG641" i="7948"/>
  <c r="BG642" i="7948"/>
  <c r="BG643" i="7948"/>
  <c r="BG644" i="7948"/>
  <c r="BG645" i="7948"/>
  <c r="BG646" i="7948"/>
  <c r="BG647" i="7948"/>
  <c r="BG648" i="7948"/>
  <c r="BG649" i="7948"/>
  <c r="BG650" i="7948"/>
  <c r="BG651" i="7948"/>
  <c r="BF599" i="7948"/>
  <c r="BF600" i="7948"/>
  <c r="BF601" i="7948"/>
  <c r="BF602" i="7948"/>
  <c r="BF603" i="7948"/>
  <c r="BF604" i="7948"/>
  <c r="BF605" i="7948"/>
  <c r="BF606" i="7948"/>
  <c r="BF607" i="7948"/>
  <c r="BF608" i="7948"/>
  <c r="BF609" i="7948"/>
  <c r="BF610" i="7948"/>
  <c r="BF611" i="7948"/>
  <c r="BF612" i="7948"/>
  <c r="BF613" i="7948"/>
  <c r="BF614" i="7948"/>
  <c r="BF615" i="7948"/>
  <c r="BF616" i="7948"/>
  <c r="BF617" i="7948"/>
  <c r="BF618" i="7948"/>
  <c r="BF619" i="7948"/>
  <c r="BF620" i="7948"/>
  <c r="BF621" i="7948"/>
  <c r="BF622" i="7948"/>
  <c r="BF628" i="7948"/>
  <c r="BF629" i="7948"/>
  <c r="BF630" i="7948"/>
  <c r="BF631" i="7948"/>
  <c r="BF632" i="7948"/>
  <c r="BF633" i="7948"/>
  <c r="BF634" i="7948"/>
  <c r="BF635" i="7948"/>
  <c r="BF636" i="7948"/>
  <c r="BF637" i="7948"/>
  <c r="BF638" i="7948"/>
  <c r="BF639" i="7948"/>
  <c r="BF640" i="7948"/>
  <c r="BF641" i="7948"/>
  <c r="BF642" i="7948"/>
  <c r="BF643" i="7948"/>
  <c r="BF644" i="7948"/>
  <c r="BF645" i="7948"/>
  <c r="BF646" i="7948"/>
  <c r="BF647" i="7948"/>
  <c r="BF648" i="7948"/>
  <c r="BF649" i="7948"/>
  <c r="BF650" i="7948"/>
  <c r="BF651" i="7948"/>
  <c r="BE599" i="7948"/>
  <c r="BE600" i="7948"/>
  <c r="BE601" i="7948"/>
  <c r="BE602" i="7948"/>
  <c r="BE603" i="7948"/>
  <c r="BE604" i="7948"/>
  <c r="BE605" i="7948"/>
  <c r="BE606" i="7948"/>
  <c r="BE607" i="7948"/>
  <c r="BE608" i="7948"/>
  <c r="BE609" i="7948"/>
  <c r="BE610" i="7948"/>
  <c r="BE611" i="7948"/>
  <c r="BE612" i="7948"/>
  <c r="BE613" i="7948"/>
  <c r="BE614" i="7948"/>
  <c r="BE615" i="7948"/>
  <c r="BE616" i="7948"/>
  <c r="BE617" i="7948"/>
  <c r="BE618" i="7948"/>
  <c r="BE619" i="7948"/>
  <c r="BE620" i="7948"/>
  <c r="BE621" i="7948"/>
  <c r="BE622" i="7948"/>
  <c r="BE628" i="7948"/>
  <c r="BE629" i="7948"/>
  <c r="BE630" i="7948"/>
  <c r="BE631" i="7948"/>
  <c r="BE632" i="7948"/>
  <c r="BE633" i="7948"/>
  <c r="BE634" i="7948"/>
  <c r="BE635" i="7948"/>
  <c r="BE636" i="7948"/>
  <c r="BE637" i="7948"/>
  <c r="BE638" i="7948"/>
  <c r="BE639" i="7948"/>
  <c r="BE640" i="7948"/>
  <c r="BE641" i="7948"/>
  <c r="BE642" i="7948"/>
  <c r="BE643" i="7948"/>
  <c r="BE644" i="7948"/>
  <c r="BE645" i="7948"/>
  <c r="BE646" i="7948"/>
  <c r="BE647" i="7948"/>
  <c r="BE648" i="7948"/>
  <c r="BE649" i="7948"/>
  <c r="BE650" i="7948"/>
  <c r="BE651" i="7948"/>
  <c r="BD599" i="7948"/>
  <c r="BD600" i="7948"/>
  <c r="BD601" i="7948"/>
  <c r="BD602" i="7948"/>
  <c r="BD603" i="7948"/>
  <c r="BD604" i="7948"/>
  <c r="BD605" i="7948"/>
  <c r="BD606" i="7948"/>
  <c r="BD607" i="7948"/>
  <c r="BD608" i="7948"/>
  <c r="BD609" i="7948"/>
  <c r="BD610" i="7948"/>
  <c r="BD611" i="7948"/>
  <c r="BD612" i="7948"/>
  <c r="BD613" i="7948"/>
  <c r="BD614" i="7948"/>
  <c r="BD615" i="7948"/>
  <c r="BD616" i="7948"/>
  <c r="BD617" i="7948"/>
  <c r="BD618" i="7948"/>
  <c r="BD619" i="7948"/>
  <c r="BD620" i="7948"/>
  <c r="BD621" i="7948"/>
  <c r="BD622" i="7948"/>
  <c r="BD628" i="7948"/>
  <c r="BD629" i="7948"/>
  <c r="BD630" i="7948"/>
  <c r="BD631" i="7948"/>
  <c r="BD632" i="7948"/>
  <c r="BD633" i="7948"/>
  <c r="BD634" i="7948"/>
  <c r="BD635" i="7948"/>
  <c r="BD636" i="7948"/>
  <c r="BD637" i="7948"/>
  <c r="BD638" i="7948"/>
  <c r="BD639" i="7948"/>
  <c r="BD640" i="7948"/>
  <c r="BD641" i="7948"/>
  <c r="BD642" i="7948"/>
  <c r="BD643" i="7948"/>
  <c r="BD644" i="7948"/>
  <c r="BD645" i="7948"/>
  <c r="BD646" i="7948"/>
  <c r="BD647" i="7948"/>
  <c r="BD648" i="7948"/>
  <c r="BD649" i="7948"/>
  <c r="BD650" i="7948"/>
  <c r="BD651" i="7948"/>
  <c r="BC599" i="7948"/>
  <c r="BC600" i="7948"/>
  <c r="BC601" i="7948"/>
  <c r="BC602" i="7948"/>
  <c r="BC603" i="7948"/>
  <c r="BC604" i="7948"/>
  <c r="BC605" i="7948"/>
  <c r="BC606" i="7948"/>
  <c r="BC607" i="7948"/>
  <c r="BC608" i="7948"/>
  <c r="BC609" i="7948"/>
  <c r="BC610" i="7948"/>
  <c r="BC611" i="7948"/>
  <c r="BC612" i="7948"/>
  <c r="BC613" i="7948"/>
  <c r="BC614" i="7948"/>
  <c r="BC615" i="7948"/>
  <c r="BC616" i="7948"/>
  <c r="BC617" i="7948"/>
  <c r="BC618" i="7948"/>
  <c r="BC619" i="7948"/>
  <c r="BC620" i="7948"/>
  <c r="BC621" i="7948"/>
  <c r="BC622" i="7948"/>
  <c r="BC628" i="7948"/>
  <c r="BC629" i="7948"/>
  <c r="BC630" i="7948"/>
  <c r="BC631" i="7948"/>
  <c r="BC632" i="7948"/>
  <c r="BC633" i="7948"/>
  <c r="BC634" i="7948"/>
  <c r="BC635" i="7948"/>
  <c r="BC636" i="7948"/>
  <c r="BC637" i="7948"/>
  <c r="BC638" i="7948"/>
  <c r="BC639" i="7948"/>
  <c r="BC640" i="7948"/>
  <c r="BC641" i="7948"/>
  <c r="BC642" i="7948"/>
  <c r="BC643" i="7948"/>
  <c r="BC644" i="7948"/>
  <c r="BC645" i="7948"/>
  <c r="BC646" i="7948"/>
  <c r="BC647" i="7948"/>
  <c r="BC648" i="7948"/>
  <c r="BC649" i="7948"/>
  <c r="BC650" i="7948"/>
  <c r="BC651" i="7948"/>
  <c r="BB599" i="7948"/>
  <c r="BB600" i="7948"/>
  <c r="BB601" i="7948"/>
  <c r="BB602" i="7948"/>
  <c r="BB603" i="7948"/>
  <c r="BB604" i="7948"/>
  <c r="BB605" i="7948"/>
  <c r="BB606" i="7948"/>
  <c r="BB607" i="7948"/>
  <c r="BB608" i="7948"/>
  <c r="BB609" i="7948"/>
  <c r="BB610" i="7948"/>
  <c r="BB611" i="7948"/>
  <c r="BB612" i="7948"/>
  <c r="BB613" i="7948"/>
  <c r="BB614" i="7948"/>
  <c r="BB615" i="7948"/>
  <c r="BB616" i="7948"/>
  <c r="BB617" i="7948"/>
  <c r="BB618" i="7948"/>
  <c r="BB619" i="7948"/>
  <c r="BB620" i="7948"/>
  <c r="BB621" i="7948"/>
  <c r="BB622" i="7948"/>
  <c r="BB628" i="7948"/>
  <c r="BB629" i="7948"/>
  <c r="BB630" i="7948"/>
  <c r="BB631" i="7948"/>
  <c r="BB632" i="7948"/>
  <c r="BB633" i="7948"/>
  <c r="BB634" i="7948"/>
  <c r="BB635" i="7948"/>
  <c r="BB636" i="7948"/>
  <c r="BB637" i="7948"/>
  <c r="BB638" i="7948"/>
  <c r="BB639" i="7948"/>
  <c r="BB640" i="7948"/>
  <c r="BB641" i="7948"/>
  <c r="BB642" i="7948"/>
  <c r="BB643" i="7948"/>
  <c r="BB644" i="7948"/>
  <c r="BB645" i="7948"/>
  <c r="BB646" i="7948"/>
  <c r="BB647" i="7948"/>
  <c r="BB648" i="7948"/>
  <c r="BB649" i="7948"/>
  <c r="BB650" i="7948"/>
  <c r="BB651" i="7948"/>
  <c r="BA599" i="7948"/>
  <c r="BA600" i="7948"/>
  <c r="BA601" i="7948"/>
  <c r="BA602" i="7948"/>
  <c r="BA603" i="7948"/>
  <c r="BA604" i="7948"/>
  <c r="BA605" i="7948"/>
  <c r="BA606" i="7948"/>
  <c r="BA607" i="7948"/>
  <c r="BA608" i="7948"/>
  <c r="BA609" i="7948"/>
  <c r="BA610" i="7948"/>
  <c r="BA611" i="7948"/>
  <c r="BA612" i="7948"/>
  <c r="BA613" i="7948"/>
  <c r="BA614" i="7948"/>
  <c r="BA615" i="7948"/>
  <c r="BA616" i="7948"/>
  <c r="BA617" i="7948"/>
  <c r="BA618" i="7948"/>
  <c r="BA619" i="7948"/>
  <c r="BA620" i="7948"/>
  <c r="BA621" i="7948"/>
  <c r="BA622" i="7948"/>
  <c r="BA628" i="7948"/>
  <c r="BA629" i="7948"/>
  <c r="BA630" i="7948"/>
  <c r="BA631" i="7948"/>
  <c r="BA632" i="7948"/>
  <c r="BA633" i="7948"/>
  <c r="BA634" i="7948"/>
  <c r="BA635" i="7948"/>
  <c r="BA636" i="7948"/>
  <c r="BA637" i="7948"/>
  <c r="BA638" i="7948"/>
  <c r="BA639" i="7948"/>
  <c r="BA640" i="7948"/>
  <c r="BA641" i="7948"/>
  <c r="BA642" i="7948"/>
  <c r="BA643" i="7948"/>
  <c r="BA644" i="7948"/>
  <c r="BA645" i="7948"/>
  <c r="BA646" i="7948"/>
  <c r="BA647" i="7948"/>
  <c r="BA648" i="7948"/>
  <c r="BA649" i="7948"/>
  <c r="BA650" i="7948"/>
  <c r="BA651" i="7948"/>
  <c r="AZ599" i="7948"/>
  <c r="AZ600" i="7948"/>
  <c r="AZ601" i="7948"/>
  <c r="AZ602" i="7948"/>
  <c r="AZ603" i="7948"/>
  <c r="AZ604" i="7948"/>
  <c r="AZ605" i="7948"/>
  <c r="AZ606" i="7948"/>
  <c r="AZ607" i="7948"/>
  <c r="AZ608" i="7948"/>
  <c r="AZ609" i="7948"/>
  <c r="AZ610" i="7948"/>
  <c r="AZ611" i="7948"/>
  <c r="AZ612" i="7948"/>
  <c r="AZ613" i="7948"/>
  <c r="AZ614" i="7948"/>
  <c r="AZ615" i="7948"/>
  <c r="AZ616" i="7948"/>
  <c r="AZ617" i="7948"/>
  <c r="AZ618" i="7948"/>
  <c r="AZ619" i="7948"/>
  <c r="AZ620" i="7948"/>
  <c r="AZ621" i="7948"/>
  <c r="AZ622" i="7948"/>
  <c r="AZ628" i="7948"/>
  <c r="AZ629" i="7948"/>
  <c r="AZ630" i="7948"/>
  <c r="AZ631" i="7948"/>
  <c r="AZ632" i="7948"/>
  <c r="AZ633" i="7948"/>
  <c r="AZ634" i="7948"/>
  <c r="AZ635" i="7948"/>
  <c r="AZ636" i="7948"/>
  <c r="AZ637" i="7948"/>
  <c r="AZ638" i="7948"/>
  <c r="AZ639" i="7948"/>
  <c r="AZ640" i="7948"/>
  <c r="AZ641" i="7948"/>
  <c r="AZ642" i="7948"/>
  <c r="AZ643" i="7948"/>
  <c r="AZ644" i="7948"/>
  <c r="AZ645" i="7948"/>
  <c r="AZ646" i="7948"/>
  <c r="AZ647" i="7948"/>
  <c r="AZ648" i="7948"/>
  <c r="AZ649" i="7948"/>
  <c r="AZ650" i="7948"/>
  <c r="AZ651" i="7948"/>
  <c r="AY599" i="7948"/>
  <c r="AY600" i="7948"/>
  <c r="AY601" i="7948"/>
  <c r="AY602" i="7948"/>
  <c r="AY603" i="7948"/>
  <c r="AY604" i="7948"/>
  <c r="AY605" i="7948"/>
  <c r="AY606" i="7948"/>
  <c r="AY607" i="7948"/>
  <c r="AY608" i="7948"/>
  <c r="AY609" i="7948"/>
  <c r="AY610" i="7948"/>
  <c r="AY611" i="7948"/>
  <c r="AY612" i="7948"/>
  <c r="AY613" i="7948"/>
  <c r="AY614" i="7948"/>
  <c r="AY615" i="7948"/>
  <c r="AY616" i="7948"/>
  <c r="AY617" i="7948"/>
  <c r="AY618" i="7948"/>
  <c r="AY619" i="7948"/>
  <c r="AY620" i="7948"/>
  <c r="AY621" i="7948"/>
  <c r="AY622" i="7948"/>
  <c r="AY628" i="7948"/>
  <c r="AY629" i="7948"/>
  <c r="AY630" i="7948"/>
  <c r="AY631" i="7948"/>
  <c r="AY632" i="7948"/>
  <c r="AY633" i="7948"/>
  <c r="AY634" i="7948"/>
  <c r="AY635" i="7948"/>
  <c r="AY636" i="7948"/>
  <c r="AY637" i="7948"/>
  <c r="AY638" i="7948"/>
  <c r="AY639" i="7948"/>
  <c r="AY640" i="7948"/>
  <c r="AY641" i="7948"/>
  <c r="AY642" i="7948"/>
  <c r="AY643" i="7948"/>
  <c r="AY644" i="7948"/>
  <c r="AY645" i="7948"/>
  <c r="AY646" i="7948"/>
  <c r="AY647" i="7948"/>
  <c r="AY648" i="7948"/>
  <c r="AY649" i="7948"/>
  <c r="AY650" i="7948"/>
  <c r="AY651" i="7948"/>
  <c r="AX599" i="7948"/>
  <c r="AX600" i="7948"/>
  <c r="AX601" i="7948"/>
  <c r="AX602" i="7948"/>
  <c r="AX603" i="7948"/>
  <c r="AX604" i="7948"/>
  <c r="AX605" i="7948"/>
  <c r="AX606" i="7948"/>
  <c r="AX607" i="7948"/>
  <c r="AX608" i="7948"/>
  <c r="AX609" i="7948"/>
  <c r="AX610" i="7948"/>
  <c r="AX611" i="7948"/>
  <c r="AX612" i="7948"/>
  <c r="AX613" i="7948"/>
  <c r="AX614" i="7948"/>
  <c r="AX615" i="7948"/>
  <c r="AX616" i="7948"/>
  <c r="AX617" i="7948"/>
  <c r="AX618" i="7948"/>
  <c r="AX619" i="7948"/>
  <c r="AX620" i="7948"/>
  <c r="AX621" i="7948"/>
  <c r="AX622" i="7948"/>
  <c r="AX628" i="7948"/>
  <c r="AX629" i="7948"/>
  <c r="AX630" i="7948"/>
  <c r="AX631" i="7948"/>
  <c r="AX632" i="7948"/>
  <c r="AX633" i="7948"/>
  <c r="AX634" i="7948"/>
  <c r="AX635" i="7948"/>
  <c r="AX636" i="7948"/>
  <c r="AX637" i="7948"/>
  <c r="AX638" i="7948"/>
  <c r="AX639" i="7948"/>
  <c r="AX640" i="7948"/>
  <c r="AX641" i="7948"/>
  <c r="AX642" i="7948"/>
  <c r="AX643" i="7948"/>
  <c r="AX644" i="7948"/>
  <c r="AX645" i="7948"/>
  <c r="AX646" i="7948"/>
  <c r="AX647" i="7948"/>
  <c r="AX648" i="7948"/>
  <c r="AX649" i="7948"/>
  <c r="AX650" i="7948"/>
  <c r="AX651" i="7948"/>
  <c r="AW599" i="7948"/>
  <c r="AW600" i="7948"/>
  <c r="AW601" i="7948"/>
  <c r="AW602" i="7948"/>
  <c r="AW603" i="7948"/>
  <c r="AW604" i="7948"/>
  <c r="AW605" i="7948"/>
  <c r="AW606" i="7948"/>
  <c r="AW607" i="7948"/>
  <c r="AW608" i="7948"/>
  <c r="AW609" i="7948"/>
  <c r="AW610" i="7948"/>
  <c r="AW611" i="7948"/>
  <c r="AW612" i="7948"/>
  <c r="AW613" i="7948"/>
  <c r="AW614" i="7948"/>
  <c r="AW615" i="7948"/>
  <c r="AW616" i="7948"/>
  <c r="AW617" i="7948"/>
  <c r="AW618" i="7948"/>
  <c r="AW619" i="7948"/>
  <c r="AW620" i="7948"/>
  <c r="AW621" i="7948"/>
  <c r="AW622" i="7948"/>
  <c r="AW628" i="7948"/>
  <c r="AW629" i="7948"/>
  <c r="AW630" i="7948"/>
  <c r="AW631" i="7948"/>
  <c r="AW632" i="7948"/>
  <c r="AW633" i="7948"/>
  <c r="AW634" i="7948"/>
  <c r="AW635" i="7948"/>
  <c r="AW636" i="7948"/>
  <c r="AW637" i="7948"/>
  <c r="AW638" i="7948"/>
  <c r="AW639" i="7948"/>
  <c r="AW640" i="7948"/>
  <c r="AW641" i="7948"/>
  <c r="AW642" i="7948"/>
  <c r="AW643" i="7948"/>
  <c r="AW644" i="7948"/>
  <c r="AW645" i="7948"/>
  <c r="AW646" i="7948"/>
  <c r="AW647" i="7948"/>
  <c r="AW648" i="7948"/>
  <c r="AW649" i="7948"/>
  <c r="AW650" i="7948"/>
  <c r="AW651" i="7948"/>
  <c r="AV599" i="7948"/>
  <c r="AV600" i="7948"/>
  <c r="AV601" i="7948"/>
  <c r="AV602" i="7948"/>
  <c r="AV603" i="7948"/>
  <c r="AV604" i="7948"/>
  <c r="AV605" i="7948"/>
  <c r="AV606" i="7948"/>
  <c r="AV607" i="7948"/>
  <c r="AV608" i="7948"/>
  <c r="AV609" i="7948"/>
  <c r="AV610" i="7948"/>
  <c r="AV611" i="7948"/>
  <c r="AV612" i="7948"/>
  <c r="AV613" i="7948"/>
  <c r="AV614" i="7948"/>
  <c r="AV615" i="7948"/>
  <c r="AV616" i="7948"/>
  <c r="AV617" i="7948"/>
  <c r="AV618" i="7948"/>
  <c r="AV619" i="7948"/>
  <c r="AV620" i="7948"/>
  <c r="AV621" i="7948"/>
  <c r="AV622" i="7948"/>
  <c r="AV628" i="7948"/>
  <c r="AV629" i="7948"/>
  <c r="AV630" i="7948"/>
  <c r="AV631" i="7948"/>
  <c r="AV632" i="7948"/>
  <c r="AV633" i="7948"/>
  <c r="AV634" i="7948"/>
  <c r="AV635" i="7948"/>
  <c r="AV636" i="7948"/>
  <c r="AV637" i="7948"/>
  <c r="AV638" i="7948"/>
  <c r="AV639" i="7948"/>
  <c r="AV640" i="7948"/>
  <c r="AV641" i="7948"/>
  <c r="AV642" i="7948"/>
  <c r="AV643" i="7948"/>
  <c r="AV644" i="7948"/>
  <c r="AV645" i="7948"/>
  <c r="AV646" i="7948"/>
  <c r="AV647" i="7948"/>
  <c r="AV648" i="7948"/>
  <c r="AV649" i="7948"/>
  <c r="AV650" i="7948"/>
  <c r="AV651" i="7948"/>
  <c r="AU599" i="7948"/>
  <c r="AU600" i="7948"/>
  <c r="AU601" i="7948"/>
  <c r="AU602" i="7948"/>
  <c r="AU603" i="7948"/>
  <c r="AU604" i="7948"/>
  <c r="AU605" i="7948"/>
  <c r="AU606" i="7948"/>
  <c r="AU607" i="7948"/>
  <c r="AU608" i="7948"/>
  <c r="AU609" i="7948"/>
  <c r="AU610" i="7948"/>
  <c r="AU611" i="7948"/>
  <c r="AU612" i="7948"/>
  <c r="AU613" i="7948"/>
  <c r="AU614" i="7948"/>
  <c r="AU615" i="7948"/>
  <c r="AU616" i="7948"/>
  <c r="AU617" i="7948"/>
  <c r="AU618" i="7948"/>
  <c r="AU619" i="7948"/>
  <c r="AU620" i="7948"/>
  <c r="AU621" i="7948"/>
  <c r="AU622" i="7948"/>
  <c r="AU628" i="7948"/>
  <c r="AU629" i="7948"/>
  <c r="AU630" i="7948"/>
  <c r="AU631" i="7948"/>
  <c r="AU632" i="7948"/>
  <c r="AU633" i="7948"/>
  <c r="AU634" i="7948"/>
  <c r="AU635" i="7948"/>
  <c r="AU636" i="7948"/>
  <c r="AU637" i="7948"/>
  <c r="AU638" i="7948"/>
  <c r="AU639" i="7948"/>
  <c r="AU640" i="7948"/>
  <c r="AU641" i="7948"/>
  <c r="AU642" i="7948"/>
  <c r="AU643" i="7948"/>
  <c r="AU644" i="7948"/>
  <c r="AU645" i="7948"/>
  <c r="AU646" i="7948"/>
  <c r="AU647" i="7948"/>
  <c r="AU648" i="7948"/>
  <c r="AU649" i="7948"/>
  <c r="AU650" i="7948"/>
  <c r="AU651" i="7948"/>
  <c r="AT599" i="7948"/>
  <c r="AT600" i="7948"/>
  <c r="AT601" i="7948"/>
  <c r="AT602" i="7948"/>
  <c r="AT603" i="7948"/>
  <c r="AT604" i="7948"/>
  <c r="AT605" i="7948"/>
  <c r="AT606" i="7948"/>
  <c r="AT607" i="7948"/>
  <c r="AT608" i="7948"/>
  <c r="AT609" i="7948"/>
  <c r="AT610" i="7948"/>
  <c r="AT611" i="7948"/>
  <c r="AT612" i="7948"/>
  <c r="AT613" i="7948"/>
  <c r="AT614" i="7948"/>
  <c r="AT615" i="7948"/>
  <c r="AT616" i="7948"/>
  <c r="AT617" i="7948"/>
  <c r="AT618" i="7948"/>
  <c r="AT619" i="7948"/>
  <c r="AT620" i="7948"/>
  <c r="AT621" i="7948"/>
  <c r="AT622" i="7948"/>
  <c r="AT628" i="7948"/>
  <c r="AT629" i="7948"/>
  <c r="AT630" i="7948"/>
  <c r="AT631" i="7948"/>
  <c r="AT632" i="7948"/>
  <c r="AT633" i="7948"/>
  <c r="AT634" i="7948"/>
  <c r="AT635" i="7948"/>
  <c r="AT636" i="7948"/>
  <c r="AT637" i="7948"/>
  <c r="AT638" i="7948"/>
  <c r="AT639" i="7948"/>
  <c r="AT640" i="7948"/>
  <c r="AT641" i="7948"/>
  <c r="AT642" i="7948"/>
  <c r="AT643" i="7948"/>
  <c r="AT644" i="7948"/>
  <c r="AT645" i="7948"/>
  <c r="AT646" i="7948"/>
  <c r="AT647" i="7948"/>
  <c r="AT648" i="7948"/>
  <c r="AT649" i="7948"/>
  <c r="AT650" i="7948"/>
  <c r="AT651" i="7948"/>
  <c r="AS599" i="7948"/>
  <c r="AS600" i="7948"/>
  <c r="AS601" i="7948"/>
  <c r="AS602" i="7948"/>
  <c r="AS603" i="7948"/>
  <c r="AS604" i="7948"/>
  <c r="AS605" i="7948"/>
  <c r="AS606" i="7948"/>
  <c r="AS607" i="7948"/>
  <c r="AS608" i="7948"/>
  <c r="AS609" i="7948"/>
  <c r="AS610" i="7948"/>
  <c r="AS611" i="7948"/>
  <c r="AS612" i="7948"/>
  <c r="AS613" i="7948"/>
  <c r="AS614" i="7948"/>
  <c r="AS615" i="7948"/>
  <c r="AS616" i="7948"/>
  <c r="AS617" i="7948"/>
  <c r="AS618" i="7948"/>
  <c r="AS619" i="7948"/>
  <c r="AS620" i="7948"/>
  <c r="AS621" i="7948"/>
  <c r="AS622" i="7948"/>
  <c r="AS628" i="7948"/>
  <c r="AS629" i="7948"/>
  <c r="AS630" i="7948"/>
  <c r="AS631" i="7948"/>
  <c r="AS632" i="7948"/>
  <c r="AS633" i="7948"/>
  <c r="AS634" i="7948"/>
  <c r="AS635" i="7948"/>
  <c r="AS636" i="7948"/>
  <c r="AS637" i="7948"/>
  <c r="AS638" i="7948"/>
  <c r="AS639" i="7948"/>
  <c r="AS640" i="7948"/>
  <c r="AS641" i="7948"/>
  <c r="AS642" i="7948"/>
  <c r="AS643" i="7948"/>
  <c r="AS644" i="7948"/>
  <c r="AS645" i="7948"/>
  <c r="AS646" i="7948"/>
  <c r="AS647" i="7948"/>
  <c r="AS648" i="7948"/>
  <c r="AS649" i="7948"/>
  <c r="AS650" i="7948"/>
  <c r="AS651" i="7948"/>
  <c r="AR599" i="7948"/>
  <c r="AR600" i="7948"/>
  <c r="AR601" i="7948"/>
  <c r="AR602" i="7948"/>
  <c r="AR603" i="7948"/>
  <c r="AR604" i="7948"/>
  <c r="AR605" i="7948"/>
  <c r="AR606" i="7948"/>
  <c r="AR607" i="7948"/>
  <c r="AR608" i="7948"/>
  <c r="AR609" i="7948"/>
  <c r="AR610" i="7948"/>
  <c r="AR611" i="7948"/>
  <c r="AR612" i="7948"/>
  <c r="AR613" i="7948"/>
  <c r="AR614" i="7948"/>
  <c r="AR615" i="7948"/>
  <c r="AR616" i="7948"/>
  <c r="AR617" i="7948"/>
  <c r="AR618" i="7948"/>
  <c r="AR619" i="7948"/>
  <c r="AR620" i="7948"/>
  <c r="AR621" i="7948"/>
  <c r="AR622" i="7948"/>
  <c r="AR628" i="7948"/>
  <c r="AR629" i="7948"/>
  <c r="AR630" i="7948"/>
  <c r="AR631" i="7948"/>
  <c r="AR632" i="7948"/>
  <c r="AR633" i="7948"/>
  <c r="AR634" i="7948"/>
  <c r="AR635" i="7948"/>
  <c r="AR636" i="7948"/>
  <c r="AR637" i="7948"/>
  <c r="AR638" i="7948"/>
  <c r="AR639" i="7948"/>
  <c r="AR640" i="7948"/>
  <c r="AR641" i="7948"/>
  <c r="AR642" i="7948"/>
  <c r="AR643" i="7948"/>
  <c r="AR644" i="7948"/>
  <c r="AR645" i="7948"/>
  <c r="AR646" i="7948"/>
  <c r="AR647" i="7948"/>
  <c r="AR648" i="7948"/>
  <c r="AR649" i="7948"/>
  <c r="AR650" i="7948"/>
  <c r="AR651" i="7948"/>
  <c r="AQ599" i="7948"/>
  <c r="AQ600" i="7948"/>
  <c r="AQ601" i="7948"/>
  <c r="AQ602" i="7948"/>
  <c r="AQ603" i="7948"/>
  <c r="AQ604" i="7948"/>
  <c r="AQ605" i="7948"/>
  <c r="AQ606" i="7948"/>
  <c r="AQ607" i="7948"/>
  <c r="AQ608" i="7948"/>
  <c r="AQ609" i="7948"/>
  <c r="AQ610" i="7948"/>
  <c r="AQ611" i="7948"/>
  <c r="AQ612" i="7948"/>
  <c r="AQ613" i="7948"/>
  <c r="AQ614" i="7948"/>
  <c r="AQ615" i="7948"/>
  <c r="AQ616" i="7948"/>
  <c r="AQ617" i="7948"/>
  <c r="AQ618" i="7948"/>
  <c r="AQ619" i="7948"/>
  <c r="AQ620" i="7948"/>
  <c r="AQ621" i="7948"/>
  <c r="AQ622" i="7948"/>
  <c r="AQ628" i="7948"/>
  <c r="AQ629" i="7948"/>
  <c r="AQ630" i="7948"/>
  <c r="AQ631" i="7948"/>
  <c r="AQ632" i="7948"/>
  <c r="AQ633" i="7948"/>
  <c r="AQ634" i="7948"/>
  <c r="AQ635" i="7948"/>
  <c r="AQ636" i="7948"/>
  <c r="AQ637" i="7948"/>
  <c r="AQ638" i="7948"/>
  <c r="AQ639" i="7948"/>
  <c r="AQ640" i="7948"/>
  <c r="AQ641" i="7948"/>
  <c r="AQ642" i="7948"/>
  <c r="AQ643" i="7948"/>
  <c r="AQ644" i="7948"/>
  <c r="AQ645" i="7948"/>
  <c r="AQ646" i="7948"/>
  <c r="AQ647" i="7948"/>
  <c r="AQ648" i="7948"/>
  <c r="AQ649" i="7948"/>
  <c r="AQ650" i="7948"/>
  <c r="AQ651" i="7948"/>
  <c r="AP599" i="7948"/>
  <c r="AP600" i="7948"/>
  <c r="AP601" i="7948"/>
  <c r="AP602" i="7948"/>
  <c r="AP603" i="7948"/>
  <c r="AP604" i="7948"/>
  <c r="AP605" i="7948"/>
  <c r="AP606" i="7948"/>
  <c r="AP607" i="7948"/>
  <c r="AP608" i="7948"/>
  <c r="AP609" i="7948"/>
  <c r="AP610" i="7948"/>
  <c r="AP611" i="7948"/>
  <c r="AP612" i="7948"/>
  <c r="AP613" i="7948"/>
  <c r="AP614" i="7948"/>
  <c r="AP615" i="7948"/>
  <c r="AP616" i="7948"/>
  <c r="AP617" i="7948"/>
  <c r="AP618" i="7948"/>
  <c r="AP619" i="7948"/>
  <c r="AP620" i="7948"/>
  <c r="AP621" i="7948"/>
  <c r="AP622" i="7948"/>
  <c r="AP628" i="7948"/>
  <c r="AP629" i="7948"/>
  <c r="AP630" i="7948"/>
  <c r="AP631" i="7948"/>
  <c r="AP632" i="7948"/>
  <c r="AP633" i="7948"/>
  <c r="AP634" i="7948"/>
  <c r="AP635" i="7948"/>
  <c r="AP636" i="7948"/>
  <c r="AP637" i="7948"/>
  <c r="AP638" i="7948"/>
  <c r="AP639" i="7948"/>
  <c r="AP640" i="7948"/>
  <c r="AP641" i="7948"/>
  <c r="AP642" i="7948"/>
  <c r="AP643" i="7948"/>
  <c r="AP644" i="7948"/>
  <c r="AP645" i="7948"/>
  <c r="AP646" i="7948"/>
  <c r="AP647" i="7948"/>
  <c r="AP648" i="7948"/>
  <c r="AP649" i="7948"/>
  <c r="AP650" i="7948"/>
  <c r="AP651" i="7948"/>
  <c r="AO599" i="7948"/>
  <c r="AO600" i="7948"/>
  <c r="AO601" i="7948"/>
  <c r="AO602" i="7948"/>
  <c r="AO603" i="7948"/>
  <c r="AO604" i="7948"/>
  <c r="AO605" i="7948"/>
  <c r="AO606" i="7948"/>
  <c r="AO607" i="7948"/>
  <c r="AO608" i="7948"/>
  <c r="AO609" i="7948"/>
  <c r="AO610" i="7948"/>
  <c r="AO611" i="7948"/>
  <c r="AO612" i="7948"/>
  <c r="AO613" i="7948"/>
  <c r="AO614" i="7948"/>
  <c r="AO615" i="7948"/>
  <c r="AO616" i="7948"/>
  <c r="AO617" i="7948"/>
  <c r="AO618" i="7948"/>
  <c r="AO619" i="7948"/>
  <c r="AO620" i="7948"/>
  <c r="AO621" i="7948"/>
  <c r="AO622" i="7948"/>
  <c r="AO628" i="7948"/>
  <c r="AO629" i="7948"/>
  <c r="AO630" i="7948"/>
  <c r="AO631" i="7948"/>
  <c r="AO632" i="7948"/>
  <c r="AO633" i="7948"/>
  <c r="AO634" i="7948"/>
  <c r="AO635" i="7948"/>
  <c r="AO636" i="7948"/>
  <c r="AO637" i="7948"/>
  <c r="AO638" i="7948"/>
  <c r="AO639" i="7948"/>
  <c r="AO640" i="7948"/>
  <c r="AO641" i="7948"/>
  <c r="AO642" i="7948"/>
  <c r="AO643" i="7948"/>
  <c r="AO644" i="7948"/>
  <c r="AO645" i="7948"/>
  <c r="AO646" i="7948"/>
  <c r="AO647" i="7948"/>
  <c r="AO648" i="7948"/>
  <c r="AO649" i="7948"/>
  <c r="AO650" i="7948"/>
  <c r="AO651" i="7948"/>
  <c r="AN599" i="7948"/>
  <c r="AN600" i="7948"/>
  <c r="AN601" i="7948"/>
  <c r="AN602" i="7948"/>
  <c r="AN603" i="7948"/>
  <c r="AN604" i="7948"/>
  <c r="AN605" i="7948"/>
  <c r="AN606" i="7948"/>
  <c r="AN607" i="7948"/>
  <c r="AN608" i="7948"/>
  <c r="AN609" i="7948"/>
  <c r="AN610" i="7948"/>
  <c r="AN611" i="7948"/>
  <c r="AN612" i="7948"/>
  <c r="AN613" i="7948"/>
  <c r="AN614" i="7948"/>
  <c r="AN615" i="7948"/>
  <c r="AN616" i="7948"/>
  <c r="AN617" i="7948"/>
  <c r="AN618" i="7948"/>
  <c r="AN619" i="7948"/>
  <c r="AN620" i="7948"/>
  <c r="AN621" i="7948"/>
  <c r="AN622" i="7948"/>
  <c r="AN628" i="7948"/>
  <c r="AN629" i="7948"/>
  <c r="AN630" i="7948"/>
  <c r="AN631" i="7948"/>
  <c r="AN632" i="7948"/>
  <c r="AN633" i="7948"/>
  <c r="AN634" i="7948"/>
  <c r="AN635" i="7948"/>
  <c r="AN636" i="7948"/>
  <c r="AN637" i="7948"/>
  <c r="AN638" i="7948"/>
  <c r="AN639" i="7948"/>
  <c r="AN640" i="7948"/>
  <c r="AN641" i="7948"/>
  <c r="AN642" i="7948"/>
  <c r="AN643" i="7948"/>
  <c r="AN644" i="7948"/>
  <c r="AN645" i="7948"/>
  <c r="AN646" i="7948"/>
  <c r="AN647" i="7948"/>
  <c r="AN648" i="7948"/>
  <c r="AN649" i="7948"/>
  <c r="AN650" i="7948"/>
  <c r="AN651" i="7948"/>
  <c r="AM599" i="7948"/>
  <c r="AM600" i="7948"/>
  <c r="AM601" i="7948"/>
  <c r="AM602" i="7948"/>
  <c r="AM603" i="7948"/>
  <c r="AM604" i="7948"/>
  <c r="AM605" i="7948"/>
  <c r="AM606" i="7948"/>
  <c r="AM607" i="7948"/>
  <c r="AM608" i="7948"/>
  <c r="AM609" i="7948"/>
  <c r="AM610" i="7948"/>
  <c r="AM611" i="7948"/>
  <c r="AM612" i="7948"/>
  <c r="AM613" i="7948"/>
  <c r="AM614" i="7948"/>
  <c r="AM615" i="7948"/>
  <c r="AM616" i="7948"/>
  <c r="AM617" i="7948"/>
  <c r="AM618" i="7948"/>
  <c r="AM619" i="7948"/>
  <c r="AM620" i="7948"/>
  <c r="AM621" i="7948"/>
  <c r="AM622" i="7948"/>
  <c r="AM628" i="7948"/>
  <c r="AM629" i="7948"/>
  <c r="AM630" i="7948"/>
  <c r="AM631" i="7948"/>
  <c r="AM632" i="7948"/>
  <c r="AM633" i="7948"/>
  <c r="AM634" i="7948"/>
  <c r="AM635" i="7948"/>
  <c r="AM636" i="7948"/>
  <c r="AM637" i="7948"/>
  <c r="AM638" i="7948"/>
  <c r="AM639" i="7948"/>
  <c r="AM640" i="7948"/>
  <c r="AM641" i="7948"/>
  <c r="AM642" i="7948"/>
  <c r="AM643" i="7948"/>
  <c r="AM644" i="7948"/>
  <c r="AM645" i="7948"/>
  <c r="AM646" i="7948"/>
  <c r="AM647" i="7948"/>
  <c r="AM648" i="7948"/>
  <c r="AM649" i="7948"/>
  <c r="AM650" i="7948"/>
  <c r="AM651" i="7948"/>
  <c r="AL599" i="7948"/>
  <c r="AL600" i="7948"/>
  <c r="AL601" i="7948"/>
  <c r="AL602" i="7948"/>
  <c r="AL603" i="7948"/>
  <c r="AL604" i="7948"/>
  <c r="AL605" i="7948"/>
  <c r="AL606" i="7948"/>
  <c r="AL607" i="7948"/>
  <c r="AL608" i="7948"/>
  <c r="AL609" i="7948"/>
  <c r="AL610" i="7948"/>
  <c r="AL611" i="7948"/>
  <c r="AL612" i="7948"/>
  <c r="AL613" i="7948"/>
  <c r="AL614" i="7948"/>
  <c r="AL615" i="7948"/>
  <c r="AL616" i="7948"/>
  <c r="AL617" i="7948"/>
  <c r="AL618" i="7948"/>
  <c r="AL619" i="7948"/>
  <c r="AL620" i="7948"/>
  <c r="AL621" i="7948"/>
  <c r="AL622" i="7948"/>
  <c r="AL628" i="7948"/>
  <c r="AL629" i="7948"/>
  <c r="AL630" i="7948"/>
  <c r="AL631" i="7948"/>
  <c r="AL632" i="7948"/>
  <c r="AL633" i="7948"/>
  <c r="AL634" i="7948"/>
  <c r="AL635" i="7948"/>
  <c r="AL636" i="7948"/>
  <c r="AL637" i="7948"/>
  <c r="AL638" i="7948"/>
  <c r="AL639" i="7948"/>
  <c r="AL640" i="7948"/>
  <c r="AL641" i="7948"/>
  <c r="AL642" i="7948"/>
  <c r="AL643" i="7948"/>
  <c r="AL644" i="7948"/>
  <c r="AL645" i="7948"/>
  <c r="AL646" i="7948"/>
  <c r="AL647" i="7948"/>
  <c r="AL648" i="7948"/>
  <c r="AL649" i="7948"/>
  <c r="AL650" i="7948"/>
  <c r="AL651" i="7948"/>
  <c r="AK599" i="7948"/>
  <c r="AK600" i="7948"/>
  <c r="AK601" i="7948"/>
  <c r="AK602" i="7948"/>
  <c r="AK603" i="7948"/>
  <c r="AK604" i="7948"/>
  <c r="AK605" i="7948"/>
  <c r="AK606" i="7948"/>
  <c r="AK607" i="7948"/>
  <c r="AK608" i="7948"/>
  <c r="AK609" i="7948"/>
  <c r="AK610" i="7948"/>
  <c r="AK611" i="7948"/>
  <c r="AK612" i="7948"/>
  <c r="AK613" i="7948"/>
  <c r="AK614" i="7948"/>
  <c r="AK615" i="7948"/>
  <c r="AK616" i="7948"/>
  <c r="AK617" i="7948"/>
  <c r="AK618" i="7948"/>
  <c r="AK619" i="7948"/>
  <c r="AK620" i="7948"/>
  <c r="AK621" i="7948"/>
  <c r="AK622" i="7948"/>
  <c r="AK628" i="7948"/>
  <c r="AK629" i="7948"/>
  <c r="AK630" i="7948"/>
  <c r="AK631" i="7948"/>
  <c r="AK632" i="7948"/>
  <c r="AK633" i="7948"/>
  <c r="AK634" i="7948"/>
  <c r="AK635" i="7948"/>
  <c r="AK636" i="7948"/>
  <c r="AK637" i="7948"/>
  <c r="AK638" i="7948"/>
  <c r="AK639" i="7948"/>
  <c r="AK640" i="7948"/>
  <c r="AK641" i="7948"/>
  <c r="AK642" i="7948"/>
  <c r="AK643" i="7948"/>
  <c r="AK644" i="7948"/>
  <c r="AK645" i="7948"/>
  <c r="AK646" i="7948"/>
  <c r="AK647" i="7948"/>
  <c r="AK648" i="7948"/>
  <c r="AK649" i="7948"/>
  <c r="AK650" i="7948"/>
  <c r="AK651" i="7948"/>
  <c r="AJ599" i="7948"/>
  <c r="AJ600" i="7948"/>
  <c r="AJ601" i="7948"/>
  <c r="AJ602" i="7948"/>
  <c r="AJ603" i="7948"/>
  <c r="AJ604" i="7948"/>
  <c r="AJ605" i="7948"/>
  <c r="AJ606" i="7948"/>
  <c r="AJ607" i="7948"/>
  <c r="AJ608" i="7948"/>
  <c r="AJ609" i="7948"/>
  <c r="AJ610" i="7948"/>
  <c r="AJ611" i="7948"/>
  <c r="AJ612" i="7948"/>
  <c r="AJ613" i="7948"/>
  <c r="AJ614" i="7948"/>
  <c r="AJ615" i="7948"/>
  <c r="AJ616" i="7948"/>
  <c r="AJ617" i="7948"/>
  <c r="AJ618" i="7948"/>
  <c r="AJ619" i="7948"/>
  <c r="AJ620" i="7948"/>
  <c r="AJ621" i="7948"/>
  <c r="AJ622" i="7948"/>
  <c r="AJ628" i="7948"/>
  <c r="AJ629" i="7948"/>
  <c r="AJ630" i="7948"/>
  <c r="AJ631" i="7948"/>
  <c r="AJ632" i="7948"/>
  <c r="AJ633" i="7948"/>
  <c r="AJ634" i="7948"/>
  <c r="AJ635" i="7948"/>
  <c r="AJ636" i="7948"/>
  <c r="AJ637" i="7948"/>
  <c r="AJ638" i="7948"/>
  <c r="AJ639" i="7948"/>
  <c r="AJ640" i="7948"/>
  <c r="AJ641" i="7948"/>
  <c r="AJ642" i="7948"/>
  <c r="AJ643" i="7948"/>
  <c r="AJ644" i="7948"/>
  <c r="AJ645" i="7948"/>
  <c r="AJ646" i="7948"/>
  <c r="AJ647" i="7948"/>
  <c r="AJ648" i="7948"/>
  <c r="AJ649" i="7948"/>
  <c r="AJ650" i="7948"/>
  <c r="AJ651" i="7948"/>
  <c r="AI599" i="7948"/>
  <c r="AI600" i="7948"/>
  <c r="AI601" i="7948"/>
  <c r="AI602" i="7948"/>
  <c r="AI603" i="7948"/>
  <c r="AI604" i="7948"/>
  <c r="AI605" i="7948"/>
  <c r="AI606" i="7948"/>
  <c r="AI607" i="7948"/>
  <c r="AI608" i="7948"/>
  <c r="AI609" i="7948"/>
  <c r="AI610" i="7948"/>
  <c r="AI611" i="7948"/>
  <c r="AI612" i="7948"/>
  <c r="AI613" i="7948"/>
  <c r="AI614" i="7948"/>
  <c r="AI615" i="7948"/>
  <c r="AI616" i="7948"/>
  <c r="AI617" i="7948"/>
  <c r="AI618" i="7948"/>
  <c r="AI619" i="7948"/>
  <c r="AI620" i="7948"/>
  <c r="AI621" i="7948"/>
  <c r="AI622" i="7948"/>
  <c r="AI628" i="7948"/>
  <c r="AI629" i="7948"/>
  <c r="AI630" i="7948"/>
  <c r="AI631" i="7948"/>
  <c r="AI632" i="7948"/>
  <c r="AI633" i="7948"/>
  <c r="AI634" i="7948"/>
  <c r="AI635" i="7948"/>
  <c r="AI636" i="7948"/>
  <c r="AI637" i="7948"/>
  <c r="AI638" i="7948"/>
  <c r="AI639" i="7948"/>
  <c r="AI640" i="7948"/>
  <c r="AI641" i="7948"/>
  <c r="AI642" i="7948"/>
  <c r="AI643" i="7948"/>
  <c r="AI644" i="7948"/>
  <c r="AI645" i="7948"/>
  <c r="AI646" i="7948"/>
  <c r="AI647" i="7948"/>
  <c r="AI648" i="7948"/>
  <c r="AI649" i="7948"/>
  <c r="AI650" i="7948"/>
  <c r="AI651" i="7948"/>
  <c r="AH599" i="7948"/>
  <c r="AH600" i="7948"/>
  <c r="AH601" i="7948"/>
  <c r="AH602" i="7948"/>
  <c r="AH603" i="7948"/>
  <c r="AH604" i="7948"/>
  <c r="AH605" i="7948"/>
  <c r="AH606" i="7948"/>
  <c r="AH607" i="7948"/>
  <c r="AH608" i="7948"/>
  <c r="AH609" i="7948"/>
  <c r="AH610" i="7948"/>
  <c r="AH611" i="7948"/>
  <c r="AH612" i="7948"/>
  <c r="AH613" i="7948"/>
  <c r="AH614" i="7948"/>
  <c r="AH615" i="7948"/>
  <c r="AH616" i="7948"/>
  <c r="AH617" i="7948"/>
  <c r="AH618" i="7948"/>
  <c r="AH619" i="7948"/>
  <c r="AH620" i="7948"/>
  <c r="AH621" i="7948"/>
  <c r="AH622" i="7948"/>
  <c r="AH628" i="7948"/>
  <c r="AH629" i="7948"/>
  <c r="AH630" i="7948"/>
  <c r="AH631" i="7948"/>
  <c r="AH632" i="7948"/>
  <c r="AH633" i="7948"/>
  <c r="AH634" i="7948"/>
  <c r="AH635" i="7948"/>
  <c r="AH636" i="7948"/>
  <c r="AH637" i="7948"/>
  <c r="AH638" i="7948"/>
  <c r="AH639" i="7948"/>
  <c r="AH640" i="7948"/>
  <c r="AH641" i="7948"/>
  <c r="AH642" i="7948"/>
  <c r="AH643" i="7948"/>
  <c r="AH644" i="7948"/>
  <c r="AH645" i="7948"/>
  <c r="AH646" i="7948"/>
  <c r="AH647" i="7948"/>
  <c r="AH648" i="7948"/>
  <c r="AH649" i="7948"/>
  <c r="AH650" i="7948"/>
  <c r="AH651" i="7948"/>
  <c r="AG599" i="7948"/>
  <c r="AG600" i="7948"/>
  <c r="AG601" i="7948"/>
  <c r="AG602" i="7948"/>
  <c r="AG603" i="7948"/>
  <c r="AG604" i="7948"/>
  <c r="AG605" i="7948"/>
  <c r="AG606" i="7948"/>
  <c r="AG607" i="7948"/>
  <c r="AG608" i="7948"/>
  <c r="AG609" i="7948"/>
  <c r="AG610" i="7948"/>
  <c r="AG611" i="7948"/>
  <c r="AG612" i="7948"/>
  <c r="AG613" i="7948"/>
  <c r="AG614" i="7948"/>
  <c r="AG615" i="7948"/>
  <c r="AG616" i="7948"/>
  <c r="AG617" i="7948"/>
  <c r="AG618" i="7948"/>
  <c r="AG619" i="7948"/>
  <c r="AG620" i="7948"/>
  <c r="AG621" i="7948"/>
  <c r="AG622" i="7948"/>
  <c r="AG628" i="7948"/>
  <c r="AG629" i="7948"/>
  <c r="AG630" i="7948"/>
  <c r="AG631" i="7948"/>
  <c r="AG632" i="7948"/>
  <c r="AG633" i="7948"/>
  <c r="AG634" i="7948"/>
  <c r="AG635" i="7948"/>
  <c r="AG636" i="7948"/>
  <c r="AG637" i="7948"/>
  <c r="AG638" i="7948"/>
  <c r="AG639" i="7948"/>
  <c r="AG640" i="7948"/>
  <c r="AG641" i="7948"/>
  <c r="AG642" i="7948"/>
  <c r="AG643" i="7948"/>
  <c r="AG644" i="7948"/>
  <c r="AG645" i="7948"/>
  <c r="AG646" i="7948"/>
  <c r="AG647" i="7948"/>
  <c r="AG648" i="7948"/>
  <c r="AG649" i="7948"/>
  <c r="AG650" i="7948"/>
  <c r="AG651" i="7948"/>
  <c r="AF599" i="7948"/>
  <c r="AF600" i="7948"/>
  <c r="AF601" i="7948"/>
  <c r="AF602" i="7948"/>
  <c r="AF603" i="7948"/>
  <c r="AF604" i="7948"/>
  <c r="AF605" i="7948"/>
  <c r="AF606" i="7948"/>
  <c r="AF607" i="7948"/>
  <c r="AF608" i="7948"/>
  <c r="AF609" i="7948"/>
  <c r="AF610" i="7948"/>
  <c r="AF611" i="7948"/>
  <c r="AF612" i="7948"/>
  <c r="AF613" i="7948"/>
  <c r="AF614" i="7948"/>
  <c r="AF615" i="7948"/>
  <c r="AF616" i="7948"/>
  <c r="AF617" i="7948"/>
  <c r="AF618" i="7948"/>
  <c r="AF619" i="7948"/>
  <c r="AF620" i="7948"/>
  <c r="AF621" i="7948"/>
  <c r="AF622" i="7948"/>
  <c r="AF628" i="7948"/>
  <c r="AF629" i="7948"/>
  <c r="AF630" i="7948"/>
  <c r="AF631" i="7948"/>
  <c r="AF632" i="7948"/>
  <c r="AF633" i="7948"/>
  <c r="AF634" i="7948"/>
  <c r="AF635" i="7948"/>
  <c r="AF636" i="7948"/>
  <c r="AF637" i="7948"/>
  <c r="AF638" i="7948"/>
  <c r="AF639" i="7948"/>
  <c r="AF640" i="7948"/>
  <c r="AF641" i="7948"/>
  <c r="AF642" i="7948"/>
  <c r="AF643" i="7948"/>
  <c r="AF644" i="7948"/>
  <c r="AF645" i="7948"/>
  <c r="AF646" i="7948"/>
  <c r="AF647" i="7948"/>
  <c r="AF648" i="7948"/>
  <c r="AF649" i="7948"/>
  <c r="AF650" i="7948"/>
  <c r="AF651" i="7948"/>
  <c r="AE599" i="7948"/>
  <c r="AE600" i="7948"/>
  <c r="AE601" i="7948"/>
  <c r="AE602" i="7948"/>
  <c r="AE603" i="7948"/>
  <c r="AE604" i="7948"/>
  <c r="AE605" i="7948"/>
  <c r="AE606" i="7948"/>
  <c r="AE607" i="7948"/>
  <c r="AE608" i="7948"/>
  <c r="AE609" i="7948"/>
  <c r="AE610" i="7948"/>
  <c r="AE611" i="7948"/>
  <c r="AE612" i="7948"/>
  <c r="AE613" i="7948"/>
  <c r="AE614" i="7948"/>
  <c r="AE615" i="7948"/>
  <c r="AE616" i="7948"/>
  <c r="AE617" i="7948"/>
  <c r="AE618" i="7948"/>
  <c r="AE619" i="7948"/>
  <c r="AE620" i="7948"/>
  <c r="AE621" i="7948"/>
  <c r="AE622" i="7948"/>
  <c r="AE628" i="7948"/>
  <c r="AE629" i="7948"/>
  <c r="AE630" i="7948"/>
  <c r="AE631" i="7948"/>
  <c r="AE632" i="7948"/>
  <c r="AE633" i="7948"/>
  <c r="AE634" i="7948"/>
  <c r="AE635" i="7948"/>
  <c r="AE636" i="7948"/>
  <c r="AE637" i="7948"/>
  <c r="AE638" i="7948"/>
  <c r="AE639" i="7948"/>
  <c r="AE640" i="7948"/>
  <c r="AE641" i="7948"/>
  <c r="AE642" i="7948"/>
  <c r="AE643" i="7948"/>
  <c r="AE644" i="7948"/>
  <c r="AE645" i="7948"/>
  <c r="AE646" i="7948"/>
  <c r="AE647" i="7948"/>
  <c r="AE648" i="7948"/>
  <c r="AE649" i="7948"/>
  <c r="AE650" i="7948"/>
  <c r="AE651" i="7948"/>
  <c r="AD599" i="7948"/>
  <c r="AD600" i="7948"/>
  <c r="AD601" i="7948"/>
  <c r="AD602" i="7948"/>
  <c r="AD603" i="7948"/>
  <c r="AD604" i="7948"/>
  <c r="AD605" i="7948"/>
  <c r="AD606" i="7948"/>
  <c r="AD607" i="7948"/>
  <c r="AD608" i="7948"/>
  <c r="AD609" i="7948"/>
  <c r="AD610" i="7948"/>
  <c r="AD611" i="7948"/>
  <c r="AD612" i="7948"/>
  <c r="AD613" i="7948"/>
  <c r="AD614" i="7948"/>
  <c r="AD615" i="7948"/>
  <c r="AD616" i="7948"/>
  <c r="AD617" i="7948"/>
  <c r="AD618" i="7948"/>
  <c r="AD619" i="7948"/>
  <c r="AD620" i="7948"/>
  <c r="AD621" i="7948"/>
  <c r="AD622" i="7948"/>
  <c r="AD628" i="7948"/>
  <c r="AD629" i="7948"/>
  <c r="AD630" i="7948"/>
  <c r="AD631" i="7948"/>
  <c r="AD632" i="7948"/>
  <c r="AD633" i="7948"/>
  <c r="AD634" i="7948"/>
  <c r="AD635" i="7948"/>
  <c r="AD636" i="7948"/>
  <c r="AD637" i="7948"/>
  <c r="AD638" i="7948"/>
  <c r="AD639" i="7948"/>
  <c r="AD640" i="7948"/>
  <c r="AD641" i="7948"/>
  <c r="AD642" i="7948"/>
  <c r="AD643" i="7948"/>
  <c r="AD644" i="7948"/>
  <c r="AD645" i="7948"/>
  <c r="AD646" i="7948"/>
  <c r="AD647" i="7948"/>
  <c r="AD648" i="7948"/>
  <c r="AD649" i="7948"/>
  <c r="AD650" i="7948"/>
  <c r="AD651" i="7948"/>
  <c r="AC599" i="7948"/>
  <c r="AC600" i="7948"/>
  <c r="AC601" i="7948"/>
  <c r="AC602" i="7948"/>
  <c r="AC603" i="7948"/>
  <c r="AC604" i="7948"/>
  <c r="AC605" i="7948"/>
  <c r="AC606" i="7948"/>
  <c r="AC607" i="7948"/>
  <c r="AC608" i="7948"/>
  <c r="AC609" i="7948"/>
  <c r="AC610" i="7948"/>
  <c r="AC611" i="7948"/>
  <c r="AC612" i="7948"/>
  <c r="AC613" i="7948"/>
  <c r="AC614" i="7948"/>
  <c r="AC615" i="7948"/>
  <c r="AC616" i="7948"/>
  <c r="AC617" i="7948"/>
  <c r="AC618" i="7948"/>
  <c r="AC619" i="7948"/>
  <c r="AC620" i="7948"/>
  <c r="AC621" i="7948"/>
  <c r="AC628" i="7948"/>
  <c r="AC629" i="7948"/>
  <c r="AC630" i="7948"/>
  <c r="AC631" i="7948"/>
  <c r="AC632" i="7948"/>
  <c r="AC633" i="7948"/>
  <c r="AC634" i="7948"/>
  <c r="AC635" i="7948"/>
  <c r="AC636" i="7948"/>
  <c r="AC637" i="7948"/>
  <c r="AC638" i="7948"/>
  <c r="AC639" i="7948"/>
  <c r="AC640" i="7948"/>
  <c r="AC641" i="7948"/>
  <c r="AC642" i="7948"/>
  <c r="AC643" i="7948"/>
  <c r="AC644" i="7948"/>
  <c r="AC645" i="7948"/>
  <c r="AC646" i="7948"/>
  <c r="AC647" i="7948"/>
  <c r="AC648" i="7948"/>
  <c r="AC649" i="7948"/>
  <c r="AC650" i="7948"/>
  <c r="AB599" i="7948"/>
  <c r="AB600" i="7948"/>
  <c r="AB601" i="7948"/>
  <c r="AB602" i="7948"/>
  <c r="AB603" i="7948"/>
  <c r="AB604" i="7948"/>
  <c r="AB605" i="7948"/>
  <c r="AB606" i="7948"/>
  <c r="AB607" i="7948"/>
  <c r="AB608" i="7948"/>
  <c r="AB609" i="7948"/>
  <c r="AB610" i="7948"/>
  <c r="AB611" i="7948"/>
  <c r="AB612" i="7948"/>
  <c r="AB613" i="7948"/>
  <c r="AB614" i="7948"/>
  <c r="AB615" i="7948"/>
  <c r="AB616" i="7948"/>
  <c r="AB617" i="7948"/>
  <c r="AB618" i="7948"/>
  <c r="AB619" i="7948"/>
  <c r="AB620" i="7948"/>
  <c r="AB628" i="7948"/>
  <c r="AB629" i="7948"/>
  <c r="AB630" i="7948"/>
  <c r="AB631" i="7948"/>
  <c r="AB632" i="7948"/>
  <c r="AB633" i="7948"/>
  <c r="AB634" i="7948"/>
  <c r="AB635" i="7948"/>
  <c r="AB636" i="7948"/>
  <c r="AB637" i="7948"/>
  <c r="AB638" i="7948"/>
  <c r="AB639" i="7948"/>
  <c r="AB640" i="7948"/>
  <c r="AB641" i="7948"/>
  <c r="AB642" i="7948"/>
  <c r="AB643" i="7948"/>
  <c r="AB644" i="7948"/>
  <c r="AB645" i="7948"/>
  <c r="AB646" i="7948"/>
  <c r="AB647" i="7948"/>
  <c r="AB648" i="7948"/>
  <c r="AB649" i="7948"/>
  <c r="AA599" i="7948"/>
  <c r="AA600" i="7948"/>
  <c r="AA601" i="7948"/>
  <c r="AA602" i="7948"/>
  <c r="AA603" i="7948"/>
  <c r="AA604" i="7948"/>
  <c r="AA605" i="7948"/>
  <c r="AA606" i="7948"/>
  <c r="AA607" i="7948"/>
  <c r="AA608" i="7948"/>
  <c r="AA609" i="7948"/>
  <c r="AA610" i="7948"/>
  <c r="AA611" i="7948"/>
  <c r="AA612" i="7948"/>
  <c r="AA613" i="7948"/>
  <c r="AA614" i="7948"/>
  <c r="AA615" i="7948"/>
  <c r="AA616" i="7948"/>
  <c r="AA617" i="7948"/>
  <c r="AA618" i="7948"/>
  <c r="AA619" i="7948"/>
  <c r="AA628" i="7948"/>
  <c r="AA629" i="7948"/>
  <c r="AA630" i="7948"/>
  <c r="AA631" i="7948"/>
  <c r="AA632" i="7948"/>
  <c r="AA633" i="7948"/>
  <c r="AA634" i="7948"/>
  <c r="AA635" i="7948"/>
  <c r="AA636" i="7948"/>
  <c r="AA637" i="7948"/>
  <c r="AA638" i="7948"/>
  <c r="AA639" i="7948"/>
  <c r="AA640" i="7948"/>
  <c r="AA641" i="7948"/>
  <c r="AA642" i="7948"/>
  <c r="AA643" i="7948"/>
  <c r="AA644" i="7948"/>
  <c r="AA645" i="7948"/>
  <c r="AA646" i="7948"/>
  <c r="AA647" i="7948"/>
  <c r="AA648" i="7948"/>
  <c r="Z599" i="7948"/>
  <c r="Z600" i="7948"/>
  <c r="Z601" i="7948"/>
  <c r="Z602" i="7948"/>
  <c r="Z603" i="7948"/>
  <c r="Z604" i="7948"/>
  <c r="Z605" i="7948"/>
  <c r="Z606" i="7948"/>
  <c r="Z607" i="7948"/>
  <c r="Z608" i="7948"/>
  <c r="Z609" i="7948"/>
  <c r="Z610" i="7948"/>
  <c r="Z611" i="7948"/>
  <c r="Z612" i="7948"/>
  <c r="Z613" i="7948"/>
  <c r="Z614" i="7948"/>
  <c r="Z615" i="7948"/>
  <c r="Z616" i="7948"/>
  <c r="Z617" i="7948"/>
  <c r="Z618" i="7948"/>
  <c r="Z628" i="7948"/>
  <c r="Z629" i="7948"/>
  <c r="Z630" i="7948"/>
  <c r="Z631" i="7948"/>
  <c r="Z632" i="7948"/>
  <c r="Z633" i="7948"/>
  <c r="Z634" i="7948"/>
  <c r="Z635" i="7948"/>
  <c r="Z636" i="7948"/>
  <c r="Z637" i="7948"/>
  <c r="Z638" i="7948"/>
  <c r="Z639" i="7948"/>
  <c r="Z640" i="7948"/>
  <c r="Z641" i="7948"/>
  <c r="Z642" i="7948"/>
  <c r="Z643" i="7948"/>
  <c r="Z644" i="7948"/>
  <c r="Z645" i="7948"/>
  <c r="Z646" i="7948"/>
  <c r="Z647" i="7948"/>
  <c r="Y599" i="7948"/>
  <c r="Y600" i="7948"/>
  <c r="Y601" i="7948"/>
  <c r="Y602" i="7948"/>
  <c r="Y603" i="7948"/>
  <c r="Y604" i="7948"/>
  <c r="Y605" i="7948"/>
  <c r="Y606" i="7948"/>
  <c r="Y607" i="7948"/>
  <c r="Y608" i="7948"/>
  <c r="Y609" i="7948"/>
  <c r="Y610" i="7948"/>
  <c r="Y611" i="7948"/>
  <c r="Y612" i="7948"/>
  <c r="Y613" i="7948"/>
  <c r="Y614" i="7948"/>
  <c r="Y615" i="7948"/>
  <c r="Y616" i="7948"/>
  <c r="Y617" i="7948"/>
  <c r="Y628" i="7948"/>
  <c r="Y629" i="7948"/>
  <c r="Y630" i="7948"/>
  <c r="Y631" i="7948"/>
  <c r="Y632" i="7948"/>
  <c r="Y633" i="7948"/>
  <c r="Y634" i="7948"/>
  <c r="Y635" i="7948"/>
  <c r="Y636" i="7948"/>
  <c r="Y637" i="7948"/>
  <c r="Y638" i="7948"/>
  <c r="Y639" i="7948"/>
  <c r="Y640" i="7948"/>
  <c r="Y641" i="7948"/>
  <c r="Y642" i="7948"/>
  <c r="Y643" i="7948"/>
  <c r="Y644" i="7948"/>
  <c r="Y645" i="7948"/>
  <c r="Y646" i="7948"/>
  <c r="X599" i="7948"/>
  <c r="X600" i="7948"/>
  <c r="X601" i="7948"/>
  <c r="X602" i="7948"/>
  <c r="X603" i="7948"/>
  <c r="X604" i="7948"/>
  <c r="X605" i="7948"/>
  <c r="X606" i="7948"/>
  <c r="X607" i="7948"/>
  <c r="X608" i="7948"/>
  <c r="X609" i="7948"/>
  <c r="X610" i="7948"/>
  <c r="X611" i="7948"/>
  <c r="X612" i="7948"/>
  <c r="X613" i="7948"/>
  <c r="X614" i="7948"/>
  <c r="X615" i="7948"/>
  <c r="X616" i="7948"/>
  <c r="X628" i="7948"/>
  <c r="X629" i="7948"/>
  <c r="X630" i="7948"/>
  <c r="X631" i="7948"/>
  <c r="X632" i="7948"/>
  <c r="X633" i="7948"/>
  <c r="X634" i="7948"/>
  <c r="X635" i="7948"/>
  <c r="X636" i="7948"/>
  <c r="X637" i="7948"/>
  <c r="X638" i="7948"/>
  <c r="X639" i="7948"/>
  <c r="X640" i="7948"/>
  <c r="X641" i="7948"/>
  <c r="X642" i="7948"/>
  <c r="X643" i="7948"/>
  <c r="X644" i="7948"/>
  <c r="X645" i="7948"/>
  <c r="W599" i="7948"/>
  <c r="W600" i="7948"/>
  <c r="W601" i="7948"/>
  <c r="W602" i="7948"/>
  <c r="W603" i="7948"/>
  <c r="W604" i="7948"/>
  <c r="W605" i="7948"/>
  <c r="W606" i="7948"/>
  <c r="W607" i="7948"/>
  <c r="W608" i="7948"/>
  <c r="W609" i="7948"/>
  <c r="W610" i="7948"/>
  <c r="W611" i="7948"/>
  <c r="W612" i="7948"/>
  <c r="W613" i="7948"/>
  <c r="W614" i="7948"/>
  <c r="W615" i="7948"/>
  <c r="W628" i="7948"/>
  <c r="W629" i="7948"/>
  <c r="W630" i="7948"/>
  <c r="W631" i="7948"/>
  <c r="W632" i="7948"/>
  <c r="W633" i="7948"/>
  <c r="W634" i="7948"/>
  <c r="W635" i="7948"/>
  <c r="W636" i="7948"/>
  <c r="W637" i="7948"/>
  <c r="W638" i="7948"/>
  <c r="W639" i="7948"/>
  <c r="W640" i="7948"/>
  <c r="W641" i="7948"/>
  <c r="W642" i="7948"/>
  <c r="W643" i="7948"/>
  <c r="W644" i="7948"/>
  <c r="V599" i="7948"/>
  <c r="V600" i="7948"/>
  <c r="V601" i="7948"/>
  <c r="V602" i="7948"/>
  <c r="V603" i="7948"/>
  <c r="V604" i="7948"/>
  <c r="V605" i="7948"/>
  <c r="V606" i="7948"/>
  <c r="V607" i="7948"/>
  <c r="V608" i="7948"/>
  <c r="V609" i="7948"/>
  <c r="V610" i="7948"/>
  <c r="V611" i="7948"/>
  <c r="V612" i="7948"/>
  <c r="V613" i="7948"/>
  <c r="V614" i="7948"/>
  <c r="V628" i="7948"/>
  <c r="V629" i="7948"/>
  <c r="V630" i="7948"/>
  <c r="V631" i="7948"/>
  <c r="V632" i="7948"/>
  <c r="V633" i="7948"/>
  <c r="V634" i="7948"/>
  <c r="V635" i="7948"/>
  <c r="V636" i="7948"/>
  <c r="V637" i="7948"/>
  <c r="V638" i="7948"/>
  <c r="V639" i="7948"/>
  <c r="V640" i="7948"/>
  <c r="V641" i="7948"/>
  <c r="V642" i="7948"/>
  <c r="V643" i="7948"/>
  <c r="U599" i="7948"/>
  <c r="U600" i="7948"/>
  <c r="U601" i="7948"/>
  <c r="U602" i="7948"/>
  <c r="U603" i="7948"/>
  <c r="U604" i="7948"/>
  <c r="U605" i="7948"/>
  <c r="U606" i="7948"/>
  <c r="U607" i="7948"/>
  <c r="U608" i="7948"/>
  <c r="U609" i="7948"/>
  <c r="U610" i="7948"/>
  <c r="U611" i="7948"/>
  <c r="U612" i="7948"/>
  <c r="U613" i="7948"/>
  <c r="U628" i="7948"/>
  <c r="U629" i="7948"/>
  <c r="U630" i="7948"/>
  <c r="U631" i="7948"/>
  <c r="U632" i="7948"/>
  <c r="U633" i="7948"/>
  <c r="U634" i="7948"/>
  <c r="U635" i="7948"/>
  <c r="U636" i="7948"/>
  <c r="U637" i="7948"/>
  <c r="U638" i="7948"/>
  <c r="U639" i="7948"/>
  <c r="U640" i="7948"/>
  <c r="U641" i="7948"/>
  <c r="U642" i="7948"/>
  <c r="T599" i="7948"/>
  <c r="T600" i="7948"/>
  <c r="T601" i="7948"/>
  <c r="T602" i="7948"/>
  <c r="T603" i="7948"/>
  <c r="T604" i="7948"/>
  <c r="T605" i="7948"/>
  <c r="T606" i="7948"/>
  <c r="T607" i="7948"/>
  <c r="T608" i="7948"/>
  <c r="T609" i="7948"/>
  <c r="T610" i="7948"/>
  <c r="T611" i="7948"/>
  <c r="T612" i="7948"/>
  <c r="T628" i="7948"/>
  <c r="T629" i="7948"/>
  <c r="T630" i="7948"/>
  <c r="T631" i="7948"/>
  <c r="T632" i="7948"/>
  <c r="T633" i="7948"/>
  <c r="T634" i="7948"/>
  <c r="T635" i="7948"/>
  <c r="T636" i="7948"/>
  <c r="T637" i="7948"/>
  <c r="T638" i="7948"/>
  <c r="T639" i="7948"/>
  <c r="T640" i="7948"/>
  <c r="T641" i="7948"/>
  <c r="S599" i="7948"/>
  <c r="S600" i="7948"/>
  <c r="S601" i="7948"/>
  <c r="S602" i="7948"/>
  <c r="S603" i="7948"/>
  <c r="S604" i="7948"/>
  <c r="S605" i="7948"/>
  <c r="S606" i="7948"/>
  <c r="S607" i="7948"/>
  <c r="S608" i="7948"/>
  <c r="S609" i="7948"/>
  <c r="S610" i="7948"/>
  <c r="S611" i="7948"/>
  <c r="S628" i="7948"/>
  <c r="S629" i="7948"/>
  <c r="S630" i="7948"/>
  <c r="S631" i="7948"/>
  <c r="S632" i="7948"/>
  <c r="S633" i="7948"/>
  <c r="S634" i="7948"/>
  <c r="S635" i="7948"/>
  <c r="S636" i="7948"/>
  <c r="S637" i="7948"/>
  <c r="S638" i="7948"/>
  <c r="S639" i="7948"/>
  <c r="S640" i="7948"/>
  <c r="R599" i="7948"/>
  <c r="R600" i="7948"/>
  <c r="R601" i="7948"/>
  <c r="R602" i="7948"/>
  <c r="R603" i="7948"/>
  <c r="R604" i="7948"/>
  <c r="R605" i="7948"/>
  <c r="R606" i="7948"/>
  <c r="R607" i="7948"/>
  <c r="R608" i="7948"/>
  <c r="R609" i="7948"/>
  <c r="R610" i="7948"/>
  <c r="R628" i="7948"/>
  <c r="R629" i="7948"/>
  <c r="R630" i="7948"/>
  <c r="R631" i="7948"/>
  <c r="R632" i="7948"/>
  <c r="R633" i="7948"/>
  <c r="R634" i="7948"/>
  <c r="R635" i="7948"/>
  <c r="R636" i="7948"/>
  <c r="R637" i="7948"/>
  <c r="R638" i="7948"/>
  <c r="R639" i="7948"/>
  <c r="BZ659" i="7948"/>
  <c r="BY659" i="7948"/>
  <c r="BX659" i="7948"/>
  <c r="BW659" i="7948"/>
  <c r="BV659" i="7948"/>
  <c r="BU659" i="7948"/>
  <c r="BT659" i="7948"/>
  <c r="BS659" i="7948"/>
  <c r="BR659" i="7948"/>
  <c r="BQ659" i="7948"/>
  <c r="BP659" i="7948"/>
  <c r="BO659" i="7948"/>
  <c r="BN659" i="7948"/>
  <c r="BM659" i="7948"/>
  <c r="BL659" i="7948"/>
  <c r="BK659" i="7948"/>
  <c r="BJ659" i="7948"/>
  <c r="BI659" i="7948"/>
  <c r="BH659" i="7948"/>
  <c r="BG659" i="7948"/>
  <c r="BF659" i="7948"/>
  <c r="BE659" i="7948"/>
  <c r="BD659" i="7948"/>
  <c r="BC659" i="7948"/>
  <c r="BB659" i="7948"/>
  <c r="BA659" i="7948"/>
  <c r="AZ659" i="7948"/>
  <c r="AY659" i="7948"/>
  <c r="AX659" i="7948"/>
  <c r="AW659" i="7948"/>
  <c r="AV659" i="7948"/>
  <c r="AU659" i="7948"/>
  <c r="AT659" i="7948"/>
  <c r="AS659" i="7948"/>
  <c r="AR659" i="7948"/>
  <c r="AQ659" i="7948"/>
  <c r="AP659" i="7948"/>
  <c r="AO659" i="7948"/>
  <c r="AN659" i="7948"/>
  <c r="AM659" i="7948"/>
  <c r="AL659" i="7948"/>
  <c r="AK659" i="7948"/>
  <c r="AJ659" i="7948"/>
  <c r="AI659" i="7948"/>
  <c r="AH659" i="7948"/>
  <c r="AG659" i="7948"/>
  <c r="AF659" i="7948"/>
  <c r="AE659" i="7948"/>
  <c r="AD659" i="7948"/>
  <c r="AC659" i="7948"/>
  <c r="AB659" i="7948"/>
  <c r="AA659" i="7948"/>
  <c r="Z659" i="7948"/>
  <c r="Y659" i="7948"/>
  <c r="X659" i="7948"/>
  <c r="W659" i="7948"/>
  <c r="V659" i="7948"/>
  <c r="U659" i="7948"/>
  <c r="T659" i="7948"/>
  <c r="S659" i="7948"/>
  <c r="R659" i="7948"/>
  <c r="Q659" i="7948"/>
  <c r="P659" i="7948"/>
  <c r="O659" i="7948"/>
  <c r="N659" i="7948"/>
  <c r="M659" i="7948"/>
  <c r="L659" i="7948"/>
  <c r="K659" i="7948"/>
  <c r="J659" i="7948"/>
  <c r="I659" i="7948"/>
  <c r="H659" i="7948"/>
  <c r="G659" i="7948"/>
  <c r="F659" i="7948"/>
  <c r="F655" i="7948"/>
  <c r="BZ123" i="7948"/>
  <c r="AD123" i="7948"/>
  <c r="AE123" i="7948"/>
  <c r="AF123" i="7948"/>
  <c r="AG123" i="7948"/>
  <c r="AG481" i="7948"/>
  <c r="AH123" i="7948"/>
  <c r="AI123" i="7948"/>
  <c r="AI481" i="7948"/>
  <c r="AJ123" i="7948"/>
  <c r="AK123" i="7948"/>
  <c r="AK481" i="7948"/>
  <c r="AL123" i="7948"/>
  <c r="AM123" i="7948"/>
  <c r="AM481" i="7948"/>
  <c r="AN123" i="7948"/>
  <c r="AO123" i="7948"/>
  <c r="AO481" i="7948"/>
  <c r="AP123" i="7948"/>
  <c r="AQ123" i="7948"/>
  <c r="AQ481" i="7948"/>
  <c r="AR123" i="7948"/>
  <c r="AS123" i="7948"/>
  <c r="AS481" i="7948"/>
  <c r="AT123" i="7948"/>
  <c r="AU123" i="7948"/>
  <c r="AU481" i="7948"/>
  <c r="AV123" i="7948"/>
  <c r="AW123" i="7948"/>
  <c r="AW481" i="7948"/>
  <c r="AX123" i="7948"/>
  <c r="AY123" i="7948"/>
  <c r="AY481" i="7948"/>
  <c r="AZ123" i="7948"/>
  <c r="BA123" i="7948"/>
  <c r="BA481" i="7948"/>
  <c r="BB123" i="7948"/>
  <c r="BC123" i="7948"/>
  <c r="BC481" i="7948"/>
  <c r="BD123" i="7948"/>
  <c r="BE123" i="7948"/>
  <c r="BE481" i="7948"/>
  <c r="BF123" i="7948"/>
  <c r="BG123" i="7948"/>
  <c r="BG481" i="7948"/>
  <c r="BH123" i="7948"/>
  <c r="BI123" i="7948"/>
  <c r="BI481" i="7948"/>
  <c r="BJ123" i="7948"/>
  <c r="BK123" i="7948"/>
  <c r="BK481" i="7948"/>
  <c r="BL123" i="7948"/>
  <c r="BM123" i="7948"/>
  <c r="BM481" i="7948"/>
  <c r="BN123" i="7948"/>
  <c r="BO123" i="7948"/>
  <c r="BO481" i="7948"/>
  <c r="BP123" i="7948"/>
  <c r="BQ123" i="7948"/>
  <c r="BQ481" i="7948"/>
  <c r="BR123" i="7948"/>
  <c r="BS123" i="7948"/>
  <c r="BS481" i="7948"/>
  <c r="BT123" i="7948"/>
  <c r="BU123" i="7948"/>
  <c r="BU481" i="7948"/>
  <c r="BV123" i="7948"/>
  <c r="BW123" i="7948"/>
  <c r="BW481" i="7948"/>
  <c r="BX123" i="7948"/>
  <c r="BY123" i="7948"/>
  <c r="BY481" i="7948"/>
  <c r="F131" i="7948"/>
  <c r="M131" i="7948"/>
  <c r="M394" i="7948"/>
  <c r="F136" i="7948"/>
  <c r="M136" i="7948"/>
  <c r="M539" i="7948"/>
  <c r="F137" i="7948"/>
  <c r="M137" i="7948"/>
  <c r="F138" i="7948"/>
  <c r="K138" i="7948"/>
  <c r="K626" i="7948"/>
  <c r="M138" i="7948"/>
  <c r="M626" i="7948"/>
  <c r="F139" i="7948"/>
  <c r="K139" i="7948"/>
  <c r="M139" i="7948"/>
  <c r="R140" i="7948"/>
  <c r="S140" i="7948"/>
  <c r="T140" i="7948"/>
  <c r="U140" i="7948"/>
  <c r="V140" i="7948"/>
  <c r="W140" i="7948"/>
  <c r="X140" i="7948"/>
  <c r="Y140" i="7948"/>
  <c r="Z140" i="7948"/>
  <c r="BW626" i="7948"/>
  <c r="BS626" i="7948"/>
  <c r="BO626" i="7948"/>
  <c r="BK626" i="7948"/>
  <c r="BG626" i="7948"/>
  <c r="BC626" i="7948"/>
  <c r="AY626" i="7948"/>
  <c r="AU626" i="7948"/>
  <c r="AQ626" i="7948"/>
  <c r="AO626" i="7948"/>
  <c r="AM626" i="7948"/>
  <c r="AK626" i="7948"/>
  <c r="AI626" i="7948"/>
  <c r="AG626" i="7948"/>
  <c r="AE626" i="7948"/>
  <c r="AD626" i="7948"/>
  <c r="AC626" i="7948"/>
  <c r="AB626" i="7948"/>
  <c r="AA626" i="7948"/>
  <c r="Z626" i="7948"/>
  <c r="Y626" i="7948"/>
  <c r="X626" i="7948"/>
  <c r="W626" i="7948"/>
  <c r="V626" i="7948"/>
  <c r="U626" i="7948"/>
  <c r="T626" i="7948"/>
  <c r="S626" i="7948"/>
  <c r="R626" i="7948"/>
  <c r="F626" i="7948"/>
  <c r="BW597" i="7948"/>
  <c r="BS597" i="7948"/>
  <c r="BO597" i="7948"/>
  <c r="BK597" i="7948"/>
  <c r="BG597" i="7948"/>
  <c r="BC597" i="7948"/>
  <c r="AY597" i="7948"/>
  <c r="AW597" i="7948"/>
  <c r="AU597" i="7948"/>
  <c r="AS597" i="7948"/>
  <c r="AQ597" i="7948"/>
  <c r="AO597" i="7948"/>
  <c r="AM597" i="7948"/>
  <c r="AK597" i="7948"/>
  <c r="AI597" i="7948"/>
  <c r="AG597" i="7948"/>
  <c r="AE597" i="7948"/>
  <c r="AD597" i="7948"/>
  <c r="AC597" i="7948"/>
  <c r="AB597" i="7948"/>
  <c r="AA597" i="7948"/>
  <c r="Z597" i="7948"/>
  <c r="Y597" i="7948"/>
  <c r="X597" i="7948"/>
  <c r="W597" i="7948"/>
  <c r="V597" i="7948"/>
  <c r="U597" i="7948"/>
  <c r="T597" i="7948"/>
  <c r="S597" i="7948"/>
  <c r="R597" i="7948"/>
  <c r="F597" i="7948"/>
  <c r="BW568" i="7948"/>
  <c r="BS568" i="7948"/>
  <c r="BO568" i="7948"/>
  <c r="BK568" i="7948"/>
  <c r="BG568" i="7948"/>
  <c r="BE568" i="7948"/>
  <c r="BC568" i="7948"/>
  <c r="BA568" i="7948"/>
  <c r="AY568" i="7948"/>
  <c r="AW568" i="7948"/>
  <c r="AU568" i="7948"/>
  <c r="AS568" i="7948"/>
  <c r="AQ568" i="7948"/>
  <c r="AO568" i="7948"/>
  <c r="AM568" i="7948"/>
  <c r="AK568" i="7948"/>
  <c r="AI568" i="7948"/>
  <c r="AG568" i="7948"/>
  <c r="AE568" i="7948"/>
  <c r="AD568" i="7948"/>
  <c r="AC568" i="7948"/>
  <c r="AB568" i="7948"/>
  <c r="AA568" i="7948"/>
  <c r="Z568" i="7948"/>
  <c r="Y568" i="7948"/>
  <c r="X568" i="7948"/>
  <c r="W568" i="7948"/>
  <c r="V568" i="7948"/>
  <c r="U568" i="7948"/>
  <c r="T568" i="7948"/>
  <c r="S568" i="7948"/>
  <c r="R568" i="7948"/>
  <c r="M568" i="7948"/>
  <c r="F568" i="7948"/>
  <c r="BW539" i="7948"/>
  <c r="BS539" i="7948"/>
  <c r="BQ539" i="7948"/>
  <c r="BO539" i="7948"/>
  <c r="BM539" i="7948"/>
  <c r="BK539" i="7948"/>
  <c r="BI539" i="7948"/>
  <c r="BG539" i="7948"/>
  <c r="BE539" i="7948"/>
  <c r="BC539" i="7948"/>
  <c r="BA539" i="7948"/>
  <c r="AY539" i="7948"/>
  <c r="AW539" i="7948"/>
  <c r="AU539" i="7948"/>
  <c r="AS539" i="7948"/>
  <c r="AQ539" i="7948"/>
  <c r="AO539" i="7948"/>
  <c r="AM539" i="7948"/>
  <c r="AK539" i="7948"/>
  <c r="AI539" i="7948"/>
  <c r="AG539" i="7948"/>
  <c r="AE539" i="7948"/>
  <c r="AD539" i="7948"/>
  <c r="AC539" i="7948"/>
  <c r="AB539" i="7948"/>
  <c r="AA539" i="7948"/>
  <c r="Z539" i="7948"/>
  <c r="Y539" i="7948"/>
  <c r="X539" i="7948"/>
  <c r="W539" i="7948"/>
  <c r="V539" i="7948"/>
  <c r="U539" i="7948"/>
  <c r="T539" i="7948"/>
  <c r="S539" i="7948"/>
  <c r="R539" i="7948"/>
  <c r="F539" i="7948"/>
  <c r="BY510" i="7948"/>
  <c r="BW510" i="7948"/>
  <c r="BU510" i="7948"/>
  <c r="BS510" i="7948"/>
  <c r="BQ510" i="7948"/>
  <c r="BO510" i="7948"/>
  <c r="BM510" i="7948"/>
  <c r="BK510" i="7948"/>
  <c r="BI510" i="7948"/>
  <c r="BG510" i="7948"/>
  <c r="BE510" i="7948"/>
  <c r="BC510" i="7948"/>
  <c r="BA510" i="7948"/>
  <c r="AY510" i="7948"/>
  <c r="AW510" i="7948"/>
  <c r="AU510" i="7948"/>
  <c r="AS510" i="7948"/>
  <c r="AQ510" i="7948"/>
  <c r="AO510" i="7948"/>
  <c r="AM510" i="7948"/>
  <c r="AK510" i="7948"/>
  <c r="AI510" i="7948"/>
  <c r="AG510" i="7948"/>
  <c r="AE510" i="7948"/>
  <c r="AD510" i="7948"/>
  <c r="BZ481" i="7948"/>
  <c r="BX481" i="7948"/>
  <c r="BV481" i="7948"/>
  <c r="BT481" i="7948"/>
  <c r="BR481" i="7948"/>
  <c r="BP481" i="7948"/>
  <c r="BN481" i="7948"/>
  <c r="BL481" i="7948"/>
  <c r="BJ481" i="7948"/>
  <c r="BH481" i="7948"/>
  <c r="BF481" i="7948"/>
  <c r="BD481" i="7948"/>
  <c r="BB481" i="7948"/>
  <c r="AZ481" i="7948"/>
  <c r="AX481" i="7948"/>
  <c r="AV481" i="7948"/>
  <c r="AT481" i="7948"/>
  <c r="AR481" i="7948"/>
  <c r="AP481" i="7948"/>
  <c r="AN481" i="7948"/>
  <c r="AL481" i="7948"/>
  <c r="AJ481" i="7948"/>
  <c r="AH481" i="7948"/>
  <c r="AF481" i="7948"/>
  <c r="AD481" i="7948"/>
  <c r="BY452" i="7948"/>
  <c r="BW452" i="7948"/>
  <c r="BU452" i="7948"/>
  <c r="BS452" i="7948"/>
  <c r="BQ452" i="7948"/>
  <c r="BO452" i="7948"/>
  <c r="BM452" i="7948"/>
  <c r="BK452" i="7948"/>
  <c r="BI452" i="7948"/>
  <c r="BG452" i="7948"/>
  <c r="BE452" i="7948"/>
  <c r="BC452" i="7948"/>
  <c r="BA452" i="7948"/>
  <c r="AY452" i="7948"/>
  <c r="AW452" i="7948"/>
  <c r="AU452" i="7948"/>
  <c r="AS452" i="7948"/>
  <c r="AQ452" i="7948"/>
  <c r="AO452" i="7948"/>
  <c r="AM452" i="7948"/>
  <c r="AK452" i="7948"/>
  <c r="AI452" i="7948"/>
  <c r="AG452" i="7948"/>
  <c r="AE452" i="7948"/>
  <c r="AD452" i="7948"/>
  <c r="BZ423" i="7948"/>
  <c r="BX423" i="7948"/>
  <c r="BV423" i="7948"/>
  <c r="BT423" i="7948"/>
  <c r="BR423" i="7948"/>
  <c r="BP423" i="7948"/>
  <c r="BN423" i="7948"/>
  <c r="BL423" i="7948"/>
  <c r="BJ423" i="7948"/>
  <c r="BH423" i="7948"/>
  <c r="BF423" i="7948"/>
  <c r="BD423" i="7948"/>
  <c r="BB423" i="7948"/>
  <c r="AZ423" i="7948"/>
  <c r="AX423" i="7948"/>
  <c r="AV423" i="7948"/>
  <c r="AT423" i="7948"/>
  <c r="AR423" i="7948"/>
  <c r="AP423" i="7948"/>
  <c r="AN423" i="7948"/>
  <c r="AL423" i="7948"/>
  <c r="AJ423" i="7948"/>
  <c r="AH423" i="7948"/>
  <c r="AF423" i="7948"/>
  <c r="AD423" i="7948"/>
  <c r="BY394" i="7948"/>
  <c r="BW394" i="7948"/>
  <c r="BU394" i="7948"/>
  <c r="BS394" i="7948"/>
  <c r="BQ394" i="7948"/>
  <c r="BO394" i="7948"/>
  <c r="BM394" i="7948"/>
  <c r="BK394" i="7948"/>
  <c r="BI394" i="7948"/>
  <c r="BG394" i="7948"/>
  <c r="BE394" i="7948"/>
  <c r="BC394" i="7948"/>
  <c r="BA394" i="7948"/>
  <c r="AY394" i="7948"/>
  <c r="AW394" i="7948"/>
  <c r="AU394" i="7948"/>
  <c r="AS394" i="7948"/>
  <c r="AQ394" i="7948"/>
  <c r="AO394" i="7948"/>
  <c r="AM394" i="7948"/>
  <c r="AK394" i="7948"/>
  <c r="AI394" i="7948"/>
  <c r="AG394" i="7948"/>
  <c r="AE394" i="7948"/>
  <c r="AD394" i="7948"/>
  <c r="AC394" i="7948"/>
  <c r="AB394" i="7948"/>
  <c r="AA394" i="7948"/>
  <c r="Z394" i="7948"/>
  <c r="Y394" i="7948"/>
  <c r="X394" i="7948"/>
  <c r="W394" i="7948"/>
  <c r="V394" i="7948"/>
  <c r="U394" i="7948"/>
  <c r="T394" i="7948"/>
  <c r="S394" i="7948"/>
  <c r="R394" i="7948"/>
  <c r="F394" i="7948"/>
  <c r="BY365" i="7948"/>
  <c r="BW365" i="7948"/>
  <c r="BU365" i="7948"/>
  <c r="BS365" i="7948"/>
  <c r="BQ365" i="7948"/>
  <c r="BO365" i="7948"/>
  <c r="BM365" i="7948"/>
  <c r="BK365" i="7948"/>
  <c r="BI365" i="7948"/>
  <c r="BG365" i="7948"/>
  <c r="BE365" i="7948"/>
  <c r="BC365" i="7948"/>
  <c r="BA365" i="7948"/>
  <c r="AY365" i="7948"/>
  <c r="AW365" i="7948"/>
  <c r="AU365" i="7948"/>
  <c r="AS365" i="7948"/>
  <c r="AQ365" i="7948"/>
  <c r="AO365" i="7948"/>
  <c r="AM365" i="7948"/>
  <c r="AK365" i="7948"/>
  <c r="AI365" i="7948"/>
  <c r="AG365" i="7948"/>
  <c r="AE365" i="7948"/>
  <c r="AD365" i="7948"/>
  <c r="BZ336" i="7948"/>
  <c r="BX336" i="7948"/>
  <c r="BV336" i="7948"/>
  <c r="BT336" i="7948"/>
  <c r="BR336" i="7948"/>
  <c r="BP336" i="7948"/>
  <c r="BN336" i="7948"/>
  <c r="BL336" i="7948"/>
  <c r="BJ336" i="7948"/>
  <c r="BH336" i="7948"/>
  <c r="BF336" i="7948"/>
  <c r="BD336" i="7948"/>
  <c r="BB336" i="7948"/>
  <c r="AZ336" i="7948"/>
  <c r="AX336" i="7948"/>
  <c r="AV336" i="7948"/>
  <c r="AT336" i="7948"/>
  <c r="AR336" i="7948"/>
  <c r="AP336" i="7948"/>
  <c r="AN336" i="7948"/>
  <c r="AL336" i="7948"/>
  <c r="AJ336" i="7948"/>
  <c r="AH336" i="7948"/>
  <c r="AF336" i="7948"/>
  <c r="AD336" i="7948"/>
  <c r="BY307" i="7948"/>
  <c r="BW307" i="7948"/>
  <c r="BU307" i="7948"/>
  <c r="BS307" i="7948"/>
  <c r="BQ307" i="7948"/>
  <c r="BO307" i="7948"/>
  <c r="BM307" i="7948"/>
  <c r="BK307" i="7948"/>
  <c r="BI307" i="7948"/>
  <c r="BG307" i="7948"/>
  <c r="BE307" i="7948"/>
  <c r="BC307" i="7948"/>
  <c r="BA307" i="7948"/>
  <c r="AY307" i="7948"/>
  <c r="AW307" i="7948"/>
  <c r="AU307" i="7948"/>
  <c r="AS307" i="7948"/>
  <c r="AQ307" i="7948"/>
  <c r="AO307" i="7948"/>
  <c r="AM307" i="7948"/>
  <c r="AK307" i="7948"/>
  <c r="AI307" i="7948"/>
  <c r="AG307" i="7948"/>
  <c r="AE307" i="7948"/>
  <c r="AD307" i="7948"/>
  <c r="BZ278" i="7948"/>
  <c r="BX278" i="7948"/>
  <c r="BV278" i="7948"/>
  <c r="BT278" i="7948"/>
  <c r="BR278" i="7948"/>
  <c r="BP278" i="7948"/>
  <c r="BN278" i="7948"/>
  <c r="BL278" i="7948"/>
  <c r="BJ278" i="7948"/>
  <c r="BH278" i="7948"/>
  <c r="BF278" i="7948"/>
  <c r="BD278" i="7948"/>
  <c r="BB278" i="7948"/>
  <c r="AZ278" i="7948"/>
  <c r="AX278" i="7948"/>
  <c r="AV278" i="7948"/>
  <c r="AT278" i="7948"/>
  <c r="AR278" i="7948"/>
  <c r="AP278" i="7948"/>
  <c r="AN278" i="7948"/>
  <c r="AL278" i="7948"/>
  <c r="AJ278" i="7948"/>
  <c r="AH278" i="7948"/>
  <c r="AF278" i="7948"/>
  <c r="AD278" i="7948"/>
  <c r="BY249" i="7948"/>
  <c r="BW249" i="7948"/>
  <c r="BU249" i="7948"/>
  <c r="BS249" i="7948"/>
  <c r="BQ249" i="7948"/>
  <c r="BO249" i="7948"/>
  <c r="BM249" i="7948"/>
  <c r="BK249" i="7948"/>
  <c r="BI249" i="7948"/>
  <c r="BG249" i="7948"/>
  <c r="BE249" i="7948"/>
  <c r="BC249" i="7948"/>
  <c r="BA249" i="7948"/>
  <c r="AY249" i="7948"/>
  <c r="AW249" i="7948"/>
  <c r="AU249" i="7948"/>
  <c r="AS249" i="7948"/>
  <c r="AQ249" i="7948"/>
  <c r="AO249" i="7948"/>
  <c r="AM249" i="7948"/>
  <c r="AK249" i="7948"/>
  <c r="AI249" i="7948"/>
  <c r="AG249" i="7948"/>
  <c r="AE249" i="7948"/>
  <c r="AD249" i="7948"/>
  <c r="BZ220" i="7948"/>
  <c r="BX220" i="7948"/>
  <c r="BV220" i="7948"/>
  <c r="BT220" i="7948"/>
  <c r="BR220" i="7948"/>
  <c r="BP220" i="7948"/>
  <c r="BN220" i="7948"/>
  <c r="BL220" i="7948"/>
  <c r="BJ220" i="7948"/>
  <c r="BH220" i="7948"/>
  <c r="BF220" i="7948"/>
  <c r="BD220" i="7948"/>
  <c r="BB220" i="7948"/>
  <c r="AZ220" i="7948"/>
  <c r="AX220" i="7948"/>
  <c r="AV220" i="7948"/>
  <c r="AT220" i="7948"/>
  <c r="AR220" i="7948"/>
  <c r="AP220" i="7948"/>
  <c r="AN220" i="7948"/>
  <c r="AL220" i="7948"/>
  <c r="AJ220" i="7948"/>
  <c r="AH220" i="7948"/>
  <c r="AF220" i="7948"/>
  <c r="AD220" i="7948"/>
  <c r="BY191" i="7948"/>
  <c r="BW191" i="7948"/>
  <c r="BU191" i="7948"/>
  <c r="BS191" i="7948"/>
  <c r="BQ191" i="7948"/>
  <c r="BO191" i="7948"/>
  <c r="BM191" i="7948"/>
  <c r="BK191" i="7948"/>
  <c r="BI191" i="7948"/>
  <c r="BG191" i="7948"/>
  <c r="BE191" i="7948"/>
  <c r="BC191" i="7948"/>
  <c r="BA191" i="7948"/>
  <c r="AY191" i="7948"/>
  <c r="AW191" i="7948"/>
  <c r="AU191" i="7948"/>
  <c r="AS191" i="7948"/>
  <c r="AQ191" i="7948"/>
  <c r="AO191" i="7948"/>
  <c r="AM191" i="7948"/>
  <c r="AK191" i="7948"/>
  <c r="AI191" i="7948"/>
  <c r="AG191" i="7948"/>
  <c r="AE191" i="7948"/>
  <c r="AD191" i="7948"/>
  <c r="Q184" i="7948"/>
  <c r="P184" i="7948"/>
  <c r="O184" i="7948"/>
  <c r="N184" i="7948"/>
  <c r="M184" i="7948"/>
  <c r="L184" i="7948"/>
  <c r="K184" i="7948"/>
  <c r="J184" i="7948"/>
  <c r="I184" i="7948"/>
  <c r="H184" i="7948"/>
  <c r="G184" i="7948"/>
  <c r="F184" i="7948"/>
  <c r="D184" i="7948"/>
  <c r="C184" i="7948"/>
  <c r="BZ167" i="7948"/>
  <c r="BY167" i="7948"/>
  <c r="BX167" i="7948"/>
  <c r="BW167" i="7948"/>
  <c r="BV167" i="7948"/>
  <c r="BU167" i="7948"/>
  <c r="BT167" i="7948"/>
  <c r="BS167" i="7948"/>
  <c r="BR167" i="7948"/>
  <c r="BQ167" i="7948"/>
  <c r="BP167" i="7948"/>
  <c r="BO167" i="7948"/>
  <c r="BN167" i="7948"/>
  <c r="BM167" i="7948"/>
  <c r="BL167" i="7948"/>
  <c r="BK167" i="7948"/>
  <c r="BJ167" i="7948"/>
  <c r="BI167" i="7948"/>
  <c r="BH167" i="7948"/>
  <c r="BG167" i="7948"/>
  <c r="BF167" i="7948"/>
  <c r="BE167" i="7948"/>
  <c r="BD167" i="7948"/>
  <c r="BC167" i="7948"/>
  <c r="BB167" i="7948"/>
  <c r="BA167" i="7948"/>
  <c r="AZ167" i="7948"/>
  <c r="AY167" i="7948"/>
  <c r="AX167" i="7948"/>
  <c r="AW167" i="7948"/>
  <c r="AV167" i="7948"/>
  <c r="AU167" i="7948"/>
  <c r="AT167" i="7948"/>
  <c r="AS167" i="7948"/>
  <c r="AR167" i="7948"/>
  <c r="AQ167" i="7948"/>
  <c r="AP167" i="7948"/>
  <c r="AO167" i="7948"/>
  <c r="AN167" i="7948"/>
  <c r="AM167" i="7948"/>
  <c r="AL167" i="7948"/>
  <c r="AK167" i="7948"/>
  <c r="AJ167" i="7948"/>
  <c r="AI167" i="7948"/>
  <c r="AH167" i="7948"/>
  <c r="AG167" i="7948"/>
  <c r="AF167" i="7948"/>
  <c r="AE167" i="7948"/>
  <c r="AD167" i="7948"/>
  <c r="AC167" i="7948"/>
  <c r="AB167" i="7948"/>
  <c r="AA167" i="7948"/>
  <c r="Z167" i="7948"/>
  <c r="Y167" i="7948"/>
  <c r="X167" i="7948"/>
  <c r="W167" i="7948"/>
  <c r="V167" i="7948"/>
  <c r="U167" i="7948"/>
  <c r="T167" i="7948"/>
  <c r="S167" i="7948"/>
  <c r="R167" i="7948"/>
  <c r="Q167" i="7948"/>
  <c r="P167" i="7948"/>
  <c r="O167" i="7948"/>
  <c r="N167" i="7948"/>
  <c r="M167" i="7948"/>
  <c r="L167" i="7948"/>
  <c r="K167" i="7948"/>
  <c r="J167" i="7948"/>
  <c r="I167" i="7948"/>
  <c r="H167" i="7948"/>
  <c r="G167" i="7948"/>
  <c r="F167" i="7948"/>
  <c r="K161" i="7948"/>
  <c r="J161" i="7948"/>
  <c r="I161" i="7948"/>
  <c r="H161" i="7948"/>
  <c r="G161" i="7948"/>
  <c r="F161" i="7948"/>
  <c r="C161" i="7948"/>
  <c r="BZ144" i="7948"/>
  <c r="BY144" i="7948"/>
  <c r="BX144" i="7948"/>
  <c r="BW144" i="7948"/>
  <c r="BV144" i="7948"/>
  <c r="BU144" i="7948"/>
  <c r="BT144" i="7948"/>
  <c r="BS144" i="7948"/>
  <c r="BR144" i="7948"/>
  <c r="BQ144" i="7948"/>
  <c r="BP144" i="7948"/>
  <c r="BO144" i="7948"/>
  <c r="BN144" i="7948"/>
  <c r="BM144" i="7948"/>
  <c r="BL144" i="7948"/>
  <c r="BK144" i="7948"/>
  <c r="BJ144" i="7948"/>
  <c r="BI144" i="7948"/>
  <c r="BH144" i="7948"/>
  <c r="BG144" i="7948"/>
  <c r="BF144" i="7948"/>
  <c r="BE144" i="7948"/>
  <c r="BD144" i="7948"/>
  <c r="BC144" i="7948"/>
  <c r="BB144" i="7948"/>
  <c r="BA144" i="7948"/>
  <c r="AZ144" i="7948"/>
  <c r="AY144" i="7948"/>
  <c r="AX144" i="7948"/>
  <c r="AW144" i="7948"/>
  <c r="AV144" i="7948"/>
  <c r="AU144" i="7948"/>
  <c r="AT144" i="7948"/>
  <c r="AS144" i="7948"/>
  <c r="AR144" i="7948"/>
  <c r="AQ144" i="7948"/>
  <c r="AP144" i="7948"/>
  <c r="AO144" i="7948"/>
  <c r="AN144" i="7948"/>
  <c r="AM144" i="7948"/>
  <c r="AL144" i="7948"/>
  <c r="AK144" i="7948"/>
  <c r="AJ144" i="7948"/>
  <c r="AI144" i="7948"/>
  <c r="AH144" i="7948"/>
  <c r="AG144" i="7948"/>
  <c r="AF144" i="7948"/>
  <c r="AE144" i="7948"/>
  <c r="AD144" i="7948"/>
  <c r="AC144" i="7948"/>
  <c r="AB144" i="7948"/>
  <c r="AA144" i="7948"/>
  <c r="Z144" i="7948"/>
  <c r="Y144" i="7948"/>
  <c r="X144" i="7948"/>
  <c r="W144" i="7948"/>
  <c r="V144" i="7948"/>
  <c r="U144" i="7948"/>
  <c r="T144" i="7948"/>
  <c r="S144" i="7948"/>
  <c r="R144" i="7948"/>
  <c r="Q144" i="7948"/>
  <c r="P144" i="7948"/>
  <c r="O144" i="7948"/>
  <c r="N144" i="7948"/>
  <c r="M144" i="7948"/>
  <c r="L144" i="7948"/>
  <c r="K144" i="7948"/>
  <c r="J144" i="7948"/>
  <c r="I144" i="7948"/>
  <c r="H144" i="7948"/>
  <c r="G144" i="7948"/>
  <c r="F144" i="7948"/>
  <c r="A139" i="7948"/>
  <c r="Z119" i="7948"/>
  <c r="Y119" i="7948"/>
  <c r="X119" i="7948"/>
  <c r="W119" i="7948"/>
  <c r="V119" i="7948"/>
  <c r="U119" i="7948"/>
  <c r="T119" i="7948"/>
  <c r="S119" i="7948"/>
  <c r="R119" i="7948"/>
  <c r="Q119" i="7948"/>
  <c r="P119" i="7948"/>
  <c r="O119" i="7948"/>
  <c r="N119" i="7948"/>
  <c r="M119" i="7948"/>
  <c r="L119" i="7948"/>
  <c r="J119" i="7948"/>
  <c r="I119" i="7948"/>
  <c r="H119" i="7948"/>
  <c r="G119" i="7948"/>
  <c r="F119" i="7948"/>
  <c r="BZ102" i="7948"/>
  <c r="BY102" i="7948"/>
  <c r="BX102" i="7948"/>
  <c r="BW102" i="7948"/>
  <c r="BV102" i="7948"/>
  <c r="BU102" i="7948"/>
  <c r="BT102" i="7948"/>
  <c r="BS102" i="7948"/>
  <c r="BR102" i="7948"/>
  <c r="BQ102" i="7948"/>
  <c r="BP102" i="7948"/>
  <c r="BO102" i="7948"/>
  <c r="BN102" i="7948"/>
  <c r="BM102" i="7948"/>
  <c r="BL102" i="7948"/>
  <c r="BK102" i="7948"/>
  <c r="BJ102" i="7948"/>
  <c r="BI102" i="7948"/>
  <c r="BH102" i="7948"/>
  <c r="BG102" i="7948"/>
  <c r="BF102" i="7948"/>
  <c r="BE102" i="7948"/>
  <c r="BD102" i="7948"/>
  <c r="BC102" i="7948"/>
  <c r="BB102" i="7948"/>
  <c r="BA102" i="7948"/>
  <c r="AZ102" i="7948"/>
  <c r="AY102" i="7948"/>
  <c r="AX102" i="7948"/>
  <c r="AW102" i="7948"/>
  <c r="AV102" i="7948"/>
  <c r="AU102" i="7948"/>
  <c r="AT102" i="7948"/>
  <c r="AS102" i="7948"/>
  <c r="AR102" i="7948"/>
  <c r="AQ102" i="7948"/>
  <c r="AP102" i="7948"/>
  <c r="AO102" i="7948"/>
  <c r="AN102" i="7948"/>
  <c r="AM102" i="7948"/>
  <c r="AL102" i="7948"/>
  <c r="AK102" i="7948"/>
  <c r="AJ102" i="7948"/>
  <c r="AI102" i="7948"/>
  <c r="AH102" i="7948"/>
  <c r="AG102" i="7948"/>
  <c r="AF102" i="7948"/>
  <c r="AE102" i="7948"/>
  <c r="AD102" i="7948"/>
  <c r="AC102" i="7948"/>
  <c r="AB102" i="7948"/>
  <c r="AA102" i="7948"/>
  <c r="Z102" i="7948"/>
  <c r="Y102" i="7948"/>
  <c r="X102" i="7948"/>
  <c r="W102" i="7948"/>
  <c r="V102" i="7948"/>
  <c r="U102" i="7948"/>
  <c r="T102" i="7948"/>
  <c r="S102" i="7948"/>
  <c r="R102" i="7948"/>
  <c r="Q102" i="7948"/>
  <c r="P102" i="7948"/>
  <c r="O102" i="7948"/>
  <c r="N102" i="7948"/>
  <c r="M102" i="7948"/>
  <c r="L102" i="7948"/>
  <c r="K102" i="7948"/>
  <c r="J102" i="7948"/>
  <c r="I102" i="7948"/>
  <c r="H102" i="7948"/>
  <c r="G102" i="7948"/>
  <c r="F102" i="7948"/>
  <c r="Z98" i="7948"/>
  <c r="Y98" i="7948"/>
  <c r="X98" i="7948"/>
  <c r="W98" i="7948"/>
  <c r="V98" i="7948"/>
  <c r="U98" i="7948"/>
  <c r="T98" i="7948"/>
  <c r="S98" i="7948"/>
  <c r="R98" i="7948"/>
  <c r="Q98" i="7948"/>
  <c r="P98" i="7948"/>
  <c r="O98" i="7948"/>
  <c r="N98" i="7948"/>
  <c r="M98" i="7948"/>
  <c r="L98" i="7948"/>
  <c r="J98" i="7948"/>
  <c r="I98" i="7948"/>
  <c r="H98" i="7948"/>
  <c r="G98" i="7948"/>
  <c r="F98" i="7948"/>
  <c r="BZ81" i="7948"/>
  <c r="BY81" i="7948"/>
  <c r="BX81" i="7948"/>
  <c r="BW81" i="7948"/>
  <c r="BV81" i="7948"/>
  <c r="BU81" i="7948"/>
  <c r="BT81" i="7948"/>
  <c r="BS81" i="7948"/>
  <c r="BR81" i="7948"/>
  <c r="BQ81" i="7948"/>
  <c r="BP81" i="7948"/>
  <c r="BO81" i="7948"/>
  <c r="BN81" i="7948"/>
  <c r="BM81" i="7948"/>
  <c r="BL81" i="7948"/>
  <c r="BK81" i="7948"/>
  <c r="BJ81" i="7948"/>
  <c r="BI81" i="7948"/>
  <c r="BH81" i="7948"/>
  <c r="BG81" i="7948"/>
  <c r="BF81" i="7948"/>
  <c r="BE81" i="7948"/>
  <c r="BD81" i="7948"/>
  <c r="BC81" i="7948"/>
  <c r="BB81" i="7948"/>
  <c r="BA81" i="7948"/>
  <c r="AZ81" i="7948"/>
  <c r="AY81" i="7948"/>
  <c r="AX81" i="7948"/>
  <c r="AW81" i="7948"/>
  <c r="AV81" i="7948"/>
  <c r="AU81" i="7948"/>
  <c r="AT81" i="7948"/>
  <c r="AS81" i="7948"/>
  <c r="AR81" i="7948"/>
  <c r="AQ81" i="7948"/>
  <c r="AP81" i="7948"/>
  <c r="AO81" i="7948"/>
  <c r="AN81" i="7948"/>
  <c r="AM81" i="7948"/>
  <c r="AL81" i="7948"/>
  <c r="AK81" i="7948"/>
  <c r="AJ81" i="7948"/>
  <c r="AI81" i="7948"/>
  <c r="AH81" i="7948"/>
  <c r="AG81" i="7948"/>
  <c r="AF81" i="7948"/>
  <c r="AE81" i="7948"/>
  <c r="AD81" i="7948"/>
  <c r="AC81" i="7948"/>
  <c r="AB81" i="7948"/>
  <c r="AA81" i="7948"/>
  <c r="Z81" i="7948"/>
  <c r="Y81" i="7948"/>
  <c r="X81" i="7948"/>
  <c r="W81" i="7948"/>
  <c r="V81" i="7948"/>
  <c r="U81" i="7948"/>
  <c r="T81" i="7948"/>
  <c r="S81" i="7948"/>
  <c r="R81" i="7948"/>
  <c r="Q81" i="7948"/>
  <c r="P81" i="7948"/>
  <c r="O81" i="7948"/>
  <c r="N81" i="7948"/>
  <c r="M81" i="7948"/>
  <c r="L81" i="7948"/>
  <c r="K81" i="7948"/>
  <c r="J81" i="7948"/>
  <c r="I81" i="7948"/>
  <c r="H81" i="7948"/>
  <c r="G81" i="7948"/>
  <c r="F81" i="7948"/>
  <c r="BZ60" i="7948"/>
  <c r="BY60" i="7948"/>
  <c r="BX60" i="7948"/>
  <c r="BW60" i="7948"/>
  <c r="BV60" i="7948"/>
  <c r="BU60" i="7948"/>
  <c r="BT60" i="7948"/>
  <c r="BS60" i="7948"/>
  <c r="BR60" i="7948"/>
  <c r="BQ60" i="7948"/>
  <c r="BP60" i="7948"/>
  <c r="BO60" i="7948"/>
  <c r="BN60" i="7948"/>
  <c r="BM60" i="7948"/>
  <c r="BL60" i="7948"/>
  <c r="BK60" i="7948"/>
  <c r="BJ60" i="7948"/>
  <c r="BI60" i="7948"/>
  <c r="BH60" i="7948"/>
  <c r="BG60" i="7948"/>
  <c r="BF60" i="7948"/>
  <c r="BE60" i="7948"/>
  <c r="BD60" i="7948"/>
  <c r="BC60" i="7948"/>
  <c r="BB60" i="7948"/>
  <c r="BA60" i="7948"/>
  <c r="AZ60" i="7948"/>
  <c r="AY60" i="7948"/>
  <c r="AX60" i="7948"/>
  <c r="AW60" i="7948"/>
  <c r="AV60" i="7948"/>
  <c r="AU60" i="7948"/>
  <c r="AT60" i="7948"/>
  <c r="AS60" i="7948"/>
  <c r="AR60" i="7948"/>
  <c r="AQ60" i="7948"/>
  <c r="AP60" i="7948"/>
  <c r="AO60" i="7948"/>
  <c r="AN60" i="7948"/>
  <c r="AM60" i="7948"/>
  <c r="AL60" i="7948"/>
  <c r="AK60" i="7948"/>
  <c r="AJ60" i="7948"/>
  <c r="AI60" i="7948"/>
  <c r="AH60" i="7948"/>
  <c r="AG60" i="7948"/>
  <c r="AF60" i="7948"/>
  <c r="AE60" i="7948"/>
  <c r="AD60" i="7948"/>
  <c r="AC60" i="7948"/>
  <c r="AB60" i="7948"/>
  <c r="AA60" i="7948"/>
  <c r="Z60" i="7948"/>
  <c r="Y60" i="7948"/>
  <c r="X60" i="7948"/>
  <c r="W60" i="7948"/>
  <c r="V60" i="7948"/>
  <c r="U60" i="7948"/>
  <c r="T60" i="7948"/>
  <c r="S60" i="7948"/>
  <c r="R60" i="7948"/>
  <c r="Q60" i="7948"/>
  <c r="P60" i="7948"/>
  <c r="O60" i="7948"/>
  <c r="N60" i="7948"/>
  <c r="M60" i="7948"/>
  <c r="L60" i="7948"/>
  <c r="K60" i="7948"/>
  <c r="J60" i="7948"/>
  <c r="I60" i="7948"/>
  <c r="H60" i="7948"/>
  <c r="G60" i="7948"/>
  <c r="F60" i="7948"/>
  <c r="F58" i="7948"/>
  <c r="G58" i="7948"/>
  <c r="H58" i="7948"/>
  <c r="I58" i="7948"/>
  <c r="J58" i="7948"/>
  <c r="K58" i="7948"/>
  <c r="L58" i="7948"/>
  <c r="M58" i="7948"/>
  <c r="N58" i="7948"/>
  <c r="O58" i="7948"/>
  <c r="P58" i="7948"/>
  <c r="Q58" i="7948"/>
  <c r="R58" i="7948"/>
  <c r="S58" i="7948"/>
  <c r="T58" i="7948"/>
  <c r="U58" i="7948"/>
  <c r="V58" i="7948"/>
  <c r="W58" i="7948"/>
  <c r="X58" i="7948"/>
  <c r="Y58" i="7948"/>
  <c r="Z58" i="7948"/>
  <c r="AA58" i="7948"/>
  <c r="AB58" i="7948"/>
  <c r="AC58" i="7948"/>
  <c r="AD58" i="7948"/>
  <c r="AE58" i="7948"/>
  <c r="AF58" i="7948"/>
  <c r="AG58" i="7948"/>
  <c r="AH58" i="7948"/>
  <c r="AI58" i="7948"/>
  <c r="AJ58" i="7948"/>
  <c r="AK58" i="7948"/>
  <c r="AL58" i="7948"/>
  <c r="AM58" i="7948"/>
  <c r="AN58" i="7948"/>
  <c r="AO58" i="7948"/>
  <c r="AP58" i="7948"/>
  <c r="AQ58" i="7948"/>
  <c r="AR58" i="7948"/>
  <c r="AS58" i="7948"/>
  <c r="AT58" i="7948"/>
  <c r="AU58" i="7948"/>
  <c r="AV58" i="7948"/>
  <c r="AW58" i="7948"/>
  <c r="AX58" i="7948"/>
  <c r="AY58" i="7948"/>
  <c r="AZ58" i="7948"/>
  <c r="BA58" i="7948"/>
  <c r="BB58" i="7948"/>
  <c r="BC58" i="7948"/>
  <c r="BD58" i="7948"/>
  <c r="BE58" i="7948"/>
  <c r="BF58" i="7948"/>
  <c r="BG58" i="7948"/>
  <c r="BH58" i="7948"/>
  <c r="BI58" i="7948"/>
  <c r="BJ58" i="7948"/>
  <c r="BK58" i="7948"/>
  <c r="BL58" i="7948"/>
  <c r="BM58" i="7948"/>
  <c r="BN58" i="7948"/>
  <c r="BO58" i="7948"/>
  <c r="BP58" i="7948"/>
  <c r="BQ58" i="7948"/>
  <c r="BR58" i="7948"/>
  <c r="BS58" i="7948"/>
  <c r="BT58" i="7948"/>
  <c r="BU58" i="7948"/>
  <c r="BV58" i="7948"/>
  <c r="BW58" i="7948"/>
  <c r="BX58" i="7948"/>
  <c r="BY58" i="7948"/>
  <c r="BZ58" i="7948"/>
  <c r="X55" i="7948"/>
  <c r="W55" i="7948"/>
  <c r="V55" i="7948"/>
  <c r="U55" i="7948"/>
  <c r="T55" i="7948"/>
  <c r="S55" i="7948"/>
  <c r="R55" i="7948"/>
  <c r="Q55" i="7948"/>
  <c r="P55" i="7948"/>
  <c r="O55" i="7948"/>
  <c r="N55" i="7948"/>
  <c r="M55" i="7948"/>
  <c r="D17" i="7948"/>
  <c r="G39" i="7948"/>
  <c r="G40" i="7948"/>
  <c r="G41" i="7948"/>
  <c r="G42" i="7948"/>
  <c r="G43" i="7948"/>
  <c r="G44" i="7948"/>
  <c r="G45" i="7948"/>
  <c r="G46" i="7948"/>
  <c r="G47" i="7948"/>
  <c r="G48" i="7948"/>
  <c r="G49" i="7948"/>
  <c r="G50" i="7948"/>
  <c r="G51" i="7948"/>
  <c r="G52" i="7948"/>
  <c r="G53" i="7948"/>
  <c r="G54" i="7948"/>
  <c r="G55" i="7948"/>
  <c r="E55" i="7948"/>
  <c r="D55" i="7948"/>
  <c r="C55" i="7948"/>
  <c r="J54" i="7948"/>
  <c r="J53" i="7948"/>
  <c r="J52" i="7948"/>
  <c r="J51" i="7948"/>
  <c r="J50" i="7948"/>
  <c r="J49" i="7948"/>
  <c r="J48" i="7948"/>
  <c r="J47" i="7948"/>
  <c r="J46" i="7948"/>
  <c r="J45" i="7948"/>
  <c r="J44" i="7948"/>
  <c r="J43" i="7948"/>
  <c r="J42" i="7948"/>
  <c r="J41" i="7948"/>
  <c r="J40" i="7948"/>
  <c r="J39" i="7948"/>
  <c r="J21" i="7948"/>
  <c r="J15" i="7948"/>
  <c r="J24" i="7948"/>
  <c r="K24" i="7948"/>
  <c r="L24" i="7948"/>
  <c r="M24" i="7948"/>
  <c r="N24" i="7948"/>
  <c r="O24" i="7948"/>
  <c r="P24" i="7948"/>
  <c r="P17" i="7948"/>
  <c r="O17" i="7948"/>
  <c r="N17" i="7948"/>
  <c r="M17" i="7948"/>
  <c r="L17" i="7948"/>
  <c r="K17" i="7948"/>
  <c r="J17" i="7948"/>
  <c r="I17" i="7948"/>
  <c r="H17" i="7948"/>
  <c r="G17" i="7948"/>
  <c r="F17" i="7948"/>
  <c r="E17" i="7948"/>
  <c r="D16" i="7948"/>
  <c r="D15" i="7948"/>
  <c r="P9" i="7948"/>
  <c r="Q9" i="7948"/>
  <c r="R9" i="7948"/>
  <c r="S9" i="7948"/>
  <c r="T9" i="7948"/>
  <c r="U9" i="7948"/>
  <c r="V9" i="7948"/>
  <c r="W9" i="7948"/>
  <c r="R7" i="7948"/>
  <c r="S7" i="7948"/>
  <c r="T7" i="7948"/>
  <c r="U7" i="7948"/>
  <c r="V7" i="7948"/>
  <c r="W7" i="7948"/>
  <c r="G470" i="18"/>
  <c r="G478" i="7942"/>
  <c r="G574" i="7942"/>
  <c r="G598" i="18"/>
  <c r="G136" i="7941"/>
  <c r="G606" i="7942"/>
  <c r="G630" i="18"/>
  <c r="G168" i="7941"/>
  <c r="G542" i="7942"/>
  <c r="G566" i="18"/>
  <c r="G104" i="7941"/>
  <c r="G510" i="7942"/>
  <c r="G200" i="7941"/>
  <c r="H246" i="1"/>
  <c r="H251" i="1"/>
  <c r="H252" i="1"/>
  <c r="H7" i="7942"/>
  <c r="H7" i="18"/>
  <c r="G662" i="18"/>
  <c r="H6" i="18"/>
  <c r="I246" i="1"/>
  <c r="I251" i="1"/>
  <c r="I252" i="1"/>
  <c r="I7" i="7942"/>
  <c r="I7" i="18"/>
  <c r="I6" i="18"/>
  <c r="J246" i="1"/>
  <c r="J6" i="18"/>
  <c r="K6" i="18"/>
  <c r="L6" i="18"/>
  <c r="M6" i="18"/>
  <c r="G471" i="18"/>
  <c r="G479" i="7942"/>
  <c r="G575" i="7942"/>
  <c r="G599" i="18"/>
  <c r="G137" i="7941"/>
  <c r="G607" i="7942"/>
  <c r="G631" i="18"/>
  <c r="G169" i="7941"/>
  <c r="G543" i="7942"/>
  <c r="G567" i="18"/>
  <c r="G105" i="7941"/>
  <c r="G511" i="7942"/>
  <c r="G201" i="7941"/>
  <c r="G663" i="18"/>
  <c r="G472" i="18"/>
  <c r="G480" i="7942"/>
  <c r="G576" i="7942"/>
  <c r="G600" i="18"/>
  <c r="G138" i="7941"/>
  <c r="G608" i="7942"/>
  <c r="G632" i="18"/>
  <c r="G170" i="7941"/>
  <c r="G544" i="7942"/>
  <c r="G568" i="18"/>
  <c r="G106" i="7941"/>
  <c r="G512" i="7942"/>
  <c r="G202" i="7941"/>
  <c r="G664" i="18"/>
  <c r="G473" i="18"/>
  <c r="G481" i="7942"/>
  <c r="G577" i="7942"/>
  <c r="G601" i="18"/>
  <c r="G139" i="7941"/>
  <c r="G609" i="7942"/>
  <c r="G633" i="18"/>
  <c r="G171" i="7941"/>
  <c r="G545" i="7942"/>
  <c r="G569" i="18"/>
  <c r="G107" i="7941"/>
  <c r="G513" i="7942"/>
  <c r="G203" i="7941"/>
  <c r="G665" i="18"/>
  <c r="G474" i="18"/>
  <c r="G482" i="7942"/>
  <c r="G578" i="7942"/>
  <c r="G602" i="18"/>
  <c r="G140" i="7941"/>
  <c r="G610" i="7942"/>
  <c r="G634" i="18"/>
  <c r="G172" i="7941"/>
  <c r="G546" i="7942"/>
  <c r="G570" i="18"/>
  <c r="G108" i="7941"/>
  <c r="G514" i="7942"/>
  <c r="G204" i="7941"/>
  <c r="G666" i="18"/>
  <c r="G475" i="18"/>
  <c r="G483" i="7942"/>
  <c r="G579" i="7942"/>
  <c r="G603" i="18"/>
  <c r="G141" i="7941"/>
  <c r="G611" i="7942"/>
  <c r="G635" i="18"/>
  <c r="G173" i="7941"/>
  <c r="G547" i="7942"/>
  <c r="G571" i="18"/>
  <c r="G109" i="7941"/>
  <c r="G515" i="7942"/>
  <c r="G205" i="7941"/>
  <c r="G667" i="18"/>
  <c r="G476" i="18"/>
  <c r="G484" i="7942"/>
  <c r="G580" i="7942"/>
  <c r="G604" i="18"/>
  <c r="G142" i="7941"/>
  <c r="G612" i="7942"/>
  <c r="G636" i="18"/>
  <c r="G174" i="7941"/>
  <c r="G548" i="7942"/>
  <c r="G572" i="18"/>
  <c r="G110" i="7941"/>
  <c r="G516" i="7942"/>
  <c r="G206" i="7941"/>
  <c r="G668" i="18"/>
  <c r="G477" i="18"/>
  <c r="G485" i="7942"/>
  <c r="G581" i="7942"/>
  <c r="G605" i="18"/>
  <c r="G143" i="7941"/>
  <c r="G613" i="7942"/>
  <c r="G637" i="18"/>
  <c r="G175" i="7941"/>
  <c r="G517" i="7942"/>
  <c r="G207" i="7941"/>
  <c r="G669" i="18"/>
  <c r="G478" i="18"/>
  <c r="G486" i="7942"/>
  <c r="G582" i="7942"/>
  <c r="G606" i="18"/>
  <c r="G144" i="7941"/>
  <c r="G614" i="7942"/>
  <c r="G638" i="18"/>
  <c r="G176" i="7941"/>
  <c r="G518" i="7942"/>
  <c r="G208" i="7941"/>
  <c r="G670" i="18"/>
  <c r="G479" i="18"/>
  <c r="G487" i="7942"/>
  <c r="G583" i="7942"/>
  <c r="G607" i="18"/>
  <c r="G145" i="7941"/>
  <c r="G615" i="7942"/>
  <c r="G639" i="18"/>
  <c r="G177" i="7941"/>
  <c r="G519" i="7942"/>
  <c r="G209" i="7941"/>
  <c r="G671" i="18"/>
  <c r="G480" i="18"/>
  <c r="G488" i="7942"/>
  <c r="G584" i="7942"/>
  <c r="G608" i="18"/>
  <c r="G146" i="7941"/>
  <c r="G616" i="7942"/>
  <c r="G640" i="18"/>
  <c r="G178" i="7941"/>
  <c r="G520" i="7942"/>
  <c r="G481" i="18"/>
  <c r="G489" i="7942"/>
  <c r="G585" i="7942"/>
  <c r="G609" i="18"/>
  <c r="G147" i="7941"/>
  <c r="G521" i="7942"/>
  <c r="G482" i="18"/>
  <c r="G490" i="7942"/>
  <c r="G586" i="7942"/>
  <c r="G610" i="18"/>
  <c r="G148" i="7941"/>
  <c r="G554" i="7942"/>
  <c r="G578" i="18"/>
  <c r="G116" i="7941"/>
  <c r="G522" i="7942"/>
  <c r="G483" i="18"/>
  <c r="G491" i="7942"/>
  <c r="G587" i="7942"/>
  <c r="G611" i="18"/>
  <c r="G149" i="7941"/>
  <c r="G555" i="7942"/>
  <c r="G579" i="18"/>
  <c r="G117" i="7941"/>
  <c r="G523" i="7942"/>
  <c r="G251" i="1"/>
  <c r="G252" i="1"/>
  <c r="G6" i="7942"/>
  <c r="G12" i="7942"/>
  <c r="G205" i="7942"/>
  <c r="G173" i="7942"/>
  <c r="G237" i="7942"/>
  <c r="H269" i="7942"/>
  <c r="G356" i="7942"/>
  <c r="G334" i="7942"/>
  <c r="G378" i="7942"/>
  <c r="N252" i="1"/>
  <c r="N7" i="7942"/>
  <c r="G13" i="7942"/>
  <c r="G206" i="7942"/>
  <c r="G174" i="7942"/>
  <c r="G238" i="7942"/>
  <c r="G357" i="7942"/>
  <c r="G335" i="7942"/>
  <c r="G379" i="7942"/>
  <c r="H402" i="7942"/>
  <c r="G14" i="7942"/>
  <c r="G207" i="7942"/>
  <c r="G175" i="7942"/>
  <c r="G239" i="7942"/>
  <c r="H273" i="7942"/>
  <c r="G358" i="7942"/>
  <c r="G336" i="7942"/>
  <c r="G380" i="7942"/>
  <c r="G15" i="7942"/>
  <c r="G208" i="7942"/>
  <c r="G176" i="7942"/>
  <c r="G240" i="7942"/>
  <c r="G359" i="7942"/>
  <c r="G337" i="7942"/>
  <c r="G381" i="7942"/>
  <c r="H406" i="7942"/>
  <c r="G16" i="7942"/>
  <c r="G209" i="7942"/>
  <c r="G177" i="7942"/>
  <c r="G241" i="7942"/>
  <c r="H277" i="7942"/>
  <c r="G360" i="7942"/>
  <c r="G338" i="7942"/>
  <c r="G382" i="7942"/>
  <c r="G17" i="7942"/>
  <c r="G210" i="7942"/>
  <c r="G178" i="7942"/>
  <c r="G242" i="7942"/>
  <c r="G361" i="7942"/>
  <c r="G339" i="7942"/>
  <c r="G383" i="7942"/>
  <c r="H410" i="7942"/>
  <c r="G18" i="7942"/>
  <c r="G211" i="7942"/>
  <c r="G179" i="7942"/>
  <c r="G243" i="7942"/>
  <c r="H281" i="7942"/>
  <c r="G362" i="7942"/>
  <c r="G340" i="7942"/>
  <c r="G384" i="7942"/>
  <c r="G19" i="7942"/>
  <c r="G212" i="7942"/>
  <c r="G180" i="7942"/>
  <c r="G244" i="7942"/>
  <c r="G363" i="7942"/>
  <c r="G341" i="7942"/>
  <c r="G385" i="7942"/>
  <c r="H414" i="7942"/>
  <c r="G20" i="7942"/>
  <c r="G213" i="7942"/>
  <c r="G181" i="7942"/>
  <c r="G245" i="7942"/>
  <c r="H285" i="7942"/>
  <c r="G364" i="7942"/>
  <c r="G342" i="7942"/>
  <c r="G386" i="7942"/>
  <c r="G21" i="7942"/>
  <c r="G214" i="7942"/>
  <c r="G182" i="7942"/>
  <c r="G246" i="7942"/>
  <c r="G365" i="7942"/>
  <c r="G343" i="7942"/>
  <c r="G387" i="7942"/>
  <c r="H418" i="7942"/>
  <c r="G22" i="7942"/>
  <c r="G215" i="7942"/>
  <c r="G183" i="7942"/>
  <c r="G247" i="7942"/>
  <c r="H289" i="7942"/>
  <c r="G366" i="7942"/>
  <c r="G23" i="7942"/>
  <c r="G216" i="7942"/>
  <c r="G367" i="7942"/>
  <c r="G24" i="7942"/>
  <c r="G368" i="7942"/>
  <c r="G25" i="7942"/>
  <c r="G369" i="7942"/>
  <c r="G458" i="7942"/>
  <c r="I234" i="18"/>
  <c r="J234" i="18"/>
  <c r="K234" i="18"/>
  <c r="L234" i="18"/>
  <c r="M234" i="18"/>
  <c r="J235" i="18"/>
  <c r="K235" i="18"/>
  <c r="L235" i="18"/>
  <c r="M235" i="18"/>
  <c r="K236" i="18"/>
  <c r="L236" i="18"/>
  <c r="M236" i="18"/>
  <c r="L237" i="18"/>
  <c r="M237" i="18"/>
  <c r="M238" i="18"/>
  <c r="O252" i="1"/>
  <c r="P252" i="1"/>
  <c r="Q252" i="1"/>
  <c r="G459" i="7942"/>
  <c r="I247" i="18"/>
  <c r="J247" i="18"/>
  <c r="K247" i="18"/>
  <c r="L247" i="18"/>
  <c r="M247" i="18"/>
  <c r="J248" i="18"/>
  <c r="K248" i="18"/>
  <c r="L248" i="18"/>
  <c r="M248" i="18"/>
  <c r="K249" i="18"/>
  <c r="L249" i="18"/>
  <c r="M249" i="18"/>
  <c r="L250" i="18"/>
  <c r="M250" i="18"/>
  <c r="M251" i="18"/>
  <c r="M257" i="18"/>
  <c r="G453" i="7942"/>
  <c r="G645" i="7942"/>
  <c r="H453" i="7942"/>
  <c r="I169" i="18"/>
  <c r="J169" i="18"/>
  <c r="K169" i="18"/>
  <c r="L169" i="18"/>
  <c r="M169" i="18"/>
  <c r="J170" i="18"/>
  <c r="K170" i="18"/>
  <c r="L170" i="18"/>
  <c r="M170" i="18"/>
  <c r="K171" i="18"/>
  <c r="L171" i="18"/>
  <c r="M171" i="18"/>
  <c r="L172" i="18"/>
  <c r="M172" i="18"/>
  <c r="M173" i="18"/>
  <c r="M179" i="18"/>
  <c r="G454" i="7942"/>
  <c r="G646" i="7942"/>
  <c r="H454" i="7942"/>
  <c r="F120" i="7945"/>
  <c r="G452" i="7942"/>
  <c r="G644" i="7942"/>
  <c r="H452" i="7942"/>
  <c r="F92" i="7945"/>
  <c r="G448" i="7942"/>
  <c r="G640" i="7942"/>
  <c r="H448" i="7942"/>
  <c r="F36" i="7945"/>
  <c r="G456" i="7942"/>
  <c r="F148" i="7945"/>
  <c r="G457" i="7942"/>
  <c r="H457" i="7942"/>
  <c r="F162" i="7945"/>
  <c r="G449" i="7942"/>
  <c r="G641" i="7942"/>
  <c r="H449" i="7942"/>
  <c r="F50" i="7945"/>
  <c r="G450" i="7942"/>
  <c r="G642" i="7942"/>
  <c r="H450" i="7942"/>
  <c r="F64" i="7945"/>
  <c r="G447" i="7942"/>
  <c r="G639" i="7942"/>
  <c r="H447" i="7942"/>
  <c r="F22" i="7945"/>
  <c r="G455" i="7942"/>
  <c r="G647" i="7942"/>
  <c r="H455" i="7942"/>
  <c r="F134" i="7945"/>
  <c r="G451" i="7942"/>
  <c r="G643" i="7942"/>
  <c r="H451" i="7942"/>
  <c r="F78" i="7945"/>
  <c r="G446" i="7942"/>
  <c r="G638" i="7942"/>
  <c r="H446" i="7942"/>
  <c r="F8" i="7945"/>
  <c r="G762" i="18"/>
  <c r="G890" i="18"/>
  <c r="G601" i="7941"/>
  <c r="G858" i="18"/>
  <c r="G569" i="7941"/>
  <c r="G633" i="7941"/>
  <c r="G922" i="18"/>
  <c r="G763" i="18"/>
  <c r="G891" i="18"/>
  <c r="G602" i="7941"/>
  <c r="G859" i="18"/>
  <c r="G570" i="7941"/>
  <c r="G634" i="7941"/>
  <c r="G923" i="18"/>
  <c r="G764" i="18"/>
  <c r="G892" i="18"/>
  <c r="G603" i="7941"/>
  <c r="G860" i="18"/>
  <c r="G571" i="7941"/>
  <c r="G635" i="7941"/>
  <c r="G924" i="18"/>
  <c r="G765" i="18"/>
  <c r="G893" i="18"/>
  <c r="G604" i="7941"/>
  <c r="G861" i="18"/>
  <c r="G572" i="7941"/>
  <c r="G636" i="7941"/>
  <c r="G925" i="18"/>
  <c r="G766" i="18"/>
  <c r="G894" i="18"/>
  <c r="G605" i="7941"/>
  <c r="G862" i="18"/>
  <c r="G573" i="7941"/>
  <c r="G637" i="7941"/>
  <c r="G926" i="18"/>
  <c r="G767" i="18"/>
  <c r="G895" i="18"/>
  <c r="G606" i="7941"/>
  <c r="G863" i="18"/>
  <c r="G574" i="7941"/>
  <c r="G638" i="7941"/>
  <c r="G927" i="18"/>
  <c r="G768" i="18"/>
  <c r="G896" i="18"/>
  <c r="G607" i="7941"/>
  <c r="G864" i="18"/>
  <c r="G575" i="7941"/>
  <c r="G639" i="7941"/>
  <c r="G928" i="18"/>
  <c r="G769" i="18"/>
  <c r="G897" i="18"/>
  <c r="G608" i="7941"/>
  <c r="G640" i="7941"/>
  <c r="G929" i="18"/>
  <c r="G770" i="18"/>
  <c r="G898" i="18"/>
  <c r="G609" i="7941"/>
  <c r="G641" i="7941"/>
  <c r="G930" i="18"/>
  <c r="G771" i="18"/>
  <c r="G899" i="18"/>
  <c r="G610" i="7941"/>
  <c r="G642" i="7941"/>
  <c r="G931" i="18"/>
  <c r="G772" i="18"/>
  <c r="G900" i="18"/>
  <c r="G611" i="7941"/>
  <c r="G773" i="18"/>
  <c r="G901" i="18"/>
  <c r="G612" i="7941"/>
  <c r="G774" i="18"/>
  <c r="G902" i="18"/>
  <c r="G613" i="7941"/>
  <c r="G870" i="18"/>
  <c r="G581" i="7941"/>
  <c r="G775" i="18"/>
  <c r="G903" i="18"/>
  <c r="G614" i="7941"/>
  <c r="G871" i="18"/>
  <c r="G582" i="7941"/>
  <c r="G873" i="18"/>
  <c r="G584" i="7941"/>
  <c r="G875" i="18"/>
  <c r="G586" i="7941"/>
  <c r="G877" i="18"/>
  <c r="G588" i="7941"/>
  <c r="G879" i="18"/>
  <c r="G590" i="7941"/>
  <c r="G881" i="18"/>
  <c r="G592" i="7941"/>
  <c r="G883" i="18"/>
  <c r="G594" i="7941"/>
  <c r="G885" i="18"/>
  <c r="G596" i="7941"/>
  <c r="G887" i="18"/>
  <c r="G598" i="7941"/>
  <c r="S37" i="1"/>
  <c r="P236" i="7944"/>
  <c r="R37" i="1"/>
  <c r="Q37" i="1"/>
  <c r="P37" i="1"/>
  <c r="O37" i="1"/>
  <c r="G643" i="7941"/>
  <c r="G932" i="18"/>
  <c r="G644" i="7941"/>
  <c r="G933" i="18"/>
  <c r="G645" i="7941"/>
  <c r="G934" i="18"/>
  <c r="G646" i="7941"/>
  <c r="G935" i="18"/>
  <c r="G776" i="18"/>
  <c r="G492" i="7942"/>
  <c r="G524" i="7942"/>
  <c r="G556" i="7942"/>
  <c r="G580" i="18"/>
  <c r="G118" i="7941"/>
  <c r="G588" i="7942"/>
  <c r="G612" i="18"/>
  <c r="G150" i="7941"/>
  <c r="G647" i="7941"/>
  <c r="G936" i="18"/>
  <c r="G777" i="18"/>
  <c r="G1003" i="18"/>
  <c r="G493" i="7942"/>
  <c r="G525" i="7942"/>
  <c r="H461" i="7942"/>
  <c r="G557" i="7942"/>
  <c r="G581" i="18"/>
  <c r="G119" i="7941"/>
  <c r="G589" i="7942"/>
  <c r="G613" i="18"/>
  <c r="G151" i="7941"/>
  <c r="G648" i="7941"/>
  <c r="G937" i="18"/>
  <c r="G778" i="18"/>
  <c r="G494" i="7942"/>
  <c r="G526" i="7942"/>
  <c r="G558" i="7942"/>
  <c r="G582" i="18"/>
  <c r="G120" i="7941"/>
  <c r="G590" i="7942"/>
  <c r="G614" i="18"/>
  <c r="G152" i="7941"/>
  <c r="G649" i="7941"/>
  <c r="G938" i="18"/>
  <c r="G779" i="18"/>
  <c r="G495" i="7942"/>
  <c r="G527" i="7942"/>
  <c r="H463" i="7942"/>
  <c r="G559" i="7942"/>
  <c r="G583" i="18"/>
  <c r="G121" i="7941"/>
  <c r="G591" i="7942"/>
  <c r="G615" i="18"/>
  <c r="G153" i="7941"/>
  <c r="G650" i="7941"/>
  <c r="G939" i="18"/>
  <c r="G780" i="18"/>
  <c r="G496" i="7942"/>
  <c r="G528" i="7942"/>
  <c r="G560" i="7942"/>
  <c r="G584" i="18"/>
  <c r="G122" i="7941"/>
  <c r="G592" i="7942"/>
  <c r="G616" i="18"/>
  <c r="G154" i="7941"/>
  <c r="G651" i="7941"/>
  <c r="G940" i="18"/>
  <c r="G781" i="18"/>
  <c r="G497" i="7942"/>
  <c r="G529" i="7942"/>
  <c r="H465" i="7942"/>
  <c r="G561" i="7942"/>
  <c r="G585" i="18"/>
  <c r="G123" i="7941"/>
  <c r="G593" i="7942"/>
  <c r="G617" i="18"/>
  <c r="G155" i="7941"/>
  <c r="G652" i="7941"/>
  <c r="G941" i="18"/>
  <c r="G782" i="18"/>
  <c r="G498" i="7942"/>
  <c r="G530" i="7942"/>
  <c r="G562" i="7942"/>
  <c r="G586" i="18"/>
  <c r="G124" i="7941"/>
  <c r="G594" i="7942"/>
  <c r="G618" i="18"/>
  <c r="G156" i="7941"/>
  <c r="G653" i="7941"/>
  <c r="G942" i="18"/>
  <c r="G783" i="18"/>
  <c r="G499" i="7942"/>
  <c r="G531" i="7942"/>
  <c r="G563" i="7942"/>
  <c r="G587" i="18"/>
  <c r="G125" i="7941"/>
  <c r="G595" i="7942"/>
  <c r="G619" i="18"/>
  <c r="G157" i="7941"/>
  <c r="G654" i="7941"/>
  <c r="G943" i="18"/>
  <c r="G784" i="18"/>
  <c r="G500" i="7942"/>
  <c r="G532" i="7942"/>
  <c r="G564" i="7942"/>
  <c r="G588" i="18"/>
  <c r="G126" i="7941"/>
  <c r="G596" i="7942"/>
  <c r="G620" i="18"/>
  <c r="G158" i="7941"/>
  <c r="G655" i="7941"/>
  <c r="G944" i="18"/>
  <c r="G785" i="18"/>
  <c r="G1011" i="18"/>
  <c r="G501" i="7942"/>
  <c r="G533" i="7942"/>
  <c r="G565" i="7942"/>
  <c r="G589" i="18"/>
  <c r="G127" i="7941"/>
  <c r="G597" i="7942"/>
  <c r="G621" i="18"/>
  <c r="G159" i="7941"/>
  <c r="G656" i="7941"/>
  <c r="G945" i="18"/>
  <c r="G786" i="18"/>
  <c r="G502" i="7942"/>
  <c r="G534" i="7942"/>
  <c r="G566" i="7942"/>
  <c r="G590" i="18"/>
  <c r="G128" i="7941"/>
  <c r="G598" i="7942"/>
  <c r="G622" i="18"/>
  <c r="G160" i="7941"/>
  <c r="G657" i="7941"/>
  <c r="G946" i="18"/>
  <c r="G787" i="18"/>
  <c r="G503" i="7942"/>
  <c r="G535" i="7942"/>
  <c r="G567" i="7942"/>
  <c r="G591" i="18"/>
  <c r="G129" i="7941"/>
  <c r="G599" i="7942"/>
  <c r="G623" i="18"/>
  <c r="G161" i="7941"/>
  <c r="G658" i="7941"/>
  <c r="G947" i="18"/>
  <c r="G788" i="18"/>
  <c r="G504" i="7942"/>
  <c r="G536" i="7942"/>
  <c r="G568" i="7942"/>
  <c r="G592" i="18"/>
  <c r="G130" i="7941"/>
  <c r="G600" i="7942"/>
  <c r="G624" i="18"/>
  <c r="G162" i="7941"/>
  <c r="G659" i="7941"/>
  <c r="G948" i="18"/>
  <c r="G789" i="18"/>
  <c r="G1015" i="18"/>
  <c r="G505" i="7942"/>
  <c r="G537" i="7942"/>
  <c r="G569" i="7942"/>
  <c r="G593" i="18"/>
  <c r="G131" i="7941"/>
  <c r="G601" i="7942"/>
  <c r="G625" i="18"/>
  <c r="G163" i="7941"/>
  <c r="G660" i="7941"/>
  <c r="G949" i="18"/>
  <c r="G790" i="18"/>
  <c r="G506" i="7942"/>
  <c r="G538" i="7942"/>
  <c r="G570" i="7942"/>
  <c r="G594" i="18"/>
  <c r="G132" i="7941"/>
  <c r="G602" i="7942"/>
  <c r="G626" i="18"/>
  <c r="G164" i="7941"/>
  <c r="G661" i="7941"/>
  <c r="G950" i="18"/>
  <c r="G791" i="18"/>
  <c r="G507" i="7942"/>
  <c r="G539" i="7942"/>
  <c r="G571" i="7942"/>
  <c r="G595" i="18"/>
  <c r="G133" i="7941"/>
  <c r="G603" i="7942"/>
  <c r="G627" i="18"/>
  <c r="G165" i="7941"/>
  <c r="G662" i="7941"/>
  <c r="G951" i="18"/>
  <c r="G41" i="7942"/>
  <c r="G138" i="1"/>
  <c r="G73" i="7942"/>
  <c r="G105" i="7942"/>
  <c r="G40" i="7942"/>
  <c r="G137" i="1"/>
  <c r="G72" i="7942"/>
  <c r="G104" i="7942"/>
  <c r="G39" i="7942"/>
  <c r="G136" i="1"/>
  <c r="G71" i="7942"/>
  <c r="G103" i="7942"/>
  <c r="G38" i="7942"/>
  <c r="G135" i="1"/>
  <c r="G70" i="7942"/>
  <c r="G102" i="7942"/>
  <c r="G37" i="7942"/>
  <c r="G134" i="1"/>
  <c r="G69" i="7942"/>
  <c r="G101" i="7942"/>
  <c r="G36" i="7942"/>
  <c r="G133" i="1"/>
  <c r="G68" i="7942"/>
  <c r="G35" i="7942"/>
  <c r="G132" i="1"/>
  <c r="G67" i="7942"/>
  <c r="G99" i="7942"/>
  <c r="G34" i="7942"/>
  <c r="G131" i="1"/>
  <c r="G66" i="7942"/>
  <c r="G98" i="7942"/>
  <c r="G33" i="7942"/>
  <c r="G130" i="1"/>
  <c r="G65" i="7942"/>
  <c r="G97" i="7942"/>
  <c r="G32" i="7942"/>
  <c r="G129" i="1"/>
  <c r="G64" i="7942"/>
  <c r="G96" i="7942"/>
  <c r="G31" i="7942"/>
  <c r="G128" i="1"/>
  <c r="G63" i="7942"/>
  <c r="G95" i="7942"/>
  <c r="G375" i="7942"/>
  <c r="G353" i="7942"/>
  <c r="G397" i="7942"/>
  <c r="G210" i="7941"/>
  <c r="G672" i="18"/>
  <c r="G617" i="7942"/>
  <c r="G641" i="18"/>
  <c r="G179" i="7941"/>
  <c r="G211" i="7941"/>
  <c r="G673" i="18"/>
  <c r="G618" i="7942"/>
  <c r="G642" i="18"/>
  <c r="G180" i="7941"/>
  <c r="G212" i="7941"/>
  <c r="G674" i="18"/>
  <c r="G619" i="7942"/>
  <c r="G643" i="18"/>
  <c r="G181" i="7941"/>
  <c r="G213" i="7941"/>
  <c r="G675" i="18"/>
  <c r="G484" i="18"/>
  <c r="G620" i="7942"/>
  <c r="G644" i="18"/>
  <c r="G182" i="7941"/>
  <c r="G214" i="7941"/>
  <c r="G676" i="18"/>
  <c r="G485" i="18"/>
  <c r="G621" i="7942"/>
  <c r="G645" i="18"/>
  <c r="G183" i="7941"/>
  <c r="G215" i="7941"/>
  <c r="G677" i="18"/>
  <c r="G486" i="18"/>
  <c r="G622" i="7942"/>
  <c r="G646" i="18"/>
  <c r="G184" i="7941"/>
  <c r="G216" i="7941"/>
  <c r="G678" i="18"/>
  <c r="G487" i="18"/>
  <c r="G623" i="7942"/>
  <c r="G647" i="18"/>
  <c r="G185" i="7941"/>
  <c r="G217" i="7941"/>
  <c r="G679" i="18"/>
  <c r="G488" i="18"/>
  <c r="G624" i="7942"/>
  <c r="G648" i="18"/>
  <c r="G186" i="7941"/>
  <c r="G218" i="7941"/>
  <c r="G680" i="18"/>
  <c r="G489" i="18"/>
  <c r="G625" i="7942"/>
  <c r="G649" i="18"/>
  <c r="G187" i="7941"/>
  <c r="G219" i="7941"/>
  <c r="G681" i="18"/>
  <c r="G490" i="18"/>
  <c r="G626" i="7942"/>
  <c r="G650" i="18"/>
  <c r="G188" i="7941"/>
  <c r="G220" i="7941"/>
  <c r="G682" i="18"/>
  <c r="G491" i="18"/>
  <c r="G627" i="7942"/>
  <c r="G651" i="18"/>
  <c r="G189" i="7941"/>
  <c r="G221" i="7941"/>
  <c r="G683" i="18"/>
  <c r="G492" i="18"/>
  <c r="G628" i="7942"/>
  <c r="G652" i="18"/>
  <c r="G190" i="7941"/>
  <c r="G222" i="7941"/>
  <c r="G684" i="18"/>
  <c r="G493" i="18"/>
  <c r="G629" i="7942"/>
  <c r="G653" i="18"/>
  <c r="G191" i="7941"/>
  <c r="G223" i="7941"/>
  <c r="G685" i="18"/>
  <c r="G494" i="18"/>
  <c r="G630" i="7942"/>
  <c r="G654" i="18"/>
  <c r="G192" i="7941"/>
  <c r="G224" i="7941"/>
  <c r="G686" i="18"/>
  <c r="G495" i="18"/>
  <c r="G631" i="7942"/>
  <c r="G655" i="18"/>
  <c r="G193" i="7941"/>
  <c r="G225" i="7941"/>
  <c r="G687" i="18"/>
  <c r="G496" i="18"/>
  <c r="G632" i="7942"/>
  <c r="G656" i="18"/>
  <c r="G194" i="7941"/>
  <c r="G226" i="7941"/>
  <c r="G688" i="18"/>
  <c r="G497" i="18"/>
  <c r="G633" i="7942"/>
  <c r="G657" i="18"/>
  <c r="G195" i="7941"/>
  <c r="G227" i="7941"/>
  <c r="G689" i="18"/>
  <c r="G498" i="18"/>
  <c r="G634" i="7942"/>
  <c r="G658" i="18"/>
  <c r="G196" i="7941"/>
  <c r="G228" i="7941"/>
  <c r="G690" i="18"/>
  <c r="G499" i="18"/>
  <c r="G635" i="7942"/>
  <c r="G659" i="18"/>
  <c r="G197" i="7941"/>
  <c r="G229" i="7941"/>
  <c r="G691" i="18"/>
  <c r="G374" i="7942"/>
  <c r="G352" i="7942"/>
  <c r="G396" i="7942"/>
  <c r="G30" i="7942"/>
  <c r="G127" i="1"/>
  <c r="G373" i="7942"/>
  <c r="G351" i="7942"/>
  <c r="G395" i="7942"/>
  <c r="G29" i="7942"/>
  <c r="G126" i="1"/>
  <c r="G61" i="7942"/>
  <c r="G93" i="7942"/>
  <c r="G28" i="7942"/>
  <c r="G125" i="1"/>
  <c r="G372" i="7942"/>
  <c r="G350" i="7942"/>
  <c r="G394" i="7942"/>
  <c r="G27" i="7942"/>
  <c r="G124" i="1"/>
  <c r="G371" i="7942"/>
  <c r="G349" i="7942"/>
  <c r="G393" i="7942"/>
  <c r="G370" i="7942"/>
  <c r="G348" i="7942"/>
  <c r="G392" i="7942"/>
  <c r="G347" i="7942"/>
  <c r="G346" i="7942"/>
  <c r="G345" i="7942"/>
  <c r="G344" i="7942"/>
  <c r="Q252" i="18"/>
  <c r="P252" i="18"/>
  <c r="O252" i="18"/>
  <c r="N252" i="18"/>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5" i="7941"/>
  <c r="D634" i="7941"/>
  <c r="D633" i="7941"/>
  <c r="D229" i="7941"/>
  <c r="D228" i="7941"/>
  <c r="D227" i="7941"/>
  <c r="D226" i="7941"/>
  <c r="D225" i="7941"/>
  <c r="D224" i="7941"/>
  <c r="D223" i="7941"/>
  <c r="D222" i="7941"/>
  <c r="D221" i="7941"/>
  <c r="D220" i="7941"/>
  <c r="D219" i="7941"/>
  <c r="D218" i="7941"/>
  <c r="D217" i="7941"/>
  <c r="D216" i="7941"/>
  <c r="D215" i="7941"/>
  <c r="D214" i="7941"/>
  <c r="D213" i="7941"/>
  <c r="D212" i="7941"/>
  <c r="D211" i="7941"/>
  <c r="D210" i="7941"/>
  <c r="D209" i="7941"/>
  <c r="D208" i="7941"/>
  <c r="D207" i="7941"/>
  <c r="D206" i="7941"/>
  <c r="D205" i="7941"/>
  <c r="D204" i="7941"/>
  <c r="D203" i="7941"/>
  <c r="D202" i="7941"/>
  <c r="D201" i="7941"/>
  <c r="D200" i="7941"/>
  <c r="D951" i="18"/>
  <c r="D950" i="18"/>
  <c r="D949" i="18"/>
  <c r="D948" i="18"/>
  <c r="D947" i="18"/>
  <c r="D946" i="18"/>
  <c r="D945" i="18"/>
  <c r="D944" i="18"/>
  <c r="D943" i="18"/>
  <c r="D942" i="18"/>
  <c r="D941" i="18"/>
  <c r="D940" i="18"/>
  <c r="D939" i="18"/>
  <c r="D938" i="18"/>
  <c r="D937" i="18"/>
  <c r="D936" i="18"/>
  <c r="D935" i="18"/>
  <c r="D934" i="18"/>
  <c r="D933" i="18"/>
  <c r="D932" i="18"/>
  <c r="D931" i="18"/>
  <c r="D930" i="18"/>
  <c r="D929" i="18"/>
  <c r="D928" i="18"/>
  <c r="D927" i="18"/>
  <c r="D926" i="18"/>
  <c r="D925" i="18"/>
  <c r="D924" i="18"/>
  <c r="D923" i="18"/>
  <c r="D922" i="18"/>
  <c r="G6" i="18"/>
  <c r="G996"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665" i="18"/>
  <c r="D664" i="18"/>
  <c r="D663" i="18"/>
  <c r="D662" i="18"/>
  <c r="C667" i="7942"/>
  <c r="C666" i="7942"/>
  <c r="C665" i="7942"/>
  <c r="C664" i="7942"/>
  <c r="C663" i="7942"/>
  <c r="C662" i="7942"/>
  <c r="C661" i="7942"/>
  <c r="C660" i="7942"/>
  <c r="C659" i="7942"/>
  <c r="C658" i="7942"/>
  <c r="G658" i="7942"/>
  <c r="G659" i="7942"/>
  <c r="G660" i="7942"/>
  <c r="G661" i="7942"/>
  <c r="G662" i="7942"/>
  <c r="G663" i="7942"/>
  <c r="G664" i="7942"/>
  <c r="G665" i="7942"/>
  <c r="G666" i="7942"/>
  <c r="G667" i="7942"/>
  <c r="G747" i="18"/>
  <c r="G755" i="18"/>
  <c r="G475" i="7942"/>
  <c r="H475" i="7942"/>
  <c r="G474" i="7942"/>
  <c r="H474" i="7942"/>
  <c r="G473" i="7942"/>
  <c r="H473" i="7942"/>
  <c r="G472" i="7942"/>
  <c r="H472" i="7942"/>
  <c r="G471" i="7942"/>
  <c r="H471" i="7942"/>
  <c r="G470" i="7942"/>
  <c r="H470" i="7942"/>
  <c r="G469" i="7942"/>
  <c r="H469" i="7942"/>
  <c r="G468" i="7942"/>
  <c r="H468" i="7942"/>
  <c r="G467" i="7942"/>
  <c r="H467" i="7942"/>
  <c r="G466" i="7942"/>
  <c r="H466" i="7942"/>
  <c r="G465" i="7942"/>
  <c r="G657" i="7942"/>
  <c r="G464" i="7942"/>
  <c r="G656" i="7942"/>
  <c r="H464" i="7942"/>
  <c r="G463" i="7942"/>
  <c r="G655" i="7942"/>
  <c r="G462" i="7942"/>
  <c r="G654" i="7942"/>
  <c r="H462" i="7942"/>
  <c r="G461" i="7942"/>
  <c r="G653" i="7942"/>
  <c r="G460" i="7942"/>
  <c r="G652" i="7942"/>
  <c r="H460" i="7942"/>
  <c r="H3" i="18"/>
  <c r="H258" i="18"/>
  <c r="H270" i="18"/>
  <c r="G649" i="7942"/>
  <c r="G648" i="7942"/>
  <c r="H456" i="7942"/>
  <c r="G184" i="7942"/>
  <c r="G248" i="7942"/>
  <c r="G217" i="7942"/>
  <c r="G185" i="7942"/>
  <c r="G249" i="7942"/>
  <c r="G218" i="7942"/>
  <c r="G186" i="7942"/>
  <c r="G250" i="7942"/>
  <c r="G219" i="7942"/>
  <c r="G187" i="7942"/>
  <c r="G251" i="7942"/>
  <c r="G220" i="7942"/>
  <c r="G188" i="7942"/>
  <c r="G252" i="7942"/>
  <c r="G221" i="7942"/>
  <c r="G189" i="7942"/>
  <c r="G253" i="7942"/>
  <c r="G222" i="7942"/>
  <c r="G190" i="7942"/>
  <c r="G254" i="7942"/>
  <c r="G223" i="7942"/>
  <c r="G191" i="7942"/>
  <c r="G255" i="7942"/>
  <c r="G224" i="7942"/>
  <c r="G192" i="7942"/>
  <c r="G256" i="7942"/>
  <c r="G225" i="7942"/>
  <c r="G193" i="7942"/>
  <c r="G257" i="7942"/>
  <c r="G226" i="7942"/>
  <c r="G194" i="7942"/>
  <c r="G258" i="7942"/>
  <c r="G227" i="7942"/>
  <c r="G195" i="7942"/>
  <c r="G259" i="7942"/>
  <c r="G228" i="7942"/>
  <c r="G196" i="7942"/>
  <c r="G260" i="7942"/>
  <c r="G229" i="7942"/>
  <c r="G197" i="7942"/>
  <c r="G261" i="7942"/>
  <c r="G230" i="7942"/>
  <c r="G198" i="7942"/>
  <c r="G262" i="7942"/>
  <c r="G231" i="7942"/>
  <c r="G199" i="7942"/>
  <c r="G263" i="7942"/>
  <c r="G232" i="7942"/>
  <c r="G200" i="7942"/>
  <c r="G264" i="7942"/>
  <c r="G233" i="7942"/>
  <c r="G201" i="7942"/>
  <c r="G265" i="7942"/>
  <c r="G234" i="7942"/>
  <c r="G202" i="7942"/>
  <c r="G266" i="7942"/>
  <c r="G26" i="7942"/>
  <c r="G123" i="1"/>
  <c r="G58" i="7942"/>
  <c r="G90" i="7942"/>
  <c r="E1" i="7946"/>
  <c r="B1" i="7945"/>
  <c r="B1" i="7944"/>
  <c r="C1" i="18"/>
  <c r="F1" i="1"/>
  <c r="B1" i="7942"/>
  <c r="G1" i="7943"/>
  <c r="O7" i="7942"/>
  <c r="Q7" i="7942"/>
  <c r="G650" i="7942"/>
  <c r="G651" i="7942"/>
  <c r="D804" i="7941"/>
  <c r="D803" i="7941"/>
  <c r="D802" i="7941"/>
  <c r="D801" i="7941"/>
  <c r="D800" i="7941"/>
  <c r="D799" i="7941"/>
  <c r="D798" i="7941"/>
  <c r="D797" i="7941"/>
  <c r="D796" i="7941"/>
  <c r="D795" i="7941"/>
  <c r="D794" i="7941"/>
  <c r="D793" i="7941"/>
  <c r="D792" i="7941"/>
  <c r="D791" i="7941"/>
  <c r="D790" i="7941"/>
  <c r="D789" i="7941"/>
  <c r="D788" i="7941"/>
  <c r="D787" i="7941"/>
  <c r="D786" i="7941"/>
  <c r="D785"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H54" i="7944"/>
  <c r="H55" i="7944"/>
  <c r="H56" i="7944"/>
  <c r="H57" i="7944"/>
  <c r="H58" i="7944"/>
  <c r="H59" i="7944"/>
  <c r="H60" i="7944"/>
  <c r="H61" i="7944"/>
  <c r="H62" i="7944"/>
  <c r="H63" i="7944"/>
  <c r="H64" i="7944"/>
  <c r="H65" i="7944"/>
  <c r="H66" i="7944"/>
  <c r="H67" i="7944"/>
  <c r="H68" i="7944"/>
  <c r="H69" i="7944"/>
  <c r="D436" i="7941"/>
  <c r="D435" i="7941"/>
  <c r="D434" i="7941"/>
  <c r="D433" i="7941"/>
  <c r="D432" i="7941"/>
  <c r="D431" i="7941"/>
  <c r="D430" i="7941"/>
  <c r="D429" i="7941"/>
  <c r="D428" i="7941"/>
  <c r="D427" i="7941"/>
  <c r="D426" i="7941"/>
  <c r="D425" i="7941"/>
  <c r="D424" i="7941"/>
  <c r="D423" i="7941"/>
  <c r="D422" i="7941"/>
  <c r="D421" i="7941"/>
  <c r="D420" i="7941"/>
  <c r="D419" i="7941"/>
  <c r="D418" i="7941"/>
  <c r="D417"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C657" i="7942"/>
  <c r="C656" i="7942"/>
  <c r="C655" i="7942"/>
  <c r="C654" i="7942"/>
  <c r="C653" i="7942"/>
  <c r="C652" i="7942"/>
  <c r="C651" i="7942"/>
  <c r="C650" i="7942"/>
  <c r="C649" i="7942"/>
  <c r="C648" i="7942"/>
  <c r="C647" i="7942"/>
  <c r="C646" i="7942"/>
  <c r="C645" i="7942"/>
  <c r="C644" i="7942"/>
  <c r="C643" i="7942"/>
  <c r="C642" i="7942"/>
  <c r="C641" i="7942"/>
  <c r="C640" i="7942"/>
  <c r="C639" i="7942"/>
  <c r="C638" i="7942"/>
  <c r="C438" i="7942"/>
  <c r="C436" i="7942"/>
  <c r="C434" i="7942"/>
  <c r="C432" i="7942"/>
  <c r="C430" i="7942"/>
  <c r="C428" i="7942"/>
  <c r="C426" i="7942"/>
  <c r="C424" i="7942"/>
  <c r="C422" i="7942"/>
  <c r="C420" i="7942"/>
  <c r="C418" i="7942"/>
  <c r="C416" i="7942"/>
  <c r="C414" i="7942"/>
  <c r="C412" i="7942"/>
  <c r="C410" i="7942"/>
  <c r="C408" i="7942"/>
  <c r="C406" i="7942"/>
  <c r="C404" i="7942"/>
  <c r="C402" i="7942"/>
  <c r="C400" i="7942"/>
  <c r="C397" i="7942"/>
  <c r="C396" i="7942"/>
  <c r="C395" i="7942"/>
  <c r="C394" i="7942"/>
  <c r="C393" i="7942"/>
  <c r="C392" i="7942"/>
  <c r="C391" i="7942"/>
  <c r="C390" i="7942"/>
  <c r="C389" i="7942"/>
  <c r="C388" i="7942"/>
  <c r="C387" i="7942"/>
  <c r="C386" i="7942"/>
  <c r="C385" i="7942"/>
  <c r="C384" i="7942"/>
  <c r="C383" i="7942"/>
  <c r="C382" i="7942"/>
  <c r="C381" i="7942"/>
  <c r="C380" i="7942"/>
  <c r="C379" i="7942"/>
  <c r="C378"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446" i="7942"/>
  <c r="C447" i="7942"/>
  <c r="C448" i="7942"/>
  <c r="C449" i="7942"/>
  <c r="C450" i="7942"/>
  <c r="C451" i="7942"/>
  <c r="C452" i="7942"/>
  <c r="C453" i="7942"/>
  <c r="C454" i="7942"/>
  <c r="C455" i="7942"/>
  <c r="C456" i="7942"/>
  <c r="C457" i="7942"/>
  <c r="C458" i="7942"/>
  <c r="C459" i="7942"/>
  <c r="C460" i="7942"/>
  <c r="C461" i="7942"/>
  <c r="C462" i="7942"/>
  <c r="C463" i="7942"/>
  <c r="C464" i="7942"/>
  <c r="C465" i="7942"/>
  <c r="C466" i="7942"/>
  <c r="C467" i="7942"/>
  <c r="C468" i="7942"/>
  <c r="C469" i="7942"/>
  <c r="C470" i="7942"/>
  <c r="C471" i="7942"/>
  <c r="C472" i="7942"/>
  <c r="C473" i="7942"/>
  <c r="C474" i="7942"/>
  <c r="C475" i="7942"/>
  <c r="C478" i="7942"/>
  <c r="C479" i="7942"/>
  <c r="C480" i="7942"/>
  <c r="C481" i="7942"/>
  <c r="C482" i="7942"/>
  <c r="C483" i="7942"/>
  <c r="C484" i="7942"/>
  <c r="C485" i="7942"/>
  <c r="C486" i="7942"/>
  <c r="C487" i="7942"/>
  <c r="C488" i="7942"/>
  <c r="C489" i="7942"/>
  <c r="C490" i="7942"/>
  <c r="C491" i="7942"/>
  <c r="C492" i="7942"/>
  <c r="C493" i="7942"/>
  <c r="C494" i="7942"/>
  <c r="C495" i="7942"/>
  <c r="C496" i="7942"/>
  <c r="C497" i="7942"/>
  <c r="C498" i="7942"/>
  <c r="C499" i="7942"/>
  <c r="C500" i="7942"/>
  <c r="C501" i="7942"/>
  <c r="C502" i="7942"/>
  <c r="C503" i="7942"/>
  <c r="C504" i="7942"/>
  <c r="C505" i="7942"/>
  <c r="C506" i="7942"/>
  <c r="C507" i="7942"/>
  <c r="C510" i="7942"/>
  <c r="C511" i="7942"/>
  <c r="C512" i="7942"/>
  <c r="C513" i="7942"/>
  <c r="C514" i="7942"/>
  <c r="C515" i="7942"/>
  <c r="C516" i="7942"/>
  <c r="C517" i="7942"/>
  <c r="C518" i="7942"/>
  <c r="C519" i="7942"/>
  <c r="C520" i="7942"/>
  <c r="C521" i="7942"/>
  <c r="C522" i="7942"/>
  <c r="C523" i="7942"/>
  <c r="C524" i="7942"/>
  <c r="C525" i="7942"/>
  <c r="C526" i="7942"/>
  <c r="C527" i="7942"/>
  <c r="C528" i="7942"/>
  <c r="C529" i="7942"/>
  <c r="C530" i="7942"/>
  <c r="C531" i="7942"/>
  <c r="C532" i="7942"/>
  <c r="C533" i="7942"/>
  <c r="C534" i="7942"/>
  <c r="C535" i="7942"/>
  <c r="C536" i="7942"/>
  <c r="C537" i="7942"/>
  <c r="C538" i="7942"/>
  <c r="C539" i="7942"/>
  <c r="C542" i="7942"/>
  <c r="C543" i="7942"/>
  <c r="C544" i="7942"/>
  <c r="C545" i="7942"/>
  <c r="C546" i="7942"/>
  <c r="C547" i="7942"/>
  <c r="C548" i="7942"/>
  <c r="C549" i="7942"/>
  <c r="C550" i="7942"/>
  <c r="C551" i="7942"/>
  <c r="C552" i="7942"/>
  <c r="C553" i="7942"/>
  <c r="I451" i="7944"/>
  <c r="J451" i="7944"/>
  <c r="K451" i="7944"/>
  <c r="L451" i="7944"/>
  <c r="J452" i="7944"/>
  <c r="K452" i="7944"/>
  <c r="L452" i="7944"/>
  <c r="K453" i="7944"/>
  <c r="L453" i="7944"/>
  <c r="L454" i="7944"/>
  <c r="I438" i="7944"/>
  <c r="J438" i="7944"/>
  <c r="K438" i="7944"/>
  <c r="L438" i="7944"/>
  <c r="J439" i="7944"/>
  <c r="K439" i="7944"/>
  <c r="L439" i="7944"/>
  <c r="K440" i="7944"/>
  <c r="L440" i="7944"/>
  <c r="L441" i="7944"/>
  <c r="I425" i="7944"/>
  <c r="J425" i="7944"/>
  <c r="K425" i="7944"/>
  <c r="L425" i="7944"/>
  <c r="J426" i="7944"/>
  <c r="K426" i="7944"/>
  <c r="L426" i="7944"/>
  <c r="K427" i="7944"/>
  <c r="L427" i="7944"/>
  <c r="L428" i="7944"/>
  <c r="I412" i="7944"/>
  <c r="J412" i="7944"/>
  <c r="K412" i="7944"/>
  <c r="L412" i="7944"/>
  <c r="J413" i="7944"/>
  <c r="K413" i="7944"/>
  <c r="L413" i="7944"/>
  <c r="K414" i="7944"/>
  <c r="L414" i="7944"/>
  <c r="L415" i="7944"/>
  <c r="I399" i="7944"/>
  <c r="J399" i="7944"/>
  <c r="K399" i="7944"/>
  <c r="L399" i="7944"/>
  <c r="J400" i="7944"/>
  <c r="K400" i="7944"/>
  <c r="L400" i="7944"/>
  <c r="K401" i="7944"/>
  <c r="L401" i="7944"/>
  <c r="L402" i="7944"/>
  <c r="I386" i="7944"/>
  <c r="J386" i="7944"/>
  <c r="K386" i="7944"/>
  <c r="L386" i="7944"/>
  <c r="J387" i="7944"/>
  <c r="K387" i="7944"/>
  <c r="L387" i="7944"/>
  <c r="K388" i="7944"/>
  <c r="L388" i="7944"/>
  <c r="L389" i="7944"/>
  <c r="I373" i="7944"/>
  <c r="J373" i="7944"/>
  <c r="K373" i="7944"/>
  <c r="L373" i="7944"/>
  <c r="J374" i="7944"/>
  <c r="K374" i="7944"/>
  <c r="L374" i="7944"/>
  <c r="K375" i="7944"/>
  <c r="L375" i="7944"/>
  <c r="L376" i="7944"/>
  <c r="I360" i="7944"/>
  <c r="J360" i="7944"/>
  <c r="K360" i="7944"/>
  <c r="L360" i="7944"/>
  <c r="J361" i="7944"/>
  <c r="K361" i="7944"/>
  <c r="L361" i="7944"/>
  <c r="K362" i="7944"/>
  <c r="L362" i="7944"/>
  <c r="L363" i="7944"/>
  <c r="I347" i="7944"/>
  <c r="J347" i="7944"/>
  <c r="K347" i="7944"/>
  <c r="L347" i="7944"/>
  <c r="J348" i="7944"/>
  <c r="K348" i="7944"/>
  <c r="L348" i="7944"/>
  <c r="K349" i="7944"/>
  <c r="L349" i="7944"/>
  <c r="L350" i="7944"/>
  <c r="I334" i="7944"/>
  <c r="J334" i="7944"/>
  <c r="K334" i="7944"/>
  <c r="L334" i="7944"/>
  <c r="J335" i="7944"/>
  <c r="K335" i="7944"/>
  <c r="L335" i="7944"/>
  <c r="K336" i="7944"/>
  <c r="L336" i="7944"/>
  <c r="L337" i="7944"/>
  <c r="I321" i="7944"/>
  <c r="J321" i="7944"/>
  <c r="K321" i="7944"/>
  <c r="L321" i="7944"/>
  <c r="J322" i="7944"/>
  <c r="K322" i="7944"/>
  <c r="L322" i="7944"/>
  <c r="K323" i="7944"/>
  <c r="L323" i="7944"/>
  <c r="L324" i="7944"/>
  <c r="I308" i="7944"/>
  <c r="J308" i="7944"/>
  <c r="K308" i="7944"/>
  <c r="L308" i="7944"/>
  <c r="J309" i="7944"/>
  <c r="K309" i="7944"/>
  <c r="L309" i="7944"/>
  <c r="K310" i="7944"/>
  <c r="L310" i="7944"/>
  <c r="L311" i="7944"/>
  <c r="I295" i="7944"/>
  <c r="J295" i="7944"/>
  <c r="K295" i="7944"/>
  <c r="L295" i="7944"/>
  <c r="J296" i="7944"/>
  <c r="K296" i="7944"/>
  <c r="L296" i="7944"/>
  <c r="K297" i="7944"/>
  <c r="L297" i="7944"/>
  <c r="L298" i="7944"/>
  <c r="I282" i="7944"/>
  <c r="J282" i="7944"/>
  <c r="K282" i="7944"/>
  <c r="L282" i="7944"/>
  <c r="J283" i="7944"/>
  <c r="K283" i="7944"/>
  <c r="L283" i="7944"/>
  <c r="K284" i="7944"/>
  <c r="L284" i="7944"/>
  <c r="L285" i="7944"/>
  <c r="I269" i="7944"/>
  <c r="J269" i="7944"/>
  <c r="K269" i="7944"/>
  <c r="L269" i="7944"/>
  <c r="J270" i="7944"/>
  <c r="K270" i="7944"/>
  <c r="L270" i="7944"/>
  <c r="K271" i="7944"/>
  <c r="L271" i="7944"/>
  <c r="L272" i="7944"/>
  <c r="I256" i="7944"/>
  <c r="J256" i="7944"/>
  <c r="K256" i="7944"/>
  <c r="L256" i="7944"/>
  <c r="J257" i="7944"/>
  <c r="K257" i="7944"/>
  <c r="L257" i="7944"/>
  <c r="K258" i="7944"/>
  <c r="L258" i="7944"/>
  <c r="L259" i="7944"/>
  <c r="C167" i="18"/>
  <c r="F5" i="1"/>
  <c r="H22" i="7944"/>
  <c r="H23" i="7944"/>
  <c r="H24" i="7944"/>
  <c r="H25" i="7944"/>
  <c r="H26" i="7944"/>
  <c r="H27" i="7944"/>
  <c r="H28" i="7944"/>
  <c r="H29" i="7944"/>
  <c r="H30" i="7944"/>
  <c r="H31" i="7944"/>
  <c r="H32" i="7944"/>
  <c r="H33" i="7944"/>
  <c r="H34" i="7944"/>
  <c r="H35" i="7944"/>
  <c r="H36" i="7944"/>
  <c r="H37" i="7944"/>
  <c r="L54" i="7944"/>
  <c r="M260" i="7944"/>
  <c r="L55" i="7944"/>
  <c r="M273" i="7944"/>
  <c r="J223" i="7945"/>
  <c r="L56" i="7944"/>
  <c r="M286" i="7944"/>
  <c r="L57" i="7944"/>
  <c r="M299" i="7944"/>
  <c r="L58" i="7944"/>
  <c r="M312" i="7944"/>
  <c r="L59" i="7944"/>
  <c r="M325" i="7944"/>
  <c r="J279" i="7945"/>
  <c r="L60" i="7944"/>
  <c r="M338" i="7944"/>
  <c r="L61" i="7944"/>
  <c r="M351" i="7944"/>
  <c r="L62" i="7944"/>
  <c r="M364" i="7944"/>
  <c r="L63" i="7944"/>
  <c r="M377" i="7944"/>
  <c r="L64" i="7944"/>
  <c r="M390" i="7944"/>
  <c r="L65" i="7944"/>
  <c r="M403" i="7944"/>
  <c r="L66" i="7944"/>
  <c r="M416" i="7944"/>
  <c r="L67" i="7944"/>
  <c r="M429" i="7944"/>
  <c r="L68" i="7944"/>
  <c r="M442" i="7944"/>
  <c r="L69" i="7944"/>
  <c r="M455" i="7944"/>
  <c r="I54" i="7944"/>
  <c r="M257" i="7944"/>
  <c r="I55" i="7944"/>
  <c r="I56" i="7944"/>
  <c r="M283" i="7944"/>
  <c r="I57" i="7944"/>
  <c r="I58" i="7944"/>
  <c r="M309" i="7944"/>
  <c r="I59" i="7944"/>
  <c r="I60" i="7944"/>
  <c r="M335" i="7944"/>
  <c r="I61" i="7944"/>
  <c r="I62" i="7944"/>
  <c r="M361" i="7944"/>
  <c r="I63" i="7944"/>
  <c r="I64" i="7944"/>
  <c r="M387" i="7944"/>
  <c r="I65" i="7944"/>
  <c r="I66" i="7944"/>
  <c r="M413" i="7944"/>
  <c r="I67" i="7944"/>
  <c r="I68" i="7944"/>
  <c r="M439" i="7944"/>
  <c r="I69" i="7944"/>
  <c r="J54" i="7944"/>
  <c r="J55" i="7944"/>
  <c r="M271" i="7944"/>
  <c r="J56" i="7944"/>
  <c r="J57" i="7944"/>
  <c r="M297" i="7944"/>
  <c r="J58" i="7944"/>
  <c r="J59" i="7944"/>
  <c r="M323" i="7944"/>
  <c r="J60" i="7944"/>
  <c r="J61" i="7944"/>
  <c r="M349" i="7944"/>
  <c r="J62" i="7944"/>
  <c r="J63" i="7944"/>
  <c r="M375" i="7944"/>
  <c r="J64" i="7944"/>
  <c r="J65" i="7944"/>
  <c r="M401" i="7944"/>
  <c r="J66" i="7944"/>
  <c r="J67" i="7944"/>
  <c r="M427" i="7944"/>
  <c r="J68" i="7944"/>
  <c r="J69" i="7944"/>
  <c r="M453" i="7944"/>
  <c r="K54" i="7944"/>
  <c r="K55" i="7944"/>
  <c r="K56" i="7944"/>
  <c r="K57" i="7944"/>
  <c r="K58" i="7944"/>
  <c r="K59" i="7944"/>
  <c r="M324" i="7944"/>
  <c r="K60" i="7944"/>
  <c r="K61" i="7944"/>
  <c r="M350" i="7944"/>
  <c r="K62" i="7944"/>
  <c r="M363" i="7944"/>
  <c r="K63" i="7944"/>
  <c r="M376" i="7944"/>
  <c r="K64" i="7944"/>
  <c r="M389" i="7944"/>
  <c r="K65" i="7944"/>
  <c r="K66" i="7944"/>
  <c r="M415" i="7944"/>
  <c r="K67" i="7944"/>
  <c r="K68" i="7944"/>
  <c r="K69" i="7944"/>
  <c r="M54" i="7944"/>
  <c r="J210" i="7945"/>
  <c r="M55" i="7944"/>
  <c r="J224" i="7945"/>
  <c r="M56" i="7944"/>
  <c r="J238" i="7945"/>
  <c r="M57" i="7944"/>
  <c r="J252" i="7945"/>
  <c r="M58" i="7944"/>
  <c r="J266" i="7945"/>
  <c r="M59" i="7944"/>
  <c r="J280" i="7945"/>
  <c r="M60" i="7944"/>
  <c r="J294" i="7945"/>
  <c r="M61" i="7944"/>
  <c r="J308" i="7945"/>
  <c r="M62" i="7944"/>
  <c r="J322" i="7945"/>
  <c r="M63" i="7944"/>
  <c r="J336" i="7945"/>
  <c r="M64" i="7944"/>
  <c r="J350" i="7945"/>
  <c r="M65" i="7944"/>
  <c r="J364" i="7945"/>
  <c r="M66" i="7944"/>
  <c r="J378" i="7945"/>
  <c r="M67" i="7944"/>
  <c r="J392" i="7945"/>
  <c r="M68" i="7944"/>
  <c r="J406" i="7945"/>
  <c r="M69" i="7944"/>
  <c r="J420" i="7945"/>
  <c r="N54" i="7944"/>
  <c r="J211" i="7945"/>
  <c r="N55" i="7944"/>
  <c r="J225" i="7945"/>
  <c r="N56" i="7944"/>
  <c r="J239" i="7945"/>
  <c r="N57" i="7944"/>
  <c r="J253" i="7945"/>
  <c r="N58" i="7944"/>
  <c r="J267" i="7945"/>
  <c r="N59" i="7944"/>
  <c r="J281" i="7945"/>
  <c r="N60" i="7944"/>
  <c r="J295" i="7945"/>
  <c r="N61" i="7944"/>
  <c r="J309" i="7945"/>
  <c r="N62" i="7944"/>
  <c r="J323" i="7945"/>
  <c r="N63" i="7944"/>
  <c r="J337" i="7945"/>
  <c r="N64" i="7944"/>
  <c r="J351" i="7945"/>
  <c r="N65" i="7944"/>
  <c r="J365" i="7945"/>
  <c r="N66" i="7944"/>
  <c r="J379" i="7945"/>
  <c r="N67" i="7944"/>
  <c r="J393" i="7945"/>
  <c r="N68" i="7944"/>
  <c r="J407" i="7945"/>
  <c r="N69" i="7944"/>
  <c r="J421" i="7945"/>
  <c r="O54" i="7944"/>
  <c r="J212" i="7945"/>
  <c r="O55" i="7944"/>
  <c r="J226" i="7945"/>
  <c r="O56" i="7944"/>
  <c r="J240" i="7945"/>
  <c r="O57" i="7944"/>
  <c r="J254" i="7945"/>
  <c r="O58" i="7944"/>
  <c r="J268" i="7945"/>
  <c r="O59" i="7944"/>
  <c r="J282" i="7945"/>
  <c r="O60" i="7944"/>
  <c r="J296" i="7945"/>
  <c r="O61" i="7944"/>
  <c r="J310" i="7945"/>
  <c r="O62" i="7944"/>
  <c r="J324" i="7945"/>
  <c r="O63" i="7944"/>
  <c r="J338" i="7945"/>
  <c r="O64" i="7944"/>
  <c r="J352" i="7945"/>
  <c r="O65" i="7944"/>
  <c r="J366" i="7945"/>
  <c r="O66" i="7944"/>
  <c r="J380" i="7945"/>
  <c r="O67" i="7944"/>
  <c r="J394" i="7945"/>
  <c r="O68" i="7944"/>
  <c r="J408" i="7945"/>
  <c r="O69" i="7944"/>
  <c r="J422" i="7945"/>
  <c r="P54" i="7944"/>
  <c r="J213" i="7945"/>
  <c r="P55" i="7944"/>
  <c r="J227" i="7945"/>
  <c r="P56" i="7944"/>
  <c r="J241" i="7945"/>
  <c r="P57" i="7944"/>
  <c r="J255" i="7945"/>
  <c r="P58" i="7944"/>
  <c r="J269" i="7945"/>
  <c r="P59" i="7944"/>
  <c r="J283" i="7945"/>
  <c r="P60" i="7944"/>
  <c r="J297" i="7945"/>
  <c r="P61" i="7944"/>
  <c r="J311" i="7945"/>
  <c r="P62" i="7944"/>
  <c r="J325" i="7945"/>
  <c r="P63" i="7944"/>
  <c r="J339" i="7945"/>
  <c r="P64" i="7944"/>
  <c r="J353" i="7945"/>
  <c r="P65" i="7944"/>
  <c r="J367" i="7945"/>
  <c r="P66" i="7944"/>
  <c r="J381" i="7945"/>
  <c r="P67" i="7944"/>
  <c r="J395" i="7945"/>
  <c r="P68" i="7944"/>
  <c r="J409" i="7945"/>
  <c r="P69" i="7944"/>
  <c r="J423" i="7945"/>
  <c r="Q54" i="7944"/>
  <c r="J214" i="7945"/>
  <c r="Q55" i="7944"/>
  <c r="J228" i="7945"/>
  <c r="Q56" i="7944"/>
  <c r="J242" i="7945"/>
  <c r="Q57" i="7944"/>
  <c r="J256" i="7945"/>
  <c r="Q58" i="7944"/>
  <c r="J270" i="7945"/>
  <c r="Q59" i="7944"/>
  <c r="J284" i="7945"/>
  <c r="Q60" i="7944"/>
  <c r="J298" i="7945"/>
  <c r="Q61" i="7944"/>
  <c r="J312" i="7945"/>
  <c r="Q62" i="7944"/>
  <c r="J326" i="7945"/>
  <c r="Q63" i="7944"/>
  <c r="J340" i="7945"/>
  <c r="Q64" i="7944"/>
  <c r="J354" i="7945"/>
  <c r="Q65" i="7944"/>
  <c r="J368" i="7945"/>
  <c r="Q66" i="7944"/>
  <c r="J382" i="7945"/>
  <c r="Q67" i="7944"/>
  <c r="J396" i="7945"/>
  <c r="Q68" i="7944"/>
  <c r="J410" i="7945"/>
  <c r="Q69" i="7944"/>
  <c r="J424" i="7945"/>
  <c r="B413" i="7945"/>
  <c r="B399" i="7945"/>
  <c r="B385" i="7945"/>
  <c r="B371" i="7945"/>
  <c r="B357" i="7945"/>
  <c r="B343" i="7945"/>
  <c r="B329" i="7945"/>
  <c r="B315" i="7945"/>
  <c r="B301" i="7945"/>
  <c r="B287" i="7945"/>
  <c r="K289" i="7945"/>
  <c r="K290" i="7945"/>
  <c r="F291" i="7945"/>
  <c r="F292" i="7945"/>
  <c r="F293" i="7945"/>
  <c r="F294" i="7945"/>
  <c r="F295" i="7945"/>
  <c r="F296" i="7945"/>
  <c r="G36" i="7946"/>
  <c r="G35" i="7946"/>
  <c r="G34" i="7946"/>
  <c r="G28" i="7946"/>
  <c r="G33" i="7946"/>
  <c r="G32" i="7946"/>
  <c r="G31" i="7946"/>
  <c r="G30" i="7946"/>
  <c r="G29" i="7946"/>
  <c r="G27" i="7946"/>
  <c r="E27" i="7946"/>
  <c r="E28" i="7946"/>
  <c r="E29" i="7946"/>
  <c r="E30" i="7946"/>
  <c r="E31" i="7946"/>
  <c r="E32" i="7946"/>
  <c r="E33" i="7946"/>
  <c r="E34" i="7946"/>
  <c r="E35" i="7946"/>
  <c r="E36" i="7946"/>
  <c r="K424" i="7945"/>
  <c r="K416" i="7945"/>
  <c r="K417" i="7945"/>
  <c r="K418" i="7945"/>
  <c r="K419" i="7945"/>
  <c r="K420" i="7945"/>
  <c r="K421" i="7945"/>
  <c r="K422" i="7945"/>
  <c r="K423" i="7945"/>
  <c r="K415" i="7945"/>
  <c r="K410" i="7945"/>
  <c r="K402" i="7945"/>
  <c r="K403" i="7945"/>
  <c r="K404" i="7945"/>
  <c r="K405" i="7945"/>
  <c r="K406" i="7945"/>
  <c r="K407" i="7945"/>
  <c r="K408" i="7945"/>
  <c r="K409" i="7945"/>
  <c r="K401" i="7945"/>
  <c r="K396" i="7945"/>
  <c r="K388" i="7945"/>
  <c r="K389" i="7945"/>
  <c r="K390" i="7945"/>
  <c r="K391" i="7945"/>
  <c r="K392" i="7945"/>
  <c r="K393" i="7945"/>
  <c r="K394" i="7945"/>
  <c r="K395" i="7945"/>
  <c r="K387" i="7945"/>
  <c r="K374" i="7945"/>
  <c r="K375" i="7945"/>
  <c r="K376" i="7945"/>
  <c r="K377" i="7945"/>
  <c r="K378" i="7945"/>
  <c r="K379" i="7945"/>
  <c r="K380" i="7945"/>
  <c r="K381" i="7945"/>
  <c r="K382" i="7945"/>
  <c r="K373" i="7945"/>
  <c r="K368" i="7945"/>
  <c r="K360" i="7945"/>
  <c r="K361" i="7945"/>
  <c r="K362" i="7945"/>
  <c r="K363" i="7945"/>
  <c r="K364" i="7945"/>
  <c r="K365" i="7945"/>
  <c r="K366" i="7945"/>
  <c r="K367" i="7945"/>
  <c r="K359" i="7945"/>
  <c r="K354" i="7945"/>
  <c r="K346" i="7945"/>
  <c r="K347" i="7945"/>
  <c r="K348" i="7945"/>
  <c r="K349" i="7945"/>
  <c r="K350" i="7945"/>
  <c r="K351" i="7945"/>
  <c r="K352" i="7945"/>
  <c r="K353" i="7945"/>
  <c r="K345" i="7945"/>
  <c r="K340" i="7945"/>
  <c r="K332" i="7945"/>
  <c r="K333" i="7945"/>
  <c r="K334" i="7945"/>
  <c r="K335" i="7945"/>
  <c r="K336" i="7945"/>
  <c r="K337" i="7945"/>
  <c r="K338" i="7945"/>
  <c r="K339" i="7945"/>
  <c r="K331" i="7945"/>
  <c r="K318" i="7945"/>
  <c r="K319" i="7945"/>
  <c r="K320" i="7945"/>
  <c r="K321" i="7945"/>
  <c r="K322" i="7945"/>
  <c r="K323" i="7945"/>
  <c r="K324" i="7945"/>
  <c r="K325" i="7945"/>
  <c r="K326" i="7945"/>
  <c r="K317" i="7945"/>
  <c r="K312" i="7945"/>
  <c r="K304" i="7945"/>
  <c r="K305" i="7945"/>
  <c r="K306" i="7945"/>
  <c r="K307" i="7945"/>
  <c r="K308" i="7945"/>
  <c r="K309" i="7945"/>
  <c r="K310" i="7945"/>
  <c r="K311" i="7945"/>
  <c r="K303" i="7945"/>
  <c r="K298" i="7945"/>
  <c r="K291" i="7945"/>
  <c r="K292" i="7945"/>
  <c r="K293" i="7945"/>
  <c r="K294" i="7945"/>
  <c r="K295" i="7945"/>
  <c r="K296" i="7945"/>
  <c r="K297" i="7945"/>
  <c r="K275" i="7945"/>
  <c r="K414" i="7945"/>
  <c r="K400" i="7945"/>
  <c r="K386" i="7945"/>
  <c r="K372" i="7945"/>
  <c r="K358" i="7945"/>
  <c r="K344" i="7945"/>
  <c r="K316" i="7945"/>
  <c r="K330" i="7945"/>
  <c r="K302" i="7945"/>
  <c r="K288" i="7945"/>
  <c r="F424" i="7945"/>
  <c r="F416" i="7945"/>
  <c r="F417" i="7945"/>
  <c r="F418" i="7945"/>
  <c r="F419" i="7945"/>
  <c r="F420" i="7945"/>
  <c r="F421" i="7945"/>
  <c r="F422" i="7945"/>
  <c r="F423" i="7945"/>
  <c r="F415" i="7945"/>
  <c r="F410" i="7945"/>
  <c r="F402" i="7945"/>
  <c r="F403" i="7945"/>
  <c r="F404" i="7945"/>
  <c r="F405" i="7945"/>
  <c r="F406" i="7945"/>
  <c r="F407" i="7945"/>
  <c r="F408" i="7945"/>
  <c r="F409" i="7945"/>
  <c r="F401" i="7945"/>
  <c r="F396" i="7945"/>
  <c r="F388" i="7945"/>
  <c r="F389" i="7945"/>
  <c r="F390" i="7945"/>
  <c r="F391" i="7945"/>
  <c r="F392" i="7945"/>
  <c r="F393" i="7945"/>
  <c r="F394" i="7945"/>
  <c r="F395" i="7945"/>
  <c r="F387" i="7945"/>
  <c r="F382" i="7945"/>
  <c r="F374" i="7945"/>
  <c r="F375" i="7945"/>
  <c r="F376" i="7945"/>
  <c r="F377" i="7945"/>
  <c r="F378" i="7945"/>
  <c r="F379" i="7945"/>
  <c r="F380" i="7945"/>
  <c r="F381" i="7945"/>
  <c r="F373" i="7945"/>
  <c r="F368" i="7945"/>
  <c r="F360" i="7945"/>
  <c r="F361" i="7945"/>
  <c r="F362" i="7945"/>
  <c r="F363" i="7945"/>
  <c r="F364" i="7945"/>
  <c r="F365" i="7945"/>
  <c r="F366" i="7945"/>
  <c r="F367" i="7945"/>
  <c r="F359" i="7945"/>
  <c r="F346" i="7945"/>
  <c r="F347" i="7945"/>
  <c r="F348" i="7945"/>
  <c r="F349" i="7945"/>
  <c r="F350" i="7945"/>
  <c r="F351" i="7945"/>
  <c r="F352" i="7945"/>
  <c r="F353" i="7945"/>
  <c r="F354" i="7945"/>
  <c r="F345" i="7945"/>
  <c r="F332" i="7945"/>
  <c r="F333" i="7945"/>
  <c r="F334" i="7945"/>
  <c r="F335" i="7945"/>
  <c r="F336" i="7945"/>
  <c r="F337" i="7945"/>
  <c r="F338" i="7945"/>
  <c r="F339" i="7945"/>
  <c r="F340" i="7945"/>
  <c r="F331" i="7945"/>
  <c r="F318" i="7945"/>
  <c r="F319" i="7945"/>
  <c r="F320" i="7945"/>
  <c r="F321" i="7945"/>
  <c r="F322" i="7945"/>
  <c r="F323" i="7945"/>
  <c r="F324" i="7945"/>
  <c r="F325" i="7945"/>
  <c r="F326" i="7945"/>
  <c r="F317" i="7945"/>
  <c r="F304" i="7945"/>
  <c r="F305" i="7945"/>
  <c r="F306" i="7945"/>
  <c r="F307" i="7945"/>
  <c r="F308" i="7945"/>
  <c r="F309" i="7945"/>
  <c r="F310" i="7945"/>
  <c r="F311" i="7945"/>
  <c r="F312" i="7945"/>
  <c r="F303" i="7945"/>
  <c r="F290" i="7945"/>
  <c r="F297" i="7945"/>
  <c r="F298" i="7945"/>
  <c r="F289" i="7945"/>
  <c r="F283" i="7945"/>
  <c r="F284"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Q459" i="7944"/>
  <c r="Q458" i="7944"/>
  <c r="P458" i="7944"/>
  <c r="P457" i="7944"/>
  <c r="Q457" i="7944"/>
  <c r="O457" i="7944"/>
  <c r="O456" i="7944"/>
  <c r="P456" i="7944"/>
  <c r="Q456" i="7944"/>
  <c r="N456" i="7944"/>
  <c r="N455" i="7944"/>
  <c r="O455" i="7944"/>
  <c r="P455" i="7944"/>
  <c r="Q455" i="7944"/>
  <c r="M454" i="7944"/>
  <c r="N454" i="7944"/>
  <c r="O454" i="7944"/>
  <c r="P454" i="7944"/>
  <c r="Q454" i="7944"/>
  <c r="N453" i="7944"/>
  <c r="O453" i="7944"/>
  <c r="P453" i="7944"/>
  <c r="Q453" i="7944"/>
  <c r="M440" i="7944"/>
  <c r="N440" i="7944"/>
  <c r="O440" i="7944"/>
  <c r="P440" i="7944"/>
  <c r="Q440" i="7944"/>
  <c r="M452" i="7944"/>
  <c r="N452" i="7944"/>
  <c r="O452" i="7944"/>
  <c r="P452" i="7944"/>
  <c r="Q452" i="7944"/>
  <c r="M451" i="7944"/>
  <c r="N451" i="7944"/>
  <c r="O451" i="7944"/>
  <c r="P451" i="7944"/>
  <c r="Q451" i="7944"/>
  <c r="C461" i="7944"/>
  <c r="B449" i="7944"/>
  <c r="Q446" i="7944"/>
  <c r="Q445" i="7944"/>
  <c r="P445" i="7944"/>
  <c r="P444" i="7944"/>
  <c r="Q444" i="7944"/>
  <c r="O444" i="7944"/>
  <c r="O443" i="7944"/>
  <c r="P443" i="7944"/>
  <c r="Q443" i="7944"/>
  <c r="N443" i="7944"/>
  <c r="N442" i="7944"/>
  <c r="O442" i="7944"/>
  <c r="P442" i="7944"/>
  <c r="Q442" i="7944"/>
  <c r="M441" i="7944"/>
  <c r="N441" i="7944"/>
  <c r="O441" i="7944"/>
  <c r="P441" i="7944"/>
  <c r="Q441" i="7944"/>
  <c r="N439" i="7944"/>
  <c r="O439" i="7944"/>
  <c r="P439" i="7944"/>
  <c r="Q439" i="7944"/>
  <c r="M438" i="7944"/>
  <c r="N438" i="7944"/>
  <c r="O438" i="7944"/>
  <c r="P438" i="7944"/>
  <c r="Q438" i="7944"/>
  <c r="C448" i="7944"/>
  <c r="B436" i="7944"/>
  <c r="Q433" i="7944"/>
  <c r="Q432" i="7944"/>
  <c r="P432" i="7944"/>
  <c r="P431" i="7944"/>
  <c r="Q431" i="7944"/>
  <c r="O431" i="7944"/>
  <c r="O430" i="7944"/>
  <c r="P430" i="7944"/>
  <c r="Q430" i="7944"/>
  <c r="N430" i="7944"/>
  <c r="N429" i="7944"/>
  <c r="O429" i="7944"/>
  <c r="P429" i="7944"/>
  <c r="Q429" i="7944"/>
  <c r="M428" i="7944"/>
  <c r="N428" i="7944"/>
  <c r="O428" i="7944"/>
  <c r="P428" i="7944"/>
  <c r="Q428" i="7944"/>
  <c r="N427" i="7944"/>
  <c r="O427" i="7944"/>
  <c r="P427" i="7944"/>
  <c r="Q427" i="7944"/>
  <c r="M426" i="7944"/>
  <c r="N426" i="7944"/>
  <c r="O426" i="7944"/>
  <c r="P426" i="7944"/>
  <c r="Q426" i="7944"/>
  <c r="M425" i="7944"/>
  <c r="N425" i="7944"/>
  <c r="O425" i="7944"/>
  <c r="P425" i="7944"/>
  <c r="Q425" i="7944"/>
  <c r="C435" i="7944"/>
  <c r="B423" i="7944"/>
  <c r="Q420" i="7944"/>
  <c r="Q419" i="7944"/>
  <c r="P419" i="7944"/>
  <c r="P418" i="7944"/>
  <c r="Q418" i="7944"/>
  <c r="O418" i="7944"/>
  <c r="O417" i="7944"/>
  <c r="P417" i="7944"/>
  <c r="Q417" i="7944"/>
  <c r="N417" i="7944"/>
  <c r="N416" i="7944"/>
  <c r="O416" i="7944"/>
  <c r="P416" i="7944"/>
  <c r="Q416" i="7944"/>
  <c r="N415" i="7944"/>
  <c r="O415" i="7944"/>
  <c r="P415" i="7944"/>
  <c r="Q415" i="7944"/>
  <c r="M414" i="7944"/>
  <c r="N414" i="7944"/>
  <c r="O414" i="7944"/>
  <c r="P414" i="7944"/>
  <c r="Q414" i="7944"/>
  <c r="N413" i="7944"/>
  <c r="O413" i="7944"/>
  <c r="P413" i="7944"/>
  <c r="Q413" i="7944"/>
  <c r="M412" i="7944"/>
  <c r="N412" i="7944"/>
  <c r="O412" i="7944"/>
  <c r="P412" i="7944"/>
  <c r="Q412" i="7944"/>
  <c r="C422" i="7944"/>
  <c r="B410" i="7944"/>
  <c r="Q407" i="7944"/>
  <c r="Q406" i="7944"/>
  <c r="P406" i="7944"/>
  <c r="P405" i="7944"/>
  <c r="Q405" i="7944"/>
  <c r="O405" i="7944"/>
  <c r="O404" i="7944"/>
  <c r="P404" i="7944"/>
  <c r="Q404" i="7944"/>
  <c r="N404" i="7944"/>
  <c r="N403" i="7944"/>
  <c r="O403" i="7944"/>
  <c r="P403" i="7944"/>
  <c r="Q403" i="7944"/>
  <c r="M402" i="7944"/>
  <c r="N402" i="7944"/>
  <c r="O402" i="7944"/>
  <c r="P402" i="7944"/>
  <c r="Q402" i="7944"/>
  <c r="N401" i="7944"/>
  <c r="O401" i="7944"/>
  <c r="P401" i="7944"/>
  <c r="Q401" i="7944"/>
  <c r="M400" i="7944"/>
  <c r="N400" i="7944"/>
  <c r="O400" i="7944"/>
  <c r="P400" i="7944"/>
  <c r="Q400" i="7944"/>
  <c r="N387" i="7944"/>
  <c r="O387" i="7944"/>
  <c r="P387" i="7944"/>
  <c r="Q387" i="7944"/>
  <c r="M399" i="7944"/>
  <c r="N399" i="7944"/>
  <c r="O399" i="7944"/>
  <c r="P399" i="7944"/>
  <c r="Q399" i="7944"/>
  <c r="C409" i="7944"/>
  <c r="B397" i="7944"/>
  <c r="Q394" i="7944"/>
  <c r="Q393" i="7944"/>
  <c r="P393" i="7944"/>
  <c r="P392" i="7944"/>
  <c r="Q392" i="7944"/>
  <c r="O392" i="7944"/>
  <c r="O391" i="7944"/>
  <c r="P391" i="7944"/>
  <c r="Q391" i="7944"/>
  <c r="N391" i="7944"/>
  <c r="N390" i="7944"/>
  <c r="O390" i="7944"/>
  <c r="P390" i="7944"/>
  <c r="Q390" i="7944"/>
  <c r="N389" i="7944"/>
  <c r="O389" i="7944"/>
  <c r="P389" i="7944"/>
  <c r="Q389" i="7944"/>
  <c r="Q388" i="7944"/>
  <c r="M388" i="7944"/>
  <c r="N388" i="7944"/>
  <c r="O388" i="7944"/>
  <c r="P388" i="7944"/>
  <c r="M386" i="7944"/>
  <c r="N386" i="7944"/>
  <c r="O386" i="7944"/>
  <c r="P386" i="7944"/>
  <c r="Q386" i="7944"/>
  <c r="C396" i="7944"/>
  <c r="B384" i="7944"/>
  <c r="Q381" i="7944"/>
  <c r="Q380" i="7944"/>
  <c r="P380" i="7944"/>
  <c r="P379" i="7944"/>
  <c r="Q379" i="7944"/>
  <c r="O379" i="7944"/>
  <c r="O378" i="7944"/>
  <c r="P378" i="7944"/>
  <c r="Q378" i="7944"/>
  <c r="N378" i="7944"/>
  <c r="N377" i="7944"/>
  <c r="O377" i="7944"/>
  <c r="P377" i="7944"/>
  <c r="Q377" i="7944"/>
  <c r="Q376" i="7944"/>
  <c r="N376" i="7944"/>
  <c r="O376" i="7944"/>
  <c r="P376" i="7944"/>
  <c r="Q375" i="7944"/>
  <c r="N375" i="7944"/>
  <c r="O375" i="7944"/>
  <c r="P375" i="7944"/>
  <c r="M374" i="7944"/>
  <c r="N374" i="7944"/>
  <c r="O374" i="7944"/>
  <c r="P374" i="7944"/>
  <c r="Q374" i="7944"/>
  <c r="Q373" i="7944"/>
  <c r="M373" i="7944"/>
  <c r="N373" i="7944"/>
  <c r="O373" i="7944"/>
  <c r="P373" i="7944"/>
  <c r="C383" i="7944"/>
  <c r="B371" i="7944"/>
  <c r="Q368" i="7944"/>
  <c r="Q367" i="7944"/>
  <c r="P367" i="7944"/>
  <c r="P366" i="7944"/>
  <c r="Q366" i="7944"/>
  <c r="O366" i="7944"/>
  <c r="Q365" i="7944"/>
  <c r="O365" i="7944"/>
  <c r="P365" i="7944"/>
  <c r="N365" i="7944"/>
  <c r="Q364" i="7944"/>
  <c r="N364" i="7944"/>
  <c r="O364" i="7944"/>
  <c r="P364" i="7944"/>
  <c r="N363" i="7944"/>
  <c r="O363" i="7944"/>
  <c r="P363" i="7944"/>
  <c r="Q363" i="7944"/>
  <c r="Q362" i="7944"/>
  <c r="M362" i="7944"/>
  <c r="N362" i="7944"/>
  <c r="O362" i="7944"/>
  <c r="P362" i="7944"/>
  <c r="Q361" i="7944"/>
  <c r="N361" i="7944"/>
  <c r="O361" i="7944"/>
  <c r="P361" i="7944"/>
  <c r="Q360" i="7944"/>
  <c r="M360" i="7944"/>
  <c r="N360" i="7944"/>
  <c r="O360" i="7944"/>
  <c r="P360" i="7944"/>
  <c r="C370" i="7944"/>
  <c r="B358" i="7944"/>
  <c r="Q355" i="7944"/>
  <c r="Q354" i="7944"/>
  <c r="P354" i="7944"/>
  <c r="P353" i="7944"/>
  <c r="Q353" i="7944"/>
  <c r="O353" i="7944"/>
  <c r="Q352" i="7944"/>
  <c r="O352" i="7944"/>
  <c r="P352" i="7944"/>
  <c r="N352" i="7944"/>
  <c r="N351" i="7944"/>
  <c r="O351" i="7944"/>
  <c r="P351" i="7944"/>
  <c r="Q351" i="7944"/>
  <c r="Q350" i="7944"/>
  <c r="N350" i="7944"/>
  <c r="O350" i="7944"/>
  <c r="P350" i="7944"/>
  <c r="N349" i="7944"/>
  <c r="O349" i="7944"/>
  <c r="P349" i="7944"/>
  <c r="Q349" i="7944"/>
  <c r="M348" i="7944"/>
  <c r="N348" i="7944"/>
  <c r="O348" i="7944"/>
  <c r="P348" i="7944"/>
  <c r="Q348" i="7944"/>
  <c r="Q347" i="7944"/>
  <c r="M347" i="7944"/>
  <c r="N347" i="7944"/>
  <c r="O347" i="7944"/>
  <c r="P347" i="7944"/>
  <c r="C357" i="7944"/>
  <c r="B345" i="7944"/>
  <c r="Q342" i="7944"/>
  <c r="Q341" i="7944"/>
  <c r="P341" i="7944"/>
  <c r="P340" i="7944"/>
  <c r="Q340" i="7944"/>
  <c r="O340" i="7944"/>
  <c r="O339" i="7944"/>
  <c r="P339" i="7944"/>
  <c r="Q339" i="7944"/>
  <c r="N339" i="7944"/>
  <c r="Q338" i="7944"/>
  <c r="N338" i="7944"/>
  <c r="O338" i="7944"/>
  <c r="P338" i="7944"/>
  <c r="Q337" i="7944"/>
  <c r="M337" i="7944"/>
  <c r="N337" i="7944"/>
  <c r="O337" i="7944"/>
  <c r="P337" i="7944"/>
  <c r="Q336" i="7944"/>
  <c r="M336" i="7944"/>
  <c r="N336" i="7944"/>
  <c r="O336" i="7944"/>
  <c r="P336" i="7944"/>
  <c r="N335" i="7944"/>
  <c r="O335" i="7944"/>
  <c r="P335" i="7944"/>
  <c r="Q335" i="7944"/>
  <c r="M334" i="7944"/>
  <c r="N334" i="7944"/>
  <c r="O334" i="7944"/>
  <c r="P334" i="7944"/>
  <c r="Q334" i="7944"/>
  <c r="H3" i="7944"/>
  <c r="H111" i="7944"/>
  <c r="H123" i="7944"/>
  <c r="I3" i="7944"/>
  <c r="I215" i="7944"/>
  <c r="C344" i="7944"/>
  <c r="B332" i="7944"/>
  <c r="C69" i="7944"/>
  <c r="C68" i="7944"/>
  <c r="C67" i="7944"/>
  <c r="C66" i="7944"/>
  <c r="C65" i="7944"/>
  <c r="C64" i="7944"/>
  <c r="C63" i="7944"/>
  <c r="C62" i="7944"/>
  <c r="C61" i="7944"/>
  <c r="C60" i="7944"/>
  <c r="C37" i="7944"/>
  <c r="C36" i="7944"/>
  <c r="C35" i="7944"/>
  <c r="C34" i="7944"/>
  <c r="C33" i="7944"/>
  <c r="C32" i="7944"/>
  <c r="C31" i="7944"/>
  <c r="C30" i="7944"/>
  <c r="C29" i="7944"/>
  <c r="C28" i="7944"/>
  <c r="D837" i="7941"/>
  <c r="D836" i="7941"/>
  <c r="D835" i="7941"/>
  <c r="D834" i="7941"/>
  <c r="D833" i="7941"/>
  <c r="D832" i="7941"/>
  <c r="D831" i="7941"/>
  <c r="D830" i="7941"/>
  <c r="D829" i="7941"/>
  <c r="D828" i="7941"/>
  <c r="D760" i="7941"/>
  <c r="D759" i="7941"/>
  <c r="D758" i="7941"/>
  <c r="D757" i="7941"/>
  <c r="D756" i="7941"/>
  <c r="D755" i="7941"/>
  <c r="D754" i="7941"/>
  <c r="D753" i="7941"/>
  <c r="D752" i="7941"/>
  <c r="D751" i="7941"/>
  <c r="D728" i="7941"/>
  <c r="D727" i="7941"/>
  <c r="D726" i="7941"/>
  <c r="D725" i="7941"/>
  <c r="D724" i="7941"/>
  <c r="D723" i="7941"/>
  <c r="D722" i="7941"/>
  <c r="D721" i="7941"/>
  <c r="D720" i="7941"/>
  <c r="D719" i="7941"/>
  <c r="D696" i="7941"/>
  <c r="D695" i="7941"/>
  <c r="D694" i="7941"/>
  <c r="D693" i="7941"/>
  <c r="D692" i="7941"/>
  <c r="D691" i="7941"/>
  <c r="D690" i="7941"/>
  <c r="D689" i="7941"/>
  <c r="D688" i="7941"/>
  <c r="D687" i="7941"/>
  <c r="D630" i="7941"/>
  <c r="D629" i="7941"/>
  <c r="D628" i="7941"/>
  <c r="D627" i="7941"/>
  <c r="D626" i="7941"/>
  <c r="D625" i="7941"/>
  <c r="D624" i="7941"/>
  <c r="D623" i="7941"/>
  <c r="D622" i="7941"/>
  <c r="D621" i="7941"/>
  <c r="D598" i="7941"/>
  <c r="D597" i="7941"/>
  <c r="D596" i="7941"/>
  <c r="D595" i="7941"/>
  <c r="D594" i="7941"/>
  <c r="D593" i="7941"/>
  <c r="D592" i="7941"/>
  <c r="D591" i="7941"/>
  <c r="D590" i="7941"/>
  <c r="D589" i="7941"/>
  <c r="D566" i="7941"/>
  <c r="D565" i="7941"/>
  <c r="D564" i="7941"/>
  <c r="D563" i="7941"/>
  <c r="D562" i="7941"/>
  <c r="D561" i="7941"/>
  <c r="D560" i="7941"/>
  <c r="D559" i="7941"/>
  <c r="D558" i="7941"/>
  <c r="D557" i="7941"/>
  <c r="D534" i="7941"/>
  <c r="D533" i="7941"/>
  <c r="D532" i="7941"/>
  <c r="D531" i="7941"/>
  <c r="D530" i="7941"/>
  <c r="D529" i="7941"/>
  <c r="D528" i="7941"/>
  <c r="D527" i="7941"/>
  <c r="D526" i="7941"/>
  <c r="D525" i="7941"/>
  <c r="D502" i="7941"/>
  <c r="D501" i="7941"/>
  <c r="D500" i="7941"/>
  <c r="D499" i="7941"/>
  <c r="D498" i="7941"/>
  <c r="D497" i="7941"/>
  <c r="D496" i="7941"/>
  <c r="D495" i="7941"/>
  <c r="D494" i="7941"/>
  <c r="D493" i="7941"/>
  <c r="D468" i="7941"/>
  <c r="D467" i="7941"/>
  <c r="D466" i="7941"/>
  <c r="D465" i="7941"/>
  <c r="D464" i="7941"/>
  <c r="D463" i="7941"/>
  <c r="D462" i="7941"/>
  <c r="D461" i="7941"/>
  <c r="D460" i="7941"/>
  <c r="D459" i="7941"/>
  <c r="D392" i="7941"/>
  <c r="D391" i="7941"/>
  <c r="D390" i="7941"/>
  <c r="D389" i="7941"/>
  <c r="D388" i="7941"/>
  <c r="D387" i="7941"/>
  <c r="D386" i="7941"/>
  <c r="D385" i="7941"/>
  <c r="D384" i="7941"/>
  <c r="D383" i="7941"/>
  <c r="D360" i="7941"/>
  <c r="D359" i="7941"/>
  <c r="D358" i="7941"/>
  <c r="D357" i="7941"/>
  <c r="D356" i="7941"/>
  <c r="D355" i="7941"/>
  <c r="D354" i="7941"/>
  <c r="D353" i="7941"/>
  <c r="D352" i="7941"/>
  <c r="D351" i="7941"/>
  <c r="D328" i="7941"/>
  <c r="D327" i="7941"/>
  <c r="D326" i="7941"/>
  <c r="D325" i="7941"/>
  <c r="D324" i="7941"/>
  <c r="D323" i="7941"/>
  <c r="D322" i="7941"/>
  <c r="D321" i="7941"/>
  <c r="D320" i="7941"/>
  <c r="D319" i="7941"/>
  <c r="D296" i="7941"/>
  <c r="D295" i="7941"/>
  <c r="D294" i="7941"/>
  <c r="D293" i="7941"/>
  <c r="D292" i="7941"/>
  <c r="D291" i="7941"/>
  <c r="D290" i="7941"/>
  <c r="D289" i="7941"/>
  <c r="D288" i="7941"/>
  <c r="D287" i="7941"/>
  <c r="D264" i="7941"/>
  <c r="D263" i="7941"/>
  <c r="D262" i="7941"/>
  <c r="D261" i="7941"/>
  <c r="D260" i="7941"/>
  <c r="D259" i="7941"/>
  <c r="D258" i="7941"/>
  <c r="D257" i="7941"/>
  <c r="D256" i="7941"/>
  <c r="D255"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D1017" i="18"/>
  <c r="D1016" i="18"/>
  <c r="D1015" i="18"/>
  <c r="D1014" i="18"/>
  <c r="D1013" i="18"/>
  <c r="D1012" i="18"/>
  <c r="D1011" i="18"/>
  <c r="D1010" i="18"/>
  <c r="D1009" i="18"/>
  <c r="D1008" i="18"/>
  <c r="D985" i="18"/>
  <c r="D984" i="18"/>
  <c r="D983" i="18"/>
  <c r="D982" i="18"/>
  <c r="D981" i="18"/>
  <c r="D980" i="18"/>
  <c r="D979" i="18"/>
  <c r="D978" i="18"/>
  <c r="D977" i="18"/>
  <c r="D976" i="18"/>
  <c r="D919" i="18"/>
  <c r="D918" i="18"/>
  <c r="D917" i="18"/>
  <c r="D916" i="18"/>
  <c r="D915" i="18"/>
  <c r="D914" i="18"/>
  <c r="D913" i="18"/>
  <c r="D912" i="18"/>
  <c r="D911" i="18"/>
  <c r="D910" i="18"/>
  <c r="D887" i="18"/>
  <c r="D886" i="18"/>
  <c r="D885" i="18"/>
  <c r="D884" i="18"/>
  <c r="D883" i="18"/>
  <c r="D882" i="18"/>
  <c r="D881" i="18"/>
  <c r="D880" i="18"/>
  <c r="D879" i="18"/>
  <c r="D878" i="18"/>
  <c r="D855" i="18"/>
  <c r="D854" i="18"/>
  <c r="D853" i="18"/>
  <c r="D852" i="18"/>
  <c r="D851" i="18"/>
  <c r="D850" i="18"/>
  <c r="D849" i="18"/>
  <c r="D848" i="18"/>
  <c r="D847" i="18"/>
  <c r="D846" i="18"/>
  <c r="D823" i="18"/>
  <c r="D822" i="18"/>
  <c r="D821" i="18"/>
  <c r="D820" i="18"/>
  <c r="D819" i="18"/>
  <c r="D818" i="18"/>
  <c r="D817" i="18"/>
  <c r="D816" i="18"/>
  <c r="D815" i="18"/>
  <c r="D814" i="18"/>
  <c r="D791" i="18"/>
  <c r="D790" i="18"/>
  <c r="D789" i="18"/>
  <c r="D788" i="18"/>
  <c r="D787" i="18"/>
  <c r="D786" i="18"/>
  <c r="D785" i="18"/>
  <c r="D784" i="18"/>
  <c r="D783" i="18"/>
  <c r="D782" i="18"/>
  <c r="D757" i="18"/>
  <c r="D756" i="18"/>
  <c r="D755" i="18"/>
  <c r="D754" i="18"/>
  <c r="D753" i="18"/>
  <c r="D752" i="18"/>
  <c r="D751" i="18"/>
  <c r="D750" i="18"/>
  <c r="D749" i="18"/>
  <c r="D748" i="18"/>
  <c r="D725" i="18"/>
  <c r="D724" i="18"/>
  <c r="D723" i="18"/>
  <c r="D722" i="18"/>
  <c r="D721" i="18"/>
  <c r="D720" i="18"/>
  <c r="D719" i="18"/>
  <c r="D718" i="18"/>
  <c r="D717" i="18"/>
  <c r="D716"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Q463" i="18"/>
  <c r="P462" i="18"/>
  <c r="Q462" i="18"/>
  <c r="O461" i="18"/>
  <c r="P461" i="18"/>
  <c r="Q461" i="18"/>
  <c r="N460" i="18"/>
  <c r="O460" i="18"/>
  <c r="P460" i="18"/>
  <c r="Q460" i="18"/>
  <c r="N459" i="18"/>
  <c r="O459" i="18"/>
  <c r="P459" i="18"/>
  <c r="Q459" i="18"/>
  <c r="N458" i="18"/>
  <c r="O458" i="18"/>
  <c r="P458" i="18"/>
  <c r="Q458" i="18"/>
  <c r="N457" i="18"/>
  <c r="O457" i="18"/>
  <c r="P457" i="18"/>
  <c r="Q457" i="18"/>
  <c r="N456" i="18"/>
  <c r="O456" i="18"/>
  <c r="P456" i="18"/>
  <c r="Q456" i="18"/>
  <c r="N455" i="18"/>
  <c r="O455" i="18"/>
  <c r="P455" i="18"/>
  <c r="Q455" i="18"/>
  <c r="D465" i="18"/>
  <c r="C453" i="18"/>
  <c r="Q450" i="18"/>
  <c r="P449" i="18"/>
  <c r="Q449" i="18"/>
  <c r="O448" i="18"/>
  <c r="P448" i="18"/>
  <c r="Q448" i="18"/>
  <c r="N447" i="18"/>
  <c r="O447" i="18"/>
  <c r="P447" i="18"/>
  <c r="Q447" i="18"/>
  <c r="N446" i="18"/>
  <c r="O446" i="18"/>
  <c r="P446" i="18"/>
  <c r="Q446" i="18"/>
  <c r="N445" i="18"/>
  <c r="O445" i="18"/>
  <c r="P445" i="18"/>
  <c r="Q445" i="18"/>
  <c r="N444" i="18"/>
  <c r="O444" i="18"/>
  <c r="P444" i="18"/>
  <c r="Q444" i="18"/>
  <c r="N443" i="18"/>
  <c r="O443" i="18"/>
  <c r="P443" i="18"/>
  <c r="Q443" i="18"/>
  <c r="N442" i="18"/>
  <c r="O442" i="18"/>
  <c r="P442" i="18"/>
  <c r="Q442" i="18"/>
  <c r="D452" i="18"/>
  <c r="C440" i="18"/>
  <c r="Q437" i="18"/>
  <c r="P423" i="18"/>
  <c r="Q423" i="18"/>
  <c r="P436" i="18"/>
  <c r="Q436" i="18"/>
  <c r="O435" i="18"/>
  <c r="P435" i="18"/>
  <c r="Q435" i="18"/>
  <c r="N434" i="18"/>
  <c r="O434" i="18"/>
  <c r="P434" i="18"/>
  <c r="Q434" i="18"/>
  <c r="N433" i="18"/>
  <c r="O433" i="18"/>
  <c r="P433" i="18"/>
  <c r="Q433" i="18"/>
  <c r="N432" i="18"/>
  <c r="O432" i="18"/>
  <c r="P432" i="18"/>
  <c r="Q432" i="18"/>
  <c r="N431" i="18"/>
  <c r="O431" i="18"/>
  <c r="P431" i="18"/>
  <c r="Q431" i="18"/>
  <c r="N430" i="18"/>
  <c r="O430" i="18"/>
  <c r="P430" i="18"/>
  <c r="Q430" i="18"/>
  <c r="N429" i="18"/>
  <c r="O429" i="18"/>
  <c r="P429" i="18"/>
  <c r="Q429" i="18"/>
  <c r="D439" i="18"/>
  <c r="C427" i="18"/>
  <c r="Q424" i="18"/>
  <c r="O422" i="18"/>
  <c r="P422" i="18"/>
  <c r="Q422" i="18"/>
  <c r="N421" i="18"/>
  <c r="O421" i="18"/>
  <c r="P421" i="18"/>
  <c r="Q421" i="18"/>
  <c r="N420" i="18"/>
  <c r="O420" i="18"/>
  <c r="P420" i="18"/>
  <c r="Q420" i="18"/>
  <c r="N419" i="18"/>
  <c r="O419" i="18"/>
  <c r="P419" i="18"/>
  <c r="Q419" i="18"/>
  <c r="N418" i="18"/>
  <c r="O418" i="18"/>
  <c r="P418" i="18"/>
  <c r="Q418" i="18"/>
  <c r="N417" i="18"/>
  <c r="O417" i="18"/>
  <c r="P417" i="18"/>
  <c r="Q417" i="18"/>
  <c r="N416" i="18"/>
  <c r="O416" i="18"/>
  <c r="P416" i="18"/>
  <c r="Q416" i="18"/>
  <c r="D426" i="18"/>
  <c r="C414" i="18"/>
  <c r="Q411" i="18"/>
  <c r="P410" i="18"/>
  <c r="Q410" i="18"/>
  <c r="O409" i="18"/>
  <c r="P409" i="18"/>
  <c r="Q409" i="18"/>
  <c r="N408" i="18"/>
  <c r="O408" i="18"/>
  <c r="P408" i="18"/>
  <c r="Q408" i="18"/>
  <c r="N407" i="18"/>
  <c r="O407" i="18"/>
  <c r="P407" i="18"/>
  <c r="Q407" i="18"/>
  <c r="N406" i="18"/>
  <c r="O406" i="18"/>
  <c r="P406" i="18"/>
  <c r="Q406" i="18"/>
  <c r="N405" i="18"/>
  <c r="O405" i="18"/>
  <c r="P405" i="18"/>
  <c r="Q405" i="18"/>
  <c r="N404" i="18"/>
  <c r="O404" i="18"/>
  <c r="P404" i="18"/>
  <c r="Q404" i="18"/>
  <c r="N403" i="18"/>
  <c r="O403" i="18"/>
  <c r="P403" i="18"/>
  <c r="Q403" i="18"/>
  <c r="D413" i="18"/>
  <c r="C401" i="18"/>
  <c r="Q398" i="18"/>
  <c r="P397" i="18"/>
  <c r="Q397" i="18"/>
  <c r="O383" i="18"/>
  <c r="P383" i="18"/>
  <c r="Q383" i="18"/>
  <c r="O396" i="18"/>
  <c r="P396" i="18"/>
  <c r="Q396" i="18"/>
  <c r="N395" i="18"/>
  <c r="O395" i="18"/>
  <c r="P395" i="18"/>
  <c r="Q395" i="18"/>
  <c r="N394" i="18"/>
  <c r="O394" i="18"/>
  <c r="P394" i="18"/>
  <c r="Q394" i="18"/>
  <c r="N393" i="18"/>
  <c r="O393" i="18"/>
  <c r="P393" i="18"/>
  <c r="Q393" i="18"/>
  <c r="N392" i="18"/>
  <c r="O392" i="18"/>
  <c r="P392" i="18"/>
  <c r="Q392" i="18"/>
  <c r="N391" i="18"/>
  <c r="O391" i="18"/>
  <c r="P391" i="18"/>
  <c r="Q391" i="18"/>
  <c r="N390" i="18"/>
  <c r="O390" i="18"/>
  <c r="P390" i="18"/>
  <c r="Q390" i="18"/>
  <c r="D400" i="18"/>
  <c r="C388" i="18"/>
  <c r="D387" i="18"/>
  <c r="Q385" i="18"/>
  <c r="P384" i="18"/>
  <c r="Q384" i="18"/>
  <c r="N382" i="18"/>
  <c r="O382" i="18"/>
  <c r="P382" i="18"/>
  <c r="Q382" i="18"/>
  <c r="N381" i="18"/>
  <c r="O381" i="18"/>
  <c r="P381" i="18"/>
  <c r="Q381" i="18"/>
  <c r="N380" i="18"/>
  <c r="O380" i="18"/>
  <c r="P380" i="18"/>
  <c r="Q380" i="18"/>
  <c r="N379" i="18"/>
  <c r="O379" i="18"/>
  <c r="P379" i="18"/>
  <c r="Q379" i="18"/>
  <c r="N378" i="18"/>
  <c r="O378" i="18"/>
  <c r="P378" i="18"/>
  <c r="Q378" i="18"/>
  <c r="N377" i="18"/>
  <c r="O377" i="18"/>
  <c r="P377" i="18"/>
  <c r="Q377" i="18"/>
  <c r="C375" i="18"/>
  <c r="Q372" i="18"/>
  <c r="P371" i="18"/>
  <c r="Q371" i="18"/>
  <c r="O370" i="18"/>
  <c r="P370" i="18"/>
  <c r="Q370" i="18"/>
  <c r="N369" i="18"/>
  <c r="O369" i="18"/>
  <c r="P369" i="18"/>
  <c r="Q369" i="18"/>
  <c r="N368" i="18"/>
  <c r="O368" i="18"/>
  <c r="P368" i="18"/>
  <c r="Q368" i="18"/>
  <c r="N367" i="18"/>
  <c r="O367" i="18"/>
  <c r="P367" i="18"/>
  <c r="Q367" i="18"/>
  <c r="N366" i="18"/>
  <c r="O366" i="18"/>
  <c r="P366" i="18"/>
  <c r="Q366" i="18"/>
  <c r="N365" i="18"/>
  <c r="O365" i="18"/>
  <c r="P365" i="18"/>
  <c r="Q365" i="18"/>
  <c r="N364" i="18"/>
  <c r="O364" i="18"/>
  <c r="P364" i="18"/>
  <c r="Q364" i="18"/>
  <c r="D374" i="18"/>
  <c r="C362" i="18"/>
  <c r="Q359" i="18"/>
  <c r="P358" i="18"/>
  <c r="Q358" i="18"/>
  <c r="O357" i="18"/>
  <c r="P357" i="18"/>
  <c r="Q357" i="18"/>
  <c r="N356" i="18"/>
  <c r="O356" i="18"/>
  <c r="P356" i="18"/>
  <c r="Q356" i="18"/>
  <c r="N355" i="18"/>
  <c r="O355" i="18"/>
  <c r="P355" i="18"/>
  <c r="Q355" i="18"/>
  <c r="N354" i="18"/>
  <c r="O354" i="18"/>
  <c r="P354" i="18"/>
  <c r="Q354" i="18"/>
  <c r="N353" i="18"/>
  <c r="O353" i="18"/>
  <c r="P353" i="18"/>
  <c r="Q353" i="18"/>
  <c r="N352" i="18"/>
  <c r="O352" i="18"/>
  <c r="P352" i="18"/>
  <c r="Q352" i="18"/>
  <c r="N351" i="18"/>
  <c r="O351" i="18"/>
  <c r="P351" i="18"/>
  <c r="Q351" i="18"/>
  <c r="D361" i="18"/>
  <c r="C349" i="18"/>
  <c r="D348" i="18"/>
  <c r="Q346" i="18"/>
  <c r="P345" i="18"/>
  <c r="Q345" i="18"/>
  <c r="O344" i="18"/>
  <c r="P344" i="18"/>
  <c r="Q344" i="18"/>
  <c r="N343" i="18"/>
  <c r="O343" i="18"/>
  <c r="P343" i="18"/>
  <c r="Q343" i="18"/>
  <c r="N342" i="18"/>
  <c r="O342" i="18"/>
  <c r="P342" i="18"/>
  <c r="Q342" i="18"/>
  <c r="N341" i="18"/>
  <c r="O341" i="18"/>
  <c r="P341" i="18"/>
  <c r="Q341" i="18"/>
  <c r="N340" i="18"/>
  <c r="O340" i="18"/>
  <c r="P340" i="18"/>
  <c r="Q340" i="18"/>
  <c r="N339" i="18"/>
  <c r="O339" i="18"/>
  <c r="P339" i="18"/>
  <c r="Q339" i="18"/>
  <c r="N338" i="18"/>
  <c r="O338" i="18"/>
  <c r="P338" i="18"/>
  <c r="Q338" i="18"/>
  <c r="C336" i="18"/>
  <c r="D73" i="18"/>
  <c r="D72" i="18"/>
  <c r="D71" i="18"/>
  <c r="D70" i="18"/>
  <c r="D69" i="18"/>
  <c r="D68" i="18"/>
  <c r="D67" i="18"/>
  <c r="D66" i="18"/>
  <c r="D65" i="18"/>
  <c r="D64" i="18"/>
  <c r="D41" i="18"/>
  <c r="D40" i="18"/>
  <c r="D39" i="18"/>
  <c r="D38" i="18"/>
  <c r="D37" i="18"/>
  <c r="D36" i="18"/>
  <c r="D35" i="18"/>
  <c r="D34" i="18"/>
  <c r="D33" i="18"/>
  <c r="D32" i="18"/>
  <c r="C635" i="7942"/>
  <c r="C634" i="7942"/>
  <c r="C633" i="7942"/>
  <c r="C632" i="7942"/>
  <c r="C631" i="7942"/>
  <c r="C630" i="7942"/>
  <c r="C629" i="7942"/>
  <c r="C628" i="7942"/>
  <c r="C627" i="7942"/>
  <c r="C626" i="7942"/>
  <c r="C625" i="7942"/>
  <c r="C603" i="7942"/>
  <c r="C602" i="7942"/>
  <c r="C601" i="7942"/>
  <c r="C600" i="7942"/>
  <c r="C599" i="7942"/>
  <c r="C598" i="7942"/>
  <c r="C597" i="7942"/>
  <c r="C596" i="7942"/>
  <c r="C595" i="7942"/>
  <c r="C594" i="7942"/>
  <c r="C571" i="7942"/>
  <c r="C570" i="7942"/>
  <c r="C569" i="7942"/>
  <c r="C568" i="7942"/>
  <c r="C567" i="7942"/>
  <c r="C566" i="7942"/>
  <c r="C565" i="7942"/>
  <c r="C564" i="7942"/>
  <c r="C563" i="7942"/>
  <c r="C562"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22" i="1"/>
  <c r="G225" i="1"/>
  <c r="G226" i="1"/>
  <c r="G227" i="1"/>
  <c r="G228" i="1"/>
  <c r="G229" i="1"/>
  <c r="G230" i="1"/>
  <c r="G231" i="1"/>
  <c r="G232" i="1"/>
  <c r="G233" i="1"/>
  <c r="G234" i="1"/>
  <c r="G235" i="1"/>
  <c r="G236" i="1"/>
  <c r="G237" i="1"/>
  <c r="G238" i="1"/>
  <c r="G239" i="1"/>
  <c r="G240" i="1"/>
  <c r="F240" i="1"/>
  <c r="F239" i="1"/>
  <c r="F238" i="1"/>
  <c r="F237" i="1"/>
  <c r="F234" i="1"/>
  <c r="F235" i="1"/>
  <c r="F236" i="1"/>
  <c r="F233" i="1"/>
  <c r="F232" i="1"/>
  <c r="F231" i="1"/>
  <c r="H207" i="1"/>
  <c r="J207" i="1"/>
  <c r="L207" i="1"/>
  <c r="N207" i="1"/>
  <c r="O207" i="1"/>
  <c r="P207" i="1"/>
  <c r="Q207" i="1"/>
  <c r="F206" i="1"/>
  <c r="F205" i="1"/>
  <c r="F204" i="1"/>
  <c r="F203" i="1"/>
  <c r="F202" i="1"/>
  <c r="F201" i="1"/>
  <c r="F200" i="1"/>
  <c r="F199" i="1"/>
  <c r="F198" i="1"/>
  <c r="F197" i="1"/>
  <c r="N173" i="1"/>
  <c r="O173" i="1"/>
  <c r="P173" i="1"/>
  <c r="Q173" i="1"/>
  <c r="F172" i="1"/>
  <c r="F171" i="1"/>
  <c r="F170" i="1"/>
  <c r="F169" i="1"/>
  <c r="F168" i="1"/>
  <c r="F167" i="1"/>
  <c r="F166" i="1"/>
  <c r="F165" i="1"/>
  <c r="F164" i="1"/>
  <c r="F163" i="1"/>
  <c r="F138" i="1"/>
  <c r="F137" i="1"/>
  <c r="F136" i="1"/>
  <c r="F135" i="1"/>
  <c r="F134" i="1"/>
  <c r="F133" i="1"/>
  <c r="F132" i="1"/>
  <c r="F131" i="1"/>
  <c r="F130" i="1"/>
  <c r="F129" i="1"/>
  <c r="N105" i="1"/>
  <c r="O105" i="1"/>
  <c r="P105" i="1"/>
  <c r="Q105" i="1"/>
  <c r="H105" i="1"/>
  <c r="J105" i="1"/>
  <c r="L105" i="1"/>
  <c r="F104" i="1"/>
  <c r="F103" i="1"/>
  <c r="F102" i="1"/>
  <c r="F101" i="1"/>
  <c r="F100" i="1"/>
  <c r="F99" i="1"/>
  <c r="F98" i="1"/>
  <c r="F97" i="1"/>
  <c r="F96" i="1"/>
  <c r="F95" i="1"/>
  <c r="N71" i="1"/>
  <c r="O71" i="1"/>
  <c r="P71" i="1"/>
  <c r="Q71" i="1"/>
  <c r="H71" i="1"/>
  <c r="F70" i="1"/>
  <c r="F69" i="1"/>
  <c r="F68" i="1"/>
  <c r="F67" i="1"/>
  <c r="F66" i="1"/>
  <c r="F65" i="1"/>
  <c r="F64" i="1"/>
  <c r="F63" i="1"/>
  <c r="F62" i="1"/>
  <c r="F61" i="1"/>
  <c r="F60" i="1"/>
  <c r="E2" i="7946"/>
  <c r="B2" i="7945"/>
  <c r="B2" i="7944"/>
  <c r="C2" i="7941"/>
  <c r="C2" i="18"/>
  <c r="B2" i="7942"/>
  <c r="F2" i="1"/>
  <c r="H40" i="1"/>
  <c r="I40" i="1"/>
  <c r="Q328" i="7944"/>
  <c r="P327" i="7944"/>
  <c r="Q327" i="7944"/>
  <c r="O326" i="7944"/>
  <c r="P326" i="7944"/>
  <c r="Q326" i="7944"/>
  <c r="N325" i="7944"/>
  <c r="O325" i="7944"/>
  <c r="P325" i="7944"/>
  <c r="Q325" i="7944"/>
  <c r="N324" i="7944"/>
  <c r="O324" i="7944"/>
  <c r="P324" i="7944"/>
  <c r="Q324" i="7944"/>
  <c r="N323" i="7944"/>
  <c r="O323" i="7944"/>
  <c r="P323" i="7944"/>
  <c r="Q323" i="7944"/>
  <c r="M322" i="7944"/>
  <c r="N322" i="7944"/>
  <c r="O322" i="7944"/>
  <c r="P322" i="7944"/>
  <c r="Q322" i="7944"/>
  <c r="M321" i="7944"/>
  <c r="N321" i="7944"/>
  <c r="O321" i="7944"/>
  <c r="P321" i="7944"/>
  <c r="Q321" i="7944"/>
  <c r="Q329" i="7944"/>
  <c r="P328" i="7944"/>
  <c r="O327" i="7944"/>
  <c r="N326" i="7944"/>
  <c r="Q315" i="7944"/>
  <c r="P314" i="7944"/>
  <c r="Q314" i="7944"/>
  <c r="O313" i="7944"/>
  <c r="P313" i="7944"/>
  <c r="Q313" i="7944"/>
  <c r="N312" i="7944"/>
  <c r="O312" i="7944"/>
  <c r="P312" i="7944"/>
  <c r="Q312" i="7944"/>
  <c r="M311" i="7944"/>
  <c r="J264" i="7945"/>
  <c r="N311" i="7944"/>
  <c r="O311" i="7944"/>
  <c r="P311" i="7944"/>
  <c r="Q311" i="7944"/>
  <c r="M310" i="7944"/>
  <c r="N310" i="7944"/>
  <c r="O310" i="7944"/>
  <c r="P310" i="7944"/>
  <c r="Q310" i="7944"/>
  <c r="N309" i="7944"/>
  <c r="O309" i="7944"/>
  <c r="P309" i="7944"/>
  <c r="Q309" i="7944"/>
  <c r="M308" i="7944"/>
  <c r="N308" i="7944"/>
  <c r="O308" i="7944"/>
  <c r="P308" i="7944"/>
  <c r="Q308" i="7944"/>
  <c r="Q316" i="7944"/>
  <c r="P315" i="7944"/>
  <c r="O314" i="7944"/>
  <c r="N313" i="7944"/>
  <c r="Q302" i="7944"/>
  <c r="P301" i="7944"/>
  <c r="Q301" i="7944"/>
  <c r="O300" i="7944"/>
  <c r="P300" i="7944"/>
  <c r="Q300" i="7944"/>
  <c r="N299" i="7944"/>
  <c r="O299" i="7944"/>
  <c r="P299" i="7944"/>
  <c r="Q299" i="7944"/>
  <c r="M298" i="7944"/>
  <c r="J250" i="7945"/>
  <c r="N298" i="7944"/>
  <c r="O298" i="7944"/>
  <c r="P298" i="7944"/>
  <c r="Q298" i="7944"/>
  <c r="N297" i="7944"/>
  <c r="O297" i="7944"/>
  <c r="P297" i="7944"/>
  <c r="Q297" i="7944"/>
  <c r="M296" i="7944"/>
  <c r="J248" i="7945"/>
  <c r="N296" i="7944"/>
  <c r="O296" i="7944"/>
  <c r="P296" i="7944"/>
  <c r="Q296" i="7944"/>
  <c r="M295" i="7944"/>
  <c r="J247" i="7945"/>
  <c r="N295" i="7944"/>
  <c r="O295" i="7944"/>
  <c r="P295" i="7944"/>
  <c r="Q295" i="7944"/>
  <c r="Q303" i="7944"/>
  <c r="P302" i="7944"/>
  <c r="O301" i="7944"/>
  <c r="N300" i="7944"/>
  <c r="Q289" i="7944"/>
  <c r="P288" i="7944"/>
  <c r="Q288" i="7944"/>
  <c r="O287" i="7944"/>
  <c r="P287" i="7944"/>
  <c r="Q287" i="7944"/>
  <c r="N286" i="7944"/>
  <c r="O286" i="7944"/>
  <c r="P286" i="7944"/>
  <c r="Q286" i="7944"/>
  <c r="M285" i="7944"/>
  <c r="J236" i="7945"/>
  <c r="N285" i="7944"/>
  <c r="O285" i="7944"/>
  <c r="P285" i="7944"/>
  <c r="Q285" i="7944"/>
  <c r="M284" i="7944"/>
  <c r="J235" i="7945"/>
  <c r="N284" i="7944"/>
  <c r="O284" i="7944"/>
  <c r="P284" i="7944"/>
  <c r="Q284" i="7944"/>
  <c r="N283" i="7944"/>
  <c r="O283" i="7944"/>
  <c r="P283" i="7944"/>
  <c r="Q283" i="7944"/>
  <c r="M282" i="7944"/>
  <c r="J233" i="7945"/>
  <c r="N282" i="7944"/>
  <c r="O282" i="7944"/>
  <c r="P282" i="7944"/>
  <c r="Q282" i="7944"/>
  <c r="Q290" i="7944"/>
  <c r="P289" i="7944"/>
  <c r="O288" i="7944"/>
  <c r="N287" i="7944"/>
  <c r="Q276" i="7944"/>
  <c r="P275" i="7944"/>
  <c r="Q275" i="7944"/>
  <c r="O274" i="7944"/>
  <c r="P274" i="7944"/>
  <c r="Q274" i="7944"/>
  <c r="N273" i="7944"/>
  <c r="O273" i="7944"/>
  <c r="P273" i="7944"/>
  <c r="Q273" i="7944"/>
  <c r="M272" i="7944"/>
  <c r="J222" i="7945"/>
  <c r="N272" i="7944"/>
  <c r="O272" i="7944"/>
  <c r="P272" i="7944"/>
  <c r="Q272" i="7944"/>
  <c r="N271" i="7944"/>
  <c r="O271" i="7944"/>
  <c r="P271" i="7944"/>
  <c r="Q271" i="7944"/>
  <c r="M270" i="7944"/>
  <c r="N270" i="7944"/>
  <c r="O270" i="7944"/>
  <c r="P270" i="7944"/>
  <c r="Q270" i="7944"/>
  <c r="M269" i="7944"/>
  <c r="J219" i="7945"/>
  <c r="N269" i="7944"/>
  <c r="O269" i="7944"/>
  <c r="P269" i="7944"/>
  <c r="Q269" i="7944"/>
  <c r="Q277" i="7944"/>
  <c r="P276" i="7944"/>
  <c r="O275" i="7944"/>
  <c r="N274" i="7944"/>
  <c r="Q263" i="7944"/>
  <c r="P262" i="7944"/>
  <c r="Q262" i="7944"/>
  <c r="O261" i="7944"/>
  <c r="P261" i="7944"/>
  <c r="Q261" i="7944"/>
  <c r="N260" i="7944"/>
  <c r="O260" i="7944"/>
  <c r="P260" i="7944"/>
  <c r="Q260" i="7944"/>
  <c r="M259" i="7944"/>
  <c r="J208" i="7945"/>
  <c r="N259" i="7944"/>
  <c r="O259" i="7944"/>
  <c r="P259" i="7944"/>
  <c r="Q259" i="7944"/>
  <c r="M258" i="7944"/>
  <c r="N258" i="7944"/>
  <c r="O258" i="7944"/>
  <c r="P258" i="7944"/>
  <c r="Q258" i="7944"/>
  <c r="N257" i="7944"/>
  <c r="O257" i="7944"/>
  <c r="P257" i="7944"/>
  <c r="Q257" i="7944"/>
  <c r="M256" i="7944"/>
  <c r="J205" i="7945"/>
  <c r="N256" i="7944"/>
  <c r="O256" i="7944"/>
  <c r="P256" i="7944"/>
  <c r="Q256" i="7944"/>
  <c r="Q264" i="7944"/>
  <c r="P263" i="7944"/>
  <c r="O262" i="7944"/>
  <c r="N261" i="7944"/>
  <c r="Q250" i="7944"/>
  <c r="P249" i="7944"/>
  <c r="Q249" i="7944"/>
  <c r="O248" i="7944"/>
  <c r="P248" i="7944"/>
  <c r="Q248" i="7944"/>
  <c r="N247" i="7944"/>
  <c r="O247" i="7944"/>
  <c r="P247" i="7944"/>
  <c r="Q247" i="7944"/>
  <c r="N246" i="7944"/>
  <c r="O246" i="7944"/>
  <c r="P246" i="7944"/>
  <c r="Q246" i="7944"/>
  <c r="N245" i="7944"/>
  <c r="O245" i="7944"/>
  <c r="P245" i="7944"/>
  <c r="Q245" i="7944"/>
  <c r="N244" i="7944"/>
  <c r="O244" i="7944"/>
  <c r="P244" i="7944"/>
  <c r="Q244" i="7944"/>
  <c r="N243" i="7944"/>
  <c r="O243" i="7944"/>
  <c r="P243" i="7944"/>
  <c r="Q243" i="7944"/>
  <c r="Q251" i="7944"/>
  <c r="P250" i="7944"/>
  <c r="O249" i="7944"/>
  <c r="N248" i="7944"/>
  <c r="Q237" i="7944"/>
  <c r="Q236" i="7944"/>
  <c r="P235" i="7944"/>
  <c r="N234" i="7944"/>
  <c r="P234" i="7944"/>
  <c r="N233" i="7944"/>
  <c r="P233" i="7944"/>
  <c r="N232" i="7944"/>
  <c r="P232" i="7944"/>
  <c r="N231" i="7944"/>
  <c r="P231" i="7944"/>
  <c r="N230" i="7944"/>
  <c r="P230" i="7944"/>
  <c r="Q238" i="7944"/>
  <c r="O236" i="7944"/>
  <c r="Q172" i="7944"/>
  <c r="P171" i="7944"/>
  <c r="Q171" i="7944"/>
  <c r="O170" i="7944"/>
  <c r="P170" i="7944"/>
  <c r="Q170" i="7944"/>
  <c r="N169" i="7944"/>
  <c r="O169" i="7944"/>
  <c r="P169" i="7944"/>
  <c r="Q169" i="7944"/>
  <c r="N168" i="7944"/>
  <c r="O168" i="7944"/>
  <c r="P168" i="7944"/>
  <c r="Q168" i="7944"/>
  <c r="N167" i="7944"/>
  <c r="O167" i="7944"/>
  <c r="P167" i="7944"/>
  <c r="Q167" i="7944"/>
  <c r="N166" i="7944"/>
  <c r="O166" i="7944"/>
  <c r="P166" i="7944"/>
  <c r="Q166" i="7944"/>
  <c r="N165" i="7944"/>
  <c r="O165" i="7944"/>
  <c r="P165" i="7944"/>
  <c r="Q165" i="7944"/>
  <c r="Q173" i="7944"/>
  <c r="P172" i="7944"/>
  <c r="O171" i="7944"/>
  <c r="N170" i="7944"/>
  <c r="K276" i="7945"/>
  <c r="K277" i="7945"/>
  <c r="K278" i="7945"/>
  <c r="K279" i="7945"/>
  <c r="K280" i="7945"/>
  <c r="K281" i="7945"/>
  <c r="K282" i="7945"/>
  <c r="K283" i="7945"/>
  <c r="K284" i="7945"/>
  <c r="K274" i="7945"/>
  <c r="K262" i="7945"/>
  <c r="K263" i="7945"/>
  <c r="K264" i="7945"/>
  <c r="K265" i="7945"/>
  <c r="K266" i="7945"/>
  <c r="K267" i="7945"/>
  <c r="K268" i="7945"/>
  <c r="K269" i="7945"/>
  <c r="K270" i="7945"/>
  <c r="K261" i="7945"/>
  <c r="K260" i="7945"/>
  <c r="K248" i="7945"/>
  <c r="K249" i="7945"/>
  <c r="K250" i="7945"/>
  <c r="K251" i="7945"/>
  <c r="K252" i="7945"/>
  <c r="K253" i="7945"/>
  <c r="K254" i="7945"/>
  <c r="K255" i="7945"/>
  <c r="K256" i="7945"/>
  <c r="K247" i="7945"/>
  <c r="K246" i="7945"/>
  <c r="K234" i="7945"/>
  <c r="K235" i="7945"/>
  <c r="K236" i="7945"/>
  <c r="K237" i="7945"/>
  <c r="K238" i="7945"/>
  <c r="K239" i="7945"/>
  <c r="K240" i="7945"/>
  <c r="K241" i="7945"/>
  <c r="K242" i="7945"/>
  <c r="K233" i="7945"/>
  <c r="K232" i="7945"/>
  <c r="K220" i="7945"/>
  <c r="K221" i="7945"/>
  <c r="K222" i="7945"/>
  <c r="K223" i="7945"/>
  <c r="K224" i="7945"/>
  <c r="K225" i="7945"/>
  <c r="K226" i="7945"/>
  <c r="K227" i="7945"/>
  <c r="K228" i="7945"/>
  <c r="K219" i="7945"/>
  <c r="K218" i="7945"/>
  <c r="K206" i="7945"/>
  <c r="K207" i="7945"/>
  <c r="K208" i="7945"/>
  <c r="K209" i="7945"/>
  <c r="K210" i="7945"/>
  <c r="K211" i="7945"/>
  <c r="K212" i="7945"/>
  <c r="K213" i="7945"/>
  <c r="K214" i="7945"/>
  <c r="K205" i="7945"/>
  <c r="K204" i="7945"/>
  <c r="K192" i="7945"/>
  <c r="K193" i="7945"/>
  <c r="K194" i="7945"/>
  <c r="K195" i="7945"/>
  <c r="K196" i="7945"/>
  <c r="K197" i="7945"/>
  <c r="K198" i="7945"/>
  <c r="K199" i="7945"/>
  <c r="K200" i="7945"/>
  <c r="K191" i="7945"/>
  <c r="K190" i="7945"/>
  <c r="K178" i="7945"/>
  <c r="K179" i="7945"/>
  <c r="K180" i="7945"/>
  <c r="K181" i="7945"/>
  <c r="K182" i="7945"/>
  <c r="K183" i="7945"/>
  <c r="K184" i="7945"/>
  <c r="K185" i="7945"/>
  <c r="K186" i="7945"/>
  <c r="K177" i="7945"/>
  <c r="K176" i="7945"/>
  <c r="K108" i="7945"/>
  <c r="K109" i="7945"/>
  <c r="K110" i="7945"/>
  <c r="K111" i="7945"/>
  <c r="K112" i="7945"/>
  <c r="K113" i="7945"/>
  <c r="K114" i="7945"/>
  <c r="K115" i="7945"/>
  <c r="K116" i="7945"/>
  <c r="K107" i="7945"/>
  <c r="K106" i="7945"/>
  <c r="E8" i="7946"/>
  <c r="E9" i="7946"/>
  <c r="E10" i="7946"/>
  <c r="E11" i="7946"/>
  <c r="E12" i="7946"/>
  <c r="E13" i="7946"/>
  <c r="E14" i="7946"/>
  <c r="E15" i="7946"/>
  <c r="E16" i="7946"/>
  <c r="E17" i="7946"/>
  <c r="E18" i="7946"/>
  <c r="E19" i="7946"/>
  <c r="E20" i="7946"/>
  <c r="E21" i="7946"/>
  <c r="E22" i="7946"/>
  <c r="E23" i="7946"/>
  <c r="E24" i="7946"/>
  <c r="E25" i="7946"/>
  <c r="E26" i="7946"/>
  <c r="G26" i="7946"/>
  <c r="G25" i="7946"/>
  <c r="G24" i="7946"/>
  <c r="G23" i="7946"/>
  <c r="G22" i="7946"/>
  <c r="G21" i="7946"/>
  <c r="G20" i="7946"/>
  <c r="G19" i="7946"/>
  <c r="G18" i="7946"/>
  <c r="G17" i="7946"/>
  <c r="G16" i="7946"/>
  <c r="G15" i="7946"/>
  <c r="G14" i="7946"/>
  <c r="G13" i="7946"/>
  <c r="G12" i="7946"/>
  <c r="G11" i="7946"/>
  <c r="G10" i="7946"/>
  <c r="G9" i="7946"/>
  <c r="G8" i="7946"/>
  <c r="G7" i="7946"/>
  <c r="E7" i="7946"/>
  <c r="F276" i="7945"/>
  <c r="F277" i="7945"/>
  <c r="F278" i="7945"/>
  <c r="F279" i="7945"/>
  <c r="F280" i="7945"/>
  <c r="F281" i="7945"/>
  <c r="F282" i="7945"/>
  <c r="F275" i="7945"/>
  <c r="F262" i="7945"/>
  <c r="F263" i="7945"/>
  <c r="F264" i="7945"/>
  <c r="F265" i="7945"/>
  <c r="F266" i="7945"/>
  <c r="F267" i="7945"/>
  <c r="F268" i="7945"/>
  <c r="F269" i="7945"/>
  <c r="F270" i="7945"/>
  <c r="F261" i="7945"/>
  <c r="F248" i="7945"/>
  <c r="F249" i="7945"/>
  <c r="F250" i="7945"/>
  <c r="F251" i="7945"/>
  <c r="F252" i="7945"/>
  <c r="F253" i="7945"/>
  <c r="F254" i="7945"/>
  <c r="F255" i="7945"/>
  <c r="F256" i="7945"/>
  <c r="F247" i="7945"/>
  <c r="F234" i="7945"/>
  <c r="F235" i="7945"/>
  <c r="F236" i="7945"/>
  <c r="F237" i="7945"/>
  <c r="F238" i="7945"/>
  <c r="F239" i="7945"/>
  <c r="F240" i="7945"/>
  <c r="F241" i="7945"/>
  <c r="F242" i="7945"/>
  <c r="F233" i="7945"/>
  <c r="F220" i="7945"/>
  <c r="F221" i="7945"/>
  <c r="F222" i="7945"/>
  <c r="F223" i="7945"/>
  <c r="F224" i="7945"/>
  <c r="F225" i="7945"/>
  <c r="F226" i="7945"/>
  <c r="F227" i="7945"/>
  <c r="F228" i="7945"/>
  <c r="F219" i="7945"/>
  <c r="F206" i="7945"/>
  <c r="F207" i="7945"/>
  <c r="F208" i="7945"/>
  <c r="F209" i="7945"/>
  <c r="F210" i="7945"/>
  <c r="F211" i="7945"/>
  <c r="F212" i="7945"/>
  <c r="F213" i="7945"/>
  <c r="F214" i="7945"/>
  <c r="F205" i="7945"/>
  <c r="F200" i="7945"/>
  <c r="F192" i="7945"/>
  <c r="F193" i="7945"/>
  <c r="F194" i="7945"/>
  <c r="F195" i="7945"/>
  <c r="F196" i="7945"/>
  <c r="F197" i="7945"/>
  <c r="F198" i="7945"/>
  <c r="F199" i="7945"/>
  <c r="F191" i="7945"/>
  <c r="F178" i="7945"/>
  <c r="F179" i="7945"/>
  <c r="F180" i="7945"/>
  <c r="F181" i="7945"/>
  <c r="F182" i="7945"/>
  <c r="F183" i="7945"/>
  <c r="F184" i="7945"/>
  <c r="F185" i="7945"/>
  <c r="F186" i="7945"/>
  <c r="F177" i="7945"/>
  <c r="F108" i="7945"/>
  <c r="F110" i="7945"/>
  <c r="F112" i="7945"/>
  <c r="F114" i="7945"/>
  <c r="F116" i="7945"/>
  <c r="F274" i="7945"/>
  <c r="F260" i="7945"/>
  <c r="F246" i="7945"/>
  <c r="F232" i="7945"/>
  <c r="F218" i="7945"/>
  <c r="F204" i="7945"/>
  <c r="F176" i="7945"/>
  <c r="F106"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N6" i="18"/>
  <c r="O6" i="18"/>
  <c r="P6" i="18"/>
  <c r="Q6" i="18"/>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750" i="7941"/>
  <c r="D749" i="7941"/>
  <c r="D748" i="7941"/>
  <c r="D747" i="7941"/>
  <c r="D746" i="7941"/>
  <c r="D745" i="7941"/>
  <c r="D744" i="7941"/>
  <c r="D743" i="7941"/>
  <c r="D742" i="7941"/>
  <c r="D741" i="7941"/>
  <c r="D740" i="7941"/>
  <c r="D739" i="7941"/>
  <c r="D738" i="7941"/>
  <c r="D737" i="7941"/>
  <c r="D736" i="7941"/>
  <c r="D735" i="7941"/>
  <c r="D734" i="7941"/>
  <c r="D733" i="7941"/>
  <c r="D732" i="7941"/>
  <c r="D731"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86" i="7941"/>
  <c r="D685" i="7941"/>
  <c r="D684" i="7941"/>
  <c r="D683" i="7941"/>
  <c r="D682" i="7941"/>
  <c r="D681" i="7941"/>
  <c r="D680" i="7941"/>
  <c r="D679" i="7941"/>
  <c r="D678" i="7941"/>
  <c r="D677" i="7941"/>
  <c r="D676" i="7941"/>
  <c r="D675" i="7941"/>
  <c r="D674" i="7941"/>
  <c r="D673" i="7941"/>
  <c r="D672" i="7941"/>
  <c r="D671" i="7941"/>
  <c r="D670" i="7941"/>
  <c r="D669" i="7941"/>
  <c r="D668" i="7941"/>
  <c r="D667"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588" i="7941"/>
  <c r="D587" i="7941"/>
  <c r="D586" i="7941"/>
  <c r="D585" i="7941"/>
  <c r="D584" i="7941"/>
  <c r="D583" i="7941"/>
  <c r="D582" i="7941"/>
  <c r="D581" i="7941"/>
  <c r="D580" i="7941"/>
  <c r="D579" i="7941"/>
  <c r="D578" i="7941"/>
  <c r="D577" i="7941"/>
  <c r="D576" i="7941"/>
  <c r="D575" i="7941"/>
  <c r="D574" i="7941"/>
  <c r="D573" i="7941"/>
  <c r="D572" i="7941"/>
  <c r="D571" i="7941"/>
  <c r="D570" i="7941"/>
  <c r="D569" i="7941"/>
  <c r="D556" i="7941"/>
  <c r="D555" i="7941"/>
  <c r="D554" i="7941"/>
  <c r="D553" i="7941"/>
  <c r="D552" i="7941"/>
  <c r="D551" i="7941"/>
  <c r="D550" i="7941"/>
  <c r="D549" i="7941"/>
  <c r="D548" i="7941"/>
  <c r="D547" i="7941"/>
  <c r="D546" i="7941"/>
  <c r="D545" i="7941"/>
  <c r="D544" i="7941"/>
  <c r="D543" i="7941"/>
  <c r="D542" i="7941"/>
  <c r="D541" i="7941"/>
  <c r="D540" i="7941"/>
  <c r="D539" i="7941"/>
  <c r="D538" i="7941"/>
  <c r="D537"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492" i="7941"/>
  <c r="D491" i="7941"/>
  <c r="D490" i="7941"/>
  <c r="D489" i="7941"/>
  <c r="D488" i="7941"/>
  <c r="D487" i="7941"/>
  <c r="D486" i="7941"/>
  <c r="D485" i="7941"/>
  <c r="D484" i="7941"/>
  <c r="D483" i="7941"/>
  <c r="D482" i="7941"/>
  <c r="D481" i="7941"/>
  <c r="D480" i="7941"/>
  <c r="D479" i="7941"/>
  <c r="D478" i="7941"/>
  <c r="D477" i="7941"/>
  <c r="D476" i="7941"/>
  <c r="D475" i="7941"/>
  <c r="D474" i="7941"/>
  <c r="D473" i="7941"/>
  <c r="D975" i="18"/>
  <c r="D974" i="18"/>
  <c r="D973" i="18"/>
  <c r="D972" i="18"/>
  <c r="D971" i="18"/>
  <c r="D970" i="18"/>
  <c r="D969" i="18"/>
  <c r="D968" i="18"/>
  <c r="D967" i="18"/>
  <c r="D966" i="18"/>
  <c r="D965" i="18"/>
  <c r="D964" i="18"/>
  <c r="D963" i="18"/>
  <c r="D962" i="18"/>
  <c r="D961" i="18"/>
  <c r="D960" i="18"/>
  <c r="D959" i="18"/>
  <c r="D958" i="18"/>
  <c r="D957" i="18"/>
  <c r="D956" i="18"/>
  <c r="D1007" i="18"/>
  <c r="D1006" i="18"/>
  <c r="D1005" i="18"/>
  <c r="D1004" i="18"/>
  <c r="D1003" i="18"/>
  <c r="D1002" i="18"/>
  <c r="D1001" i="18"/>
  <c r="D1000" i="18"/>
  <c r="D999" i="18"/>
  <c r="D998" i="18"/>
  <c r="D997" i="18"/>
  <c r="D996" i="18"/>
  <c r="D995" i="18"/>
  <c r="D994" i="18"/>
  <c r="D993" i="18"/>
  <c r="D992" i="18"/>
  <c r="D991" i="18"/>
  <c r="D990" i="18"/>
  <c r="D989" i="18"/>
  <c r="D988" i="18"/>
  <c r="D909" i="18"/>
  <c r="D908" i="18"/>
  <c r="D907" i="18"/>
  <c r="D906" i="18"/>
  <c r="D905" i="18"/>
  <c r="D904" i="18"/>
  <c r="D903" i="18"/>
  <c r="D902" i="18"/>
  <c r="D901" i="18"/>
  <c r="D900" i="18"/>
  <c r="D899" i="18"/>
  <c r="D898" i="18"/>
  <c r="D897" i="18"/>
  <c r="D896" i="18"/>
  <c r="D895" i="18"/>
  <c r="D894" i="18"/>
  <c r="D893" i="18"/>
  <c r="D892" i="18"/>
  <c r="D891" i="18"/>
  <c r="D890" i="18"/>
  <c r="D877" i="18"/>
  <c r="D876" i="18"/>
  <c r="D875" i="18"/>
  <c r="D874" i="18"/>
  <c r="D873" i="18"/>
  <c r="D872" i="18"/>
  <c r="D871" i="18"/>
  <c r="D870" i="18"/>
  <c r="D869" i="18"/>
  <c r="D868" i="18"/>
  <c r="D867" i="18"/>
  <c r="D866" i="18"/>
  <c r="D865" i="18"/>
  <c r="D864" i="18"/>
  <c r="D863" i="18"/>
  <c r="D862" i="18"/>
  <c r="D861" i="18"/>
  <c r="D860" i="18"/>
  <c r="D859" i="18"/>
  <c r="D858" i="18"/>
  <c r="D845" i="18"/>
  <c r="D844" i="18"/>
  <c r="D843" i="18"/>
  <c r="D842" i="18"/>
  <c r="D841" i="18"/>
  <c r="D840" i="18"/>
  <c r="D839" i="18"/>
  <c r="D838" i="18"/>
  <c r="D837" i="18"/>
  <c r="D836" i="18"/>
  <c r="D835" i="18"/>
  <c r="D834" i="18"/>
  <c r="D833" i="18"/>
  <c r="D832" i="18"/>
  <c r="D831" i="18"/>
  <c r="D830" i="18"/>
  <c r="D829" i="18"/>
  <c r="D828" i="18"/>
  <c r="D827" i="18"/>
  <c r="D826" i="18"/>
  <c r="D813" i="18"/>
  <c r="D812" i="18"/>
  <c r="D811" i="18"/>
  <c r="D810" i="18"/>
  <c r="D809" i="18"/>
  <c r="D808" i="18"/>
  <c r="D807" i="18"/>
  <c r="D806" i="18"/>
  <c r="D805" i="18"/>
  <c r="D804" i="18"/>
  <c r="D803" i="18"/>
  <c r="D802" i="18"/>
  <c r="D801" i="18"/>
  <c r="D800" i="18"/>
  <c r="D799" i="18"/>
  <c r="D798" i="18"/>
  <c r="D797" i="18"/>
  <c r="D796" i="18"/>
  <c r="D795" i="18"/>
  <c r="D794" i="18"/>
  <c r="D781" i="18"/>
  <c r="D780" i="18"/>
  <c r="D779" i="18"/>
  <c r="D778" i="18"/>
  <c r="D777" i="18"/>
  <c r="D776" i="18"/>
  <c r="D775" i="18"/>
  <c r="D774" i="18"/>
  <c r="D773" i="18"/>
  <c r="D772" i="18"/>
  <c r="D771" i="18"/>
  <c r="D770" i="18"/>
  <c r="D769" i="18"/>
  <c r="D768" i="18"/>
  <c r="D767" i="18"/>
  <c r="D766" i="18"/>
  <c r="D765" i="18"/>
  <c r="D764" i="18"/>
  <c r="D763" i="18"/>
  <c r="D762" i="18"/>
  <c r="D63" i="18"/>
  <c r="D62" i="18"/>
  <c r="D61" i="18"/>
  <c r="D60" i="18"/>
  <c r="D59" i="18"/>
  <c r="D58" i="18"/>
  <c r="D57" i="18"/>
  <c r="D56" i="18"/>
  <c r="D55" i="18"/>
  <c r="D54" i="18"/>
  <c r="D53" i="18"/>
  <c r="D52" i="18"/>
  <c r="D51" i="18"/>
  <c r="D50" i="18"/>
  <c r="D49" i="18"/>
  <c r="D48" i="18"/>
  <c r="D47" i="18"/>
  <c r="D46" i="18"/>
  <c r="D45" i="18"/>
  <c r="D44" i="18"/>
  <c r="N291" i="18"/>
  <c r="O291" i="18"/>
  <c r="P291" i="18"/>
  <c r="Q291" i="18"/>
  <c r="N290" i="18"/>
  <c r="O290" i="18"/>
  <c r="P290" i="18"/>
  <c r="Q290" i="18"/>
  <c r="H4" i="7944"/>
  <c r="E5" i="7945"/>
  <c r="B189" i="7944"/>
  <c r="B176" i="7944"/>
  <c r="B202" i="7944"/>
  <c r="B215" i="7944"/>
  <c r="B228" i="7944"/>
  <c r="B241" i="7944"/>
  <c r="B254" i="7944"/>
  <c r="B267" i="7944"/>
  <c r="B280" i="7944"/>
  <c r="B293" i="7944"/>
  <c r="B306" i="7944"/>
  <c r="B319" i="7944"/>
  <c r="B163" i="7944"/>
  <c r="B150" i="7944"/>
  <c r="B137" i="7944"/>
  <c r="B124" i="7944"/>
  <c r="B111" i="7944"/>
  <c r="B98" i="7944"/>
  <c r="B85" i="7944"/>
  <c r="B72" i="7944"/>
  <c r="C323" i="18"/>
  <c r="C310" i="18"/>
  <c r="C297" i="18"/>
  <c r="C284" i="18"/>
  <c r="C271" i="18"/>
  <c r="C258" i="18"/>
  <c r="C245" i="18"/>
  <c r="C232" i="18"/>
  <c r="C219" i="18"/>
  <c r="C206" i="18"/>
  <c r="C193" i="18"/>
  <c r="C180" i="18"/>
  <c r="C154" i="18"/>
  <c r="C141" i="18"/>
  <c r="C128" i="18"/>
  <c r="C115" i="18"/>
  <c r="C102" i="18"/>
  <c r="C89" i="18"/>
  <c r="C76" i="18"/>
  <c r="F107" i="1"/>
  <c r="F209" i="1"/>
  <c r="H176" i="1"/>
  <c r="I250" i="1"/>
  <c r="J250" i="1"/>
  <c r="K250" i="1"/>
  <c r="L250" i="1"/>
  <c r="M250" i="1"/>
  <c r="N250" i="1"/>
  <c r="O250" i="1"/>
  <c r="P250" i="1"/>
  <c r="Q250" i="1"/>
  <c r="P332" i="18"/>
  <c r="Q332" i="18"/>
  <c r="O331" i="18"/>
  <c r="P331" i="18"/>
  <c r="Q331" i="18"/>
  <c r="N330" i="18"/>
  <c r="O330" i="18"/>
  <c r="P330" i="18"/>
  <c r="Q330" i="18"/>
  <c r="N329" i="18"/>
  <c r="O329" i="18"/>
  <c r="P329" i="18"/>
  <c r="Q329" i="18"/>
  <c r="N328" i="18"/>
  <c r="O328" i="18"/>
  <c r="P328" i="18"/>
  <c r="Q328" i="18"/>
  <c r="N327" i="18"/>
  <c r="O327" i="18"/>
  <c r="P327" i="18"/>
  <c r="Q327" i="18"/>
  <c r="N326" i="18"/>
  <c r="O326" i="18"/>
  <c r="P326" i="18"/>
  <c r="Q326" i="18"/>
  <c r="N325" i="18"/>
  <c r="O325" i="18"/>
  <c r="P325" i="18"/>
  <c r="Q325" i="18"/>
  <c r="Q333" i="18"/>
  <c r="P319" i="18"/>
  <c r="Q319" i="18"/>
  <c r="O318" i="18"/>
  <c r="P318" i="18"/>
  <c r="Q318" i="18"/>
  <c r="N317" i="18"/>
  <c r="O317" i="18"/>
  <c r="P317" i="18"/>
  <c r="Q317" i="18"/>
  <c r="N316" i="18"/>
  <c r="O316" i="18"/>
  <c r="P316" i="18"/>
  <c r="Q316" i="18"/>
  <c r="N315" i="18"/>
  <c r="O315" i="18"/>
  <c r="P315" i="18"/>
  <c r="Q315" i="18"/>
  <c r="N314" i="18"/>
  <c r="O314" i="18"/>
  <c r="P314" i="18"/>
  <c r="Q314" i="18"/>
  <c r="N313" i="18"/>
  <c r="O313" i="18"/>
  <c r="P313" i="18"/>
  <c r="Q313" i="18"/>
  <c r="N312" i="18"/>
  <c r="O312" i="18"/>
  <c r="P312" i="18"/>
  <c r="Q312" i="18"/>
  <c r="Q320" i="18"/>
  <c r="P306" i="18"/>
  <c r="Q306" i="18"/>
  <c r="O305" i="18"/>
  <c r="P305" i="18"/>
  <c r="Q305" i="18"/>
  <c r="N304" i="18"/>
  <c r="O304" i="18"/>
  <c r="P304" i="18"/>
  <c r="Q304" i="18"/>
  <c r="N303" i="18"/>
  <c r="O303" i="18"/>
  <c r="P303" i="18"/>
  <c r="Q303" i="18"/>
  <c r="N302" i="18"/>
  <c r="O302" i="18"/>
  <c r="P302" i="18"/>
  <c r="Q302" i="18"/>
  <c r="N301" i="18"/>
  <c r="O301" i="18"/>
  <c r="P301" i="18"/>
  <c r="Q301" i="18"/>
  <c r="N300" i="18"/>
  <c r="O300" i="18"/>
  <c r="P300" i="18"/>
  <c r="Q300" i="18"/>
  <c r="N299" i="18"/>
  <c r="O299" i="18"/>
  <c r="P299" i="18"/>
  <c r="Q299" i="18"/>
  <c r="Q307" i="18"/>
  <c r="P293" i="18"/>
  <c r="Q293" i="18"/>
  <c r="O292" i="18"/>
  <c r="P292" i="18"/>
  <c r="Q292" i="18"/>
  <c r="N289" i="18"/>
  <c r="O289" i="18"/>
  <c r="P289" i="18"/>
  <c r="Q289" i="18"/>
  <c r="N288" i="18"/>
  <c r="O288" i="18"/>
  <c r="P288" i="18"/>
  <c r="Q288" i="18"/>
  <c r="N287" i="18"/>
  <c r="O287" i="18"/>
  <c r="P287" i="18"/>
  <c r="Q287" i="18"/>
  <c r="N286" i="18"/>
  <c r="O286" i="18"/>
  <c r="P286" i="18"/>
  <c r="Q286" i="18"/>
  <c r="Q294" i="18"/>
  <c r="P280" i="18"/>
  <c r="Q280" i="18"/>
  <c r="O279" i="18"/>
  <c r="P279" i="18"/>
  <c r="Q279" i="18"/>
  <c r="N278" i="18"/>
  <c r="O278" i="18"/>
  <c r="P278" i="18"/>
  <c r="Q278" i="18"/>
  <c r="N277" i="18"/>
  <c r="O277" i="18"/>
  <c r="P277" i="18"/>
  <c r="Q277" i="18"/>
  <c r="N276" i="18"/>
  <c r="O276" i="18"/>
  <c r="P276" i="18"/>
  <c r="Q276" i="18"/>
  <c r="N275" i="18"/>
  <c r="O275" i="18"/>
  <c r="P275" i="18"/>
  <c r="Q275" i="18"/>
  <c r="N274" i="18"/>
  <c r="O274" i="18"/>
  <c r="P274" i="18"/>
  <c r="Q274" i="18"/>
  <c r="N273" i="18"/>
  <c r="O273" i="18"/>
  <c r="P273" i="18"/>
  <c r="Q273" i="18"/>
  <c r="Q281" i="18"/>
  <c r="P267" i="18"/>
  <c r="Q267" i="18"/>
  <c r="O266" i="18"/>
  <c r="P266" i="18"/>
  <c r="Q266" i="18"/>
  <c r="N265" i="18"/>
  <c r="O265" i="18"/>
  <c r="P265" i="18"/>
  <c r="Q265" i="18"/>
  <c r="N264" i="18"/>
  <c r="O264" i="18"/>
  <c r="P264" i="18"/>
  <c r="Q264" i="18"/>
  <c r="N263" i="18"/>
  <c r="O263" i="18"/>
  <c r="P263" i="18"/>
  <c r="Q263" i="18"/>
  <c r="N262" i="18"/>
  <c r="O262" i="18"/>
  <c r="P262" i="18"/>
  <c r="Q262" i="18"/>
  <c r="N261" i="18"/>
  <c r="O261" i="18"/>
  <c r="P261" i="18"/>
  <c r="Q261" i="18"/>
  <c r="N260" i="18"/>
  <c r="O260" i="18"/>
  <c r="P260" i="18"/>
  <c r="Q260" i="18"/>
  <c r="Q268" i="18"/>
  <c r="P254" i="18"/>
  <c r="Q254" i="18"/>
  <c r="O253" i="18"/>
  <c r="P253" i="18"/>
  <c r="Q253" i="18"/>
  <c r="N251" i="18"/>
  <c r="O251" i="18"/>
  <c r="P251" i="18"/>
  <c r="Q251" i="18"/>
  <c r="N250" i="18"/>
  <c r="O250" i="18"/>
  <c r="P250" i="18"/>
  <c r="Q250" i="18"/>
  <c r="N249" i="18"/>
  <c r="O249" i="18"/>
  <c r="P249" i="18"/>
  <c r="Q249" i="18"/>
  <c r="N248" i="18"/>
  <c r="O248" i="18"/>
  <c r="P248" i="18"/>
  <c r="Q248" i="18"/>
  <c r="N247" i="18"/>
  <c r="O247" i="18"/>
  <c r="P247" i="18"/>
  <c r="Q247" i="18"/>
  <c r="Q255" i="18"/>
  <c r="P241" i="18"/>
  <c r="Q241" i="18"/>
  <c r="O240" i="18"/>
  <c r="P240" i="18"/>
  <c r="Q240" i="18"/>
  <c r="N239" i="18"/>
  <c r="O239" i="18"/>
  <c r="P239" i="18"/>
  <c r="Q239" i="18"/>
  <c r="N238" i="18"/>
  <c r="O238" i="18"/>
  <c r="P238" i="18"/>
  <c r="Q238" i="18"/>
  <c r="N237" i="18"/>
  <c r="O237" i="18"/>
  <c r="P237" i="18"/>
  <c r="Q237" i="18"/>
  <c r="N236" i="18"/>
  <c r="O236" i="18"/>
  <c r="P236" i="18"/>
  <c r="Q236" i="18"/>
  <c r="N235" i="18"/>
  <c r="O235" i="18"/>
  <c r="P235" i="18"/>
  <c r="Q235" i="18"/>
  <c r="N234" i="18"/>
  <c r="O234" i="18"/>
  <c r="P234" i="18"/>
  <c r="Q234" i="18"/>
  <c r="Q242" i="18"/>
  <c r="P176" i="18"/>
  <c r="O175" i="18"/>
  <c r="Q175" i="18"/>
  <c r="O174" i="18"/>
  <c r="Q174" i="18"/>
  <c r="O173" i="18"/>
  <c r="Q173" i="18"/>
  <c r="O172" i="18"/>
  <c r="Q172" i="18"/>
  <c r="O171" i="18"/>
  <c r="Q171" i="18"/>
  <c r="O170" i="18"/>
  <c r="Q170" i="18"/>
  <c r="O169" i="18"/>
  <c r="Q169" i="18"/>
  <c r="H248" i="1"/>
  <c r="I247" i="1"/>
  <c r="J247" i="1"/>
  <c r="C331" i="7944"/>
  <c r="C318" i="7944"/>
  <c r="C305" i="7944"/>
  <c r="C292" i="7944"/>
  <c r="C279" i="7944"/>
  <c r="C266" i="7944"/>
  <c r="C253" i="7944"/>
  <c r="C240" i="7944"/>
  <c r="C227" i="7944"/>
  <c r="C214" i="7944"/>
  <c r="C201" i="7944"/>
  <c r="C188" i="7944"/>
  <c r="C175" i="7944"/>
  <c r="C162" i="7944"/>
  <c r="C149" i="7944"/>
  <c r="C136" i="7944"/>
  <c r="C123" i="7944"/>
  <c r="C110" i="7944"/>
  <c r="C97" i="7944"/>
  <c r="C84"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P7" i="7942"/>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593" i="7942"/>
  <c r="C592" i="7942"/>
  <c r="C591" i="7942"/>
  <c r="C590" i="7942"/>
  <c r="C589" i="7942"/>
  <c r="C588" i="7942"/>
  <c r="C587" i="7942"/>
  <c r="C586" i="7942"/>
  <c r="C585" i="7942"/>
  <c r="C584" i="7942"/>
  <c r="C583" i="7942"/>
  <c r="C582" i="7942"/>
  <c r="C581" i="7942"/>
  <c r="C580" i="7942"/>
  <c r="C579" i="7942"/>
  <c r="C578" i="7942"/>
  <c r="C577" i="7942"/>
  <c r="C576" i="7942"/>
  <c r="C575" i="7942"/>
  <c r="C574" i="7942"/>
  <c r="C606" i="7942"/>
  <c r="C607" i="7942"/>
  <c r="C608" i="7942"/>
  <c r="C609" i="7942"/>
  <c r="C610" i="7942"/>
  <c r="C611" i="7942"/>
  <c r="C612" i="7942"/>
  <c r="C613" i="7942"/>
  <c r="C614" i="7942"/>
  <c r="C615" i="7942"/>
  <c r="C616" i="7942"/>
  <c r="C617" i="7942"/>
  <c r="C618" i="7942"/>
  <c r="C619" i="7942"/>
  <c r="C620" i="7942"/>
  <c r="C621" i="7942"/>
  <c r="C622" i="7942"/>
  <c r="C623" i="7942"/>
  <c r="C624"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82" i="7941"/>
  <c r="D381" i="7941"/>
  <c r="D380" i="7941"/>
  <c r="D379" i="7941"/>
  <c r="D378" i="7941"/>
  <c r="D377" i="7941"/>
  <c r="D376" i="7941"/>
  <c r="D375" i="7941"/>
  <c r="D374" i="7941"/>
  <c r="D373" i="7941"/>
  <c r="D372" i="7941"/>
  <c r="D371" i="7941"/>
  <c r="D370" i="7941"/>
  <c r="D369" i="7941"/>
  <c r="D368" i="7941"/>
  <c r="D367" i="7941"/>
  <c r="D366" i="7941"/>
  <c r="D365" i="7941"/>
  <c r="D364" i="7941"/>
  <c r="D363"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561" i="7942"/>
  <c r="C560" i="7942"/>
  <c r="C559" i="7942"/>
  <c r="C558" i="7942"/>
  <c r="C557" i="7942"/>
  <c r="C556" i="7942"/>
  <c r="C555" i="7942"/>
  <c r="C554" i="7942"/>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F162" i="1"/>
  <c r="F161" i="1"/>
  <c r="F160" i="1"/>
  <c r="F159" i="1"/>
  <c r="F158" i="1"/>
  <c r="F157" i="1"/>
  <c r="F156" i="1"/>
  <c r="F155" i="1"/>
  <c r="F154" i="1"/>
  <c r="F153" i="1"/>
  <c r="F152" i="1"/>
  <c r="F151" i="1"/>
  <c r="F150" i="1"/>
  <c r="F149" i="1"/>
  <c r="F148" i="1"/>
  <c r="F147" i="1"/>
  <c r="F146" i="1"/>
  <c r="F145" i="1"/>
  <c r="F144" i="1"/>
  <c r="F143" i="1"/>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H3" i="7941"/>
  <c r="I3" i="7941"/>
  <c r="J3" i="7941"/>
  <c r="K3" i="7941"/>
  <c r="L3" i="7941"/>
  <c r="M3" i="794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715" i="18"/>
  <c r="D714" i="18"/>
  <c r="D713" i="18"/>
  <c r="D712" i="18"/>
  <c r="D711" i="18"/>
  <c r="D710" i="18"/>
  <c r="D709" i="18"/>
  <c r="D708" i="18"/>
  <c r="D707" i="18"/>
  <c r="D706" i="18"/>
  <c r="D705" i="18"/>
  <c r="D704" i="18"/>
  <c r="D703" i="18"/>
  <c r="D702" i="18"/>
  <c r="D701" i="18"/>
  <c r="D700" i="18"/>
  <c r="D699" i="18"/>
  <c r="D698" i="18"/>
  <c r="D697" i="18"/>
  <c r="D696" i="18"/>
  <c r="D747" i="18"/>
  <c r="D746" i="18"/>
  <c r="D745" i="18"/>
  <c r="D744" i="18"/>
  <c r="D743" i="18"/>
  <c r="D742" i="18"/>
  <c r="D741" i="18"/>
  <c r="D740" i="18"/>
  <c r="D739" i="18"/>
  <c r="D738" i="18"/>
  <c r="D737" i="18"/>
  <c r="D736" i="18"/>
  <c r="D735" i="18"/>
  <c r="D734" i="18"/>
  <c r="D733" i="18"/>
  <c r="D732" i="18"/>
  <c r="D731" i="18"/>
  <c r="D730" i="18"/>
  <c r="D729" i="18"/>
  <c r="D728"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D88" i="18"/>
  <c r="D101" i="18"/>
  <c r="D114" i="18"/>
  <c r="D127" i="18"/>
  <c r="D140" i="18"/>
  <c r="D153" i="18"/>
  <c r="D166" i="18"/>
  <c r="D179" i="18"/>
  <c r="D192" i="18"/>
  <c r="D205" i="18"/>
  <c r="D218" i="18"/>
  <c r="D231" i="18"/>
  <c r="D244" i="18"/>
  <c r="D257" i="18"/>
  <c r="D270" i="18"/>
  <c r="D283" i="18"/>
  <c r="F109" i="1"/>
  <c r="F110" i="1"/>
  <c r="F111" i="1"/>
  <c r="F112" i="1"/>
  <c r="F113" i="1"/>
  <c r="F114" i="1"/>
  <c r="F115" i="1"/>
  <c r="F116" i="1"/>
  <c r="F117" i="1"/>
  <c r="F118" i="1"/>
  <c r="F119" i="1"/>
  <c r="F120" i="1"/>
  <c r="F121" i="1"/>
  <c r="F122" i="1"/>
  <c r="F123" i="1"/>
  <c r="F124" i="1"/>
  <c r="F125" i="1"/>
  <c r="F126" i="1"/>
  <c r="F127" i="1"/>
  <c r="F128"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D335" i="18"/>
  <c r="D322" i="18"/>
  <c r="D309" i="18"/>
  <c r="D296" i="18"/>
  <c r="H4" i="7941"/>
  <c r="H4" i="18"/>
  <c r="H74" i="1"/>
  <c r="H142" i="1"/>
  <c r="H210" i="1"/>
  <c r="H4" i="7942"/>
  <c r="H108" i="1"/>
  <c r="H244" i="1"/>
  <c r="G40" i="1"/>
  <c r="G4" i="18"/>
  <c r="C9" i="18"/>
  <c r="G108" i="1"/>
  <c r="I436" i="7944"/>
  <c r="I448" i="7944"/>
  <c r="I410" i="7944"/>
  <c r="I422" i="7944"/>
  <c r="I384" i="7944"/>
  <c r="I396" i="7944"/>
  <c r="I358" i="7944"/>
  <c r="I370" i="7944"/>
  <c r="I332" i="7944"/>
  <c r="I344" i="7944"/>
  <c r="I306" i="7944"/>
  <c r="I318" i="7944"/>
  <c r="I280" i="7944"/>
  <c r="I292" i="7944"/>
  <c r="I254" i="7944"/>
  <c r="I449" i="7944"/>
  <c r="I461" i="7944"/>
  <c r="I423" i="7944"/>
  <c r="I435" i="7944"/>
  <c r="H423" i="7944"/>
  <c r="H435" i="7944"/>
  <c r="I35" i="7944"/>
  <c r="I397" i="7944"/>
  <c r="I409" i="7944"/>
  <c r="I371" i="7944"/>
  <c r="I383" i="7944"/>
  <c r="I345" i="7944"/>
  <c r="I357" i="7944"/>
  <c r="I319" i="7944"/>
  <c r="I331" i="7944"/>
  <c r="I293" i="7944"/>
  <c r="I305" i="7944"/>
  <c r="I267" i="7944"/>
  <c r="I279" i="7944"/>
  <c r="J3" i="7944"/>
  <c r="H449" i="7944"/>
  <c r="H397" i="7944"/>
  <c r="H409" i="7944"/>
  <c r="I33" i="7944"/>
  <c r="H371" i="7944"/>
  <c r="H383" i="7944"/>
  <c r="I31" i="7944"/>
  <c r="J31" i="7944"/>
  <c r="H345" i="7944"/>
  <c r="H357" i="7944"/>
  <c r="H319" i="7944"/>
  <c r="H293" i="7944"/>
  <c r="H305" i="7944"/>
  <c r="I25" i="7944"/>
  <c r="H267" i="7944"/>
  <c r="H279" i="7944"/>
  <c r="I23" i="7944"/>
  <c r="H436" i="7944"/>
  <c r="H448" i="7944"/>
  <c r="H410" i="7944"/>
  <c r="H422" i="7944"/>
  <c r="I34" i="7944"/>
  <c r="H384" i="7944"/>
  <c r="H396" i="7944"/>
  <c r="H358" i="7944"/>
  <c r="H370" i="7944"/>
  <c r="H332" i="7944"/>
  <c r="H344" i="7944"/>
  <c r="I28" i="7944"/>
  <c r="J28" i="7944"/>
  <c r="H306" i="7944"/>
  <c r="H318" i="7944"/>
  <c r="H280" i="7944"/>
  <c r="H292" i="7944"/>
  <c r="I24" i="7944"/>
  <c r="J24" i="7944"/>
  <c r="H254" i="7944"/>
  <c r="P39" i="7944"/>
  <c r="N39" i="7944"/>
  <c r="H461" i="7944"/>
  <c r="H266" i="7944"/>
  <c r="I22" i="7944"/>
  <c r="H331" i="7944"/>
  <c r="I27" i="7944"/>
  <c r="J423" i="7944"/>
  <c r="J435" i="7944"/>
  <c r="J319" i="7944"/>
  <c r="J331" i="7944"/>
  <c r="J410" i="7944"/>
  <c r="J422" i="7944"/>
  <c r="J306" i="7944"/>
  <c r="J318" i="7944"/>
  <c r="J254" i="7944"/>
  <c r="J266" i="7944"/>
  <c r="I37" i="7944"/>
  <c r="O39" i="7944"/>
  <c r="J331" i="7945"/>
  <c r="G74" i="1"/>
  <c r="G244" i="1"/>
  <c r="G176" i="1"/>
  <c r="G4" i="7942"/>
  <c r="F4" i="7942"/>
  <c r="G210" i="1"/>
  <c r="G142" i="1"/>
  <c r="G4" i="7941"/>
  <c r="Q39" i="7944"/>
  <c r="J415" i="7945"/>
  <c r="J401" i="7945"/>
  <c r="J387" i="7945"/>
  <c r="J289" i="7945"/>
  <c r="J275" i="7945"/>
  <c r="J261" i="7945"/>
  <c r="J317" i="7945"/>
  <c r="J390" i="7945"/>
  <c r="J418" i="7945"/>
  <c r="J403" i="7945"/>
  <c r="J375" i="7945"/>
  <c r="J347" i="7945"/>
  <c r="J319" i="7945"/>
  <c r="J291" i="7945"/>
  <c r="J359" i="7945"/>
  <c r="J345" i="7945"/>
  <c r="J404" i="7945"/>
  <c r="J362" i="7945"/>
  <c r="J292" i="7945"/>
  <c r="J263" i="7945"/>
  <c r="J207" i="7945"/>
  <c r="J416" i="7945"/>
  <c r="J388" i="7945"/>
  <c r="J360" i="7945"/>
  <c r="J332" i="7945"/>
  <c r="J304" i="7945"/>
  <c r="J276" i="7945"/>
  <c r="J220" i="7945"/>
  <c r="J373" i="7945"/>
  <c r="J303" i="7945"/>
  <c r="G71" i="1"/>
  <c r="J278" i="7945"/>
  <c r="J374" i="7945"/>
  <c r="J318" i="7945"/>
  <c r="J262" i="7945"/>
  <c r="J206" i="7945"/>
  <c r="J363" i="7945"/>
  <c r="J349" i="7945"/>
  <c r="J251" i="7945"/>
  <c r="J237" i="7945"/>
  <c r="J306" i="7945"/>
  <c r="J377" i="7945"/>
  <c r="J321" i="7945"/>
  <c r="J265" i="7945"/>
  <c r="J209" i="7945"/>
  <c r="J221" i="7945"/>
  <c r="J249" i="7945"/>
  <c r="J277" i="7945"/>
  <c r="J305" i="7945"/>
  <c r="J333" i="7945"/>
  <c r="J361" i="7945"/>
  <c r="J389" i="7945"/>
  <c r="J417" i="7945"/>
  <c r="G199" i="7941"/>
  <c r="G355" i="7942"/>
  <c r="I32" i="7944"/>
  <c r="I26" i="7944"/>
  <c r="I30" i="7944"/>
  <c r="I29" i="7944"/>
  <c r="J402" i="7945"/>
  <c r="J290" i="7945"/>
  <c r="J234" i="7945"/>
  <c r="J376" i="7945"/>
  <c r="J334" i="7945"/>
  <c r="J405" i="7945"/>
  <c r="J391" i="7945"/>
  <c r="G218" i="1"/>
  <c r="J346" i="7945"/>
  <c r="J419" i="7945"/>
  <c r="J307" i="7945"/>
  <c r="I248" i="1"/>
  <c r="G211" i="1"/>
  <c r="G224" i="1"/>
  <c r="G216" i="1"/>
  <c r="G221" i="1"/>
  <c r="G213" i="1"/>
  <c r="G541" i="7942"/>
  <c r="G223" i="1"/>
  <c r="G215" i="1"/>
  <c r="F190" i="7945"/>
  <c r="F109" i="7945"/>
  <c r="F111" i="7945"/>
  <c r="F113" i="7945"/>
  <c r="F115" i="7945"/>
  <c r="F107" i="7945"/>
  <c r="Q176" i="18"/>
  <c r="P175" i="18"/>
  <c r="N174" i="18"/>
  <c r="P174" i="18"/>
  <c r="N173" i="18"/>
  <c r="P173" i="18"/>
  <c r="N172" i="18"/>
  <c r="P172" i="18"/>
  <c r="N171" i="18"/>
  <c r="P171" i="18"/>
  <c r="N170" i="18"/>
  <c r="P170" i="18"/>
  <c r="N169" i="18"/>
  <c r="P169" i="18"/>
  <c r="Q177" i="18"/>
  <c r="T37" i="1"/>
  <c r="G204" i="7942"/>
  <c r="H299" i="7942"/>
  <c r="I299" i="7942"/>
  <c r="H315" i="7942"/>
  <c r="H428" i="7942"/>
  <c r="I428" i="7942"/>
  <c r="H305" i="7942"/>
  <c r="H321" i="7942"/>
  <c r="I321" i="7942"/>
  <c r="H434" i="7942"/>
  <c r="J335" i="7945"/>
  <c r="G741" i="18"/>
  <c r="G740" i="18"/>
  <c r="G738" i="18"/>
  <c r="G997" i="18"/>
  <c r="G736" i="18"/>
  <c r="G730" i="18"/>
  <c r="G565" i="18"/>
  <c r="G509" i="7942"/>
  <c r="J71" i="1"/>
  <c r="G1007" i="18"/>
  <c r="I71" i="1"/>
  <c r="K71" i="1"/>
  <c r="G994" i="18"/>
  <c r="G998" i="18"/>
  <c r="G1002" i="18"/>
  <c r="G1004" i="18"/>
  <c r="G1006" i="18"/>
  <c r="G1008" i="18"/>
  <c r="G1010" i="18"/>
  <c r="G1012" i="18"/>
  <c r="G1014" i="18"/>
  <c r="G1016" i="18"/>
  <c r="G742" i="18"/>
  <c r="G744" i="18"/>
  <c r="G746" i="18"/>
  <c r="G748" i="18"/>
  <c r="G750" i="18"/>
  <c r="G752" i="18"/>
  <c r="G754" i="18"/>
  <c r="G756" i="18"/>
  <c r="N235" i="7944"/>
  <c r="P237" i="7944"/>
  <c r="Q230" i="7944"/>
  <c r="O230" i="7944"/>
  <c r="Q231" i="7944"/>
  <c r="O231" i="7944"/>
  <c r="Q232" i="7944"/>
  <c r="O232" i="7944"/>
  <c r="Q233" i="7944"/>
  <c r="O233" i="7944"/>
  <c r="Q234" i="7944"/>
  <c r="O234" i="7944"/>
  <c r="Q235" i="7944"/>
  <c r="O235" i="7944"/>
  <c r="G757" i="18"/>
  <c r="G753" i="18"/>
  <c r="G749" i="18"/>
  <c r="G745" i="18"/>
  <c r="G1017" i="18"/>
  <c r="G1013" i="18"/>
  <c r="G1009" i="18"/>
  <c r="G1005" i="18"/>
  <c r="G999" i="18"/>
  <c r="G637" i="7942"/>
  <c r="G921" i="18"/>
  <c r="N37" i="1"/>
  <c r="G661" i="18"/>
  <c r="U37" i="1"/>
  <c r="G217" i="1"/>
  <c r="G60" i="7942"/>
  <c r="G92" i="7942"/>
  <c r="G59" i="7942"/>
  <c r="G91" i="7942"/>
  <c r="H158" i="7942"/>
  <c r="G62" i="7942"/>
  <c r="G94" i="7942"/>
  <c r="G100" i="7942"/>
  <c r="G605" i="7942"/>
  <c r="G632" i="7941"/>
  <c r="G731" i="18"/>
  <c r="G214" i="1"/>
  <c r="G207" i="1"/>
  <c r="G105" i="1"/>
  <c r="G220" i="1"/>
  <c r="G219" i="1"/>
  <c r="G173" i="1"/>
  <c r="G734" i="18"/>
  <c r="G732" i="18"/>
  <c r="M105" i="1"/>
  <c r="I105" i="1"/>
  <c r="K105" i="1"/>
  <c r="G735" i="18"/>
  <c r="H438" i="7942"/>
  <c r="H430" i="7942"/>
  <c r="H313" i="7942"/>
  <c r="H297" i="7942"/>
  <c r="H436" i="7942"/>
  <c r="H323" i="7942"/>
  <c r="H307" i="7942"/>
  <c r="G212" i="1"/>
  <c r="K207" i="1"/>
  <c r="I207" i="1"/>
  <c r="M207" i="1"/>
  <c r="G1000" i="18"/>
  <c r="G995" i="18"/>
  <c r="G993" i="18"/>
  <c r="J37" i="1"/>
  <c r="M37" i="1"/>
  <c r="J320" i="7945"/>
  <c r="G733" i="18"/>
  <c r="G477" i="7942"/>
  <c r="I315" i="7942"/>
  <c r="I305" i="7942"/>
  <c r="I434" i="7942"/>
  <c r="I307" i="7942"/>
  <c r="I323" i="7942"/>
  <c r="I436" i="7942"/>
  <c r="I297" i="7942"/>
  <c r="I313" i="7942"/>
  <c r="I430" i="7942"/>
  <c r="I438" i="7942"/>
  <c r="G739" i="18"/>
  <c r="G737" i="18"/>
  <c r="G573" i="7942"/>
  <c r="G729" i="18"/>
  <c r="G469" i="18"/>
  <c r="G445" i="7942"/>
  <c r="H303" i="7942"/>
  <c r="H311" i="7942"/>
  <c r="H319" i="7942"/>
  <c r="H327" i="7942"/>
  <c r="I327" i="7942"/>
  <c r="H432" i="7942"/>
  <c r="H301" i="7942"/>
  <c r="H309" i="7942"/>
  <c r="H317" i="7942"/>
  <c r="I317" i="7942"/>
  <c r="H325" i="7942"/>
  <c r="G988" i="18"/>
  <c r="G990" i="18"/>
  <c r="G333" i="7942"/>
  <c r="G989" i="18"/>
  <c r="G991" i="18"/>
  <c r="G172" i="7942"/>
  <c r="G992" i="18"/>
  <c r="G1001" i="18"/>
  <c r="G761" i="18"/>
  <c r="G11" i="7942"/>
  <c r="H7" i="7944"/>
  <c r="G135" i="7941"/>
  <c r="G597" i="18"/>
  <c r="I301" i="7942"/>
  <c r="I311" i="7942"/>
  <c r="I303" i="7942"/>
  <c r="G629" i="18"/>
  <c r="G236" i="7942"/>
  <c r="G167" i="7941"/>
  <c r="BX626" i="7948"/>
  <c r="BZ626" i="7948"/>
  <c r="BU539" i="7948"/>
  <c r="BY539" i="7948"/>
  <c r="BI568" i="7948"/>
  <c r="BM568" i="7948"/>
  <c r="BQ568" i="7948"/>
  <c r="BU568" i="7948"/>
  <c r="BY568" i="7948"/>
  <c r="BA597" i="7948"/>
  <c r="BE597" i="7948"/>
  <c r="BI597" i="7948"/>
  <c r="BM597" i="7948"/>
  <c r="BQ597" i="7948"/>
  <c r="BU597" i="7948"/>
  <c r="BY597" i="7948"/>
  <c r="AS626" i="7948"/>
  <c r="AW626" i="7948"/>
  <c r="BA626" i="7948"/>
  <c r="BE626" i="7948"/>
  <c r="BI626" i="7948"/>
  <c r="BM626" i="7948"/>
  <c r="BQ626" i="7948"/>
  <c r="BU626" i="7948"/>
  <c r="BY626" i="7948"/>
  <c r="AC336" i="7948"/>
  <c r="F76" i="7948"/>
  <c r="Q629" i="7948"/>
  <c r="Q600" i="7948"/>
  <c r="F74" i="7948"/>
  <c r="F673" i="7948"/>
  <c r="F30" i="7948"/>
  <c r="F33" i="7948"/>
  <c r="F124" i="7948"/>
  <c r="F52" i="7948"/>
  <c r="F39" i="7948"/>
  <c r="D568" i="7948"/>
  <c r="I22" i="7948"/>
  <c r="J22" i="7948"/>
  <c r="AF191" i="7948"/>
  <c r="AH191" i="7948"/>
  <c r="AJ191" i="7948"/>
  <c r="AL191" i="7948"/>
  <c r="AN191" i="7948"/>
  <c r="AP191" i="7948"/>
  <c r="AR191" i="7948"/>
  <c r="AT191" i="7948"/>
  <c r="AV191" i="7948"/>
  <c r="AX191" i="7948"/>
  <c r="AZ191" i="7948"/>
  <c r="BB191" i="7948"/>
  <c r="BD191" i="7948"/>
  <c r="BF191" i="7948"/>
  <c r="BH191" i="7948"/>
  <c r="BJ191" i="7948"/>
  <c r="BL191" i="7948"/>
  <c r="BN191" i="7948"/>
  <c r="BP191" i="7948"/>
  <c r="BR191" i="7948"/>
  <c r="BT191" i="7948"/>
  <c r="BV191" i="7948"/>
  <c r="BX191" i="7948"/>
  <c r="BZ191" i="7948"/>
  <c r="AE220" i="7948"/>
  <c r="AG220" i="7948"/>
  <c r="AI220" i="7948"/>
  <c r="AK220" i="7948"/>
  <c r="AM220" i="7948"/>
  <c r="AO220" i="7948"/>
  <c r="AQ220" i="7948"/>
  <c r="AS220" i="7948"/>
  <c r="AU220" i="7948"/>
  <c r="AW220" i="7948"/>
  <c r="AY220" i="7948"/>
  <c r="BA220" i="7948"/>
  <c r="BC220" i="7948"/>
  <c r="BE220" i="7948"/>
  <c r="BG220" i="7948"/>
  <c r="BI220" i="7948"/>
  <c r="BK220" i="7948"/>
  <c r="BM220" i="7948"/>
  <c r="BO220" i="7948"/>
  <c r="BQ220" i="7948"/>
  <c r="BS220" i="7948"/>
  <c r="BU220" i="7948"/>
  <c r="BW220" i="7948"/>
  <c r="BY220" i="7948"/>
  <c r="AF249" i="7948"/>
  <c r="AH249" i="7948"/>
  <c r="AJ249" i="7948"/>
  <c r="AL249" i="7948"/>
  <c r="AN249" i="7948"/>
  <c r="AP249" i="7948"/>
  <c r="AR249" i="7948"/>
  <c r="AT249" i="7948"/>
  <c r="AV249" i="7948"/>
  <c r="AX249" i="7948"/>
  <c r="AZ249" i="7948"/>
  <c r="BB249" i="7948"/>
  <c r="BD249" i="7948"/>
  <c r="BF249" i="7948"/>
  <c r="BH249" i="7948"/>
  <c r="BJ249" i="7948"/>
  <c r="BL249" i="7948"/>
  <c r="BN249" i="7948"/>
  <c r="BP249" i="7948"/>
  <c r="BR249" i="7948"/>
  <c r="BT249" i="7948"/>
  <c r="BV249" i="7948"/>
  <c r="BX249" i="7948"/>
  <c r="BZ249" i="7948"/>
  <c r="AE278" i="7948"/>
  <c r="AG278" i="7948"/>
  <c r="AI278" i="7948"/>
  <c r="AK278" i="7948"/>
  <c r="AM278" i="7948"/>
  <c r="AO278" i="7948"/>
  <c r="AQ278" i="7948"/>
  <c r="AS278" i="7948"/>
  <c r="AU278" i="7948"/>
  <c r="AW278" i="7948"/>
  <c r="AY278" i="7948"/>
  <c r="BA278" i="7948"/>
  <c r="BC278" i="7948"/>
  <c r="BE278" i="7948"/>
  <c r="BG278" i="7948"/>
  <c r="BI278" i="7948"/>
  <c r="BK278" i="7948"/>
  <c r="BM278" i="7948"/>
  <c r="BO278" i="7948"/>
  <c r="BQ278" i="7948"/>
  <c r="BS278" i="7948"/>
  <c r="BU278" i="7948"/>
  <c r="BW278" i="7948"/>
  <c r="BY278" i="7948"/>
  <c r="AF307" i="7948"/>
  <c r="AH307" i="7948"/>
  <c r="AJ307" i="7948"/>
  <c r="AL307" i="7948"/>
  <c r="AN307" i="7948"/>
  <c r="AP307" i="7948"/>
  <c r="AR307" i="7948"/>
  <c r="AT307" i="7948"/>
  <c r="AV307" i="7948"/>
  <c r="AX307" i="7948"/>
  <c r="AZ307" i="7948"/>
  <c r="BB307" i="7948"/>
  <c r="BD307" i="7948"/>
  <c r="BF307" i="7948"/>
  <c r="BH307" i="7948"/>
  <c r="BJ307" i="7948"/>
  <c r="BL307" i="7948"/>
  <c r="BN307" i="7948"/>
  <c r="BP307" i="7948"/>
  <c r="BR307" i="7948"/>
  <c r="BT307" i="7948"/>
  <c r="BV307" i="7948"/>
  <c r="BX307" i="7948"/>
  <c r="BZ307" i="7948"/>
  <c r="AE336" i="7948"/>
  <c r="AG336" i="7948"/>
  <c r="AI336" i="7948"/>
  <c r="AK336" i="7948"/>
  <c r="AM336" i="7948"/>
  <c r="AO336" i="7948"/>
  <c r="AQ336" i="7948"/>
  <c r="AS336" i="7948"/>
  <c r="AU336" i="7948"/>
  <c r="AW336" i="7948"/>
  <c r="AY336" i="7948"/>
  <c r="BA336" i="7948"/>
  <c r="BC336" i="7948"/>
  <c r="BE336" i="7948"/>
  <c r="BG336" i="7948"/>
  <c r="BI336" i="7948"/>
  <c r="BK336" i="7948"/>
  <c r="BM336" i="7948"/>
  <c r="BO336" i="7948"/>
  <c r="BQ336" i="7948"/>
  <c r="BS336" i="7948"/>
  <c r="BU336" i="7948"/>
  <c r="BW336" i="7948"/>
  <c r="BY336" i="7948"/>
  <c r="AF365" i="7948"/>
  <c r="AH365" i="7948"/>
  <c r="AJ365" i="7948"/>
  <c r="AL365" i="7948"/>
  <c r="AN365" i="7948"/>
  <c r="AP365" i="7948"/>
  <c r="AR365" i="7948"/>
  <c r="AT365" i="7948"/>
  <c r="AV365" i="7948"/>
  <c r="AX365" i="7948"/>
  <c r="AZ365" i="7948"/>
  <c r="BB365" i="7948"/>
  <c r="BD365" i="7948"/>
  <c r="BF365" i="7948"/>
  <c r="BH365" i="7948"/>
  <c r="BJ365" i="7948"/>
  <c r="BL365" i="7948"/>
  <c r="BN365" i="7948"/>
  <c r="BP365" i="7948"/>
  <c r="BR365" i="7948"/>
  <c r="BT365" i="7948"/>
  <c r="BV365" i="7948"/>
  <c r="BX365" i="7948"/>
  <c r="BZ365" i="7948"/>
  <c r="AF394" i="7948"/>
  <c r="AH394" i="7948"/>
  <c r="AJ394" i="7948"/>
  <c r="AL394" i="7948"/>
  <c r="AN394" i="7948"/>
  <c r="AP394" i="7948"/>
  <c r="AR394" i="7948"/>
  <c r="AT394" i="7948"/>
  <c r="AV394" i="7948"/>
  <c r="AX394" i="7948"/>
  <c r="AZ394" i="7948"/>
  <c r="BB394" i="7948"/>
  <c r="BD394" i="7948"/>
  <c r="BF394" i="7948"/>
  <c r="BH394" i="7948"/>
  <c r="BJ394" i="7948"/>
  <c r="BL394" i="7948"/>
  <c r="BN394" i="7948"/>
  <c r="BP394" i="7948"/>
  <c r="BR394" i="7948"/>
  <c r="BT394" i="7948"/>
  <c r="BV394" i="7948"/>
  <c r="BX394" i="7948"/>
  <c r="BZ394" i="7948"/>
  <c r="AE423" i="7948"/>
  <c r="AG423" i="7948"/>
  <c r="AI423" i="7948"/>
  <c r="AK423" i="7948"/>
  <c r="AM423" i="7948"/>
  <c r="AO423" i="7948"/>
  <c r="AQ423" i="7948"/>
  <c r="AS423" i="7948"/>
  <c r="AU423" i="7948"/>
  <c r="AW423" i="7948"/>
  <c r="AY423" i="7948"/>
  <c r="BA423" i="7948"/>
  <c r="BC423" i="7948"/>
  <c r="BE423" i="7948"/>
  <c r="BG423" i="7948"/>
  <c r="BI423" i="7948"/>
  <c r="BK423" i="7948"/>
  <c r="BM423" i="7948"/>
  <c r="BO423" i="7948"/>
  <c r="BQ423" i="7948"/>
  <c r="BS423" i="7948"/>
  <c r="BU423" i="7948"/>
  <c r="BW423" i="7948"/>
  <c r="BY423" i="7948"/>
  <c r="AF452" i="7948"/>
  <c r="AH452" i="7948"/>
  <c r="AJ452" i="7948"/>
  <c r="AL452" i="7948"/>
  <c r="AN452" i="7948"/>
  <c r="AP452" i="7948"/>
  <c r="AR452" i="7948"/>
  <c r="AT452" i="7948"/>
  <c r="AV452" i="7948"/>
  <c r="AX452" i="7948"/>
  <c r="AZ452" i="7948"/>
  <c r="BB452" i="7948"/>
  <c r="BD452" i="7948"/>
  <c r="BF452" i="7948"/>
  <c r="BH452" i="7948"/>
  <c r="BJ452" i="7948"/>
  <c r="BL452" i="7948"/>
  <c r="BN452" i="7948"/>
  <c r="BP452" i="7948"/>
  <c r="BR452" i="7948"/>
  <c r="BT452" i="7948"/>
  <c r="BV452" i="7948"/>
  <c r="BX452" i="7948"/>
  <c r="BZ452" i="7948"/>
  <c r="AE481" i="7948"/>
  <c r="AF510" i="7948"/>
  <c r="AH510" i="7948"/>
  <c r="AJ510" i="7948"/>
  <c r="AL510" i="7948"/>
  <c r="AN510" i="7948"/>
  <c r="AP510" i="7948"/>
  <c r="AR510" i="7948"/>
  <c r="AT510" i="7948"/>
  <c r="AV510" i="7948"/>
  <c r="AX510" i="7948"/>
  <c r="AZ510" i="7948"/>
  <c r="BB510" i="7948"/>
  <c r="BD510" i="7948"/>
  <c r="BF510" i="7948"/>
  <c r="BH510" i="7948"/>
  <c r="BJ510" i="7948"/>
  <c r="BL510" i="7948"/>
  <c r="BN510" i="7948"/>
  <c r="BP510" i="7948"/>
  <c r="BR510" i="7948"/>
  <c r="BT510" i="7948"/>
  <c r="BV510" i="7948"/>
  <c r="BX510" i="7948"/>
  <c r="BZ510" i="7948"/>
  <c r="AF539" i="7948"/>
  <c r="AH539" i="7948"/>
  <c r="AJ539" i="7948"/>
  <c r="AL539" i="7948"/>
  <c r="AN539" i="7948"/>
  <c r="AP539" i="7948"/>
  <c r="AR539" i="7948"/>
  <c r="AT539" i="7948"/>
  <c r="AV539" i="7948"/>
  <c r="AX539" i="7948"/>
  <c r="AZ539" i="7948"/>
  <c r="BB539" i="7948"/>
  <c r="BD539" i="7948"/>
  <c r="BF539" i="7948"/>
  <c r="BH539" i="7948"/>
  <c r="BJ539" i="7948"/>
  <c r="BL539" i="7948"/>
  <c r="BN539" i="7948"/>
  <c r="BP539" i="7948"/>
  <c r="BR539" i="7948"/>
  <c r="BT539" i="7948"/>
  <c r="BV539" i="7948"/>
  <c r="BX539" i="7948"/>
  <c r="BZ539" i="7948"/>
  <c r="AF568" i="7948"/>
  <c r="AH568" i="7948"/>
  <c r="AJ568" i="7948"/>
  <c r="AL568" i="7948"/>
  <c r="AN568" i="7948"/>
  <c r="AP568" i="7948"/>
  <c r="AR568" i="7948"/>
  <c r="AT568" i="7948"/>
  <c r="AV568" i="7948"/>
  <c r="AX568" i="7948"/>
  <c r="AZ568" i="7948"/>
  <c r="BB568" i="7948"/>
  <c r="BD568" i="7948"/>
  <c r="BF568" i="7948"/>
  <c r="BH568" i="7948"/>
  <c r="BJ568" i="7948"/>
  <c r="BL568" i="7948"/>
  <c r="BN568" i="7948"/>
  <c r="BP568" i="7948"/>
  <c r="BR568" i="7948"/>
  <c r="BT568" i="7948"/>
  <c r="BV568" i="7948"/>
  <c r="BX568" i="7948"/>
  <c r="BZ568" i="7948"/>
  <c r="K597" i="7948"/>
  <c r="M597" i="7948"/>
  <c r="AF597" i="7948"/>
  <c r="AH597" i="7948"/>
  <c r="AJ597" i="7948"/>
  <c r="AL597" i="7948"/>
  <c r="AN597" i="7948"/>
  <c r="AP597" i="7948"/>
  <c r="AR597" i="7948"/>
  <c r="AT597" i="7948"/>
  <c r="AV597" i="7948"/>
  <c r="AX597" i="7948"/>
  <c r="AZ597" i="7948"/>
  <c r="BB597" i="7948"/>
  <c r="BD597" i="7948"/>
  <c r="BF597" i="7948"/>
  <c r="BH597" i="7948"/>
  <c r="BJ597" i="7948"/>
  <c r="BL597" i="7948"/>
  <c r="BN597" i="7948"/>
  <c r="BP597" i="7948"/>
  <c r="BR597" i="7948"/>
  <c r="BT597" i="7948"/>
  <c r="BV597" i="7948"/>
  <c r="BX597" i="7948"/>
  <c r="BZ597" i="7948"/>
  <c r="AF626" i="7948"/>
  <c r="AH626" i="7948"/>
  <c r="AJ626" i="7948"/>
  <c r="AL626" i="7948"/>
  <c r="AN626" i="7948"/>
  <c r="AP626" i="7948"/>
  <c r="AR626" i="7948"/>
  <c r="AT626" i="7948"/>
  <c r="AV626" i="7948"/>
  <c r="AX626" i="7948"/>
  <c r="AZ626" i="7948"/>
  <c r="BB626" i="7948"/>
  <c r="BD626" i="7948"/>
  <c r="BF626" i="7948"/>
  <c r="BH626" i="7948"/>
  <c r="BJ626" i="7948"/>
  <c r="BL626" i="7948"/>
  <c r="BN626" i="7948"/>
  <c r="BP626" i="7948"/>
  <c r="BR626" i="7948"/>
  <c r="BT626" i="7948"/>
  <c r="BV626" i="7948"/>
  <c r="AX624" i="7948"/>
  <c r="AC191" i="7948"/>
  <c r="AC249" i="7948"/>
  <c r="AC307" i="7948"/>
  <c r="AC220" i="7948"/>
  <c r="AC365" i="7948"/>
  <c r="AC423" i="7948"/>
  <c r="AC481" i="7948"/>
  <c r="AB191" i="7948"/>
  <c r="AB220" i="7948"/>
  <c r="AB278" i="7948"/>
  <c r="AB307" i="7948"/>
  <c r="R191" i="7948"/>
  <c r="T191" i="7948"/>
  <c r="S220" i="7948"/>
  <c r="T220" i="7948"/>
  <c r="U191" i="7948"/>
  <c r="E191" i="7948"/>
  <c r="D191" i="7948"/>
  <c r="S191" i="7948"/>
  <c r="L575" i="7948"/>
  <c r="M575" i="7948"/>
  <c r="N575" i="7948"/>
  <c r="N577" i="7948"/>
  <c r="O576" i="7948"/>
  <c r="O578" i="7948"/>
  <c r="P576" i="7948"/>
  <c r="P578" i="7948"/>
  <c r="Q575" i="7948"/>
  <c r="Q577" i="7948"/>
  <c r="Q579" i="7948"/>
  <c r="O577" i="7948"/>
  <c r="P575" i="7948"/>
  <c r="P579" i="7948"/>
  <c r="Q576" i="7948"/>
  <c r="Q580" i="7948"/>
  <c r="M576" i="7948"/>
  <c r="N576" i="7948"/>
  <c r="O575" i="7948"/>
  <c r="P577" i="7948"/>
  <c r="Q578" i="7948"/>
  <c r="E307" i="7948"/>
  <c r="D307" i="7948"/>
  <c r="E249" i="7948"/>
  <c r="D249" i="7948"/>
  <c r="L160" i="7948"/>
  <c r="M3" i="7948"/>
  <c r="L159" i="7948"/>
  <c r="P637" i="7948"/>
  <c r="P635" i="7948"/>
  <c r="P633" i="7948"/>
  <c r="P631" i="7948"/>
  <c r="P629" i="7948"/>
  <c r="P607" i="7948"/>
  <c r="P605" i="7948"/>
  <c r="P603" i="7948"/>
  <c r="P601" i="7948"/>
  <c r="P599" i="7948"/>
  <c r="K632" i="7948"/>
  <c r="K630" i="7948"/>
  <c r="K628" i="7948"/>
  <c r="K603" i="7948"/>
  <c r="K601" i="7948"/>
  <c r="K599" i="7948"/>
  <c r="J630" i="7948"/>
  <c r="J628" i="7948"/>
  <c r="J602" i="7948"/>
  <c r="J600" i="7948"/>
  <c r="I630" i="7948"/>
  <c r="I628" i="7948"/>
  <c r="I601" i="7948"/>
  <c r="I599" i="7948"/>
  <c r="H628" i="7948"/>
  <c r="H653" i="7948"/>
  <c r="H600" i="7948"/>
  <c r="G628" i="7948"/>
  <c r="G653" i="7948"/>
  <c r="G599" i="7948"/>
  <c r="G624" i="7948"/>
  <c r="F50" i="7948"/>
  <c r="F48" i="7948"/>
  <c r="F46" i="7948"/>
  <c r="F44" i="7948"/>
  <c r="F42" i="7948"/>
  <c r="F40" i="7948"/>
  <c r="Q637" i="7948"/>
  <c r="Q635" i="7948"/>
  <c r="Q632" i="7948"/>
  <c r="Q630" i="7948"/>
  <c r="Q608" i="7948"/>
  <c r="Q606" i="7948"/>
  <c r="Q603" i="7948"/>
  <c r="Q601" i="7948"/>
  <c r="E539" i="7948"/>
  <c r="I543" i="7948"/>
  <c r="D539" i="7948"/>
  <c r="E481" i="7948"/>
  <c r="D481" i="7948"/>
  <c r="E423" i="7948"/>
  <c r="D423" i="7948"/>
  <c r="E365" i="7948"/>
  <c r="D365" i="7948"/>
  <c r="E220" i="7948"/>
  <c r="D220" i="7948"/>
  <c r="D147" i="7948"/>
  <c r="L147" i="7948"/>
  <c r="D146" i="7948"/>
  <c r="L146" i="7948"/>
  <c r="D148" i="7948"/>
  <c r="L148" i="7948"/>
  <c r="D149" i="7948"/>
  <c r="L149" i="7948"/>
  <c r="D150" i="7948"/>
  <c r="L150" i="7948"/>
  <c r="D151" i="7948"/>
  <c r="L151" i="7948"/>
  <c r="D152" i="7948"/>
  <c r="L152" i="7948"/>
  <c r="D154" i="7948"/>
  <c r="L154" i="7948"/>
  <c r="D153" i="7948"/>
  <c r="L153" i="7948"/>
  <c r="D155" i="7948"/>
  <c r="L155" i="7948"/>
  <c r="D156" i="7948"/>
  <c r="L156" i="7948"/>
  <c r="D157" i="7948"/>
  <c r="L157" i="7948"/>
  <c r="F16" i="7948"/>
  <c r="D145" i="7948"/>
  <c r="E568" i="7948"/>
  <c r="E510" i="7948"/>
  <c r="D510" i="7948"/>
  <c r="D452" i="7948"/>
  <c r="E452" i="7948"/>
  <c r="E394" i="7948"/>
  <c r="D394" i="7948"/>
  <c r="E336" i="7948"/>
  <c r="D336" i="7948"/>
  <c r="E278" i="7948"/>
  <c r="D278" i="7948"/>
  <c r="M125" i="7948"/>
  <c r="M220" i="7948"/>
  <c r="M126" i="7948"/>
  <c r="M249" i="7948"/>
  <c r="M127" i="7948"/>
  <c r="M278" i="7948"/>
  <c r="M128" i="7948"/>
  <c r="M307" i="7948"/>
  <c r="M129" i="7948"/>
  <c r="M336" i="7948"/>
  <c r="M130" i="7948"/>
  <c r="M365" i="7948"/>
  <c r="M132" i="7948"/>
  <c r="M423" i="7948"/>
  <c r="M133" i="7948"/>
  <c r="M452" i="7948"/>
  <c r="M134" i="7948"/>
  <c r="M481" i="7948"/>
  <c r="M135" i="7948"/>
  <c r="M510" i="7948"/>
  <c r="F62" i="7948"/>
  <c r="F661" i="7948"/>
  <c r="F63" i="7948"/>
  <c r="F662" i="7948"/>
  <c r="F65" i="7948"/>
  <c r="F664" i="7948"/>
  <c r="F64" i="7948"/>
  <c r="F663" i="7948"/>
  <c r="F66" i="7948"/>
  <c r="F665" i="7948"/>
  <c r="F67" i="7948"/>
  <c r="F666" i="7948"/>
  <c r="F68" i="7948"/>
  <c r="F667" i="7948"/>
  <c r="F69" i="7948"/>
  <c r="F668" i="7948"/>
  <c r="F70" i="7948"/>
  <c r="F669" i="7948"/>
  <c r="F71" i="7948"/>
  <c r="F670" i="7948"/>
  <c r="F72" i="7948"/>
  <c r="F671" i="7948"/>
  <c r="F73" i="7948"/>
  <c r="F672" i="7948"/>
  <c r="G125" i="7948"/>
  <c r="G220" i="7948"/>
  <c r="G126" i="7948"/>
  <c r="G249" i="7948"/>
  <c r="G127" i="7948"/>
  <c r="G278" i="7948"/>
  <c r="G128" i="7948"/>
  <c r="G307" i="7948"/>
  <c r="G129" i="7948"/>
  <c r="G336" i="7948"/>
  <c r="G130" i="7948"/>
  <c r="G365" i="7948"/>
  <c r="G132" i="7948"/>
  <c r="G423" i="7948"/>
  <c r="G133" i="7948"/>
  <c r="G452" i="7948"/>
  <c r="G134" i="7948"/>
  <c r="G481" i="7948"/>
  <c r="G135" i="7948"/>
  <c r="G510" i="7948"/>
  <c r="F126" i="7948"/>
  <c r="F127" i="7948"/>
  <c r="F128" i="7948"/>
  <c r="F129" i="7948"/>
  <c r="F130" i="7948"/>
  <c r="F132" i="7948"/>
  <c r="F133" i="7948"/>
  <c r="F134" i="7948"/>
  <c r="F135" i="7948"/>
  <c r="F249" i="7948"/>
  <c r="F278" i="7948"/>
  <c r="K280" i="7948"/>
  <c r="F307" i="7948"/>
  <c r="F336" i="7948"/>
  <c r="F365" i="7948"/>
  <c r="F423" i="7948"/>
  <c r="F452" i="7948"/>
  <c r="F481" i="7948"/>
  <c r="F510" i="7948"/>
  <c r="F191" i="7948"/>
  <c r="M124" i="7948"/>
  <c r="M140" i="7948"/>
  <c r="F61" i="7948"/>
  <c r="F660" i="7948"/>
  <c r="G124" i="7948"/>
  <c r="G191" i="7948"/>
  <c r="D158" i="7948"/>
  <c r="L158" i="7948"/>
  <c r="M28" i="7948"/>
  <c r="M30" i="7948"/>
  <c r="M33" i="7948"/>
  <c r="N27" i="7948"/>
  <c r="H28" i="7948"/>
  <c r="H30" i="7948"/>
  <c r="H33" i="7948"/>
  <c r="I27" i="7948"/>
  <c r="F125" i="7948"/>
  <c r="F220" i="7948"/>
  <c r="K30" i="7948"/>
  <c r="K33" i="7948"/>
  <c r="G30" i="7948"/>
  <c r="G33" i="7948"/>
  <c r="J150" i="7944"/>
  <c r="J215" i="7944"/>
  <c r="J189" i="7944"/>
  <c r="J98" i="7944"/>
  <c r="J202" i="7944"/>
  <c r="J85" i="7944"/>
  <c r="J176" i="7944"/>
  <c r="J111" i="7944"/>
  <c r="J241" i="7944"/>
  <c r="J137" i="7944"/>
  <c r="J163" i="7944"/>
  <c r="J228" i="7944"/>
  <c r="J124" i="7944"/>
  <c r="J72" i="7944"/>
  <c r="J449" i="7944"/>
  <c r="J461" i="7944"/>
  <c r="J397" i="7944"/>
  <c r="J409" i="7944"/>
  <c r="J345" i="7944"/>
  <c r="J357" i="7944"/>
  <c r="J293" i="7944"/>
  <c r="J305" i="7944"/>
  <c r="J436" i="7944"/>
  <c r="J448" i="7944"/>
  <c r="J384" i="7944"/>
  <c r="J332" i="7944"/>
  <c r="I266" i="7944"/>
  <c r="K3" i="7944"/>
  <c r="J280" i="7944"/>
  <c r="J358" i="7944"/>
  <c r="J370" i="7944"/>
  <c r="J267" i="7944"/>
  <c r="J279" i="7944"/>
  <c r="J371" i="7944"/>
  <c r="J383" i="7944"/>
  <c r="J34" i="7944"/>
  <c r="I176" i="7944"/>
  <c r="H176" i="7944"/>
  <c r="H188" i="7944"/>
  <c r="I85" i="7944"/>
  <c r="I202" i="7944"/>
  <c r="H72" i="7944"/>
  <c r="H84" i="7944"/>
  <c r="I98" i="7944"/>
  <c r="I189" i="7944"/>
  <c r="H124" i="7944"/>
  <c r="H136" i="7944"/>
  <c r="H228" i="7944"/>
  <c r="H240" i="7944"/>
  <c r="H163" i="7944"/>
  <c r="H175" i="7944"/>
  <c r="H137" i="7944"/>
  <c r="H149" i="7944"/>
  <c r="H241" i="7944"/>
  <c r="H150" i="7944"/>
  <c r="H162" i="7944"/>
  <c r="I150" i="7944"/>
  <c r="I111" i="7944"/>
  <c r="H85" i="7944"/>
  <c r="H97" i="7944"/>
  <c r="H202" i="7944"/>
  <c r="I72" i="7944"/>
  <c r="H98" i="7944"/>
  <c r="H189" i="7944"/>
  <c r="H201" i="7944"/>
  <c r="H215" i="7944"/>
  <c r="H227" i="7944"/>
  <c r="I124" i="7944"/>
  <c r="I228" i="7944"/>
  <c r="I163" i="7944"/>
  <c r="I137" i="7944"/>
  <c r="I241" i="7944"/>
  <c r="G987" i="18"/>
  <c r="G103" i="7941"/>
  <c r="H102" i="18"/>
  <c r="H114" i="18"/>
  <c r="H180" i="18"/>
  <c r="H192" i="18"/>
  <c r="H167" i="18"/>
  <c r="H179" i="18"/>
  <c r="H232" i="18"/>
  <c r="H244" i="18"/>
  <c r="H440" i="18"/>
  <c r="H414" i="18"/>
  <c r="H388" i="18"/>
  <c r="H375" i="18"/>
  <c r="H362" i="18"/>
  <c r="H349" i="18"/>
  <c r="I3" i="18"/>
  <c r="H245" i="18"/>
  <c r="H257" i="18"/>
  <c r="H453" i="18"/>
  <c r="H427" i="18"/>
  <c r="H401" i="18"/>
  <c r="H336" i="18"/>
  <c r="H323" i="18"/>
  <c r="H310" i="18"/>
  <c r="H297" i="18"/>
  <c r="H284" i="18"/>
  <c r="H271" i="18"/>
  <c r="J22" i="7944"/>
  <c r="K22" i="7944"/>
  <c r="I36" i="7944"/>
  <c r="J36" i="7944"/>
  <c r="K36" i="7944"/>
  <c r="J27" i="7944"/>
  <c r="J37" i="7944"/>
  <c r="K37" i="7944"/>
  <c r="K247" i="1"/>
  <c r="L247" i="1"/>
  <c r="M247" i="1"/>
  <c r="N247" i="1"/>
  <c r="O247" i="1"/>
  <c r="P247" i="1"/>
  <c r="Q247" i="1"/>
  <c r="J248" i="1"/>
  <c r="K248" i="1"/>
  <c r="L248" i="1"/>
  <c r="M248" i="1"/>
  <c r="N248" i="1"/>
  <c r="O248" i="1"/>
  <c r="P248" i="1"/>
  <c r="Q248" i="1"/>
  <c r="I325" i="7942"/>
  <c r="I309" i="7942"/>
  <c r="I432" i="7942"/>
  <c r="I319" i="7942"/>
  <c r="R208" i="1"/>
  <c r="K34" i="7944"/>
  <c r="I108" i="1"/>
  <c r="I4" i="7944"/>
  <c r="I4" i="7942"/>
  <c r="J40" i="1"/>
  <c r="I210" i="1"/>
  <c r="I4" i="7941"/>
  <c r="I244" i="1"/>
  <c r="I142" i="1"/>
  <c r="I4" i="18"/>
  <c r="I176" i="1"/>
  <c r="I74" i="1"/>
  <c r="J29" i="7944"/>
  <c r="J30" i="7944"/>
  <c r="K30" i="7944"/>
  <c r="J32" i="7944"/>
  <c r="H295" i="7942"/>
  <c r="I295" i="7942"/>
  <c r="I206" i="18"/>
  <c r="H206" i="18"/>
  <c r="H76" i="18"/>
  <c r="I76" i="18"/>
  <c r="H193" i="18"/>
  <c r="I193" i="18"/>
  <c r="H128" i="18"/>
  <c r="H140" i="18"/>
  <c r="H219" i="18"/>
  <c r="I219" i="18"/>
  <c r="J348" i="7945"/>
  <c r="H141" i="18"/>
  <c r="H153" i="18"/>
  <c r="I141" i="18"/>
  <c r="H89" i="18"/>
  <c r="H101" i="18"/>
  <c r="I89" i="18"/>
  <c r="H115" i="18"/>
  <c r="H127" i="18"/>
  <c r="I115" i="18"/>
  <c r="H291" i="7942"/>
  <c r="I291" i="7942"/>
  <c r="G751" i="18"/>
  <c r="G743" i="18"/>
  <c r="G37" i="7941"/>
  <c r="G36" i="7941"/>
  <c r="G35" i="7941"/>
  <c r="G34" i="7941"/>
  <c r="G33" i="7941"/>
  <c r="G32" i="7941"/>
  <c r="G31" i="7941"/>
  <c r="G30" i="7941"/>
  <c r="G29" i="7941"/>
  <c r="G28" i="7941"/>
  <c r="G27" i="7941"/>
  <c r="G26" i="7941"/>
  <c r="G25" i="7941"/>
  <c r="G24" i="7941"/>
  <c r="G23" i="7941"/>
  <c r="G22" i="7941"/>
  <c r="G531" i="18"/>
  <c r="G69" i="7941"/>
  <c r="G823" i="18"/>
  <c r="G534" i="7941"/>
  <c r="G562" i="18"/>
  <c r="G854" i="18"/>
  <c r="G565" i="7941"/>
  <c r="G501" i="7941"/>
  <c r="G529" i="18"/>
  <c r="G67" i="7941"/>
  <c r="G821" i="18"/>
  <c r="G532" i="7941"/>
  <c r="G560" i="18"/>
  <c r="G852" i="18"/>
  <c r="G563" i="7941"/>
  <c r="G499" i="7941"/>
  <c r="G527" i="18"/>
  <c r="G65" i="7941"/>
  <c r="G819" i="18"/>
  <c r="G530" i="7941"/>
  <c r="G558" i="18"/>
  <c r="G850" i="18"/>
  <c r="G561" i="7941"/>
  <c r="G497" i="7941"/>
  <c r="G525" i="18"/>
  <c r="G63" i="7941"/>
  <c r="G817" i="18"/>
  <c r="G528" i="7941"/>
  <c r="G556" i="18"/>
  <c r="G848" i="18"/>
  <c r="G559" i="7941"/>
  <c r="G495" i="7941"/>
  <c r="G523" i="18"/>
  <c r="G61" i="7941"/>
  <c r="G815" i="18"/>
  <c r="G526" i="7941"/>
  <c r="G554" i="18"/>
  <c r="G846" i="18"/>
  <c r="G557" i="7941"/>
  <c r="G493" i="7941"/>
  <c r="G521" i="18"/>
  <c r="G59" i="7941"/>
  <c r="G813" i="18"/>
  <c r="G524" i="7941"/>
  <c r="G552" i="18"/>
  <c r="G844" i="18"/>
  <c r="G555" i="7941"/>
  <c r="G491" i="7941"/>
  <c r="G519" i="18"/>
  <c r="G57" i="7941"/>
  <c r="G811" i="18"/>
  <c r="G522" i="7941"/>
  <c r="G550" i="18"/>
  <c r="G842" i="18"/>
  <c r="G553" i="7941"/>
  <c r="G489" i="7941"/>
  <c r="G517" i="18"/>
  <c r="G55" i="7941"/>
  <c r="G809" i="18"/>
  <c r="G520" i="7941"/>
  <c r="G548" i="18"/>
  <c r="G840" i="18"/>
  <c r="G551" i="7941"/>
  <c r="G487" i="7941"/>
  <c r="G919" i="18"/>
  <c r="G630" i="7941"/>
  <c r="G918" i="18"/>
  <c r="G629" i="7941"/>
  <c r="G917" i="18"/>
  <c r="G628" i="7941"/>
  <c r="G916" i="18"/>
  <c r="G627" i="7941"/>
  <c r="G915" i="18"/>
  <c r="G626" i="7941"/>
  <c r="G914" i="18"/>
  <c r="G625" i="7941"/>
  <c r="G913" i="18"/>
  <c r="G624" i="7941"/>
  <c r="G912" i="18"/>
  <c r="G623" i="7941"/>
  <c r="G911" i="18"/>
  <c r="G622" i="7941"/>
  <c r="G910" i="18"/>
  <c r="G621" i="7941"/>
  <c r="G909" i="18"/>
  <c r="G620" i="7941"/>
  <c r="G908" i="18"/>
  <c r="G619" i="7941"/>
  <c r="G907" i="18"/>
  <c r="G618" i="7941"/>
  <c r="G906" i="18"/>
  <c r="G617" i="7941"/>
  <c r="G905" i="18"/>
  <c r="G616" i="7941"/>
  <c r="G904" i="18"/>
  <c r="G485" i="7941"/>
  <c r="G483" i="7941"/>
  <c r="G481" i="7941"/>
  <c r="G479" i="7941"/>
  <c r="G477" i="7941"/>
  <c r="G475" i="7941"/>
  <c r="G473" i="7941"/>
  <c r="H154" i="18"/>
  <c r="H459" i="7942"/>
  <c r="G388" i="7942"/>
  <c r="H287" i="7942"/>
  <c r="H416" i="7942"/>
  <c r="H283" i="7942"/>
  <c r="H412" i="7942"/>
  <c r="H279" i="7942"/>
  <c r="H408" i="7942"/>
  <c r="H275" i="7942"/>
  <c r="H404" i="7942"/>
  <c r="H271" i="7942"/>
  <c r="H400" i="7942"/>
  <c r="I269" i="7942"/>
  <c r="I400" i="7942"/>
  <c r="I271" i="7942"/>
  <c r="I402" i="7942"/>
  <c r="I273" i="7942"/>
  <c r="I404" i="7942"/>
  <c r="I275" i="7942"/>
  <c r="I406" i="7942"/>
  <c r="I277" i="7942"/>
  <c r="I408" i="7942"/>
  <c r="I279" i="7942"/>
  <c r="I410" i="7942"/>
  <c r="I281" i="7942"/>
  <c r="I412" i="7942"/>
  <c r="I283" i="7942"/>
  <c r="I414" i="7942"/>
  <c r="I285" i="7942"/>
  <c r="I416" i="7942"/>
  <c r="I287" i="7942"/>
  <c r="I418" i="7942"/>
  <c r="I289" i="7942"/>
  <c r="H293" i="7942"/>
  <c r="I293" i="7942"/>
  <c r="G563" i="18"/>
  <c r="G855" i="18"/>
  <c r="H791" i="18"/>
  <c r="H1017" i="18"/>
  <c r="G502" i="7941"/>
  <c r="G530" i="18"/>
  <c r="G68" i="7941"/>
  <c r="G822" i="18"/>
  <c r="G533" i="7941"/>
  <c r="G561" i="18"/>
  <c r="G853" i="18"/>
  <c r="G564" i="7941"/>
  <c r="G500" i="7941"/>
  <c r="G528" i="18"/>
  <c r="G66" i="7941"/>
  <c r="G820" i="18"/>
  <c r="G531" i="7941"/>
  <c r="G559" i="18"/>
  <c r="G851" i="18"/>
  <c r="G498" i="7941"/>
  <c r="H787" i="18"/>
  <c r="H1013" i="18"/>
  <c r="G526" i="18"/>
  <c r="G64" i="7941"/>
  <c r="G818" i="18"/>
  <c r="G529" i="7941"/>
  <c r="G557" i="18"/>
  <c r="G849" i="18"/>
  <c r="G560" i="7941"/>
  <c r="G496" i="7941"/>
  <c r="G524" i="18"/>
  <c r="G62" i="7941"/>
  <c r="G816" i="18"/>
  <c r="G527" i="7941"/>
  <c r="G555" i="18"/>
  <c r="G847" i="18"/>
  <c r="G494" i="7941"/>
  <c r="H783" i="18"/>
  <c r="H1009" i="18"/>
  <c r="G522" i="18"/>
  <c r="G60" i="7941"/>
  <c r="G814" i="18"/>
  <c r="G525" i="7941"/>
  <c r="G553" i="18"/>
  <c r="G845" i="18"/>
  <c r="H781" i="18"/>
  <c r="H1007" i="18"/>
  <c r="G492" i="7941"/>
  <c r="G520" i="18"/>
  <c r="G58" i="7941"/>
  <c r="G812" i="18"/>
  <c r="G523" i="7941"/>
  <c r="G551" i="18"/>
  <c r="G843" i="18"/>
  <c r="H779" i="18"/>
  <c r="H1005" i="18"/>
  <c r="G490" i="7941"/>
  <c r="G518" i="18"/>
  <c r="G56" i="7941"/>
  <c r="G810" i="18"/>
  <c r="G521" i="7941"/>
  <c r="G549" i="18"/>
  <c r="G841" i="18"/>
  <c r="G552" i="7941"/>
  <c r="G488" i="7941"/>
  <c r="H777" i="18"/>
  <c r="H1003" i="18"/>
  <c r="G516" i="18"/>
  <c r="G54" i="7941"/>
  <c r="G808" i="18"/>
  <c r="G519" i="7941"/>
  <c r="G886" i="18"/>
  <c r="G597" i="7941"/>
  <c r="G884" i="18"/>
  <c r="G595" i="7941"/>
  <c r="G882" i="18"/>
  <c r="G593" i="7941"/>
  <c r="G880" i="18"/>
  <c r="G591" i="7941"/>
  <c r="G878" i="18"/>
  <c r="G589" i="7941"/>
  <c r="G876" i="18"/>
  <c r="G587" i="7941"/>
  <c r="G874" i="18"/>
  <c r="G585" i="7941"/>
  <c r="G872" i="18"/>
  <c r="G486" i="7941"/>
  <c r="G484" i="7941"/>
  <c r="G482" i="7941"/>
  <c r="G480" i="7941"/>
  <c r="G478" i="7941"/>
  <c r="G476" i="7941"/>
  <c r="G474" i="7941"/>
  <c r="I180" i="18"/>
  <c r="H458" i="7942"/>
  <c r="G391" i="7942"/>
  <c r="G390" i="7942"/>
  <c r="G389" i="7942"/>
  <c r="G515" i="18"/>
  <c r="G53" i="7941"/>
  <c r="G807" i="18"/>
  <c r="G518" i="7941"/>
  <c r="G546" i="18"/>
  <c r="G838" i="18"/>
  <c r="G20" i="7941"/>
  <c r="G19" i="7941"/>
  <c r="G512" i="18"/>
  <c r="G50" i="7941"/>
  <c r="G804" i="18"/>
  <c r="G515" i="7941"/>
  <c r="G543" i="18"/>
  <c r="G835" i="18"/>
  <c r="G546" i="7941"/>
  <c r="G17" i="7941"/>
  <c r="G510" i="18"/>
  <c r="G48" i="7941"/>
  <c r="G802" i="18"/>
  <c r="G513" i="7941"/>
  <c r="G541" i="18"/>
  <c r="G833" i="18"/>
  <c r="G15" i="7941"/>
  <c r="G14" i="7941"/>
  <c r="G13" i="7941"/>
  <c r="G12" i="7941"/>
  <c r="G11" i="7941"/>
  <c r="G10" i="7941"/>
  <c r="G9" i="7941"/>
  <c r="H970" i="18"/>
  <c r="G728" i="18"/>
  <c r="G8" i="7941"/>
  <c r="H110" i="7944"/>
  <c r="H253" i="7944"/>
  <c r="G547" i="18"/>
  <c r="G839" i="18"/>
  <c r="G21" i="7941"/>
  <c r="G514" i="18"/>
  <c r="G52" i="7941"/>
  <c r="G806" i="18"/>
  <c r="G517" i="7941"/>
  <c r="G545" i="18"/>
  <c r="G837" i="18"/>
  <c r="G513" i="18"/>
  <c r="G51" i="7941"/>
  <c r="G805" i="18"/>
  <c r="G516" i="7941"/>
  <c r="G544" i="18"/>
  <c r="G836" i="18"/>
  <c r="G547" i="7941"/>
  <c r="G18" i="7941"/>
  <c r="G511" i="18"/>
  <c r="G49" i="7941"/>
  <c r="G803" i="18"/>
  <c r="G514" i="7941"/>
  <c r="G542" i="18"/>
  <c r="G834" i="18"/>
  <c r="G545" i="7941"/>
  <c r="G16" i="7941"/>
  <c r="G509" i="18"/>
  <c r="G47" i="7941"/>
  <c r="G801" i="18"/>
  <c r="G512" i="7941"/>
  <c r="G540" i="18"/>
  <c r="G832" i="18"/>
  <c r="G543" i="7941"/>
  <c r="G508" i="18"/>
  <c r="G46" i="7941"/>
  <c r="G800" i="18"/>
  <c r="G511" i="7941"/>
  <c r="G539" i="18"/>
  <c r="G831" i="18"/>
  <c r="G507" i="18"/>
  <c r="G45" i="7941"/>
  <c r="G799" i="18"/>
  <c r="G510" i="7941"/>
  <c r="G538" i="18"/>
  <c r="G830" i="18"/>
  <c r="G506" i="18"/>
  <c r="G44" i="7941"/>
  <c r="G798" i="18"/>
  <c r="G509" i="7941"/>
  <c r="G537" i="18"/>
  <c r="G829" i="18"/>
  <c r="G505" i="18"/>
  <c r="G43" i="7941"/>
  <c r="G797" i="18"/>
  <c r="G508" i="7941"/>
  <c r="G536" i="18"/>
  <c r="G828" i="18"/>
  <c r="G539" i="7941"/>
  <c r="G504" i="18"/>
  <c r="G42" i="7941"/>
  <c r="G796" i="18"/>
  <c r="G507" i="7941"/>
  <c r="G535" i="18"/>
  <c r="G827" i="18"/>
  <c r="G503" i="18"/>
  <c r="G41" i="7941"/>
  <c r="G795" i="18"/>
  <c r="G506" i="7941"/>
  <c r="K246" i="1"/>
  <c r="J7" i="18"/>
  <c r="J251" i="1"/>
  <c r="G534" i="18"/>
  <c r="G826" i="18"/>
  <c r="G502" i="18"/>
  <c r="G794" i="18"/>
  <c r="H710" i="18"/>
  <c r="K27" i="7944"/>
  <c r="J35" i="7944"/>
  <c r="K35" i="7944"/>
  <c r="J33" i="7944"/>
  <c r="K33" i="7944"/>
  <c r="G241" i="1"/>
  <c r="J25" i="7944"/>
  <c r="K25" i="7944"/>
  <c r="J26" i="7944"/>
  <c r="J23" i="7944"/>
  <c r="J293" i="7945"/>
  <c r="E178" i="7945"/>
  <c r="E107" i="7945"/>
  <c r="E192" i="7945"/>
  <c r="H156" i="7942"/>
  <c r="L54" i="7949"/>
  <c r="L46" i="7949"/>
  <c r="L18" i="7949"/>
  <c r="L19" i="7949"/>
  <c r="N41" i="7949"/>
  <c r="I143" i="1"/>
  <c r="I39" i="7944"/>
  <c r="N55" i="7949"/>
  <c r="N56" i="7949"/>
  <c r="N73" i="7949"/>
  <c r="O73" i="7949"/>
  <c r="O41" i="7949"/>
  <c r="J143" i="1"/>
  <c r="J39" i="7944"/>
  <c r="O55" i="7949"/>
  <c r="O56" i="7949"/>
  <c r="M73" i="7949"/>
  <c r="M41" i="7949"/>
  <c r="H143" i="1"/>
  <c r="H39" i="7944"/>
  <c r="M55" i="7949"/>
  <c r="M56" i="7949"/>
  <c r="L47" i="7949"/>
  <c r="L44" i="7949"/>
  <c r="L42" i="7949"/>
  <c r="P73" i="7949"/>
  <c r="P41" i="7949"/>
  <c r="K143" i="1"/>
  <c r="P55" i="7949"/>
  <c r="P56" i="7949"/>
  <c r="L51" i="7949"/>
  <c r="L73" i="7949"/>
  <c r="L41" i="7949"/>
  <c r="L45" i="7949"/>
  <c r="L43" i="7949"/>
  <c r="L49" i="7949"/>
  <c r="L53" i="7949"/>
  <c r="L50" i="7949"/>
  <c r="L52" i="7949"/>
  <c r="K26" i="7944"/>
  <c r="K23" i="7944"/>
  <c r="G727" i="18"/>
  <c r="G136" i="7948"/>
  <c r="G539" i="7948"/>
  <c r="G138" i="7948"/>
  <c r="G139" i="7948"/>
  <c r="G131" i="7948"/>
  <c r="G394" i="7948"/>
  <c r="G137" i="7948"/>
  <c r="G568" i="7948"/>
  <c r="BZ575" i="7948"/>
  <c r="BZ577" i="7948"/>
  <c r="BZ579" i="7948"/>
  <c r="BZ581" i="7948"/>
  <c r="BZ583" i="7948"/>
  <c r="BZ585" i="7948"/>
  <c r="BZ587" i="7948"/>
  <c r="BZ589" i="7948"/>
  <c r="BZ591" i="7948"/>
  <c r="BZ593" i="7948"/>
  <c r="BY576" i="7948"/>
  <c r="BY578" i="7948"/>
  <c r="BY580" i="7948"/>
  <c r="BY582" i="7948"/>
  <c r="BY584" i="7948"/>
  <c r="BY586" i="7948"/>
  <c r="BY588" i="7948"/>
  <c r="BY590" i="7948"/>
  <c r="BY592" i="7948"/>
  <c r="BX576" i="7948"/>
  <c r="BX578" i="7948"/>
  <c r="BX580" i="7948"/>
  <c r="BX582" i="7948"/>
  <c r="BX584" i="7948"/>
  <c r="BX586" i="7948"/>
  <c r="BX588" i="7948"/>
  <c r="BX590" i="7948"/>
  <c r="BX592" i="7948"/>
  <c r="BZ576" i="7948"/>
  <c r="BZ578" i="7948"/>
  <c r="BZ580" i="7948"/>
  <c r="BZ582" i="7948"/>
  <c r="BZ584" i="7948"/>
  <c r="BZ586" i="7948"/>
  <c r="BZ588" i="7948"/>
  <c r="BZ590" i="7948"/>
  <c r="BZ592" i="7948"/>
  <c r="BY575" i="7948"/>
  <c r="BY577" i="7948"/>
  <c r="BY579" i="7948"/>
  <c r="BY581" i="7948"/>
  <c r="BY583" i="7948"/>
  <c r="BY585" i="7948"/>
  <c r="BY587" i="7948"/>
  <c r="BY589" i="7948"/>
  <c r="BY591" i="7948"/>
  <c r="BY593" i="7948"/>
  <c r="BX575" i="7948"/>
  <c r="BX577" i="7948"/>
  <c r="BX579" i="7948"/>
  <c r="BX581" i="7948"/>
  <c r="BX583" i="7948"/>
  <c r="BX585" i="7948"/>
  <c r="BX587" i="7948"/>
  <c r="BX589" i="7948"/>
  <c r="BX591" i="7948"/>
  <c r="BX593" i="7948"/>
  <c r="BW575" i="7948"/>
  <c r="BW577" i="7948"/>
  <c r="BW579" i="7948"/>
  <c r="BW581" i="7948"/>
  <c r="BW583" i="7948"/>
  <c r="BW585" i="7948"/>
  <c r="BW587" i="7948"/>
  <c r="BW589" i="7948"/>
  <c r="BW591" i="7948"/>
  <c r="BW593" i="7948"/>
  <c r="BV575" i="7948"/>
  <c r="BV577" i="7948"/>
  <c r="BV579" i="7948"/>
  <c r="BV581" i="7948"/>
  <c r="BV583" i="7948"/>
  <c r="BV585" i="7948"/>
  <c r="BV587" i="7948"/>
  <c r="BV589" i="7948"/>
  <c r="BV591" i="7948"/>
  <c r="BV593" i="7948"/>
  <c r="BU575" i="7948"/>
  <c r="BU577" i="7948"/>
  <c r="BU579" i="7948"/>
  <c r="BU581" i="7948"/>
  <c r="BU583" i="7948"/>
  <c r="BU585" i="7948"/>
  <c r="BU587" i="7948"/>
  <c r="BU589" i="7948"/>
  <c r="BU591" i="7948"/>
  <c r="BU593" i="7948"/>
  <c r="BT575" i="7948"/>
  <c r="BT577" i="7948"/>
  <c r="BT579" i="7948"/>
  <c r="BT581" i="7948"/>
  <c r="BW576" i="7948"/>
  <c r="BW580" i="7948"/>
  <c r="BW584" i="7948"/>
  <c r="BW588" i="7948"/>
  <c r="BW592" i="7948"/>
  <c r="BV576" i="7948"/>
  <c r="BV580" i="7948"/>
  <c r="BV584" i="7948"/>
  <c r="BV588" i="7948"/>
  <c r="BV592" i="7948"/>
  <c r="BU576" i="7948"/>
  <c r="BU580" i="7948"/>
  <c r="BU584" i="7948"/>
  <c r="BU588" i="7948"/>
  <c r="BU592" i="7948"/>
  <c r="BT576" i="7948"/>
  <c r="BT580" i="7948"/>
  <c r="BT583" i="7948"/>
  <c r="BT585" i="7948"/>
  <c r="BT587" i="7948"/>
  <c r="BT589" i="7948"/>
  <c r="BT591" i="7948"/>
  <c r="BT593" i="7948"/>
  <c r="BS575" i="7948"/>
  <c r="BS577" i="7948"/>
  <c r="BS579" i="7948"/>
  <c r="BS581" i="7948"/>
  <c r="BS583" i="7948"/>
  <c r="BS585" i="7948"/>
  <c r="BS587" i="7948"/>
  <c r="BS589" i="7948"/>
  <c r="BS591" i="7948"/>
  <c r="BS593" i="7948"/>
  <c r="BR575" i="7948"/>
  <c r="BR577" i="7948"/>
  <c r="BR579" i="7948"/>
  <c r="BR581" i="7948"/>
  <c r="BR583" i="7948"/>
  <c r="BR585" i="7948"/>
  <c r="BR587" i="7948"/>
  <c r="BR589" i="7948"/>
  <c r="BR591" i="7948"/>
  <c r="BR593" i="7948"/>
  <c r="BQ575" i="7948"/>
  <c r="BQ577" i="7948"/>
  <c r="BQ579" i="7948"/>
  <c r="BQ581" i="7948"/>
  <c r="BQ583" i="7948"/>
  <c r="BQ585" i="7948"/>
  <c r="BQ587" i="7948"/>
  <c r="BQ589" i="7948"/>
  <c r="BQ591" i="7948"/>
  <c r="BQ593" i="7948"/>
  <c r="BP575" i="7948"/>
  <c r="BP577" i="7948"/>
  <c r="BP579" i="7948"/>
  <c r="BP581" i="7948"/>
  <c r="BP583" i="7948"/>
  <c r="BP585" i="7948"/>
  <c r="BP587" i="7948"/>
  <c r="BP589" i="7948"/>
  <c r="BP591" i="7948"/>
  <c r="BP593" i="7948"/>
  <c r="BO575" i="7948"/>
  <c r="BO577" i="7948"/>
  <c r="BO579" i="7948"/>
  <c r="BO581" i="7948"/>
  <c r="BO583" i="7948"/>
  <c r="BO585" i="7948"/>
  <c r="BO587" i="7948"/>
  <c r="BO589" i="7948"/>
  <c r="BO591" i="7948"/>
  <c r="BO593" i="7948"/>
  <c r="BN575" i="7948"/>
  <c r="BN577" i="7948"/>
  <c r="BN579" i="7948"/>
  <c r="BN581" i="7948"/>
  <c r="BN583" i="7948"/>
  <c r="BN585" i="7948"/>
  <c r="BW578" i="7948"/>
  <c r="BW582" i="7948"/>
  <c r="BW586" i="7948"/>
  <c r="BW590" i="7948"/>
  <c r="BV578" i="7948"/>
  <c r="BV582" i="7948"/>
  <c r="BV586" i="7948"/>
  <c r="BV590" i="7948"/>
  <c r="BU578" i="7948"/>
  <c r="BU582" i="7948"/>
  <c r="BU586" i="7948"/>
  <c r="BU590" i="7948"/>
  <c r="BT578" i="7948"/>
  <c r="BT582" i="7948"/>
  <c r="BT584" i="7948"/>
  <c r="BT586" i="7948"/>
  <c r="BT588" i="7948"/>
  <c r="BT590" i="7948"/>
  <c r="BT592" i="7948"/>
  <c r="BS576" i="7948"/>
  <c r="BS578" i="7948"/>
  <c r="BS580" i="7948"/>
  <c r="BS582" i="7948"/>
  <c r="BS584" i="7948"/>
  <c r="BS586" i="7948"/>
  <c r="BS588" i="7948"/>
  <c r="BS590" i="7948"/>
  <c r="BS592" i="7948"/>
  <c r="BR576" i="7948"/>
  <c r="BR578" i="7948"/>
  <c r="BR580" i="7948"/>
  <c r="BR582" i="7948"/>
  <c r="BR584" i="7948"/>
  <c r="BR586" i="7948"/>
  <c r="BR588" i="7948"/>
  <c r="BR590" i="7948"/>
  <c r="BR592" i="7948"/>
  <c r="BQ576" i="7948"/>
  <c r="BQ578" i="7948"/>
  <c r="BQ580" i="7948"/>
  <c r="BQ582" i="7948"/>
  <c r="BQ584" i="7948"/>
  <c r="BQ586" i="7948"/>
  <c r="BQ588" i="7948"/>
  <c r="BQ590" i="7948"/>
  <c r="BQ592" i="7948"/>
  <c r="BP578" i="7948"/>
  <c r="BP582" i="7948"/>
  <c r="BP586" i="7948"/>
  <c r="BP590" i="7948"/>
  <c r="BO578" i="7948"/>
  <c r="BO582" i="7948"/>
  <c r="BO586" i="7948"/>
  <c r="BO590" i="7948"/>
  <c r="BN578" i="7948"/>
  <c r="BN582" i="7948"/>
  <c r="BN586" i="7948"/>
  <c r="BN588" i="7948"/>
  <c r="BN590" i="7948"/>
  <c r="BN592" i="7948"/>
  <c r="BM576" i="7948"/>
  <c r="BM578" i="7948"/>
  <c r="BM580" i="7948"/>
  <c r="BM582" i="7948"/>
  <c r="BM584" i="7948"/>
  <c r="BM586" i="7948"/>
  <c r="BM588" i="7948"/>
  <c r="BM590" i="7948"/>
  <c r="BM592" i="7948"/>
  <c r="BL576" i="7948"/>
  <c r="BL578" i="7948"/>
  <c r="BL580" i="7948"/>
  <c r="BL582" i="7948"/>
  <c r="BL584" i="7948"/>
  <c r="BL586" i="7948"/>
  <c r="BL588" i="7948"/>
  <c r="BL590" i="7948"/>
  <c r="BL592" i="7948"/>
  <c r="BK576" i="7948"/>
  <c r="BK578" i="7948"/>
  <c r="BK580" i="7948"/>
  <c r="BK582" i="7948"/>
  <c r="BK584" i="7948"/>
  <c r="BK586" i="7948"/>
  <c r="BK588" i="7948"/>
  <c r="BK590" i="7948"/>
  <c r="BK592" i="7948"/>
  <c r="BJ576" i="7948"/>
  <c r="BJ578" i="7948"/>
  <c r="BJ580" i="7948"/>
  <c r="BJ582" i="7948"/>
  <c r="BJ584" i="7948"/>
  <c r="BJ586" i="7948"/>
  <c r="BJ588" i="7948"/>
  <c r="BJ590" i="7948"/>
  <c r="BJ592" i="7948"/>
  <c r="BI576" i="7948"/>
  <c r="BI578" i="7948"/>
  <c r="BI580" i="7948"/>
  <c r="BI582" i="7948"/>
  <c r="BI584" i="7948"/>
  <c r="BI586" i="7948"/>
  <c r="BI588" i="7948"/>
  <c r="BI590" i="7948"/>
  <c r="BI592" i="7948"/>
  <c r="BH576" i="7948"/>
  <c r="BH578" i="7948"/>
  <c r="BH580" i="7948"/>
  <c r="BH582" i="7948"/>
  <c r="BH584" i="7948"/>
  <c r="BH586" i="7948"/>
  <c r="BH588" i="7948"/>
  <c r="BH590" i="7948"/>
  <c r="BH592" i="7948"/>
  <c r="BG576" i="7948"/>
  <c r="BG578" i="7948"/>
  <c r="BG580" i="7948"/>
  <c r="BG582" i="7948"/>
  <c r="BG584" i="7948"/>
  <c r="BG586" i="7948"/>
  <c r="BG588" i="7948"/>
  <c r="BG590" i="7948"/>
  <c r="BG592" i="7948"/>
  <c r="BF576" i="7948"/>
  <c r="BF578" i="7948"/>
  <c r="BF580" i="7948"/>
  <c r="BF582" i="7948"/>
  <c r="BF584" i="7948"/>
  <c r="BF586" i="7948"/>
  <c r="BF588" i="7948"/>
  <c r="BF590" i="7948"/>
  <c r="BF592" i="7948"/>
  <c r="BE576" i="7948"/>
  <c r="BE578" i="7948"/>
  <c r="BE580" i="7948"/>
  <c r="BE582" i="7948"/>
  <c r="BE584" i="7948"/>
  <c r="BE586" i="7948"/>
  <c r="BE588" i="7948"/>
  <c r="BE590" i="7948"/>
  <c r="BE592" i="7948"/>
  <c r="BD576" i="7948"/>
  <c r="BD578" i="7948"/>
  <c r="BD580" i="7948"/>
  <c r="BD582" i="7948"/>
  <c r="BD584" i="7948"/>
  <c r="BD586" i="7948"/>
  <c r="BD588" i="7948"/>
  <c r="BD590" i="7948"/>
  <c r="BD592" i="7948"/>
  <c r="BC576" i="7948"/>
  <c r="BC578" i="7948"/>
  <c r="BC580" i="7948"/>
  <c r="BC582" i="7948"/>
  <c r="BC584" i="7948"/>
  <c r="BC586" i="7948"/>
  <c r="BC588" i="7948"/>
  <c r="BC590" i="7948"/>
  <c r="BC592" i="7948"/>
  <c r="BB576" i="7948"/>
  <c r="BB578" i="7948"/>
  <c r="BB580" i="7948"/>
  <c r="BB582" i="7948"/>
  <c r="BB584" i="7948"/>
  <c r="BB586" i="7948"/>
  <c r="BB588" i="7948"/>
  <c r="BB590" i="7948"/>
  <c r="BB592" i="7948"/>
  <c r="BP576" i="7948"/>
  <c r="BP580" i="7948"/>
  <c r="BP584" i="7948"/>
  <c r="BP588" i="7948"/>
  <c r="BP592" i="7948"/>
  <c r="BO576" i="7948"/>
  <c r="BO580" i="7948"/>
  <c r="BO584" i="7948"/>
  <c r="BO588" i="7948"/>
  <c r="BO592" i="7948"/>
  <c r="BN576" i="7948"/>
  <c r="BN580" i="7948"/>
  <c r="BN584" i="7948"/>
  <c r="BN587" i="7948"/>
  <c r="BN589" i="7948"/>
  <c r="BN591" i="7948"/>
  <c r="BN593" i="7948"/>
  <c r="BM575" i="7948"/>
  <c r="BM577" i="7948"/>
  <c r="BM579" i="7948"/>
  <c r="BM581" i="7948"/>
  <c r="BM583" i="7948"/>
  <c r="BM585" i="7948"/>
  <c r="BM587" i="7948"/>
  <c r="BM589" i="7948"/>
  <c r="BM591" i="7948"/>
  <c r="BM593" i="7948"/>
  <c r="BL575" i="7948"/>
  <c r="BL577" i="7948"/>
  <c r="BL579" i="7948"/>
  <c r="BL581" i="7948"/>
  <c r="BL583" i="7948"/>
  <c r="BL585" i="7948"/>
  <c r="BL587" i="7948"/>
  <c r="BL589" i="7948"/>
  <c r="BL591" i="7948"/>
  <c r="BL593" i="7948"/>
  <c r="BK575" i="7948"/>
  <c r="BK577" i="7948"/>
  <c r="BK579" i="7948"/>
  <c r="BK581" i="7948"/>
  <c r="BK583" i="7948"/>
  <c r="BK585" i="7948"/>
  <c r="BK587" i="7948"/>
  <c r="BK589" i="7948"/>
  <c r="BK591" i="7948"/>
  <c r="BK593" i="7948"/>
  <c r="BJ575" i="7948"/>
  <c r="BJ577" i="7948"/>
  <c r="BJ579" i="7948"/>
  <c r="BJ581" i="7948"/>
  <c r="BJ583" i="7948"/>
  <c r="BJ585" i="7948"/>
  <c r="BJ587" i="7948"/>
  <c r="BJ589" i="7948"/>
  <c r="BJ591" i="7948"/>
  <c r="BJ593" i="7948"/>
  <c r="BI575" i="7948"/>
  <c r="BI577" i="7948"/>
  <c r="BI579" i="7948"/>
  <c r="BI581" i="7948"/>
  <c r="BI583" i="7948"/>
  <c r="BI585" i="7948"/>
  <c r="BI587" i="7948"/>
  <c r="BI589" i="7948"/>
  <c r="BI591" i="7948"/>
  <c r="BI593" i="7948"/>
  <c r="BH575" i="7948"/>
  <c r="BH577" i="7948"/>
  <c r="BH579" i="7948"/>
  <c r="BH581" i="7948"/>
  <c r="BH583" i="7948"/>
  <c r="BH585" i="7948"/>
  <c r="BH587" i="7948"/>
  <c r="BH589" i="7948"/>
  <c r="BH591" i="7948"/>
  <c r="BH593" i="7948"/>
  <c r="BG575" i="7948"/>
  <c r="BG577" i="7948"/>
  <c r="BG579" i="7948"/>
  <c r="BG581" i="7948"/>
  <c r="BG583" i="7948"/>
  <c r="BG585" i="7948"/>
  <c r="BG587" i="7948"/>
  <c r="BG589" i="7948"/>
  <c r="BG591" i="7948"/>
  <c r="BG593" i="7948"/>
  <c r="BF575" i="7948"/>
  <c r="BF577" i="7948"/>
  <c r="BF579" i="7948"/>
  <c r="BF581" i="7948"/>
  <c r="BF583" i="7948"/>
  <c r="BF585" i="7948"/>
  <c r="BF587" i="7948"/>
  <c r="BF589" i="7948"/>
  <c r="BF591" i="7948"/>
  <c r="BF593" i="7948"/>
  <c r="BE575" i="7948"/>
  <c r="BE577" i="7948"/>
  <c r="BE579" i="7948"/>
  <c r="BE581" i="7948"/>
  <c r="BE583" i="7948"/>
  <c r="BE585" i="7948"/>
  <c r="BE587" i="7948"/>
  <c r="BE589" i="7948"/>
  <c r="BE591" i="7948"/>
  <c r="BE593" i="7948"/>
  <c r="BD575" i="7948"/>
  <c r="BD577" i="7948"/>
  <c r="BD579" i="7948"/>
  <c r="BD581" i="7948"/>
  <c r="BD583" i="7948"/>
  <c r="BD585" i="7948"/>
  <c r="BD587" i="7948"/>
  <c r="BD589" i="7948"/>
  <c r="BD591" i="7948"/>
  <c r="BD593" i="7948"/>
  <c r="BC575" i="7948"/>
  <c r="BC577" i="7948"/>
  <c r="BC579" i="7948"/>
  <c r="BC581" i="7948"/>
  <c r="BC583" i="7948"/>
  <c r="BC585" i="7948"/>
  <c r="BC587" i="7948"/>
  <c r="BC589" i="7948"/>
  <c r="BC591" i="7948"/>
  <c r="BC593" i="7948"/>
  <c r="BB575" i="7948"/>
  <c r="BB577" i="7948"/>
  <c r="BB579" i="7948"/>
  <c r="BB581" i="7948"/>
  <c r="BB583" i="7948"/>
  <c r="BB585" i="7948"/>
  <c r="BB587" i="7948"/>
  <c r="BB589" i="7948"/>
  <c r="BB591" i="7948"/>
  <c r="BB593" i="7948"/>
  <c r="BA575" i="7948"/>
  <c r="BA577" i="7948"/>
  <c r="BA579" i="7948"/>
  <c r="BA581" i="7948"/>
  <c r="BA583" i="7948"/>
  <c r="BA585" i="7948"/>
  <c r="BA587" i="7948"/>
  <c r="BA589" i="7948"/>
  <c r="BA591" i="7948"/>
  <c r="BA593" i="7948"/>
  <c r="AZ575" i="7948"/>
  <c r="AZ577" i="7948"/>
  <c r="AZ579" i="7948"/>
  <c r="AZ581" i="7948"/>
  <c r="AZ583" i="7948"/>
  <c r="AZ585" i="7948"/>
  <c r="AZ587" i="7948"/>
  <c r="AZ589" i="7948"/>
  <c r="AZ591" i="7948"/>
  <c r="AZ593" i="7948"/>
  <c r="AY575" i="7948"/>
  <c r="AY577" i="7948"/>
  <c r="BA576" i="7948"/>
  <c r="BA580" i="7948"/>
  <c r="BA584" i="7948"/>
  <c r="BA588" i="7948"/>
  <c r="BA592" i="7948"/>
  <c r="AZ576" i="7948"/>
  <c r="AZ580" i="7948"/>
  <c r="AZ584" i="7948"/>
  <c r="AZ588" i="7948"/>
  <c r="AZ592" i="7948"/>
  <c r="AY576" i="7948"/>
  <c r="AY579" i="7948"/>
  <c r="AY581" i="7948"/>
  <c r="AY583" i="7948"/>
  <c r="AY585" i="7948"/>
  <c r="AY587" i="7948"/>
  <c r="AY589" i="7948"/>
  <c r="AY591" i="7948"/>
  <c r="AY593" i="7948"/>
  <c r="AX575" i="7948"/>
  <c r="AX577" i="7948"/>
  <c r="AX579" i="7948"/>
  <c r="AX581" i="7948"/>
  <c r="AX583" i="7948"/>
  <c r="AX585" i="7948"/>
  <c r="AX587" i="7948"/>
  <c r="AX589" i="7948"/>
  <c r="AX591" i="7948"/>
  <c r="AX593" i="7948"/>
  <c r="AW575" i="7948"/>
  <c r="AW577" i="7948"/>
  <c r="AW579" i="7948"/>
  <c r="AW581" i="7948"/>
  <c r="AW583" i="7948"/>
  <c r="AW585" i="7948"/>
  <c r="AW587" i="7948"/>
  <c r="AW589" i="7948"/>
  <c r="AW591" i="7948"/>
  <c r="AW593" i="7948"/>
  <c r="AV575" i="7948"/>
  <c r="AV577" i="7948"/>
  <c r="AV579" i="7948"/>
  <c r="AV581" i="7948"/>
  <c r="AV583" i="7948"/>
  <c r="AV585" i="7948"/>
  <c r="AV587" i="7948"/>
  <c r="AV589" i="7948"/>
  <c r="AV591" i="7948"/>
  <c r="AV593" i="7948"/>
  <c r="AU575" i="7948"/>
  <c r="AU577" i="7948"/>
  <c r="AU579" i="7948"/>
  <c r="AU581" i="7948"/>
  <c r="AU583" i="7948"/>
  <c r="AU585" i="7948"/>
  <c r="AU587" i="7948"/>
  <c r="AU589" i="7948"/>
  <c r="AU591" i="7948"/>
  <c r="AU593" i="7948"/>
  <c r="AT575" i="7948"/>
  <c r="AT577" i="7948"/>
  <c r="AT579" i="7948"/>
  <c r="AT581" i="7948"/>
  <c r="AT583" i="7948"/>
  <c r="AT585" i="7948"/>
  <c r="AT587" i="7948"/>
  <c r="AT589" i="7948"/>
  <c r="AT591" i="7948"/>
  <c r="AT593" i="7948"/>
  <c r="AS575" i="7948"/>
  <c r="AS577" i="7948"/>
  <c r="AS579" i="7948"/>
  <c r="AS581" i="7948"/>
  <c r="AS583" i="7948"/>
  <c r="AS585" i="7948"/>
  <c r="AS587" i="7948"/>
  <c r="AS589" i="7948"/>
  <c r="AS591" i="7948"/>
  <c r="AS593" i="7948"/>
  <c r="AR575" i="7948"/>
  <c r="AR577" i="7948"/>
  <c r="AR579" i="7948"/>
  <c r="AR581" i="7948"/>
  <c r="AR583" i="7948"/>
  <c r="AR585" i="7948"/>
  <c r="AR587" i="7948"/>
  <c r="AR589" i="7948"/>
  <c r="AR591" i="7948"/>
  <c r="AR593" i="7948"/>
  <c r="AQ575" i="7948"/>
  <c r="AQ577" i="7948"/>
  <c r="AQ579" i="7948"/>
  <c r="AQ581" i="7948"/>
  <c r="AQ583" i="7948"/>
  <c r="AQ585" i="7948"/>
  <c r="AQ587" i="7948"/>
  <c r="AQ589" i="7948"/>
  <c r="AQ591" i="7948"/>
  <c r="AQ593" i="7948"/>
  <c r="AP575" i="7948"/>
  <c r="AP577" i="7948"/>
  <c r="AP579" i="7948"/>
  <c r="AP581" i="7948"/>
  <c r="AP583" i="7948"/>
  <c r="AP585" i="7948"/>
  <c r="AP587" i="7948"/>
  <c r="AP589" i="7948"/>
  <c r="AP591" i="7948"/>
  <c r="AP593" i="7948"/>
  <c r="AO575" i="7948"/>
  <c r="AO577" i="7948"/>
  <c r="AO579" i="7948"/>
  <c r="AO581" i="7948"/>
  <c r="AO583" i="7948"/>
  <c r="AO585" i="7948"/>
  <c r="AO587" i="7948"/>
  <c r="AO589" i="7948"/>
  <c r="AO591" i="7948"/>
  <c r="AO593" i="7948"/>
  <c r="AN575" i="7948"/>
  <c r="AN577" i="7948"/>
  <c r="AN579" i="7948"/>
  <c r="AN581" i="7948"/>
  <c r="AN583" i="7948"/>
  <c r="AN585" i="7948"/>
  <c r="AN587" i="7948"/>
  <c r="AN589" i="7948"/>
  <c r="AN591" i="7948"/>
  <c r="AN593" i="7948"/>
  <c r="AM575" i="7948"/>
  <c r="AM577" i="7948"/>
  <c r="AM579" i="7948"/>
  <c r="AM581" i="7948"/>
  <c r="AM583" i="7948"/>
  <c r="AM585" i="7948"/>
  <c r="AM587" i="7948"/>
  <c r="AM589" i="7948"/>
  <c r="AM591" i="7948"/>
  <c r="AM593" i="7948"/>
  <c r="AL575" i="7948"/>
  <c r="AL577" i="7948"/>
  <c r="AL579" i="7948"/>
  <c r="AL581" i="7948"/>
  <c r="AL583" i="7948"/>
  <c r="AL585" i="7948"/>
  <c r="AL587" i="7948"/>
  <c r="AL589" i="7948"/>
  <c r="AL591" i="7948"/>
  <c r="AL593" i="7948"/>
  <c r="AK575" i="7948"/>
  <c r="AK577" i="7948"/>
  <c r="AK579" i="7948"/>
  <c r="AK581" i="7948"/>
  <c r="AK583" i="7948"/>
  <c r="AK585" i="7948"/>
  <c r="AK587" i="7948"/>
  <c r="AK589" i="7948"/>
  <c r="AK591" i="7948"/>
  <c r="AK593" i="7948"/>
  <c r="AJ575" i="7948"/>
  <c r="AJ577" i="7948"/>
  <c r="BA578" i="7948"/>
  <c r="BA582" i="7948"/>
  <c r="BA586" i="7948"/>
  <c r="BA590" i="7948"/>
  <c r="AZ578" i="7948"/>
  <c r="AZ582" i="7948"/>
  <c r="AZ586" i="7948"/>
  <c r="AZ590" i="7948"/>
  <c r="AY578" i="7948"/>
  <c r="AY580" i="7948"/>
  <c r="AY582" i="7948"/>
  <c r="AY584" i="7948"/>
  <c r="AY586" i="7948"/>
  <c r="AY588" i="7948"/>
  <c r="AY590" i="7948"/>
  <c r="AY592" i="7948"/>
  <c r="AX576" i="7948"/>
  <c r="AX578" i="7948"/>
  <c r="AX580" i="7948"/>
  <c r="AX582" i="7948"/>
  <c r="AX584" i="7948"/>
  <c r="AX586" i="7948"/>
  <c r="AX588" i="7948"/>
  <c r="AX590" i="7948"/>
  <c r="AX592" i="7948"/>
  <c r="AW576" i="7948"/>
  <c r="AW578" i="7948"/>
  <c r="AW580" i="7948"/>
  <c r="AW582" i="7948"/>
  <c r="AW584" i="7948"/>
  <c r="AW586" i="7948"/>
  <c r="AW588" i="7948"/>
  <c r="AW590" i="7948"/>
  <c r="AW592" i="7948"/>
  <c r="AV576" i="7948"/>
  <c r="AV578" i="7948"/>
  <c r="AV580" i="7948"/>
  <c r="AV582" i="7948"/>
  <c r="AV584" i="7948"/>
  <c r="AV586" i="7948"/>
  <c r="AV588" i="7948"/>
  <c r="AV590" i="7948"/>
  <c r="AV592" i="7948"/>
  <c r="AU576" i="7948"/>
  <c r="AU578" i="7948"/>
  <c r="AU580" i="7948"/>
  <c r="AU582" i="7948"/>
  <c r="AU584" i="7948"/>
  <c r="AU586" i="7948"/>
  <c r="AU588" i="7948"/>
  <c r="AU590" i="7948"/>
  <c r="AU592" i="7948"/>
  <c r="AT576" i="7948"/>
  <c r="AT578" i="7948"/>
  <c r="AT580" i="7948"/>
  <c r="AT582" i="7948"/>
  <c r="AT584" i="7948"/>
  <c r="AT586" i="7948"/>
  <c r="AT588" i="7948"/>
  <c r="AT590" i="7948"/>
  <c r="AT592" i="7948"/>
  <c r="AS576" i="7948"/>
  <c r="AS578" i="7948"/>
  <c r="AS580" i="7948"/>
  <c r="AS582" i="7948"/>
  <c r="AS584" i="7948"/>
  <c r="AS586" i="7948"/>
  <c r="AS588" i="7948"/>
  <c r="AS590" i="7948"/>
  <c r="AS592" i="7948"/>
  <c r="AR576" i="7948"/>
  <c r="AR578" i="7948"/>
  <c r="AR580" i="7948"/>
  <c r="AR582" i="7948"/>
  <c r="AR584" i="7948"/>
  <c r="AR586" i="7948"/>
  <c r="AR588" i="7948"/>
  <c r="AR590" i="7948"/>
  <c r="AR592" i="7948"/>
  <c r="AQ576" i="7948"/>
  <c r="AQ578" i="7948"/>
  <c r="AQ580" i="7948"/>
  <c r="AQ582" i="7948"/>
  <c r="AQ584" i="7948"/>
  <c r="AQ586" i="7948"/>
  <c r="AQ588" i="7948"/>
  <c r="AQ590" i="7948"/>
  <c r="AQ592" i="7948"/>
  <c r="AP576" i="7948"/>
  <c r="AP578" i="7948"/>
  <c r="AP580" i="7948"/>
  <c r="AP582" i="7948"/>
  <c r="AP584" i="7948"/>
  <c r="AP586" i="7948"/>
  <c r="AP588" i="7948"/>
  <c r="AP590" i="7948"/>
  <c r="AP592" i="7948"/>
  <c r="AO576" i="7948"/>
  <c r="AO578" i="7948"/>
  <c r="AO580" i="7948"/>
  <c r="AO582" i="7948"/>
  <c r="AO584" i="7948"/>
  <c r="AO586" i="7948"/>
  <c r="AO588" i="7948"/>
  <c r="AO590" i="7948"/>
  <c r="AO592" i="7948"/>
  <c r="AN576" i="7948"/>
  <c r="AN578" i="7948"/>
  <c r="AN580" i="7948"/>
  <c r="AN582" i="7948"/>
  <c r="AN584" i="7948"/>
  <c r="AN586" i="7948"/>
  <c r="AN588" i="7948"/>
  <c r="AN590" i="7948"/>
  <c r="AN592" i="7948"/>
  <c r="AM576" i="7948"/>
  <c r="AM578" i="7948"/>
  <c r="AM580" i="7948"/>
  <c r="AM582" i="7948"/>
  <c r="AM584" i="7948"/>
  <c r="AM586" i="7948"/>
  <c r="AM588" i="7948"/>
  <c r="AM590" i="7948"/>
  <c r="AM592" i="7948"/>
  <c r="AL576" i="7948"/>
  <c r="AL578" i="7948"/>
  <c r="AL580" i="7948"/>
  <c r="AL582" i="7948"/>
  <c r="AL584" i="7948"/>
  <c r="AL586" i="7948"/>
  <c r="AL588" i="7948"/>
  <c r="AL590" i="7948"/>
  <c r="AL592" i="7948"/>
  <c r="AK576" i="7948"/>
  <c r="AK578" i="7948"/>
  <c r="AK580" i="7948"/>
  <c r="AK582" i="7948"/>
  <c r="AK584" i="7948"/>
  <c r="AK586" i="7948"/>
  <c r="AK588" i="7948"/>
  <c r="AK590" i="7948"/>
  <c r="AK592" i="7948"/>
  <c r="AJ576" i="7948"/>
  <c r="AJ579" i="7948"/>
  <c r="AJ581" i="7948"/>
  <c r="AJ583" i="7948"/>
  <c r="AJ585" i="7948"/>
  <c r="AJ587" i="7948"/>
  <c r="AJ589" i="7948"/>
  <c r="AJ591" i="7948"/>
  <c r="AJ593" i="7948"/>
  <c r="AI575" i="7948"/>
  <c r="AI577" i="7948"/>
  <c r="AI579" i="7948"/>
  <c r="AI581" i="7948"/>
  <c r="AI583" i="7948"/>
  <c r="AI585" i="7948"/>
  <c r="AI587" i="7948"/>
  <c r="AI589" i="7948"/>
  <c r="AI591" i="7948"/>
  <c r="AI593" i="7948"/>
  <c r="AH575" i="7948"/>
  <c r="AH577" i="7948"/>
  <c r="AH579" i="7948"/>
  <c r="AH581" i="7948"/>
  <c r="AH583" i="7948"/>
  <c r="AH585" i="7948"/>
  <c r="AH587" i="7948"/>
  <c r="AH589" i="7948"/>
  <c r="AH591" i="7948"/>
  <c r="AH593" i="7948"/>
  <c r="AG575" i="7948"/>
  <c r="AG577" i="7948"/>
  <c r="AG579" i="7948"/>
  <c r="AG581" i="7948"/>
  <c r="AG583" i="7948"/>
  <c r="AG585" i="7948"/>
  <c r="AG587" i="7948"/>
  <c r="AG589" i="7948"/>
  <c r="AG591" i="7948"/>
  <c r="AG593" i="7948"/>
  <c r="AF575" i="7948"/>
  <c r="AF577" i="7948"/>
  <c r="AF579" i="7948"/>
  <c r="AF581" i="7948"/>
  <c r="AF583" i="7948"/>
  <c r="AF585" i="7948"/>
  <c r="AF587" i="7948"/>
  <c r="AF589" i="7948"/>
  <c r="AF591" i="7948"/>
  <c r="AF593" i="7948"/>
  <c r="AE575" i="7948"/>
  <c r="AE577" i="7948"/>
  <c r="AE579" i="7948"/>
  <c r="AE581" i="7948"/>
  <c r="AE583" i="7948"/>
  <c r="AE585" i="7948"/>
  <c r="AE587" i="7948"/>
  <c r="AE589" i="7948"/>
  <c r="AE591" i="7948"/>
  <c r="AE593" i="7948"/>
  <c r="AD575" i="7948"/>
  <c r="AD577" i="7948"/>
  <c r="AD579" i="7948"/>
  <c r="AD581" i="7948"/>
  <c r="AD583" i="7948"/>
  <c r="AD585" i="7948"/>
  <c r="AD587" i="7948"/>
  <c r="AD589" i="7948"/>
  <c r="AD591" i="7948"/>
  <c r="AD593" i="7948"/>
  <c r="AC575" i="7948"/>
  <c r="AC577" i="7948"/>
  <c r="AC579" i="7948"/>
  <c r="AC581" i="7948"/>
  <c r="AC583" i="7948"/>
  <c r="AC585" i="7948"/>
  <c r="AC587" i="7948"/>
  <c r="AC589" i="7948"/>
  <c r="AC591" i="7948"/>
  <c r="AB575" i="7948"/>
  <c r="AB577" i="7948"/>
  <c r="AB579" i="7948"/>
  <c r="AB581" i="7948"/>
  <c r="AB583" i="7948"/>
  <c r="AB585" i="7948"/>
  <c r="AB587" i="7948"/>
  <c r="AB589" i="7948"/>
  <c r="AB591" i="7948"/>
  <c r="AA575" i="7948"/>
  <c r="AA577" i="7948"/>
  <c r="AA579" i="7948"/>
  <c r="AA581" i="7948"/>
  <c r="AA583" i="7948"/>
  <c r="AA585" i="7948"/>
  <c r="AA587" i="7948"/>
  <c r="AA589" i="7948"/>
  <c r="Z575" i="7948"/>
  <c r="Z577" i="7948"/>
  <c r="Z579" i="7948"/>
  <c r="Z581" i="7948"/>
  <c r="Z583" i="7948"/>
  <c r="Z585" i="7948"/>
  <c r="Z587" i="7948"/>
  <c r="Z589" i="7948"/>
  <c r="Y575" i="7948"/>
  <c r="Y577" i="7948"/>
  <c r="Y579" i="7948"/>
  <c r="Y581" i="7948"/>
  <c r="Y583" i="7948"/>
  <c r="Y585" i="7948"/>
  <c r="Y587" i="7948"/>
  <c r="X575" i="7948"/>
  <c r="X577" i="7948"/>
  <c r="X579" i="7948"/>
  <c r="X581" i="7948"/>
  <c r="X583" i="7948"/>
  <c r="X585" i="7948"/>
  <c r="X587" i="7948"/>
  <c r="W575" i="7948"/>
  <c r="W577" i="7948"/>
  <c r="W579" i="7948"/>
  <c r="W581" i="7948"/>
  <c r="W583" i="7948"/>
  <c r="W585" i="7948"/>
  <c r="V575" i="7948"/>
  <c r="V577" i="7948"/>
  <c r="V579" i="7948"/>
  <c r="V581" i="7948"/>
  <c r="V583" i="7948"/>
  <c r="V585" i="7948"/>
  <c r="U575" i="7948"/>
  <c r="U577" i="7948"/>
  <c r="U579" i="7948"/>
  <c r="U581" i="7948"/>
  <c r="U583" i="7948"/>
  <c r="T575" i="7948"/>
  <c r="T577" i="7948"/>
  <c r="T579" i="7948"/>
  <c r="T581" i="7948"/>
  <c r="T583" i="7948"/>
  <c r="S575" i="7948"/>
  <c r="S577" i="7948"/>
  <c r="S579" i="7948"/>
  <c r="S581" i="7948"/>
  <c r="R575" i="7948"/>
  <c r="R577" i="7948"/>
  <c r="R579" i="7948"/>
  <c r="R581" i="7948"/>
  <c r="AJ578" i="7948"/>
  <c r="AJ580" i="7948"/>
  <c r="AJ582" i="7948"/>
  <c r="AJ584" i="7948"/>
  <c r="AJ586" i="7948"/>
  <c r="AJ588" i="7948"/>
  <c r="AJ590" i="7948"/>
  <c r="AJ592" i="7948"/>
  <c r="AI576" i="7948"/>
  <c r="AI578" i="7948"/>
  <c r="AI580" i="7948"/>
  <c r="AI582" i="7948"/>
  <c r="AI584" i="7948"/>
  <c r="AI586" i="7948"/>
  <c r="AI588" i="7948"/>
  <c r="AI590" i="7948"/>
  <c r="AI592" i="7948"/>
  <c r="AH576" i="7948"/>
  <c r="AH578" i="7948"/>
  <c r="AH580" i="7948"/>
  <c r="AH582" i="7948"/>
  <c r="AH584" i="7948"/>
  <c r="AH586" i="7948"/>
  <c r="AH588" i="7948"/>
  <c r="AH590" i="7948"/>
  <c r="AH592" i="7948"/>
  <c r="AG576" i="7948"/>
  <c r="AG578" i="7948"/>
  <c r="AG580" i="7948"/>
  <c r="AG582" i="7948"/>
  <c r="AG584" i="7948"/>
  <c r="AG586" i="7948"/>
  <c r="AG588" i="7948"/>
  <c r="AG590" i="7948"/>
  <c r="AG592" i="7948"/>
  <c r="AF576" i="7948"/>
  <c r="AF578" i="7948"/>
  <c r="AF580" i="7948"/>
  <c r="AF582" i="7948"/>
  <c r="AF584" i="7948"/>
  <c r="AF586" i="7948"/>
  <c r="AF588" i="7948"/>
  <c r="AF590" i="7948"/>
  <c r="AF592" i="7948"/>
  <c r="AE576" i="7948"/>
  <c r="AE578" i="7948"/>
  <c r="AE580" i="7948"/>
  <c r="AE582" i="7948"/>
  <c r="AE584" i="7948"/>
  <c r="AE586" i="7948"/>
  <c r="AE588" i="7948"/>
  <c r="AE590" i="7948"/>
  <c r="AE592" i="7948"/>
  <c r="AD576" i="7948"/>
  <c r="AD578" i="7948"/>
  <c r="AD580" i="7948"/>
  <c r="AD582" i="7948"/>
  <c r="AD584" i="7948"/>
  <c r="AD586" i="7948"/>
  <c r="AD588" i="7948"/>
  <c r="AD590" i="7948"/>
  <c r="AD592" i="7948"/>
  <c r="AC576" i="7948"/>
  <c r="AC578" i="7948"/>
  <c r="AC580" i="7948"/>
  <c r="AC582" i="7948"/>
  <c r="AC584" i="7948"/>
  <c r="AC586" i="7948"/>
  <c r="AC588" i="7948"/>
  <c r="AC590" i="7948"/>
  <c r="AC592" i="7948"/>
  <c r="AB576" i="7948"/>
  <c r="AB578" i="7948"/>
  <c r="AB580" i="7948"/>
  <c r="AB582" i="7948"/>
  <c r="AB584" i="7948"/>
  <c r="AB586" i="7948"/>
  <c r="AB588" i="7948"/>
  <c r="AB590" i="7948"/>
  <c r="AA576" i="7948"/>
  <c r="AA578" i="7948"/>
  <c r="AA580" i="7948"/>
  <c r="AA582" i="7948"/>
  <c r="AA584" i="7948"/>
  <c r="AA586" i="7948"/>
  <c r="AA588" i="7948"/>
  <c r="AA590" i="7948"/>
  <c r="Z576" i="7948"/>
  <c r="Z578" i="7948"/>
  <c r="Z580" i="7948"/>
  <c r="Z582" i="7948"/>
  <c r="Z584" i="7948"/>
  <c r="Z586" i="7948"/>
  <c r="Z588" i="7948"/>
  <c r="Y576" i="7948"/>
  <c r="Y578" i="7948"/>
  <c r="Y580" i="7948"/>
  <c r="Y582" i="7948"/>
  <c r="Y584" i="7948"/>
  <c r="Y586" i="7948"/>
  <c r="Y588" i="7948"/>
  <c r="X576" i="7948"/>
  <c r="X578" i="7948"/>
  <c r="X580" i="7948"/>
  <c r="X582" i="7948"/>
  <c r="X584" i="7948"/>
  <c r="X586" i="7948"/>
  <c r="W576" i="7948"/>
  <c r="W578" i="7948"/>
  <c r="W580" i="7948"/>
  <c r="W582" i="7948"/>
  <c r="W584" i="7948"/>
  <c r="W586" i="7948"/>
  <c r="V576" i="7948"/>
  <c r="V578" i="7948"/>
  <c r="V580" i="7948"/>
  <c r="V582" i="7948"/>
  <c r="V584" i="7948"/>
  <c r="U576" i="7948"/>
  <c r="U578" i="7948"/>
  <c r="U580" i="7948"/>
  <c r="U582" i="7948"/>
  <c r="U584" i="7948"/>
  <c r="T576" i="7948"/>
  <c r="T578" i="7948"/>
  <c r="T580" i="7948"/>
  <c r="T582" i="7948"/>
  <c r="S576" i="7948"/>
  <c r="S578" i="7948"/>
  <c r="S580" i="7948"/>
  <c r="S582" i="7948"/>
  <c r="R576" i="7948"/>
  <c r="R578" i="7948"/>
  <c r="R580" i="7948"/>
  <c r="L125" i="7948"/>
  <c r="L220" i="7948"/>
  <c r="L126" i="7948"/>
  <c r="L249" i="7948"/>
  <c r="L127" i="7948"/>
  <c r="L278" i="7948"/>
  <c r="L128" i="7948"/>
  <c r="L307" i="7948"/>
  <c r="L129" i="7948"/>
  <c r="L336" i="7948"/>
  <c r="L130" i="7948"/>
  <c r="L365" i="7948"/>
  <c r="L133" i="7948"/>
  <c r="L452" i="7948"/>
  <c r="L134" i="7948"/>
  <c r="L481" i="7948"/>
  <c r="M489" i="7948"/>
  <c r="L135" i="7948"/>
  <c r="L510" i="7948"/>
  <c r="L132" i="7948"/>
  <c r="L423" i="7948"/>
  <c r="L124" i="7948"/>
  <c r="L137" i="7948"/>
  <c r="L568" i="7948"/>
  <c r="L139" i="7948"/>
  <c r="L131" i="7948"/>
  <c r="L394" i="7948"/>
  <c r="L136" i="7948"/>
  <c r="L539" i="7948"/>
  <c r="L138" i="7948"/>
  <c r="M338" i="7948"/>
  <c r="L397" i="7948"/>
  <c r="L399" i="7948"/>
  <c r="H396" i="7948"/>
  <c r="I396" i="7948"/>
  <c r="I398" i="7948"/>
  <c r="J397" i="7948"/>
  <c r="J399" i="7948"/>
  <c r="K397" i="7948"/>
  <c r="K399" i="7948"/>
  <c r="M396" i="7948"/>
  <c r="M398" i="7948"/>
  <c r="M400" i="7948"/>
  <c r="N396" i="7948"/>
  <c r="N398" i="7948"/>
  <c r="N400" i="7948"/>
  <c r="O397" i="7948"/>
  <c r="O399" i="7948"/>
  <c r="P397" i="7948"/>
  <c r="P399" i="7948"/>
  <c r="Q396" i="7948"/>
  <c r="Q398" i="7948"/>
  <c r="Q400" i="7948"/>
  <c r="L396" i="7948"/>
  <c r="L398" i="7948"/>
  <c r="L400" i="7948"/>
  <c r="G396" i="7948"/>
  <c r="G421" i="7948"/>
  <c r="H397" i="7948"/>
  <c r="I397" i="7948"/>
  <c r="J396" i="7948"/>
  <c r="J398" i="7948"/>
  <c r="K396" i="7948"/>
  <c r="K398" i="7948"/>
  <c r="K400" i="7948"/>
  <c r="M397" i="7948"/>
  <c r="M399" i="7948"/>
  <c r="N397" i="7948"/>
  <c r="N399" i="7948"/>
  <c r="O396" i="7948"/>
  <c r="O398" i="7948"/>
  <c r="O400" i="7948"/>
  <c r="P396" i="7948"/>
  <c r="P398" i="7948"/>
  <c r="P400" i="7948"/>
  <c r="Q397" i="7948"/>
  <c r="Q399" i="7948"/>
  <c r="BZ397" i="7948"/>
  <c r="BZ399" i="7948"/>
  <c r="BZ396" i="7948"/>
  <c r="BZ400" i="7948"/>
  <c r="BZ398" i="7948"/>
  <c r="BY397" i="7948"/>
  <c r="BY399" i="7948"/>
  <c r="BX396" i="7948"/>
  <c r="BX398" i="7948"/>
  <c r="BX400" i="7948"/>
  <c r="BW397" i="7948"/>
  <c r="BW399" i="7948"/>
  <c r="BV396" i="7948"/>
  <c r="BV398" i="7948"/>
  <c r="BV400" i="7948"/>
  <c r="BU397" i="7948"/>
  <c r="BU399" i="7948"/>
  <c r="BT396" i="7948"/>
  <c r="BT398" i="7948"/>
  <c r="BT400" i="7948"/>
  <c r="BS397" i="7948"/>
  <c r="BS399" i="7948"/>
  <c r="BR396" i="7948"/>
  <c r="BR398" i="7948"/>
  <c r="BR400" i="7948"/>
  <c r="BQ397" i="7948"/>
  <c r="BQ399" i="7948"/>
  <c r="BP396" i="7948"/>
  <c r="BP398" i="7948"/>
  <c r="BP400" i="7948"/>
  <c r="BO397" i="7948"/>
  <c r="BO399" i="7948"/>
  <c r="BN396" i="7948"/>
  <c r="BN398" i="7948"/>
  <c r="BN400" i="7948"/>
  <c r="BM397" i="7948"/>
  <c r="BM399" i="7948"/>
  <c r="BL396" i="7948"/>
  <c r="BL398" i="7948"/>
  <c r="BL400" i="7948"/>
  <c r="BK397" i="7948"/>
  <c r="BK399" i="7948"/>
  <c r="BJ396" i="7948"/>
  <c r="BJ398" i="7948"/>
  <c r="BJ400" i="7948"/>
  <c r="BI397" i="7948"/>
  <c r="BI399" i="7948"/>
  <c r="BH396" i="7948"/>
  <c r="BH398" i="7948"/>
  <c r="BH400" i="7948"/>
  <c r="BG397" i="7948"/>
  <c r="BG399" i="7948"/>
  <c r="BF396" i="7948"/>
  <c r="BF398" i="7948"/>
  <c r="BF400" i="7948"/>
  <c r="BE397" i="7948"/>
  <c r="BE399" i="7948"/>
  <c r="BD396" i="7948"/>
  <c r="BD398" i="7948"/>
  <c r="BD400" i="7948"/>
  <c r="BC397" i="7948"/>
  <c r="BC399" i="7948"/>
  <c r="BB396" i="7948"/>
  <c r="BB398" i="7948"/>
  <c r="BB400" i="7948"/>
  <c r="BA397" i="7948"/>
  <c r="BA399" i="7948"/>
  <c r="AZ396" i="7948"/>
  <c r="AZ398" i="7948"/>
  <c r="AZ400" i="7948"/>
  <c r="AY397" i="7948"/>
  <c r="AY399" i="7948"/>
  <c r="AX396" i="7948"/>
  <c r="AX398" i="7948"/>
  <c r="AX400" i="7948"/>
  <c r="AW397" i="7948"/>
  <c r="AW399" i="7948"/>
  <c r="AV396" i="7948"/>
  <c r="AV398" i="7948"/>
  <c r="AV400" i="7948"/>
  <c r="AU397" i="7948"/>
  <c r="AU399" i="7948"/>
  <c r="BY396" i="7948"/>
  <c r="BY398" i="7948"/>
  <c r="BY400" i="7948"/>
  <c r="BX397" i="7948"/>
  <c r="BX399" i="7948"/>
  <c r="BW396" i="7948"/>
  <c r="BW398" i="7948"/>
  <c r="BW400" i="7948"/>
  <c r="BV397" i="7948"/>
  <c r="BV399" i="7948"/>
  <c r="BU396" i="7948"/>
  <c r="BU398" i="7948"/>
  <c r="BU400" i="7948"/>
  <c r="BT397" i="7948"/>
  <c r="BT399" i="7948"/>
  <c r="BS396" i="7948"/>
  <c r="BS398" i="7948"/>
  <c r="BS400" i="7948"/>
  <c r="BR397" i="7948"/>
  <c r="BR399" i="7948"/>
  <c r="BQ396" i="7948"/>
  <c r="BQ398" i="7948"/>
  <c r="BQ400" i="7948"/>
  <c r="BP397" i="7948"/>
  <c r="BP399" i="7948"/>
  <c r="BO396" i="7948"/>
  <c r="BO398" i="7948"/>
  <c r="BO400" i="7948"/>
  <c r="BN397" i="7948"/>
  <c r="BN399" i="7948"/>
  <c r="BM396" i="7948"/>
  <c r="BM398" i="7948"/>
  <c r="BM400" i="7948"/>
  <c r="BL397" i="7948"/>
  <c r="BL399" i="7948"/>
  <c r="BK396" i="7948"/>
  <c r="BK398" i="7948"/>
  <c r="BK400" i="7948"/>
  <c r="BJ397" i="7948"/>
  <c r="BJ399" i="7948"/>
  <c r="BI396" i="7948"/>
  <c r="BI398" i="7948"/>
  <c r="BI400" i="7948"/>
  <c r="BH397" i="7948"/>
  <c r="BH399" i="7948"/>
  <c r="BG396" i="7948"/>
  <c r="BG398" i="7948"/>
  <c r="BG400" i="7948"/>
  <c r="BF397" i="7948"/>
  <c r="BF399" i="7948"/>
  <c r="BE396" i="7948"/>
  <c r="BE398" i="7948"/>
  <c r="BE400" i="7948"/>
  <c r="BD397" i="7948"/>
  <c r="BD399" i="7948"/>
  <c r="BC396" i="7948"/>
  <c r="BC398" i="7948"/>
  <c r="BC400" i="7948"/>
  <c r="BB397" i="7948"/>
  <c r="BB399" i="7948"/>
  <c r="BA396" i="7948"/>
  <c r="BA398" i="7948"/>
  <c r="BA400" i="7948"/>
  <c r="AZ397" i="7948"/>
  <c r="AZ399" i="7948"/>
  <c r="AY398" i="7948"/>
  <c r="AX397" i="7948"/>
  <c r="AW398" i="7948"/>
  <c r="AV397" i="7948"/>
  <c r="AU398" i="7948"/>
  <c r="AT397" i="7948"/>
  <c r="AT399" i="7948"/>
  <c r="AS396" i="7948"/>
  <c r="AS398" i="7948"/>
  <c r="AS400" i="7948"/>
  <c r="AR396" i="7948"/>
  <c r="AR398" i="7948"/>
  <c r="AR400" i="7948"/>
  <c r="AQ396" i="7948"/>
  <c r="AQ398" i="7948"/>
  <c r="AQ400" i="7948"/>
  <c r="AP396" i="7948"/>
  <c r="AP398" i="7948"/>
  <c r="AP400" i="7948"/>
  <c r="AO396" i="7948"/>
  <c r="AO398" i="7948"/>
  <c r="AO400" i="7948"/>
  <c r="AN396" i="7948"/>
  <c r="AN398" i="7948"/>
  <c r="AN400" i="7948"/>
  <c r="AM396" i="7948"/>
  <c r="AM398" i="7948"/>
  <c r="AM400" i="7948"/>
  <c r="AL396" i="7948"/>
  <c r="AL398" i="7948"/>
  <c r="AL400" i="7948"/>
  <c r="AK396" i="7948"/>
  <c r="AK398" i="7948"/>
  <c r="AK400" i="7948"/>
  <c r="AJ396" i="7948"/>
  <c r="AJ398" i="7948"/>
  <c r="AJ400" i="7948"/>
  <c r="AI396" i="7948"/>
  <c r="AI398" i="7948"/>
  <c r="AI400" i="7948"/>
  <c r="AH396" i="7948"/>
  <c r="AH398" i="7948"/>
  <c r="AH400" i="7948"/>
  <c r="AG396" i="7948"/>
  <c r="AG398" i="7948"/>
  <c r="AG400" i="7948"/>
  <c r="AF396" i="7948"/>
  <c r="AF398" i="7948"/>
  <c r="AF400" i="7948"/>
  <c r="AE396" i="7948"/>
  <c r="AE398" i="7948"/>
  <c r="AE400" i="7948"/>
  <c r="AD396" i="7948"/>
  <c r="AD398" i="7948"/>
  <c r="AD400" i="7948"/>
  <c r="AC397" i="7948"/>
  <c r="AC399" i="7948"/>
  <c r="AB396" i="7948"/>
  <c r="AB398" i="7948"/>
  <c r="AB400" i="7948"/>
  <c r="AA397" i="7948"/>
  <c r="AA399" i="7948"/>
  <c r="Z396" i="7948"/>
  <c r="Z398" i="7948"/>
  <c r="Z400" i="7948"/>
  <c r="Y397" i="7948"/>
  <c r="Y399" i="7948"/>
  <c r="X396" i="7948"/>
  <c r="X398" i="7948"/>
  <c r="X400" i="7948"/>
  <c r="W397" i="7948"/>
  <c r="W399" i="7948"/>
  <c r="V396" i="7948"/>
  <c r="V398" i="7948"/>
  <c r="V400" i="7948"/>
  <c r="U397" i="7948"/>
  <c r="U399" i="7948"/>
  <c r="T396" i="7948"/>
  <c r="T398" i="7948"/>
  <c r="T400" i="7948"/>
  <c r="S397" i="7948"/>
  <c r="S399" i="7948"/>
  <c r="R396" i="7948"/>
  <c r="R398" i="7948"/>
  <c r="R400" i="7948"/>
  <c r="AY396" i="7948"/>
  <c r="AY400" i="7948"/>
  <c r="AX399" i="7948"/>
  <c r="AW396" i="7948"/>
  <c r="AW400" i="7948"/>
  <c r="AV399" i="7948"/>
  <c r="AU396" i="7948"/>
  <c r="AU400" i="7948"/>
  <c r="AT396" i="7948"/>
  <c r="AT398" i="7948"/>
  <c r="AT400" i="7948"/>
  <c r="AS397" i="7948"/>
  <c r="AS399" i="7948"/>
  <c r="AR397" i="7948"/>
  <c r="AR399" i="7948"/>
  <c r="AQ397" i="7948"/>
  <c r="AQ399" i="7948"/>
  <c r="AP397" i="7948"/>
  <c r="AP399" i="7948"/>
  <c r="AO397" i="7948"/>
  <c r="AO399" i="7948"/>
  <c r="AN397" i="7948"/>
  <c r="AN399" i="7948"/>
  <c r="AM397" i="7948"/>
  <c r="AM399" i="7948"/>
  <c r="AL397" i="7948"/>
  <c r="AL399" i="7948"/>
  <c r="AK397" i="7948"/>
  <c r="AK399" i="7948"/>
  <c r="AJ397" i="7948"/>
  <c r="AJ399" i="7948"/>
  <c r="AI397" i="7948"/>
  <c r="AI399" i="7948"/>
  <c r="AH397" i="7948"/>
  <c r="AH399" i="7948"/>
  <c r="AG397" i="7948"/>
  <c r="AG399" i="7948"/>
  <c r="AF397" i="7948"/>
  <c r="AF399" i="7948"/>
  <c r="AE397" i="7948"/>
  <c r="AE399" i="7948"/>
  <c r="AD397" i="7948"/>
  <c r="AD399" i="7948"/>
  <c r="AC396" i="7948"/>
  <c r="AC398" i="7948"/>
  <c r="AC400" i="7948"/>
  <c r="AB397" i="7948"/>
  <c r="AB399" i="7948"/>
  <c r="AA396" i="7948"/>
  <c r="AA398" i="7948"/>
  <c r="AA400" i="7948"/>
  <c r="Z397" i="7948"/>
  <c r="Z399" i="7948"/>
  <c r="Y396" i="7948"/>
  <c r="Y398" i="7948"/>
  <c r="Y400" i="7948"/>
  <c r="X397" i="7948"/>
  <c r="X399" i="7948"/>
  <c r="W396" i="7948"/>
  <c r="W398" i="7948"/>
  <c r="W400" i="7948"/>
  <c r="V397" i="7948"/>
  <c r="V399" i="7948"/>
  <c r="U396" i="7948"/>
  <c r="U398" i="7948"/>
  <c r="U400" i="7948"/>
  <c r="T397" i="7948"/>
  <c r="T399" i="7948"/>
  <c r="S396" i="7948"/>
  <c r="S398" i="7948"/>
  <c r="S400" i="7948"/>
  <c r="R397" i="7948"/>
  <c r="R399" i="7948"/>
  <c r="I512" i="7948"/>
  <c r="D161" i="7948"/>
  <c r="G16" i="7948"/>
  <c r="M547" i="7948"/>
  <c r="N547" i="7948"/>
  <c r="O546" i="7948"/>
  <c r="O548" i="7948"/>
  <c r="P546" i="7948"/>
  <c r="P548" i="7948"/>
  <c r="L546" i="7948"/>
  <c r="M546" i="7948"/>
  <c r="N546" i="7948"/>
  <c r="N548" i="7948"/>
  <c r="O547" i="7948"/>
  <c r="O549" i="7948"/>
  <c r="P547" i="7948"/>
  <c r="P549" i="7948"/>
  <c r="Q546" i="7948"/>
  <c r="Q548" i="7948"/>
  <c r="Q550" i="7948"/>
  <c r="P550" i="7948"/>
  <c r="Q547" i="7948"/>
  <c r="Q551" i="7948"/>
  <c r="Q549" i="7948"/>
  <c r="BZ547" i="7948"/>
  <c r="BZ549" i="7948"/>
  <c r="BZ551" i="7948"/>
  <c r="BZ553" i="7948"/>
  <c r="BZ555" i="7948"/>
  <c r="BZ557" i="7948"/>
  <c r="BZ559" i="7948"/>
  <c r="BZ561" i="7948"/>
  <c r="BZ563" i="7948"/>
  <c r="BY546" i="7948"/>
  <c r="BY548" i="7948"/>
  <c r="BY550" i="7948"/>
  <c r="BY552" i="7948"/>
  <c r="BY554" i="7948"/>
  <c r="BY556" i="7948"/>
  <c r="BY558" i="7948"/>
  <c r="BY560" i="7948"/>
  <c r="BY562" i="7948"/>
  <c r="BY564" i="7948"/>
  <c r="BX547" i="7948"/>
  <c r="BX549" i="7948"/>
  <c r="BX551" i="7948"/>
  <c r="BX553" i="7948"/>
  <c r="BX555" i="7948"/>
  <c r="BX557" i="7948"/>
  <c r="BX559" i="7948"/>
  <c r="BX561" i="7948"/>
  <c r="BX563" i="7948"/>
  <c r="BW546" i="7948"/>
  <c r="BW548" i="7948"/>
  <c r="BW550" i="7948"/>
  <c r="BW552" i="7948"/>
  <c r="BW554" i="7948"/>
  <c r="BW556" i="7948"/>
  <c r="BW558" i="7948"/>
  <c r="BW560" i="7948"/>
  <c r="BW562" i="7948"/>
  <c r="BW564" i="7948"/>
  <c r="BV547" i="7948"/>
  <c r="BV549" i="7948"/>
  <c r="BV551" i="7948"/>
  <c r="BV553" i="7948"/>
  <c r="BV555" i="7948"/>
  <c r="BV557" i="7948"/>
  <c r="BV559" i="7948"/>
  <c r="BV561" i="7948"/>
  <c r="BV563" i="7948"/>
  <c r="BU546" i="7948"/>
  <c r="BU548" i="7948"/>
  <c r="BU550" i="7948"/>
  <c r="BU552" i="7948"/>
  <c r="BU554" i="7948"/>
  <c r="BU556" i="7948"/>
  <c r="BU558" i="7948"/>
  <c r="BU560" i="7948"/>
  <c r="BU562" i="7948"/>
  <c r="BU564" i="7948"/>
  <c r="BT547" i="7948"/>
  <c r="BT549" i="7948"/>
  <c r="BT551" i="7948"/>
  <c r="BT553" i="7948"/>
  <c r="BT555" i="7948"/>
  <c r="BT557" i="7948"/>
  <c r="BT559" i="7948"/>
  <c r="BT561" i="7948"/>
  <c r="BT563" i="7948"/>
  <c r="BS546" i="7948"/>
  <c r="BS548" i="7948"/>
  <c r="BS550" i="7948"/>
  <c r="BS552" i="7948"/>
  <c r="BS554" i="7948"/>
  <c r="BS556" i="7948"/>
  <c r="BS558" i="7948"/>
  <c r="BS560" i="7948"/>
  <c r="BS562" i="7948"/>
  <c r="BS564" i="7948"/>
  <c r="BR547" i="7948"/>
  <c r="BR549" i="7948"/>
  <c r="BR551" i="7948"/>
  <c r="BR553" i="7948"/>
  <c r="BR555" i="7948"/>
  <c r="BR557" i="7948"/>
  <c r="BR559" i="7948"/>
  <c r="BR561" i="7948"/>
  <c r="BR563" i="7948"/>
  <c r="BQ546" i="7948"/>
  <c r="BQ548" i="7948"/>
  <c r="BQ550" i="7948"/>
  <c r="BQ552" i="7948"/>
  <c r="BQ554" i="7948"/>
  <c r="BQ556" i="7948"/>
  <c r="BQ558" i="7948"/>
  <c r="BQ560" i="7948"/>
  <c r="BQ562" i="7948"/>
  <c r="BQ564" i="7948"/>
  <c r="BP547" i="7948"/>
  <c r="BP549" i="7948"/>
  <c r="BP551" i="7948"/>
  <c r="BP553" i="7948"/>
  <c r="BP555" i="7948"/>
  <c r="BP557" i="7948"/>
  <c r="BP559" i="7948"/>
  <c r="BP561" i="7948"/>
  <c r="BP563" i="7948"/>
  <c r="BO546" i="7948"/>
  <c r="BO548" i="7948"/>
  <c r="BO550" i="7948"/>
  <c r="BO552" i="7948"/>
  <c r="BO554" i="7948"/>
  <c r="BO556" i="7948"/>
  <c r="BO558" i="7948"/>
  <c r="BO560" i="7948"/>
  <c r="BO562" i="7948"/>
  <c r="BO564" i="7948"/>
  <c r="BN547" i="7948"/>
  <c r="BN549" i="7948"/>
  <c r="BN551" i="7948"/>
  <c r="BN553" i="7948"/>
  <c r="BN555" i="7948"/>
  <c r="BN557" i="7948"/>
  <c r="BN559" i="7948"/>
  <c r="BN561" i="7948"/>
  <c r="BN563" i="7948"/>
  <c r="BM546" i="7948"/>
  <c r="BM548" i="7948"/>
  <c r="BM550" i="7948"/>
  <c r="BM552" i="7948"/>
  <c r="BM554" i="7948"/>
  <c r="BM556" i="7948"/>
  <c r="BM558" i="7948"/>
  <c r="BM560" i="7948"/>
  <c r="BM562" i="7948"/>
  <c r="BM564" i="7948"/>
  <c r="BL547" i="7948"/>
  <c r="BL549" i="7948"/>
  <c r="BL551" i="7948"/>
  <c r="BL553" i="7948"/>
  <c r="BL555" i="7948"/>
  <c r="BL557" i="7948"/>
  <c r="BL559" i="7948"/>
  <c r="BL561" i="7948"/>
  <c r="BL563" i="7948"/>
  <c r="BK546" i="7948"/>
  <c r="BK548" i="7948"/>
  <c r="BK550" i="7948"/>
  <c r="BK552" i="7948"/>
  <c r="BK554" i="7948"/>
  <c r="BK556" i="7948"/>
  <c r="BK558" i="7948"/>
  <c r="BK560" i="7948"/>
  <c r="BK562" i="7948"/>
  <c r="BK564" i="7948"/>
  <c r="BJ547" i="7948"/>
  <c r="BJ549" i="7948"/>
  <c r="BJ551" i="7948"/>
  <c r="BJ553" i="7948"/>
  <c r="BJ555" i="7948"/>
  <c r="BJ557" i="7948"/>
  <c r="BJ559" i="7948"/>
  <c r="BJ561" i="7948"/>
  <c r="BJ563" i="7948"/>
  <c r="BI546" i="7948"/>
  <c r="BI548" i="7948"/>
  <c r="BI550" i="7948"/>
  <c r="BI552" i="7948"/>
  <c r="BI554" i="7948"/>
  <c r="BI556" i="7948"/>
  <c r="BI558" i="7948"/>
  <c r="BI560" i="7948"/>
  <c r="BI562" i="7948"/>
  <c r="BI564" i="7948"/>
  <c r="BH547" i="7948"/>
  <c r="BH549" i="7948"/>
  <c r="BH551" i="7948"/>
  <c r="BH553" i="7948"/>
  <c r="BH555" i="7948"/>
  <c r="BH557" i="7948"/>
  <c r="BH559" i="7948"/>
  <c r="BH561" i="7948"/>
  <c r="BH563" i="7948"/>
  <c r="BG546" i="7948"/>
  <c r="BG548" i="7948"/>
  <c r="BG550" i="7948"/>
  <c r="BG552" i="7948"/>
  <c r="BG554" i="7948"/>
  <c r="BG556" i="7948"/>
  <c r="BG558" i="7948"/>
  <c r="BG560" i="7948"/>
  <c r="BG562" i="7948"/>
  <c r="BG564" i="7948"/>
  <c r="BF547" i="7948"/>
  <c r="BF549" i="7948"/>
  <c r="BF551" i="7948"/>
  <c r="BF553" i="7948"/>
  <c r="BF555" i="7948"/>
  <c r="BF557" i="7948"/>
  <c r="BF559" i="7948"/>
  <c r="BF561" i="7948"/>
  <c r="BF563" i="7948"/>
  <c r="BE546" i="7948"/>
  <c r="BE548" i="7948"/>
  <c r="BE550" i="7948"/>
  <c r="BE552" i="7948"/>
  <c r="BE554" i="7948"/>
  <c r="BE556" i="7948"/>
  <c r="BE558" i="7948"/>
  <c r="BE560" i="7948"/>
  <c r="BE562" i="7948"/>
  <c r="BE564" i="7948"/>
  <c r="BD547" i="7948"/>
  <c r="BD549" i="7948"/>
  <c r="BD551" i="7948"/>
  <c r="BD553" i="7948"/>
  <c r="BD555" i="7948"/>
  <c r="BD557" i="7948"/>
  <c r="BD559" i="7948"/>
  <c r="BD561" i="7948"/>
  <c r="BD563" i="7948"/>
  <c r="BC546" i="7948"/>
  <c r="BC548" i="7948"/>
  <c r="BC550" i="7948"/>
  <c r="BC552" i="7948"/>
  <c r="BC554" i="7948"/>
  <c r="BC556" i="7948"/>
  <c r="BC558" i="7948"/>
  <c r="BC560" i="7948"/>
  <c r="BC562" i="7948"/>
  <c r="BC564" i="7948"/>
  <c r="BB547" i="7948"/>
  <c r="BB549" i="7948"/>
  <c r="BB551" i="7948"/>
  <c r="BB553" i="7948"/>
  <c r="BB555" i="7948"/>
  <c r="BB557" i="7948"/>
  <c r="BB559" i="7948"/>
  <c r="BB561" i="7948"/>
  <c r="BB563" i="7948"/>
  <c r="BA546" i="7948"/>
  <c r="BA548" i="7948"/>
  <c r="BA550" i="7948"/>
  <c r="BA552" i="7948"/>
  <c r="BA554" i="7948"/>
  <c r="BA556" i="7948"/>
  <c r="BA558" i="7948"/>
  <c r="BA560" i="7948"/>
  <c r="BA562" i="7948"/>
  <c r="BA564" i="7948"/>
  <c r="AZ547" i="7948"/>
  <c r="AZ549" i="7948"/>
  <c r="AZ551" i="7948"/>
  <c r="AZ553" i="7948"/>
  <c r="AZ555" i="7948"/>
  <c r="AZ557" i="7948"/>
  <c r="AZ559" i="7948"/>
  <c r="AZ561" i="7948"/>
  <c r="AZ563" i="7948"/>
  <c r="AY546" i="7948"/>
  <c r="AY548" i="7948"/>
  <c r="AY550" i="7948"/>
  <c r="AY552" i="7948"/>
  <c r="AY554" i="7948"/>
  <c r="AY556" i="7948"/>
  <c r="AY558" i="7948"/>
  <c r="AY560" i="7948"/>
  <c r="AY562" i="7948"/>
  <c r="AY564" i="7948"/>
  <c r="AX547" i="7948"/>
  <c r="AX549" i="7948"/>
  <c r="AX551" i="7948"/>
  <c r="AX553" i="7948"/>
  <c r="AX555" i="7948"/>
  <c r="AX557" i="7948"/>
  <c r="AX559" i="7948"/>
  <c r="AX561" i="7948"/>
  <c r="AX563" i="7948"/>
  <c r="AW546" i="7948"/>
  <c r="AW548" i="7948"/>
  <c r="AW550" i="7948"/>
  <c r="AW552" i="7948"/>
  <c r="AW554" i="7948"/>
  <c r="AW556" i="7948"/>
  <c r="AW558" i="7948"/>
  <c r="AW560" i="7948"/>
  <c r="AW562" i="7948"/>
  <c r="AW564" i="7948"/>
  <c r="AV547" i="7948"/>
  <c r="AV549" i="7948"/>
  <c r="AV551" i="7948"/>
  <c r="AV553" i="7948"/>
  <c r="AV555" i="7948"/>
  <c r="AV557" i="7948"/>
  <c r="AV559" i="7948"/>
  <c r="AV561" i="7948"/>
  <c r="AV563" i="7948"/>
  <c r="AU546" i="7948"/>
  <c r="AU548" i="7948"/>
  <c r="AU550" i="7948"/>
  <c r="AU552" i="7948"/>
  <c r="AU554" i="7948"/>
  <c r="AU556" i="7948"/>
  <c r="AU558" i="7948"/>
  <c r="AU560" i="7948"/>
  <c r="AU562" i="7948"/>
  <c r="AU564" i="7948"/>
  <c r="BZ546" i="7948"/>
  <c r="BZ548" i="7948"/>
  <c r="BZ550" i="7948"/>
  <c r="BZ552" i="7948"/>
  <c r="BZ554" i="7948"/>
  <c r="BZ556" i="7948"/>
  <c r="BZ558" i="7948"/>
  <c r="BZ560" i="7948"/>
  <c r="BZ562" i="7948"/>
  <c r="BZ564" i="7948"/>
  <c r="BY547" i="7948"/>
  <c r="BY549" i="7948"/>
  <c r="BY551" i="7948"/>
  <c r="BY553" i="7948"/>
  <c r="BY555" i="7948"/>
  <c r="BY557" i="7948"/>
  <c r="BY559" i="7948"/>
  <c r="BY561" i="7948"/>
  <c r="BY563" i="7948"/>
  <c r="BX546" i="7948"/>
  <c r="BX548" i="7948"/>
  <c r="BX550" i="7948"/>
  <c r="BX552" i="7948"/>
  <c r="BX554" i="7948"/>
  <c r="BX556" i="7948"/>
  <c r="BX558" i="7948"/>
  <c r="BX560" i="7948"/>
  <c r="BX562" i="7948"/>
  <c r="BX564" i="7948"/>
  <c r="BW547" i="7948"/>
  <c r="BW549" i="7948"/>
  <c r="BW551" i="7948"/>
  <c r="BW553" i="7948"/>
  <c r="BW555" i="7948"/>
  <c r="BW557" i="7948"/>
  <c r="BW559" i="7948"/>
  <c r="BW561" i="7948"/>
  <c r="BW563" i="7948"/>
  <c r="BV546" i="7948"/>
  <c r="BV548" i="7948"/>
  <c r="BV550" i="7948"/>
  <c r="BV552" i="7948"/>
  <c r="BV554" i="7948"/>
  <c r="BV556" i="7948"/>
  <c r="BV558" i="7948"/>
  <c r="BV560" i="7948"/>
  <c r="BV562" i="7948"/>
  <c r="BV564" i="7948"/>
  <c r="BU547" i="7948"/>
  <c r="BU549" i="7948"/>
  <c r="BU551" i="7948"/>
  <c r="BU553" i="7948"/>
  <c r="BU555" i="7948"/>
  <c r="BU557" i="7948"/>
  <c r="BU559" i="7948"/>
  <c r="BU561" i="7948"/>
  <c r="BU563" i="7948"/>
  <c r="BT546" i="7948"/>
  <c r="BT548" i="7948"/>
  <c r="BT550" i="7948"/>
  <c r="BT552" i="7948"/>
  <c r="BT554" i="7948"/>
  <c r="BT556" i="7948"/>
  <c r="BT558" i="7948"/>
  <c r="BT560" i="7948"/>
  <c r="BT562" i="7948"/>
  <c r="BT564" i="7948"/>
  <c r="BS547" i="7948"/>
  <c r="BS549" i="7948"/>
  <c r="BS551" i="7948"/>
  <c r="BS553" i="7948"/>
  <c r="BS555" i="7948"/>
  <c r="BS557" i="7948"/>
  <c r="BS559" i="7948"/>
  <c r="BS561" i="7948"/>
  <c r="BS563" i="7948"/>
  <c r="BR546" i="7948"/>
  <c r="BR548" i="7948"/>
  <c r="BR550" i="7948"/>
  <c r="BR552" i="7948"/>
  <c r="BR554" i="7948"/>
  <c r="BR556" i="7948"/>
  <c r="BR558" i="7948"/>
  <c r="BR560" i="7948"/>
  <c r="BR562" i="7948"/>
  <c r="BR564" i="7948"/>
  <c r="BQ547" i="7948"/>
  <c r="BQ549" i="7948"/>
  <c r="BQ551" i="7948"/>
  <c r="BQ553" i="7948"/>
  <c r="BQ555" i="7948"/>
  <c r="BQ557" i="7948"/>
  <c r="BQ559" i="7948"/>
  <c r="BQ561" i="7948"/>
  <c r="BQ563" i="7948"/>
  <c r="BP546" i="7948"/>
  <c r="BP548" i="7948"/>
  <c r="BP550" i="7948"/>
  <c r="BP552" i="7948"/>
  <c r="BP554" i="7948"/>
  <c r="BP556" i="7948"/>
  <c r="BP558" i="7948"/>
  <c r="BP560" i="7948"/>
  <c r="BP562" i="7948"/>
  <c r="BP564" i="7948"/>
  <c r="BO547" i="7948"/>
  <c r="BO549" i="7948"/>
  <c r="BO551" i="7948"/>
  <c r="BO553" i="7948"/>
  <c r="BO555" i="7948"/>
  <c r="BO557" i="7948"/>
  <c r="BO559" i="7948"/>
  <c r="BO561" i="7948"/>
  <c r="BO563" i="7948"/>
  <c r="BN546" i="7948"/>
  <c r="BN548" i="7948"/>
  <c r="BN550" i="7948"/>
  <c r="BN552" i="7948"/>
  <c r="BN554" i="7948"/>
  <c r="BN556" i="7948"/>
  <c r="BN558" i="7948"/>
  <c r="BN560" i="7948"/>
  <c r="BN562" i="7948"/>
  <c r="BN564" i="7948"/>
  <c r="BM547" i="7948"/>
  <c r="BM549" i="7948"/>
  <c r="BM551" i="7948"/>
  <c r="BM553" i="7948"/>
  <c r="BM555" i="7948"/>
  <c r="BM557" i="7948"/>
  <c r="BM559" i="7948"/>
  <c r="BM561" i="7948"/>
  <c r="BM563" i="7948"/>
  <c r="BL546" i="7948"/>
  <c r="BL548" i="7948"/>
  <c r="BL550" i="7948"/>
  <c r="BL552" i="7948"/>
  <c r="BL554" i="7948"/>
  <c r="BL556" i="7948"/>
  <c r="BL558" i="7948"/>
  <c r="BL560" i="7948"/>
  <c r="BL562" i="7948"/>
  <c r="BL564" i="7948"/>
  <c r="BK547" i="7948"/>
  <c r="BK549" i="7948"/>
  <c r="BK551" i="7948"/>
  <c r="BK553" i="7948"/>
  <c r="BK555" i="7948"/>
  <c r="BK557" i="7948"/>
  <c r="BK559" i="7948"/>
  <c r="BK561" i="7948"/>
  <c r="BK563" i="7948"/>
  <c r="BJ546" i="7948"/>
  <c r="BJ548" i="7948"/>
  <c r="BJ550" i="7948"/>
  <c r="BJ552" i="7948"/>
  <c r="BJ554" i="7948"/>
  <c r="BJ556" i="7948"/>
  <c r="BJ558" i="7948"/>
  <c r="BJ560" i="7948"/>
  <c r="BJ562" i="7948"/>
  <c r="BJ564" i="7948"/>
  <c r="BI547" i="7948"/>
  <c r="BI549" i="7948"/>
  <c r="BI551" i="7948"/>
  <c r="BI553" i="7948"/>
  <c r="BI555" i="7948"/>
  <c r="BI557" i="7948"/>
  <c r="BI559" i="7948"/>
  <c r="BI561" i="7948"/>
  <c r="BI563" i="7948"/>
  <c r="BH546" i="7948"/>
  <c r="BH548" i="7948"/>
  <c r="BH550" i="7948"/>
  <c r="BH552" i="7948"/>
  <c r="BH554" i="7948"/>
  <c r="BH556" i="7948"/>
  <c r="BH558" i="7948"/>
  <c r="BH560" i="7948"/>
  <c r="BH562" i="7948"/>
  <c r="BH564" i="7948"/>
  <c r="BG547" i="7948"/>
  <c r="BG549" i="7948"/>
  <c r="BG551" i="7948"/>
  <c r="BG553" i="7948"/>
  <c r="BG555" i="7948"/>
  <c r="BG557" i="7948"/>
  <c r="BG559" i="7948"/>
  <c r="BG561" i="7948"/>
  <c r="BG563" i="7948"/>
  <c r="BF546" i="7948"/>
  <c r="BF548" i="7948"/>
  <c r="BF550" i="7948"/>
  <c r="BF552" i="7948"/>
  <c r="BF554" i="7948"/>
  <c r="BF556" i="7948"/>
  <c r="BF558" i="7948"/>
  <c r="BF560" i="7948"/>
  <c r="BF562" i="7948"/>
  <c r="BF564" i="7948"/>
  <c r="BE547" i="7948"/>
  <c r="BE549" i="7948"/>
  <c r="BE551" i="7948"/>
  <c r="BE553" i="7948"/>
  <c r="BE555" i="7948"/>
  <c r="BE557" i="7948"/>
  <c r="BE559" i="7948"/>
  <c r="BE561" i="7948"/>
  <c r="BE563" i="7948"/>
  <c r="BD546" i="7948"/>
  <c r="BD548" i="7948"/>
  <c r="BD550" i="7948"/>
  <c r="BD552" i="7948"/>
  <c r="BD554" i="7948"/>
  <c r="BD556" i="7948"/>
  <c r="BD558" i="7948"/>
  <c r="BD560" i="7948"/>
  <c r="BD562" i="7948"/>
  <c r="BD564" i="7948"/>
  <c r="BC547" i="7948"/>
  <c r="BC549" i="7948"/>
  <c r="BC551" i="7948"/>
  <c r="BC553" i="7948"/>
  <c r="BC555" i="7948"/>
  <c r="BC557" i="7948"/>
  <c r="BC559" i="7948"/>
  <c r="BC561" i="7948"/>
  <c r="BC563" i="7948"/>
  <c r="BB546" i="7948"/>
  <c r="BB548" i="7948"/>
  <c r="BB550" i="7948"/>
  <c r="BB552" i="7948"/>
  <c r="BB554" i="7948"/>
  <c r="BB556" i="7948"/>
  <c r="BB558" i="7948"/>
  <c r="BB560" i="7948"/>
  <c r="BB562" i="7948"/>
  <c r="BB564" i="7948"/>
  <c r="BA547" i="7948"/>
  <c r="BA549" i="7948"/>
  <c r="BA551" i="7948"/>
  <c r="BA553" i="7948"/>
  <c r="BA555" i="7948"/>
  <c r="BA557" i="7948"/>
  <c r="BA559" i="7948"/>
  <c r="BA561" i="7948"/>
  <c r="BA563" i="7948"/>
  <c r="AZ546" i="7948"/>
  <c r="AZ548" i="7948"/>
  <c r="AZ550" i="7948"/>
  <c r="AZ552" i="7948"/>
  <c r="AZ554" i="7948"/>
  <c r="AZ556" i="7948"/>
  <c r="AZ558" i="7948"/>
  <c r="AZ560" i="7948"/>
  <c r="AZ562" i="7948"/>
  <c r="AZ564" i="7948"/>
  <c r="AY549" i="7948"/>
  <c r="AY553" i="7948"/>
  <c r="AY557" i="7948"/>
  <c r="AY561" i="7948"/>
  <c r="AX548" i="7948"/>
  <c r="AX552" i="7948"/>
  <c r="AX556" i="7948"/>
  <c r="AX560" i="7948"/>
  <c r="AX564" i="7948"/>
  <c r="AW549" i="7948"/>
  <c r="AW553" i="7948"/>
  <c r="AW557" i="7948"/>
  <c r="AW561" i="7948"/>
  <c r="AV548" i="7948"/>
  <c r="AV552" i="7948"/>
  <c r="AV556" i="7948"/>
  <c r="AV560" i="7948"/>
  <c r="AV564" i="7948"/>
  <c r="AU549" i="7948"/>
  <c r="AU553" i="7948"/>
  <c r="AU557" i="7948"/>
  <c r="AU561" i="7948"/>
  <c r="AT546" i="7948"/>
  <c r="AT548" i="7948"/>
  <c r="AT550" i="7948"/>
  <c r="AT552" i="7948"/>
  <c r="AT554" i="7948"/>
  <c r="AT556" i="7948"/>
  <c r="AT558" i="7948"/>
  <c r="AT560" i="7948"/>
  <c r="AT562" i="7948"/>
  <c r="AT564" i="7948"/>
  <c r="AS547" i="7948"/>
  <c r="AS549" i="7948"/>
  <c r="AS551" i="7948"/>
  <c r="AS553" i="7948"/>
  <c r="AS555" i="7948"/>
  <c r="AS557" i="7948"/>
  <c r="AS559" i="7948"/>
  <c r="AS561" i="7948"/>
  <c r="AS563" i="7948"/>
  <c r="AR546" i="7948"/>
  <c r="AR548" i="7948"/>
  <c r="AR550" i="7948"/>
  <c r="AR552" i="7948"/>
  <c r="AR554" i="7948"/>
  <c r="AR556" i="7948"/>
  <c r="AR558" i="7948"/>
  <c r="AR560" i="7948"/>
  <c r="AR562" i="7948"/>
  <c r="AR564" i="7948"/>
  <c r="AQ546" i="7948"/>
  <c r="AQ548" i="7948"/>
  <c r="AQ550" i="7948"/>
  <c r="AQ552" i="7948"/>
  <c r="AQ554" i="7948"/>
  <c r="AQ556" i="7948"/>
  <c r="AQ558" i="7948"/>
  <c r="AQ560" i="7948"/>
  <c r="AQ562" i="7948"/>
  <c r="AQ564" i="7948"/>
  <c r="AP546" i="7948"/>
  <c r="AP548" i="7948"/>
  <c r="AP550" i="7948"/>
  <c r="AP552" i="7948"/>
  <c r="AP554" i="7948"/>
  <c r="AP556" i="7948"/>
  <c r="AP558" i="7948"/>
  <c r="AP560" i="7948"/>
  <c r="AP562" i="7948"/>
  <c r="AP564" i="7948"/>
  <c r="AO546" i="7948"/>
  <c r="AO548" i="7948"/>
  <c r="AO550" i="7948"/>
  <c r="AO552" i="7948"/>
  <c r="AO554" i="7948"/>
  <c r="AO556" i="7948"/>
  <c r="AO558" i="7948"/>
  <c r="AO560" i="7948"/>
  <c r="AO562" i="7948"/>
  <c r="AO564" i="7948"/>
  <c r="AN546" i="7948"/>
  <c r="AN548" i="7948"/>
  <c r="AN550" i="7948"/>
  <c r="AN552" i="7948"/>
  <c r="AN554" i="7948"/>
  <c r="AN556" i="7948"/>
  <c r="AN558" i="7948"/>
  <c r="AN560" i="7948"/>
  <c r="AN562" i="7948"/>
  <c r="AN564" i="7948"/>
  <c r="AM546" i="7948"/>
  <c r="AM548" i="7948"/>
  <c r="AM550" i="7948"/>
  <c r="AM552" i="7948"/>
  <c r="AM554" i="7948"/>
  <c r="AM556" i="7948"/>
  <c r="AM558" i="7948"/>
  <c r="AM560" i="7948"/>
  <c r="AM562" i="7948"/>
  <c r="AM564" i="7948"/>
  <c r="AL546" i="7948"/>
  <c r="AL548" i="7948"/>
  <c r="AL550" i="7948"/>
  <c r="AL552" i="7948"/>
  <c r="AL554" i="7948"/>
  <c r="AL556" i="7948"/>
  <c r="AL558" i="7948"/>
  <c r="AL560" i="7948"/>
  <c r="AL562" i="7948"/>
  <c r="AL564" i="7948"/>
  <c r="AK546" i="7948"/>
  <c r="AK548" i="7948"/>
  <c r="AK550" i="7948"/>
  <c r="AK552" i="7948"/>
  <c r="AK554" i="7948"/>
  <c r="AK556" i="7948"/>
  <c r="AK558" i="7948"/>
  <c r="AK560" i="7948"/>
  <c r="AK562" i="7948"/>
  <c r="AK564" i="7948"/>
  <c r="AJ546" i="7948"/>
  <c r="AJ548" i="7948"/>
  <c r="AJ550" i="7948"/>
  <c r="AJ552" i="7948"/>
  <c r="AJ554" i="7948"/>
  <c r="AJ556" i="7948"/>
  <c r="AJ558" i="7948"/>
  <c r="AJ560" i="7948"/>
  <c r="AJ562" i="7948"/>
  <c r="AJ564" i="7948"/>
  <c r="AI546" i="7948"/>
  <c r="AI548" i="7948"/>
  <c r="AI550" i="7948"/>
  <c r="AI552" i="7948"/>
  <c r="AI554" i="7948"/>
  <c r="AI556" i="7948"/>
  <c r="AI558" i="7948"/>
  <c r="AI560" i="7948"/>
  <c r="AI562" i="7948"/>
  <c r="AI564" i="7948"/>
  <c r="AH546" i="7948"/>
  <c r="AH548" i="7948"/>
  <c r="AH550" i="7948"/>
  <c r="AH552" i="7948"/>
  <c r="AH554" i="7948"/>
  <c r="AH556" i="7948"/>
  <c r="AH558" i="7948"/>
  <c r="AH560" i="7948"/>
  <c r="AH562" i="7948"/>
  <c r="AH564" i="7948"/>
  <c r="AG546" i="7948"/>
  <c r="AG548" i="7948"/>
  <c r="AG550" i="7948"/>
  <c r="AG552" i="7948"/>
  <c r="AG554" i="7948"/>
  <c r="AG556" i="7948"/>
  <c r="AG558" i="7948"/>
  <c r="AG560" i="7948"/>
  <c r="AG562" i="7948"/>
  <c r="AG564" i="7948"/>
  <c r="AF546" i="7948"/>
  <c r="AF548" i="7948"/>
  <c r="AF550" i="7948"/>
  <c r="AF552" i="7948"/>
  <c r="AF554" i="7948"/>
  <c r="AF556" i="7948"/>
  <c r="AF558" i="7948"/>
  <c r="AF560" i="7948"/>
  <c r="AF562" i="7948"/>
  <c r="AF564" i="7948"/>
  <c r="AE546" i="7948"/>
  <c r="AE548" i="7948"/>
  <c r="AE550" i="7948"/>
  <c r="AE552" i="7948"/>
  <c r="AE554" i="7948"/>
  <c r="AE556" i="7948"/>
  <c r="AE558" i="7948"/>
  <c r="AE560" i="7948"/>
  <c r="AE562" i="7948"/>
  <c r="AE564" i="7948"/>
  <c r="AD546" i="7948"/>
  <c r="AD548" i="7948"/>
  <c r="AD550" i="7948"/>
  <c r="AD552" i="7948"/>
  <c r="AD554" i="7948"/>
  <c r="AD556" i="7948"/>
  <c r="AD558" i="7948"/>
  <c r="AD560" i="7948"/>
  <c r="AD562" i="7948"/>
  <c r="AD564" i="7948"/>
  <c r="AC546" i="7948"/>
  <c r="AC548" i="7948"/>
  <c r="AC550" i="7948"/>
  <c r="AC552" i="7948"/>
  <c r="AC554" i="7948"/>
  <c r="AC556" i="7948"/>
  <c r="AC558" i="7948"/>
  <c r="AC560" i="7948"/>
  <c r="AC562" i="7948"/>
  <c r="AB546" i="7948"/>
  <c r="AB548" i="7948"/>
  <c r="AB550" i="7948"/>
  <c r="AB552" i="7948"/>
  <c r="AB554" i="7948"/>
  <c r="AB556" i="7948"/>
  <c r="AB558" i="7948"/>
  <c r="AB560" i="7948"/>
  <c r="AB562" i="7948"/>
  <c r="AA546" i="7948"/>
  <c r="AA548" i="7948"/>
  <c r="AA550" i="7948"/>
  <c r="AA552" i="7948"/>
  <c r="AA554" i="7948"/>
  <c r="AA556" i="7948"/>
  <c r="AA558" i="7948"/>
  <c r="AA560" i="7948"/>
  <c r="Z546" i="7948"/>
  <c r="Z548" i="7948"/>
  <c r="Z550" i="7948"/>
  <c r="Z552" i="7948"/>
  <c r="Z554" i="7948"/>
  <c r="Z556" i="7948"/>
  <c r="Z558" i="7948"/>
  <c r="Z560" i="7948"/>
  <c r="Y546" i="7948"/>
  <c r="Y548" i="7948"/>
  <c r="Y550" i="7948"/>
  <c r="Y552" i="7948"/>
  <c r="Y554" i="7948"/>
  <c r="Y556" i="7948"/>
  <c r="Y558" i="7948"/>
  <c r="X546" i="7948"/>
  <c r="X548" i="7948"/>
  <c r="X550" i="7948"/>
  <c r="X552" i="7948"/>
  <c r="X554" i="7948"/>
  <c r="X556" i="7948"/>
  <c r="X558" i="7948"/>
  <c r="W546" i="7948"/>
  <c r="W548" i="7948"/>
  <c r="W550" i="7948"/>
  <c r="W552" i="7948"/>
  <c r="W554" i="7948"/>
  <c r="W556" i="7948"/>
  <c r="V546" i="7948"/>
  <c r="V548" i="7948"/>
  <c r="V550" i="7948"/>
  <c r="V552" i="7948"/>
  <c r="V554" i="7948"/>
  <c r="V556" i="7948"/>
  <c r="U546" i="7948"/>
  <c r="U548" i="7948"/>
  <c r="U550" i="7948"/>
  <c r="U552" i="7948"/>
  <c r="U554" i="7948"/>
  <c r="T546" i="7948"/>
  <c r="T548" i="7948"/>
  <c r="T550" i="7948"/>
  <c r="T552" i="7948"/>
  <c r="T554" i="7948"/>
  <c r="S546" i="7948"/>
  <c r="S548" i="7948"/>
  <c r="S550" i="7948"/>
  <c r="S552" i="7948"/>
  <c r="R546" i="7948"/>
  <c r="R548" i="7948"/>
  <c r="R550" i="7948"/>
  <c r="R552" i="7948"/>
  <c r="AY547" i="7948"/>
  <c r="AY551" i="7948"/>
  <c r="AY555" i="7948"/>
  <c r="AY559" i="7948"/>
  <c r="AY563" i="7948"/>
  <c r="AX546" i="7948"/>
  <c r="AX550" i="7948"/>
  <c r="AX554" i="7948"/>
  <c r="AX558" i="7948"/>
  <c r="AX562" i="7948"/>
  <c r="AW547" i="7948"/>
  <c r="AW551" i="7948"/>
  <c r="AW555" i="7948"/>
  <c r="AW559" i="7948"/>
  <c r="AW563" i="7948"/>
  <c r="AV546" i="7948"/>
  <c r="AV550" i="7948"/>
  <c r="AV554" i="7948"/>
  <c r="AV558" i="7948"/>
  <c r="AV562" i="7948"/>
  <c r="AU547" i="7948"/>
  <c r="AU551" i="7948"/>
  <c r="AU555" i="7948"/>
  <c r="AU559" i="7948"/>
  <c r="AU563" i="7948"/>
  <c r="AT547" i="7948"/>
  <c r="AT549" i="7948"/>
  <c r="AT551" i="7948"/>
  <c r="AT553" i="7948"/>
  <c r="AT555" i="7948"/>
  <c r="AT557" i="7948"/>
  <c r="AT559" i="7948"/>
  <c r="AT561" i="7948"/>
  <c r="AT563" i="7948"/>
  <c r="AS546" i="7948"/>
  <c r="AS548" i="7948"/>
  <c r="AS550" i="7948"/>
  <c r="AS552" i="7948"/>
  <c r="AS554" i="7948"/>
  <c r="AS556" i="7948"/>
  <c r="AS558" i="7948"/>
  <c r="AS560" i="7948"/>
  <c r="AS562" i="7948"/>
  <c r="AS564" i="7948"/>
  <c r="AR547" i="7948"/>
  <c r="AR549" i="7948"/>
  <c r="AR551" i="7948"/>
  <c r="AR553" i="7948"/>
  <c r="AR555" i="7948"/>
  <c r="AR557" i="7948"/>
  <c r="AR559" i="7948"/>
  <c r="AR561" i="7948"/>
  <c r="AR563" i="7948"/>
  <c r="AQ547" i="7948"/>
  <c r="AQ549" i="7948"/>
  <c r="AQ551" i="7948"/>
  <c r="AQ553" i="7948"/>
  <c r="AQ555" i="7948"/>
  <c r="AQ557" i="7948"/>
  <c r="AQ559" i="7948"/>
  <c r="AQ561" i="7948"/>
  <c r="AQ563" i="7948"/>
  <c r="AP547" i="7948"/>
  <c r="AP549" i="7948"/>
  <c r="AP551" i="7948"/>
  <c r="AP553" i="7948"/>
  <c r="AP555" i="7948"/>
  <c r="AP557" i="7948"/>
  <c r="AP559" i="7948"/>
  <c r="AP561" i="7948"/>
  <c r="AP563" i="7948"/>
  <c r="AO547" i="7948"/>
  <c r="AO549" i="7948"/>
  <c r="AO551" i="7948"/>
  <c r="AO553" i="7948"/>
  <c r="AO555" i="7948"/>
  <c r="AO557" i="7948"/>
  <c r="AO559" i="7948"/>
  <c r="AO561" i="7948"/>
  <c r="AO563" i="7948"/>
  <c r="AN547" i="7948"/>
  <c r="AN549" i="7948"/>
  <c r="AN551" i="7948"/>
  <c r="AN553" i="7948"/>
  <c r="AN555" i="7948"/>
  <c r="AN557" i="7948"/>
  <c r="AN559" i="7948"/>
  <c r="AN561" i="7948"/>
  <c r="AN563" i="7948"/>
  <c r="AM547" i="7948"/>
  <c r="AM549" i="7948"/>
  <c r="AM551" i="7948"/>
  <c r="AM553" i="7948"/>
  <c r="AM555" i="7948"/>
  <c r="AM557" i="7948"/>
  <c r="AM559" i="7948"/>
  <c r="AM561" i="7948"/>
  <c r="AM563" i="7948"/>
  <c r="AL547" i="7948"/>
  <c r="AL549" i="7948"/>
  <c r="AL551" i="7948"/>
  <c r="AL553" i="7948"/>
  <c r="AL555" i="7948"/>
  <c r="AL557" i="7948"/>
  <c r="AL559" i="7948"/>
  <c r="AL561" i="7948"/>
  <c r="AL563" i="7948"/>
  <c r="AK547" i="7948"/>
  <c r="AK549" i="7948"/>
  <c r="AK551" i="7948"/>
  <c r="AK553" i="7948"/>
  <c r="AK555" i="7948"/>
  <c r="AK557" i="7948"/>
  <c r="AK559" i="7948"/>
  <c r="AK561" i="7948"/>
  <c r="AK563" i="7948"/>
  <c r="AJ547" i="7948"/>
  <c r="AJ549" i="7948"/>
  <c r="AJ551" i="7948"/>
  <c r="AJ553" i="7948"/>
  <c r="AJ555" i="7948"/>
  <c r="AJ557" i="7948"/>
  <c r="AJ559" i="7948"/>
  <c r="AJ561" i="7948"/>
  <c r="AJ563" i="7948"/>
  <c r="AI547" i="7948"/>
  <c r="AI549" i="7948"/>
  <c r="AI551" i="7948"/>
  <c r="AI553" i="7948"/>
  <c r="AI555" i="7948"/>
  <c r="AI557" i="7948"/>
  <c r="AI559" i="7948"/>
  <c r="AI561" i="7948"/>
  <c r="AI563" i="7948"/>
  <c r="AH547" i="7948"/>
  <c r="AH549" i="7948"/>
  <c r="AH551" i="7948"/>
  <c r="AH553" i="7948"/>
  <c r="AH555" i="7948"/>
  <c r="AH557" i="7948"/>
  <c r="AH559" i="7948"/>
  <c r="AH561" i="7948"/>
  <c r="AH563" i="7948"/>
  <c r="AG547" i="7948"/>
  <c r="AG549" i="7948"/>
  <c r="AG551" i="7948"/>
  <c r="AG553" i="7948"/>
  <c r="AG555" i="7948"/>
  <c r="AG557" i="7948"/>
  <c r="AG559" i="7948"/>
  <c r="AG561" i="7948"/>
  <c r="AG563" i="7948"/>
  <c r="AF547" i="7948"/>
  <c r="AF549" i="7948"/>
  <c r="AF551" i="7948"/>
  <c r="AF553" i="7948"/>
  <c r="AF555" i="7948"/>
  <c r="AF557" i="7948"/>
  <c r="AF559" i="7948"/>
  <c r="AF561" i="7948"/>
  <c r="AF563" i="7948"/>
  <c r="AE547" i="7948"/>
  <c r="AE549" i="7948"/>
  <c r="AE551" i="7948"/>
  <c r="AE553" i="7948"/>
  <c r="AE555" i="7948"/>
  <c r="AE557" i="7948"/>
  <c r="AE559" i="7948"/>
  <c r="AE561" i="7948"/>
  <c r="AE563" i="7948"/>
  <c r="AD547" i="7948"/>
  <c r="AD549" i="7948"/>
  <c r="AD551" i="7948"/>
  <c r="AD553" i="7948"/>
  <c r="AD555" i="7948"/>
  <c r="AD557" i="7948"/>
  <c r="AD559" i="7948"/>
  <c r="AD561" i="7948"/>
  <c r="AD563" i="7948"/>
  <c r="AC547" i="7948"/>
  <c r="AC549" i="7948"/>
  <c r="AC551" i="7948"/>
  <c r="AC553" i="7948"/>
  <c r="AC555" i="7948"/>
  <c r="AC557" i="7948"/>
  <c r="AC559" i="7948"/>
  <c r="AC561" i="7948"/>
  <c r="AC563" i="7948"/>
  <c r="AB547" i="7948"/>
  <c r="AB549" i="7948"/>
  <c r="AB551" i="7948"/>
  <c r="AB553" i="7948"/>
  <c r="AB555" i="7948"/>
  <c r="AB557" i="7948"/>
  <c r="AB559" i="7948"/>
  <c r="AB561" i="7948"/>
  <c r="AA547" i="7948"/>
  <c r="AA549" i="7948"/>
  <c r="AA551" i="7948"/>
  <c r="AA553" i="7948"/>
  <c r="AA555" i="7948"/>
  <c r="AA557" i="7948"/>
  <c r="AA559" i="7948"/>
  <c r="AA561" i="7948"/>
  <c r="Z547" i="7948"/>
  <c r="Z549" i="7948"/>
  <c r="Z551" i="7948"/>
  <c r="Z553" i="7948"/>
  <c r="Z555" i="7948"/>
  <c r="Z557" i="7948"/>
  <c r="Z559" i="7948"/>
  <c r="Y547" i="7948"/>
  <c r="Y549" i="7948"/>
  <c r="Y551" i="7948"/>
  <c r="Y553" i="7948"/>
  <c r="Y555" i="7948"/>
  <c r="Y557" i="7948"/>
  <c r="Y559" i="7948"/>
  <c r="X547" i="7948"/>
  <c r="X549" i="7948"/>
  <c r="X551" i="7948"/>
  <c r="X553" i="7948"/>
  <c r="X555" i="7948"/>
  <c r="X557" i="7948"/>
  <c r="W547" i="7948"/>
  <c r="W549" i="7948"/>
  <c r="W551" i="7948"/>
  <c r="W553" i="7948"/>
  <c r="W555" i="7948"/>
  <c r="W557" i="7948"/>
  <c r="V547" i="7948"/>
  <c r="V549" i="7948"/>
  <c r="V551" i="7948"/>
  <c r="V553" i="7948"/>
  <c r="V555" i="7948"/>
  <c r="U547" i="7948"/>
  <c r="U549" i="7948"/>
  <c r="U551" i="7948"/>
  <c r="U553" i="7948"/>
  <c r="U555" i="7948"/>
  <c r="T547" i="7948"/>
  <c r="T549" i="7948"/>
  <c r="T551" i="7948"/>
  <c r="T553" i="7948"/>
  <c r="S547" i="7948"/>
  <c r="S549" i="7948"/>
  <c r="S551" i="7948"/>
  <c r="S553" i="7948"/>
  <c r="R547" i="7948"/>
  <c r="R549" i="7948"/>
  <c r="R551" i="7948"/>
  <c r="M146" i="7948"/>
  <c r="M147" i="7948"/>
  <c r="M148" i="7948"/>
  <c r="M149" i="7948"/>
  <c r="M150" i="7948"/>
  <c r="M151" i="7948"/>
  <c r="M152" i="7948"/>
  <c r="M153" i="7948"/>
  <c r="M154" i="7948"/>
  <c r="M155" i="7948"/>
  <c r="M156" i="7948"/>
  <c r="M157" i="7948"/>
  <c r="M158" i="7948"/>
  <c r="M145" i="7948"/>
  <c r="N3" i="7948"/>
  <c r="M159" i="7948"/>
  <c r="M160" i="7948"/>
  <c r="I28" i="7948"/>
  <c r="I30" i="7948"/>
  <c r="I33" i="7948"/>
  <c r="J27" i="7948"/>
  <c r="J28" i="7948"/>
  <c r="J30" i="7948"/>
  <c r="J33" i="7948"/>
  <c r="N28" i="7948"/>
  <c r="N30" i="7948"/>
  <c r="N33" i="7948"/>
  <c r="O27" i="7948"/>
  <c r="H125" i="7948"/>
  <c r="H220" i="7948"/>
  <c r="H126" i="7948"/>
  <c r="H249" i="7948"/>
  <c r="R253" i="7948"/>
  <c r="H127" i="7948"/>
  <c r="H278" i="7948"/>
  <c r="J282" i="7948"/>
  <c r="H128" i="7948"/>
  <c r="H307" i="7948"/>
  <c r="H129" i="7948"/>
  <c r="H336" i="7948"/>
  <c r="O340" i="7948"/>
  <c r="H130" i="7948"/>
  <c r="H365" i="7948"/>
  <c r="H132" i="7948"/>
  <c r="H423" i="7948"/>
  <c r="H133" i="7948"/>
  <c r="H452" i="7948"/>
  <c r="H134" i="7948"/>
  <c r="H481" i="7948"/>
  <c r="H135" i="7948"/>
  <c r="H510" i="7948"/>
  <c r="H124" i="7948"/>
  <c r="H136" i="7948"/>
  <c r="H539" i="7948"/>
  <c r="H137" i="7948"/>
  <c r="H568" i="7948"/>
  <c r="H139" i="7948"/>
  <c r="H131" i="7948"/>
  <c r="H394" i="7948"/>
  <c r="H138" i="7948"/>
  <c r="F140" i="7948"/>
  <c r="I126" i="7948"/>
  <c r="I249" i="7948"/>
  <c r="I125" i="7948"/>
  <c r="I220" i="7948"/>
  <c r="I127" i="7948"/>
  <c r="I278" i="7948"/>
  <c r="O283" i="7948"/>
  <c r="I128" i="7948"/>
  <c r="I307" i="7948"/>
  <c r="I129" i="7948"/>
  <c r="I336" i="7948"/>
  <c r="I130" i="7948"/>
  <c r="I365" i="7948"/>
  <c r="I132" i="7948"/>
  <c r="I423" i="7948"/>
  <c r="S428" i="7948"/>
  <c r="I134" i="7948"/>
  <c r="I481" i="7948"/>
  <c r="I135" i="7948"/>
  <c r="I510" i="7948"/>
  <c r="I133" i="7948"/>
  <c r="I452" i="7948"/>
  <c r="M457" i="7948"/>
  <c r="I124" i="7948"/>
  <c r="I131" i="7948"/>
  <c r="I394" i="7948"/>
  <c r="I138" i="7948"/>
  <c r="I136" i="7948"/>
  <c r="I539" i="7948"/>
  <c r="I137" i="7948"/>
  <c r="I568" i="7948"/>
  <c r="I139" i="7948"/>
  <c r="N125" i="7948"/>
  <c r="N220" i="7948"/>
  <c r="N126" i="7948"/>
  <c r="N249" i="7948"/>
  <c r="N127" i="7948"/>
  <c r="N278" i="7948"/>
  <c r="N128" i="7948"/>
  <c r="N307" i="7948"/>
  <c r="N129" i="7948"/>
  <c r="N336" i="7948"/>
  <c r="N130" i="7948"/>
  <c r="N365" i="7948"/>
  <c r="O375" i="7948"/>
  <c r="N132" i="7948"/>
  <c r="N423" i="7948"/>
  <c r="N133" i="7948"/>
  <c r="N452" i="7948"/>
  <c r="N134" i="7948"/>
  <c r="N481" i="7948"/>
  <c r="N135" i="7948"/>
  <c r="N510" i="7948"/>
  <c r="N124" i="7948"/>
  <c r="N137" i="7948"/>
  <c r="N568" i="7948"/>
  <c r="N139" i="7948"/>
  <c r="N131" i="7948"/>
  <c r="N394" i="7948"/>
  <c r="N136" i="7948"/>
  <c r="N539" i="7948"/>
  <c r="N138" i="7948"/>
  <c r="G140" i="7948"/>
  <c r="N344" i="7948"/>
  <c r="M402" i="7948"/>
  <c r="N402" i="7948"/>
  <c r="O401" i="7948"/>
  <c r="O403" i="7948"/>
  <c r="P401" i="7948"/>
  <c r="P403" i="7948"/>
  <c r="P405" i="7948"/>
  <c r="Q402" i="7948"/>
  <c r="Q404" i="7948"/>
  <c r="Q406" i="7948"/>
  <c r="L401" i="7948"/>
  <c r="M401" i="7948"/>
  <c r="N401" i="7948"/>
  <c r="N403" i="7948"/>
  <c r="O402" i="7948"/>
  <c r="O404" i="7948"/>
  <c r="P402" i="7948"/>
  <c r="P404" i="7948"/>
  <c r="Q401" i="7948"/>
  <c r="Q403" i="7948"/>
  <c r="Q405" i="7948"/>
  <c r="BZ401" i="7948"/>
  <c r="BZ403" i="7948"/>
  <c r="BZ405" i="7948"/>
  <c r="BZ407" i="7948"/>
  <c r="BZ409" i="7948"/>
  <c r="BZ411" i="7948"/>
  <c r="BZ413" i="7948"/>
  <c r="BZ415" i="7948"/>
  <c r="BZ417" i="7948"/>
  <c r="BZ419" i="7948"/>
  <c r="BZ404" i="7948"/>
  <c r="BZ408" i="7948"/>
  <c r="BZ412" i="7948"/>
  <c r="BZ416" i="7948"/>
  <c r="BZ402" i="7948"/>
  <c r="BZ410" i="7948"/>
  <c r="BZ418" i="7948"/>
  <c r="BZ414" i="7948"/>
  <c r="BY401" i="7948"/>
  <c r="BY403" i="7948"/>
  <c r="BY405" i="7948"/>
  <c r="BY407" i="7948"/>
  <c r="BY409" i="7948"/>
  <c r="BY411" i="7948"/>
  <c r="BY413" i="7948"/>
  <c r="BY415" i="7948"/>
  <c r="BY417" i="7948"/>
  <c r="BY419" i="7948"/>
  <c r="BX402" i="7948"/>
  <c r="BX404" i="7948"/>
  <c r="BX406" i="7948"/>
  <c r="BX408" i="7948"/>
  <c r="BX410" i="7948"/>
  <c r="BX412" i="7948"/>
  <c r="BX414" i="7948"/>
  <c r="BX416" i="7948"/>
  <c r="BX418" i="7948"/>
  <c r="BW401" i="7948"/>
  <c r="BW403" i="7948"/>
  <c r="BW405" i="7948"/>
  <c r="BW407" i="7948"/>
  <c r="BW409" i="7948"/>
  <c r="BW411" i="7948"/>
  <c r="BW413" i="7948"/>
  <c r="BW415" i="7948"/>
  <c r="BW417" i="7948"/>
  <c r="BW419" i="7948"/>
  <c r="BV402" i="7948"/>
  <c r="BV404" i="7948"/>
  <c r="BV406" i="7948"/>
  <c r="BV408" i="7948"/>
  <c r="BV410" i="7948"/>
  <c r="BV412" i="7948"/>
  <c r="BV414" i="7948"/>
  <c r="BV416" i="7948"/>
  <c r="BV418" i="7948"/>
  <c r="BU401" i="7948"/>
  <c r="BU403" i="7948"/>
  <c r="BU405" i="7948"/>
  <c r="BU407" i="7948"/>
  <c r="BU409" i="7948"/>
  <c r="BU411" i="7948"/>
  <c r="BU413" i="7948"/>
  <c r="BU415" i="7948"/>
  <c r="BU417" i="7948"/>
  <c r="BU419" i="7948"/>
  <c r="BT402" i="7948"/>
  <c r="BT404" i="7948"/>
  <c r="BT406" i="7948"/>
  <c r="BT408" i="7948"/>
  <c r="BT410" i="7948"/>
  <c r="BT412" i="7948"/>
  <c r="BT414" i="7948"/>
  <c r="BT416" i="7948"/>
  <c r="BT418" i="7948"/>
  <c r="BS401" i="7948"/>
  <c r="BS403" i="7948"/>
  <c r="BS405" i="7948"/>
  <c r="BS407" i="7948"/>
  <c r="BS409" i="7948"/>
  <c r="BS411" i="7948"/>
  <c r="BS413" i="7948"/>
  <c r="BS415" i="7948"/>
  <c r="BS417" i="7948"/>
  <c r="BS419" i="7948"/>
  <c r="BR402" i="7948"/>
  <c r="BR404" i="7948"/>
  <c r="BR406" i="7948"/>
  <c r="BR408" i="7948"/>
  <c r="BR410" i="7948"/>
  <c r="BR412" i="7948"/>
  <c r="BR414" i="7948"/>
  <c r="BR416" i="7948"/>
  <c r="BR418" i="7948"/>
  <c r="BQ401" i="7948"/>
  <c r="BQ403" i="7948"/>
  <c r="BQ405" i="7948"/>
  <c r="BQ407" i="7948"/>
  <c r="BQ409" i="7948"/>
  <c r="BQ411" i="7948"/>
  <c r="BQ413" i="7948"/>
  <c r="BQ415" i="7948"/>
  <c r="BQ417" i="7948"/>
  <c r="BQ419" i="7948"/>
  <c r="BP402" i="7948"/>
  <c r="BP404" i="7948"/>
  <c r="BP406" i="7948"/>
  <c r="BP408" i="7948"/>
  <c r="BP410" i="7948"/>
  <c r="BP412" i="7948"/>
  <c r="BP414" i="7948"/>
  <c r="BP416" i="7948"/>
  <c r="BP418" i="7948"/>
  <c r="BO401" i="7948"/>
  <c r="BO403" i="7948"/>
  <c r="BO405" i="7948"/>
  <c r="BO407" i="7948"/>
  <c r="BO409" i="7948"/>
  <c r="BO411" i="7948"/>
  <c r="BO413" i="7948"/>
  <c r="BO415" i="7948"/>
  <c r="BO417" i="7948"/>
  <c r="BO419" i="7948"/>
  <c r="BN402" i="7948"/>
  <c r="BN404" i="7948"/>
  <c r="BN406" i="7948"/>
  <c r="BN408" i="7948"/>
  <c r="BN410" i="7948"/>
  <c r="BN412" i="7948"/>
  <c r="BN414" i="7948"/>
  <c r="BN416" i="7948"/>
  <c r="BN418" i="7948"/>
  <c r="BM401" i="7948"/>
  <c r="BM403" i="7948"/>
  <c r="BM405" i="7948"/>
  <c r="BM407" i="7948"/>
  <c r="BM409" i="7948"/>
  <c r="BM411" i="7948"/>
  <c r="BM413" i="7948"/>
  <c r="BM415" i="7948"/>
  <c r="BM417" i="7948"/>
  <c r="BM419" i="7948"/>
  <c r="BL402" i="7948"/>
  <c r="BL404" i="7948"/>
  <c r="BL406" i="7948"/>
  <c r="BL408" i="7948"/>
  <c r="BL410" i="7948"/>
  <c r="BL412" i="7948"/>
  <c r="BL414" i="7948"/>
  <c r="BL416" i="7948"/>
  <c r="BL418" i="7948"/>
  <c r="BK401" i="7948"/>
  <c r="BK403" i="7948"/>
  <c r="BK405" i="7948"/>
  <c r="BK407" i="7948"/>
  <c r="BK409" i="7948"/>
  <c r="BK411" i="7948"/>
  <c r="BK413" i="7948"/>
  <c r="BK415" i="7948"/>
  <c r="BK417" i="7948"/>
  <c r="BK419" i="7948"/>
  <c r="BJ402" i="7948"/>
  <c r="BJ404" i="7948"/>
  <c r="BJ406" i="7948"/>
  <c r="BJ408" i="7948"/>
  <c r="BJ410" i="7948"/>
  <c r="BJ412" i="7948"/>
  <c r="BJ414" i="7948"/>
  <c r="BJ416" i="7948"/>
  <c r="BJ418" i="7948"/>
  <c r="BI401" i="7948"/>
  <c r="BI403" i="7948"/>
  <c r="BI405" i="7948"/>
  <c r="BI407" i="7948"/>
  <c r="BI409" i="7948"/>
  <c r="BI411" i="7948"/>
  <c r="BI413" i="7948"/>
  <c r="BI415" i="7948"/>
  <c r="BI417" i="7948"/>
  <c r="BI419" i="7948"/>
  <c r="BH402" i="7948"/>
  <c r="BH404" i="7948"/>
  <c r="BH406" i="7948"/>
  <c r="BH408" i="7948"/>
  <c r="BH410" i="7948"/>
  <c r="BH412" i="7948"/>
  <c r="BH414" i="7948"/>
  <c r="BH416" i="7948"/>
  <c r="BH418" i="7948"/>
  <c r="BG401" i="7948"/>
  <c r="BG403" i="7948"/>
  <c r="BG405" i="7948"/>
  <c r="BG407" i="7948"/>
  <c r="BG409" i="7948"/>
  <c r="BG411" i="7948"/>
  <c r="BG413" i="7948"/>
  <c r="BG415" i="7948"/>
  <c r="BG417" i="7948"/>
  <c r="BG419" i="7948"/>
  <c r="BF402" i="7948"/>
  <c r="BF404" i="7948"/>
  <c r="BF406" i="7948"/>
  <c r="BF408" i="7948"/>
  <c r="BF410" i="7948"/>
  <c r="BF412" i="7948"/>
  <c r="BF414" i="7948"/>
  <c r="BF416" i="7948"/>
  <c r="BF418" i="7948"/>
  <c r="BE401" i="7948"/>
  <c r="BE403" i="7948"/>
  <c r="BE405" i="7948"/>
  <c r="BE407" i="7948"/>
  <c r="BE409" i="7948"/>
  <c r="BE411" i="7948"/>
  <c r="BE413" i="7948"/>
  <c r="BE415" i="7948"/>
  <c r="BE417" i="7948"/>
  <c r="BE419" i="7948"/>
  <c r="BD402" i="7948"/>
  <c r="BD404" i="7948"/>
  <c r="BD406" i="7948"/>
  <c r="BD408" i="7948"/>
  <c r="BD410" i="7948"/>
  <c r="BD412" i="7948"/>
  <c r="BD414" i="7948"/>
  <c r="BD416" i="7948"/>
  <c r="BD418" i="7948"/>
  <c r="BC401" i="7948"/>
  <c r="BC403" i="7948"/>
  <c r="BC405" i="7948"/>
  <c r="BC407" i="7948"/>
  <c r="BC409" i="7948"/>
  <c r="BC411" i="7948"/>
  <c r="BC413" i="7948"/>
  <c r="BC415" i="7948"/>
  <c r="BC417" i="7948"/>
  <c r="BC419" i="7948"/>
  <c r="BB402" i="7948"/>
  <c r="BB404" i="7948"/>
  <c r="BB406" i="7948"/>
  <c r="BB408" i="7948"/>
  <c r="BB410" i="7948"/>
  <c r="BB412" i="7948"/>
  <c r="BB414" i="7948"/>
  <c r="BB416" i="7948"/>
  <c r="BB418" i="7948"/>
  <c r="BA401" i="7948"/>
  <c r="BA403" i="7948"/>
  <c r="BA405" i="7948"/>
  <c r="BA407" i="7948"/>
  <c r="BA409" i="7948"/>
  <c r="BA411" i="7948"/>
  <c r="BA413" i="7948"/>
  <c r="BA415" i="7948"/>
  <c r="BA417" i="7948"/>
  <c r="BA419" i="7948"/>
  <c r="AZ402" i="7948"/>
  <c r="AZ404" i="7948"/>
  <c r="AZ406" i="7948"/>
  <c r="AZ408" i="7948"/>
  <c r="AZ410" i="7948"/>
  <c r="AZ412" i="7948"/>
  <c r="AZ414" i="7948"/>
  <c r="AZ416" i="7948"/>
  <c r="AZ418" i="7948"/>
  <c r="AY401" i="7948"/>
  <c r="AY403" i="7948"/>
  <c r="AY405" i="7948"/>
  <c r="AY407" i="7948"/>
  <c r="AY409" i="7948"/>
  <c r="AY411" i="7948"/>
  <c r="AY413" i="7948"/>
  <c r="AY415" i="7948"/>
  <c r="AY417" i="7948"/>
  <c r="AY419" i="7948"/>
  <c r="AX402" i="7948"/>
  <c r="AX404" i="7948"/>
  <c r="AX406" i="7948"/>
  <c r="AX408" i="7948"/>
  <c r="AX410" i="7948"/>
  <c r="AX412" i="7948"/>
  <c r="AX414" i="7948"/>
  <c r="AX416" i="7948"/>
  <c r="AX418" i="7948"/>
  <c r="AW401" i="7948"/>
  <c r="AW403" i="7948"/>
  <c r="AW405" i="7948"/>
  <c r="AW407" i="7948"/>
  <c r="AW409" i="7948"/>
  <c r="AW411" i="7948"/>
  <c r="AW413" i="7948"/>
  <c r="AW415" i="7948"/>
  <c r="AW417" i="7948"/>
  <c r="AW419" i="7948"/>
  <c r="AV402" i="7948"/>
  <c r="AV404" i="7948"/>
  <c r="AV406" i="7948"/>
  <c r="AV408" i="7948"/>
  <c r="AV410" i="7948"/>
  <c r="AV412" i="7948"/>
  <c r="AV414" i="7948"/>
  <c r="AV416" i="7948"/>
  <c r="AV418" i="7948"/>
  <c r="AU401" i="7948"/>
  <c r="AU403" i="7948"/>
  <c r="AU405" i="7948"/>
  <c r="AU407" i="7948"/>
  <c r="AU409" i="7948"/>
  <c r="AU411" i="7948"/>
  <c r="AU413" i="7948"/>
  <c r="AU415" i="7948"/>
  <c r="AU417" i="7948"/>
  <c r="AU419" i="7948"/>
  <c r="BZ406" i="7948"/>
  <c r="BY402" i="7948"/>
  <c r="BY404" i="7948"/>
  <c r="BY406" i="7948"/>
  <c r="BY408" i="7948"/>
  <c r="BY410" i="7948"/>
  <c r="BY412" i="7948"/>
  <c r="BY414" i="7948"/>
  <c r="BY416" i="7948"/>
  <c r="BY418" i="7948"/>
  <c r="BX401" i="7948"/>
  <c r="BX403" i="7948"/>
  <c r="BX405" i="7948"/>
  <c r="BX407" i="7948"/>
  <c r="BX409" i="7948"/>
  <c r="BX411" i="7948"/>
  <c r="BX413" i="7948"/>
  <c r="BX415" i="7948"/>
  <c r="BX417" i="7948"/>
  <c r="BX419" i="7948"/>
  <c r="BW402" i="7948"/>
  <c r="BW404" i="7948"/>
  <c r="BW406" i="7948"/>
  <c r="BW408" i="7948"/>
  <c r="BW410" i="7948"/>
  <c r="BW412" i="7948"/>
  <c r="BW414" i="7948"/>
  <c r="BW416" i="7948"/>
  <c r="BW418" i="7948"/>
  <c r="BV401" i="7948"/>
  <c r="BV403" i="7948"/>
  <c r="BV405" i="7948"/>
  <c r="BV407" i="7948"/>
  <c r="BV409" i="7948"/>
  <c r="BV411" i="7948"/>
  <c r="BV413" i="7948"/>
  <c r="BV415" i="7948"/>
  <c r="BV417" i="7948"/>
  <c r="BV419" i="7948"/>
  <c r="BU402" i="7948"/>
  <c r="BU404" i="7948"/>
  <c r="BU406" i="7948"/>
  <c r="BU408" i="7948"/>
  <c r="BU410" i="7948"/>
  <c r="BU412" i="7948"/>
  <c r="BU414" i="7948"/>
  <c r="BU416" i="7948"/>
  <c r="BU418" i="7948"/>
  <c r="BT401" i="7948"/>
  <c r="BT403" i="7948"/>
  <c r="BT405" i="7948"/>
  <c r="BT407" i="7948"/>
  <c r="BT409" i="7948"/>
  <c r="BT411" i="7948"/>
  <c r="BT413" i="7948"/>
  <c r="BT415" i="7948"/>
  <c r="BT417" i="7948"/>
  <c r="BT419" i="7948"/>
  <c r="BS402" i="7948"/>
  <c r="BS404" i="7948"/>
  <c r="BS406" i="7948"/>
  <c r="BS408" i="7948"/>
  <c r="BS410" i="7948"/>
  <c r="BS412" i="7948"/>
  <c r="BS414" i="7948"/>
  <c r="BS416" i="7948"/>
  <c r="BS418" i="7948"/>
  <c r="BR401" i="7948"/>
  <c r="BR403" i="7948"/>
  <c r="BR405" i="7948"/>
  <c r="BR407" i="7948"/>
  <c r="BR409" i="7948"/>
  <c r="BR411" i="7948"/>
  <c r="BR413" i="7948"/>
  <c r="BR415" i="7948"/>
  <c r="BR417" i="7948"/>
  <c r="BR419" i="7948"/>
  <c r="BQ402" i="7948"/>
  <c r="BQ404" i="7948"/>
  <c r="BQ406" i="7948"/>
  <c r="BQ408" i="7948"/>
  <c r="BQ410" i="7948"/>
  <c r="BQ412" i="7948"/>
  <c r="BQ414" i="7948"/>
  <c r="BQ416" i="7948"/>
  <c r="BQ418" i="7948"/>
  <c r="BP401" i="7948"/>
  <c r="BP403" i="7948"/>
  <c r="BP405" i="7948"/>
  <c r="BP407" i="7948"/>
  <c r="BP409" i="7948"/>
  <c r="BP411" i="7948"/>
  <c r="BP413" i="7948"/>
  <c r="BP415" i="7948"/>
  <c r="BP417" i="7948"/>
  <c r="BP419" i="7948"/>
  <c r="BO402" i="7948"/>
  <c r="BO404" i="7948"/>
  <c r="BO406" i="7948"/>
  <c r="BO408" i="7948"/>
  <c r="BO410" i="7948"/>
  <c r="BO412" i="7948"/>
  <c r="BO414" i="7948"/>
  <c r="BO416" i="7948"/>
  <c r="BO418" i="7948"/>
  <c r="BN401" i="7948"/>
  <c r="BN403" i="7948"/>
  <c r="BN405" i="7948"/>
  <c r="BN407" i="7948"/>
  <c r="BN409" i="7948"/>
  <c r="BN411" i="7948"/>
  <c r="BN413" i="7948"/>
  <c r="BN415" i="7948"/>
  <c r="BN417" i="7948"/>
  <c r="BN419" i="7948"/>
  <c r="BM402" i="7948"/>
  <c r="BM404" i="7948"/>
  <c r="BM406" i="7948"/>
  <c r="BM408" i="7948"/>
  <c r="BM410" i="7948"/>
  <c r="BM412" i="7948"/>
  <c r="BM414" i="7948"/>
  <c r="BM416" i="7948"/>
  <c r="BM418" i="7948"/>
  <c r="BL401" i="7948"/>
  <c r="BL403" i="7948"/>
  <c r="BL405" i="7948"/>
  <c r="BL407" i="7948"/>
  <c r="BL409" i="7948"/>
  <c r="BL411" i="7948"/>
  <c r="BL413" i="7948"/>
  <c r="BL415" i="7948"/>
  <c r="BL417" i="7948"/>
  <c r="BL419" i="7948"/>
  <c r="BK402" i="7948"/>
  <c r="BK404" i="7948"/>
  <c r="BK406" i="7948"/>
  <c r="BK408" i="7948"/>
  <c r="BK410" i="7948"/>
  <c r="BK412" i="7948"/>
  <c r="BK414" i="7948"/>
  <c r="BK416" i="7948"/>
  <c r="BK418" i="7948"/>
  <c r="BJ401" i="7948"/>
  <c r="BJ403" i="7948"/>
  <c r="BJ405" i="7948"/>
  <c r="BJ407" i="7948"/>
  <c r="BJ409" i="7948"/>
  <c r="BJ411" i="7948"/>
  <c r="BJ413" i="7948"/>
  <c r="BJ415" i="7948"/>
  <c r="BJ417" i="7948"/>
  <c r="BJ419" i="7948"/>
  <c r="BI402" i="7948"/>
  <c r="BI404" i="7948"/>
  <c r="BI406" i="7948"/>
  <c r="BI408" i="7948"/>
  <c r="BI410" i="7948"/>
  <c r="BI412" i="7948"/>
  <c r="BI414" i="7948"/>
  <c r="BI416" i="7948"/>
  <c r="BI418" i="7948"/>
  <c r="BH401" i="7948"/>
  <c r="BH403" i="7948"/>
  <c r="BH405" i="7948"/>
  <c r="BH407" i="7948"/>
  <c r="BH409" i="7948"/>
  <c r="BH411" i="7948"/>
  <c r="BH413" i="7948"/>
  <c r="BH415" i="7948"/>
  <c r="BH417" i="7948"/>
  <c r="BH419" i="7948"/>
  <c r="BG402" i="7948"/>
  <c r="BG404" i="7948"/>
  <c r="BG406" i="7948"/>
  <c r="BG408" i="7948"/>
  <c r="BG410" i="7948"/>
  <c r="BG412" i="7948"/>
  <c r="BG414" i="7948"/>
  <c r="BG416" i="7948"/>
  <c r="BG418" i="7948"/>
  <c r="BF401" i="7948"/>
  <c r="BF403" i="7948"/>
  <c r="BF405" i="7948"/>
  <c r="BF407" i="7948"/>
  <c r="BF409" i="7948"/>
  <c r="BF411" i="7948"/>
  <c r="BF413" i="7948"/>
  <c r="BF415" i="7948"/>
  <c r="BF417" i="7948"/>
  <c r="BF419" i="7948"/>
  <c r="BE402" i="7948"/>
  <c r="BE404" i="7948"/>
  <c r="BE406" i="7948"/>
  <c r="BE408" i="7948"/>
  <c r="BE410" i="7948"/>
  <c r="BE412" i="7948"/>
  <c r="BE414" i="7948"/>
  <c r="BE416" i="7948"/>
  <c r="BE418" i="7948"/>
  <c r="BD401" i="7948"/>
  <c r="BD403" i="7948"/>
  <c r="BD405" i="7948"/>
  <c r="BD407" i="7948"/>
  <c r="BD409" i="7948"/>
  <c r="BD411" i="7948"/>
  <c r="BD413" i="7948"/>
  <c r="BD415" i="7948"/>
  <c r="BD417" i="7948"/>
  <c r="BD419" i="7948"/>
  <c r="BC402" i="7948"/>
  <c r="BC404" i="7948"/>
  <c r="BC406" i="7948"/>
  <c r="BC408" i="7948"/>
  <c r="BC410" i="7948"/>
  <c r="BC412" i="7948"/>
  <c r="BC414" i="7948"/>
  <c r="BC416" i="7948"/>
  <c r="BC418" i="7948"/>
  <c r="BB401" i="7948"/>
  <c r="BB403" i="7948"/>
  <c r="BB405" i="7948"/>
  <c r="BB407" i="7948"/>
  <c r="BB409" i="7948"/>
  <c r="BB411" i="7948"/>
  <c r="BB413" i="7948"/>
  <c r="BB415" i="7948"/>
  <c r="BB417" i="7948"/>
  <c r="BB419" i="7948"/>
  <c r="BA402" i="7948"/>
  <c r="BA404" i="7948"/>
  <c r="BA406" i="7948"/>
  <c r="BA408" i="7948"/>
  <c r="BA410" i="7948"/>
  <c r="BA412" i="7948"/>
  <c r="BA414" i="7948"/>
  <c r="BA416" i="7948"/>
  <c r="BA418" i="7948"/>
  <c r="AZ401" i="7948"/>
  <c r="AZ403" i="7948"/>
  <c r="AZ405" i="7948"/>
  <c r="AZ407" i="7948"/>
  <c r="AZ409" i="7948"/>
  <c r="AZ411" i="7948"/>
  <c r="AZ413" i="7948"/>
  <c r="AZ415" i="7948"/>
  <c r="AZ417" i="7948"/>
  <c r="AZ419" i="7948"/>
  <c r="AY402" i="7948"/>
  <c r="AY406" i="7948"/>
  <c r="AY410" i="7948"/>
  <c r="AY414" i="7948"/>
  <c r="AY418" i="7948"/>
  <c r="AX401" i="7948"/>
  <c r="AX405" i="7948"/>
  <c r="AX409" i="7948"/>
  <c r="AX413" i="7948"/>
  <c r="AX417" i="7948"/>
  <c r="AW402" i="7948"/>
  <c r="AW406" i="7948"/>
  <c r="AW410" i="7948"/>
  <c r="AW414" i="7948"/>
  <c r="AW418" i="7948"/>
  <c r="AV401" i="7948"/>
  <c r="AV405" i="7948"/>
  <c r="AV409" i="7948"/>
  <c r="AV413" i="7948"/>
  <c r="AV417" i="7948"/>
  <c r="AU402" i="7948"/>
  <c r="AU406" i="7948"/>
  <c r="AU410" i="7948"/>
  <c r="AU414" i="7948"/>
  <c r="AU418" i="7948"/>
  <c r="AT401" i="7948"/>
  <c r="AT403" i="7948"/>
  <c r="AT405" i="7948"/>
  <c r="AT407" i="7948"/>
  <c r="AT409" i="7948"/>
  <c r="AT411" i="7948"/>
  <c r="AT413" i="7948"/>
  <c r="AT415" i="7948"/>
  <c r="AT417" i="7948"/>
  <c r="AT419" i="7948"/>
  <c r="AS402" i="7948"/>
  <c r="AS404" i="7948"/>
  <c r="AS406" i="7948"/>
  <c r="AS408" i="7948"/>
  <c r="AS410" i="7948"/>
  <c r="AS412" i="7948"/>
  <c r="AS414" i="7948"/>
  <c r="AS416" i="7948"/>
  <c r="AS418" i="7948"/>
  <c r="AR402" i="7948"/>
  <c r="AR404" i="7948"/>
  <c r="AR406" i="7948"/>
  <c r="AR408" i="7948"/>
  <c r="AR410" i="7948"/>
  <c r="AR412" i="7948"/>
  <c r="AR414" i="7948"/>
  <c r="AR416" i="7948"/>
  <c r="AR418" i="7948"/>
  <c r="AQ402" i="7948"/>
  <c r="AQ404" i="7948"/>
  <c r="AQ406" i="7948"/>
  <c r="AQ408" i="7948"/>
  <c r="AQ410" i="7948"/>
  <c r="AQ412" i="7948"/>
  <c r="AQ414" i="7948"/>
  <c r="AQ416" i="7948"/>
  <c r="AQ418" i="7948"/>
  <c r="AP402" i="7948"/>
  <c r="AP404" i="7948"/>
  <c r="AP406" i="7948"/>
  <c r="AP408" i="7948"/>
  <c r="AP410" i="7948"/>
  <c r="AP412" i="7948"/>
  <c r="AP414" i="7948"/>
  <c r="AP416" i="7948"/>
  <c r="AP418" i="7948"/>
  <c r="AO402" i="7948"/>
  <c r="AO404" i="7948"/>
  <c r="AO406" i="7948"/>
  <c r="AO408" i="7948"/>
  <c r="AO410" i="7948"/>
  <c r="AO412" i="7948"/>
  <c r="AO414" i="7948"/>
  <c r="AO416" i="7948"/>
  <c r="AO418" i="7948"/>
  <c r="AN402" i="7948"/>
  <c r="AN404" i="7948"/>
  <c r="AN406" i="7948"/>
  <c r="AN408" i="7948"/>
  <c r="AN410" i="7948"/>
  <c r="AN412" i="7948"/>
  <c r="AN414" i="7948"/>
  <c r="AN416" i="7948"/>
  <c r="AN418" i="7948"/>
  <c r="AM402" i="7948"/>
  <c r="AM404" i="7948"/>
  <c r="AM406" i="7948"/>
  <c r="AM408" i="7948"/>
  <c r="AM410" i="7948"/>
  <c r="AM412" i="7948"/>
  <c r="AM414" i="7948"/>
  <c r="AM416" i="7948"/>
  <c r="AM418" i="7948"/>
  <c r="AL402" i="7948"/>
  <c r="AL404" i="7948"/>
  <c r="AL406" i="7948"/>
  <c r="AL408" i="7948"/>
  <c r="AL410" i="7948"/>
  <c r="AL412" i="7948"/>
  <c r="AL414" i="7948"/>
  <c r="AL416" i="7948"/>
  <c r="AL418" i="7948"/>
  <c r="AK402" i="7948"/>
  <c r="AK404" i="7948"/>
  <c r="AK406" i="7948"/>
  <c r="AK408" i="7948"/>
  <c r="AK410" i="7948"/>
  <c r="AK412" i="7948"/>
  <c r="AK414" i="7948"/>
  <c r="AK416" i="7948"/>
  <c r="AK418" i="7948"/>
  <c r="AJ402" i="7948"/>
  <c r="AJ404" i="7948"/>
  <c r="AJ406" i="7948"/>
  <c r="AJ408" i="7948"/>
  <c r="AJ410" i="7948"/>
  <c r="AJ412" i="7948"/>
  <c r="AJ414" i="7948"/>
  <c r="AJ416" i="7948"/>
  <c r="AJ418" i="7948"/>
  <c r="AI402" i="7948"/>
  <c r="AI404" i="7948"/>
  <c r="AI406" i="7948"/>
  <c r="AI408" i="7948"/>
  <c r="AI410" i="7948"/>
  <c r="AI412" i="7948"/>
  <c r="AI414" i="7948"/>
  <c r="AI416" i="7948"/>
  <c r="AI418" i="7948"/>
  <c r="AH402" i="7948"/>
  <c r="AH404" i="7948"/>
  <c r="AH406" i="7948"/>
  <c r="AH408" i="7948"/>
  <c r="AH410" i="7948"/>
  <c r="AH412" i="7948"/>
  <c r="AH414" i="7948"/>
  <c r="AH416" i="7948"/>
  <c r="AH418" i="7948"/>
  <c r="AG402" i="7948"/>
  <c r="AG404" i="7948"/>
  <c r="AG406" i="7948"/>
  <c r="AG408" i="7948"/>
  <c r="AG410" i="7948"/>
  <c r="AG412" i="7948"/>
  <c r="AG414" i="7948"/>
  <c r="AG416" i="7948"/>
  <c r="AG418" i="7948"/>
  <c r="AF402" i="7948"/>
  <c r="AF404" i="7948"/>
  <c r="AF406" i="7948"/>
  <c r="AF408" i="7948"/>
  <c r="AF410" i="7948"/>
  <c r="AF412" i="7948"/>
  <c r="AF414" i="7948"/>
  <c r="AF416" i="7948"/>
  <c r="AF418" i="7948"/>
  <c r="AE402" i="7948"/>
  <c r="AE404" i="7948"/>
  <c r="AE406" i="7948"/>
  <c r="AE408" i="7948"/>
  <c r="AE410" i="7948"/>
  <c r="AE412" i="7948"/>
  <c r="AE414" i="7948"/>
  <c r="AE416" i="7948"/>
  <c r="AE418" i="7948"/>
  <c r="AD402" i="7948"/>
  <c r="AD404" i="7948"/>
  <c r="AD406" i="7948"/>
  <c r="AD408" i="7948"/>
  <c r="AD410" i="7948"/>
  <c r="AD412" i="7948"/>
  <c r="AD414" i="7948"/>
  <c r="AD416" i="7948"/>
  <c r="AD418" i="7948"/>
  <c r="AC401" i="7948"/>
  <c r="AC403" i="7948"/>
  <c r="AC405" i="7948"/>
  <c r="AC407" i="7948"/>
  <c r="AC409" i="7948"/>
  <c r="AC411" i="7948"/>
  <c r="AC413" i="7948"/>
  <c r="AC415" i="7948"/>
  <c r="AC417" i="7948"/>
  <c r="AB402" i="7948"/>
  <c r="AB404" i="7948"/>
  <c r="AB406" i="7948"/>
  <c r="AB408" i="7948"/>
  <c r="AB410" i="7948"/>
  <c r="AB412" i="7948"/>
  <c r="AB414" i="7948"/>
  <c r="AB416" i="7948"/>
  <c r="AA401" i="7948"/>
  <c r="AA403" i="7948"/>
  <c r="AA405" i="7948"/>
  <c r="AA407" i="7948"/>
  <c r="AA409" i="7948"/>
  <c r="AA411" i="7948"/>
  <c r="AA413" i="7948"/>
  <c r="AA415" i="7948"/>
  <c r="Z402" i="7948"/>
  <c r="Z404" i="7948"/>
  <c r="Z406" i="7948"/>
  <c r="Z408" i="7948"/>
  <c r="Z410" i="7948"/>
  <c r="Z412" i="7948"/>
  <c r="Z414" i="7948"/>
  <c r="Y401" i="7948"/>
  <c r="Y403" i="7948"/>
  <c r="Y405" i="7948"/>
  <c r="Y407" i="7948"/>
  <c r="Y409" i="7948"/>
  <c r="Y411" i="7948"/>
  <c r="Y413" i="7948"/>
  <c r="X402" i="7948"/>
  <c r="X404" i="7948"/>
  <c r="X406" i="7948"/>
  <c r="X408" i="7948"/>
  <c r="X410" i="7948"/>
  <c r="X412" i="7948"/>
  <c r="W401" i="7948"/>
  <c r="W403" i="7948"/>
  <c r="W405" i="7948"/>
  <c r="W407" i="7948"/>
  <c r="W409" i="7948"/>
  <c r="W411" i="7948"/>
  <c r="V402" i="7948"/>
  <c r="V404" i="7948"/>
  <c r="V406" i="7948"/>
  <c r="V408" i="7948"/>
  <c r="V410" i="7948"/>
  <c r="U401" i="7948"/>
  <c r="U403" i="7948"/>
  <c r="U405" i="7948"/>
  <c r="U407" i="7948"/>
  <c r="U409" i="7948"/>
  <c r="T402" i="7948"/>
  <c r="T404" i="7948"/>
  <c r="T406" i="7948"/>
  <c r="T408" i="7948"/>
  <c r="S401" i="7948"/>
  <c r="S403" i="7948"/>
  <c r="S405" i="7948"/>
  <c r="S407" i="7948"/>
  <c r="R402" i="7948"/>
  <c r="R404" i="7948"/>
  <c r="R406" i="7948"/>
  <c r="AY404" i="7948"/>
  <c r="AY408" i="7948"/>
  <c r="AY412" i="7948"/>
  <c r="AY416" i="7948"/>
  <c r="AX403" i="7948"/>
  <c r="AX407" i="7948"/>
  <c r="AX411" i="7948"/>
  <c r="AX415" i="7948"/>
  <c r="AX419" i="7948"/>
  <c r="AW404" i="7948"/>
  <c r="AW408" i="7948"/>
  <c r="AW412" i="7948"/>
  <c r="AW416" i="7948"/>
  <c r="AV403" i="7948"/>
  <c r="AV407" i="7948"/>
  <c r="AV411" i="7948"/>
  <c r="AV415" i="7948"/>
  <c r="AV419" i="7948"/>
  <c r="AU404" i="7948"/>
  <c r="AU408" i="7948"/>
  <c r="AU412" i="7948"/>
  <c r="AU416" i="7948"/>
  <c r="AT402" i="7948"/>
  <c r="AT404" i="7948"/>
  <c r="AT406" i="7948"/>
  <c r="AT408" i="7948"/>
  <c r="AT410" i="7948"/>
  <c r="AT412" i="7948"/>
  <c r="AT414" i="7948"/>
  <c r="AT416" i="7948"/>
  <c r="AT418" i="7948"/>
  <c r="AS401" i="7948"/>
  <c r="AS403" i="7948"/>
  <c r="AS405" i="7948"/>
  <c r="AS407" i="7948"/>
  <c r="AS409" i="7948"/>
  <c r="AS411" i="7948"/>
  <c r="AS413" i="7948"/>
  <c r="AS415" i="7948"/>
  <c r="AS417" i="7948"/>
  <c r="AS419" i="7948"/>
  <c r="AR401" i="7948"/>
  <c r="AR403" i="7948"/>
  <c r="AR405" i="7948"/>
  <c r="AR407" i="7948"/>
  <c r="AR409" i="7948"/>
  <c r="AR411" i="7948"/>
  <c r="AR413" i="7948"/>
  <c r="AR415" i="7948"/>
  <c r="AR417" i="7948"/>
  <c r="AR419" i="7948"/>
  <c r="AQ401" i="7948"/>
  <c r="AQ403" i="7948"/>
  <c r="AQ405" i="7948"/>
  <c r="AQ407" i="7948"/>
  <c r="AQ409" i="7948"/>
  <c r="AQ411" i="7948"/>
  <c r="AQ413" i="7948"/>
  <c r="AQ415" i="7948"/>
  <c r="AQ417" i="7948"/>
  <c r="AQ419" i="7948"/>
  <c r="AP401" i="7948"/>
  <c r="AP403" i="7948"/>
  <c r="AP405" i="7948"/>
  <c r="AP407" i="7948"/>
  <c r="AP409" i="7948"/>
  <c r="AP411" i="7948"/>
  <c r="AP413" i="7948"/>
  <c r="AP415" i="7948"/>
  <c r="AP417" i="7948"/>
  <c r="AP419" i="7948"/>
  <c r="AO401" i="7948"/>
  <c r="AO403" i="7948"/>
  <c r="AO405" i="7948"/>
  <c r="AO407" i="7948"/>
  <c r="AO409" i="7948"/>
  <c r="AO411" i="7948"/>
  <c r="AO413" i="7948"/>
  <c r="AO415" i="7948"/>
  <c r="AO417" i="7948"/>
  <c r="AO419" i="7948"/>
  <c r="AN401" i="7948"/>
  <c r="AN403" i="7948"/>
  <c r="AN405" i="7948"/>
  <c r="AN407" i="7948"/>
  <c r="AN409" i="7948"/>
  <c r="AN411" i="7948"/>
  <c r="AN413" i="7948"/>
  <c r="AN415" i="7948"/>
  <c r="AN417" i="7948"/>
  <c r="AN419" i="7948"/>
  <c r="AM401" i="7948"/>
  <c r="AM403" i="7948"/>
  <c r="AM405" i="7948"/>
  <c r="AM407" i="7948"/>
  <c r="AM409" i="7948"/>
  <c r="AM411" i="7948"/>
  <c r="AM413" i="7948"/>
  <c r="AM415" i="7948"/>
  <c r="AM417" i="7948"/>
  <c r="AM419" i="7948"/>
  <c r="AL401" i="7948"/>
  <c r="AL403" i="7948"/>
  <c r="AL405" i="7948"/>
  <c r="AL407" i="7948"/>
  <c r="AL409" i="7948"/>
  <c r="AL411" i="7948"/>
  <c r="AL413" i="7948"/>
  <c r="AL415" i="7948"/>
  <c r="AL417" i="7948"/>
  <c r="AL419" i="7948"/>
  <c r="AK401" i="7948"/>
  <c r="AK403" i="7948"/>
  <c r="AK405" i="7948"/>
  <c r="AK407" i="7948"/>
  <c r="AK409" i="7948"/>
  <c r="AK411" i="7948"/>
  <c r="AK413" i="7948"/>
  <c r="AK415" i="7948"/>
  <c r="AK417" i="7948"/>
  <c r="AK419" i="7948"/>
  <c r="AJ401" i="7948"/>
  <c r="AJ403" i="7948"/>
  <c r="AJ405" i="7948"/>
  <c r="AJ407" i="7948"/>
  <c r="AJ409" i="7948"/>
  <c r="AJ411" i="7948"/>
  <c r="AJ413" i="7948"/>
  <c r="AJ415" i="7948"/>
  <c r="AJ417" i="7948"/>
  <c r="AJ419" i="7948"/>
  <c r="AI401" i="7948"/>
  <c r="AI403" i="7948"/>
  <c r="AI405" i="7948"/>
  <c r="AI407" i="7948"/>
  <c r="AI409" i="7948"/>
  <c r="AI411" i="7948"/>
  <c r="AI413" i="7948"/>
  <c r="AI415" i="7948"/>
  <c r="AI417" i="7948"/>
  <c r="AI419" i="7948"/>
  <c r="AH401" i="7948"/>
  <c r="AH403" i="7948"/>
  <c r="AH405" i="7948"/>
  <c r="AH407" i="7948"/>
  <c r="AH409" i="7948"/>
  <c r="AH411" i="7948"/>
  <c r="AH413" i="7948"/>
  <c r="AH415" i="7948"/>
  <c r="AH417" i="7948"/>
  <c r="AH419" i="7948"/>
  <c r="AG401" i="7948"/>
  <c r="AG403" i="7948"/>
  <c r="AG405" i="7948"/>
  <c r="AG407" i="7948"/>
  <c r="AG409" i="7948"/>
  <c r="AG411" i="7948"/>
  <c r="AG413" i="7948"/>
  <c r="AG415" i="7948"/>
  <c r="AG417" i="7948"/>
  <c r="AG419" i="7948"/>
  <c r="AF401" i="7948"/>
  <c r="AF403" i="7948"/>
  <c r="AF405" i="7948"/>
  <c r="AF407" i="7948"/>
  <c r="AF409" i="7948"/>
  <c r="AF411" i="7948"/>
  <c r="AF413" i="7948"/>
  <c r="AF415" i="7948"/>
  <c r="AF417" i="7948"/>
  <c r="AF419" i="7948"/>
  <c r="AE401" i="7948"/>
  <c r="AE403" i="7948"/>
  <c r="AE405" i="7948"/>
  <c r="AE407" i="7948"/>
  <c r="AE409" i="7948"/>
  <c r="AE411" i="7948"/>
  <c r="AE413" i="7948"/>
  <c r="AE415" i="7948"/>
  <c r="AE417" i="7948"/>
  <c r="AE419" i="7948"/>
  <c r="AD401" i="7948"/>
  <c r="AD403" i="7948"/>
  <c r="AD405" i="7948"/>
  <c r="AD407" i="7948"/>
  <c r="AD409" i="7948"/>
  <c r="AD411" i="7948"/>
  <c r="AD413" i="7948"/>
  <c r="AD415" i="7948"/>
  <c r="AD417" i="7948"/>
  <c r="AD419" i="7948"/>
  <c r="AC402" i="7948"/>
  <c r="AC404" i="7948"/>
  <c r="AC406" i="7948"/>
  <c r="AC408" i="7948"/>
  <c r="AC410" i="7948"/>
  <c r="AC412" i="7948"/>
  <c r="AC414" i="7948"/>
  <c r="AC416" i="7948"/>
  <c r="AC418" i="7948"/>
  <c r="AB401" i="7948"/>
  <c r="AB403" i="7948"/>
  <c r="AB405" i="7948"/>
  <c r="AB407" i="7948"/>
  <c r="AB409" i="7948"/>
  <c r="AB411" i="7948"/>
  <c r="AB413" i="7948"/>
  <c r="AB415" i="7948"/>
  <c r="AB417" i="7948"/>
  <c r="AA402" i="7948"/>
  <c r="AA404" i="7948"/>
  <c r="AA406" i="7948"/>
  <c r="AA408" i="7948"/>
  <c r="AA410" i="7948"/>
  <c r="AA412" i="7948"/>
  <c r="AA414" i="7948"/>
  <c r="AA416" i="7948"/>
  <c r="Z401" i="7948"/>
  <c r="Z403" i="7948"/>
  <c r="Z405" i="7948"/>
  <c r="Z407" i="7948"/>
  <c r="Z409" i="7948"/>
  <c r="Z411" i="7948"/>
  <c r="Z413" i="7948"/>
  <c r="Z415" i="7948"/>
  <c r="Y402" i="7948"/>
  <c r="Y404" i="7948"/>
  <c r="Y406" i="7948"/>
  <c r="Y408" i="7948"/>
  <c r="Y410" i="7948"/>
  <c r="Y412" i="7948"/>
  <c r="Y414" i="7948"/>
  <c r="X401" i="7948"/>
  <c r="X403" i="7948"/>
  <c r="X405" i="7948"/>
  <c r="X407" i="7948"/>
  <c r="X409" i="7948"/>
  <c r="X411" i="7948"/>
  <c r="X413" i="7948"/>
  <c r="W402" i="7948"/>
  <c r="W404" i="7948"/>
  <c r="W406" i="7948"/>
  <c r="W408" i="7948"/>
  <c r="W410" i="7948"/>
  <c r="W412" i="7948"/>
  <c r="V401" i="7948"/>
  <c r="V403" i="7948"/>
  <c r="V405" i="7948"/>
  <c r="V407" i="7948"/>
  <c r="V409" i="7948"/>
  <c r="V411" i="7948"/>
  <c r="U402" i="7948"/>
  <c r="U404" i="7948"/>
  <c r="U406" i="7948"/>
  <c r="U408" i="7948"/>
  <c r="U410" i="7948"/>
  <c r="T401" i="7948"/>
  <c r="T403" i="7948"/>
  <c r="T405" i="7948"/>
  <c r="T407" i="7948"/>
  <c r="T409" i="7948"/>
  <c r="S402" i="7948"/>
  <c r="S404" i="7948"/>
  <c r="S406" i="7948"/>
  <c r="S408" i="7948"/>
  <c r="R401" i="7948"/>
  <c r="R403" i="7948"/>
  <c r="R405" i="7948"/>
  <c r="R407" i="7948"/>
  <c r="M518" i="7948"/>
  <c r="L570" i="7948"/>
  <c r="L572" i="7948"/>
  <c r="L574" i="7948"/>
  <c r="G570" i="7948"/>
  <c r="G595" i="7948"/>
  <c r="G74" i="7948"/>
  <c r="G673" i="7948"/>
  <c r="H571" i="7948"/>
  <c r="I571" i="7948"/>
  <c r="J570" i="7948"/>
  <c r="J572" i="7948"/>
  <c r="K570" i="7948"/>
  <c r="K572" i="7948"/>
  <c r="K574" i="7948"/>
  <c r="M571" i="7948"/>
  <c r="M573" i="7948"/>
  <c r="N571" i="7948"/>
  <c r="N573" i="7948"/>
  <c r="O570" i="7948"/>
  <c r="O572" i="7948"/>
  <c r="O574" i="7948"/>
  <c r="P570" i="7948"/>
  <c r="P572" i="7948"/>
  <c r="P574" i="7948"/>
  <c r="Q571" i="7948"/>
  <c r="Q573" i="7948"/>
  <c r="L571" i="7948"/>
  <c r="I572" i="7948"/>
  <c r="J571" i="7948"/>
  <c r="K573" i="7948"/>
  <c r="M570" i="7948"/>
  <c r="M574" i="7948"/>
  <c r="N570" i="7948"/>
  <c r="N574" i="7948"/>
  <c r="O573" i="7948"/>
  <c r="P571" i="7948"/>
  <c r="Q572" i="7948"/>
  <c r="L573" i="7948"/>
  <c r="H570" i="7948"/>
  <c r="I570" i="7948"/>
  <c r="J573" i="7948"/>
  <c r="K571" i="7948"/>
  <c r="M572" i="7948"/>
  <c r="N572" i="7948"/>
  <c r="O571" i="7948"/>
  <c r="P573" i="7948"/>
  <c r="Q570" i="7948"/>
  <c r="Q574" i="7948"/>
  <c r="BZ571" i="7948"/>
  <c r="BZ573" i="7948"/>
  <c r="BY571" i="7948"/>
  <c r="BY573" i="7948"/>
  <c r="BX570" i="7948"/>
  <c r="BX572" i="7948"/>
  <c r="BX574" i="7948"/>
  <c r="BW571" i="7948"/>
  <c r="BW573" i="7948"/>
  <c r="BV570" i="7948"/>
  <c r="BV572" i="7948"/>
  <c r="BV574" i="7948"/>
  <c r="BU571" i="7948"/>
  <c r="BU573" i="7948"/>
  <c r="BT570" i="7948"/>
  <c r="BT572" i="7948"/>
  <c r="BT574" i="7948"/>
  <c r="BS571" i="7948"/>
  <c r="BS573" i="7948"/>
  <c r="BR570" i="7948"/>
  <c r="BR572" i="7948"/>
  <c r="BR574" i="7948"/>
  <c r="BQ571" i="7948"/>
  <c r="BQ573" i="7948"/>
  <c r="BP570" i="7948"/>
  <c r="BP572" i="7948"/>
  <c r="BP574" i="7948"/>
  <c r="BO571" i="7948"/>
  <c r="BO573" i="7948"/>
  <c r="BN570" i="7948"/>
  <c r="BN572" i="7948"/>
  <c r="BN574" i="7948"/>
  <c r="BM571" i="7948"/>
  <c r="BM573" i="7948"/>
  <c r="BL570" i="7948"/>
  <c r="BL572" i="7948"/>
  <c r="BL574" i="7948"/>
  <c r="BK571" i="7948"/>
  <c r="BK573" i="7948"/>
  <c r="BJ570" i="7948"/>
  <c r="BJ572" i="7948"/>
  <c r="BJ574" i="7948"/>
  <c r="BI571" i="7948"/>
  <c r="BI573" i="7948"/>
  <c r="BH570" i="7948"/>
  <c r="BH572" i="7948"/>
  <c r="BH574" i="7948"/>
  <c r="BG571" i="7948"/>
  <c r="BG573" i="7948"/>
  <c r="BF570" i="7948"/>
  <c r="BF572" i="7948"/>
  <c r="BF574" i="7948"/>
  <c r="BE571" i="7948"/>
  <c r="BE573" i="7948"/>
  <c r="BD570" i="7948"/>
  <c r="BD572" i="7948"/>
  <c r="BD574" i="7948"/>
  <c r="BC571" i="7948"/>
  <c r="BC573" i="7948"/>
  <c r="BB570" i="7948"/>
  <c r="BB572" i="7948"/>
  <c r="BB574" i="7948"/>
  <c r="BA571" i="7948"/>
  <c r="BA573" i="7948"/>
  <c r="AZ570" i="7948"/>
  <c r="AZ572" i="7948"/>
  <c r="AZ574" i="7948"/>
  <c r="AY571" i="7948"/>
  <c r="AY573" i="7948"/>
  <c r="AX570" i="7948"/>
  <c r="AX572" i="7948"/>
  <c r="AX574" i="7948"/>
  <c r="AW571" i="7948"/>
  <c r="AW573" i="7948"/>
  <c r="AV570" i="7948"/>
  <c r="AV572" i="7948"/>
  <c r="AV574" i="7948"/>
  <c r="AU571" i="7948"/>
  <c r="BZ570" i="7948"/>
  <c r="BZ572" i="7948"/>
  <c r="BZ574" i="7948"/>
  <c r="BY570" i="7948"/>
  <c r="BY572" i="7948"/>
  <c r="BY574" i="7948"/>
  <c r="BX571" i="7948"/>
  <c r="BX573" i="7948"/>
  <c r="BW570" i="7948"/>
  <c r="BW572" i="7948"/>
  <c r="BW574" i="7948"/>
  <c r="BV571" i="7948"/>
  <c r="BV573" i="7948"/>
  <c r="BU570" i="7948"/>
  <c r="BU572" i="7948"/>
  <c r="BU574" i="7948"/>
  <c r="BT571" i="7948"/>
  <c r="BT573" i="7948"/>
  <c r="BS570" i="7948"/>
  <c r="BS572" i="7948"/>
  <c r="BS574" i="7948"/>
  <c r="BR571" i="7948"/>
  <c r="BR573" i="7948"/>
  <c r="BQ570" i="7948"/>
  <c r="BQ572" i="7948"/>
  <c r="BQ574" i="7948"/>
  <c r="BP571" i="7948"/>
  <c r="BP573" i="7948"/>
  <c r="BO570" i="7948"/>
  <c r="BO572" i="7948"/>
  <c r="BO574" i="7948"/>
  <c r="BN571" i="7948"/>
  <c r="BN573" i="7948"/>
  <c r="BM570" i="7948"/>
  <c r="BM572" i="7948"/>
  <c r="BM574" i="7948"/>
  <c r="BL571" i="7948"/>
  <c r="BL573" i="7948"/>
  <c r="BK570" i="7948"/>
  <c r="BK572" i="7948"/>
  <c r="BK574" i="7948"/>
  <c r="BJ571" i="7948"/>
  <c r="BJ573" i="7948"/>
  <c r="BI570" i="7948"/>
  <c r="BI572" i="7948"/>
  <c r="BI574" i="7948"/>
  <c r="BH571" i="7948"/>
  <c r="BH573" i="7948"/>
  <c r="BG570" i="7948"/>
  <c r="BG572" i="7948"/>
  <c r="BG574" i="7948"/>
  <c r="BF571" i="7948"/>
  <c r="BF573" i="7948"/>
  <c r="BE570" i="7948"/>
  <c r="BE572" i="7948"/>
  <c r="BE574" i="7948"/>
  <c r="BD571" i="7948"/>
  <c r="BD573" i="7948"/>
  <c r="BC570" i="7948"/>
  <c r="BC572" i="7948"/>
  <c r="BC574" i="7948"/>
  <c r="BB571" i="7948"/>
  <c r="BB573" i="7948"/>
  <c r="BA570" i="7948"/>
  <c r="BA572" i="7948"/>
  <c r="BA574" i="7948"/>
  <c r="AZ571" i="7948"/>
  <c r="AZ573" i="7948"/>
  <c r="AY572" i="7948"/>
  <c r="AX571" i="7948"/>
  <c r="AW572" i="7948"/>
  <c r="AV571" i="7948"/>
  <c r="AU572" i="7948"/>
  <c r="AU574" i="7948"/>
  <c r="AT571" i="7948"/>
  <c r="AT573" i="7948"/>
  <c r="AS570" i="7948"/>
  <c r="AS572" i="7948"/>
  <c r="AS574" i="7948"/>
  <c r="AR570" i="7948"/>
  <c r="AR572" i="7948"/>
  <c r="AR574" i="7948"/>
  <c r="AQ570" i="7948"/>
  <c r="AQ572" i="7948"/>
  <c r="AQ574" i="7948"/>
  <c r="AP570" i="7948"/>
  <c r="AP572" i="7948"/>
  <c r="AP574" i="7948"/>
  <c r="AO570" i="7948"/>
  <c r="AO572" i="7948"/>
  <c r="AO574" i="7948"/>
  <c r="AN570" i="7948"/>
  <c r="AN572" i="7948"/>
  <c r="AN574" i="7948"/>
  <c r="AM570" i="7948"/>
  <c r="AM572" i="7948"/>
  <c r="AM574" i="7948"/>
  <c r="AL570" i="7948"/>
  <c r="AL572" i="7948"/>
  <c r="AL574" i="7948"/>
  <c r="AK570" i="7948"/>
  <c r="AK572" i="7948"/>
  <c r="AK574" i="7948"/>
  <c r="AJ570" i="7948"/>
  <c r="AJ572" i="7948"/>
  <c r="AJ574" i="7948"/>
  <c r="AI570" i="7948"/>
  <c r="AI572" i="7948"/>
  <c r="AI574" i="7948"/>
  <c r="AH570" i="7948"/>
  <c r="AH572" i="7948"/>
  <c r="AH574" i="7948"/>
  <c r="AG570" i="7948"/>
  <c r="AG572" i="7948"/>
  <c r="AG574" i="7948"/>
  <c r="AF570" i="7948"/>
  <c r="AF572" i="7948"/>
  <c r="AF574" i="7948"/>
  <c r="AE570" i="7948"/>
  <c r="AE572" i="7948"/>
  <c r="AE574" i="7948"/>
  <c r="AD570" i="7948"/>
  <c r="AD572" i="7948"/>
  <c r="AD574" i="7948"/>
  <c r="AC571" i="7948"/>
  <c r="AC573" i="7948"/>
  <c r="AB570" i="7948"/>
  <c r="AB572" i="7948"/>
  <c r="AB574" i="7948"/>
  <c r="AA571" i="7948"/>
  <c r="AA573" i="7948"/>
  <c r="Z570" i="7948"/>
  <c r="Z572" i="7948"/>
  <c r="Z574" i="7948"/>
  <c r="Y571" i="7948"/>
  <c r="Y573" i="7948"/>
  <c r="X570" i="7948"/>
  <c r="X572" i="7948"/>
  <c r="X574" i="7948"/>
  <c r="W571" i="7948"/>
  <c r="W573" i="7948"/>
  <c r="V570" i="7948"/>
  <c r="V572" i="7948"/>
  <c r="V574" i="7948"/>
  <c r="U571" i="7948"/>
  <c r="U573" i="7948"/>
  <c r="T570" i="7948"/>
  <c r="T572" i="7948"/>
  <c r="T574" i="7948"/>
  <c r="S571" i="7948"/>
  <c r="S573" i="7948"/>
  <c r="R570" i="7948"/>
  <c r="R572" i="7948"/>
  <c r="R574" i="7948"/>
  <c r="AY570" i="7948"/>
  <c r="AY574" i="7948"/>
  <c r="AX573" i="7948"/>
  <c r="AW570" i="7948"/>
  <c r="AW574" i="7948"/>
  <c r="AV573" i="7948"/>
  <c r="AU570" i="7948"/>
  <c r="AU573" i="7948"/>
  <c r="AT570" i="7948"/>
  <c r="AT572" i="7948"/>
  <c r="AT574" i="7948"/>
  <c r="AS571" i="7948"/>
  <c r="AS573" i="7948"/>
  <c r="AR571" i="7948"/>
  <c r="AR573" i="7948"/>
  <c r="AQ571" i="7948"/>
  <c r="AQ573" i="7948"/>
  <c r="AP571" i="7948"/>
  <c r="AP573" i="7948"/>
  <c r="AO571" i="7948"/>
  <c r="AO573" i="7948"/>
  <c r="AN571" i="7948"/>
  <c r="AN573" i="7948"/>
  <c r="AM571" i="7948"/>
  <c r="AM573" i="7948"/>
  <c r="AL571" i="7948"/>
  <c r="AL573" i="7948"/>
  <c r="AK571" i="7948"/>
  <c r="AK573" i="7948"/>
  <c r="AJ571" i="7948"/>
  <c r="AJ573" i="7948"/>
  <c r="AI571" i="7948"/>
  <c r="AI573" i="7948"/>
  <c r="AH571" i="7948"/>
  <c r="AH573" i="7948"/>
  <c r="AG571" i="7948"/>
  <c r="AG573" i="7948"/>
  <c r="AF571" i="7948"/>
  <c r="AF573" i="7948"/>
  <c r="AE571" i="7948"/>
  <c r="AE573" i="7948"/>
  <c r="AD571" i="7948"/>
  <c r="AD573" i="7948"/>
  <c r="AC570" i="7948"/>
  <c r="AC572" i="7948"/>
  <c r="AC574" i="7948"/>
  <c r="AB571" i="7948"/>
  <c r="AB573" i="7948"/>
  <c r="AA570" i="7948"/>
  <c r="AA572" i="7948"/>
  <c r="AA574" i="7948"/>
  <c r="Z571" i="7948"/>
  <c r="Z573" i="7948"/>
  <c r="Y570" i="7948"/>
  <c r="Y572" i="7948"/>
  <c r="Y574" i="7948"/>
  <c r="X571" i="7948"/>
  <c r="X573" i="7948"/>
  <c r="W570" i="7948"/>
  <c r="W572" i="7948"/>
  <c r="W574" i="7948"/>
  <c r="V571" i="7948"/>
  <c r="V573" i="7948"/>
  <c r="U570" i="7948"/>
  <c r="U572" i="7948"/>
  <c r="U574" i="7948"/>
  <c r="T571" i="7948"/>
  <c r="T573" i="7948"/>
  <c r="S570" i="7948"/>
  <c r="S572" i="7948"/>
  <c r="S574" i="7948"/>
  <c r="R571" i="7948"/>
  <c r="R573" i="7948"/>
  <c r="M191" i="7948"/>
  <c r="K427" i="7948"/>
  <c r="N425" i="7948"/>
  <c r="I485" i="7948"/>
  <c r="L542" i="7948"/>
  <c r="K544" i="7948"/>
  <c r="O544" i="7948"/>
  <c r="I542" i="7948"/>
  <c r="N542" i="7948"/>
  <c r="Q542" i="7948"/>
  <c r="BY542" i="7948"/>
  <c r="BV543" i="7948"/>
  <c r="BS544" i="7948"/>
  <c r="BP545" i="7948"/>
  <c r="BL541" i="7948"/>
  <c r="BI542" i="7948"/>
  <c r="BF543" i="7948"/>
  <c r="BC544" i="7948"/>
  <c r="AZ545" i="7948"/>
  <c r="AV541" i="7948"/>
  <c r="BY543" i="7948"/>
  <c r="BV544" i="7948"/>
  <c r="BS545" i="7948"/>
  <c r="BO541" i="7948"/>
  <c r="BL542" i="7948"/>
  <c r="BI543" i="7948"/>
  <c r="BG543" i="7948"/>
  <c r="BE541" i="7948"/>
  <c r="BD544" i="7948"/>
  <c r="BB542" i="7948"/>
  <c r="BA545" i="7948"/>
  <c r="AY545" i="7948"/>
  <c r="AV544" i="7948"/>
  <c r="AT544" i="7948"/>
  <c r="AR542" i="7948"/>
  <c r="AP542" i="7948"/>
  <c r="AN542" i="7948"/>
  <c r="AL542" i="7948"/>
  <c r="AJ542" i="7948"/>
  <c r="AH542" i="7948"/>
  <c r="AF542" i="7948"/>
  <c r="AD542" i="7948"/>
  <c r="AB542" i="7948"/>
  <c r="Z542" i="7948"/>
  <c r="X542" i="7948"/>
  <c r="V542" i="7948"/>
  <c r="T542" i="7948"/>
  <c r="R542" i="7948"/>
  <c r="AW543" i="7948"/>
  <c r="AT543" i="7948"/>
  <c r="AR541" i="7948"/>
  <c r="AQ543" i="7948"/>
  <c r="AP545" i="7948"/>
  <c r="AN541" i="7948"/>
  <c r="AM543" i="7948"/>
  <c r="AL545" i="7948"/>
  <c r="AJ541" i="7948"/>
  <c r="AI543" i="7948"/>
  <c r="AH545" i="7948"/>
  <c r="AF541" i="7948"/>
  <c r="AE543" i="7948"/>
  <c r="AD545" i="7948"/>
  <c r="AB541" i="7948"/>
  <c r="AA543" i="7948"/>
  <c r="Z545" i="7948"/>
  <c r="X541" i="7948"/>
  <c r="W543" i="7948"/>
  <c r="V545" i="7948"/>
  <c r="T541" i="7948"/>
  <c r="S543" i="7948"/>
  <c r="R545" i="7948"/>
  <c r="F55" i="7948"/>
  <c r="L145" i="7948"/>
  <c r="L161" i="7948"/>
  <c r="L254" i="7948"/>
  <c r="L253" i="7948"/>
  <c r="N315" i="7948"/>
  <c r="K150" i="7944"/>
  <c r="K111" i="7944"/>
  <c r="K241" i="7944"/>
  <c r="K137" i="7944"/>
  <c r="K163" i="7944"/>
  <c r="K228" i="7944"/>
  <c r="K124" i="7944"/>
  <c r="K72" i="7944"/>
  <c r="K215" i="7944"/>
  <c r="K189" i="7944"/>
  <c r="K98" i="7944"/>
  <c r="K202" i="7944"/>
  <c r="K85" i="7944"/>
  <c r="K176" i="7944"/>
  <c r="K436" i="7944"/>
  <c r="K448" i="7944"/>
  <c r="K384" i="7944"/>
  <c r="K396" i="7944"/>
  <c r="K332" i="7944"/>
  <c r="K344" i="7944"/>
  <c r="K410" i="7944"/>
  <c r="K267" i="7944"/>
  <c r="K358" i="7944"/>
  <c r="K370" i="7944"/>
  <c r="K280" i="7944"/>
  <c r="K292" i="7944"/>
  <c r="K449" i="7944"/>
  <c r="K461" i="7944"/>
  <c r="K397" i="7944"/>
  <c r="K345" i="7944"/>
  <c r="K357" i="7944"/>
  <c r="K293" i="7944"/>
  <c r="L3" i="7944"/>
  <c r="K306" i="7944"/>
  <c r="K254" i="7944"/>
  <c r="K423" i="7944"/>
  <c r="K371" i="7944"/>
  <c r="K383" i="7944"/>
  <c r="K319" i="7944"/>
  <c r="J344" i="7944"/>
  <c r="H214" i="7944"/>
  <c r="K29" i="7944"/>
  <c r="J292" i="7944"/>
  <c r="J396" i="7944"/>
  <c r="H785" i="18"/>
  <c r="H1011" i="18"/>
  <c r="H789" i="18"/>
  <c r="H1015" i="18"/>
  <c r="I128" i="18"/>
  <c r="H283" i="18"/>
  <c r="H309" i="18"/>
  <c r="H335" i="18"/>
  <c r="H413" i="18"/>
  <c r="H465" i="18"/>
  <c r="I258" i="18"/>
  <c r="I271" i="18"/>
  <c r="I284" i="18"/>
  <c r="I297" i="18"/>
  <c r="I310" i="18"/>
  <c r="I336" i="18"/>
  <c r="I349" i="18"/>
  <c r="I362" i="18"/>
  <c r="I388" i="18"/>
  <c r="I401" i="18"/>
  <c r="I427" i="18"/>
  <c r="I453" i="18"/>
  <c r="I232" i="18"/>
  <c r="I244" i="18"/>
  <c r="I167" i="18"/>
  <c r="I179" i="18"/>
  <c r="I102" i="18"/>
  <c r="I323" i="18"/>
  <c r="I375" i="18"/>
  <c r="I414" i="18"/>
  <c r="I440" i="18"/>
  <c r="I245" i="18"/>
  <c r="I257" i="18"/>
  <c r="J3" i="18"/>
  <c r="H374" i="18"/>
  <c r="H400" i="18"/>
  <c r="H452" i="18"/>
  <c r="I154" i="18"/>
  <c r="H296" i="18"/>
  <c r="H322" i="18"/>
  <c r="H348" i="18"/>
  <c r="H439" i="18"/>
  <c r="H361" i="18"/>
  <c r="H387" i="18"/>
  <c r="H426" i="18"/>
  <c r="E346" i="7945"/>
  <c r="G505" i="7941"/>
  <c r="G504" i="7941"/>
  <c r="G793" i="18"/>
  <c r="G537" i="7941"/>
  <c r="G825" i="18"/>
  <c r="J221" i="18"/>
  <c r="I221" i="18"/>
  <c r="J195" i="18"/>
  <c r="I195" i="18"/>
  <c r="I182" i="18"/>
  <c r="J182" i="18"/>
  <c r="J156" i="18"/>
  <c r="I156" i="18"/>
  <c r="J130" i="18"/>
  <c r="I130" i="18"/>
  <c r="I104" i="18"/>
  <c r="I114" i="18"/>
  <c r="J104" i="18"/>
  <c r="E416" i="7945"/>
  <c r="E332" i="7945"/>
  <c r="E262" i="7945"/>
  <c r="J183" i="18"/>
  <c r="J157" i="18"/>
  <c r="J131" i="18"/>
  <c r="J92" i="18"/>
  <c r="E276" i="7945"/>
  <c r="E234" i="7945"/>
  <c r="E206" i="7945"/>
  <c r="J209" i="18"/>
  <c r="J252" i="1"/>
  <c r="K251" i="1"/>
  <c r="K7" i="18"/>
  <c r="L246" i="1"/>
  <c r="G697" i="18"/>
  <c r="G243" i="7941"/>
  <c r="G245" i="7941"/>
  <c r="G248" i="7941"/>
  <c r="E108" i="7945"/>
  <c r="G7" i="7941"/>
  <c r="G236" i="7941"/>
  <c r="H7" i="7941"/>
  <c r="G238" i="7941"/>
  <c r="G240" i="7941"/>
  <c r="G241" i="7941"/>
  <c r="G242" i="7941"/>
  <c r="G544" i="7941"/>
  <c r="G963" i="18"/>
  <c r="G244" i="7941"/>
  <c r="G246" i="7941"/>
  <c r="G247" i="7941"/>
  <c r="G549" i="7941"/>
  <c r="G679" i="7941"/>
  <c r="G968" i="18"/>
  <c r="H422" i="7942"/>
  <c r="I422" i="7942"/>
  <c r="H426" i="7942"/>
  <c r="I426" i="7942"/>
  <c r="H763" i="18"/>
  <c r="H765" i="18"/>
  <c r="H767" i="18"/>
  <c r="H769" i="18"/>
  <c r="H771" i="18"/>
  <c r="H773" i="18"/>
  <c r="H775" i="18"/>
  <c r="G583" i="7941"/>
  <c r="G568" i="7941"/>
  <c r="G857" i="18"/>
  <c r="G554" i="7941"/>
  <c r="H490" i="7941"/>
  <c r="G973" i="18"/>
  <c r="G556" i="7941"/>
  <c r="H492" i="7941"/>
  <c r="G975" i="18"/>
  <c r="G558" i="7941"/>
  <c r="G688" i="7941"/>
  <c r="G977" i="18"/>
  <c r="H496" i="7941"/>
  <c r="G690" i="7941"/>
  <c r="G562" i="7941"/>
  <c r="G692" i="7941"/>
  <c r="G981" i="18"/>
  <c r="H500" i="7941"/>
  <c r="G694" i="7941"/>
  <c r="G566" i="7941"/>
  <c r="H502" i="7941"/>
  <c r="G985" i="18"/>
  <c r="G715" i="18"/>
  <c r="I268" i="7942"/>
  <c r="H420" i="7942"/>
  <c r="G377" i="7942"/>
  <c r="H473" i="7941"/>
  <c r="G472" i="7941"/>
  <c r="G667" i="7941"/>
  <c r="H475" i="7941"/>
  <c r="G669" i="7941"/>
  <c r="H479" i="7941"/>
  <c r="G673" i="7941"/>
  <c r="H481" i="7941"/>
  <c r="G675" i="7941"/>
  <c r="H483" i="7941"/>
  <c r="G677" i="7941"/>
  <c r="H778" i="18"/>
  <c r="H491" i="7941"/>
  <c r="G685" i="7941"/>
  <c r="H493" i="7941"/>
  <c r="G687" i="7941"/>
  <c r="H495" i="7941"/>
  <c r="G689" i="7941"/>
  <c r="H497" i="7941"/>
  <c r="G691" i="7941"/>
  <c r="H499" i="7941"/>
  <c r="G693" i="7941"/>
  <c r="H501" i="7941"/>
  <c r="G695" i="7941"/>
  <c r="G249" i="7941"/>
  <c r="G250" i="7941"/>
  <c r="G251" i="7941"/>
  <c r="G252" i="7941"/>
  <c r="G253" i="7941"/>
  <c r="G254" i="7941"/>
  <c r="G257" i="7941"/>
  <c r="G258" i="7941"/>
  <c r="G259" i="7941"/>
  <c r="G260" i="7941"/>
  <c r="G262" i="7941"/>
  <c r="G264" i="7941"/>
  <c r="G719" i="18"/>
  <c r="G704" i="18"/>
  <c r="G714" i="18"/>
  <c r="G722" i="18"/>
  <c r="G713" i="18"/>
  <c r="G702" i="18"/>
  <c r="I231" i="18"/>
  <c r="H231" i="18"/>
  <c r="I205" i="18"/>
  <c r="H205" i="18"/>
  <c r="G971" i="18"/>
  <c r="G983" i="18"/>
  <c r="H218" i="18"/>
  <c r="G709" i="18"/>
  <c r="G698" i="18"/>
  <c r="G716" i="18"/>
  <c r="G724" i="18"/>
  <c r="G717" i="18"/>
  <c r="G701" i="18"/>
  <c r="J210" i="1"/>
  <c r="J142" i="1"/>
  <c r="J176" i="1"/>
  <c r="J4" i="7944"/>
  <c r="K40" i="1"/>
  <c r="J4" i="7941"/>
  <c r="J4" i="18"/>
  <c r="J74" i="1"/>
  <c r="J4" i="7942"/>
  <c r="J108" i="1"/>
  <c r="J244" i="1"/>
  <c r="G966" i="18"/>
  <c r="G976" i="18"/>
  <c r="G984" i="18"/>
  <c r="G707" i="18"/>
  <c r="G962" i="18"/>
  <c r="G974" i="18"/>
  <c r="G982" i="18"/>
  <c r="G956" i="18"/>
  <c r="E331" i="7945"/>
  <c r="E345" i="7945"/>
  <c r="E360" i="7945"/>
  <c r="G40" i="7941"/>
  <c r="G39" i="7941"/>
  <c r="G501" i="18"/>
  <c r="G71" i="7941"/>
  <c r="G533" i="18"/>
  <c r="I208" i="18"/>
  <c r="J208" i="18"/>
  <c r="J143" i="18"/>
  <c r="I143" i="18"/>
  <c r="J117" i="18"/>
  <c r="I117" i="18"/>
  <c r="I127" i="18"/>
  <c r="J91" i="18"/>
  <c r="I91" i="18"/>
  <c r="E388" i="7945"/>
  <c r="E290" i="7945"/>
  <c r="J196" i="18"/>
  <c r="J144" i="18"/>
  <c r="J105" i="18"/>
  <c r="E248" i="7945"/>
  <c r="E220" i="7945"/>
  <c r="J222" i="18"/>
  <c r="J118" i="18"/>
  <c r="G538" i="7941"/>
  <c r="G668" i="7941"/>
  <c r="G957" i="18"/>
  <c r="G540" i="7941"/>
  <c r="G670" i="7941"/>
  <c r="G959" i="18"/>
  <c r="G541" i="7941"/>
  <c r="G671" i="7941"/>
  <c r="G960" i="18"/>
  <c r="G542" i="7941"/>
  <c r="G672" i="7941"/>
  <c r="G961" i="18"/>
  <c r="G548" i="7941"/>
  <c r="G678" i="7941"/>
  <c r="G967" i="18"/>
  <c r="G550" i="7941"/>
  <c r="G680" i="7941"/>
  <c r="G969" i="18"/>
  <c r="H71" i="7944"/>
  <c r="G696" i="18"/>
  <c r="J139" i="1"/>
  <c r="G237" i="7941"/>
  <c r="G239" i="7941"/>
  <c r="H424" i="7942"/>
  <c r="I424" i="7942"/>
  <c r="H445" i="7942"/>
  <c r="I192" i="18"/>
  <c r="H474" i="7941"/>
  <c r="H478" i="7941"/>
  <c r="H480" i="7941"/>
  <c r="G674" i="7941"/>
  <c r="H482" i="7941"/>
  <c r="G676" i="7941"/>
  <c r="H486" i="7941"/>
  <c r="H488" i="7941"/>
  <c r="G682" i="7941"/>
  <c r="H494" i="7941"/>
  <c r="H498" i="7941"/>
  <c r="G723" i="18"/>
  <c r="E317" i="7945"/>
  <c r="H268" i="7942"/>
  <c r="H166" i="18"/>
  <c r="H762" i="18"/>
  <c r="H764" i="18"/>
  <c r="H766" i="18"/>
  <c r="H768" i="18"/>
  <c r="H994" i="18"/>
  <c r="H770" i="18"/>
  <c r="H772" i="18"/>
  <c r="H774" i="18"/>
  <c r="G615" i="7941"/>
  <c r="G600" i="7941"/>
  <c r="G889" i="18"/>
  <c r="H776" i="18"/>
  <c r="H489" i="7941"/>
  <c r="G683" i="7941"/>
  <c r="H780" i="18"/>
  <c r="H782" i="18"/>
  <c r="H784" i="18"/>
  <c r="H786" i="18"/>
  <c r="H788" i="18"/>
  <c r="H790" i="18"/>
  <c r="G255" i="7941"/>
  <c r="G256" i="7941"/>
  <c r="G261" i="7941"/>
  <c r="G263" i="7941"/>
  <c r="G711" i="18"/>
  <c r="I101" i="18"/>
  <c r="G964" i="18"/>
  <c r="G708" i="18"/>
  <c r="G710" i="18"/>
  <c r="G718" i="18"/>
  <c r="G721" i="18"/>
  <c r="G699" i="18"/>
  <c r="G703" i="18"/>
  <c r="I140" i="18"/>
  <c r="H88" i="18"/>
  <c r="G979" i="18"/>
  <c r="I218" i="18"/>
  <c r="G706" i="18"/>
  <c r="G712" i="18"/>
  <c r="G720" i="18"/>
  <c r="G725" i="18"/>
  <c r="G700" i="18"/>
  <c r="G705" i="18"/>
  <c r="G972" i="18"/>
  <c r="G980" i="18"/>
  <c r="G958" i="18"/>
  <c r="G965" i="18"/>
  <c r="G970" i="18"/>
  <c r="G978" i="18"/>
  <c r="L55" i="7949"/>
  <c r="N257" i="7948"/>
  <c r="G626" i="7948"/>
  <c r="G597" i="7948"/>
  <c r="N626" i="7948"/>
  <c r="N597" i="7948"/>
  <c r="H140" i="7948"/>
  <c r="H191" i="7948"/>
  <c r="O125" i="7948"/>
  <c r="O220" i="7948"/>
  <c r="O126" i="7948"/>
  <c r="O249" i="7948"/>
  <c r="O127" i="7948"/>
  <c r="O278" i="7948"/>
  <c r="R289" i="7948"/>
  <c r="O128" i="7948"/>
  <c r="O307" i="7948"/>
  <c r="O129" i="7948"/>
  <c r="O336" i="7948"/>
  <c r="O130" i="7948"/>
  <c r="O365" i="7948"/>
  <c r="O133" i="7948"/>
  <c r="O452" i="7948"/>
  <c r="O134" i="7948"/>
  <c r="O481" i="7948"/>
  <c r="S492" i="7948"/>
  <c r="O135" i="7948"/>
  <c r="O510" i="7948"/>
  <c r="O132" i="7948"/>
  <c r="O423" i="7948"/>
  <c r="O124" i="7948"/>
  <c r="O131" i="7948"/>
  <c r="O394" i="7948"/>
  <c r="O136" i="7948"/>
  <c r="O539" i="7948"/>
  <c r="O138" i="7948"/>
  <c r="O137" i="7948"/>
  <c r="O568" i="7948"/>
  <c r="O139" i="7948"/>
  <c r="J125" i="7948"/>
  <c r="J220" i="7948"/>
  <c r="J126" i="7948"/>
  <c r="J249" i="7948"/>
  <c r="J127" i="7948"/>
  <c r="J278" i="7948"/>
  <c r="J128" i="7948"/>
  <c r="J307" i="7948"/>
  <c r="J129" i="7948"/>
  <c r="J336" i="7948"/>
  <c r="J130" i="7948"/>
  <c r="J365" i="7948"/>
  <c r="J132" i="7948"/>
  <c r="J423" i="7948"/>
  <c r="J133" i="7948"/>
  <c r="J452" i="7948"/>
  <c r="O458" i="7948"/>
  <c r="J134" i="7948"/>
  <c r="J481" i="7948"/>
  <c r="J135" i="7948"/>
  <c r="J510" i="7948"/>
  <c r="J124" i="7948"/>
  <c r="J136" i="7948"/>
  <c r="J539" i="7948"/>
  <c r="J137" i="7948"/>
  <c r="J568" i="7948"/>
  <c r="J139" i="7948"/>
  <c r="J131" i="7948"/>
  <c r="J394" i="7948"/>
  <c r="J138" i="7948"/>
  <c r="M161" i="7948"/>
  <c r="K369" i="7948"/>
  <c r="H16" i="7948"/>
  <c r="N280" i="7948"/>
  <c r="L626" i="7948"/>
  <c r="L597" i="7948"/>
  <c r="N140" i="7948"/>
  <c r="N191" i="7948"/>
  <c r="I626" i="7948"/>
  <c r="I597" i="7948"/>
  <c r="I140" i="7948"/>
  <c r="I191" i="7948"/>
  <c r="J196" i="7948"/>
  <c r="H626" i="7948"/>
  <c r="H597" i="7948"/>
  <c r="O28" i="7948"/>
  <c r="O30" i="7948"/>
  <c r="O33" i="7948"/>
  <c r="P27" i="7948"/>
  <c r="P28" i="7948"/>
  <c r="P30" i="7948"/>
  <c r="P33" i="7948"/>
  <c r="N146" i="7948"/>
  <c r="N147" i="7948"/>
  <c r="N148" i="7948"/>
  <c r="N149" i="7948"/>
  <c r="N150" i="7948"/>
  <c r="N151" i="7948"/>
  <c r="N152" i="7948"/>
  <c r="N154" i="7948"/>
  <c r="N155" i="7948"/>
  <c r="N156" i="7948"/>
  <c r="N157" i="7948"/>
  <c r="N153" i="7948"/>
  <c r="N160" i="7948"/>
  <c r="N158" i="7948"/>
  <c r="N145" i="7948"/>
  <c r="O3" i="7948"/>
  <c r="N159" i="7948"/>
  <c r="N489" i="7948"/>
  <c r="N226" i="7948"/>
  <c r="N516" i="7948"/>
  <c r="N421" i="7948"/>
  <c r="K283" i="7948"/>
  <c r="L140" i="7948"/>
  <c r="L191" i="7948"/>
  <c r="K28" i="7944"/>
  <c r="K266" i="7944"/>
  <c r="L215" i="7944"/>
  <c r="L189" i="7944"/>
  <c r="L98" i="7944"/>
  <c r="L202" i="7944"/>
  <c r="L85" i="7944"/>
  <c r="L176" i="7944"/>
  <c r="L150" i="7944"/>
  <c r="L111" i="7944"/>
  <c r="L241" i="7944"/>
  <c r="L137" i="7944"/>
  <c r="L163" i="7944"/>
  <c r="L228" i="7944"/>
  <c r="L124" i="7944"/>
  <c r="L72" i="7944"/>
  <c r="L371" i="7944"/>
  <c r="L449" i="7944"/>
  <c r="L397" i="7944"/>
  <c r="L409" i="7944"/>
  <c r="L319" i="7944"/>
  <c r="L331" i="7944"/>
  <c r="L267" i="7944"/>
  <c r="L279" i="7944"/>
  <c r="L410" i="7944"/>
  <c r="L422" i="7944"/>
  <c r="L358" i="7944"/>
  <c r="L370" i="7944"/>
  <c r="L306" i="7944"/>
  <c r="L318" i="7944"/>
  <c r="L254" i="7944"/>
  <c r="L266" i="7944"/>
  <c r="L293" i="7944"/>
  <c r="L305" i="7944"/>
  <c r="L345" i="7944"/>
  <c r="L357" i="7944"/>
  <c r="L436" i="7944"/>
  <c r="L332" i="7944"/>
  <c r="M3" i="7944"/>
  <c r="L423" i="7944"/>
  <c r="L435" i="7944"/>
  <c r="L384" i="7944"/>
  <c r="L280" i="7944"/>
  <c r="K422" i="7944"/>
  <c r="L37" i="7944"/>
  <c r="K32" i="7944"/>
  <c r="L32" i="7944"/>
  <c r="L29" i="7944"/>
  <c r="K331" i="7944"/>
  <c r="K435" i="7944"/>
  <c r="K318" i="7944"/>
  <c r="K305" i="7944"/>
  <c r="K409" i="7944"/>
  <c r="K279" i="7944"/>
  <c r="H399" i="7942"/>
  <c r="I166" i="18"/>
  <c r="H484" i="7941"/>
  <c r="H476" i="7941"/>
  <c r="H485" i="7941"/>
  <c r="G696" i="7941"/>
  <c r="G684" i="7941"/>
  <c r="G686" i="7941"/>
  <c r="J271" i="18"/>
  <c r="J284" i="18"/>
  <c r="J297" i="18"/>
  <c r="J310" i="18"/>
  <c r="J323" i="18"/>
  <c r="J414" i="18"/>
  <c r="J440" i="18"/>
  <c r="J245" i="18"/>
  <c r="J257" i="18"/>
  <c r="J180" i="18"/>
  <c r="J154" i="18"/>
  <c r="K3" i="18"/>
  <c r="J258" i="18"/>
  <c r="J336" i="18"/>
  <c r="J349" i="18"/>
  <c r="J362" i="18"/>
  <c r="J375" i="18"/>
  <c r="J388" i="18"/>
  <c r="J401" i="18"/>
  <c r="J427" i="18"/>
  <c r="J453" i="18"/>
  <c r="J232" i="18"/>
  <c r="J167" i="18"/>
  <c r="J179" i="18"/>
  <c r="J76" i="18"/>
  <c r="J193" i="18"/>
  <c r="J128" i="18"/>
  <c r="J219" i="18"/>
  <c r="J102" i="18"/>
  <c r="J114" i="18"/>
  <c r="J206" i="18"/>
  <c r="J141" i="18"/>
  <c r="J89" i="18"/>
  <c r="J115" i="18"/>
  <c r="H985" i="18"/>
  <c r="H855" i="18"/>
  <c r="H566" i="7941"/>
  <c r="H725" i="18"/>
  <c r="H981" i="18"/>
  <c r="H851" i="18"/>
  <c r="H562" i="7941"/>
  <c r="H721" i="18"/>
  <c r="H973" i="18"/>
  <c r="H843" i="18"/>
  <c r="H554" i="7941"/>
  <c r="H713" i="18"/>
  <c r="H971" i="18"/>
  <c r="H711" i="18"/>
  <c r="J101" i="18"/>
  <c r="H722" i="18"/>
  <c r="H982" i="18"/>
  <c r="H979" i="18"/>
  <c r="H849" i="18"/>
  <c r="H560" i="7941"/>
  <c r="H719" i="18"/>
  <c r="H717" i="18"/>
  <c r="H977" i="18"/>
  <c r="H847" i="18"/>
  <c r="H558" i="7941"/>
  <c r="H723" i="18"/>
  <c r="H983" i="18"/>
  <c r="H853" i="18"/>
  <c r="H564" i="7941"/>
  <c r="H976" i="18"/>
  <c r="H716" i="18"/>
  <c r="H714" i="18"/>
  <c r="H974" i="18"/>
  <c r="H972" i="18"/>
  <c r="H712" i="18"/>
  <c r="H984" i="18"/>
  <c r="H724" i="18"/>
  <c r="H720" i="18"/>
  <c r="H980" i="18"/>
  <c r="H978" i="18"/>
  <c r="H718" i="18"/>
  <c r="H975" i="18"/>
  <c r="H845" i="18"/>
  <c r="H556" i="7941"/>
  <c r="H715" i="18"/>
  <c r="H1016" i="18"/>
  <c r="H1012" i="18"/>
  <c r="H1008" i="18"/>
  <c r="H1002" i="18"/>
  <c r="H840" i="18"/>
  <c r="H551" i="7941"/>
  <c r="H998" i="18"/>
  <c r="H990" i="18"/>
  <c r="E235" i="7945"/>
  <c r="E207" i="7945"/>
  <c r="E333" i="7945"/>
  <c r="E403" i="7945"/>
  <c r="K4" i="7942"/>
  <c r="K210" i="1"/>
  <c r="K74" i="1"/>
  <c r="K108" i="1"/>
  <c r="K176" i="1"/>
  <c r="K142" i="1"/>
  <c r="L40" i="1"/>
  <c r="K4" i="18"/>
  <c r="K244" i="1"/>
  <c r="K4" i="7944"/>
  <c r="K4" i="7941"/>
  <c r="H1004" i="18"/>
  <c r="H487" i="7941"/>
  <c r="H472" i="7941"/>
  <c r="H477" i="7941"/>
  <c r="I420" i="7942"/>
  <c r="H999" i="18"/>
  <c r="H995" i="18"/>
  <c r="H991" i="18"/>
  <c r="E179" i="7945"/>
  <c r="E249" i="7945"/>
  <c r="E319" i="7945"/>
  <c r="G235" i="7941"/>
  <c r="E417" i="7945"/>
  <c r="J7" i="7942"/>
  <c r="J192" i="18"/>
  <c r="H75" i="18"/>
  <c r="H1014" i="18"/>
  <c r="H852" i="18"/>
  <c r="H563" i="7941"/>
  <c r="H1010" i="18"/>
  <c r="H1006" i="18"/>
  <c r="H844" i="18"/>
  <c r="H555" i="7941"/>
  <c r="H1000" i="18"/>
  <c r="H996" i="18"/>
  <c r="H992" i="18"/>
  <c r="H988" i="18"/>
  <c r="H761" i="18"/>
  <c r="E109" i="7945"/>
  <c r="E193" i="7945"/>
  <c r="E277" i="7945"/>
  <c r="E291" i="7945"/>
  <c r="G695" i="18"/>
  <c r="E375" i="7945"/>
  <c r="E305" i="7945"/>
  <c r="G955" i="18"/>
  <c r="I153" i="18"/>
  <c r="G681" i="7941"/>
  <c r="H1001" i="18"/>
  <c r="H997" i="18"/>
  <c r="H993" i="18"/>
  <c r="H989" i="18"/>
  <c r="E221" i="7945"/>
  <c r="E263" i="7945"/>
  <c r="E347" i="7945"/>
  <c r="E361" i="7945"/>
  <c r="L7" i="18"/>
  <c r="M246" i="1"/>
  <c r="K252" i="1"/>
  <c r="K7" i="7942"/>
  <c r="L251" i="1"/>
  <c r="J166" i="18"/>
  <c r="G536" i="7941"/>
  <c r="L56" i="7949"/>
  <c r="I16" i="7948"/>
  <c r="J140" i="7948"/>
  <c r="J191" i="7948"/>
  <c r="M487" i="7948"/>
  <c r="L487" i="7948"/>
  <c r="M429" i="7948"/>
  <c r="K429" i="7948"/>
  <c r="L342" i="7948"/>
  <c r="K342" i="7948"/>
  <c r="K284" i="7948"/>
  <c r="L226" i="7948"/>
  <c r="M226" i="7948"/>
  <c r="O140" i="7948"/>
  <c r="O191" i="7948"/>
  <c r="Q202" i="7948"/>
  <c r="N161" i="7948"/>
  <c r="P125" i="7948"/>
  <c r="P220" i="7948"/>
  <c r="R232" i="7948"/>
  <c r="P126" i="7948"/>
  <c r="P249" i="7948"/>
  <c r="P127" i="7948"/>
  <c r="P278" i="7948"/>
  <c r="P128" i="7948"/>
  <c r="P307" i="7948"/>
  <c r="Q319" i="7948"/>
  <c r="P129" i="7948"/>
  <c r="P336" i="7948"/>
  <c r="P130" i="7948"/>
  <c r="P365" i="7948"/>
  <c r="Q377" i="7948"/>
  <c r="P132" i="7948"/>
  <c r="P423" i="7948"/>
  <c r="P133" i="7948"/>
  <c r="P452" i="7948"/>
  <c r="P134" i="7948"/>
  <c r="P481" i="7948"/>
  <c r="P135" i="7948"/>
  <c r="P510" i="7948"/>
  <c r="P124" i="7948"/>
  <c r="P137" i="7948"/>
  <c r="P568" i="7948"/>
  <c r="P139" i="7948"/>
  <c r="P131" i="7948"/>
  <c r="P394" i="7948"/>
  <c r="P136" i="7948"/>
  <c r="P539" i="7948"/>
  <c r="P138" i="7948"/>
  <c r="O146" i="7948"/>
  <c r="O147" i="7948"/>
  <c r="O148" i="7948"/>
  <c r="O149" i="7948"/>
  <c r="O150" i="7948"/>
  <c r="O151" i="7948"/>
  <c r="O152" i="7948"/>
  <c r="O154" i="7948"/>
  <c r="O155" i="7948"/>
  <c r="O156" i="7948"/>
  <c r="O157" i="7948"/>
  <c r="O153" i="7948"/>
  <c r="O158" i="7948"/>
  <c r="P3" i="7948"/>
  <c r="O159" i="7948"/>
  <c r="O145" i="7948"/>
  <c r="O160" i="7948"/>
  <c r="O338" i="7948"/>
  <c r="O224" i="7948"/>
  <c r="O432" i="7948"/>
  <c r="O520" i="7948"/>
  <c r="O230" i="7948"/>
  <c r="O284" i="7948"/>
  <c r="O342" i="7948"/>
  <c r="O516" i="7948"/>
  <c r="O489" i="7948"/>
  <c r="O286" i="7948"/>
  <c r="O344" i="7948"/>
  <c r="O429" i="7948"/>
  <c r="O487" i="7948"/>
  <c r="O255" i="7948"/>
  <c r="O315" i="7948"/>
  <c r="O228" i="7948"/>
  <c r="O373" i="7948"/>
  <c r="O485" i="7948"/>
  <c r="O252" i="7948"/>
  <c r="O317" i="7948"/>
  <c r="O200" i="7948"/>
  <c r="Q125" i="7948"/>
  <c r="Q220" i="7948"/>
  <c r="Q127" i="7948"/>
  <c r="Q278" i="7948"/>
  <c r="S291" i="7948"/>
  <c r="Q129" i="7948"/>
  <c r="Q336" i="7948"/>
  <c r="S349" i="7948"/>
  <c r="Q131" i="7948"/>
  <c r="Q394" i="7948"/>
  <c r="Q133" i="7948"/>
  <c r="Q452" i="7948"/>
  <c r="Q135" i="7948"/>
  <c r="Q510" i="7948"/>
  <c r="Q137" i="7948"/>
  <c r="Q568" i="7948"/>
  <c r="Q126" i="7948"/>
  <c r="Q249" i="7948"/>
  <c r="Q128" i="7948"/>
  <c r="Q307" i="7948"/>
  <c r="Q130" i="7948"/>
  <c r="Q365" i="7948"/>
  <c r="Q132" i="7948"/>
  <c r="Q423" i="7948"/>
  <c r="Q134" i="7948"/>
  <c r="Q481" i="7948"/>
  <c r="Q136" i="7948"/>
  <c r="Q539" i="7948"/>
  <c r="Q138" i="7948"/>
  <c r="Q124" i="7948"/>
  <c r="Q191" i="7948"/>
  <c r="Q139" i="7948"/>
  <c r="J626" i="7948"/>
  <c r="J597" i="7948"/>
  <c r="L516" i="7948"/>
  <c r="K516" i="7948"/>
  <c r="M516" i="7948"/>
  <c r="N458" i="7948"/>
  <c r="L458" i="7948"/>
  <c r="M458" i="7948"/>
  <c r="K458" i="7948"/>
  <c r="M371" i="7948"/>
  <c r="L371" i="7948"/>
  <c r="K371" i="7948"/>
  <c r="K313" i="7948"/>
  <c r="N255" i="7948"/>
  <c r="M255" i="7948"/>
  <c r="L255" i="7948"/>
  <c r="K255" i="7948"/>
  <c r="O626" i="7948"/>
  <c r="O597" i="7948"/>
  <c r="I195" i="7948"/>
  <c r="L23" i="7944"/>
  <c r="L33" i="7944"/>
  <c r="L25" i="7944"/>
  <c r="L26" i="7944"/>
  <c r="M26" i="7944"/>
  <c r="L35" i="7944"/>
  <c r="L27" i="7944"/>
  <c r="K71" i="7944"/>
  <c r="L396" i="7944"/>
  <c r="M150" i="7944"/>
  <c r="M111" i="7944"/>
  <c r="M241" i="7944"/>
  <c r="M137" i="7944"/>
  <c r="M163" i="7944"/>
  <c r="M228" i="7944"/>
  <c r="M124" i="7944"/>
  <c r="M72" i="7944"/>
  <c r="M215" i="7944"/>
  <c r="M189" i="7944"/>
  <c r="M98" i="7944"/>
  <c r="M202" i="7944"/>
  <c r="M85" i="7944"/>
  <c r="M176" i="7944"/>
  <c r="M436" i="7944"/>
  <c r="M410" i="7944"/>
  <c r="J372" i="7945"/>
  <c r="N3" i="7944"/>
  <c r="M397" i="7944"/>
  <c r="J358" i="7945"/>
  <c r="M358" i="7944"/>
  <c r="M254" i="7944"/>
  <c r="M319" i="7944"/>
  <c r="J274" i="7945"/>
  <c r="M267" i="7944"/>
  <c r="J218" i="7945"/>
  <c r="M423" i="7944"/>
  <c r="J386" i="7945"/>
  <c r="M306" i="7944"/>
  <c r="J260" i="7945"/>
  <c r="M345" i="7944"/>
  <c r="J302" i="7945"/>
  <c r="M384" i="7944"/>
  <c r="J344" i="7945"/>
  <c r="M332" i="7944"/>
  <c r="M280" i="7944"/>
  <c r="M449" i="7944"/>
  <c r="M371" i="7944"/>
  <c r="M293" i="7944"/>
  <c r="J246" i="7945"/>
  <c r="L448" i="7944"/>
  <c r="J400" i="7945"/>
  <c r="L461" i="7944"/>
  <c r="J414" i="7945"/>
  <c r="M266" i="7944"/>
  <c r="L28" i="7944"/>
  <c r="M29" i="7944"/>
  <c r="M37" i="7944"/>
  <c r="M422" i="7944"/>
  <c r="N422" i="7944"/>
  <c r="O422" i="7944"/>
  <c r="P422" i="7944"/>
  <c r="L34" i="7944"/>
  <c r="L292" i="7944"/>
  <c r="J232" i="7945"/>
  <c r="L344" i="7944"/>
  <c r="J288" i="7945"/>
  <c r="L383" i="7944"/>
  <c r="J330" i="7945"/>
  <c r="J204" i="7945"/>
  <c r="G666" i="7941"/>
  <c r="H848" i="18"/>
  <c r="H559" i="7941"/>
  <c r="H842" i="18"/>
  <c r="H553" i="7941"/>
  <c r="H846" i="18"/>
  <c r="H557" i="7941"/>
  <c r="H854" i="18"/>
  <c r="H565" i="7941"/>
  <c r="H841" i="18"/>
  <c r="J218" i="18"/>
  <c r="J231" i="18"/>
  <c r="J205" i="18"/>
  <c r="H850" i="18"/>
  <c r="H561" i="7941"/>
  <c r="J127" i="18"/>
  <c r="J153" i="18"/>
  <c r="J140" i="18"/>
  <c r="J244" i="18"/>
  <c r="K271" i="18"/>
  <c r="K284" i="18"/>
  <c r="K297" i="18"/>
  <c r="K310" i="18"/>
  <c r="K323" i="18"/>
  <c r="K414" i="18"/>
  <c r="K440" i="18"/>
  <c r="K232" i="18"/>
  <c r="K244" i="18"/>
  <c r="K167" i="18"/>
  <c r="K258" i="18"/>
  <c r="K336" i="18"/>
  <c r="K349" i="18"/>
  <c r="K362" i="18"/>
  <c r="K375" i="18"/>
  <c r="K388" i="18"/>
  <c r="K401" i="18"/>
  <c r="K427" i="18"/>
  <c r="K453" i="18"/>
  <c r="K245" i="18"/>
  <c r="K102" i="18"/>
  <c r="L3" i="18"/>
  <c r="K206" i="18"/>
  <c r="K141" i="18"/>
  <c r="K89" i="18"/>
  <c r="K115" i="18"/>
  <c r="K154" i="18"/>
  <c r="K76" i="18"/>
  <c r="K193" i="18"/>
  <c r="K128" i="18"/>
  <c r="K219" i="18"/>
  <c r="K180" i="18"/>
  <c r="K183" i="18"/>
  <c r="K157" i="18"/>
  <c r="K92" i="18"/>
  <c r="K184" i="18"/>
  <c r="K158" i="18"/>
  <c r="K208" i="18"/>
  <c r="K196" i="18"/>
  <c r="K105" i="18"/>
  <c r="K118" i="18"/>
  <c r="K221" i="18"/>
  <c r="K195" i="18"/>
  <c r="K182" i="18"/>
  <c r="K156" i="18"/>
  <c r="K130" i="18"/>
  <c r="K104" i="18"/>
  <c r="K131" i="18"/>
  <c r="K209" i="18"/>
  <c r="K223" i="18"/>
  <c r="K119" i="18"/>
  <c r="K132" i="18"/>
  <c r="K93" i="18"/>
  <c r="K143" i="18"/>
  <c r="K117" i="18"/>
  <c r="K91" i="18"/>
  <c r="K144" i="18"/>
  <c r="K222" i="18"/>
  <c r="K210" i="18"/>
  <c r="K197" i="18"/>
  <c r="K145" i="18"/>
  <c r="K106" i="18"/>
  <c r="E236" i="7945"/>
  <c r="E320" i="7945"/>
  <c r="E334" i="7945"/>
  <c r="E404" i="7945"/>
  <c r="H987" i="18"/>
  <c r="J297" i="7942"/>
  <c r="J434" i="7942"/>
  <c r="J428" i="7942"/>
  <c r="J299" i="7942"/>
  <c r="J438" i="7942"/>
  <c r="K438" i="7942"/>
  <c r="J313" i="7942"/>
  <c r="J307" i="7942"/>
  <c r="J315" i="7942"/>
  <c r="J301" i="7942"/>
  <c r="K301" i="7942"/>
  <c r="J327" i="7942"/>
  <c r="J311" i="7942"/>
  <c r="J303" i="7942"/>
  <c r="J323" i="7942"/>
  <c r="K323" i="7942"/>
  <c r="J436" i="7942"/>
  <c r="J325" i="7942"/>
  <c r="K325" i="7942"/>
  <c r="J432" i="7942"/>
  <c r="J321" i="7942"/>
  <c r="K321" i="7942"/>
  <c r="J430" i="7942"/>
  <c r="J305" i="7942"/>
  <c r="K305" i="7942"/>
  <c r="J317" i="7942"/>
  <c r="J309" i="7942"/>
  <c r="K309" i="7942"/>
  <c r="J319" i="7942"/>
  <c r="J291" i="7942"/>
  <c r="J289" i="7942"/>
  <c r="J416" i="7942"/>
  <c r="J285" i="7942"/>
  <c r="J412" i="7942"/>
  <c r="J281" i="7942"/>
  <c r="J408" i="7942"/>
  <c r="J277" i="7942"/>
  <c r="J404" i="7942"/>
  <c r="J273" i="7942"/>
  <c r="J400" i="7942"/>
  <c r="J269" i="7942"/>
  <c r="J295" i="7942"/>
  <c r="J293" i="7942"/>
  <c r="J418" i="7942"/>
  <c r="J287" i="7942"/>
  <c r="J414" i="7942"/>
  <c r="J283" i="7942"/>
  <c r="J410" i="7942"/>
  <c r="J279" i="7942"/>
  <c r="J406" i="7942"/>
  <c r="J275" i="7942"/>
  <c r="J402" i="7942"/>
  <c r="J271" i="7942"/>
  <c r="J422" i="7942"/>
  <c r="J426" i="7942"/>
  <c r="J420" i="7942"/>
  <c r="J424" i="7942"/>
  <c r="L252" i="1"/>
  <c r="L7" i="7942"/>
  <c r="M251" i="1"/>
  <c r="K269" i="7942"/>
  <c r="K400" i="7942"/>
  <c r="K271" i="7942"/>
  <c r="K402" i="7942"/>
  <c r="K273" i="7942"/>
  <c r="K404" i="7942"/>
  <c r="K275" i="7942"/>
  <c r="K406" i="7942"/>
  <c r="K277" i="7942"/>
  <c r="K408" i="7942"/>
  <c r="K279" i="7942"/>
  <c r="K410" i="7942"/>
  <c r="K281" i="7942"/>
  <c r="K412" i="7942"/>
  <c r="K283" i="7942"/>
  <c r="K414" i="7942"/>
  <c r="K285" i="7942"/>
  <c r="K416" i="7942"/>
  <c r="K287" i="7942"/>
  <c r="K418" i="7942"/>
  <c r="K289" i="7942"/>
  <c r="K317" i="7942"/>
  <c r="K319" i="7942"/>
  <c r="K432" i="7942"/>
  <c r="K299" i="7942"/>
  <c r="K430" i="7942"/>
  <c r="K297" i="7942"/>
  <c r="K428" i="7942"/>
  <c r="K315" i="7942"/>
  <c r="K303" i="7942"/>
  <c r="K313" i="7942"/>
  <c r="K436" i="7942"/>
  <c r="K311" i="7942"/>
  <c r="K307" i="7942"/>
  <c r="K434" i="7942"/>
  <c r="K327" i="7942"/>
  <c r="K295" i="7942"/>
  <c r="K293" i="7942"/>
  <c r="K291" i="7942"/>
  <c r="K422" i="7942"/>
  <c r="K426" i="7942"/>
  <c r="K420" i="7942"/>
  <c r="K424" i="7942"/>
  <c r="M7" i="18"/>
  <c r="N246" i="1"/>
  <c r="E389" i="7945"/>
  <c r="I399" i="7942"/>
  <c r="M40" i="1"/>
  <c r="L176" i="1"/>
  <c r="L244" i="1"/>
  <c r="L142" i="1"/>
  <c r="L74" i="1"/>
  <c r="L108" i="1"/>
  <c r="L4" i="18"/>
  <c r="L4" i="7944"/>
  <c r="L4" i="7941"/>
  <c r="L4" i="7942"/>
  <c r="L210" i="1"/>
  <c r="O161" i="7948"/>
  <c r="Q597" i="7948"/>
  <c r="Q626" i="7948"/>
  <c r="P140" i="7948"/>
  <c r="P191" i="7948"/>
  <c r="J16" i="7948"/>
  <c r="Q140" i="7948"/>
  <c r="P146" i="7948"/>
  <c r="P147" i="7948"/>
  <c r="P148" i="7948"/>
  <c r="P149" i="7948"/>
  <c r="P150" i="7948"/>
  <c r="P151" i="7948"/>
  <c r="P152" i="7948"/>
  <c r="P153" i="7948"/>
  <c r="P154" i="7948"/>
  <c r="P155" i="7948"/>
  <c r="P156" i="7948"/>
  <c r="P157" i="7948"/>
  <c r="P158" i="7948"/>
  <c r="P160" i="7948"/>
  <c r="P145" i="7948"/>
  <c r="Q3" i="7948"/>
  <c r="P159" i="7948"/>
  <c r="P280" i="7948"/>
  <c r="P284" i="7948"/>
  <c r="P281" i="7948"/>
  <c r="P516" i="7948"/>
  <c r="P226" i="7948"/>
  <c r="P433" i="7948"/>
  <c r="P283" i="7948"/>
  <c r="P342" i="7948"/>
  <c r="P463" i="7948"/>
  <c r="P224" i="7948"/>
  <c r="P371" i="7948"/>
  <c r="P489" i="7948"/>
  <c r="P344" i="7948"/>
  <c r="P228" i="7948"/>
  <c r="P427" i="7948"/>
  <c r="P458" i="7948"/>
  <c r="P518" i="7948"/>
  <c r="P373" i="7948"/>
  <c r="P429" i="7948"/>
  <c r="P487" i="7948"/>
  <c r="P255" i="7948"/>
  <c r="P254" i="7948"/>
  <c r="P200" i="7948"/>
  <c r="P626" i="7948"/>
  <c r="P597" i="7948"/>
  <c r="M344" i="7944"/>
  <c r="N344" i="7944"/>
  <c r="O344" i="7944"/>
  <c r="M292" i="7944"/>
  <c r="N292" i="7944"/>
  <c r="N266" i="7944"/>
  <c r="O266" i="7944"/>
  <c r="P266" i="7944"/>
  <c r="Q266" i="7944"/>
  <c r="J316" i="7945"/>
  <c r="M370" i="7944"/>
  <c r="N103" i="7944"/>
  <c r="N102" i="7944"/>
  <c r="N101" i="7944"/>
  <c r="N100" i="7944"/>
  <c r="N397" i="7944"/>
  <c r="N371" i="7944"/>
  <c r="N332" i="7944"/>
  <c r="N423" i="7944"/>
  <c r="N345" i="7944"/>
  <c r="N88" i="7944"/>
  <c r="N72" i="7944"/>
  <c r="N150" i="7944"/>
  <c r="N254" i="7944"/>
  <c r="N293" i="7944"/>
  <c r="N267" i="7944"/>
  <c r="N76" i="7944"/>
  <c r="N85" i="7944"/>
  <c r="N176" i="7944"/>
  <c r="N280" i="7944"/>
  <c r="N241" i="7944"/>
  <c r="N319" i="7944"/>
  <c r="N155" i="7944"/>
  <c r="N153" i="7944"/>
  <c r="N141" i="7944"/>
  <c r="N140" i="7944"/>
  <c r="N139" i="7944"/>
  <c r="N358" i="7944"/>
  <c r="N202" i="7944"/>
  <c r="N163" i="7944"/>
  <c r="N228" i="7944"/>
  <c r="N111" i="7944"/>
  <c r="N156" i="7944"/>
  <c r="N89" i="7944"/>
  <c r="N205" i="7944"/>
  <c r="N180" i="7944"/>
  <c r="O180" i="7944"/>
  <c r="N154" i="7944"/>
  <c r="N152" i="7944"/>
  <c r="N129" i="7944"/>
  <c r="N128" i="7944"/>
  <c r="N127" i="7944"/>
  <c r="N126" i="7944"/>
  <c r="N116" i="7944"/>
  <c r="N115" i="7944"/>
  <c r="N114" i="7944"/>
  <c r="N113" i="7944"/>
  <c r="N384" i="7944"/>
  <c r="N436" i="7944"/>
  <c r="O3" i="7944"/>
  <c r="N98" i="7944"/>
  <c r="N306" i="7944"/>
  <c r="N87" i="7944"/>
  <c r="N124" i="7944"/>
  <c r="N137" i="7944"/>
  <c r="N75" i="7944"/>
  <c r="N90" i="7944"/>
  <c r="N181" i="7944"/>
  <c r="N191" i="7944"/>
  <c r="N192" i="7944"/>
  <c r="N193" i="7944"/>
  <c r="N194" i="7944"/>
  <c r="N217" i="7944"/>
  <c r="N218" i="7944"/>
  <c r="N219" i="7944"/>
  <c r="N220" i="7944"/>
  <c r="N142" i="7944"/>
  <c r="N449" i="7944"/>
  <c r="N410" i="7944"/>
  <c r="N77" i="7944"/>
  <c r="N74" i="7944"/>
  <c r="N204" i="7944"/>
  <c r="N206" i="7944"/>
  <c r="N207" i="7944"/>
  <c r="N189" i="7944"/>
  <c r="O189" i="7944"/>
  <c r="N215" i="7944"/>
  <c r="N179" i="7944"/>
  <c r="O179" i="7944"/>
  <c r="M27" i="7944"/>
  <c r="M331" i="7944"/>
  <c r="N27" i="7944"/>
  <c r="M35" i="7944"/>
  <c r="M318" i="7944"/>
  <c r="N26" i="7944"/>
  <c r="M409" i="7944"/>
  <c r="M383" i="7944"/>
  <c r="N383" i="7944"/>
  <c r="O383" i="7944"/>
  <c r="M34" i="7944"/>
  <c r="N34" i="7944"/>
  <c r="M28" i="7944"/>
  <c r="N28" i="7944"/>
  <c r="N27" i="7946"/>
  <c r="M461" i="7944"/>
  <c r="N461" i="7944"/>
  <c r="M448" i="7944"/>
  <c r="N448" i="7944"/>
  <c r="N178" i="7944"/>
  <c r="O178" i="7944"/>
  <c r="M396" i="7944"/>
  <c r="N396" i="7944"/>
  <c r="M435" i="7944"/>
  <c r="M25" i="7944"/>
  <c r="M305" i="7944"/>
  <c r="M33" i="7944"/>
  <c r="M23" i="7944"/>
  <c r="M279" i="7944"/>
  <c r="M357" i="7944"/>
  <c r="K101" i="18"/>
  <c r="K231" i="18"/>
  <c r="K205" i="18"/>
  <c r="K166" i="18"/>
  <c r="K218" i="18"/>
  <c r="K114" i="18"/>
  <c r="H552" i="7941"/>
  <c r="K192" i="18"/>
  <c r="K140" i="18"/>
  <c r="K127" i="18"/>
  <c r="K153" i="18"/>
  <c r="L258" i="18"/>
  <c r="L336" i="18"/>
  <c r="L349" i="18"/>
  <c r="L362" i="18"/>
  <c r="L375" i="18"/>
  <c r="L401" i="18"/>
  <c r="L427" i="18"/>
  <c r="L453" i="18"/>
  <c r="L245" i="18"/>
  <c r="L257" i="18"/>
  <c r="M3" i="18"/>
  <c r="L271" i="18"/>
  <c r="L284" i="18"/>
  <c r="L297" i="18"/>
  <c r="L310" i="18"/>
  <c r="L323" i="18"/>
  <c r="L388" i="18"/>
  <c r="L414" i="18"/>
  <c r="L440" i="18"/>
  <c r="L232" i="18"/>
  <c r="L244" i="18"/>
  <c r="L167" i="18"/>
  <c r="L179" i="18"/>
  <c r="L154" i="18"/>
  <c r="L206" i="18"/>
  <c r="L141" i="18"/>
  <c r="L89" i="18"/>
  <c r="L115" i="18"/>
  <c r="L180" i="18"/>
  <c r="L76" i="18"/>
  <c r="L193" i="18"/>
  <c r="L128" i="18"/>
  <c r="L219" i="18"/>
  <c r="L102" i="18"/>
  <c r="L104" i="18"/>
  <c r="L183" i="18"/>
  <c r="L131" i="18"/>
  <c r="L209" i="18"/>
  <c r="L184" i="18"/>
  <c r="L144" i="18"/>
  <c r="L222" i="18"/>
  <c r="L210" i="18"/>
  <c r="L221" i="18"/>
  <c r="L195" i="18"/>
  <c r="L182" i="18"/>
  <c r="L156" i="18"/>
  <c r="L130" i="18"/>
  <c r="L157" i="18"/>
  <c r="L92" i="18"/>
  <c r="L223" i="18"/>
  <c r="L119" i="18"/>
  <c r="L158" i="18"/>
  <c r="L132" i="18"/>
  <c r="L93" i="18"/>
  <c r="L208" i="18"/>
  <c r="L143" i="18"/>
  <c r="L117" i="18"/>
  <c r="L91" i="18"/>
  <c r="L196" i="18"/>
  <c r="L105" i="18"/>
  <c r="L118" i="18"/>
  <c r="L197" i="18"/>
  <c r="L145" i="18"/>
  <c r="L106" i="18"/>
  <c r="K257" i="18"/>
  <c r="K179" i="18"/>
  <c r="M4" i="18"/>
  <c r="N40" i="1"/>
  <c r="M108" i="1"/>
  <c r="M4" i="7942"/>
  <c r="M142" i="1"/>
  <c r="M74" i="1"/>
  <c r="M210" i="1"/>
  <c r="M4" i="7944"/>
  <c r="M4" i="7941"/>
  <c r="M244" i="1"/>
  <c r="M176" i="1"/>
  <c r="E390" i="7945"/>
  <c r="E222" i="7945"/>
  <c r="E209" i="7945"/>
  <c r="E279" i="7945"/>
  <c r="E335" i="7945"/>
  <c r="E405" i="7945"/>
  <c r="E418" i="7945"/>
  <c r="E264" i="7945"/>
  <c r="K268" i="7942"/>
  <c r="M252" i="1"/>
  <c r="M7" i="7942"/>
  <c r="N251" i="1"/>
  <c r="O251" i="1"/>
  <c r="P251" i="1"/>
  <c r="Q251" i="1"/>
  <c r="E362" i="7945"/>
  <c r="E250" i="7945"/>
  <c r="E278" i="7945"/>
  <c r="J399" i="7942"/>
  <c r="L323" i="7942"/>
  <c r="L324" i="7942"/>
  <c r="E306" i="7945"/>
  <c r="E292" i="7945"/>
  <c r="E237" i="7945"/>
  <c r="E307" i="7945"/>
  <c r="E363" i="7945"/>
  <c r="N223" i="1"/>
  <c r="N56" i="18"/>
  <c r="N219" i="1"/>
  <c r="O246" i="1"/>
  <c r="N218" i="1"/>
  <c r="N51" i="18"/>
  <c r="N217" i="1"/>
  <c r="N221" i="1"/>
  <c r="N224" i="1"/>
  <c r="N57" i="18"/>
  <c r="N213" i="1"/>
  <c r="N222" i="1"/>
  <c r="N214" i="1"/>
  <c r="N215" i="1"/>
  <c r="N212" i="1"/>
  <c r="N220" i="1"/>
  <c r="N216" i="1"/>
  <c r="N211" i="1"/>
  <c r="N129" i="1"/>
  <c r="N32" i="18"/>
  <c r="N110" i="1"/>
  <c r="N13" i="18"/>
  <c r="N503" i="18"/>
  <c r="N231" i="1"/>
  <c r="N64" i="18"/>
  <c r="N125" i="1"/>
  <c r="N28" i="18"/>
  <c r="N518" i="18"/>
  <c r="N56" i="7941"/>
  <c r="N119" i="1"/>
  <c r="N22" i="18"/>
  <c r="N512" i="18"/>
  <c r="N127" i="1"/>
  <c r="N30" i="18"/>
  <c r="N520" i="18"/>
  <c r="N58" i="7941"/>
  <c r="N112" i="1"/>
  <c r="N15" i="18"/>
  <c r="N505" i="18"/>
  <c r="N136" i="1"/>
  <c r="N39" i="18"/>
  <c r="N529" i="18"/>
  <c r="N67" i="7941"/>
  <c r="N134" i="1"/>
  <c r="N37" i="18"/>
  <c r="N527" i="18"/>
  <c r="N137" i="1"/>
  <c r="N40" i="18"/>
  <c r="N530" i="18"/>
  <c r="N68" i="7941"/>
  <c r="N120" i="1"/>
  <c r="N23" i="18"/>
  <c r="N513" i="18"/>
  <c r="N122" i="1"/>
  <c r="N25" i="18"/>
  <c r="N515" i="18"/>
  <c r="N53" i="7941"/>
  <c r="N138" i="1"/>
  <c r="N41" i="18"/>
  <c r="N531" i="18"/>
  <c r="N133" i="1"/>
  <c r="N36" i="18"/>
  <c r="N526" i="18"/>
  <c r="N64" i="7941"/>
  <c r="N131" i="1"/>
  <c r="N34" i="18"/>
  <c r="N524" i="18"/>
  <c r="N116" i="1"/>
  <c r="N19" i="18"/>
  <c r="N509" i="18"/>
  <c r="N47" i="7941"/>
  <c r="N132" i="1"/>
  <c r="N35" i="18"/>
  <c r="N525" i="18"/>
  <c r="N228" i="1"/>
  <c r="N61" i="18"/>
  <c r="N226" i="1"/>
  <c r="N59" i="18"/>
  <c r="N135" i="1"/>
  <c r="N38" i="18"/>
  <c r="N528" i="18"/>
  <c r="N66" i="7941"/>
  <c r="N240" i="1"/>
  <c r="N73" i="18"/>
  <c r="N229" i="1"/>
  <c r="N62" i="18"/>
  <c r="N113" i="1"/>
  <c r="N16" i="18"/>
  <c r="N506" i="18"/>
  <c r="N109" i="1"/>
  <c r="N111" i="1"/>
  <c r="N14" i="18"/>
  <c r="N504" i="18"/>
  <c r="N227" i="1"/>
  <c r="N60" i="18"/>
  <c r="N124" i="1"/>
  <c r="N27" i="18"/>
  <c r="N517" i="18"/>
  <c r="N55" i="7941"/>
  <c r="N236" i="1"/>
  <c r="N69" i="18"/>
  <c r="N235" i="1"/>
  <c r="N68" i="18"/>
  <c r="N114" i="1"/>
  <c r="N17" i="18"/>
  <c r="N507" i="18"/>
  <c r="N45" i="7941"/>
  <c r="N117" i="1"/>
  <c r="N20" i="18"/>
  <c r="N230" i="1"/>
  <c r="N63" i="18"/>
  <c r="N234" i="1"/>
  <c r="N67" i="18"/>
  <c r="N121" i="1"/>
  <c r="N24" i="18"/>
  <c r="N514" i="18"/>
  <c r="N52" i="7941"/>
  <c r="N126" i="1"/>
  <c r="N29" i="18"/>
  <c r="N519" i="18"/>
  <c r="N57" i="7941"/>
  <c r="N239" i="1"/>
  <c r="N72" i="18"/>
  <c r="N232" i="1"/>
  <c r="N65" i="18"/>
  <c r="N128" i="1"/>
  <c r="N31" i="18"/>
  <c r="N521" i="18"/>
  <c r="N59" i="7941"/>
  <c r="N225" i="1"/>
  <c r="N58" i="18"/>
  <c r="N118" i="1"/>
  <c r="N21" i="18"/>
  <c r="N511" i="18"/>
  <c r="N49" i="7941"/>
  <c r="N237" i="1"/>
  <c r="N70" i="18"/>
  <c r="N238" i="1"/>
  <c r="N71" i="18"/>
  <c r="N233" i="1"/>
  <c r="N66" i="18"/>
  <c r="N115" i="1"/>
  <c r="N18" i="18"/>
  <c r="N508" i="18"/>
  <c r="N46" i="7941"/>
  <c r="N130" i="1"/>
  <c r="N33" i="18"/>
  <c r="N523" i="18"/>
  <c r="N123" i="1"/>
  <c r="N26" i="18"/>
  <c r="N516" i="18"/>
  <c r="N54" i="7941"/>
  <c r="N7" i="18"/>
  <c r="E419" i="7945"/>
  <c r="E376" i="7945"/>
  <c r="E208" i="7945"/>
  <c r="K399" i="7942"/>
  <c r="L307" i="7942"/>
  <c r="L308" i="7942"/>
  <c r="L313" i="7942"/>
  <c r="L301" i="7942"/>
  <c r="L303" i="7942"/>
  <c r="L309" i="7942"/>
  <c r="L310" i="7942"/>
  <c r="L311" i="7942"/>
  <c r="L432" i="7942"/>
  <c r="L315" i="7942"/>
  <c r="L299" i="7942"/>
  <c r="L300" i="7942"/>
  <c r="L438" i="7942"/>
  <c r="L436" i="7942"/>
  <c r="L327" i="7942"/>
  <c r="L325" i="7942"/>
  <c r="L326" i="7942"/>
  <c r="L317" i="7942"/>
  <c r="L430" i="7942"/>
  <c r="L319" i="7942"/>
  <c r="L428" i="7942"/>
  <c r="L297" i="7942"/>
  <c r="L434" i="7942"/>
  <c r="L321" i="7942"/>
  <c r="L305" i="7942"/>
  <c r="L295" i="7942"/>
  <c r="L293" i="7942"/>
  <c r="L294" i="7942"/>
  <c r="L418" i="7942"/>
  <c r="L287" i="7942"/>
  <c r="L414" i="7942"/>
  <c r="L283" i="7942"/>
  <c r="L284" i="7942"/>
  <c r="L410" i="7942"/>
  <c r="L279" i="7942"/>
  <c r="L406" i="7942"/>
  <c r="L275" i="7942"/>
  <c r="L276" i="7942"/>
  <c r="L402" i="7942"/>
  <c r="L271" i="7942"/>
  <c r="L291" i="7942"/>
  <c r="L289" i="7942"/>
  <c r="L416" i="7942"/>
  <c r="L285" i="7942"/>
  <c r="L286" i="7942"/>
  <c r="L412" i="7942"/>
  <c r="L281" i="7942"/>
  <c r="L408" i="7942"/>
  <c r="L277" i="7942"/>
  <c r="L278" i="7942"/>
  <c r="L404" i="7942"/>
  <c r="L273" i="7942"/>
  <c r="L400" i="7942"/>
  <c r="L269" i="7942"/>
  <c r="L270" i="7942"/>
  <c r="L422" i="7942"/>
  <c r="L426" i="7942"/>
  <c r="L420" i="7942"/>
  <c r="L424" i="7942"/>
  <c r="E348" i="7945"/>
  <c r="L272" i="7942"/>
  <c r="L280" i="7942"/>
  <c r="L288" i="7942"/>
  <c r="J268" i="7942"/>
  <c r="L274" i="7942"/>
  <c r="L282" i="7942"/>
  <c r="L290" i="7942"/>
  <c r="L320" i="7942"/>
  <c r="L318" i="7942"/>
  <c r="L304" i="7942"/>
  <c r="L328" i="7942"/>
  <c r="L316" i="7942"/>
  <c r="L314" i="7942"/>
  <c r="Q146" i="7948"/>
  <c r="Q147" i="7948"/>
  <c r="Q148" i="7948"/>
  <c r="Q149" i="7948"/>
  <c r="Q150" i="7948"/>
  <c r="Q151" i="7948"/>
  <c r="Q152" i="7948"/>
  <c r="Q153" i="7948"/>
  <c r="Q154" i="7948"/>
  <c r="Q155" i="7948"/>
  <c r="Q156" i="7948"/>
  <c r="Q157" i="7948"/>
  <c r="Q158" i="7948"/>
  <c r="Q159" i="7948"/>
  <c r="Q145" i="7948"/>
  <c r="Q160" i="7948"/>
  <c r="R3" i="7948"/>
  <c r="Q283" i="7948"/>
  <c r="Q284" i="7948"/>
  <c r="Q460" i="7948"/>
  <c r="Q224" i="7948"/>
  <c r="Q371" i="7948"/>
  <c r="Q489" i="7948"/>
  <c r="Q288" i="7948"/>
  <c r="Q518" i="7948"/>
  <c r="Q228" i="7948"/>
  <c r="Q338" i="7948"/>
  <c r="Q342" i="7948"/>
  <c r="Q462" i="7948"/>
  <c r="Q516" i="7948"/>
  <c r="Q222" i="7948"/>
  <c r="Q226" i="7948"/>
  <c r="Q225" i="7948"/>
  <c r="Q289" i="7948"/>
  <c r="Q458" i="7948"/>
  <c r="Q487" i="7948"/>
  <c r="Q255" i="7948"/>
  <c r="Q315" i="7948"/>
  <c r="Q200" i="7948"/>
  <c r="Q231" i="7948"/>
  <c r="Q429" i="7948"/>
  <c r="Q317" i="7948"/>
  <c r="Q203" i="7948"/>
  <c r="K83" i="7948"/>
  <c r="K125" i="7948"/>
  <c r="K220" i="7948"/>
  <c r="K85" i="7948"/>
  <c r="K127" i="7948"/>
  <c r="K278" i="7948"/>
  <c r="K87" i="7948"/>
  <c r="K129" i="7948"/>
  <c r="K336" i="7948"/>
  <c r="K89" i="7948"/>
  <c r="K131" i="7948"/>
  <c r="K394" i="7948"/>
  <c r="K91" i="7948"/>
  <c r="K93" i="7948"/>
  <c r="K135" i="7948"/>
  <c r="K510" i="7948"/>
  <c r="K95" i="7948"/>
  <c r="K137" i="7948"/>
  <c r="K568" i="7948"/>
  <c r="K82" i="7948"/>
  <c r="K84" i="7948"/>
  <c r="K126" i="7948"/>
  <c r="K249" i="7948"/>
  <c r="K86" i="7948"/>
  <c r="K128" i="7948"/>
  <c r="K307" i="7948"/>
  <c r="N314" i="7948"/>
  <c r="K88" i="7948"/>
  <c r="K130" i="7948"/>
  <c r="K365" i="7948"/>
  <c r="K90" i="7948"/>
  <c r="K132" i="7948"/>
  <c r="K423" i="7948"/>
  <c r="O430" i="7948"/>
  <c r="K92" i="7948"/>
  <c r="K134" i="7948"/>
  <c r="K481" i="7948"/>
  <c r="K94" i="7948"/>
  <c r="K112" i="7948"/>
  <c r="K115" i="7948"/>
  <c r="K136" i="7948"/>
  <c r="K539" i="7948"/>
  <c r="K16" i="7948"/>
  <c r="L16" i="7948"/>
  <c r="M16" i="7948"/>
  <c r="N16" i="7948"/>
  <c r="O16" i="7948"/>
  <c r="P16" i="7948"/>
  <c r="P161" i="7948"/>
  <c r="N33" i="7944"/>
  <c r="N435" i="7944"/>
  <c r="O448" i="7944"/>
  <c r="N409" i="7944"/>
  <c r="O409" i="7944"/>
  <c r="O220" i="7944"/>
  <c r="O219" i="7944"/>
  <c r="O218" i="7944"/>
  <c r="O217" i="7944"/>
  <c r="O223" i="7944"/>
  <c r="O194" i="7944"/>
  <c r="O193" i="7944"/>
  <c r="O192" i="7944"/>
  <c r="O191" i="7944"/>
  <c r="O184" i="7944"/>
  <c r="O155" i="7944"/>
  <c r="O154" i="7944"/>
  <c r="O153" i="7944"/>
  <c r="O152" i="7944"/>
  <c r="O197" i="7944"/>
  <c r="O158" i="7944"/>
  <c r="O142" i="7944"/>
  <c r="O141" i="7944"/>
  <c r="O140" i="7944"/>
  <c r="O139" i="7944"/>
  <c r="O129" i="7944"/>
  <c r="O128" i="7944"/>
  <c r="O127" i="7944"/>
  <c r="O126" i="7944"/>
  <c r="O116" i="7944"/>
  <c r="O115" i="7944"/>
  <c r="O114" i="7944"/>
  <c r="O113" i="7944"/>
  <c r="O106" i="7944"/>
  <c r="O345" i="7944"/>
  <c r="O384" i="7944"/>
  <c r="O74" i="7944"/>
  <c r="O254" i="7944"/>
  <c r="O80" i="7944"/>
  <c r="O72" i="7944"/>
  <c r="O267" i="7944"/>
  <c r="O410" i="7944"/>
  <c r="O397" i="7944"/>
  <c r="O332" i="7944"/>
  <c r="O163" i="7944"/>
  <c r="O319" i="7944"/>
  <c r="O98" i="7944"/>
  <c r="O306" i="7944"/>
  <c r="O150" i="7944"/>
  <c r="O132" i="7944"/>
  <c r="O111" i="7944"/>
  <c r="O90" i="7944"/>
  <c r="O101" i="7944"/>
  <c r="O202" i="7944"/>
  <c r="O145" i="7944"/>
  <c r="O423" i="7944"/>
  <c r="O358" i="7944"/>
  <c r="O85" i="7944"/>
  <c r="O124" i="7944"/>
  <c r="P3" i="7944"/>
  <c r="O87" i="7944"/>
  <c r="O137" i="7944"/>
  <c r="O228" i="7944"/>
  <c r="O210" i="7944"/>
  <c r="O204" i="7944"/>
  <c r="O206" i="7944"/>
  <c r="O182" i="7944"/>
  <c r="O75" i="7944"/>
  <c r="O76" i="7944"/>
  <c r="O88" i="7944"/>
  <c r="O215" i="7944"/>
  <c r="O119" i="7944"/>
  <c r="O449" i="7944"/>
  <c r="O241" i="7944"/>
  <c r="O280" i="7944"/>
  <c r="O436" i="7944"/>
  <c r="O371" i="7944"/>
  <c r="O293" i="7944"/>
  <c r="O93" i="7944"/>
  <c r="O176" i="7944"/>
  <c r="O156" i="7944"/>
  <c r="O205" i="7944"/>
  <c r="O207" i="7944"/>
  <c r="O77" i="7944"/>
  <c r="O89" i="7944"/>
  <c r="O100" i="7944"/>
  <c r="O102" i="7944"/>
  <c r="O103" i="7944"/>
  <c r="N357" i="7944"/>
  <c r="N279" i="7944"/>
  <c r="N23" i="7944"/>
  <c r="N305" i="7944"/>
  <c r="O305" i="7944"/>
  <c r="P305" i="7944"/>
  <c r="N25" i="7944"/>
  <c r="N24" i="7946"/>
  <c r="N318" i="7944"/>
  <c r="O318" i="7944"/>
  <c r="P318" i="7944"/>
  <c r="N35" i="7944"/>
  <c r="N331" i="7944"/>
  <c r="O331" i="7944"/>
  <c r="N370" i="7944"/>
  <c r="O370" i="7944"/>
  <c r="N29" i="7944"/>
  <c r="M336" i="18"/>
  <c r="M349" i="18"/>
  <c r="M362" i="18"/>
  <c r="M375" i="18"/>
  <c r="M401" i="18"/>
  <c r="M427" i="18"/>
  <c r="M453" i="18"/>
  <c r="M232" i="18"/>
  <c r="M244" i="18"/>
  <c r="M167" i="18"/>
  <c r="M102" i="18"/>
  <c r="E36" i="7945"/>
  <c r="N3" i="18"/>
  <c r="M258" i="18"/>
  <c r="M271" i="18"/>
  <c r="M284" i="18"/>
  <c r="M297" i="18"/>
  <c r="M310" i="18"/>
  <c r="M323" i="18"/>
  <c r="M388" i="18"/>
  <c r="M414" i="18"/>
  <c r="M440" i="18"/>
  <c r="M245" i="18"/>
  <c r="M76" i="18"/>
  <c r="E8" i="7945"/>
  <c r="M193" i="18"/>
  <c r="M128" i="18"/>
  <c r="M219" i="18"/>
  <c r="E162" i="7945"/>
  <c r="M180" i="18"/>
  <c r="M206" i="18"/>
  <c r="E148" i="7945"/>
  <c r="M141" i="18"/>
  <c r="M89" i="18"/>
  <c r="E22" i="7945"/>
  <c r="M115" i="18"/>
  <c r="E50" i="7945"/>
  <c r="M154" i="18"/>
  <c r="E92" i="7945"/>
  <c r="M221" i="18"/>
  <c r="E163" i="7945"/>
  <c r="F163" i="7945"/>
  <c r="M195" i="18"/>
  <c r="E135" i="7945"/>
  <c r="F135" i="7945"/>
  <c r="M182" i="18"/>
  <c r="E121" i="7945"/>
  <c r="F121" i="7945"/>
  <c r="M156" i="18"/>
  <c r="E93" i="7945"/>
  <c r="F93" i="7945"/>
  <c r="M130" i="18"/>
  <c r="E65" i="7945"/>
  <c r="F65" i="7945"/>
  <c r="M104" i="18"/>
  <c r="E37" i="7945"/>
  <c r="F37" i="7945"/>
  <c r="M131" i="18"/>
  <c r="E66" i="7945"/>
  <c r="F66" i="7945"/>
  <c r="M209" i="18"/>
  <c r="E150" i="7945"/>
  <c r="F150" i="7945"/>
  <c r="M223" i="18"/>
  <c r="E165" i="7945"/>
  <c r="F165" i="7945"/>
  <c r="M119" i="18"/>
  <c r="E53" i="7945"/>
  <c r="F53" i="7945"/>
  <c r="M132" i="18"/>
  <c r="E67" i="7945"/>
  <c r="F67" i="7945"/>
  <c r="M93" i="18"/>
  <c r="E25" i="7945"/>
  <c r="F25" i="7945"/>
  <c r="M143" i="18"/>
  <c r="E79" i="7945"/>
  <c r="F79" i="7945"/>
  <c r="M117" i="18"/>
  <c r="E51" i="7945"/>
  <c r="F51" i="7945"/>
  <c r="M91" i="18"/>
  <c r="E23" i="7945"/>
  <c r="F23" i="7945"/>
  <c r="M144" i="18"/>
  <c r="E80" i="7945"/>
  <c r="F80" i="7945"/>
  <c r="M222" i="18"/>
  <c r="E164" i="7945"/>
  <c r="F164" i="7945"/>
  <c r="M210" i="18"/>
  <c r="E151" i="7945"/>
  <c r="F151" i="7945"/>
  <c r="M197" i="18"/>
  <c r="E137" i="7945"/>
  <c r="F137" i="7945"/>
  <c r="M145" i="18"/>
  <c r="E81" i="7945"/>
  <c r="F81" i="7945"/>
  <c r="M106" i="18"/>
  <c r="E39" i="7945"/>
  <c r="F39" i="7945"/>
  <c r="M183" i="18"/>
  <c r="E122" i="7945"/>
  <c r="F122" i="7945"/>
  <c r="M157" i="18"/>
  <c r="E94" i="7945"/>
  <c r="F94" i="7945"/>
  <c r="M92" i="18"/>
  <c r="E24" i="7945"/>
  <c r="F24" i="7945"/>
  <c r="M184" i="18"/>
  <c r="E123" i="7945"/>
  <c r="F123" i="7945"/>
  <c r="M158" i="18"/>
  <c r="E95" i="7945"/>
  <c r="F95" i="7945"/>
  <c r="M208" i="18"/>
  <c r="E149" i="7945"/>
  <c r="F149" i="7945"/>
  <c r="M196" i="18"/>
  <c r="E136" i="7945"/>
  <c r="F136" i="7945"/>
  <c r="M105" i="18"/>
  <c r="E38" i="7945"/>
  <c r="F38" i="7945"/>
  <c r="M118" i="18"/>
  <c r="E52" i="7945"/>
  <c r="F52" i="7945"/>
  <c r="E176" i="7945"/>
  <c r="E344" i="7945"/>
  <c r="E288" i="7945"/>
  <c r="N270" i="18"/>
  <c r="O270" i="18"/>
  <c r="N413" i="18"/>
  <c r="O413" i="18"/>
  <c r="N465" i="18"/>
  <c r="O465" i="18"/>
  <c r="E349" i="7945"/>
  <c r="E223" i="7945"/>
  <c r="L399" i="7942"/>
  <c r="E224" i="7945"/>
  <c r="E210" i="7945"/>
  <c r="E350" i="7945"/>
  <c r="E420" i="7945"/>
  <c r="E336" i="7945"/>
  <c r="E393" i="7945"/>
  <c r="N821" i="18"/>
  <c r="N532" i="7941"/>
  <c r="N822" i="18"/>
  <c r="N533" i="7941"/>
  <c r="E407" i="7945"/>
  <c r="E281" i="7945"/>
  <c r="N813" i="18"/>
  <c r="N524" i="7941"/>
  <c r="N819" i="18"/>
  <c r="N530" i="7941"/>
  <c r="E365" i="7945"/>
  <c r="E239" i="7945"/>
  <c r="N810" i="18"/>
  <c r="N521" i="7941"/>
  <c r="N12" i="18"/>
  <c r="N502" i="18"/>
  <c r="N40" i="7941"/>
  <c r="N139" i="1"/>
  <c r="E267" i="7945"/>
  <c r="N812" i="18"/>
  <c r="N523" i="7941"/>
  <c r="N811" i="18"/>
  <c r="N522" i="7941"/>
  <c r="E253" i="7945"/>
  <c r="N41" i="7941"/>
  <c r="N44" i="18"/>
  <c r="N241" i="1"/>
  <c r="N53" i="18"/>
  <c r="N48" i="18"/>
  <c r="N55" i="18"/>
  <c r="E197" i="7945"/>
  <c r="N807" i="18"/>
  <c r="N518" i="7941"/>
  <c r="N50" i="18"/>
  <c r="O223" i="1"/>
  <c r="O56" i="18"/>
  <c r="O224" i="1"/>
  <c r="O57" i="18"/>
  <c r="O218" i="1"/>
  <c r="O51" i="18"/>
  <c r="P246" i="1"/>
  <c r="O219" i="1"/>
  <c r="O213" i="1"/>
  <c r="O222" i="1"/>
  <c r="O214" i="1"/>
  <c r="O215" i="1"/>
  <c r="O212" i="1"/>
  <c r="O220" i="1"/>
  <c r="O216" i="1"/>
  <c r="O211" i="1"/>
  <c r="O217" i="1"/>
  <c r="O221" i="1"/>
  <c r="O130" i="1"/>
  <c r="O33" i="18"/>
  <c r="O523" i="18"/>
  <c r="O61" i="7941"/>
  <c r="O132" i="1"/>
  <c r="O35" i="18"/>
  <c r="O228" i="1"/>
  <c r="O61" i="18"/>
  <c r="O127" i="1"/>
  <c r="O30" i="18"/>
  <c r="O520" i="18"/>
  <c r="O58" i="7941"/>
  <c r="O238" i="1"/>
  <c r="O71" i="18"/>
  <c r="O129" i="1"/>
  <c r="O32" i="18"/>
  <c r="O231" i="1"/>
  <c r="O64" i="18"/>
  <c r="O136" i="1"/>
  <c r="O39" i="18"/>
  <c r="O529" i="18"/>
  <c r="O67" i="7941"/>
  <c r="O237" i="1"/>
  <c r="O70" i="18"/>
  <c r="O123" i="1"/>
  <c r="O26" i="18"/>
  <c r="O126" i="1"/>
  <c r="O29" i="18"/>
  <c r="O131" i="1"/>
  <c r="O34" i="18"/>
  <c r="O230" i="1"/>
  <c r="O63" i="18"/>
  <c r="O138" i="1"/>
  <c r="O41" i="18"/>
  <c r="O531" i="18"/>
  <c r="O69" i="7941"/>
  <c r="O119" i="1"/>
  <c r="O22" i="18"/>
  <c r="O512" i="18"/>
  <c r="O50" i="7941"/>
  <c r="O114" i="1"/>
  <c r="O17" i="18"/>
  <c r="O507" i="18"/>
  <c r="O45" i="7941"/>
  <c r="O240" i="1"/>
  <c r="O73" i="18"/>
  <c r="O235" i="1"/>
  <c r="O68" i="18"/>
  <c r="O133" i="1"/>
  <c r="O36" i="18"/>
  <c r="O134" i="1"/>
  <c r="O37" i="18"/>
  <c r="O527" i="18"/>
  <c r="O65" i="7941"/>
  <c r="O120" i="1"/>
  <c r="O23" i="18"/>
  <c r="O513" i="18"/>
  <c r="O51" i="7941"/>
  <c r="O234" i="1"/>
  <c r="O67" i="18"/>
  <c r="O116" i="1"/>
  <c r="O19" i="18"/>
  <c r="O122" i="1"/>
  <c r="O25" i="18"/>
  <c r="O118" i="1"/>
  <c r="O21" i="18"/>
  <c r="O511" i="18"/>
  <c r="O49" i="7941"/>
  <c r="O113" i="1"/>
  <c r="O16" i="18"/>
  <c r="O121" i="1"/>
  <c r="O24" i="18"/>
  <c r="O514" i="18"/>
  <c r="O52" i="7941"/>
  <c r="O229" i="1"/>
  <c r="O62" i="18"/>
  <c r="O233" i="1"/>
  <c r="O66" i="18"/>
  <c r="O7" i="18"/>
  <c r="O117" i="1"/>
  <c r="O20" i="18"/>
  <c r="O510" i="18"/>
  <c r="O135" i="1"/>
  <c r="O38" i="18"/>
  <c r="O528" i="18"/>
  <c r="O66" i="7941"/>
  <c r="O137" i="1"/>
  <c r="O40" i="18"/>
  <c r="O530" i="18"/>
  <c r="O68" i="7941"/>
  <c r="O111" i="1"/>
  <c r="O14" i="18"/>
  <c r="O504" i="18"/>
  <c r="O42" i="7941"/>
  <c r="O227" i="1"/>
  <c r="O60" i="18"/>
  <c r="O128" i="1"/>
  <c r="O31" i="18"/>
  <c r="O521" i="18"/>
  <c r="O59" i="7941"/>
  <c r="O110" i="1"/>
  <c r="O13" i="18"/>
  <c r="O503" i="18"/>
  <c r="O236" i="1"/>
  <c r="O69" i="18"/>
  <c r="O239" i="1"/>
  <c r="O72" i="18"/>
  <c r="O112" i="1"/>
  <c r="O15" i="18"/>
  <c r="O505" i="18"/>
  <c r="O43" i="7941"/>
  <c r="O124" i="1"/>
  <c r="O27" i="18"/>
  <c r="O517" i="18"/>
  <c r="O55" i="7941"/>
  <c r="O226" i="1"/>
  <c r="O59" i="18"/>
  <c r="O225" i="1"/>
  <c r="O58" i="18"/>
  <c r="O125" i="1"/>
  <c r="O28" i="18"/>
  <c r="O518" i="18"/>
  <c r="O56" i="7941"/>
  <c r="O109" i="1"/>
  <c r="O232" i="1"/>
  <c r="O65" i="18"/>
  <c r="O115" i="1"/>
  <c r="O18" i="18"/>
  <c r="O508" i="18"/>
  <c r="O46" i="7941"/>
  <c r="E183" i="7945"/>
  <c r="N806" i="18"/>
  <c r="N517" i="7941"/>
  <c r="E391" i="7945"/>
  <c r="E265" i="7945"/>
  <c r="E251" i="7945"/>
  <c r="L298" i="7942"/>
  <c r="L312" i="7942"/>
  <c r="M323" i="7942"/>
  <c r="L322" i="7942"/>
  <c r="L292" i="7942"/>
  <c r="L296" i="7942"/>
  <c r="M269" i="7942"/>
  <c r="M400" i="7942"/>
  <c r="M271" i="7942"/>
  <c r="M402" i="7942"/>
  <c r="L403" i="7942"/>
  <c r="M273" i="7942"/>
  <c r="M404" i="7942"/>
  <c r="L405" i="7942"/>
  <c r="M275" i="7942"/>
  <c r="M406" i="7942"/>
  <c r="L407" i="7942"/>
  <c r="M277" i="7942"/>
  <c r="M408" i="7942"/>
  <c r="L409" i="7942"/>
  <c r="M279" i="7942"/>
  <c r="M410" i="7942"/>
  <c r="L411" i="7942"/>
  <c r="M281" i="7942"/>
  <c r="M412" i="7942"/>
  <c r="L413" i="7942"/>
  <c r="M283" i="7942"/>
  <c r="M414" i="7942"/>
  <c r="L415" i="7942"/>
  <c r="M285" i="7942"/>
  <c r="M416" i="7942"/>
  <c r="L417" i="7942"/>
  <c r="M287" i="7942"/>
  <c r="M418" i="7942"/>
  <c r="L419" i="7942"/>
  <c r="M289" i="7942"/>
  <c r="M303" i="7942"/>
  <c r="M307" i="7942"/>
  <c r="N307" i="7942"/>
  <c r="M309" i="7942"/>
  <c r="M317" i="7942"/>
  <c r="M432" i="7942"/>
  <c r="M319" i="7942"/>
  <c r="M428" i="7942"/>
  <c r="L429" i="7942"/>
  <c r="M299" i="7942"/>
  <c r="M321" i="7942"/>
  <c r="M434" i="7942"/>
  <c r="M305" i="7942"/>
  <c r="M306" i="7942"/>
  <c r="M327" i="7942"/>
  <c r="M325" i="7942"/>
  <c r="M311" i="7942"/>
  <c r="M313" i="7942"/>
  <c r="M301" i="7942"/>
  <c r="M315" i="7942"/>
  <c r="M297" i="7942"/>
  <c r="M298" i="7942"/>
  <c r="M436" i="7942"/>
  <c r="M430" i="7942"/>
  <c r="M438" i="7942"/>
  <c r="L439" i="7942"/>
  <c r="M291" i="7942"/>
  <c r="M295" i="7942"/>
  <c r="M293" i="7942"/>
  <c r="M422" i="7942"/>
  <c r="M426" i="7942"/>
  <c r="L427" i="7942"/>
  <c r="M420" i="7942"/>
  <c r="M424" i="7942"/>
  <c r="N4" i="7941"/>
  <c r="N210" i="1"/>
  <c r="O40" i="1"/>
  <c r="N244" i="1"/>
  <c r="N4" i="18"/>
  <c r="N4" i="7944"/>
  <c r="Q7" i="7946"/>
  <c r="E5" i="7946"/>
  <c r="N142" i="1"/>
  <c r="N108" i="1"/>
  <c r="N4" i="7942"/>
  <c r="N176" i="1"/>
  <c r="N74" i="1"/>
  <c r="E377" i="7945"/>
  <c r="E293" i="7945"/>
  <c r="L268" i="7942"/>
  <c r="E266" i="7945"/>
  <c r="E280" i="7945"/>
  <c r="E392" i="7945"/>
  <c r="E308" i="7945"/>
  <c r="N710" i="18"/>
  <c r="N985" i="18"/>
  <c r="N970" i="18"/>
  <c r="N725" i="18"/>
  <c r="N721" i="18"/>
  <c r="N61" i="7941"/>
  <c r="E323" i="7945"/>
  <c r="N816" i="18"/>
  <c r="N527" i="7941"/>
  <c r="E379" i="7945"/>
  <c r="N820" i="18"/>
  <c r="N531" i="7941"/>
  <c r="E211" i="7945"/>
  <c r="N808" i="18"/>
  <c r="N519" i="7941"/>
  <c r="N815" i="18"/>
  <c r="N526" i="7941"/>
  <c r="E309" i="7945"/>
  <c r="E337" i="7945"/>
  <c r="N817" i="18"/>
  <c r="N528" i="7941"/>
  <c r="N510" i="18"/>
  <c r="N48" i="7941"/>
  <c r="E351" i="7945"/>
  <c r="N818" i="18"/>
  <c r="N529" i="7941"/>
  <c r="N42" i="7941"/>
  <c r="N44" i="7941"/>
  <c r="E421" i="7945"/>
  <c r="N823" i="18"/>
  <c r="N534" i="7941"/>
  <c r="E225" i="7945"/>
  <c r="N809" i="18"/>
  <c r="N520" i="7941"/>
  <c r="N63" i="7941"/>
  <c r="N62" i="7941"/>
  <c r="N69" i="7941"/>
  <c r="N51" i="7941"/>
  <c r="N65" i="7941"/>
  <c r="N43" i="7941"/>
  <c r="N50" i="7941"/>
  <c r="E295" i="7945"/>
  <c r="N814" i="18"/>
  <c r="N525" i="7941"/>
  <c r="N522" i="18"/>
  <c r="N60" i="7941"/>
  <c r="N49" i="18"/>
  <c r="N45" i="18"/>
  <c r="N47" i="18"/>
  <c r="N46" i="18"/>
  <c r="N54" i="18"/>
  <c r="E113" i="7945"/>
  <c r="N801" i="18"/>
  <c r="N512" i="7941"/>
  <c r="N52" i="18"/>
  <c r="E321" i="7945"/>
  <c r="N428" i="7942"/>
  <c r="M429" i="7942"/>
  <c r="N438" i="7942"/>
  <c r="M439" i="7942"/>
  <c r="N301" i="7942"/>
  <c r="L302" i="7942"/>
  <c r="M324" i="7942"/>
  <c r="M326" i="7942"/>
  <c r="N325" i="7942"/>
  <c r="M322" i="7942"/>
  <c r="L306" i="7942"/>
  <c r="M310" i="7942"/>
  <c r="N400" i="7942"/>
  <c r="O295" i="7942"/>
  <c r="N295" i="7942"/>
  <c r="N296" i="7942"/>
  <c r="L119" i="7942"/>
  <c r="Q161" i="7948"/>
  <c r="K133" i="7948"/>
  <c r="K452" i="7948"/>
  <c r="K119" i="7948"/>
  <c r="M488" i="7948"/>
  <c r="P488" i="7948"/>
  <c r="O372" i="7948"/>
  <c r="N256" i="7948"/>
  <c r="M343" i="7948"/>
  <c r="M227" i="7948"/>
  <c r="P227" i="7948"/>
  <c r="S3" i="7948"/>
  <c r="R170" i="7948"/>
  <c r="R172" i="7948"/>
  <c r="R174" i="7948"/>
  <c r="R176" i="7948"/>
  <c r="R178" i="7948"/>
  <c r="R180" i="7948"/>
  <c r="R182" i="7948"/>
  <c r="R171" i="7948"/>
  <c r="R175" i="7948"/>
  <c r="R179" i="7948"/>
  <c r="R183" i="7948"/>
  <c r="R146" i="7948"/>
  <c r="R148" i="7948"/>
  <c r="R145" i="7948"/>
  <c r="R169" i="7948"/>
  <c r="R177" i="7948"/>
  <c r="R149" i="7948"/>
  <c r="R150" i="7948"/>
  <c r="R152" i="7948"/>
  <c r="R154" i="7948"/>
  <c r="R168" i="7948"/>
  <c r="R184" i="7948"/>
  <c r="R181" i="7948"/>
  <c r="R147" i="7948"/>
  <c r="R173" i="7948"/>
  <c r="R153" i="7948"/>
  <c r="R155" i="7948"/>
  <c r="R151" i="7948"/>
  <c r="R156" i="7948"/>
  <c r="R158" i="7948"/>
  <c r="R159" i="7948"/>
  <c r="R157" i="7948"/>
  <c r="R160" i="7948"/>
  <c r="R284" i="7948"/>
  <c r="R342" i="7948"/>
  <c r="R340" i="7948"/>
  <c r="R224" i="7948"/>
  <c r="R226" i="7948"/>
  <c r="R367" i="7948"/>
  <c r="R371" i="7948"/>
  <c r="R368" i="7948"/>
  <c r="R489" i="7948"/>
  <c r="R488" i="7948"/>
  <c r="R343" i="7948"/>
  <c r="R458" i="7948"/>
  <c r="R518" i="7948"/>
  <c r="R230" i="7948"/>
  <c r="R282" i="7948"/>
  <c r="R516" i="7948"/>
  <c r="R377" i="7948"/>
  <c r="R429" i="7948"/>
  <c r="R487" i="7948"/>
  <c r="R319" i="7948"/>
  <c r="R200" i="7948"/>
  <c r="R523" i="7948"/>
  <c r="R251" i="7948"/>
  <c r="R255" i="7948"/>
  <c r="R254" i="7948"/>
  <c r="R317" i="7948"/>
  <c r="R203" i="7948"/>
  <c r="L430" i="7948"/>
  <c r="M314" i="7948"/>
  <c r="P314" i="7948"/>
  <c r="K124" i="7948"/>
  <c r="K98" i="7948"/>
  <c r="O517" i="7948"/>
  <c r="N285" i="7948"/>
  <c r="P409" i="7944"/>
  <c r="Q409" i="7944"/>
  <c r="O29" i="7944"/>
  <c r="P29" i="7944"/>
  <c r="N28" i="7946"/>
  <c r="Q29" i="7944"/>
  <c r="O35" i="7944"/>
  <c r="P35" i="7944"/>
  <c r="Q35" i="7944"/>
  <c r="N34" i="7946"/>
  <c r="O279" i="7944"/>
  <c r="P448" i="7944"/>
  <c r="Q448" i="7944"/>
  <c r="N22" i="7946"/>
  <c r="O23" i="7944"/>
  <c r="P23" i="7944"/>
  <c r="Q23" i="7944"/>
  <c r="R23" i="7944"/>
  <c r="P210" i="7944"/>
  <c r="P197" i="7944"/>
  <c r="P198" i="7944"/>
  <c r="P158" i="7944"/>
  <c r="P159" i="7944"/>
  <c r="P223" i="7944"/>
  <c r="P211" i="7944"/>
  <c r="P155" i="7944"/>
  <c r="P154" i="7944"/>
  <c r="P153" i="7944"/>
  <c r="P152" i="7944"/>
  <c r="P145" i="7944"/>
  <c r="P146" i="7944"/>
  <c r="P132" i="7944"/>
  <c r="P133" i="7944"/>
  <c r="P119" i="7944"/>
  <c r="P120" i="7944"/>
  <c r="P397" i="7944"/>
  <c r="P436" i="7944"/>
  <c r="P332" i="7944"/>
  <c r="P88" i="7944"/>
  <c r="P77" i="7944"/>
  <c r="P228" i="7944"/>
  <c r="P87" i="7944"/>
  <c r="P124" i="7944"/>
  <c r="P267" i="7944"/>
  <c r="P241" i="7944"/>
  <c r="P423" i="7944"/>
  <c r="P94" i="7944"/>
  <c r="P163" i="7944"/>
  <c r="P85" i="7944"/>
  <c r="P137" i="7944"/>
  <c r="P358" i="7944"/>
  <c r="P90" i="7944"/>
  <c r="P280" i="7944"/>
  <c r="P72" i="7944"/>
  <c r="P224" i="7944"/>
  <c r="P185" i="7944"/>
  <c r="P129" i="7944"/>
  <c r="P127" i="7944"/>
  <c r="P114" i="7944"/>
  <c r="P410" i="7944"/>
  <c r="P81" i="7944"/>
  <c r="P111" i="7944"/>
  <c r="P75" i="7944"/>
  <c r="P194" i="7944"/>
  <c r="P218" i="7944"/>
  <c r="P184" i="7944"/>
  <c r="P142" i="7944"/>
  <c r="P141" i="7944"/>
  <c r="P140" i="7944"/>
  <c r="P139" i="7944"/>
  <c r="P106" i="7944"/>
  <c r="P103" i="7944"/>
  <c r="P101" i="7944"/>
  <c r="P107" i="7944"/>
  <c r="P371" i="7944"/>
  <c r="P93" i="7944"/>
  <c r="P306" i="7944"/>
  <c r="P74" i="7944"/>
  <c r="P293" i="7944"/>
  <c r="Q3" i="7944"/>
  <c r="P89" i="7944"/>
  <c r="P449" i="7944"/>
  <c r="P150" i="7944"/>
  <c r="P98" i="7944"/>
  <c r="P176" i="7944"/>
  <c r="P76" i="7944"/>
  <c r="P204" i="7944"/>
  <c r="P205" i="7944"/>
  <c r="P206" i="7944"/>
  <c r="P207" i="7944"/>
  <c r="P189" i="7944"/>
  <c r="P202" i="7944"/>
  <c r="Q202" i="7944"/>
  <c r="P128" i="7944"/>
  <c r="P126" i="7944"/>
  <c r="P116" i="7944"/>
  <c r="P115" i="7944"/>
  <c r="P113" i="7944"/>
  <c r="P102" i="7944"/>
  <c r="P100" i="7944"/>
  <c r="P319" i="7944"/>
  <c r="P384" i="7944"/>
  <c r="P254" i="7944"/>
  <c r="P345" i="7944"/>
  <c r="P80" i="7944"/>
  <c r="P191" i="7944"/>
  <c r="P192" i="7944"/>
  <c r="P193" i="7944"/>
  <c r="P217" i="7944"/>
  <c r="P219" i="7944"/>
  <c r="P220" i="7944"/>
  <c r="P215" i="7944"/>
  <c r="Q215" i="7944"/>
  <c r="P180" i="7944"/>
  <c r="Q180" i="7944"/>
  <c r="P179" i="7944"/>
  <c r="Q179" i="7944"/>
  <c r="P178" i="7944"/>
  <c r="N32" i="7946"/>
  <c r="O33" i="7944"/>
  <c r="P33" i="7944"/>
  <c r="O25" i="7944"/>
  <c r="N302" i="7942"/>
  <c r="P295" i="7942"/>
  <c r="P296" i="7942"/>
  <c r="N981" i="18"/>
  <c r="P413" i="18"/>
  <c r="Q413" i="18"/>
  <c r="P270" i="18"/>
  <c r="Q270" i="18"/>
  <c r="E190" i="7945"/>
  <c r="E372" i="7945"/>
  <c r="E274" i="7945"/>
  <c r="E246" i="7945"/>
  <c r="E218" i="7945"/>
  <c r="N375" i="18"/>
  <c r="N349" i="18"/>
  <c r="N440" i="18"/>
  <c r="N310" i="18"/>
  <c r="N453" i="18"/>
  <c r="N336" i="18"/>
  <c r="N388" i="18"/>
  <c r="O3" i="18"/>
  <c r="N427" i="18"/>
  <c r="N297" i="18"/>
  <c r="N362" i="18"/>
  <c r="N258" i="18"/>
  <c r="N323" i="18"/>
  <c r="N401" i="18"/>
  <c r="N167" i="18"/>
  <c r="N284" i="18"/>
  <c r="N232" i="18"/>
  <c r="N271" i="18"/>
  <c r="N414" i="18"/>
  <c r="N76" i="18"/>
  <c r="N102" i="18"/>
  <c r="N115" i="18"/>
  <c r="N128" i="18"/>
  <c r="N141" i="18"/>
  <c r="N89" i="18"/>
  <c r="N180" i="18"/>
  <c r="N245" i="18"/>
  <c r="N154" i="18"/>
  <c r="N221" i="18"/>
  <c r="N183" i="18"/>
  <c r="N157" i="18"/>
  <c r="N131" i="18"/>
  <c r="N92" i="18"/>
  <c r="N209" i="18"/>
  <c r="N184" i="18"/>
  <c r="N132" i="18"/>
  <c r="N219" i="18"/>
  <c r="N206" i="18"/>
  <c r="N143" i="18"/>
  <c r="N91" i="18"/>
  <c r="N222" i="18"/>
  <c r="N118" i="18"/>
  <c r="N195" i="18"/>
  <c r="N156" i="18"/>
  <c r="N130" i="18"/>
  <c r="N104" i="18"/>
  <c r="N223" i="18"/>
  <c r="N119" i="18"/>
  <c r="N158" i="18"/>
  <c r="N93" i="18"/>
  <c r="N193" i="18"/>
  <c r="O193" i="18"/>
  <c r="N208" i="18"/>
  <c r="N117" i="18"/>
  <c r="N196" i="18"/>
  <c r="N144" i="18"/>
  <c r="N105" i="18"/>
  <c r="N210" i="18"/>
  <c r="N197" i="18"/>
  <c r="N145" i="18"/>
  <c r="N106" i="18"/>
  <c r="N182" i="18"/>
  <c r="O182" i="18"/>
  <c r="E106" i="7945"/>
  <c r="N374" i="18"/>
  <c r="O374" i="18"/>
  <c r="O718" i="18"/>
  <c r="N348" i="18"/>
  <c r="E400" i="7945"/>
  <c r="E120" i="7945"/>
  <c r="E414" i="7945"/>
  <c r="E204" i="7945"/>
  <c r="E386" i="7945"/>
  <c r="E134" i="7945"/>
  <c r="P465" i="18"/>
  <c r="Q465" i="18"/>
  <c r="E64" i="7945"/>
  <c r="N400" i="18"/>
  <c r="E260" i="7945"/>
  <c r="E232" i="7945"/>
  <c r="N244" i="18"/>
  <c r="N708" i="18"/>
  <c r="N439" i="18"/>
  <c r="E330" i="7945"/>
  <c r="E302" i="7945"/>
  <c r="N452" i="18"/>
  <c r="E358" i="7945"/>
  <c r="E316" i="7945"/>
  <c r="E78" i="7945"/>
  <c r="O307" i="7942"/>
  <c r="E294" i="7945"/>
  <c r="E252" i="7945"/>
  <c r="M401" i="7942"/>
  <c r="P40" i="1"/>
  <c r="O142" i="1"/>
  <c r="O4" i="18"/>
  <c r="O4" i="7941"/>
  <c r="O74" i="1"/>
  <c r="O4" i="7942"/>
  <c r="O210" i="1"/>
  <c r="O176" i="1"/>
  <c r="O108" i="1"/>
  <c r="O4" i="7944"/>
  <c r="O244" i="1"/>
  <c r="E378" i="7945"/>
  <c r="E322" i="7945"/>
  <c r="L421" i="7942"/>
  <c r="N420" i="7942"/>
  <c r="L423" i="7942"/>
  <c r="N422" i="7942"/>
  <c r="L437" i="7942"/>
  <c r="N436" i="7942"/>
  <c r="M437" i="7942"/>
  <c r="M316" i="7942"/>
  <c r="N315" i="7942"/>
  <c r="N316" i="7942"/>
  <c r="N313" i="7942"/>
  <c r="M314" i="7942"/>
  <c r="L433" i="7942"/>
  <c r="N432" i="7942"/>
  <c r="M433" i="7942"/>
  <c r="M304" i="7942"/>
  <c r="N303" i="7942"/>
  <c r="M399" i="7942"/>
  <c r="L440" i="7942"/>
  <c r="L401" i="7942"/>
  <c r="N426" i="7942"/>
  <c r="N402" i="7942"/>
  <c r="N406" i="7942"/>
  <c r="N410" i="7942"/>
  <c r="N414" i="7942"/>
  <c r="N418" i="7942"/>
  <c r="M296" i="7942"/>
  <c r="Q295" i="7942"/>
  <c r="N309" i="7942"/>
  <c r="N321" i="7942"/>
  <c r="O325" i="7942"/>
  <c r="O326" i="7942"/>
  <c r="N323" i="7942"/>
  <c r="M312" i="7942"/>
  <c r="M302" i="7942"/>
  <c r="O301" i="7942"/>
  <c r="N308" i="7942"/>
  <c r="M308" i="7942"/>
  <c r="E366" i="7945"/>
  <c r="O819" i="18"/>
  <c r="O530" i="7941"/>
  <c r="O985" i="18"/>
  <c r="O721" i="18"/>
  <c r="O981" i="18"/>
  <c r="O725" i="18"/>
  <c r="O970" i="18"/>
  <c r="O710" i="18"/>
  <c r="E268" i="7945"/>
  <c r="O812" i="18"/>
  <c r="O523" i="7941"/>
  <c r="O506" i="18"/>
  <c r="O44" i="7941"/>
  <c r="O515" i="18"/>
  <c r="O53" i="7941"/>
  <c r="E352" i="7945"/>
  <c r="O818" i="18"/>
  <c r="O529" i="7941"/>
  <c r="O524" i="18"/>
  <c r="O62" i="7941"/>
  <c r="O516" i="18"/>
  <c r="O54" i="7941"/>
  <c r="O522" i="18"/>
  <c r="O60" i="7941"/>
  <c r="O525" i="18"/>
  <c r="O63" i="7941"/>
  <c r="O54" i="18"/>
  <c r="O44" i="18"/>
  <c r="O241" i="1"/>
  <c r="O53" i="18"/>
  <c r="O48" i="18"/>
  <c r="O55" i="18"/>
  <c r="O52" i="18"/>
  <c r="E99" i="7945"/>
  <c r="F99" i="7945"/>
  <c r="N800" i="18"/>
  <c r="N511" i="7941"/>
  <c r="E169" i="7945"/>
  <c r="F169" i="7945"/>
  <c r="N805" i="18"/>
  <c r="N516" i="7941"/>
  <c r="E71" i="7945"/>
  <c r="F71" i="7945"/>
  <c r="N798" i="18"/>
  <c r="N509" i="7941"/>
  <c r="E141" i="7945"/>
  <c r="F141" i="7945"/>
  <c r="N803" i="18"/>
  <c r="N514" i="7941"/>
  <c r="O420" i="7942"/>
  <c r="N421" i="7942"/>
  <c r="L329" i="7942"/>
  <c r="O428" i="7942"/>
  <c r="N429" i="7942"/>
  <c r="N297" i="7942"/>
  <c r="O406" i="7942"/>
  <c r="N407" i="7942"/>
  <c r="N291" i="7942"/>
  <c r="N408" i="7942"/>
  <c r="N311" i="7942"/>
  <c r="O410" i="7942"/>
  <c r="N411" i="7942"/>
  <c r="E364" i="7945"/>
  <c r="E238" i="7945"/>
  <c r="O400" i="7942"/>
  <c r="E127" i="7945"/>
  <c r="F127" i="7945"/>
  <c r="N802" i="18"/>
  <c r="N513" i="7941"/>
  <c r="E155" i="7945"/>
  <c r="F155" i="7945"/>
  <c r="N804" i="18"/>
  <c r="N515" i="7941"/>
  <c r="E43" i="7945"/>
  <c r="F43" i="7945"/>
  <c r="N796" i="18"/>
  <c r="N507" i="7941"/>
  <c r="E57" i="7945"/>
  <c r="F57" i="7945"/>
  <c r="N797" i="18"/>
  <c r="N508" i="7941"/>
  <c r="E29" i="7945"/>
  <c r="F29" i="7945"/>
  <c r="N795" i="18"/>
  <c r="N506" i="7941"/>
  <c r="E85" i="7945"/>
  <c r="F85" i="7945"/>
  <c r="N799" i="18"/>
  <c r="N510" i="7941"/>
  <c r="E406" i="7945"/>
  <c r="L425" i="7942"/>
  <c r="N424" i="7942"/>
  <c r="M425" i="7942"/>
  <c r="M294" i="7942"/>
  <c r="N293" i="7942"/>
  <c r="O293" i="7942"/>
  <c r="L431" i="7942"/>
  <c r="N430" i="7942"/>
  <c r="M431" i="7942"/>
  <c r="O430" i="7942"/>
  <c r="N431" i="7942"/>
  <c r="M328" i="7942"/>
  <c r="N327" i="7942"/>
  <c r="L435" i="7942"/>
  <c r="N434" i="7942"/>
  <c r="M435" i="7942"/>
  <c r="O434" i="7942"/>
  <c r="N435" i="7942"/>
  <c r="M300" i="7942"/>
  <c r="N299" i="7942"/>
  <c r="N300" i="7942"/>
  <c r="O299" i="7942"/>
  <c r="O300" i="7942"/>
  <c r="O319" i="7942"/>
  <c r="O320" i="7942"/>
  <c r="N319" i="7942"/>
  <c r="M320" i="7942"/>
  <c r="M318" i="7942"/>
  <c r="O317" i="7942"/>
  <c r="P317" i="7942"/>
  <c r="N317" i="7942"/>
  <c r="N318" i="7942"/>
  <c r="M290" i="7942"/>
  <c r="N289" i="7942"/>
  <c r="O289" i="7942"/>
  <c r="N290" i="7942"/>
  <c r="M288" i="7942"/>
  <c r="N287" i="7942"/>
  <c r="N288" i="7942"/>
  <c r="M286" i="7942"/>
  <c r="N285" i="7942"/>
  <c r="O285" i="7942"/>
  <c r="N286" i="7942"/>
  <c r="M284" i="7942"/>
  <c r="O283" i="7942"/>
  <c r="N283" i="7942"/>
  <c r="M282" i="7942"/>
  <c r="N281" i="7942"/>
  <c r="N279" i="7942"/>
  <c r="N280" i="7942"/>
  <c r="M280" i="7942"/>
  <c r="O279" i="7942"/>
  <c r="P279" i="7942"/>
  <c r="M278" i="7942"/>
  <c r="N277" i="7942"/>
  <c r="N275" i="7942"/>
  <c r="O275" i="7942"/>
  <c r="M276" i="7942"/>
  <c r="P275" i="7942"/>
  <c r="N276" i="7942"/>
  <c r="M274" i="7942"/>
  <c r="N273" i="7942"/>
  <c r="O273" i="7942"/>
  <c r="N274" i="7942"/>
  <c r="N271" i="7942"/>
  <c r="M272" i="7942"/>
  <c r="M268" i="7942"/>
  <c r="M270" i="7942"/>
  <c r="N269" i="7942"/>
  <c r="N270" i="7942"/>
  <c r="O402" i="7942"/>
  <c r="N403" i="7942"/>
  <c r="P410" i="7942"/>
  <c r="O411" i="7942"/>
  <c r="O418" i="7942"/>
  <c r="N419" i="7942"/>
  <c r="Q296" i="7942"/>
  <c r="Q376" i="7941"/>
  <c r="O296" i="7942"/>
  <c r="P400" i="7942"/>
  <c r="O408" i="7942"/>
  <c r="N409" i="7942"/>
  <c r="M292" i="7942"/>
  <c r="N305" i="7942"/>
  <c r="O305" i="7942"/>
  <c r="N326" i="7942"/>
  <c r="P325" i="7942"/>
  <c r="Q325" i="7942"/>
  <c r="N324" i="7942"/>
  <c r="O302" i="7942"/>
  <c r="O438" i="7942"/>
  <c r="N439" i="7942"/>
  <c r="P428" i="7942"/>
  <c r="O429" i="7942"/>
  <c r="O139" i="1"/>
  <c r="O12" i="18"/>
  <c r="E408" i="7945"/>
  <c r="O822" i="18"/>
  <c r="O533" i="7941"/>
  <c r="E240" i="7945"/>
  <c r="O810" i="18"/>
  <c r="O521" i="7941"/>
  <c r="O48" i="7941"/>
  <c r="O816" i="18"/>
  <c r="O527" i="7941"/>
  <c r="E324" i="7945"/>
  <c r="O509" i="18"/>
  <c r="O47" i="7941"/>
  <c r="O526" i="18"/>
  <c r="O64" i="7941"/>
  <c r="E422" i="7945"/>
  <c r="O823" i="18"/>
  <c r="O534" i="7941"/>
  <c r="O519" i="18"/>
  <c r="O57" i="7941"/>
  <c r="O820" i="18"/>
  <c r="O531" i="7941"/>
  <c r="E380" i="7945"/>
  <c r="O821" i="18"/>
  <c r="O532" i="7941"/>
  <c r="E394" i="7945"/>
  <c r="O50" i="18"/>
  <c r="O49" i="18"/>
  <c r="O45" i="18"/>
  <c r="O47" i="18"/>
  <c r="O46" i="18"/>
  <c r="P223" i="1"/>
  <c r="P56" i="18"/>
  <c r="P224" i="1"/>
  <c r="P57" i="18"/>
  <c r="Q246" i="1"/>
  <c r="P213" i="1"/>
  <c r="P221" i="1"/>
  <c r="P215" i="1"/>
  <c r="P211" i="1"/>
  <c r="P218" i="1"/>
  <c r="P51" i="18"/>
  <c r="P219" i="1"/>
  <c r="P217" i="1"/>
  <c r="P222" i="1"/>
  <c r="P214" i="1"/>
  <c r="P212" i="1"/>
  <c r="P220" i="1"/>
  <c r="P216" i="1"/>
  <c r="P126" i="1"/>
  <c r="P29" i="18"/>
  <c r="P519" i="18"/>
  <c r="P57" i="7941"/>
  <c r="P130" i="1"/>
  <c r="P33" i="18"/>
  <c r="P523" i="18"/>
  <c r="P61" i="7941"/>
  <c r="P121" i="1"/>
  <c r="P24" i="18"/>
  <c r="P514" i="18"/>
  <c r="P52" i="7941"/>
  <c r="P228" i="1"/>
  <c r="P61" i="18"/>
  <c r="P109" i="1"/>
  <c r="P124" i="1"/>
  <c r="P27" i="18"/>
  <c r="P517" i="18"/>
  <c r="P55" i="7941"/>
  <c r="P133" i="1"/>
  <c r="P36" i="18"/>
  <c r="P526" i="18"/>
  <c r="P64" i="7941"/>
  <c r="P129" i="1"/>
  <c r="P32" i="18"/>
  <c r="P132" i="1"/>
  <c r="P35" i="18"/>
  <c r="P525" i="18"/>
  <c r="P63" i="7941"/>
  <c r="P122" i="1"/>
  <c r="P25" i="18"/>
  <c r="P515" i="18"/>
  <c r="P53" i="7941"/>
  <c r="P127" i="1"/>
  <c r="P30" i="18"/>
  <c r="P520" i="18"/>
  <c r="P58" i="7941"/>
  <c r="P116" i="1"/>
  <c r="P19" i="18"/>
  <c r="P509" i="18"/>
  <c r="P47" i="7941"/>
  <c r="P225" i="1"/>
  <c r="P58" i="18"/>
  <c r="P115" i="1"/>
  <c r="P18" i="18"/>
  <c r="P508" i="18"/>
  <c r="P46" i="7941"/>
  <c r="P125" i="1"/>
  <c r="P28" i="18"/>
  <c r="P518" i="18"/>
  <c r="P56" i="7941"/>
  <c r="P229" i="1"/>
  <c r="P62" i="18"/>
  <c r="P227" i="1"/>
  <c r="P60" i="18"/>
  <c r="P234" i="1"/>
  <c r="P67" i="18"/>
  <c r="P137" i="1"/>
  <c r="P40" i="18"/>
  <c r="P530" i="18"/>
  <c r="P68" i="7941"/>
  <c r="P138" i="1"/>
  <c r="P41" i="18"/>
  <c r="P531" i="18"/>
  <c r="P69" i="7941"/>
  <c r="P111" i="1"/>
  <c r="P14" i="18"/>
  <c r="P504" i="18"/>
  <c r="P42" i="7941"/>
  <c r="P232" i="1"/>
  <c r="P65" i="18"/>
  <c r="P117" i="1"/>
  <c r="P20" i="18"/>
  <c r="P510" i="18"/>
  <c r="P48" i="7941"/>
  <c r="P119" i="1"/>
  <c r="P22" i="18"/>
  <c r="P512" i="18"/>
  <c r="P50" i="7941"/>
  <c r="P239" i="1"/>
  <c r="P72" i="18"/>
  <c r="P231" i="1"/>
  <c r="P64" i="18"/>
  <c r="P123" i="1"/>
  <c r="P26" i="18"/>
  <c r="P516" i="18"/>
  <c r="P54" i="7941"/>
  <c r="P240" i="1"/>
  <c r="P73" i="18"/>
  <c r="P131" i="1"/>
  <c r="P34" i="18"/>
  <c r="P524" i="18"/>
  <c r="P62" i="7941"/>
  <c r="P113" i="1"/>
  <c r="P16" i="18"/>
  <c r="P506" i="18"/>
  <c r="P44" i="7941"/>
  <c r="P236" i="1"/>
  <c r="P69" i="18"/>
  <c r="P134" i="1"/>
  <c r="P37" i="18"/>
  <c r="P527" i="18"/>
  <c r="P65" i="7941"/>
  <c r="P238" i="1"/>
  <c r="P71" i="18"/>
  <c r="P821" i="18"/>
  <c r="P7" i="18"/>
  <c r="P233" i="1"/>
  <c r="P66" i="18"/>
  <c r="P226" i="1"/>
  <c r="P59" i="18"/>
  <c r="P128" i="1"/>
  <c r="P31" i="18"/>
  <c r="P521" i="18"/>
  <c r="P59" i="7941"/>
  <c r="P135" i="1"/>
  <c r="P38" i="18"/>
  <c r="P528" i="18"/>
  <c r="P66" i="7941"/>
  <c r="P235" i="1"/>
  <c r="P68" i="18"/>
  <c r="P230" i="1"/>
  <c r="P63" i="18"/>
  <c r="P114" i="1"/>
  <c r="P17" i="18"/>
  <c r="P507" i="18"/>
  <c r="P45" i="7941"/>
  <c r="P136" i="1"/>
  <c r="P39" i="18"/>
  <c r="P529" i="18"/>
  <c r="P67" i="7941"/>
  <c r="P112" i="1"/>
  <c r="P15" i="18"/>
  <c r="P505" i="18"/>
  <c r="P43" i="7941"/>
  <c r="P118" i="1"/>
  <c r="P21" i="18"/>
  <c r="P511" i="18"/>
  <c r="P49" i="7941"/>
  <c r="P120" i="1"/>
  <c r="P23" i="18"/>
  <c r="P513" i="18"/>
  <c r="P51" i="7941"/>
  <c r="P110" i="1"/>
  <c r="P13" i="18"/>
  <c r="P503" i="18"/>
  <c r="P237" i="1"/>
  <c r="P70" i="18"/>
  <c r="E15" i="7945"/>
  <c r="F15" i="7945"/>
  <c r="N794" i="18"/>
  <c r="N43" i="18"/>
  <c r="N11" i="18"/>
  <c r="P402" i="7942"/>
  <c r="O403" i="7942"/>
  <c r="N416" i="7942"/>
  <c r="N404" i="7942"/>
  <c r="N412" i="7942"/>
  <c r="K140" i="7948"/>
  <c r="K191" i="7948"/>
  <c r="R161" i="7948"/>
  <c r="T3" i="7948"/>
  <c r="S145" i="7948"/>
  <c r="S168" i="7948"/>
  <c r="S169" i="7948"/>
  <c r="S171" i="7948"/>
  <c r="S173" i="7948"/>
  <c r="S175" i="7948"/>
  <c r="S177" i="7948"/>
  <c r="S179" i="7948"/>
  <c r="S181" i="7948"/>
  <c r="S183" i="7948"/>
  <c r="S170" i="7948"/>
  <c r="S174" i="7948"/>
  <c r="S178" i="7948"/>
  <c r="S182" i="7948"/>
  <c r="S147" i="7948"/>
  <c r="S149" i="7948"/>
  <c r="S172" i="7948"/>
  <c r="S180" i="7948"/>
  <c r="S146" i="7948"/>
  <c r="S151" i="7948"/>
  <c r="S153" i="7948"/>
  <c r="S155" i="7948"/>
  <c r="S176" i="7948"/>
  <c r="S148" i="7948"/>
  <c r="S150" i="7948"/>
  <c r="S157" i="7948"/>
  <c r="S160" i="7948"/>
  <c r="S152" i="7948"/>
  <c r="S154" i="7948"/>
  <c r="S156" i="7948"/>
  <c r="S158" i="7948"/>
  <c r="S159" i="7948"/>
  <c r="S340" i="7948"/>
  <c r="S460" i="7948"/>
  <c r="S222" i="7948"/>
  <c r="S226" i="7948"/>
  <c r="S437" i="7948"/>
  <c r="S489" i="7948"/>
  <c r="S261" i="7948"/>
  <c r="S289" i="7948"/>
  <c r="S346" i="7948"/>
  <c r="S350" i="7948"/>
  <c r="S347" i="7948"/>
  <c r="S458" i="7948"/>
  <c r="S520" i="7948"/>
  <c r="S524" i="7948"/>
  <c r="S230" i="7948"/>
  <c r="S234" i="7948"/>
  <c r="S280" i="7948"/>
  <c r="S284" i="7948"/>
  <c r="S283" i="7948"/>
  <c r="S338" i="7948"/>
  <c r="S342" i="7948"/>
  <c r="S341" i="7948"/>
  <c r="S462" i="7948"/>
  <c r="S463" i="7948"/>
  <c r="S516" i="7948"/>
  <c r="S223" i="7948"/>
  <c r="S371" i="7948"/>
  <c r="S493" i="7948"/>
  <c r="S257" i="7948"/>
  <c r="S263" i="7948"/>
  <c r="S259" i="7948"/>
  <c r="S290" i="7948"/>
  <c r="S285" i="7948"/>
  <c r="S348" i="7948"/>
  <c r="S522" i="7948"/>
  <c r="S232" i="7948"/>
  <c r="S231" i="7948"/>
  <c r="S376" i="7948"/>
  <c r="S429" i="7948"/>
  <c r="S487" i="7948"/>
  <c r="S251" i="7948"/>
  <c r="S255" i="7948"/>
  <c r="S314" i="7948"/>
  <c r="S318" i="7948"/>
  <c r="S313" i="7948"/>
  <c r="S199" i="7948"/>
  <c r="S203" i="7948"/>
  <c r="S518" i="7948"/>
  <c r="S521" i="7948"/>
  <c r="S254" i="7948"/>
  <c r="S317" i="7948"/>
  <c r="S319" i="7948"/>
  <c r="S321" i="7948"/>
  <c r="S200" i="7948"/>
  <c r="S205" i="7948"/>
  <c r="S204" i="7948"/>
  <c r="Q224" i="7944"/>
  <c r="Q223" i="7944"/>
  <c r="Q225" i="7944"/>
  <c r="Q211" i="7944"/>
  <c r="Q206" i="7944"/>
  <c r="Q204" i="7944"/>
  <c r="Q185" i="7944"/>
  <c r="Q184" i="7944"/>
  <c r="Q186" i="7944"/>
  <c r="Q155" i="7944"/>
  <c r="Q154" i="7944"/>
  <c r="Q153" i="7944"/>
  <c r="Q152" i="7944"/>
  <c r="Q219" i="7944"/>
  <c r="Q217" i="7944"/>
  <c r="Q207" i="7944"/>
  <c r="Q197" i="7944"/>
  <c r="Q194" i="7944"/>
  <c r="Q192" i="7944"/>
  <c r="Q159" i="7944"/>
  <c r="Q142" i="7944"/>
  <c r="Q141" i="7944"/>
  <c r="Q140" i="7944"/>
  <c r="Q139" i="7944"/>
  <c r="Q129" i="7944"/>
  <c r="Q128" i="7944"/>
  <c r="Q127" i="7944"/>
  <c r="Q126" i="7944"/>
  <c r="Q116" i="7944"/>
  <c r="Q115" i="7944"/>
  <c r="Q114" i="7944"/>
  <c r="Q113" i="7944"/>
  <c r="Q107" i="7944"/>
  <c r="Q106" i="7944"/>
  <c r="Q108" i="7944"/>
  <c r="Q220" i="7944"/>
  <c r="Q205" i="7944"/>
  <c r="Q199" i="7944"/>
  <c r="Q160" i="7944"/>
  <c r="Q145" i="7944"/>
  <c r="Q147" i="7944"/>
  <c r="Q133" i="7944"/>
  <c r="Q119" i="7944"/>
  <c r="Q436" i="7944"/>
  <c r="Q371" i="7944"/>
  <c r="Q80" i="7944"/>
  <c r="Q163" i="7944"/>
  <c r="Q150" i="7944"/>
  <c r="Q384" i="7944"/>
  <c r="Q111" i="7944"/>
  <c r="Q72" i="7944"/>
  <c r="Q241" i="7944"/>
  <c r="Q267" i="7944"/>
  <c r="Q423" i="7944"/>
  <c r="Q212" i="7944"/>
  <c r="Q87" i="7944"/>
  <c r="Q218" i="7944"/>
  <c r="Q210" i="7944"/>
  <c r="Q198" i="7944"/>
  <c r="Q193" i="7944"/>
  <c r="Q158" i="7944"/>
  <c r="Q146" i="7944"/>
  <c r="Q132" i="7944"/>
  <c r="Q134" i="7944"/>
  <c r="Q120" i="7944"/>
  <c r="Q121" i="7944"/>
  <c r="Q410" i="7944"/>
  <c r="Q319" i="7944"/>
  <c r="Q332" i="7944"/>
  <c r="Q98" i="7944"/>
  <c r="Q94" i="7944"/>
  <c r="Q85" i="7944"/>
  <c r="Q254" i="7944"/>
  <c r="Q137" i="7944"/>
  <c r="Q449" i="7944"/>
  <c r="Q74" i="7944"/>
  <c r="Q77" i="7944"/>
  <c r="Q124" i="7944"/>
  <c r="Q306" i="7944"/>
  <c r="Q89" i="7944"/>
  <c r="Q81" i="7944"/>
  <c r="Q280" i="7944"/>
  <c r="Q358" i="7944"/>
  <c r="Q293" i="7944"/>
  <c r="Q156" i="7944"/>
  <c r="Q88" i="7944"/>
  <c r="Q75" i="7944"/>
  <c r="Q76" i="7944"/>
  <c r="Q100" i="7944"/>
  <c r="Q101" i="7944"/>
  <c r="Q102" i="7944"/>
  <c r="Q103" i="7944"/>
  <c r="Q189" i="7944"/>
  <c r="Q397" i="7944"/>
  <c r="Q228" i="7944"/>
  <c r="Q95" i="7944"/>
  <c r="Q82" i="7944"/>
  <c r="Q345" i="7944"/>
  <c r="R3" i="7944"/>
  <c r="Q93" i="7944"/>
  <c r="Q90" i="7944"/>
  <c r="Q178" i="7944"/>
  <c r="Q191" i="7944"/>
  <c r="P279" i="7944"/>
  <c r="Q279" i="7944"/>
  <c r="P25" i="7944"/>
  <c r="Q25" i="7944"/>
  <c r="R25" i="7944"/>
  <c r="Q176" i="7944"/>
  <c r="P293" i="7942"/>
  <c r="O294" i="7942"/>
  <c r="Q276" i="7942"/>
  <c r="Q366" i="7941"/>
  <c r="Q275" i="7942"/>
  <c r="O280" i="7942"/>
  <c r="Q279" i="7942"/>
  <c r="Q280" i="7942"/>
  <c r="Q368" i="7941"/>
  <c r="P280" i="7942"/>
  <c r="O284" i="7942"/>
  <c r="O318" i="7942"/>
  <c r="P319" i="7942"/>
  <c r="Q319" i="7942"/>
  <c r="N320" i="7942"/>
  <c r="P434" i="7942"/>
  <c r="O435" i="7942"/>
  <c r="O327" i="7942"/>
  <c r="O328" i="7942"/>
  <c r="N328" i="7942"/>
  <c r="P430" i="7942"/>
  <c r="O431" i="7942"/>
  <c r="N294" i="7942"/>
  <c r="Q428" i="7942"/>
  <c r="O432" i="7942"/>
  <c r="O315" i="7942"/>
  <c r="Q315" i="7942"/>
  <c r="Q316" i="7942"/>
  <c r="Q386" i="7941"/>
  <c r="P315" i="7942"/>
  <c r="P316" i="7942"/>
  <c r="O316" i="7942"/>
  <c r="N361" i="18"/>
  <c r="N387" i="18"/>
  <c r="N720" i="18"/>
  <c r="N980" i="18"/>
  <c r="N716" i="18"/>
  <c r="N976" i="18"/>
  <c r="N283" i="18"/>
  <c r="N309" i="18"/>
  <c r="N335" i="18"/>
  <c r="O335" i="18"/>
  <c r="N426" i="18"/>
  <c r="O452" i="18"/>
  <c r="N724" i="18"/>
  <c r="N984" i="18"/>
  <c r="O439" i="18"/>
  <c r="N723" i="18"/>
  <c r="N983" i="18"/>
  <c r="N296" i="18"/>
  <c r="O296" i="18"/>
  <c r="N322" i="18"/>
  <c r="O400" i="18"/>
  <c r="O348" i="18"/>
  <c r="P374" i="18"/>
  <c r="Q374" i="18"/>
  <c r="N978" i="18"/>
  <c r="N718" i="18"/>
  <c r="O414" i="18"/>
  <c r="O284" i="18"/>
  <c r="O453" i="18"/>
  <c r="O323" i="18"/>
  <c r="O167" i="18"/>
  <c r="O362" i="18"/>
  <c r="O427" i="18"/>
  <c r="P3" i="18"/>
  <c r="O375" i="18"/>
  <c r="O336" i="18"/>
  <c r="O232" i="18"/>
  <c r="O401" i="18"/>
  <c r="O271" i="18"/>
  <c r="O388" i="18"/>
  <c r="O258" i="18"/>
  <c r="O297" i="18"/>
  <c r="O440" i="18"/>
  <c r="O349" i="18"/>
  <c r="O245" i="18"/>
  <c r="O154" i="18"/>
  <c r="O115" i="18"/>
  <c r="O76" i="18"/>
  <c r="O89" i="18"/>
  <c r="O310" i="18"/>
  <c r="O102" i="18"/>
  <c r="O128" i="18"/>
  <c r="O141" i="18"/>
  <c r="O195" i="18"/>
  <c r="O156" i="18"/>
  <c r="O104" i="18"/>
  <c r="O131" i="18"/>
  <c r="O92" i="18"/>
  <c r="O209" i="18"/>
  <c r="O143" i="18"/>
  <c r="O117" i="18"/>
  <c r="O91" i="18"/>
  <c r="O196" i="18"/>
  <c r="O144" i="18"/>
  <c r="O105" i="18"/>
  <c r="O197" i="18"/>
  <c r="O145" i="18"/>
  <c r="O106" i="18"/>
  <c r="O180" i="18"/>
  <c r="O221" i="18"/>
  <c r="O130" i="18"/>
  <c r="O157" i="18"/>
  <c r="O223" i="18"/>
  <c r="O119" i="18"/>
  <c r="O184" i="18"/>
  <c r="O158" i="18"/>
  <c r="O132" i="18"/>
  <c r="O93" i="18"/>
  <c r="O219" i="18"/>
  <c r="P219" i="18"/>
  <c r="O206" i="18"/>
  <c r="O208" i="18"/>
  <c r="O222" i="18"/>
  <c r="O118" i="18"/>
  <c r="O210" i="18"/>
  <c r="O183" i="18"/>
  <c r="P183" i="18"/>
  <c r="O201" i="18"/>
  <c r="O227" i="18"/>
  <c r="O97" i="18"/>
  <c r="O84" i="18"/>
  <c r="O136" i="18"/>
  <c r="O162" i="18"/>
  <c r="O149" i="18"/>
  <c r="O123" i="18"/>
  <c r="O110" i="18"/>
  <c r="O214" i="18"/>
  <c r="O188" i="18"/>
  <c r="O274" i="7942"/>
  <c r="P273" i="7942"/>
  <c r="Q273" i="7942"/>
  <c r="Q274" i="7942"/>
  <c r="Q365" i="7941"/>
  <c r="P274" i="7942"/>
  <c r="P285" i="7942"/>
  <c r="O286" i="7942"/>
  <c r="P286" i="7942"/>
  <c r="Q285" i="7942"/>
  <c r="Q286" i="7942"/>
  <c r="Q371" i="7941"/>
  <c r="P289" i="7942"/>
  <c r="Q289" i="7942"/>
  <c r="Q290" i="7942"/>
  <c r="Q373" i="7941"/>
  <c r="O290" i="7942"/>
  <c r="Q293" i="7942"/>
  <c r="M413" i="7942"/>
  <c r="M417" i="7942"/>
  <c r="N505" i="7941"/>
  <c r="N793" i="18"/>
  <c r="E381" i="7945"/>
  <c r="P820" i="18"/>
  <c r="P531" i="7941"/>
  <c r="P818" i="18"/>
  <c r="P529" i="7941"/>
  <c r="E353" i="7945"/>
  <c r="P816" i="18"/>
  <c r="P527" i="7941"/>
  <c r="E325" i="7945"/>
  <c r="E395" i="7945"/>
  <c r="P532" i="7941"/>
  <c r="P822" i="18"/>
  <c r="P533" i="7941"/>
  <c r="E409" i="7945"/>
  <c r="E241" i="7945"/>
  <c r="P810" i="18"/>
  <c r="P521" i="7941"/>
  <c r="E213" i="7945"/>
  <c r="P808" i="18"/>
  <c r="P519" i="7941"/>
  <c r="P12" i="18"/>
  <c r="P139" i="1"/>
  <c r="P53" i="18"/>
  <c r="P47" i="18"/>
  <c r="P50" i="18"/>
  <c r="E115" i="7945"/>
  <c r="P801" i="18"/>
  <c r="P512" i="7941"/>
  <c r="P48" i="18"/>
  <c r="P46" i="18"/>
  <c r="E199" i="7945"/>
  <c r="P807" i="18"/>
  <c r="P518" i="7941"/>
  <c r="E44" i="7945"/>
  <c r="F44" i="7945"/>
  <c r="O796" i="18"/>
  <c r="O507" i="7941"/>
  <c r="E30" i="7945"/>
  <c r="F30" i="7945"/>
  <c r="O795" i="18"/>
  <c r="O506" i="7941"/>
  <c r="E100" i="7945"/>
  <c r="F100" i="7945"/>
  <c r="O800" i="18"/>
  <c r="O511" i="7941"/>
  <c r="O416" i="7942"/>
  <c r="N417" i="7942"/>
  <c r="O401" i="7942"/>
  <c r="O277" i="7942"/>
  <c r="O281" i="7942"/>
  <c r="P299" i="7942"/>
  <c r="P294" i="7942"/>
  <c r="Q294" i="7942"/>
  <c r="Q375" i="7941"/>
  <c r="N401" i="7942"/>
  <c r="N312" i="7942"/>
  <c r="M409" i="7942"/>
  <c r="O297" i="7942"/>
  <c r="O298" i="7942"/>
  <c r="N298" i="7942"/>
  <c r="E128" i="7945"/>
  <c r="F128" i="7945"/>
  <c r="O802" i="18"/>
  <c r="O513" i="7941"/>
  <c r="E72" i="7945"/>
  <c r="F72" i="7945"/>
  <c r="O798" i="18"/>
  <c r="O509" i="7941"/>
  <c r="E156" i="7945"/>
  <c r="F156" i="7945"/>
  <c r="O804" i="18"/>
  <c r="O515" i="7941"/>
  <c r="P429" i="7942"/>
  <c r="Q429" i="7942"/>
  <c r="Q431" i="7941"/>
  <c r="P301" i="7942"/>
  <c r="Q301" i="7942"/>
  <c r="Q302" i="7942"/>
  <c r="Q379" i="7941"/>
  <c r="P416" i="7942"/>
  <c r="O417" i="7942"/>
  <c r="P408" i="7942"/>
  <c r="O409" i="7942"/>
  <c r="Q400" i="7942"/>
  <c r="M415" i="7942"/>
  <c r="O414" i="7942"/>
  <c r="M407" i="7942"/>
  <c r="P406" i="7942"/>
  <c r="Q326" i="7942"/>
  <c r="Q391" i="7941"/>
  <c r="O321" i="7942"/>
  <c r="O308" i="7942"/>
  <c r="M329" i="7942"/>
  <c r="P326" i="7942"/>
  <c r="M405" i="7942"/>
  <c r="P438" i="7942"/>
  <c r="O439" i="7942"/>
  <c r="E283" i="7945"/>
  <c r="P813" i="18"/>
  <c r="P524" i="7941"/>
  <c r="E227" i="7945"/>
  <c r="P809" i="18"/>
  <c r="P520" i="7941"/>
  <c r="P721" i="18"/>
  <c r="P985" i="18"/>
  <c r="P970" i="18"/>
  <c r="P981" i="18"/>
  <c r="P725" i="18"/>
  <c r="P710" i="18"/>
  <c r="P978" i="18"/>
  <c r="P718" i="18"/>
  <c r="P814" i="18"/>
  <c r="P525" i="7941"/>
  <c r="E297" i="7945"/>
  <c r="P815" i="18"/>
  <c r="P526" i="7941"/>
  <c r="E311" i="7945"/>
  <c r="P817" i="18"/>
  <c r="P528" i="7941"/>
  <c r="E339" i="7945"/>
  <c r="E269" i="7945"/>
  <c r="P812" i="18"/>
  <c r="P523" i="7941"/>
  <c r="P522" i="18"/>
  <c r="P60" i="7941"/>
  <c r="E255" i="7945"/>
  <c r="P811" i="18"/>
  <c r="P522" i="7941"/>
  <c r="P49" i="18"/>
  <c r="P45" i="18"/>
  <c r="P55" i="18"/>
  <c r="P52" i="18"/>
  <c r="P44" i="18"/>
  <c r="P241" i="1"/>
  <c r="P54" i="18"/>
  <c r="Q223" i="1"/>
  <c r="Q56" i="18"/>
  <c r="Q219" i="1"/>
  <c r="Q52" i="18"/>
  <c r="Q218" i="1"/>
  <c r="Q51" i="18"/>
  <c r="Q217" i="1"/>
  <c r="Q50" i="18"/>
  <c r="Q221" i="1"/>
  <c r="Q54" i="18"/>
  <c r="Q214" i="1"/>
  <c r="Q47" i="18"/>
  <c r="Q212" i="1"/>
  <c r="Q45" i="18"/>
  <c r="Q220" i="1"/>
  <c r="Q53" i="18"/>
  <c r="Q216" i="1"/>
  <c r="Q49" i="18"/>
  <c r="Q224" i="1"/>
  <c r="Q57" i="18"/>
  <c r="Q213" i="1"/>
  <c r="Q46" i="18"/>
  <c r="Q222" i="1"/>
  <c r="Q55" i="18"/>
  <c r="Q215" i="1"/>
  <c r="Q48" i="18"/>
  <c r="Q211" i="1"/>
  <c r="Q117" i="1"/>
  <c r="Q20" i="18"/>
  <c r="Q510" i="18"/>
  <c r="Q48" i="7941"/>
  <c r="Q237" i="1"/>
  <c r="Q70" i="18"/>
  <c r="Q123" i="1"/>
  <c r="Q26" i="18"/>
  <c r="Q516" i="18"/>
  <c r="Q54" i="7941"/>
  <c r="Q238" i="1"/>
  <c r="Q71" i="18"/>
  <c r="Q118" i="1"/>
  <c r="Q21" i="18"/>
  <c r="Q511" i="18"/>
  <c r="Q49" i="7941"/>
  <c r="Q230" i="1"/>
  <c r="Q63" i="18"/>
  <c r="Q232" i="1"/>
  <c r="Q65" i="18"/>
  <c r="Q127" i="1"/>
  <c r="Q30" i="18"/>
  <c r="Q520" i="18"/>
  <c r="Q58" i="7941"/>
  <c r="Q240" i="1"/>
  <c r="Q73" i="18"/>
  <c r="Q225" i="1"/>
  <c r="Q58" i="18"/>
  <c r="Q233" i="1"/>
  <c r="Q66" i="18"/>
  <c r="Q121" i="1"/>
  <c r="Q24" i="18"/>
  <c r="Q514" i="18"/>
  <c r="Q52" i="7941"/>
  <c r="Q234" i="1"/>
  <c r="Q67" i="18"/>
  <c r="Q110" i="1"/>
  <c r="Q13" i="18"/>
  <c r="Q503" i="18"/>
  <c r="Q41" i="7941"/>
  <c r="Q111" i="1"/>
  <c r="Q14" i="18"/>
  <c r="Q504" i="18"/>
  <c r="Q42" i="7941"/>
  <c r="Q132" i="1"/>
  <c r="Q35" i="18"/>
  <c r="Q525" i="18"/>
  <c r="Q63" i="7941"/>
  <c r="Q128" i="1"/>
  <c r="Q31" i="18"/>
  <c r="Q521" i="18"/>
  <c r="Q59" i="7941"/>
  <c r="Q138" i="1"/>
  <c r="Q41" i="18"/>
  <c r="Q531" i="18"/>
  <c r="Q69" i="7941"/>
  <c r="Q133" i="1"/>
  <c r="Q36" i="18"/>
  <c r="Q526" i="18"/>
  <c r="Q64" i="7941"/>
  <c r="Q239" i="1"/>
  <c r="Q72" i="18"/>
  <c r="Q119" i="1"/>
  <c r="Q22" i="18"/>
  <c r="Q512" i="18"/>
  <c r="Q50" i="7941"/>
  <c r="Q134" i="1"/>
  <c r="Q37" i="18"/>
  <c r="Q527" i="18"/>
  <c r="Q65" i="7941"/>
  <c r="Q125" i="1"/>
  <c r="Q28" i="18"/>
  <c r="Q518" i="18"/>
  <c r="Q56" i="7941"/>
  <c r="Q229" i="1"/>
  <c r="Q62" i="18"/>
  <c r="Q130" i="1"/>
  <c r="Q33" i="18"/>
  <c r="Q523" i="18"/>
  <c r="Q61" i="7941"/>
  <c r="Q235" i="1"/>
  <c r="Q68" i="18"/>
  <c r="Q120" i="1"/>
  <c r="Q23" i="18"/>
  <c r="Q513" i="18"/>
  <c r="Q51" i="7941"/>
  <c r="Q135" i="1"/>
  <c r="Q38" i="18"/>
  <c r="Q528" i="18"/>
  <c r="Q66" i="7941"/>
  <c r="Q136" i="1"/>
  <c r="Q39" i="18"/>
  <c r="Q529" i="18"/>
  <c r="Q67" i="7941"/>
  <c r="Q122" i="1"/>
  <c r="Q25" i="18"/>
  <c r="Q515" i="18"/>
  <c r="Q53" i="7941"/>
  <c r="Q226" i="1"/>
  <c r="Q59" i="18"/>
  <c r="Q115" i="1"/>
  <c r="Q18" i="18"/>
  <c r="Q508" i="18"/>
  <c r="Q46" i="7941"/>
  <c r="Q116" i="1"/>
  <c r="Q19" i="18"/>
  <c r="Q509" i="18"/>
  <c r="Q47" i="7941"/>
  <c r="Q126" i="1"/>
  <c r="Q29" i="18"/>
  <c r="Q519" i="18"/>
  <c r="Q57" i="7941"/>
  <c r="Q137" i="1"/>
  <c r="Q40" i="18"/>
  <c r="Q530" i="18"/>
  <c r="Q68" i="7941"/>
  <c r="Q231" i="1"/>
  <c r="Q64" i="18"/>
  <c r="Q228" i="1"/>
  <c r="Q61" i="18"/>
  <c r="Q131" i="1"/>
  <c r="Q34" i="18"/>
  <c r="Q524" i="18"/>
  <c r="Q62" i="7941"/>
  <c r="Q129" i="1"/>
  <c r="Q32" i="18"/>
  <c r="Q522" i="18"/>
  <c r="Q60" i="7941"/>
  <c r="Q112" i="1"/>
  <c r="Q15" i="18"/>
  <c r="Q505" i="18"/>
  <c r="Q43" i="7941"/>
  <c r="Q124" i="1"/>
  <c r="Q27" i="18"/>
  <c r="Q517" i="18"/>
  <c r="Q55" i="7941"/>
  <c r="Q236" i="1"/>
  <c r="Q69" i="18"/>
  <c r="Q227" i="1"/>
  <c r="Q60" i="18"/>
  <c r="Q113" i="1"/>
  <c r="Q16" i="18"/>
  <c r="Q506" i="18"/>
  <c r="Q44" i="7941"/>
  <c r="Q109" i="1"/>
  <c r="Q12" i="18"/>
  <c r="Q7" i="18"/>
  <c r="Q114" i="1"/>
  <c r="Q17" i="18"/>
  <c r="Q507" i="18"/>
  <c r="Q45" i="7941"/>
  <c r="E185" i="7945"/>
  <c r="P806" i="18"/>
  <c r="P517" i="7941"/>
  <c r="E58" i="7945"/>
  <c r="F58" i="7945"/>
  <c r="O797" i="18"/>
  <c r="O508" i="7941"/>
  <c r="E86" i="7945"/>
  <c r="F86" i="7945"/>
  <c r="O799" i="18"/>
  <c r="O510" i="7941"/>
  <c r="O502" i="18"/>
  <c r="O40" i="7941"/>
  <c r="P302" i="7942"/>
  <c r="O311" i="7942"/>
  <c r="O312" i="7942"/>
  <c r="O306" i="7942"/>
  <c r="N306" i="7942"/>
  <c r="O412" i="7942"/>
  <c r="N413" i="7942"/>
  <c r="O404" i="7942"/>
  <c r="N405" i="7942"/>
  <c r="N268" i="7942"/>
  <c r="N329" i="7942"/>
  <c r="O269" i="7942"/>
  <c r="O270" i="7942"/>
  <c r="N272" i="7942"/>
  <c r="O271" i="7942"/>
  <c r="P271" i="7942"/>
  <c r="O276" i="7942"/>
  <c r="P276" i="7942"/>
  <c r="O278" i="7942"/>
  <c r="N278" i="7942"/>
  <c r="N282" i="7942"/>
  <c r="O282" i="7942"/>
  <c r="P283" i="7942"/>
  <c r="P284" i="7942"/>
  <c r="Q283" i="7942"/>
  <c r="Q284" i="7942"/>
  <c r="Q370" i="7941"/>
  <c r="N284" i="7942"/>
  <c r="O287" i="7942"/>
  <c r="P318" i="7942"/>
  <c r="Q317" i="7942"/>
  <c r="Q318" i="7942"/>
  <c r="Q387" i="7941"/>
  <c r="Q320" i="7942"/>
  <c r="Q388" i="7941"/>
  <c r="Q299" i="7942"/>
  <c r="P300" i="7942"/>
  <c r="Q434" i="7942"/>
  <c r="Q430" i="7942"/>
  <c r="O424" i="7942"/>
  <c r="N292" i="7942"/>
  <c r="O291" i="7942"/>
  <c r="P418" i="7942"/>
  <c r="O419" i="7942"/>
  <c r="E170" i="7945"/>
  <c r="F170" i="7945"/>
  <c r="O805" i="18"/>
  <c r="O516" i="7941"/>
  <c r="E142" i="7945"/>
  <c r="F142" i="7945"/>
  <c r="O803" i="18"/>
  <c r="O514" i="7941"/>
  <c r="E16" i="7945"/>
  <c r="F16" i="7945"/>
  <c r="O794" i="18"/>
  <c r="P297" i="7942"/>
  <c r="Q297" i="7942"/>
  <c r="Q438" i="7942"/>
  <c r="O323" i="7942"/>
  <c r="O324" i="7942"/>
  <c r="N322" i="7942"/>
  <c r="O322" i="7942"/>
  <c r="P305" i="7942"/>
  <c r="O309" i="7942"/>
  <c r="P309" i="7942"/>
  <c r="P310" i="7942"/>
  <c r="N310" i="7942"/>
  <c r="M419" i="7942"/>
  <c r="M411" i="7942"/>
  <c r="Q410" i="7942"/>
  <c r="M403" i="7942"/>
  <c r="Q402" i="7942"/>
  <c r="M427" i="7942"/>
  <c r="O426" i="7942"/>
  <c r="N427" i="7942"/>
  <c r="O303" i="7942"/>
  <c r="O304" i="7942"/>
  <c r="N304" i="7942"/>
  <c r="O313" i="7942"/>
  <c r="N314" i="7942"/>
  <c r="O314" i="7942"/>
  <c r="O436" i="7942"/>
  <c r="N437" i="7942"/>
  <c r="M423" i="7942"/>
  <c r="O422" i="7942"/>
  <c r="P422" i="7942"/>
  <c r="O423" i="7942"/>
  <c r="M421" i="7942"/>
  <c r="P420" i="7942"/>
  <c r="P142" i="1"/>
  <c r="P176" i="1"/>
  <c r="P244" i="1"/>
  <c r="P74" i="1"/>
  <c r="Q40" i="1"/>
  <c r="P210" i="1"/>
  <c r="P4" i="7941"/>
  <c r="P4" i="18"/>
  <c r="P108" i="1"/>
  <c r="P4" i="7944"/>
  <c r="P4" i="7942"/>
  <c r="N399" i="7942"/>
  <c r="M440" i="7942"/>
  <c r="P307" i="7942"/>
  <c r="P308" i="7942"/>
  <c r="S184" i="7948"/>
  <c r="T170" i="7948"/>
  <c r="T172" i="7948"/>
  <c r="T174" i="7948"/>
  <c r="T176" i="7948"/>
  <c r="T178" i="7948"/>
  <c r="T180" i="7948"/>
  <c r="T182" i="7948"/>
  <c r="T145" i="7948"/>
  <c r="T168" i="7948"/>
  <c r="T169" i="7948"/>
  <c r="T173" i="7948"/>
  <c r="T177" i="7948"/>
  <c r="T181" i="7948"/>
  <c r="T146" i="7948"/>
  <c r="T148" i="7948"/>
  <c r="T175" i="7948"/>
  <c r="T183" i="7948"/>
  <c r="T147" i="7948"/>
  <c r="T150" i="7948"/>
  <c r="T152" i="7948"/>
  <c r="T154" i="7948"/>
  <c r="U3" i="7948"/>
  <c r="T171" i="7948"/>
  <c r="T179" i="7948"/>
  <c r="T149" i="7948"/>
  <c r="T151" i="7948"/>
  <c r="T153" i="7948"/>
  <c r="T155" i="7948"/>
  <c r="T156" i="7948"/>
  <c r="T158" i="7948"/>
  <c r="T159" i="7948"/>
  <c r="T157" i="7948"/>
  <c r="T160" i="7948"/>
  <c r="T282" i="7948"/>
  <c r="T280" i="7948"/>
  <c r="T284" i="7948"/>
  <c r="T340" i="7948"/>
  <c r="T342" i="7948"/>
  <c r="T338" i="7948"/>
  <c r="T463" i="7948"/>
  <c r="T516" i="7948"/>
  <c r="T259" i="7948"/>
  <c r="T256" i="7948"/>
  <c r="T291" i="7948"/>
  <c r="T286" i="7948"/>
  <c r="T293" i="7948"/>
  <c r="T344" i="7948"/>
  <c r="T346" i="7948"/>
  <c r="T350" i="7948"/>
  <c r="T520" i="7948"/>
  <c r="T230" i="7948"/>
  <c r="T461" i="7948"/>
  <c r="T464" i="7948"/>
  <c r="T467" i="7948"/>
  <c r="T226" i="7948"/>
  <c r="T367" i="7948"/>
  <c r="T371" i="7948"/>
  <c r="T437" i="7948"/>
  <c r="T434" i="7948"/>
  <c r="T489" i="7948"/>
  <c r="T493" i="7948"/>
  <c r="T496" i="7948"/>
  <c r="T492" i="7948"/>
  <c r="T257" i="7948"/>
  <c r="T261" i="7948"/>
  <c r="T263" i="7948"/>
  <c r="T260" i="7948"/>
  <c r="T289" i="7948"/>
  <c r="T347" i="7948"/>
  <c r="T517" i="7948"/>
  <c r="T522" i="7948"/>
  <c r="T524" i="7948"/>
  <c r="T227" i="7948"/>
  <c r="T228" i="7948"/>
  <c r="T375" i="7948"/>
  <c r="T255" i="7948"/>
  <c r="T313" i="7948"/>
  <c r="T321" i="7948"/>
  <c r="T202" i="7948"/>
  <c r="T199" i="7948"/>
  <c r="T458" i="7948"/>
  <c r="T521" i="7948"/>
  <c r="T518" i="7948"/>
  <c r="T231" i="7948"/>
  <c r="T234" i="7948"/>
  <c r="T373" i="7948"/>
  <c r="T377" i="7948"/>
  <c r="T380" i="7948"/>
  <c r="T376" i="7948"/>
  <c r="T429" i="7948"/>
  <c r="T487" i="7948"/>
  <c r="T253" i="7948"/>
  <c r="T254" i="7948"/>
  <c r="T315" i="7948"/>
  <c r="T319" i="7948"/>
  <c r="T318" i="7948"/>
  <c r="T314" i="7948"/>
  <c r="T204" i="7948"/>
  <c r="T203" i="7948"/>
  <c r="T206" i="7948"/>
  <c r="S161" i="7948"/>
  <c r="P320" i="7942"/>
  <c r="P426" i="7942"/>
  <c r="Q418" i="7942"/>
  <c r="Q300" i="7942"/>
  <c r="Q378" i="7941"/>
  <c r="N433" i="7942"/>
  <c r="P432" i="7942"/>
  <c r="Q327" i="7942"/>
  <c r="P327" i="7942"/>
  <c r="O975" i="18"/>
  <c r="O715" i="18"/>
  <c r="O972" i="18"/>
  <c r="O712" i="18"/>
  <c r="P388" i="18"/>
  <c r="P401" i="18"/>
  <c r="P271" i="18"/>
  <c r="P414" i="18"/>
  <c r="P284" i="18"/>
  <c r="P427" i="18"/>
  <c r="P440" i="18"/>
  <c r="Q3" i="18"/>
  <c r="P362" i="18"/>
  <c r="P258" i="18"/>
  <c r="P102" i="18"/>
  <c r="P453" i="18"/>
  <c r="P323" i="18"/>
  <c r="P167" i="18"/>
  <c r="P336" i="18"/>
  <c r="P232" i="18"/>
  <c r="P297" i="18"/>
  <c r="P310" i="18"/>
  <c r="P375" i="18"/>
  <c r="P349" i="18"/>
  <c r="P128" i="18"/>
  <c r="P141" i="18"/>
  <c r="P245" i="18"/>
  <c r="P76" i="18"/>
  <c r="P115" i="18"/>
  <c r="P89" i="18"/>
  <c r="P221" i="18"/>
  <c r="P156" i="18"/>
  <c r="P130" i="18"/>
  <c r="P104" i="18"/>
  <c r="P157" i="18"/>
  <c r="P223" i="18"/>
  <c r="P119" i="18"/>
  <c r="P158" i="18"/>
  <c r="P93" i="18"/>
  <c r="P208" i="18"/>
  <c r="P196" i="18"/>
  <c r="P144" i="18"/>
  <c r="P210" i="18"/>
  <c r="P197" i="18"/>
  <c r="P180" i="18"/>
  <c r="P154" i="18"/>
  <c r="Q154" i="18"/>
  <c r="P131" i="18"/>
  <c r="P92" i="18"/>
  <c r="P209" i="18"/>
  <c r="P132" i="18"/>
  <c r="P143" i="18"/>
  <c r="P117" i="18"/>
  <c r="P91" i="18"/>
  <c r="P105" i="18"/>
  <c r="P222" i="18"/>
  <c r="P118" i="18"/>
  <c r="P145" i="18"/>
  <c r="P106" i="18"/>
  <c r="P193" i="18"/>
  <c r="P184" i="18"/>
  <c r="P195" i="18"/>
  <c r="P84" i="18"/>
  <c r="P123" i="18"/>
  <c r="P214" i="18"/>
  <c r="P201" i="18"/>
  <c r="P136" i="18"/>
  <c r="P227" i="18"/>
  <c r="P162" i="18"/>
  <c r="P149" i="18"/>
  <c r="P97" i="18"/>
  <c r="P188" i="18"/>
  <c r="P110" i="18"/>
  <c r="P202" i="18"/>
  <c r="P137" i="18"/>
  <c r="P163" i="18"/>
  <c r="P150" i="18"/>
  <c r="P98" i="18"/>
  <c r="P111" i="18"/>
  <c r="P215" i="18"/>
  <c r="P85" i="18"/>
  <c r="P228" i="18"/>
  <c r="P189" i="18"/>
  <c r="P124" i="18"/>
  <c r="P206" i="18"/>
  <c r="Q206" i="18"/>
  <c r="O720" i="18"/>
  <c r="P400" i="18"/>
  <c r="O980" i="18"/>
  <c r="O426" i="18"/>
  <c r="P426" i="18"/>
  <c r="O309" i="18"/>
  <c r="O387" i="18"/>
  <c r="O716" i="18"/>
  <c r="P348" i="18"/>
  <c r="O976" i="18"/>
  <c r="N714" i="18"/>
  <c r="N974" i="18"/>
  <c r="O322" i="18"/>
  <c r="N972" i="18"/>
  <c r="N712" i="18"/>
  <c r="P296" i="18"/>
  <c r="Q296" i="18"/>
  <c r="O723" i="18"/>
  <c r="P439" i="18"/>
  <c r="O983" i="18"/>
  <c r="O984" i="18"/>
  <c r="O724" i="18"/>
  <c r="P452" i="18"/>
  <c r="N722" i="18"/>
  <c r="N982" i="18"/>
  <c r="N715" i="18"/>
  <c r="N975" i="18"/>
  <c r="P335" i="18"/>
  <c r="Q335" i="18"/>
  <c r="N973" i="18"/>
  <c r="N713" i="18"/>
  <c r="N711" i="18"/>
  <c r="N971" i="18"/>
  <c r="O283" i="18"/>
  <c r="P283" i="18"/>
  <c r="P182" i="18"/>
  <c r="N719" i="18"/>
  <c r="N979" i="18"/>
  <c r="N977" i="18"/>
  <c r="N717" i="18"/>
  <c r="O361" i="18"/>
  <c r="Q244" i="1"/>
  <c r="Q142" i="1"/>
  <c r="Q74" i="1"/>
  <c r="Q176" i="1"/>
  <c r="Q108" i="1"/>
  <c r="Q4" i="7944"/>
  <c r="R4" i="7944"/>
  <c r="Q4" i="18"/>
  <c r="R4" i="18"/>
  <c r="Q210" i="1"/>
  <c r="Q4" i="7941"/>
  <c r="Q4" i="7942"/>
  <c r="O421" i="7942"/>
  <c r="Q420" i="7942"/>
  <c r="N423" i="7942"/>
  <c r="Q422" i="7942"/>
  <c r="P436" i="7942"/>
  <c r="O437" i="7942"/>
  <c r="Q306" i="7942"/>
  <c r="Q381" i="7941"/>
  <c r="Q305" i="7942"/>
  <c r="O505" i="7941"/>
  <c r="P431" i="7942"/>
  <c r="Q431" i="7942"/>
  <c r="Q432" i="7941"/>
  <c r="Q435" i="7942"/>
  <c r="Q434" i="7941"/>
  <c r="P435" i="7942"/>
  <c r="O288" i="7942"/>
  <c r="Q271" i="7942"/>
  <c r="Q139" i="1"/>
  <c r="Q816" i="18"/>
  <c r="Q527" i="7941"/>
  <c r="E326" i="7945"/>
  <c r="Q823" i="18"/>
  <c r="Q534" i="7941"/>
  <c r="E424" i="7945"/>
  <c r="E157" i="7945"/>
  <c r="F157" i="7945"/>
  <c r="P804" i="18"/>
  <c r="P515" i="7941"/>
  <c r="P404" i="7942"/>
  <c r="P298" i="7942"/>
  <c r="Q408" i="7942"/>
  <c r="O399" i="7942"/>
  <c r="N440" i="7942"/>
  <c r="P287" i="7942"/>
  <c r="Q287" i="7942"/>
  <c r="P281" i="7942"/>
  <c r="Q281" i="7942"/>
  <c r="P313" i="7942"/>
  <c r="Q314" i="7942"/>
  <c r="Q385" i="7941"/>
  <c r="Q313" i="7942"/>
  <c r="P303" i="7942"/>
  <c r="Q303" i="7942"/>
  <c r="Q304" i="7942"/>
  <c r="Q380" i="7941"/>
  <c r="O427" i="7942"/>
  <c r="Q426" i="7942"/>
  <c r="Q403" i="7942"/>
  <c r="Q418" i="7941"/>
  <c r="P403" i="7942"/>
  <c r="P411" i="7942"/>
  <c r="Q411" i="7942"/>
  <c r="Q422" i="7941"/>
  <c r="P419" i="7942"/>
  <c r="Q419" i="7942"/>
  <c r="Q426" i="7941"/>
  <c r="O310" i="7942"/>
  <c r="Q309" i="7942"/>
  <c r="Q310" i="7942"/>
  <c r="Q383" i="7941"/>
  <c r="P323" i="7942"/>
  <c r="P324" i="7942"/>
  <c r="Q439" i="7942"/>
  <c r="Q436" i="7941"/>
  <c r="P439" i="7942"/>
  <c r="P291" i="7942"/>
  <c r="Q291" i="7942"/>
  <c r="Q292" i="7942"/>
  <c r="Q374" i="7941"/>
  <c r="O292" i="7942"/>
  <c r="P292" i="7942"/>
  <c r="N425" i="7942"/>
  <c r="P424" i="7942"/>
  <c r="O425" i="7942"/>
  <c r="Q272" i="7942"/>
  <c r="Q364" i="7941"/>
  <c r="O272" i="7942"/>
  <c r="P272" i="7942"/>
  <c r="O268" i="7942"/>
  <c r="Q269" i="7942"/>
  <c r="P269" i="7942"/>
  <c r="P306" i="7942"/>
  <c r="Q307" i="7942"/>
  <c r="Q308" i="7942"/>
  <c r="Q382" i="7941"/>
  <c r="Q970" i="18"/>
  <c r="Q721" i="18"/>
  <c r="Q710" i="18"/>
  <c r="Q981" i="18"/>
  <c r="Q978" i="18"/>
  <c r="Q718" i="18"/>
  <c r="Q812" i="18"/>
  <c r="Q523" i="7941"/>
  <c r="E270" i="7945"/>
  <c r="E214" i="7945"/>
  <c r="Q808" i="18"/>
  <c r="Q519" i="7941"/>
  <c r="E396" i="7945"/>
  <c r="Q821" i="18"/>
  <c r="Q532" i="7941"/>
  <c r="Q44" i="18"/>
  <c r="Q241" i="1"/>
  <c r="E17" i="7945"/>
  <c r="F17" i="7945"/>
  <c r="P794" i="18"/>
  <c r="E129" i="7945"/>
  <c r="F129" i="7945"/>
  <c r="P802" i="18"/>
  <c r="P513" i="7941"/>
  <c r="E171" i="7945"/>
  <c r="F171" i="7945"/>
  <c r="P805" i="18"/>
  <c r="P516" i="7941"/>
  <c r="E31" i="7945"/>
  <c r="F31" i="7945"/>
  <c r="P795" i="18"/>
  <c r="P506" i="7941"/>
  <c r="E87" i="7945"/>
  <c r="F87" i="7945"/>
  <c r="P799" i="18"/>
  <c r="P510" i="7941"/>
  <c r="Q436" i="7942"/>
  <c r="O407" i="7942"/>
  <c r="Q406" i="7942"/>
  <c r="N415" i="7942"/>
  <c r="P414" i="7942"/>
  <c r="O415" i="7942"/>
  <c r="Q401" i="7942"/>
  <c r="Q417" i="7941"/>
  <c r="P401" i="7942"/>
  <c r="P321" i="7942"/>
  <c r="P322" i="7942"/>
  <c r="O329" i="7942"/>
  <c r="Q298" i="7942"/>
  <c r="Q377" i="7941"/>
  <c r="P311" i="7942"/>
  <c r="Q311" i="7942"/>
  <c r="E45" i="7945"/>
  <c r="F45" i="7945"/>
  <c r="P796" i="18"/>
  <c r="P507" i="7941"/>
  <c r="E73" i="7945"/>
  <c r="F73" i="7945"/>
  <c r="P798" i="18"/>
  <c r="P509" i="7941"/>
  <c r="E101" i="7945"/>
  <c r="F101" i="7945"/>
  <c r="P800" i="18"/>
  <c r="P511" i="7941"/>
  <c r="E59" i="7945"/>
  <c r="F59" i="7945"/>
  <c r="P797" i="18"/>
  <c r="P508" i="7941"/>
  <c r="E143" i="7945"/>
  <c r="F143" i="7945"/>
  <c r="P803" i="18"/>
  <c r="P514" i="7941"/>
  <c r="P502" i="18"/>
  <c r="P40" i="7941"/>
  <c r="Q416" i="7942"/>
  <c r="P412" i="7942"/>
  <c r="P314" i="7942"/>
  <c r="P277" i="7942"/>
  <c r="P290" i="7942"/>
  <c r="T184" i="7948"/>
  <c r="V3" i="7948"/>
  <c r="U145" i="7948"/>
  <c r="U168" i="7948"/>
  <c r="U169" i="7948"/>
  <c r="U171" i="7948"/>
  <c r="U173" i="7948"/>
  <c r="U175" i="7948"/>
  <c r="U177" i="7948"/>
  <c r="U179" i="7948"/>
  <c r="U181" i="7948"/>
  <c r="U183" i="7948"/>
  <c r="U172" i="7948"/>
  <c r="U176" i="7948"/>
  <c r="U180" i="7948"/>
  <c r="U147" i="7948"/>
  <c r="U149" i="7948"/>
  <c r="U170" i="7948"/>
  <c r="U178" i="7948"/>
  <c r="U148" i="7948"/>
  <c r="U151" i="7948"/>
  <c r="U153" i="7948"/>
  <c r="U155" i="7948"/>
  <c r="U182" i="7948"/>
  <c r="U174" i="7948"/>
  <c r="U146" i="7948"/>
  <c r="U152" i="7948"/>
  <c r="U150" i="7948"/>
  <c r="U154" i="7948"/>
  <c r="U157" i="7948"/>
  <c r="U160" i="7948"/>
  <c r="U156" i="7948"/>
  <c r="U158" i="7948"/>
  <c r="U159" i="7948"/>
  <c r="U280" i="7948"/>
  <c r="U284" i="7948"/>
  <c r="U338" i="7948"/>
  <c r="U342" i="7948"/>
  <c r="U463" i="7948"/>
  <c r="U225" i="7948"/>
  <c r="U371" i="7948"/>
  <c r="U489" i="7948"/>
  <c r="U496" i="7948"/>
  <c r="U491" i="7948"/>
  <c r="U259" i="7948"/>
  <c r="U257" i="7948"/>
  <c r="U263" i="7948"/>
  <c r="U286" i="7948"/>
  <c r="U293" i="7948"/>
  <c r="U289" i="7948"/>
  <c r="U344" i="7948"/>
  <c r="U347" i="7948"/>
  <c r="U352" i="7948"/>
  <c r="U518" i="7948"/>
  <c r="U522" i="7948"/>
  <c r="U521" i="7948"/>
  <c r="U526" i="7948"/>
  <c r="U228" i="7948"/>
  <c r="U231" i="7948"/>
  <c r="U340" i="7948"/>
  <c r="U464" i="7948"/>
  <c r="U467" i="7948"/>
  <c r="U226" i="7948"/>
  <c r="U439" i="7948"/>
  <c r="U437" i="7948"/>
  <c r="U492" i="7948"/>
  <c r="U493" i="7948"/>
  <c r="U260" i="7948"/>
  <c r="U265" i="7948"/>
  <c r="U261" i="7948"/>
  <c r="U288" i="7948"/>
  <c r="U350" i="7948"/>
  <c r="U230" i="7948"/>
  <c r="U236" i="7948"/>
  <c r="U377" i="7948"/>
  <c r="U373" i="7948"/>
  <c r="U251" i="7948"/>
  <c r="U319" i="7948"/>
  <c r="U317" i="7948"/>
  <c r="U321" i="7948"/>
  <c r="U207" i="7948"/>
  <c r="U202" i="7948"/>
  <c r="U524" i="7948"/>
  <c r="U234" i="7948"/>
  <c r="U227" i="7948"/>
  <c r="U376" i="7948"/>
  <c r="U380" i="7948"/>
  <c r="U255" i="7948"/>
  <c r="U314" i="7948"/>
  <c r="U318" i="7948"/>
  <c r="U315" i="7948"/>
  <c r="U313" i="7948"/>
  <c r="U323" i="7948"/>
  <c r="U199" i="7948"/>
  <c r="U203" i="7948"/>
  <c r="U206" i="7948"/>
  <c r="U205" i="7948"/>
  <c r="T161" i="7948"/>
  <c r="Q328" i="7942"/>
  <c r="Q392" i="7941"/>
  <c r="P328" i="7942"/>
  <c r="O433" i="7942"/>
  <c r="Q432" i="7942"/>
  <c r="Q712" i="18"/>
  <c r="Q972" i="18"/>
  <c r="Q975" i="18"/>
  <c r="Q715" i="18"/>
  <c r="O717" i="18"/>
  <c r="O977" i="18"/>
  <c r="P724" i="18"/>
  <c r="P984" i="18"/>
  <c r="Q439" i="18"/>
  <c r="P983" i="18"/>
  <c r="P723" i="18"/>
  <c r="O719" i="18"/>
  <c r="O979" i="18"/>
  <c r="P971" i="18"/>
  <c r="P711" i="18"/>
  <c r="O982" i="18"/>
  <c r="O722" i="18"/>
  <c r="P720" i="18"/>
  <c r="P980" i="18"/>
  <c r="Q452" i="18"/>
  <c r="Q283" i="18"/>
  <c r="O971" i="18"/>
  <c r="O711" i="18"/>
  <c r="P975" i="18"/>
  <c r="P715" i="18"/>
  <c r="P972" i="18"/>
  <c r="P712" i="18"/>
  <c r="O714" i="18"/>
  <c r="O974" i="18"/>
  <c r="P976" i="18"/>
  <c r="P716" i="18"/>
  <c r="P361" i="18"/>
  <c r="O973" i="18"/>
  <c r="O713" i="18"/>
  <c r="P309" i="18"/>
  <c r="Q400" i="18"/>
  <c r="Q414" i="18"/>
  <c r="Q284" i="18"/>
  <c r="Q453" i="18"/>
  <c r="Q323" i="18"/>
  <c r="Q167" i="18"/>
  <c r="Q440" i="18"/>
  <c r="Q310" i="18"/>
  <c r="Q427" i="18"/>
  <c r="Q297" i="18"/>
  <c r="Q128" i="18"/>
  <c r="Q89" i="18"/>
  <c r="Q375" i="18"/>
  <c r="Q336" i="18"/>
  <c r="Q232" i="18"/>
  <c r="Q401" i="18"/>
  <c r="Q271" i="18"/>
  <c r="Q388" i="18"/>
  <c r="Q362" i="18"/>
  <c r="Q258" i="18"/>
  <c r="Q349" i="18"/>
  <c r="R3" i="18"/>
  <c r="Q245" i="18"/>
  <c r="Q102" i="18"/>
  <c r="Q115" i="18"/>
  <c r="Q141" i="18"/>
  <c r="Q130" i="18"/>
  <c r="Q223" i="18"/>
  <c r="Q119" i="18"/>
  <c r="Q158" i="18"/>
  <c r="Q132" i="18"/>
  <c r="Q93" i="18"/>
  <c r="Q208" i="18"/>
  <c r="Q117" i="18"/>
  <c r="Q105" i="18"/>
  <c r="Q222" i="18"/>
  <c r="Q118" i="18"/>
  <c r="Q210" i="18"/>
  <c r="Q145" i="18"/>
  <c r="Q106" i="18"/>
  <c r="Q221" i="18"/>
  <c r="Q156" i="18"/>
  <c r="Q104" i="18"/>
  <c r="Q157" i="18"/>
  <c r="Q131" i="18"/>
  <c r="Q92" i="18"/>
  <c r="Q209" i="18"/>
  <c r="Q143" i="18"/>
  <c r="Q91" i="18"/>
  <c r="Q196" i="18"/>
  <c r="Q144" i="18"/>
  <c r="Q197" i="18"/>
  <c r="Q180" i="18"/>
  <c r="Q76" i="18"/>
  <c r="Q182" i="18"/>
  <c r="Q193" i="18"/>
  <c r="Q184" i="18"/>
  <c r="Q183" i="18"/>
  <c r="Q195" i="18"/>
  <c r="Q84" i="18"/>
  <c r="Q136" i="18"/>
  <c r="Q162" i="18"/>
  <c r="Q188" i="18"/>
  <c r="Q201" i="18"/>
  <c r="Q227" i="18"/>
  <c r="Q97" i="18"/>
  <c r="Q123" i="18"/>
  <c r="Q110" i="18"/>
  <c r="Q214" i="18"/>
  <c r="Q149" i="18"/>
  <c r="Q215" i="18"/>
  <c r="Q85" i="18"/>
  <c r="Q228" i="18"/>
  <c r="Q189" i="18"/>
  <c r="Q124" i="18"/>
  <c r="Q202" i="18"/>
  <c r="Q137" i="18"/>
  <c r="Q163" i="18"/>
  <c r="Q150" i="18"/>
  <c r="Q98" i="18"/>
  <c r="Q111" i="18"/>
  <c r="Q203" i="18"/>
  <c r="Q125" i="18"/>
  <c r="Q164" i="18"/>
  <c r="Q138" i="18"/>
  <c r="Q112" i="18"/>
  <c r="Q216" i="18"/>
  <c r="Q151" i="18"/>
  <c r="Q99" i="18"/>
  <c r="Q229" i="18"/>
  <c r="Q190" i="18"/>
  <c r="Q86" i="18"/>
  <c r="Q219" i="18"/>
  <c r="Q361" i="18"/>
  <c r="Q348" i="18"/>
  <c r="P387" i="18"/>
  <c r="P719" i="18"/>
  <c r="P322" i="18"/>
  <c r="Q277" i="7942"/>
  <c r="Q278" i="7942"/>
  <c r="Q367" i="7941"/>
  <c r="O413" i="7942"/>
  <c r="Q412" i="7942"/>
  <c r="P505" i="7941"/>
  <c r="Q427" i="7942"/>
  <c r="Q430" i="7941"/>
  <c r="P427" i="7942"/>
  <c r="P278" i="7942"/>
  <c r="P282" i="7942"/>
  <c r="Q312" i="7942"/>
  <c r="Q384" i="7941"/>
  <c r="Q409" i="7942"/>
  <c r="Q421" i="7941"/>
  <c r="P409" i="7942"/>
  <c r="Q321" i="7942"/>
  <c r="Q288" i="7942"/>
  <c r="Q372" i="7941"/>
  <c r="P288" i="7942"/>
  <c r="P304" i="7942"/>
  <c r="Q423" i="7942"/>
  <c r="Q428" i="7941"/>
  <c r="P423" i="7942"/>
  <c r="Q421" i="7942"/>
  <c r="Q427" i="7941"/>
  <c r="P421" i="7942"/>
  <c r="Q417" i="7942"/>
  <c r="Q425" i="7941"/>
  <c r="P417" i="7942"/>
  <c r="Q414" i="7942"/>
  <c r="Q407" i="7942"/>
  <c r="Q420" i="7941"/>
  <c r="P407" i="7942"/>
  <c r="P437" i="7942"/>
  <c r="Q437" i="7942"/>
  <c r="Q435" i="7941"/>
  <c r="E18" i="7945"/>
  <c r="F18" i="7945"/>
  <c r="Q794" i="18"/>
  <c r="P268" i="7942"/>
  <c r="P329" i="7942"/>
  <c r="P270" i="7942"/>
  <c r="Q270" i="7942"/>
  <c r="Q363" i="7941"/>
  <c r="Q424" i="7942"/>
  <c r="Q282" i="7942"/>
  <c r="Q369" i="7941"/>
  <c r="P312" i="7942"/>
  <c r="Q322" i="7942"/>
  <c r="Q389" i="7941"/>
  <c r="O405" i="7942"/>
  <c r="Q404" i="7942"/>
  <c r="P399" i="7942"/>
  <c r="O440" i="7942"/>
  <c r="Q323" i="7942"/>
  <c r="Q324" i="7942"/>
  <c r="Q390" i="7941"/>
  <c r="U161" i="7948"/>
  <c r="U184" i="7948"/>
  <c r="W3" i="7948"/>
  <c r="V170" i="7948"/>
  <c r="V172" i="7948"/>
  <c r="V174" i="7948"/>
  <c r="V176" i="7948"/>
  <c r="V178" i="7948"/>
  <c r="V180" i="7948"/>
  <c r="V182" i="7948"/>
  <c r="V171" i="7948"/>
  <c r="V175" i="7948"/>
  <c r="V179" i="7948"/>
  <c r="V183" i="7948"/>
  <c r="V146" i="7948"/>
  <c r="V148" i="7948"/>
  <c r="V168" i="7948"/>
  <c r="V173" i="7948"/>
  <c r="V181" i="7948"/>
  <c r="V149" i="7948"/>
  <c r="V150" i="7948"/>
  <c r="V152" i="7948"/>
  <c r="V154" i="7948"/>
  <c r="V177" i="7948"/>
  <c r="V145" i="7948"/>
  <c r="V169" i="7948"/>
  <c r="V147" i="7948"/>
  <c r="V153" i="7948"/>
  <c r="V151" i="7948"/>
  <c r="V155" i="7948"/>
  <c r="V156" i="7948"/>
  <c r="V158" i="7948"/>
  <c r="V159" i="7948"/>
  <c r="V157" i="7948"/>
  <c r="V160" i="7948"/>
  <c r="V280" i="7948"/>
  <c r="V338" i="7948"/>
  <c r="V467" i="7948"/>
  <c r="V222" i="7948"/>
  <c r="V371" i="7948"/>
  <c r="V437" i="7948"/>
  <c r="V489" i="7948"/>
  <c r="V493" i="7948"/>
  <c r="V496" i="7948"/>
  <c r="V492" i="7948"/>
  <c r="V498" i="7948"/>
  <c r="V490" i="7948"/>
  <c r="V257" i="7948"/>
  <c r="V261" i="7948"/>
  <c r="V263" i="7948"/>
  <c r="V265" i="7948"/>
  <c r="V289" i="7948"/>
  <c r="V295" i="7948"/>
  <c r="V290" i="7948"/>
  <c r="V343" i="7948"/>
  <c r="V347" i="7948"/>
  <c r="V348" i="7948"/>
  <c r="V344" i="7948"/>
  <c r="V521" i="7948"/>
  <c r="V526" i="7948"/>
  <c r="V227" i="7948"/>
  <c r="V231" i="7948"/>
  <c r="V228" i="7948"/>
  <c r="V234" i="7948"/>
  <c r="V284" i="7948"/>
  <c r="V342" i="7948"/>
  <c r="V340" i="7948"/>
  <c r="V463" i="7948"/>
  <c r="V469" i="7948"/>
  <c r="V464" i="7948"/>
  <c r="V225" i="7948"/>
  <c r="V226" i="7948"/>
  <c r="V439" i="7948"/>
  <c r="V491" i="7948"/>
  <c r="V260" i="7948"/>
  <c r="V256" i="7948"/>
  <c r="V287" i="7948"/>
  <c r="V288" i="7948"/>
  <c r="V286" i="7948"/>
  <c r="V293" i="7948"/>
  <c r="V345" i="7948"/>
  <c r="V352" i="7948"/>
  <c r="V350" i="7948"/>
  <c r="V236" i="7948"/>
  <c r="V373" i="7948"/>
  <c r="V377" i="7948"/>
  <c r="V380" i="7948"/>
  <c r="V372" i="7948"/>
  <c r="V376" i="7948"/>
  <c r="V254" i="7948"/>
  <c r="V315" i="7948"/>
  <c r="V319" i="7948"/>
  <c r="V314" i="7948"/>
  <c r="V321" i="7948"/>
  <c r="V200" i="7948"/>
  <c r="V204" i="7948"/>
  <c r="V206" i="7948"/>
  <c r="V203" i="7948"/>
  <c r="V518" i="7948"/>
  <c r="V524" i="7948"/>
  <c r="V522" i="7948"/>
  <c r="V375" i="7948"/>
  <c r="V382" i="7948"/>
  <c r="V255" i="7948"/>
  <c r="V313" i="7948"/>
  <c r="V317" i="7948"/>
  <c r="V318" i="7948"/>
  <c r="V323" i="7948"/>
  <c r="V202" i="7948"/>
  <c r="V201" i="7948"/>
  <c r="V199" i="7948"/>
  <c r="V207" i="7948"/>
  <c r="Q268" i="7942"/>
  <c r="Q329" i="7942"/>
  <c r="P433" i="7942"/>
  <c r="Q433" i="7942"/>
  <c r="Q433" i="7941"/>
  <c r="P979" i="18"/>
  <c r="Q977" i="18"/>
  <c r="Q717" i="18"/>
  <c r="P973" i="18"/>
  <c r="P713" i="18"/>
  <c r="Q309" i="18"/>
  <c r="Q723" i="18"/>
  <c r="Q983" i="18"/>
  <c r="P974" i="18"/>
  <c r="P714" i="18"/>
  <c r="Q322" i="18"/>
  <c r="Q716" i="18"/>
  <c r="Q976" i="18"/>
  <c r="Q720" i="18"/>
  <c r="Q980" i="18"/>
  <c r="P977" i="18"/>
  <c r="P717" i="18"/>
  <c r="Q387" i="18"/>
  <c r="Q711" i="18"/>
  <c r="Q971" i="18"/>
  <c r="Q984" i="18"/>
  <c r="Q724" i="18"/>
  <c r="Q405" i="7942"/>
  <c r="Q419" i="7941"/>
  <c r="P405" i="7942"/>
  <c r="Q399" i="7942"/>
  <c r="P425" i="7942"/>
  <c r="Q425" i="7942"/>
  <c r="Q429" i="7941"/>
  <c r="Q505" i="7941"/>
  <c r="P415" i="7942"/>
  <c r="Q415" i="7942"/>
  <c r="Q424" i="7941"/>
  <c r="P413" i="7942"/>
  <c r="Q413" i="7942"/>
  <c r="Q423" i="7941"/>
  <c r="Q362" i="7941"/>
  <c r="V161" i="7948"/>
  <c r="V184" i="7948"/>
  <c r="X3" i="7948"/>
  <c r="W145" i="7948"/>
  <c r="W168" i="7948"/>
  <c r="W169" i="7948"/>
  <c r="W171" i="7948"/>
  <c r="W173" i="7948"/>
  <c r="W175" i="7948"/>
  <c r="W177" i="7948"/>
  <c r="W179" i="7948"/>
  <c r="W181" i="7948"/>
  <c r="W183" i="7948"/>
  <c r="W170" i="7948"/>
  <c r="W174" i="7948"/>
  <c r="W178" i="7948"/>
  <c r="W182" i="7948"/>
  <c r="W147" i="7948"/>
  <c r="W149" i="7948"/>
  <c r="W176" i="7948"/>
  <c r="W146" i="7948"/>
  <c r="W151" i="7948"/>
  <c r="W153" i="7948"/>
  <c r="W155" i="7948"/>
  <c r="W172" i="7948"/>
  <c r="W148" i="7948"/>
  <c r="W180" i="7948"/>
  <c r="W150" i="7948"/>
  <c r="W152" i="7948"/>
  <c r="W154" i="7948"/>
  <c r="W157" i="7948"/>
  <c r="W160" i="7948"/>
  <c r="W156" i="7948"/>
  <c r="W158" i="7948"/>
  <c r="W159" i="7948"/>
  <c r="W282" i="7948"/>
  <c r="W340" i="7948"/>
  <c r="W464" i="7948"/>
  <c r="W467" i="7948"/>
  <c r="W469" i="7948"/>
  <c r="W226" i="7948"/>
  <c r="W369" i="7948"/>
  <c r="W439" i="7948"/>
  <c r="W437" i="7948"/>
  <c r="W492" i="7948"/>
  <c r="W498" i="7948"/>
  <c r="W256" i="7948"/>
  <c r="W260" i="7948"/>
  <c r="W265" i="7948"/>
  <c r="W257" i="7948"/>
  <c r="W263" i="7948"/>
  <c r="W267" i="7948"/>
  <c r="W259" i="7948"/>
  <c r="W292" i="7948"/>
  <c r="W289" i="7948"/>
  <c r="W285" i="7948"/>
  <c r="W346" i="7948"/>
  <c r="W350" i="7948"/>
  <c r="W343" i="7948"/>
  <c r="W347" i="7948"/>
  <c r="W524" i="7948"/>
  <c r="W528" i="7948"/>
  <c r="W521" i="7948"/>
  <c r="W234" i="7948"/>
  <c r="W231" i="7948"/>
  <c r="W280" i="7948"/>
  <c r="W284" i="7948"/>
  <c r="W338" i="7948"/>
  <c r="W342" i="7948"/>
  <c r="W224" i="7948"/>
  <c r="W225" i="7948"/>
  <c r="W371" i="7948"/>
  <c r="W441" i="7948"/>
  <c r="W491" i="7948"/>
  <c r="W493" i="7948"/>
  <c r="W496" i="7948"/>
  <c r="W262" i="7948"/>
  <c r="W261" i="7948"/>
  <c r="W286" i="7948"/>
  <c r="W293" i="7948"/>
  <c r="W291" i="7948"/>
  <c r="W295" i="7948"/>
  <c r="W344" i="7948"/>
  <c r="W348" i="7948"/>
  <c r="W354" i="7948"/>
  <c r="W352" i="7948"/>
  <c r="W228" i="7948"/>
  <c r="W227" i="7948"/>
  <c r="W236" i="7948"/>
  <c r="W372" i="7948"/>
  <c r="W376" i="7948"/>
  <c r="W382" i="7948"/>
  <c r="W373" i="7948"/>
  <c r="W380" i="7948"/>
  <c r="W314" i="7948"/>
  <c r="W318" i="7948"/>
  <c r="W323" i="7948"/>
  <c r="W199" i="7948"/>
  <c r="W203" i="7948"/>
  <c r="W206" i="7948"/>
  <c r="W200" i="7948"/>
  <c r="W202" i="7948"/>
  <c r="W204" i="7948"/>
  <c r="W522" i="7948"/>
  <c r="W526" i="7948"/>
  <c r="W232" i="7948"/>
  <c r="W238" i="7948"/>
  <c r="W377" i="7948"/>
  <c r="W375" i="7948"/>
  <c r="W254" i="7948"/>
  <c r="W253" i="7948"/>
  <c r="W255" i="7948"/>
  <c r="W313" i="7948"/>
  <c r="W319" i="7948"/>
  <c r="W315" i="7948"/>
  <c r="W321" i="7948"/>
  <c r="W325" i="7948"/>
  <c r="W207" i="7948"/>
  <c r="W198" i="7948"/>
  <c r="Q979" i="18"/>
  <c r="Q719" i="18"/>
  <c r="Q714" i="18"/>
  <c r="Q974" i="18"/>
  <c r="Q713" i="18"/>
  <c r="Q973" i="18"/>
  <c r="Q440" i="7942"/>
  <c r="P440" i="7942"/>
  <c r="Q416" i="7941"/>
  <c r="W161" i="7948"/>
  <c r="W184" i="7948"/>
  <c r="Y3" i="7948"/>
  <c r="X170" i="7948"/>
  <c r="X172" i="7948"/>
  <c r="X174" i="7948"/>
  <c r="X176" i="7948"/>
  <c r="X178" i="7948"/>
  <c r="X180" i="7948"/>
  <c r="X182" i="7948"/>
  <c r="X145" i="7948"/>
  <c r="X168" i="7948"/>
  <c r="X169" i="7948"/>
  <c r="X173" i="7948"/>
  <c r="X177" i="7948"/>
  <c r="X181" i="7948"/>
  <c r="X146" i="7948"/>
  <c r="X148" i="7948"/>
  <c r="X171" i="7948"/>
  <c r="X179" i="7948"/>
  <c r="X147" i="7948"/>
  <c r="X150" i="7948"/>
  <c r="X152" i="7948"/>
  <c r="X154" i="7948"/>
  <c r="X183" i="7948"/>
  <c r="X149" i="7948"/>
  <c r="X175" i="7948"/>
  <c r="X151" i="7948"/>
  <c r="X153" i="7948"/>
  <c r="X156" i="7948"/>
  <c r="X158" i="7948"/>
  <c r="X159" i="7948"/>
  <c r="X155" i="7948"/>
  <c r="X157" i="7948"/>
  <c r="X160" i="7948"/>
  <c r="X280" i="7948"/>
  <c r="X338" i="7948"/>
  <c r="X342" i="7948"/>
  <c r="X469" i="7948"/>
  <c r="X471" i="7948"/>
  <c r="X225" i="7948"/>
  <c r="X226" i="7948"/>
  <c r="X441" i="7948"/>
  <c r="X439" i="7948"/>
  <c r="X491" i="7948"/>
  <c r="X500" i="7948"/>
  <c r="X492" i="7948"/>
  <c r="X267" i="7948"/>
  <c r="X260" i="7948"/>
  <c r="X265" i="7948"/>
  <c r="X258" i="7948"/>
  <c r="X352" i="7948"/>
  <c r="X522" i="7948"/>
  <c r="X524" i="7948"/>
  <c r="X233" i="7948"/>
  <c r="X236" i="7948"/>
  <c r="X234" i="7948"/>
  <c r="X283" i="7948"/>
  <c r="X282" i="7948"/>
  <c r="X284" i="7948"/>
  <c r="X340" i="7948"/>
  <c r="X467" i="7948"/>
  <c r="X223" i="7948"/>
  <c r="X224" i="7948"/>
  <c r="X371" i="7948"/>
  <c r="X493" i="7948"/>
  <c r="X496" i="7948"/>
  <c r="X498" i="7948"/>
  <c r="X257" i="7948"/>
  <c r="X261" i="7948"/>
  <c r="X263" i="7948"/>
  <c r="X256" i="7948"/>
  <c r="X262" i="7948"/>
  <c r="X285" i="7948"/>
  <c r="X289" i="7948"/>
  <c r="X295" i="7948"/>
  <c r="X286" i="7948"/>
  <c r="X293" i="7948"/>
  <c r="X297" i="7948"/>
  <c r="X288" i="7948"/>
  <c r="X343" i="7948"/>
  <c r="X347" i="7948"/>
  <c r="X344" i="7948"/>
  <c r="X354" i="7948"/>
  <c r="X350" i="7948"/>
  <c r="X521" i="7948"/>
  <c r="X526" i="7948"/>
  <c r="X231" i="7948"/>
  <c r="X238" i="7948"/>
  <c r="X375" i="7948"/>
  <c r="X384" i="7948"/>
  <c r="X376" i="7948"/>
  <c r="X382" i="7948"/>
  <c r="X255" i="7948"/>
  <c r="X313" i="7948"/>
  <c r="X317" i="7948"/>
  <c r="X318" i="7948"/>
  <c r="X321" i="7948"/>
  <c r="X325" i="7948"/>
  <c r="X202" i="7948"/>
  <c r="X203" i="7948"/>
  <c r="X208" i="7948"/>
  <c r="X528" i="7948"/>
  <c r="X227" i="7948"/>
  <c r="X228" i="7948"/>
  <c r="X373" i="7948"/>
  <c r="X377" i="7948"/>
  <c r="X380" i="7948"/>
  <c r="X372" i="7948"/>
  <c r="X253" i="7948"/>
  <c r="X254" i="7948"/>
  <c r="X315" i="7948"/>
  <c r="X319" i="7948"/>
  <c r="X314" i="7948"/>
  <c r="X323" i="7948"/>
  <c r="X200" i="7948"/>
  <c r="X204" i="7948"/>
  <c r="X205" i="7948"/>
  <c r="X199" i="7948"/>
  <c r="X207" i="7948"/>
  <c r="X201" i="7948"/>
  <c r="X206" i="7948"/>
  <c r="X161" i="7948"/>
  <c r="Z3" i="7948"/>
  <c r="Y145" i="7948"/>
  <c r="Y168" i="7948"/>
  <c r="Y169" i="7948"/>
  <c r="Y171" i="7948"/>
  <c r="Y173" i="7948"/>
  <c r="Y175" i="7948"/>
  <c r="Y177" i="7948"/>
  <c r="Y179" i="7948"/>
  <c r="Y181" i="7948"/>
  <c r="Y183" i="7948"/>
  <c r="Y172" i="7948"/>
  <c r="Y176" i="7948"/>
  <c r="Y180" i="7948"/>
  <c r="Y147" i="7948"/>
  <c r="Y149" i="7948"/>
  <c r="Y174" i="7948"/>
  <c r="Y182" i="7948"/>
  <c r="Y148" i="7948"/>
  <c r="Y151" i="7948"/>
  <c r="Y153" i="7948"/>
  <c r="Y155" i="7948"/>
  <c r="Y178" i="7948"/>
  <c r="Y146" i="7948"/>
  <c r="Y170" i="7948"/>
  <c r="Y152" i="7948"/>
  <c r="Y154" i="7948"/>
  <c r="Y157" i="7948"/>
  <c r="Y160" i="7948"/>
  <c r="Y150" i="7948"/>
  <c r="Y156" i="7948"/>
  <c r="Y158" i="7948"/>
  <c r="Y159" i="7948"/>
  <c r="Y280" i="7948"/>
  <c r="Y284" i="7948"/>
  <c r="Y281" i="7948"/>
  <c r="Y338" i="7948"/>
  <c r="Y342" i="7948"/>
  <c r="Y471" i="7948"/>
  <c r="Y224" i="7948"/>
  <c r="Y443" i="7948"/>
  <c r="Y441" i="7948"/>
  <c r="Y258" i="7948"/>
  <c r="Y269" i="7948"/>
  <c r="Y267" i="7948"/>
  <c r="Y263" i="7948"/>
  <c r="Y286" i="7948"/>
  <c r="Y293" i="7948"/>
  <c r="Y285" i="7948"/>
  <c r="Y344" i="7948"/>
  <c r="Y354" i="7948"/>
  <c r="Y343" i="7948"/>
  <c r="Y345" i="7948"/>
  <c r="Y522" i="7948"/>
  <c r="Y526" i="7948"/>
  <c r="Y228" i="7948"/>
  <c r="Y235" i="7948"/>
  <c r="Y238" i="7948"/>
  <c r="Y229" i="7948"/>
  <c r="Y236" i="7948"/>
  <c r="Y231" i="7948"/>
  <c r="Y282" i="7948"/>
  <c r="Y283" i="7948"/>
  <c r="Y340" i="7948"/>
  <c r="Y467" i="7948"/>
  <c r="Y469" i="7948"/>
  <c r="Y222" i="7948"/>
  <c r="Y226" i="7948"/>
  <c r="Y225" i="7948"/>
  <c r="Y371" i="7948"/>
  <c r="Y439" i="7948"/>
  <c r="Y492" i="7948"/>
  <c r="Y498" i="7948"/>
  <c r="Y496" i="7948"/>
  <c r="Y500" i="7948"/>
  <c r="Y256" i="7948"/>
  <c r="Y260" i="7948"/>
  <c r="Y265" i="7948"/>
  <c r="Y259" i="7948"/>
  <c r="Y261" i="7948"/>
  <c r="Y257" i="7948"/>
  <c r="Y297" i="7948"/>
  <c r="Y289" i="7948"/>
  <c r="Y295" i="7948"/>
  <c r="Y287" i="7948"/>
  <c r="Y346" i="7948"/>
  <c r="Y350" i="7948"/>
  <c r="Y347" i="7948"/>
  <c r="Y356" i="7948"/>
  <c r="Y352" i="7948"/>
  <c r="Y524" i="7948"/>
  <c r="Y234" i="7948"/>
  <c r="Y374" i="7948"/>
  <c r="Y384" i="7948"/>
  <c r="Y373" i="7948"/>
  <c r="Y380" i="7948"/>
  <c r="Y377" i="7948"/>
  <c r="Y254" i="7948"/>
  <c r="Y255" i="7948"/>
  <c r="Y253" i="7948"/>
  <c r="Y316" i="7948"/>
  <c r="Y315" i="7948"/>
  <c r="Y313" i="7948"/>
  <c r="Y321" i="7948"/>
  <c r="Y325" i="7948"/>
  <c r="Y207" i="7948"/>
  <c r="Y198" i="7948"/>
  <c r="Y521" i="7948"/>
  <c r="Y528" i="7948"/>
  <c r="Y530" i="7948"/>
  <c r="Y227" i="7948"/>
  <c r="Y240" i="7948"/>
  <c r="Y372" i="7948"/>
  <c r="Y376" i="7948"/>
  <c r="Y382" i="7948"/>
  <c r="Y251" i="7948"/>
  <c r="Y314" i="7948"/>
  <c r="Y318" i="7948"/>
  <c r="Y319" i="7948"/>
  <c r="Y323" i="7948"/>
  <c r="Y327" i="7948"/>
  <c r="Y199" i="7948"/>
  <c r="Y203" i="7948"/>
  <c r="Y206" i="7948"/>
  <c r="Y202" i="7948"/>
  <c r="Y204" i="7948"/>
  <c r="Y200" i="7948"/>
  <c r="X184" i="7948"/>
  <c r="Y161" i="7948"/>
  <c r="Y184" i="7948"/>
  <c r="AA3" i="7948"/>
  <c r="Z170" i="7948"/>
  <c r="Z172" i="7948"/>
  <c r="Z174" i="7948"/>
  <c r="Z176" i="7948"/>
  <c r="Z178" i="7948"/>
  <c r="Z180" i="7948"/>
  <c r="Z182" i="7948"/>
  <c r="Z171" i="7948"/>
  <c r="Z175" i="7948"/>
  <c r="Z179" i="7948"/>
  <c r="Z183" i="7948"/>
  <c r="Z146" i="7948"/>
  <c r="Z148" i="7948"/>
  <c r="Z145" i="7948"/>
  <c r="Z169" i="7948"/>
  <c r="Z177" i="7948"/>
  <c r="Z149" i="7948"/>
  <c r="Z150" i="7948"/>
  <c r="Z152" i="7948"/>
  <c r="Z154" i="7948"/>
  <c r="Z173" i="7948"/>
  <c r="Z147" i="7948"/>
  <c r="Z168" i="7948"/>
  <c r="Z181" i="7948"/>
  <c r="Z153" i="7948"/>
  <c r="Z155" i="7948"/>
  <c r="Z156" i="7948"/>
  <c r="Z158" i="7948"/>
  <c r="Z159" i="7948"/>
  <c r="Z151" i="7948"/>
  <c r="Z157" i="7948"/>
  <c r="Z160" i="7948"/>
  <c r="Z283" i="7948"/>
  <c r="Z284" i="7948"/>
  <c r="Z282" i="7948"/>
  <c r="Z341" i="7948"/>
  <c r="Z342" i="7948"/>
  <c r="Z340" i="7948"/>
  <c r="Z473" i="7948"/>
  <c r="Z224" i="7948"/>
  <c r="Z443" i="7948"/>
  <c r="Z493" i="7948"/>
  <c r="Z496" i="7948"/>
  <c r="Z257" i="7948"/>
  <c r="Z261" i="7948"/>
  <c r="Z263" i="7948"/>
  <c r="Z258" i="7948"/>
  <c r="Z269" i="7948"/>
  <c r="Z260" i="7948"/>
  <c r="Z265" i="7948"/>
  <c r="Z285" i="7948"/>
  <c r="Z289" i="7948"/>
  <c r="Z295" i="7948"/>
  <c r="Z288" i="7948"/>
  <c r="Z290" i="7948"/>
  <c r="Z286" i="7948"/>
  <c r="Z293" i="7948"/>
  <c r="Z343" i="7948"/>
  <c r="Z347" i="7948"/>
  <c r="Z356" i="7948"/>
  <c r="Z350" i="7948"/>
  <c r="Z344" i="7948"/>
  <c r="Z524" i="7948"/>
  <c r="Z526" i="7948"/>
  <c r="Z522" i="7948"/>
  <c r="Z528" i="7948"/>
  <c r="Z227" i="7948"/>
  <c r="Z231" i="7948"/>
  <c r="Z232" i="7948"/>
  <c r="Z238" i="7948"/>
  <c r="Z240" i="7948"/>
  <c r="Z234" i="7948"/>
  <c r="Z235" i="7948"/>
  <c r="Z280" i="7948"/>
  <c r="Z338" i="7948"/>
  <c r="Z469" i="7948"/>
  <c r="Z467" i="7948"/>
  <c r="Z471" i="7948"/>
  <c r="Z225" i="7948"/>
  <c r="Z226" i="7948"/>
  <c r="Z441" i="7948"/>
  <c r="Z500" i="7948"/>
  <c r="Z498" i="7948"/>
  <c r="Z502" i="7948"/>
  <c r="Z267" i="7948"/>
  <c r="Z256" i="7948"/>
  <c r="Z287" i="7948"/>
  <c r="Z299" i="7948"/>
  <c r="Z297" i="7948"/>
  <c r="Z352" i="7948"/>
  <c r="Z354" i="7948"/>
  <c r="Z530" i="7948"/>
  <c r="Z228" i="7948"/>
  <c r="Z230" i="7948"/>
  <c r="Z373" i="7948"/>
  <c r="Z377" i="7948"/>
  <c r="Z380" i="7948"/>
  <c r="Z386" i="7948"/>
  <c r="Z382" i="7948"/>
  <c r="Z253" i="7948"/>
  <c r="Z315" i="7948"/>
  <c r="Z319" i="7948"/>
  <c r="Z318" i="7948"/>
  <c r="Z321" i="7948"/>
  <c r="Z325" i="7948"/>
  <c r="Z200" i="7948"/>
  <c r="Z204" i="7948"/>
  <c r="Z203" i="7948"/>
  <c r="Z209" i="7948"/>
  <c r="Z199" i="7948"/>
  <c r="Z207" i="7948"/>
  <c r="Z236" i="7948"/>
  <c r="Z375" i="7948"/>
  <c r="Z384" i="7948"/>
  <c r="Z376" i="7948"/>
  <c r="Z372" i="7948"/>
  <c r="Z251" i="7948"/>
  <c r="Z255" i="7948"/>
  <c r="Z254" i="7948"/>
  <c r="Z313" i="7948"/>
  <c r="Z314" i="7948"/>
  <c r="Z323" i="7948"/>
  <c r="Z327" i="7948"/>
  <c r="Z202" i="7948"/>
  <c r="Z206" i="7948"/>
  <c r="Z184" i="7948"/>
  <c r="Z161" i="7948"/>
  <c r="AB3" i="7948"/>
  <c r="AA145" i="7948"/>
  <c r="AA168" i="7948"/>
  <c r="AA169" i="7948"/>
  <c r="AA171" i="7948"/>
  <c r="AA173" i="7948"/>
  <c r="AA175" i="7948"/>
  <c r="AA177" i="7948"/>
  <c r="AA179" i="7948"/>
  <c r="AA181" i="7948"/>
  <c r="AA183" i="7948"/>
  <c r="AA170" i="7948"/>
  <c r="AA174" i="7948"/>
  <c r="AA178" i="7948"/>
  <c r="AA182" i="7948"/>
  <c r="AA147" i="7948"/>
  <c r="AA149" i="7948"/>
  <c r="AA172" i="7948"/>
  <c r="AA180" i="7948"/>
  <c r="AA146" i="7948"/>
  <c r="AA151" i="7948"/>
  <c r="AA153" i="7948"/>
  <c r="AA155" i="7948"/>
  <c r="AA176" i="7948"/>
  <c r="AA148" i="7948"/>
  <c r="AA150" i="7948"/>
  <c r="AA152" i="7948"/>
  <c r="AA157" i="7948"/>
  <c r="AA160" i="7948"/>
  <c r="AA154" i="7948"/>
  <c r="AA156" i="7948"/>
  <c r="AA158" i="7948"/>
  <c r="AA159" i="7948"/>
  <c r="AA282" i="7948"/>
  <c r="AA340" i="7948"/>
  <c r="AA226" i="7948"/>
  <c r="AA441" i="7948"/>
  <c r="AA445" i="7948"/>
  <c r="AA498" i="7948"/>
  <c r="AA256" i="7948"/>
  <c r="AA260" i="7948"/>
  <c r="AA265" i="7948"/>
  <c r="AA261" i="7948"/>
  <c r="AA271" i="7948"/>
  <c r="AA267" i="7948"/>
  <c r="AA297" i="7948"/>
  <c r="AA285" i="7948"/>
  <c r="AA295" i="7948"/>
  <c r="AA350" i="7948"/>
  <c r="AA358" i="7948"/>
  <c r="AA352" i="7948"/>
  <c r="AA524" i="7948"/>
  <c r="AA528" i="7948"/>
  <c r="AA530" i="7948"/>
  <c r="AA230" i="7948"/>
  <c r="AA234" i="7948"/>
  <c r="AA227" i="7948"/>
  <c r="AA242" i="7948"/>
  <c r="AA280" i="7948"/>
  <c r="AA284" i="7948"/>
  <c r="AA283" i="7948"/>
  <c r="AA338" i="7948"/>
  <c r="AA342" i="7948"/>
  <c r="AA471" i="7948"/>
  <c r="AA469" i="7948"/>
  <c r="AA473" i="7948"/>
  <c r="AA224" i="7948"/>
  <c r="AA223" i="7948"/>
  <c r="AA225" i="7948"/>
  <c r="AA443" i="7948"/>
  <c r="AA502" i="7948"/>
  <c r="AA500" i="7948"/>
  <c r="AA496" i="7948"/>
  <c r="AA258" i="7948"/>
  <c r="AA269" i="7948"/>
  <c r="AA257" i="7948"/>
  <c r="AA263" i="7948"/>
  <c r="AA286" i="7948"/>
  <c r="AA293" i="7948"/>
  <c r="AA287" i="7948"/>
  <c r="AA299" i="7948"/>
  <c r="AA289" i="7948"/>
  <c r="AA344" i="7948"/>
  <c r="AA354" i="7948"/>
  <c r="AA347" i="7948"/>
  <c r="AA356" i="7948"/>
  <c r="AA343" i="7948"/>
  <c r="AA526" i="7948"/>
  <c r="AA238" i="7948"/>
  <c r="AA376" i="7948"/>
  <c r="AA382" i="7948"/>
  <c r="AA377" i="7948"/>
  <c r="AA384" i="7948"/>
  <c r="AA253" i="7948"/>
  <c r="AA314" i="7948"/>
  <c r="AA318" i="7948"/>
  <c r="AA313" i="7948"/>
  <c r="AA319" i="7948"/>
  <c r="AA323" i="7948"/>
  <c r="AA327" i="7948"/>
  <c r="AA199" i="7948"/>
  <c r="AA203" i="7948"/>
  <c r="AA206" i="7948"/>
  <c r="AA204" i="7948"/>
  <c r="AA202" i="7948"/>
  <c r="AA532" i="7948"/>
  <c r="AA228" i="7948"/>
  <c r="AA235" i="7948"/>
  <c r="AA231" i="7948"/>
  <c r="AA229" i="7948"/>
  <c r="AA236" i="7948"/>
  <c r="AA240" i="7948"/>
  <c r="AA378" i="7948"/>
  <c r="AA386" i="7948"/>
  <c r="AA373" i="7948"/>
  <c r="AA380" i="7948"/>
  <c r="AA254" i="7948"/>
  <c r="AA255" i="7948"/>
  <c r="AA317" i="7948"/>
  <c r="AA315" i="7948"/>
  <c r="AA321" i="7948"/>
  <c r="AA325" i="7948"/>
  <c r="AA329" i="7948"/>
  <c r="AA207" i="7948"/>
  <c r="AA200" i="7948"/>
  <c r="AA208" i="7948"/>
  <c r="AA184" i="7948"/>
  <c r="AB170" i="7948"/>
  <c r="AB172" i="7948"/>
  <c r="AB174" i="7948"/>
  <c r="AB176" i="7948"/>
  <c r="AB178" i="7948"/>
  <c r="AB180" i="7948"/>
  <c r="AB182" i="7948"/>
  <c r="AC3" i="7948"/>
  <c r="AB145" i="7948"/>
  <c r="AB168" i="7948"/>
  <c r="AB169" i="7948"/>
  <c r="AB173" i="7948"/>
  <c r="AB177" i="7948"/>
  <c r="AB181" i="7948"/>
  <c r="AB146" i="7948"/>
  <c r="AB148" i="7948"/>
  <c r="AB175" i="7948"/>
  <c r="AB183" i="7948"/>
  <c r="AB147" i="7948"/>
  <c r="AB150" i="7948"/>
  <c r="AB152" i="7948"/>
  <c r="AB154" i="7948"/>
  <c r="AB179" i="7948"/>
  <c r="AB171" i="7948"/>
  <c r="AB149" i="7948"/>
  <c r="AB151" i="7948"/>
  <c r="AB153" i="7948"/>
  <c r="AB155" i="7948"/>
  <c r="AB156" i="7948"/>
  <c r="AB158" i="7948"/>
  <c r="AB159" i="7948"/>
  <c r="AB157" i="7948"/>
  <c r="AB160" i="7948"/>
  <c r="AB282" i="7948"/>
  <c r="AB340" i="7948"/>
  <c r="AB469" i="7948"/>
  <c r="AB225" i="7948"/>
  <c r="AB224" i="7948"/>
  <c r="AB443" i="7948"/>
  <c r="AB500" i="7948"/>
  <c r="AB259" i="7948"/>
  <c r="AB267" i="7948"/>
  <c r="AB256" i="7948"/>
  <c r="AB269" i="7948"/>
  <c r="AB299" i="7948"/>
  <c r="AB286" i="7948"/>
  <c r="AB293" i="7948"/>
  <c r="AB297" i="7948"/>
  <c r="AB352" i="7948"/>
  <c r="AB344" i="7948"/>
  <c r="AB354" i="7948"/>
  <c r="AB530" i="7948"/>
  <c r="AB532" i="7948"/>
  <c r="AB236" i="7948"/>
  <c r="AB232" i="7948"/>
  <c r="AB283" i="7948"/>
  <c r="AB280" i="7948"/>
  <c r="AB284" i="7948"/>
  <c r="AB342" i="7948"/>
  <c r="AB338" i="7948"/>
  <c r="AB473" i="7948"/>
  <c r="AB471" i="7948"/>
  <c r="AB475" i="7948"/>
  <c r="AB226" i="7948"/>
  <c r="AB445" i="7948"/>
  <c r="AB496" i="7948"/>
  <c r="AB504" i="7948"/>
  <c r="AB502" i="7948"/>
  <c r="AB498" i="7948"/>
  <c r="AB257" i="7948"/>
  <c r="AB261" i="7948"/>
  <c r="AB263" i="7948"/>
  <c r="AB271" i="7948"/>
  <c r="AB260" i="7948"/>
  <c r="AB265" i="7948"/>
  <c r="AB285" i="7948"/>
  <c r="AB289" i="7948"/>
  <c r="AB295" i="7948"/>
  <c r="AB290" i="7948"/>
  <c r="AB301" i="7948"/>
  <c r="AB288" i="7948"/>
  <c r="AB343" i="7948"/>
  <c r="AB347" i="7948"/>
  <c r="AB356" i="7948"/>
  <c r="AB348" i="7948"/>
  <c r="AB358" i="7948"/>
  <c r="AB350" i="7948"/>
  <c r="AB528" i="7948"/>
  <c r="AB227" i="7948"/>
  <c r="AB234" i="7948"/>
  <c r="AB240" i="7948"/>
  <c r="AB238" i="7948"/>
  <c r="AB242" i="7948"/>
  <c r="AB375" i="7948"/>
  <c r="AB384" i="7948"/>
  <c r="AB374" i="7948"/>
  <c r="AB386" i="7948"/>
  <c r="AB251" i="7948"/>
  <c r="AB255" i="7948"/>
  <c r="AB254" i="7948"/>
  <c r="AB313" i="7948"/>
  <c r="AB317" i="7948"/>
  <c r="AB318" i="7948"/>
  <c r="AB314" i="7948"/>
  <c r="AB321" i="7948"/>
  <c r="AB325" i="7948"/>
  <c r="AB329" i="7948"/>
  <c r="AB202" i="7948"/>
  <c r="AB207" i="7948"/>
  <c r="AB206" i="7948"/>
  <c r="AB526" i="7948"/>
  <c r="AB524" i="7948"/>
  <c r="AB231" i="7948"/>
  <c r="AB228" i="7948"/>
  <c r="AB377" i="7948"/>
  <c r="AB380" i="7948"/>
  <c r="AB388" i="7948"/>
  <c r="AB376" i="7948"/>
  <c r="AB382" i="7948"/>
  <c r="AB253" i="7948"/>
  <c r="AB315" i="7948"/>
  <c r="AB319" i="7948"/>
  <c r="AB323" i="7948"/>
  <c r="AB327" i="7948"/>
  <c r="AB200" i="7948"/>
  <c r="AB204" i="7948"/>
  <c r="AB203" i="7948"/>
  <c r="AA161" i="7948"/>
  <c r="AB184" i="7948"/>
  <c r="AD3" i="7948"/>
  <c r="AC145" i="7948"/>
  <c r="AC168" i="7948"/>
  <c r="AC169" i="7948"/>
  <c r="AC171" i="7948"/>
  <c r="AC173" i="7948"/>
  <c r="AC175" i="7948"/>
  <c r="AC177" i="7948"/>
  <c r="AC179" i="7948"/>
  <c r="AC181" i="7948"/>
  <c r="AC183" i="7948"/>
  <c r="AC172" i="7948"/>
  <c r="AC176" i="7948"/>
  <c r="AC180" i="7948"/>
  <c r="AC147" i="7948"/>
  <c r="AC149" i="7948"/>
  <c r="AC170" i="7948"/>
  <c r="AC178" i="7948"/>
  <c r="AC148" i="7948"/>
  <c r="AC151" i="7948"/>
  <c r="AC153" i="7948"/>
  <c r="AC155" i="7948"/>
  <c r="AC174" i="7948"/>
  <c r="AC182" i="7948"/>
  <c r="AC146" i="7948"/>
  <c r="AC152" i="7948"/>
  <c r="AC150" i="7948"/>
  <c r="AC154" i="7948"/>
  <c r="AC157" i="7948"/>
  <c r="AC160" i="7948"/>
  <c r="AC156" i="7948"/>
  <c r="AC158" i="7948"/>
  <c r="AC159" i="7948"/>
  <c r="AC280" i="7948"/>
  <c r="AC284" i="7948"/>
  <c r="AC283" i="7948"/>
  <c r="AC338" i="7948"/>
  <c r="AC342" i="7948"/>
  <c r="AC471" i="7948"/>
  <c r="AC224" i="7948"/>
  <c r="AC225" i="7948"/>
  <c r="AC443" i="7948"/>
  <c r="AC445" i="7948"/>
  <c r="AC502" i="7948"/>
  <c r="AC496" i="7948"/>
  <c r="AC258" i="7948"/>
  <c r="AC269" i="7948"/>
  <c r="AC259" i="7948"/>
  <c r="AC261" i="7948"/>
  <c r="AC271" i="7948"/>
  <c r="AC286" i="7948"/>
  <c r="AC290" i="7948"/>
  <c r="AC293" i="7948"/>
  <c r="AC301" i="7948"/>
  <c r="AC289" i="7948"/>
  <c r="AC295" i="7948"/>
  <c r="AC299" i="7948"/>
  <c r="AC344" i="7948"/>
  <c r="AC354" i="7948"/>
  <c r="AC347" i="7948"/>
  <c r="AC356" i="7948"/>
  <c r="AC532" i="7948"/>
  <c r="AC526" i="7948"/>
  <c r="AC534" i="7948"/>
  <c r="AC228" i="7948"/>
  <c r="AC232" i="7948"/>
  <c r="AC238" i="7948"/>
  <c r="AC227" i="7948"/>
  <c r="AC282" i="7948"/>
  <c r="AC340" i="7948"/>
  <c r="AC475" i="7948"/>
  <c r="AC473" i="7948"/>
  <c r="AC226" i="7948"/>
  <c r="AC447" i="7948"/>
  <c r="AC498" i="7948"/>
  <c r="AC504" i="7948"/>
  <c r="AC500" i="7948"/>
  <c r="AC256" i="7948"/>
  <c r="AC260" i="7948"/>
  <c r="AC265" i="7948"/>
  <c r="AC273" i="7948"/>
  <c r="AC267" i="7948"/>
  <c r="AC257" i="7948"/>
  <c r="AC263" i="7948"/>
  <c r="AC288" i="7948"/>
  <c r="AC297" i="7948"/>
  <c r="AC285" i="7948"/>
  <c r="AC350" i="7948"/>
  <c r="AC358" i="7948"/>
  <c r="AC343" i="7948"/>
  <c r="AC360" i="7948"/>
  <c r="AC352" i="7948"/>
  <c r="AC528" i="7948"/>
  <c r="AC530" i="7948"/>
  <c r="AC229" i="7948"/>
  <c r="AC231" i="7948"/>
  <c r="AC244" i="7948"/>
  <c r="AC386" i="7948"/>
  <c r="AC388" i="7948"/>
  <c r="AC380" i="7948"/>
  <c r="AC254" i="7948"/>
  <c r="AC253" i="7948"/>
  <c r="AC320" i="7948"/>
  <c r="AC319" i="7948"/>
  <c r="AC313" i="7948"/>
  <c r="AC321" i="7948"/>
  <c r="AC325" i="7948"/>
  <c r="AC329" i="7948"/>
  <c r="AC207" i="7948"/>
  <c r="AC202" i="7948"/>
  <c r="AC204" i="7948"/>
  <c r="AC210" i="7948"/>
  <c r="AC234" i="7948"/>
  <c r="AC236" i="7948"/>
  <c r="AC242" i="7948"/>
  <c r="AC240" i="7948"/>
  <c r="AC376" i="7948"/>
  <c r="AC382" i="7948"/>
  <c r="AC384" i="7948"/>
  <c r="AC377" i="7948"/>
  <c r="AC255" i="7948"/>
  <c r="AC314" i="7948"/>
  <c r="AC318" i="7948"/>
  <c r="AC315" i="7948"/>
  <c r="AC323" i="7948"/>
  <c r="AC327" i="7948"/>
  <c r="AC331" i="7948"/>
  <c r="AC203" i="7948"/>
  <c r="AC206" i="7948"/>
  <c r="AB161" i="7948"/>
  <c r="AC184" i="7948"/>
  <c r="AE3" i="7948"/>
  <c r="AD170" i="7948"/>
  <c r="AD172" i="7948"/>
  <c r="AD174" i="7948"/>
  <c r="AD176" i="7948"/>
  <c r="AD178" i="7948"/>
  <c r="AD180" i="7948"/>
  <c r="AD182" i="7948"/>
  <c r="AD171" i="7948"/>
  <c r="AD175" i="7948"/>
  <c r="AD179" i="7948"/>
  <c r="AD183" i="7948"/>
  <c r="AD146" i="7948"/>
  <c r="AD148" i="7948"/>
  <c r="AD168" i="7948"/>
  <c r="AD173" i="7948"/>
  <c r="AD181" i="7948"/>
  <c r="AD149" i="7948"/>
  <c r="AD150" i="7948"/>
  <c r="AD152" i="7948"/>
  <c r="AD154" i="7948"/>
  <c r="AD145" i="7948"/>
  <c r="AD169" i="7948"/>
  <c r="AD177" i="7948"/>
  <c r="AD147" i="7948"/>
  <c r="AD153" i="7948"/>
  <c r="AD151" i="7948"/>
  <c r="AD155" i="7948"/>
  <c r="AD156" i="7948"/>
  <c r="AD158" i="7948"/>
  <c r="AD159" i="7948"/>
  <c r="AD157" i="7948"/>
  <c r="AD160" i="7948"/>
  <c r="AD283" i="7948"/>
  <c r="AD280" i="7948"/>
  <c r="AD282" i="7948"/>
  <c r="AD338" i="7948"/>
  <c r="AD340" i="7948"/>
  <c r="AD473" i="7948"/>
  <c r="AD471" i="7948"/>
  <c r="AD445" i="7948"/>
  <c r="AD447" i="7948"/>
  <c r="AD504" i="7948"/>
  <c r="AD498" i="7948"/>
  <c r="AD506" i="7948"/>
  <c r="AD257" i="7948"/>
  <c r="AD261" i="7948"/>
  <c r="AD263" i="7948"/>
  <c r="AD271" i="7948"/>
  <c r="AD260" i="7948"/>
  <c r="AD256" i="7948"/>
  <c r="AD273" i="7948"/>
  <c r="AD285" i="7948"/>
  <c r="AD289" i="7948"/>
  <c r="AD295" i="7948"/>
  <c r="AD297" i="7948"/>
  <c r="AD286" i="7948"/>
  <c r="AD293" i="7948"/>
  <c r="AD301" i="7948"/>
  <c r="AD343" i="7948"/>
  <c r="AD347" i="7948"/>
  <c r="AD356" i="7948"/>
  <c r="AD361" i="7948"/>
  <c r="AD358" i="7948"/>
  <c r="AD526" i="7948"/>
  <c r="AD534" i="7948"/>
  <c r="AD528" i="7948"/>
  <c r="AD227" i="7948"/>
  <c r="AD231" i="7948"/>
  <c r="AD228" i="7948"/>
  <c r="AD240" i="7948"/>
  <c r="AD284" i="7948"/>
  <c r="AD342" i="7948"/>
  <c r="AD477" i="7948"/>
  <c r="AD475" i="7948"/>
  <c r="AD225" i="7948"/>
  <c r="AD224" i="7948"/>
  <c r="AD226" i="7948"/>
  <c r="AD500" i="7948"/>
  <c r="AD502" i="7948"/>
  <c r="AD259" i="7948"/>
  <c r="AD267" i="7948"/>
  <c r="AD269" i="7948"/>
  <c r="AD265" i="7948"/>
  <c r="AD299" i="7948"/>
  <c r="AD352" i="7948"/>
  <c r="AD360" i="7948"/>
  <c r="AD350" i="7948"/>
  <c r="AD354" i="7948"/>
  <c r="AD344" i="7948"/>
  <c r="AD532" i="7948"/>
  <c r="AD236" i="7948"/>
  <c r="AD244" i="7948"/>
  <c r="AD242" i="7948"/>
  <c r="AD377" i="7948"/>
  <c r="AD380" i="7948"/>
  <c r="AD388" i="7948"/>
  <c r="AD376" i="7948"/>
  <c r="AD382" i="7948"/>
  <c r="AD253" i="7948"/>
  <c r="AD254" i="7948"/>
  <c r="AD315" i="7948"/>
  <c r="AD319" i="7948"/>
  <c r="AD314" i="7948"/>
  <c r="AD321" i="7948"/>
  <c r="AD325" i="7948"/>
  <c r="AD329" i="7948"/>
  <c r="AD332" i="7948"/>
  <c r="AD204" i="7948"/>
  <c r="AD205" i="7948"/>
  <c r="AD206" i="7948"/>
  <c r="AD207" i="7948"/>
  <c r="AD203" i="7948"/>
  <c r="AD216" i="7948"/>
  <c r="AD530" i="7948"/>
  <c r="AD238" i="7948"/>
  <c r="AD230" i="7948"/>
  <c r="AD234" i="7948"/>
  <c r="AD384" i="7948"/>
  <c r="AD386" i="7948"/>
  <c r="AD390" i="7948"/>
  <c r="AD255" i="7948"/>
  <c r="AD313" i="7948"/>
  <c r="AD317" i="7948"/>
  <c r="AD318" i="7948"/>
  <c r="AD323" i="7948"/>
  <c r="AD327" i="7948"/>
  <c r="AD331" i="7948"/>
  <c r="AD202" i="7948"/>
  <c r="AC161" i="7948"/>
  <c r="AD184" i="7948"/>
  <c r="AF3" i="7948"/>
  <c r="AE145" i="7948"/>
  <c r="AE168" i="7948"/>
  <c r="AE169" i="7948"/>
  <c r="AE171" i="7948"/>
  <c r="AE173" i="7948"/>
  <c r="AE175" i="7948"/>
  <c r="AE177" i="7948"/>
  <c r="AE179" i="7948"/>
  <c r="AE181" i="7948"/>
  <c r="AE183" i="7948"/>
  <c r="AE170" i="7948"/>
  <c r="AE174" i="7948"/>
  <c r="AE178" i="7948"/>
  <c r="AE182" i="7948"/>
  <c r="AE147" i="7948"/>
  <c r="AE149" i="7948"/>
  <c r="AE176" i="7948"/>
  <c r="AE146" i="7948"/>
  <c r="AE151" i="7948"/>
  <c r="AE153" i="7948"/>
  <c r="AE155" i="7948"/>
  <c r="AE180" i="7948"/>
  <c r="AE148" i="7948"/>
  <c r="AE172" i="7948"/>
  <c r="AE150" i="7948"/>
  <c r="AE152" i="7948"/>
  <c r="AE154" i="7948"/>
  <c r="AE157" i="7948"/>
  <c r="AE160" i="7948"/>
  <c r="AE156" i="7948"/>
  <c r="AE158" i="7948"/>
  <c r="AE159" i="7948"/>
  <c r="AE282" i="7948"/>
  <c r="AE283" i="7948"/>
  <c r="AE340" i="7948"/>
  <c r="AE475" i="7948"/>
  <c r="AE473" i="7948"/>
  <c r="AE226" i="7948"/>
  <c r="AE225" i="7948"/>
  <c r="AE447" i="7948"/>
  <c r="AE448" i="7948"/>
  <c r="AE445" i="7948"/>
  <c r="AE498" i="7948"/>
  <c r="AE506" i="7948"/>
  <c r="AE500" i="7948"/>
  <c r="AE256" i="7948"/>
  <c r="AE260" i="7948"/>
  <c r="AE265" i="7948"/>
  <c r="AE273" i="7948"/>
  <c r="AE257" i="7948"/>
  <c r="AE263" i="7948"/>
  <c r="AE297" i="7948"/>
  <c r="AE299" i="7948"/>
  <c r="AE295" i="7948"/>
  <c r="AE302" i="7948"/>
  <c r="AE350" i="7948"/>
  <c r="AE358" i="7948"/>
  <c r="AE360" i="7948"/>
  <c r="AE347" i="7948"/>
  <c r="AE361" i="7948"/>
  <c r="AE528" i="7948"/>
  <c r="AE530" i="7948"/>
  <c r="AE230" i="7948"/>
  <c r="AE234" i="7948"/>
  <c r="AE231" i="7948"/>
  <c r="AE242" i="7948"/>
  <c r="AE240" i="7948"/>
  <c r="AE236" i="7948"/>
  <c r="AE280" i="7948"/>
  <c r="AE284" i="7948"/>
  <c r="AE338" i="7948"/>
  <c r="AE342" i="7948"/>
  <c r="AE339" i="7948"/>
  <c r="AE477" i="7948"/>
  <c r="AE224" i="7948"/>
  <c r="AE502" i="7948"/>
  <c r="AE504" i="7948"/>
  <c r="AE269" i="7948"/>
  <c r="AE261" i="7948"/>
  <c r="AE271" i="7948"/>
  <c r="AE267" i="7948"/>
  <c r="AE286" i="7948"/>
  <c r="AE293" i="7948"/>
  <c r="AE301" i="7948"/>
  <c r="AE289" i="7948"/>
  <c r="AE285" i="7948"/>
  <c r="AE344" i="7948"/>
  <c r="AE354" i="7948"/>
  <c r="AE352" i="7948"/>
  <c r="AE343" i="7948"/>
  <c r="AE356" i="7948"/>
  <c r="AE532" i="7948"/>
  <c r="AE534" i="7948"/>
  <c r="AE228" i="7948"/>
  <c r="AE382" i="7948"/>
  <c r="AE390" i="7948"/>
  <c r="AE380" i="7948"/>
  <c r="AE384" i="7948"/>
  <c r="AE252" i="7948"/>
  <c r="AE255" i="7948"/>
  <c r="AE314" i="7948"/>
  <c r="AE318" i="7948"/>
  <c r="AE319" i="7948"/>
  <c r="AE315" i="7948"/>
  <c r="AE321" i="7948"/>
  <c r="AE325" i="7948"/>
  <c r="AE329" i="7948"/>
  <c r="AE332" i="7948"/>
  <c r="AE203" i="7948"/>
  <c r="AE206" i="7948"/>
  <c r="AE205" i="7948"/>
  <c r="AE204" i="7948"/>
  <c r="AE215" i="7948"/>
  <c r="AE232" i="7948"/>
  <c r="AE238" i="7948"/>
  <c r="AE227" i="7948"/>
  <c r="AE244" i="7948"/>
  <c r="AE386" i="7948"/>
  <c r="AE377" i="7948"/>
  <c r="AE388" i="7948"/>
  <c r="AE254" i="7948"/>
  <c r="AE253" i="7948"/>
  <c r="AE320" i="7948"/>
  <c r="AE313" i="7948"/>
  <c r="AE323" i="7948"/>
  <c r="AE327" i="7948"/>
  <c r="AE331" i="7948"/>
  <c r="AE207" i="7948"/>
  <c r="AE208" i="7948"/>
  <c r="AE216" i="7948"/>
  <c r="AD161" i="7948"/>
  <c r="AE161" i="7948"/>
  <c r="AE184" i="7948"/>
  <c r="AG3" i="7948"/>
  <c r="AF170" i="7948"/>
  <c r="AF172" i="7948"/>
  <c r="AF174" i="7948"/>
  <c r="AF176" i="7948"/>
  <c r="AF178" i="7948"/>
  <c r="AF180" i="7948"/>
  <c r="AF182" i="7948"/>
  <c r="AF145" i="7948"/>
  <c r="AF168" i="7948"/>
  <c r="AF169" i="7948"/>
  <c r="AF173" i="7948"/>
  <c r="AF177" i="7948"/>
  <c r="AF181" i="7948"/>
  <c r="AF146" i="7948"/>
  <c r="AF148" i="7948"/>
  <c r="AF171" i="7948"/>
  <c r="AF179" i="7948"/>
  <c r="AF147" i="7948"/>
  <c r="AF150" i="7948"/>
  <c r="AF152" i="7948"/>
  <c r="AF154" i="7948"/>
  <c r="AF175" i="7948"/>
  <c r="AF149" i="7948"/>
  <c r="AF183" i="7948"/>
  <c r="AF151" i="7948"/>
  <c r="AF156" i="7948"/>
  <c r="AF158" i="7948"/>
  <c r="AF159" i="7948"/>
  <c r="AF153" i="7948"/>
  <c r="AF155" i="7948"/>
  <c r="AF157" i="7948"/>
  <c r="AF160" i="7948"/>
  <c r="AF281" i="7948"/>
  <c r="AF284" i="7948"/>
  <c r="AF339" i="7948"/>
  <c r="AF342" i="7948"/>
  <c r="AF477" i="7948"/>
  <c r="AF475" i="7948"/>
  <c r="AF225" i="7948"/>
  <c r="AF226" i="7948"/>
  <c r="AF224" i="7948"/>
  <c r="AF447" i="7948"/>
  <c r="AF500" i="7948"/>
  <c r="AF502" i="7948"/>
  <c r="AF259" i="7948"/>
  <c r="AF267" i="7948"/>
  <c r="AF260" i="7948"/>
  <c r="AF265" i="7948"/>
  <c r="AF287" i="7948"/>
  <c r="AF299" i="7948"/>
  <c r="AF302" i="7948"/>
  <c r="AF290" i="7948"/>
  <c r="AF301" i="7948"/>
  <c r="AF297" i="7948"/>
  <c r="AF345" i="7948"/>
  <c r="AF352" i="7948"/>
  <c r="AF360" i="7948"/>
  <c r="AF350" i="7948"/>
  <c r="AF530" i="7948"/>
  <c r="AF532" i="7948"/>
  <c r="AF229" i="7948"/>
  <c r="AF236" i="7948"/>
  <c r="AF234" i="7948"/>
  <c r="AF244" i="7948"/>
  <c r="AF228" i="7948"/>
  <c r="AF242" i="7948"/>
  <c r="AF238" i="7948"/>
  <c r="AF283" i="7948"/>
  <c r="AF282" i="7948"/>
  <c r="AF280" i="7948"/>
  <c r="AF340" i="7948"/>
  <c r="AF338" i="7948"/>
  <c r="AF473" i="7948"/>
  <c r="AF504" i="7948"/>
  <c r="AF506" i="7948"/>
  <c r="AF257" i="7948"/>
  <c r="AF261" i="7948"/>
  <c r="AF263" i="7948"/>
  <c r="AF271" i="7948"/>
  <c r="AF256" i="7948"/>
  <c r="AF273" i="7948"/>
  <c r="AF258" i="7948"/>
  <c r="AF269" i="7948"/>
  <c r="AF274" i="7948"/>
  <c r="AF285" i="7948"/>
  <c r="AF289" i="7948"/>
  <c r="AF295" i="7948"/>
  <c r="AF286" i="7948"/>
  <c r="AF293" i="7948"/>
  <c r="AF343" i="7948"/>
  <c r="AF347" i="7948"/>
  <c r="AF356" i="7948"/>
  <c r="AF361" i="7948"/>
  <c r="AF344" i="7948"/>
  <c r="AF354" i="7948"/>
  <c r="AF358" i="7948"/>
  <c r="AF231" i="7948"/>
  <c r="AF230" i="7948"/>
  <c r="AF232" i="7948"/>
  <c r="AF384" i="7948"/>
  <c r="AF382" i="7948"/>
  <c r="AF390" i="7948"/>
  <c r="AF386" i="7948"/>
  <c r="AF255" i="7948"/>
  <c r="AF254" i="7948"/>
  <c r="AF313" i="7948"/>
  <c r="AF317" i="7948"/>
  <c r="AF314" i="7948"/>
  <c r="AF321" i="7948"/>
  <c r="AF325" i="7948"/>
  <c r="AF329" i="7948"/>
  <c r="AF332" i="7948"/>
  <c r="AF216" i="7948"/>
  <c r="AF534" i="7948"/>
  <c r="AF528" i="7948"/>
  <c r="AF227" i="7948"/>
  <c r="AF240" i="7948"/>
  <c r="AF380" i="7948"/>
  <c r="AF388" i="7948"/>
  <c r="AF253" i="7948"/>
  <c r="AF315" i="7948"/>
  <c r="AF319" i="7948"/>
  <c r="AF318" i="7948"/>
  <c r="AF323" i="7948"/>
  <c r="AF327" i="7948"/>
  <c r="AF331" i="7948"/>
  <c r="AF204" i="7948"/>
  <c r="AF207" i="7948"/>
  <c r="AF206" i="7948"/>
  <c r="AF161" i="7948"/>
  <c r="AH3" i="7948"/>
  <c r="AG145" i="7948"/>
  <c r="AG168" i="7948"/>
  <c r="AG169" i="7948"/>
  <c r="AG171" i="7948"/>
  <c r="AG173" i="7948"/>
  <c r="AG175" i="7948"/>
  <c r="AG177" i="7948"/>
  <c r="AG179" i="7948"/>
  <c r="AG181" i="7948"/>
  <c r="AG183" i="7948"/>
  <c r="AG172" i="7948"/>
  <c r="AG176" i="7948"/>
  <c r="AG180" i="7948"/>
  <c r="AG147" i="7948"/>
  <c r="AG149" i="7948"/>
  <c r="AG174" i="7948"/>
  <c r="AG182" i="7948"/>
  <c r="AG148" i="7948"/>
  <c r="AG151" i="7948"/>
  <c r="AG153" i="7948"/>
  <c r="AG155" i="7948"/>
  <c r="AG170" i="7948"/>
  <c r="AG146" i="7948"/>
  <c r="AG178" i="7948"/>
  <c r="AG152" i="7948"/>
  <c r="AG154" i="7948"/>
  <c r="AG150" i="7948"/>
  <c r="AG157" i="7948"/>
  <c r="AG160" i="7948"/>
  <c r="AG156" i="7948"/>
  <c r="AG158" i="7948"/>
  <c r="AG159" i="7948"/>
  <c r="AG280" i="7948"/>
  <c r="AG284" i="7948"/>
  <c r="AG283" i="7948"/>
  <c r="AG338" i="7948"/>
  <c r="AG342" i="7948"/>
  <c r="AG473" i="7948"/>
  <c r="AG477" i="7948"/>
  <c r="AG224" i="7948"/>
  <c r="AG502" i="7948"/>
  <c r="AG504" i="7948"/>
  <c r="AG500" i="7948"/>
  <c r="AG258" i="7948"/>
  <c r="AG269" i="7948"/>
  <c r="AG267" i="7948"/>
  <c r="AG261" i="7948"/>
  <c r="AG257" i="7948"/>
  <c r="AG286" i="7948"/>
  <c r="AG290" i="7948"/>
  <c r="AG293" i="7948"/>
  <c r="AG301" i="7948"/>
  <c r="AG285" i="7948"/>
  <c r="AG287" i="7948"/>
  <c r="AG299" i="7948"/>
  <c r="AG344" i="7948"/>
  <c r="AG354" i="7948"/>
  <c r="AG343" i="7948"/>
  <c r="AG361" i="7948"/>
  <c r="AG352" i="7948"/>
  <c r="AG532" i="7948"/>
  <c r="AG534" i="7948"/>
  <c r="AG228" i="7948"/>
  <c r="AG232" i="7948"/>
  <c r="AG238" i="7948"/>
  <c r="AG236" i="7948"/>
  <c r="AG282" i="7948"/>
  <c r="AG340" i="7948"/>
  <c r="AG475" i="7948"/>
  <c r="AG222" i="7948"/>
  <c r="AG226" i="7948"/>
  <c r="AG225" i="7948"/>
  <c r="AG447" i="7948"/>
  <c r="AG506" i="7948"/>
  <c r="AG256" i="7948"/>
  <c r="AG260" i="7948"/>
  <c r="AG265" i="7948"/>
  <c r="AG273" i="7948"/>
  <c r="AG271" i="7948"/>
  <c r="AG263" i="7948"/>
  <c r="AG297" i="7948"/>
  <c r="AG289" i="7948"/>
  <c r="AG295" i="7948"/>
  <c r="AG346" i="7948"/>
  <c r="AG350" i="7948"/>
  <c r="AG358" i="7948"/>
  <c r="AG347" i="7948"/>
  <c r="AG356" i="7948"/>
  <c r="AG360" i="7948"/>
  <c r="AG345" i="7948"/>
  <c r="AG234" i="7948"/>
  <c r="AG242" i="7948"/>
  <c r="AG240" i="7948"/>
  <c r="AG386" i="7948"/>
  <c r="AG384" i="7948"/>
  <c r="AG388" i="7948"/>
  <c r="AG254" i="7948"/>
  <c r="AG255" i="7948"/>
  <c r="AG315" i="7948"/>
  <c r="AG321" i="7948"/>
  <c r="AG325" i="7948"/>
  <c r="AG329" i="7948"/>
  <c r="AG332" i="7948"/>
  <c r="AG209" i="7948"/>
  <c r="AG216" i="7948"/>
  <c r="AG205" i="7948"/>
  <c r="AG207" i="7948"/>
  <c r="AG212" i="7948"/>
  <c r="AG530" i="7948"/>
  <c r="AG230" i="7948"/>
  <c r="AG231" i="7948"/>
  <c r="AG244" i="7948"/>
  <c r="AG227" i="7948"/>
  <c r="AG382" i="7948"/>
  <c r="AG390" i="7948"/>
  <c r="AG380" i="7948"/>
  <c r="AG251" i="7948"/>
  <c r="AG253" i="7948"/>
  <c r="AG314" i="7948"/>
  <c r="AG318" i="7948"/>
  <c r="AG319" i="7948"/>
  <c r="AG313" i="7948"/>
  <c r="AG323" i="7948"/>
  <c r="AG327" i="7948"/>
  <c r="AG331" i="7948"/>
  <c r="AG206" i="7948"/>
  <c r="AF184" i="7948"/>
  <c r="AG184" i="7948"/>
  <c r="AI3" i="7948"/>
  <c r="AH170" i="7948"/>
  <c r="AH172" i="7948"/>
  <c r="AH174" i="7948"/>
  <c r="AH176" i="7948"/>
  <c r="AH178" i="7948"/>
  <c r="AH180" i="7948"/>
  <c r="AH182" i="7948"/>
  <c r="AH171" i="7948"/>
  <c r="AH175" i="7948"/>
  <c r="AH179" i="7948"/>
  <c r="AH183" i="7948"/>
  <c r="AH146" i="7948"/>
  <c r="AH148" i="7948"/>
  <c r="AH145" i="7948"/>
  <c r="AH169" i="7948"/>
  <c r="AH177" i="7948"/>
  <c r="AH149" i="7948"/>
  <c r="AH150" i="7948"/>
  <c r="AH152" i="7948"/>
  <c r="AH154" i="7948"/>
  <c r="AH168" i="7948"/>
  <c r="AH181" i="7948"/>
  <c r="AH147" i="7948"/>
  <c r="AH173" i="7948"/>
  <c r="AH153" i="7948"/>
  <c r="AH155" i="7948"/>
  <c r="AH151" i="7948"/>
  <c r="AH156" i="7948"/>
  <c r="AH158" i="7948"/>
  <c r="AH159" i="7948"/>
  <c r="AH157" i="7948"/>
  <c r="AH160" i="7948"/>
  <c r="AH283" i="7948"/>
  <c r="AH284" i="7948"/>
  <c r="AH341" i="7948"/>
  <c r="AH342" i="7948"/>
  <c r="AH475" i="7948"/>
  <c r="AH223" i="7948"/>
  <c r="AH224" i="7948"/>
  <c r="AH226" i="7948"/>
  <c r="AH504" i="7948"/>
  <c r="AH502" i="7948"/>
  <c r="AH257" i="7948"/>
  <c r="AH261" i="7948"/>
  <c r="AH263" i="7948"/>
  <c r="AH271" i="7948"/>
  <c r="AH269" i="7948"/>
  <c r="AH256" i="7948"/>
  <c r="AH285" i="7948"/>
  <c r="AH289" i="7948"/>
  <c r="AH295" i="7948"/>
  <c r="AH288" i="7948"/>
  <c r="AH301" i="7948"/>
  <c r="AH343" i="7948"/>
  <c r="AH347" i="7948"/>
  <c r="AH356" i="7948"/>
  <c r="AH361" i="7948"/>
  <c r="AH346" i="7948"/>
  <c r="AH350" i="7948"/>
  <c r="AH354" i="7948"/>
  <c r="AH534" i="7948"/>
  <c r="AH227" i="7948"/>
  <c r="AH231" i="7948"/>
  <c r="AH232" i="7948"/>
  <c r="AH238" i="7948"/>
  <c r="AH240" i="7948"/>
  <c r="AH280" i="7948"/>
  <c r="AH282" i="7948"/>
  <c r="AH339" i="7948"/>
  <c r="AH338" i="7948"/>
  <c r="AH340" i="7948"/>
  <c r="AH477" i="7948"/>
  <c r="AH225" i="7948"/>
  <c r="AH506" i="7948"/>
  <c r="AH267" i="7948"/>
  <c r="AH273" i="7948"/>
  <c r="AH260" i="7948"/>
  <c r="AH265" i="7948"/>
  <c r="AH299" i="7948"/>
  <c r="AH297" i="7948"/>
  <c r="AH286" i="7948"/>
  <c r="AH293" i="7948"/>
  <c r="AH352" i="7948"/>
  <c r="AH360" i="7948"/>
  <c r="AH358" i="7948"/>
  <c r="AH344" i="7948"/>
  <c r="AH530" i="7948"/>
  <c r="AH234" i="7948"/>
  <c r="AH242" i="7948"/>
  <c r="AH380" i="7948"/>
  <c r="AH388" i="7948"/>
  <c r="AH386" i="7948"/>
  <c r="AH390" i="7948"/>
  <c r="AH253" i="7948"/>
  <c r="AH315" i="7948"/>
  <c r="AH319" i="7948"/>
  <c r="AH318" i="7948"/>
  <c r="AH321" i="7948"/>
  <c r="AH325" i="7948"/>
  <c r="AH329" i="7948"/>
  <c r="AH332" i="7948"/>
  <c r="AH207" i="7948"/>
  <c r="AH216" i="7948"/>
  <c r="AH532" i="7948"/>
  <c r="AH236" i="7948"/>
  <c r="AH228" i="7948"/>
  <c r="AH244" i="7948"/>
  <c r="AH230" i="7948"/>
  <c r="AH384" i="7948"/>
  <c r="AH382" i="7948"/>
  <c r="AH251" i="7948"/>
  <c r="AH255" i="7948"/>
  <c r="AH254" i="7948"/>
  <c r="AH313" i="7948"/>
  <c r="AH314" i="7948"/>
  <c r="AH323" i="7948"/>
  <c r="AH327" i="7948"/>
  <c r="AH331" i="7948"/>
  <c r="AH206" i="7948"/>
  <c r="AG161" i="7948"/>
  <c r="AH184" i="7948"/>
  <c r="AH161" i="7948"/>
  <c r="AJ3" i="7948"/>
  <c r="AI145" i="7948"/>
  <c r="AI168" i="7948"/>
  <c r="AI169" i="7948"/>
  <c r="AI171" i="7948"/>
  <c r="AI173" i="7948"/>
  <c r="AI175" i="7948"/>
  <c r="AI177" i="7948"/>
  <c r="AI179" i="7948"/>
  <c r="AI181" i="7948"/>
  <c r="AI183" i="7948"/>
  <c r="AI170" i="7948"/>
  <c r="AI174" i="7948"/>
  <c r="AI178" i="7948"/>
  <c r="AI182" i="7948"/>
  <c r="AI147" i="7948"/>
  <c r="AI149" i="7948"/>
  <c r="AI172" i="7948"/>
  <c r="AI180" i="7948"/>
  <c r="AI146" i="7948"/>
  <c r="AI151" i="7948"/>
  <c r="AI153" i="7948"/>
  <c r="AI155" i="7948"/>
  <c r="AI176" i="7948"/>
  <c r="AI148" i="7948"/>
  <c r="AI150" i="7948"/>
  <c r="AI157" i="7948"/>
  <c r="AI160" i="7948"/>
  <c r="AI152" i="7948"/>
  <c r="AI154" i="7948"/>
  <c r="AI156" i="7948"/>
  <c r="AI158" i="7948"/>
  <c r="AI159" i="7948"/>
  <c r="AI282" i="7948"/>
  <c r="AI340" i="7948"/>
  <c r="AI477" i="7948"/>
  <c r="AI226" i="7948"/>
  <c r="AI225" i="7948"/>
  <c r="AI506" i="7948"/>
  <c r="AI504" i="7948"/>
  <c r="AI256" i="7948"/>
  <c r="AI260" i="7948"/>
  <c r="AI265" i="7948"/>
  <c r="AI273" i="7948"/>
  <c r="AI261" i="7948"/>
  <c r="AI271" i="7948"/>
  <c r="AI297" i="7948"/>
  <c r="AI289" i="7948"/>
  <c r="AI350" i="7948"/>
  <c r="AI358" i="7948"/>
  <c r="AI352" i="7948"/>
  <c r="AI347" i="7948"/>
  <c r="AI356" i="7948"/>
  <c r="AI361" i="7948"/>
  <c r="AI230" i="7948"/>
  <c r="AI234" i="7948"/>
  <c r="AI227" i="7948"/>
  <c r="AI242" i="7948"/>
  <c r="AI229" i="7948"/>
  <c r="AI236" i="7948"/>
  <c r="AI244" i="7948"/>
  <c r="AI280" i="7948"/>
  <c r="AI284" i="7948"/>
  <c r="AI283" i="7948"/>
  <c r="AI281" i="7948"/>
  <c r="AI338" i="7948"/>
  <c r="AI342" i="7948"/>
  <c r="AI224" i="7948"/>
  <c r="AI502" i="7948"/>
  <c r="AI269" i="7948"/>
  <c r="AI257" i="7948"/>
  <c r="AI263" i="7948"/>
  <c r="AI267" i="7948"/>
  <c r="AI286" i="7948"/>
  <c r="AI293" i="7948"/>
  <c r="AI301" i="7948"/>
  <c r="AI299" i="7948"/>
  <c r="AI285" i="7948"/>
  <c r="AI295" i="7948"/>
  <c r="AI344" i="7948"/>
  <c r="AI354" i="7948"/>
  <c r="AI360" i="7948"/>
  <c r="AI343" i="7948"/>
  <c r="AI232" i="7948"/>
  <c r="AI238" i="7948"/>
  <c r="AI231" i="7948"/>
  <c r="AI240" i="7948"/>
  <c r="AI382" i="7948"/>
  <c r="AI390" i="7948"/>
  <c r="AI388" i="7948"/>
  <c r="AI253" i="7948"/>
  <c r="AI255" i="7948"/>
  <c r="AI314" i="7948"/>
  <c r="AI318" i="7948"/>
  <c r="AI313" i="7948"/>
  <c r="AI315" i="7948"/>
  <c r="AI321" i="7948"/>
  <c r="AI325" i="7948"/>
  <c r="AI329" i="7948"/>
  <c r="AI332" i="7948"/>
  <c r="AI216" i="7948"/>
  <c r="AI532" i="7948"/>
  <c r="AI534" i="7948"/>
  <c r="AI228" i="7948"/>
  <c r="AI245" i="7948"/>
  <c r="AI386" i="7948"/>
  <c r="AI384" i="7948"/>
  <c r="AI254" i="7948"/>
  <c r="AI316" i="7948"/>
  <c r="AI319" i="7948"/>
  <c r="AI323" i="7948"/>
  <c r="AI327" i="7948"/>
  <c r="AI331" i="7948"/>
  <c r="AI207" i="7948"/>
  <c r="AI161" i="7948"/>
  <c r="AI184" i="7948"/>
  <c r="AJ170" i="7948"/>
  <c r="AJ172" i="7948"/>
  <c r="AJ174" i="7948"/>
  <c r="AJ176" i="7948"/>
  <c r="AJ178" i="7948"/>
  <c r="AJ180" i="7948"/>
  <c r="AJ182" i="7948"/>
  <c r="AJ145" i="7948"/>
  <c r="AJ168" i="7948"/>
  <c r="AJ169" i="7948"/>
  <c r="AJ173" i="7948"/>
  <c r="AJ177" i="7948"/>
  <c r="AJ181" i="7948"/>
  <c r="AJ146" i="7948"/>
  <c r="AJ148" i="7948"/>
  <c r="AK3" i="7948"/>
  <c r="AJ175" i="7948"/>
  <c r="AJ183" i="7948"/>
  <c r="AJ147" i="7948"/>
  <c r="AJ150" i="7948"/>
  <c r="AJ152" i="7948"/>
  <c r="AJ154" i="7948"/>
  <c r="AJ171" i="7948"/>
  <c r="AJ179" i="7948"/>
  <c r="AJ149" i="7948"/>
  <c r="AJ151" i="7948"/>
  <c r="AJ153" i="7948"/>
  <c r="AJ155" i="7948"/>
  <c r="AJ156" i="7948"/>
  <c r="AJ158" i="7948"/>
  <c r="AJ159" i="7948"/>
  <c r="AJ157" i="7948"/>
  <c r="AJ160" i="7948"/>
  <c r="AJ282" i="7948"/>
  <c r="AJ280" i="7948"/>
  <c r="AJ284" i="7948"/>
  <c r="AJ340" i="7948"/>
  <c r="AJ342" i="7948"/>
  <c r="AJ477" i="7948"/>
  <c r="AJ225" i="7948"/>
  <c r="AJ506" i="7948"/>
  <c r="AJ267" i="7948"/>
  <c r="AJ256" i="7948"/>
  <c r="AJ273" i="7948"/>
  <c r="AJ258" i="7948"/>
  <c r="AJ299" i="7948"/>
  <c r="AJ286" i="7948"/>
  <c r="AJ293" i="7948"/>
  <c r="AJ288" i="7948"/>
  <c r="AJ352" i="7948"/>
  <c r="AJ360" i="7948"/>
  <c r="AJ344" i="7948"/>
  <c r="AJ354" i="7948"/>
  <c r="AJ358" i="7948"/>
  <c r="AJ532" i="7948"/>
  <c r="AJ236" i="7948"/>
  <c r="AJ244" i="7948"/>
  <c r="AJ238" i="7948"/>
  <c r="AJ283" i="7948"/>
  <c r="AJ338" i="7948"/>
  <c r="AJ226" i="7948"/>
  <c r="AJ224" i="7948"/>
  <c r="AJ504" i="7948"/>
  <c r="AJ257" i="7948"/>
  <c r="AJ261" i="7948"/>
  <c r="AJ263" i="7948"/>
  <c r="AJ271" i="7948"/>
  <c r="AJ260" i="7948"/>
  <c r="AJ265" i="7948"/>
  <c r="AJ269" i="7948"/>
  <c r="AJ274" i="7948"/>
  <c r="AJ285" i="7948"/>
  <c r="AJ289" i="7948"/>
  <c r="AJ295" i="7948"/>
  <c r="AJ290" i="7948"/>
  <c r="AJ301" i="7948"/>
  <c r="AJ297" i="7948"/>
  <c r="AJ343" i="7948"/>
  <c r="AJ347" i="7948"/>
  <c r="AJ356" i="7948"/>
  <c r="AJ361" i="7948"/>
  <c r="AJ346" i="7948"/>
  <c r="AJ350" i="7948"/>
  <c r="AJ534" i="7948"/>
  <c r="AJ227" i="7948"/>
  <c r="AJ240" i="7948"/>
  <c r="AJ245" i="7948"/>
  <c r="AJ384" i="7948"/>
  <c r="AJ390" i="7948"/>
  <c r="AJ255" i="7948"/>
  <c r="AJ313" i="7948"/>
  <c r="AJ321" i="7948"/>
  <c r="AJ325" i="7948"/>
  <c r="AJ329" i="7948"/>
  <c r="AJ332" i="7948"/>
  <c r="AJ216" i="7948"/>
  <c r="AJ231" i="7948"/>
  <c r="AJ234" i="7948"/>
  <c r="AJ242" i="7948"/>
  <c r="AJ228" i="7948"/>
  <c r="AJ388" i="7948"/>
  <c r="AJ382" i="7948"/>
  <c r="AJ386" i="7948"/>
  <c r="AJ253" i="7948"/>
  <c r="AJ254" i="7948"/>
  <c r="AJ315" i="7948"/>
  <c r="AJ319" i="7948"/>
  <c r="AJ318" i="7948"/>
  <c r="AJ314" i="7948"/>
  <c r="AJ323" i="7948"/>
  <c r="AJ327" i="7948"/>
  <c r="AJ331" i="7948"/>
  <c r="AJ215" i="7948"/>
  <c r="AL3" i="7948"/>
  <c r="AK145" i="7948"/>
  <c r="AK168" i="7948"/>
  <c r="AK169" i="7948"/>
  <c r="AK171" i="7948"/>
  <c r="AK173" i="7948"/>
  <c r="AK175" i="7948"/>
  <c r="AK177" i="7948"/>
  <c r="AK179" i="7948"/>
  <c r="AK181" i="7948"/>
  <c r="AK183" i="7948"/>
  <c r="AK172" i="7948"/>
  <c r="AK176" i="7948"/>
  <c r="AK180" i="7948"/>
  <c r="AK147" i="7948"/>
  <c r="AK149" i="7948"/>
  <c r="AK170" i="7948"/>
  <c r="AK178" i="7948"/>
  <c r="AK148" i="7948"/>
  <c r="AK151" i="7948"/>
  <c r="AK153" i="7948"/>
  <c r="AK155" i="7948"/>
  <c r="AK182" i="7948"/>
  <c r="AK174" i="7948"/>
  <c r="AK146" i="7948"/>
  <c r="AK152" i="7948"/>
  <c r="AK150" i="7948"/>
  <c r="AK154" i="7948"/>
  <c r="AK157" i="7948"/>
  <c r="AK160" i="7948"/>
  <c r="AK156" i="7948"/>
  <c r="AK158" i="7948"/>
  <c r="AK159" i="7948"/>
  <c r="AK280" i="7948"/>
  <c r="AK284" i="7948"/>
  <c r="AK338" i="7948"/>
  <c r="AK342" i="7948"/>
  <c r="AK224" i="7948"/>
  <c r="AK225" i="7948"/>
  <c r="AK223" i="7948"/>
  <c r="AK269" i="7948"/>
  <c r="AK259" i="7948"/>
  <c r="AK257" i="7948"/>
  <c r="AK263" i="7948"/>
  <c r="AK286" i="7948"/>
  <c r="AK293" i="7948"/>
  <c r="AK301" i="7948"/>
  <c r="AK289" i="7948"/>
  <c r="AK295" i="7948"/>
  <c r="AK344" i="7948"/>
  <c r="AK354" i="7948"/>
  <c r="AK347" i="7948"/>
  <c r="AK356" i="7948"/>
  <c r="AK360" i="7948"/>
  <c r="AK534" i="7948"/>
  <c r="AK228" i="7948"/>
  <c r="AK238" i="7948"/>
  <c r="AK233" i="7948"/>
  <c r="AK240" i="7948"/>
  <c r="AK282" i="7948"/>
  <c r="AK283" i="7948"/>
  <c r="AK340" i="7948"/>
  <c r="AK339" i="7948"/>
  <c r="AK226" i="7948"/>
  <c r="AK506" i="7948"/>
  <c r="AK504" i="7948"/>
  <c r="AK256" i="7948"/>
  <c r="AK260" i="7948"/>
  <c r="AK265" i="7948"/>
  <c r="AK273" i="7948"/>
  <c r="AK267" i="7948"/>
  <c r="AK261" i="7948"/>
  <c r="AK271" i="7948"/>
  <c r="AK288" i="7948"/>
  <c r="AK297" i="7948"/>
  <c r="AK285" i="7948"/>
  <c r="AK287" i="7948"/>
  <c r="AK299" i="7948"/>
  <c r="AK350" i="7948"/>
  <c r="AK358" i="7948"/>
  <c r="AK343" i="7948"/>
  <c r="AK361" i="7948"/>
  <c r="AK345" i="7948"/>
  <c r="AK352" i="7948"/>
  <c r="AK230" i="7948"/>
  <c r="AK236" i="7948"/>
  <c r="AK227" i="7948"/>
  <c r="AK386" i="7948"/>
  <c r="AK254" i="7948"/>
  <c r="AK320" i="7948"/>
  <c r="AK319" i="7948"/>
  <c r="AK317" i="7948"/>
  <c r="AK321" i="7948"/>
  <c r="AK325" i="7948"/>
  <c r="AK329" i="7948"/>
  <c r="AK332" i="7948"/>
  <c r="AK216" i="7948"/>
  <c r="AK234" i="7948"/>
  <c r="AK242" i="7948"/>
  <c r="AK231" i="7948"/>
  <c r="AK244" i="7948"/>
  <c r="AK390" i="7948"/>
  <c r="AK384" i="7948"/>
  <c r="AK388" i="7948"/>
  <c r="AK255" i="7948"/>
  <c r="AK253" i="7948"/>
  <c r="AK314" i="7948"/>
  <c r="AK318" i="7948"/>
  <c r="AK315" i="7948"/>
  <c r="AK313" i="7948"/>
  <c r="AK323" i="7948"/>
  <c r="AK327" i="7948"/>
  <c r="AK331" i="7948"/>
  <c r="AJ161" i="7948"/>
  <c r="AJ184" i="7948"/>
  <c r="AK161" i="7948"/>
  <c r="AK184" i="7948"/>
  <c r="AM3" i="7948"/>
  <c r="AL170" i="7948"/>
  <c r="AL172" i="7948"/>
  <c r="AL174" i="7948"/>
  <c r="AL176" i="7948"/>
  <c r="AL178" i="7948"/>
  <c r="AL180" i="7948"/>
  <c r="AL182" i="7948"/>
  <c r="AL171" i="7948"/>
  <c r="AL175" i="7948"/>
  <c r="AL179" i="7948"/>
  <c r="AL183" i="7948"/>
  <c r="AL146" i="7948"/>
  <c r="AL148" i="7948"/>
  <c r="AL168" i="7948"/>
  <c r="AL173" i="7948"/>
  <c r="AL181" i="7948"/>
  <c r="AL149" i="7948"/>
  <c r="AL150" i="7948"/>
  <c r="AL152" i="7948"/>
  <c r="AL154" i="7948"/>
  <c r="AL177" i="7948"/>
  <c r="AL145" i="7948"/>
  <c r="AL169" i="7948"/>
  <c r="AL147" i="7948"/>
  <c r="AL153" i="7948"/>
  <c r="AL151" i="7948"/>
  <c r="AL155" i="7948"/>
  <c r="AL156" i="7948"/>
  <c r="AL158" i="7948"/>
  <c r="AL159" i="7948"/>
  <c r="AL157" i="7948"/>
  <c r="AL160" i="7948"/>
  <c r="AL283" i="7948"/>
  <c r="AL280" i="7948"/>
  <c r="AL338" i="7948"/>
  <c r="AL226" i="7948"/>
  <c r="AL257" i="7948"/>
  <c r="AL261" i="7948"/>
  <c r="AL263" i="7948"/>
  <c r="AL271" i="7948"/>
  <c r="AL265" i="7948"/>
  <c r="AL285" i="7948"/>
  <c r="AL289" i="7948"/>
  <c r="AL295" i="7948"/>
  <c r="AL297" i="7948"/>
  <c r="AL290" i="7948"/>
  <c r="AL343" i="7948"/>
  <c r="AL347" i="7948"/>
  <c r="AL356" i="7948"/>
  <c r="AL361" i="7948"/>
  <c r="AL358" i="7948"/>
  <c r="AL348" i="7948"/>
  <c r="AL534" i="7948"/>
  <c r="AL227" i="7948"/>
  <c r="AL231" i="7948"/>
  <c r="AL228" i="7948"/>
  <c r="AL240" i="7948"/>
  <c r="AL245" i="7948"/>
  <c r="AL230" i="7948"/>
  <c r="AL242" i="7948"/>
  <c r="AL284" i="7948"/>
  <c r="AL282" i="7948"/>
  <c r="AL342" i="7948"/>
  <c r="AL340" i="7948"/>
  <c r="AL225" i="7948"/>
  <c r="AL224" i="7948"/>
  <c r="AL506" i="7948"/>
  <c r="AL267" i="7948"/>
  <c r="AL269" i="7948"/>
  <c r="AL260" i="7948"/>
  <c r="AL256" i="7948"/>
  <c r="AL273" i="7948"/>
  <c r="AL299" i="7948"/>
  <c r="AL288" i="7948"/>
  <c r="AL286" i="7948"/>
  <c r="AL293" i="7948"/>
  <c r="AL301" i="7948"/>
  <c r="AL352" i="7948"/>
  <c r="AL360" i="7948"/>
  <c r="AL346" i="7948"/>
  <c r="AL350" i="7948"/>
  <c r="AL344" i="7948"/>
  <c r="AL354" i="7948"/>
  <c r="AL236" i="7948"/>
  <c r="AL232" i="7948"/>
  <c r="AL238" i="7948"/>
  <c r="AL244" i="7948"/>
  <c r="AL388" i="7948"/>
  <c r="AL253" i="7948"/>
  <c r="AL254" i="7948"/>
  <c r="AL315" i="7948"/>
  <c r="AL319" i="7948"/>
  <c r="AL314" i="7948"/>
  <c r="AL321" i="7948"/>
  <c r="AL325" i="7948"/>
  <c r="AL329" i="7948"/>
  <c r="AL332" i="7948"/>
  <c r="AL215" i="7948"/>
  <c r="AL234" i="7948"/>
  <c r="AL384" i="7948"/>
  <c r="AL386" i="7948"/>
  <c r="AL390" i="7948"/>
  <c r="AL255" i="7948"/>
  <c r="AL313" i="7948"/>
  <c r="AL318" i="7948"/>
  <c r="AL323" i="7948"/>
  <c r="AL327" i="7948"/>
  <c r="AL331" i="7948"/>
  <c r="AL216" i="7948"/>
  <c r="AL161" i="7948"/>
  <c r="AL184" i="7948"/>
  <c r="AN3" i="7948"/>
  <c r="AM145" i="7948"/>
  <c r="AM168" i="7948"/>
  <c r="AM169" i="7948"/>
  <c r="AM171" i="7948"/>
  <c r="AM173" i="7948"/>
  <c r="AM175" i="7948"/>
  <c r="AM177" i="7948"/>
  <c r="AM179" i="7948"/>
  <c r="AM181" i="7948"/>
  <c r="AM183" i="7948"/>
  <c r="AM170" i="7948"/>
  <c r="AM174" i="7948"/>
  <c r="AM178" i="7948"/>
  <c r="AM182" i="7948"/>
  <c r="AM147" i="7948"/>
  <c r="AM149" i="7948"/>
  <c r="AM176" i="7948"/>
  <c r="AM146" i="7948"/>
  <c r="AM151" i="7948"/>
  <c r="AM153" i="7948"/>
  <c r="AM155" i="7948"/>
  <c r="AM172" i="7948"/>
  <c r="AM148" i="7948"/>
  <c r="AM180" i="7948"/>
  <c r="AM150" i="7948"/>
  <c r="AM152" i="7948"/>
  <c r="AM154" i="7948"/>
  <c r="AM157" i="7948"/>
  <c r="AM160" i="7948"/>
  <c r="AM156" i="7948"/>
  <c r="AM158" i="7948"/>
  <c r="AM159" i="7948"/>
  <c r="AM282" i="7948"/>
  <c r="AM283" i="7948"/>
  <c r="AM281" i="7948"/>
  <c r="AM340" i="7948"/>
  <c r="AM222" i="7948"/>
  <c r="AM226" i="7948"/>
  <c r="AM223" i="7948"/>
  <c r="AM506" i="7948"/>
  <c r="AM256" i="7948"/>
  <c r="AM260" i="7948"/>
  <c r="AM265" i="7948"/>
  <c r="AM273" i="7948"/>
  <c r="AM274" i="7948"/>
  <c r="AM257" i="7948"/>
  <c r="AM263" i="7948"/>
  <c r="AM267" i="7948"/>
  <c r="AM288" i="7948"/>
  <c r="AM297" i="7948"/>
  <c r="AM287" i="7948"/>
  <c r="AM299" i="7948"/>
  <c r="AM289" i="7948"/>
  <c r="AM285" i="7948"/>
  <c r="AM346" i="7948"/>
  <c r="AM350" i="7948"/>
  <c r="AM355" i="7948"/>
  <c r="AM358" i="7948"/>
  <c r="AM345" i="7948"/>
  <c r="AM360" i="7948"/>
  <c r="AM343" i="7948"/>
  <c r="AM361" i="7948"/>
  <c r="AM230" i="7948"/>
  <c r="AM234" i="7948"/>
  <c r="AM231" i="7948"/>
  <c r="AM242" i="7948"/>
  <c r="AM240" i="7948"/>
  <c r="AM280" i="7948"/>
  <c r="AM284" i="7948"/>
  <c r="AM338" i="7948"/>
  <c r="AM342" i="7948"/>
  <c r="AM224" i="7948"/>
  <c r="AM225" i="7948"/>
  <c r="AM269" i="7948"/>
  <c r="AM261" i="7948"/>
  <c r="AM271" i="7948"/>
  <c r="AM286" i="7948"/>
  <c r="AM290" i="7948"/>
  <c r="AM293" i="7948"/>
  <c r="AM301" i="7948"/>
  <c r="AM295" i="7948"/>
  <c r="AM344" i="7948"/>
  <c r="AM348" i="7948"/>
  <c r="AM351" i="7948"/>
  <c r="AM354" i="7948"/>
  <c r="AM359" i="7948"/>
  <c r="AM352" i="7948"/>
  <c r="AM347" i="7948"/>
  <c r="AM356" i="7948"/>
  <c r="AM228" i="7948"/>
  <c r="AM227" i="7948"/>
  <c r="AM244" i="7948"/>
  <c r="AM390" i="7948"/>
  <c r="AM314" i="7948"/>
  <c r="AM318" i="7948"/>
  <c r="AM317" i="7948"/>
  <c r="AM321" i="7948"/>
  <c r="AM325" i="7948"/>
  <c r="AM329" i="7948"/>
  <c r="AM328" i="7948"/>
  <c r="AM332" i="7948"/>
  <c r="AM212" i="7948"/>
  <c r="AM216" i="7948"/>
  <c r="AM215" i="7948"/>
  <c r="AM232" i="7948"/>
  <c r="AM238" i="7948"/>
  <c r="AM236" i="7948"/>
  <c r="AM386" i="7948"/>
  <c r="AM388" i="7948"/>
  <c r="AM254" i="7948"/>
  <c r="AM253" i="7948"/>
  <c r="AM255" i="7948"/>
  <c r="AM313" i="7948"/>
  <c r="AM319" i="7948"/>
  <c r="AM315" i="7948"/>
  <c r="AM323" i="7948"/>
  <c r="AM327" i="7948"/>
  <c r="AM331" i="7948"/>
  <c r="AM161" i="7948"/>
  <c r="AM184" i="7948"/>
  <c r="AO3" i="7948"/>
  <c r="AN170" i="7948"/>
  <c r="AN172" i="7948"/>
  <c r="AN174" i="7948"/>
  <c r="AN176" i="7948"/>
  <c r="AN178" i="7948"/>
  <c r="AN180" i="7948"/>
  <c r="AN182" i="7948"/>
  <c r="AN145" i="7948"/>
  <c r="AN168" i="7948"/>
  <c r="AN169" i="7948"/>
  <c r="AN173" i="7948"/>
  <c r="AN177" i="7948"/>
  <c r="AN181" i="7948"/>
  <c r="AN146" i="7948"/>
  <c r="AN148" i="7948"/>
  <c r="AN171" i="7948"/>
  <c r="AN179" i="7948"/>
  <c r="AN147" i="7948"/>
  <c r="AN150" i="7948"/>
  <c r="AN152" i="7948"/>
  <c r="AN154" i="7948"/>
  <c r="AN183" i="7948"/>
  <c r="AN175" i="7948"/>
  <c r="AN151" i="7948"/>
  <c r="AN149" i="7948"/>
  <c r="AN153" i="7948"/>
  <c r="AN156" i="7948"/>
  <c r="AN158" i="7948"/>
  <c r="AN159" i="7948"/>
  <c r="AN155" i="7948"/>
  <c r="AN157" i="7948"/>
  <c r="AN160" i="7948"/>
  <c r="AN280" i="7948"/>
  <c r="AN338" i="7948"/>
  <c r="AN225" i="7948"/>
  <c r="AN226" i="7948"/>
  <c r="AN224" i="7948"/>
  <c r="AN267" i="7948"/>
  <c r="AN260" i="7948"/>
  <c r="AN265" i="7948"/>
  <c r="AN269" i="7948"/>
  <c r="AN274" i="7948"/>
  <c r="AN299" i="7948"/>
  <c r="AN290" i="7948"/>
  <c r="AN301" i="7948"/>
  <c r="AN345" i="7948"/>
  <c r="AN352" i="7948"/>
  <c r="AN360" i="7948"/>
  <c r="AN348" i="7948"/>
  <c r="AN229" i="7948"/>
  <c r="AN233" i="7948"/>
  <c r="AN236" i="7948"/>
  <c r="AN234" i="7948"/>
  <c r="AN244" i="7948"/>
  <c r="AN242" i="7948"/>
  <c r="AN283" i="7948"/>
  <c r="AN282" i="7948"/>
  <c r="AN284" i="7948"/>
  <c r="AN340" i="7948"/>
  <c r="AN342" i="7948"/>
  <c r="AN257" i="7948"/>
  <c r="AN261" i="7948"/>
  <c r="AN263" i="7948"/>
  <c r="AN271" i="7948"/>
  <c r="AN256" i="7948"/>
  <c r="AN273" i="7948"/>
  <c r="AN262" i="7948"/>
  <c r="AN285" i="7948"/>
  <c r="AN289" i="7948"/>
  <c r="AN295" i="7948"/>
  <c r="AN286" i="7948"/>
  <c r="AN293" i="7948"/>
  <c r="AN297" i="7948"/>
  <c r="AN288" i="7948"/>
  <c r="AN343" i="7948"/>
  <c r="AN347" i="7948"/>
  <c r="AN356" i="7948"/>
  <c r="AN361" i="7948"/>
  <c r="AN344" i="7948"/>
  <c r="AN354" i="7948"/>
  <c r="AN346" i="7948"/>
  <c r="AN350" i="7948"/>
  <c r="AN358" i="7948"/>
  <c r="AN231" i="7948"/>
  <c r="AN228" i="7948"/>
  <c r="AN386" i="7948"/>
  <c r="AN390" i="7948"/>
  <c r="AN255" i="7948"/>
  <c r="AN313" i="7948"/>
  <c r="AN317" i="7948"/>
  <c r="AN318" i="7948"/>
  <c r="AN321" i="7948"/>
  <c r="AN325" i="7948"/>
  <c r="AN329" i="7948"/>
  <c r="AN332" i="7948"/>
  <c r="AN216" i="7948"/>
  <c r="AN227" i="7948"/>
  <c r="AN230" i="7948"/>
  <c r="AN240" i="7948"/>
  <c r="AN232" i="7948"/>
  <c r="AN238" i="7948"/>
  <c r="AN388" i="7948"/>
  <c r="AN253" i="7948"/>
  <c r="AN254" i="7948"/>
  <c r="AN315" i="7948"/>
  <c r="AN319" i="7948"/>
  <c r="AN314" i="7948"/>
  <c r="AN323" i="7948"/>
  <c r="AN327" i="7948"/>
  <c r="AN331" i="7948"/>
  <c r="AN184" i="7948"/>
  <c r="AN161" i="7948"/>
  <c r="AP3" i="7948"/>
  <c r="AO145" i="7948"/>
  <c r="AO168" i="7948"/>
  <c r="AO169" i="7948"/>
  <c r="AO171" i="7948"/>
  <c r="AO173" i="7948"/>
  <c r="AO175" i="7948"/>
  <c r="AO177" i="7948"/>
  <c r="AO179" i="7948"/>
  <c r="AO181" i="7948"/>
  <c r="AO183" i="7948"/>
  <c r="AO172" i="7948"/>
  <c r="AO176" i="7948"/>
  <c r="AO180" i="7948"/>
  <c r="AO147" i="7948"/>
  <c r="AO149" i="7948"/>
  <c r="AO174" i="7948"/>
  <c r="AO182" i="7948"/>
  <c r="AO148" i="7948"/>
  <c r="AO151" i="7948"/>
  <c r="AO153" i="7948"/>
  <c r="AO155" i="7948"/>
  <c r="AO178" i="7948"/>
  <c r="AO146" i="7948"/>
  <c r="AO170" i="7948"/>
  <c r="AO152" i="7948"/>
  <c r="AO154" i="7948"/>
  <c r="AO157" i="7948"/>
  <c r="AO160" i="7948"/>
  <c r="AO150" i="7948"/>
  <c r="AO156" i="7948"/>
  <c r="AO158" i="7948"/>
  <c r="AO159" i="7948"/>
  <c r="AO280" i="7948"/>
  <c r="AO284" i="7948"/>
  <c r="AO338" i="7948"/>
  <c r="AO342" i="7948"/>
  <c r="AO339" i="7948"/>
  <c r="AO224" i="7948"/>
  <c r="AO223" i="7948"/>
  <c r="AO269" i="7948"/>
  <c r="AO267" i="7948"/>
  <c r="AO271" i="7948"/>
  <c r="AO263" i="7948"/>
  <c r="AO286" i="7948"/>
  <c r="AO290" i="7948"/>
  <c r="AO293" i="7948"/>
  <c r="AO301" i="7948"/>
  <c r="AO285" i="7948"/>
  <c r="AO344" i="7948"/>
  <c r="AO348" i="7948"/>
  <c r="AO354" i="7948"/>
  <c r="AO343" i="7948"/>
  <c r="AO361" i="7948"/>
  <c r="AO228" i="7948"/>
  <c r="AO232" i="7948"/>
  <c r="AO238" i="7948"/>
  <c r="AO236" i="7948"/>
  <c r="AO231" i="7948"/>
  <c r="AO227" i="7948"/>
  <c r="AO282" i="7948"/>
  <c r="AO283" i="7948"/>
  <c r="AO340" i="7948"/>
  <c r="AO226" i="7948"/>
  <c r="AO225" i="7948"/>
  <c r="AO256" i="7948"/>
  <c r="AO260" i="7948"/>
  <c r="AO265" i="7948"/>
  <c r="AO273" i="7948"/>
  <c r="AO274" i="7948"/>
  <c r="AO259" i="7948"/>
  <c r="AO261" i="7948"/>
  <c r="AO257" i="7948"/>
  <c r="AO288" i="7948"/>
  <c r="AO297" i="7948"/>
  <c r="AO289" i="7948"/>
  <c r="AO295" i="7948"/>
  <c r="AO302" i="7948"/>
  <c r="AO299" i="7948"/>
  <c r="AO350" i="7948"/>
  <c r="AO358" i="7948"/>
  <c r="AO347" i="7948"/>
  <c r="AO356" i="7948"/>
  <c r="AO352" i="7948"/>
  <c r="AO360" i="7948"/>
  <c r="AO234" i="7948"/>
  <c r="AO242" i="7948"/>
  <c r="AO244" i="7948"/>
  <c r="AO388" i="7948"/>
  <c r="AO254" i="7948"/>
  <c r="AO255" i="7948"/>
  <c r="AO253" i="7948"/>
  <c r="AO320" i="7948"/>
  <c r="AO315" i="7948"/>
  <c r="AO317" i="7948"/>
  <c r="AO313" i="7948"/>
  <c r="AO321" i="7948"/>
  <c r="AO325" i="7948"/>
  <c r="AO329" i="7948"/>
  <c r="AO332" i="7948"/>
  <c r="AO216" i="7948"/>
  <c r="AO240" i="7948"/>
  <c r="AO390" i="7948"/>
  <c r="AO251" i="7948"/>
  <c r="AO314" i="7948"/>
  <c r="AO318" i="7948"/>
  <c r="AO319" i="7948"/>
  <c r="AO323" i="7948"/>
  <c r="AO327" i="7948"/>
  <c r="AO331" i="7948"/>
  <c r="AO184" i="7948"/>
  <c r="AQ3" i="7948"/>
  <c r="AP170" i="7948"/>
  <c r="AP172" i="7948"/>
  <c r="AP174" i="7948"/>
  <c r="AP176" i="7948"/>
  <c r="AP178" i="7948"/>
  <c r="AP180" i="7948"/>
  <c r="AP182" i="7948"/>
  <c r="AP171" i="7948"/>
  <c r="AP175" i="7948"/>
  <c r="AP179" i="7948"/>
  <c r="AP183" i="7948"/>
  <c r="AP146" i="7948"/>
  <c r="AP148" i="7948"/>
  <c r="AP145" i="7948"/>
  <c r="AP169" i="7948"/>
  <c r="AP177" i="7948"/>
  <c r="AP149" i="7948"/>
  <c r="AP150" i="7948"/>
  <c r="AP152" i="7948"/>
  <c r="AP154" i="7948"/>
  <c r="AP173" i="7948"/>
  <c r="AP147" i="7948"/>
  <c r="AP168" i="7948"/>
  <c r="AP181" i="7948"/>
  <c r="AP153" i="7948"/>
  <c r="AP155" i="7948"/>
  <c r="AP156" i="7948"/>
  <c r="AP158" i="7948"/>
  <c r="AP159" i="7948"/>
  <c r="AP151" i="7948"/>
  <c r="AP157" i="7948"/>
  <c r="AP160" i="7948"/>
  <c r="AP283" i="7948"/>
  <c r="AP284" i="7948"/>
  <c r="AP282" i="7948"/>
  <c r="AP342" i="7948"/>
  <c r="AP224" i="7948"/>
  <c r="AP257" i="7948"/>
  <c r="AP261" i="7948"/>
  <c r="AP263" i="7948"/>
  <c r="AP271" i="7948"/>
  <c r="AP269" i="7948"/>
  <c r="AP273" i="7948"/>
  <c r="AP260" i="7948"/>
  <c r="AP265" i="7948"/>
  <c r="AP285" i="7948"/>
  <c r="AP289" i="7948"/>
  <c r="AP295" i="7948"/>
  <c r="AP290" i="7948"/>
  <c r="AP286" i="7948"/>
  <c r="AP293" i="7948"/>
  <c r="AP343" i="7948"/>
  <c r="AP347" i="7948"/>
  <c r="AP356" i="7948"/>
  <c r="AP361" i="7948"/>
  <c r="AP350" i="7948"/>
  <c r="AP344" i="7948"/>
  <c r="AP227" i="7948"/>
  <c r="AP231" i="7948"/>
  <c r="AP232" i="7948"/>
  <c r="AP238" i="7948"/>
  <c r="AP240" i="7948"/>
  <c r="AP234" i="7948"/>
  <c r="AP280" i="7948"/>
  <c r="AP338" i="7948"/>
  <c r="AP340" i="7948"/>
  <c r="AP225" i="7948"/>
  <c r="AP226" i="7948"/>
  <c r="AP222" i="7948"/>
  <c r="AP259" i="7948"/>
  <c r="AP267" i="7948"/>
  <c r="AP262" i="7948"/>
  <c r="AP256" i="7948"/>
  <c r="AP291" i="7948"/>
  <c r="AP299" i="7948"/>
  <c r="AP297" i="7948"/>
  <c r="AP301" i="7948"/>
  <c r="AP352" i="7948"/>
  <c r="AP360" i="7948"/>
  <c r="AP358" i="7948"/>
  <c r="AP354" i="7948"/>
  <c r="AP348" i="7948"/>
  <c r="AP228" i="7948"/>
  <c r="AP388" i="7948"/>
  <c r="AP390" i="7948"/>
  <c r="AP253" i="7948"/>
  <c r="AP315" i="7948"/>
  <c r="AP319" i="7948"/>
  <c r="AP318" i="7948"/>
  <c r="AP321" i="7948"/>
  <c r="AP325" i="7948"/>
  <c r="AP329" i="7948"/>
  <c r="AP332" i="7948"/>
  <c r="AP216" i="7948"/>
  <c r="AP236" i="7948"/>
  <c r="AP244" i="7948"/>
  <c r="AP230" i="7948"/>
  <c r="AP242" i="7948"/>
  <c r="AP251" i="7948"/>
  <c r="AP255" i="7948"/>
  <c r="AP254" i="7948"/>
  <c r="AP313" i="7948"/>
  <c r="AP314" i="7948"/>
  <c r="AP323" i="7948"/>
  <c r="AP327" i="7948"/>
  <c r="AP331" i="7948"/>
  <c r="AO161" i="7948"/>
  <c r="AP161" i="7948"/>
  <c r="AR3" i="7948"/>
  <c r="AQ145" i="7948"/>
  <c r="AQ168" i="7948"/>
  <c r="AQ169" i="7948"/>
  <c r="AQ171" i="7948"/>
  <c r="AQ173" i="7948"/>
  <c r="AQ175" i="7948"/>
  <c r="AQ177" i="7948"/>
  <c r="AQ179" i="7948"/>
  <c r="AQ181" i="7948"/>
  <c r="AQ183" i="7948"/>
  <c r="AQ170" i="7948"/>
  <c r="AQ174" i="7948"/>
  <c r="AQ178" i="7948"/>
  <c r="AQ182" i="7948"/>
  <c r="AQ147" i="7948"/>
  <c r="AQ149" i="7948"/>
  <c r="AQ172" i="7948"/>
  <c r="AQ180" i="7948"/>
  <c r="AQ146" i="7948"/>
  <c r="AQ151" i="7948"/>
  <c r="AQ153" i="7948"/>
  <c r="AQ155" i="7948"/>
  <c r="AQ176" i="7948"/>
  <c r="AQ148" i="7948"/>
  <c r="AQ150" i="7948"/>
  <c r="AQ152" i="7948"/>
  <c r="AQ157" i="7948"/>
  <c r="AQ160" i="7948"/>
  <c r="AQ154" i="7948"/>
  <c r="AQ156" i="7948"/>
  <c r="AQ158" i="7948"/>
  <c r="AQ159" i="7948"/>
  <c r="AQ282" i="7948"/>
  <c r="AQ281" i="7948"/>
  <c r="AQ340" i="7948"/>
  <c r="AQ339" i="7948"/>
  <c r="AQ226" i="7948"/>
  <c r="AQ225" i="7948"/>
  <c r="AQ256" i="7948"/>
  <c r="AQ260" i="7948"/>
  <c r="AQ265" i="7948"/>
  <c r="AQ273" i="7948"/>
  <c r="AQ261" i="7948"/>
  <c r="AQ271" i="7948"/>
  <c r="AQ259" i="7948"/>
  <c r="AQ267" i="7948"/>
  <c r="AQ288" i="7948"/>
  <c r="AQ297" i="7948"/>
  <c r="AQ285" i="7948"/>
  <c r="AQ295" i="7948"/>
  <c r="AQ302" i="7948"/>
  <c r="AQ346" i="7948"/>
  <c r="AQ350" i="7948"/>
  <c r="AQ358" i="7948"/>
  <c r="AQ352" i="7948"/>
  <c r="AQ343" i="7948"/>
  <c r="AQ234" i="7948"/>
  <c r="AQ227" i="7948"/>
  <c r="AQ242" i="7948"/>
  <c r="AQ244" i="7948"/>
  <c r="AQ280" i="7948"/>
  <c r="AQ284" i="7948"/>
  <c r="AQ283" i="7948"/>
  <c r="AQ338" i="7948"/>
  <c r="AQ342" i="7948"/>
  <c r="AQ224" i="7948"/>
  <c r="AQ223" i="7948"/>
  <c r="AQ269" i="7948"/>
  <c r="AQ257" i="7948"/>
  <c r="AQ263" i="7948"/>
  <c r="AQ286" i="7948"/>
  <c r="AQ290" i="7948"/>
  <c r="AQ293" i="7948"/>
  <c r="AQ301" i="7948"/>
  <c r="AQ299" i="7948"/>
  <c r="AQ289" i="7948"/>
  <c r="AQ344" i="7948"/>
  <c r="AQ348" i="7948"/>
  <c r="AQ354" i="7948"/>
  <c r="AQ360" i="7948"/>
  <c r="AQ347" i="7948"/>
  <c r="AQ356" i="7948"/>
  <c r="AQ361" i="7948"/>
  <c r="AQ232" i="7948"/>
  <c r="AQ238" i="7948"/>
  <c r="AQ236" i="7948"/>
  <c r="AQ390" i="7948"/>
  <c r="AQ253" i="7948"/>
  <c r="AQ314" i="7948"/>
  <c r="AQ318" i="7948"/>
  <c r="AQ313" i="7948"/>
  <c r="AQ319" i="7948"/>
  <c r="AQ321" i="7948"/>
  <c r="AQ325" i="7948"/>
  <c r="AQ329" i="7948"/>
  <c r="AQ332" i="7948"/>
  <c r="AQ228" i="7948"/>
  <c r="AQ231" i="7948"/>
  <c r="AQ240" i="7948"/>
  <c r="AQ254" i="7948"/>
  <c r="AQ255" i="7948"/>
  <c r="AQ315" i="7948"/>
  <c r="AQ323" i="7948"/>
  <c r="AQ327" i="7948"/>
  <c r="AQ331" i="7948"/>
  <c r="AQ216" i="7948"/>
  <c r="AP184" i="7948"/>
  <c r="AQ184" i="7948"/>
  <c r="AR170" i="7948"/>
  <c r="AR172" i="7948"/>
  <c r="AR174" i="7948"/>
  <c r="AR176" i="7948"/>
  <c r="AR178" i="7948"/>
  <c r="AR180" i="7948"/>
  <c r="AR182" i="7948"/>
  <c r="AS3" i="7948"/>
  <c r="AR145" i="7948"/>
  <c r="AR168" i="7948"/>
  <c r="AR169" i="7948"/>
  <c r="AR173" i="7948"/>
  <c r="AR177" i="7948"/>
  <c r="AR181" i="7948"/>
  <c r="AR146" i="7948"/>
  <c r="AR148" i="7948"/>
  <c r="AR175" i="7948"/>
  <c r="AR183" i="7948"/>
  <c r="AR147" i="7948"/>
  <c r="AR150" i="7948"/>
  <c r="AR152" i="7948"/>
  <c r="AR154" i="7948"/>
  <c r="AR179" i="7948"/>
  <c r="AR171" i="7948"/>
  <c r="AR149" i="7948"/>
  <c r="AR151" i="7948"/>
  <c r="AR153" i="7948"/>
  <c r="AR155" i="7948"/>
  <c r="AR156" i="7948"/>
  <c r="AR158" i="7948"/>
  <c r="AR159" i="7948"/>
  <c r="AR157" i="7948"/>
  <c r="AR160" i="7948"/>
  <c r="AR281" i="7948"/>
  <c r="AR282" i="7948"/>
  <c r="AR339" i="7948"/>
  <c r="AR340" i="7948"/>
  <c r="AR338" i="7948"/>
  <c r="AR225" i="7948"/>
  <c r="AR222" i="7948"/>
  <c r="AR224" i="7948"/>
  <c r="AR259" i="7948"/>
  <c r="AR267" i="7948"/>
  <c r="AR256" i="7948"/>
  <c r="AR273" i="7948"/>
  <c r="AR269" i="7948"/>
  <c r="AR291" i="7948"/>
  <c r="AR299" i="7948"/>
  <c r="AR286" i="7948"/>
  <c r="AR293" i="7948"/>
  <c r="AR297" i="7948"/>
  <c r="AR349" i="7948"/>
  <c r="AR352" i="7948"/>
  <c r="AR360" i="7948"/>
  <c r="AR344" i="7948"/>
  <c r="AR354" i="7948"/>
  <c r="AR350" i="7948"/>
  <c r="AR233" i="7948"/>
  <c r="AR236" i="7948"/>
  <c r="AR230" i="7948"/>
  <c r="AR244" i="7948"/>
  <c r="AR232" i="7948"/>
  <c r="AR228" i="7948"/>
  <c r="AR283" i="7948"/>
  <c r="AR280" i="7948"/>
  <c r="AR284" i="7948"/>
  <c r="AR341" i="7948"/>
  <c r="AR342" i="7948"/>
  <c r="AR226" i="7948"/>
  <c r="AR257" i="7948"/>
  <c r="AR261" i="7948"/>
  <c r="AR263" i="7948"/>
  <c r="AR271" i="7948"/>
  <c r="AR260" i="7948"/>
  <c r="AR265" i="7948"/>
  <c r="AR285" i="7948"/>
  <c r="AR289" i="7948"/>
  <c r="AR295" i="7948"/>
  <c r="AR290" i="7948"/>
  <c r="AR301" i="7948"/>
  <c r="AR343" i="7948"/>
  <c r="AR347" i="7948"/>
  <c r="AR356" i="7948"/>
  <c r="AR361" i="7948"/>
  <c r="AR348" i="7948"/>
  <c r="AR358" i="7948"/>
  <c r="AR227" i="7948"/>
  <c r="AR234" i="7948"/>
  <c r="AR240" i="7948"/>
  <c r="AR242" i="7948"/>
  <c r="AR255" i="7948"/>
  <c r="AR254" i="7948"/>
  <c r="AR313" i="7948"/>
  <c r="AR317" i="7948"/>
  <c r="AR316" i="7948"/>
  <c r="AR318" i="7948"/>
  <c r="AR314" i="7948"/>
  <c r="AR323" i="7948"/>
  <c r="AR327" i="7948"/>
  <c r="AR331" i="7948"/>
  <c r="AR216" i="7948"/>
  <c r="AR231" i="7948"/>
  <c r="AR238" i="7948"/>
  <c r="AR390" i="7948"/>
  <c r="AR253" i="7948"/>
  <c r="AR315" i="7948"/>
  <c r="AR319" i="7948"/>
  <c r="AR332" i="7948"/>
  <c r="AR321" i="7948"/>
  <c r="AR325" i="7948"/>
  <c r="AR329" i="7948"/>
  <c r="AQ161" i="7948"/>
  <c r="AR184" i="7948"/>
  <c r="AT3" i="7948"/>
  <c r="AS145" i="7948"/>
  <c r="AS168" i="7948"/>
  <c r="AS169" i="7948"/>
  <c r="AS171" i="7948"/>
  <c r="AS173" i="7948"/>
  <c r="AS175" i="7948"/>
  <c r="AS177" i="7948"/>
  <c r="AS179" i="7948"/>
  <c r="AS181" i="7948"/>
  <c r="AS183" i="7948"/>
  <c r="AS172" i="7948"/>
  <c r="AS176" i="7948"/>
  <c r="AS180" i="7948"/>
  <c r="AS147" i="7948"/>
  <c r="AS149" i="7948"/>
  <c r="AS170" i="7948"/>
  <c r="AS178" i="7948"/>
  <c r="AS148" i="7948"/>
  <c r="AS151" i="7948"/>
  <c r="AS153" i="7948"/>
  <c r="AS155" i="7948"/>
  <c r="AS174" i="7948"/>
  <c r="AS182" i="7948"/>
  <c r="AS146" i="7948"/>
  <c r="AS152" i="7948"/>
  <c r="AS150" i="7948"/>
  <c r="AS154" i="7948"/>
  <c r="AS157" i="7948"/>
  <c r="AS160" i="7948"/>
  <c r="AS156" i="7948"/>
  <c r="AS158" i="7948"/>
  <c r="AS159" i="7948"/>
  <c r="AS280" i="7948"/>
  <c r="AS284" i="7948"/>
  <c r="AS283" i="7948"/>
  <c r="AS338" i="7948"/>
  <c r="AS342" i="7948"/>
  <c r="AS224" i="7948"/>
  <c r="AS225" i="7948"/>
  <c r="AS269" i="7948"/>
  <c r="AS259" i="7948"/>
  <c r="AS261" i="7948"/>
  <c r="AS271" i="7948"/>
  <c r="AS286" i="7948"/>
  <c r="AS290" i="7948"/>
  <c r="AS293" i="7948"/>
  <c r="AS301" i="7948"/>
  <c r="AS289" i="7948"/>
  <c r="AS295" i="7948"/>
  <c r="AS302" i="7948"/>
  <c r="AS299" i="7948"/>
  <c r="AS344" i="7948"/>
  <c r="AS348" i="7948"/>
  <c r="AS354" i="7948"/>
  <c r="AS347" i="7948"/>
  <c r="AS356" i="7948"/>
  <c r="AS352" i="7948"/>
  <c r="AS228" i="7948"/>
  <c r="AS232" i="7948"/>
  <c r="AS238" i="7948"/>
  <c r="AS227" i="7948"/>
  <c r="AS282" i="7948"/>
  <c r="AS340" i="7948"/>
  <c r="AS226" i="7948"/>
  <c r="AS256" i="7948"/>
  <c r="AS260" i="7948"/>
  <c r="AS265" i="7948"/>
  <c r="AS273" i="7948"/>
  <c r="AS267" i="7948"/>
  <c r="AS257" i="7948"/>
  <c r="AS263" i="7948"/>
  <c r="AS288" i="7948"/>
  <c r="AS297" i="7948"/>
  <c r="AS285" i="7948"/>
  <c r="AS346" i="7948"/>
  <c r="AS350" i="7948"/>
  <c r="AS358" i="7948"/>
  <c r="AS343" i="7948"/>
  <c r="AS361" i="7948"/>
  <c r="AS360" i="7948"/>
  <c r="AS349" i="7948"/>
  <c r="AS229" i="7948"/>
  <c r="AS240" i="7948"/>
  <c r="AS244" i="7948"/>
  <c r="AS254" i="7948"/>
  <c r="AS251" i="7948"/>
  <c r="AS253" i="7948"/>
  <c r="AS316" i="7948"/>
  <c r="AS319" i="7948"/>
  <c r="AS313" i="7948"/>
  <c r="AS321" i="7948"/>
  <c r="AS325" i="7948"/>
  <c r="AS329" i="7948"/>
  <c r="AS332" i="7948"/>
  <c r="AS234" i="7948"/>
  <c r="AS236" i="7948"/>
  <c r="AS242" i="7948"/>
  <c r="AS231" i="7948"/>
  <c r="AS255" i="7948"/>
  <c r="AS314" i="7948"/>
  <c r="AS318" i="7948"/>
  <c r="AS315" i="7948"/>
  <c r="AS317" i="7948"/>
  <c r="AS323" i="7948"/>
  <c r="AS327" i="7948"/>
  <c r="AS331" i="7948"/>
  <c r="AR161" i="7948"/>
  <c r="AS161" i="7948"/>
  <c r="AS184" i="7948"/>
  <c r="AU3" i="7948"/>
  <c r="AT170" i="7948"/>
  <c r="AT172" i="7948"/>
  <c r="AT174" i="7948"/>
  <c r="AT176" i="7948"/>
  <c r="AT178" i="7948"/>
  <c r="AT180" i="7948"/>
  <c r="AT182" i="7948"/>
  <c r="AT171" i="7948"/>
  <c r="AT175" i="7948"/>
  <c r="AT179" i="7948"/>
  <c r="AT183" i="7948"/>
  <c r="AT146" i="7948"/>
  <c r="AT148" i="7948"/>
  <c r="AT168" i="7948"/>
  <c r="AT173" i="7948"/>
  <c r="AT181" i="7948"/>
  <c r="AT149" i="7948"/>
  <c r="AT150" i="7948"/>
  <c r="AT152" i="7948"/>
  <c r="AT154" i="7948"/>
  <c r="AT145" i="7948"/>
  <c r="AT169" i="7948"/>
  <c r="AT177" i="7948"/>
  <c r="AT147" i="7948"/>
  <c r="AT153" i="7948"/>
  <c r="AT151" i="7948"/>
  <c r="AT155" i="7948"/>
  <c r="AT156" i="7948"/>
  <c r="AT158" i="7948"/>
  <c r="AT159" i="7948"/>
  <c r="AT157" i="7948"/>
  <c r="AT160" i="7948"/>
  <c r="AT283" i="7948"/>
  <c r="AT280" i="7948"/>
  <c r="AT282" i="7948"/>
  <c r="AT341" i="7948"/>
  <c r="AT338" i="7948"/>
  <c r="AT340" i="7948"/>
  <c r="AT226" i="7948"/>
  <c r="AT257" i="7948"/>
  <c r="AT261" i="7948"/>
  <c r="AT263" i="7948"/>
  <c r="AT271" i="7948"/>
  <c r="AT260" i="7948"/>
  <c r="AT256" i="7948"/>
  <c r="AT273" i="7948"/>
  <c r="AT285" i="7948"/>
  <c r="AT289" i="7948"/>
  <c r="AT295" i="7948"/>
  <c r="AT297" i="7948"/>
  <c r="AT286" i="7948"/>
  <c r="AT293" i="7948"/>
  <c r="AT301" i="7948"/>
  <c r="AT343" i="7948"/>
  <c r="AT347" i="7948"/>
  <c r="AT356" i="7948"/>
  <c r="AT361" i="7948"/>
  <c r="AT358" i="7948"/>
  <c r="AT354" i="7948"/>
  <c r="AT344" i="7948"/>
  <c r="AT227" i="7948"/>
  <c r="AT231" i="7948"/>
  <c r="AT228" i="7948"/>
  <c r="AT240" i="7948"/>
  <c r="AT235" i="7948"/>
  <c r="AT284" i="7948"/>
  <c r="AT342" i="7948"/>
  <c r="AT225" i="7948"/>
  <c r="AT224" i="7948"/>
  <c r="AT259" i="7948"/>
  <c r="AT267" i="7948"/>
  <c r="AT269" i="7948"/>
  <c r="AT265" i="7948"/>
  <c r="AT299" i="7948"/>
  <c r="AT290" i="7948"/>
  <c r="AT352" i="7948"/>
  <c r="AT360" i="7948"/>
  <c r="AT350" i="7948"/>
  <c r="AT348" i="7948"/>
  <c r="AT236" i="7948"/>
  <c r="AT244" i="7948"/>
  <c r="AT234" i="7948"/>
  <c r="AT253" i="7948"/>
  <c r="AT254" i="7948"/>
  <c r="AT315" i="7948"/>
  <c r="AT319" i="7948"/>
  <c r="AT314" i="7948"/>
  <c r="AT323" i="7948"/>
  <c r="AT327" i="7948"/>
  <c r="AT331" i="7948"/>
  <c r="AT232" i="7948"/>
  <c r="AT238" i="7948"/>
  <c r="AT242" i="7948"/>
  <c r="AT255" i="7948"/>
  <c r="AT313" i="7948"/>
  <c r="AT318" i="7948"/>
  <c r="AT332" i="7948"/>
  <c r="AT321" i="7948"/>
  <c r="AT325" i="7948"/>
  <c r="AT329" i="7948"/>
  <c r="AT161" i="7948"/>
  <c r="AT184" i="7948"/>
  <c r="AV3" i="7948"/>
  <c r="AU145" i="7948"/>
  <c r="AU168" i="7948"/>
  <c r="AU169" i="7948"/>
  <c r="AU171" i="7948"/>
  <c r="AU173" i="7948"/>
  <c r="AU175" i="7948"/>
  <c r="AU177" i="7948"/>
  <c r="AU179" i="7948"/>
  <c r="AU181" i="7948"/>
  <c r="AU183" i="7948"/>
  <c r="AU170" i="7948"/>
  <c r="AU174" i="7948"/>
  <c r="AU178" i="7948"/>
  <c r="AU182" i="7948"/>
  <c r="AU147" i="7948"/>
  <c r="AU149" i="7948"/>
  <c r="AU176" i="7948"/>
  <c r="AU146" i="7948"/>
  <c r="AU151" i="7948"/>
  <c r="AU153" i="7948"/>
  <c r="AU155" i="7948"/>
  <c r="AU180" i="7948"/>
  <c r="AU148" i="7948"/>
  <c r="AU172" i="7948"/>
  <c r="AU150" i="7948"/>
  <c r="AU152" i="7948"/>
  <c r="AU154" i="7948"/>
  <c r="AU157" i="7948"/>
  <c r="AU160" i="7948"/>
  <c r="AU156" i="7948"/>
  <c r="AU158" i="7948"/>
  <c r="AU159" i="7948"/>
  <c r="AU282" i="7948"/>
  <c r="AU283" i="7948"/>
  <c r="AU340" i="7948"/>
  <c r="AU341" i="7948"/>
  <c r="AU226" i="7948"/>
  <c r="AU225" i="7948"/>
  <c r="AU256" i="7948"/>
  <c r="AU260" i="7948"/>
  <c r="AU265" i="7948"/>
  <c r="AU273" i="7948"/>
  <c r="AU257" i="7948"/>
  <c r="AU263" i="7948"/>
  <c r="AU288" i="7948"/>
  <c r="AU297" i="7948"/>
  <c r="AU287" i="7948"/>
  <c r="AU299" i="7948"/>
  <c r="AU295" i="7948"/>
  <c r="AU350" i="7948"/>
  <c r="AU358" i="7948"/>
  <c r="AU360" i="7948"/>
  <c r="AU356" i="7948"/>
  <c r="AU230" i="7948"/>
  <c r="AU234" i="7948"/>
  <c r="AU231" i="7948"/>
  <c r="AU242" i="7948"/>
  <c r="AU240" i="7948"/>
  <c r="AU284" i="7948"/>
  <c r="AU338" i="7948"/>
  <c r="AU342" i="7948"/>
  <c r="AU224" i="7948"/>
  <c r="AU269" i="7948"/>
  <c r="AU261" i="7948"/>
  <c r="AU271" i="7948"/>
  <c r="AU267" i="7948"/>
  <c r="AU259" i="7948"/>
  <c r="AU286" i="7948"/>
  <c r="AU290" i="7948"/>
  <c r="AU293" i="7948"/>
  <c r="AU301" i="7948"/>
  <c r="AU289" i="7948"/>
  <c r="AU285" i="7948"/>
  <c r="AU344" i="7948"/>
  <c r="AU348" i="7948"/>
  <c r="AU354" i="7948"/>
  <c r="AU352" i="7948"/>
  <c r="AU343" i="7948"/>
  <c r="AU347" i="7948"/>
  <c r="AU361" i="7948"/>
  <c r="AU228" i="7948"/>
  <c r="AU255" i="7948"/>
  <c r="AU314" i="7948"/>
  <c r="AU318" i="7948"/>
  <c r="AU319" i="7948"/>
  <c r="AU315" i="7948"/>
  <c r="AU332" i="7948"/>
  <c r="AU325" i="7948"/>
  <c r="AU323" i="7948"/>
  <c r="AU331" i="7948"/>
  <c r="AU232" i="7948"/>
  <c r="AU238" i="7948"/>
  <c r="AU227" i="7948"/>
  <c r="AU244" i="7948"/>
  <c r="AU236" i="7948"/>
  <c r="AU254" i="7948"/>
  <c r="AU253" i="7948"/>
  <c r="AU251" i="7948"/>
  <c r="AU313" i="7948"/>
  <c r="AU321" i="7948"/>
  <c r="AU329" i="7948"/>
  <c r="AU327" i="7948"/>
  <c r="AU161" i="7948"/>
  <c r="AU184" i="7948"/>
  <c r="AW3" i="7948"/>
  <c r="AV170" i="7948"/>
  <c r="AV172" i="7948"/>
  <c r="AV174" i="7948"/>
  <c r="AV176" i="7948"/>
  <c r="AV178" i="7948"/>
  <c r="AV180" i="7948"/>
  <c r="AV182" i="7948"/>
  <c r="AV145" i="7948"/>
  <c r="AV168" i="7948"/>
  <c r="AV169" i="7948"/>
  <c r="AV173" i="7948"/>
  <c r="AV177" i="7948"/>
  <c r="AV181" i="7948"/>
  <c r="AV146" i="7948"/>
  <c r="AV148" i="7948"/>
  <c r="AV171" i="7948"/>
  <c r="AV179" i="7948"/>
  <c r="AV147" i="7948"/>
  <c r="AV150" i="7948"/>
  <c r="AV152" i="7948"/>
  <c r="AV154" i="7948"/>
  <c r="AV175" i="7948"/>
  <c r="AV183" i="7948"/>
  <c r="AV151" i="7948"/>
  <c r="AV149" i="7948"/>
  <c r="AV156" i="7948"/>
  <c r="AV158" i="7948"/>
  <c r="AV159" i="7948"/>
  <c r="AV153" i="7948"/>
  <c r="AV155" i="7948"/>
  <c r="AV157" i="7948"/>
  <c r="AV160" i="7948"/>
  <c r="AV284" i="7948"/>
  <c r="AV225" i="7948"/>
  <c r="AV226" i="7948"/>
  <c r="AV267" i="7948"/>
  <c r="AV260" i="7948"/>
  <c r="AV265" i="7948"/>
  <c r="AV262" i="7948"/>
  <c r="AV291" i="7948"/>
  <c r="AV299" i="7948"/>
  <c r="AV290" i="7948"/>
  <c r="AV301" i="7948"/>
  <c r="AV297" i="7948"/>
  <c r="AV288" i="7948"/>
  <c r="AV345" i="7948"/>
  <c r="AV352" i="7948"/>
  <c r="AV360" i="7948"/>
  <c r="AV348" i="7948"/>
  <c r="AV346" i="7948"/>
  <c r="AV350" i="7948"/>
  <c r="AV358" i="7948"/>
  <c r="AV236" i="7948"/>
  <c r="AV234" i="7948"/>
  <c r="AV244" i="7948"/>
  <c r="AV228" i="7948"/>
  <c r="AV242" i="7948"/>
  <c r="AV283" i="7948"/>
  <c r="AV282" i="7948"/>
  <c r="AV341" i="7948"/>
  <c r="AV340" i="7948"/>
  <c r="AV338" i="7948"/>
  <c r="AV342" i="7948"/>
  <c r="AV222" i="7948"/>
  <c r="AV224" i="7948"/>
  <c r="AV257" i="7948"/>
  <c r="AV261" i="7948"/>
  <c r="AV263" i="7948"/>
  <c r="AV271" i="7948"/>
  <c r="AV256" i="7948"/>
  <c r="AV273" i="7948"/>
  <c r="AV258" i="7948"/>
  <c r="AV269" i="7948"/>
  <c r="AV274" i="7948"/>
  <c r="AV285" i="7948"/>
  <c r="AV289" i="7948"/>
  <c r="AV295" i="7948"/>
  <c r="AV286" i="7948"/>
  <c r="AV293" i="7948"/>
  <c r="AV296" i="7948"/>
  <c r="AV343" i="7948"/>
  <c r="AV347" i="7948"/>
  <c r="AV356" i="7948"/>
  <c r="AV361" i="7948"/>
  <c r="AV344" i="7948"/>
  <c r="AV354" i="7948"/>
  <c r="AV231" i="7948"/>
  <c r="AV230" i="7948"/>
  <c r="AV238" i="7948"/>
  <c r="AV255" i="7948"/>
  <c r="AV254" i="7948"/>
  <c r="AV313" i="7948"/>
  <c r="AV314" i="7948"/>
  <c r="AV323" i="7948"/>
  <c r="AV327" i="7948"/>
  <c r="AV331" i="7948"/>
  <c r="AV332" i="7948"/>
  <c r="AV227" i="7948"/>
  <c r="AV240" i="7948"/>
  <c r="AV239" i="7948"/>
  <c r="AV232" i="7948"/>
  <c r="AV253" i="7948"/>
  <c r="AV315" i="7948"/>
  <c r="AV319" i="7948"/>
  <c r="AV318" i="7948"/>
  <c r="AV321" i="7948"/>
  <c r="AV325" i="7948"/>
  <c r="AV329" i="7948"/>
  <c r="AV161" i="7948"/>
  <c r="AX3" i="7948"/>
  <c r="AW145" i="7948"/>
  <c r="AW168" i="7948"/>
  <c r="AW169" i="7948"/>
  <c r="AW171" i="7948"/>
  <c r="AW173" i="7948"/>
  <c r="AW175" i="7948"/>
  <c r="AW177" i="7948"/>
  <c r="AW179" i="7948"/>
  <c r="AW181" i="7948"/>
  <c r="AW183" i="7948"/>
  <c r="AW172" i="7948"/>
  <c r="AW176" i="7948"/>
  <c r="AW180" i="7948"/>
  <c r="AW147" i="7948"/>
  <c r="AW149" i="7948"/>
  <c r="AW174" i="7948"/>
  <c r="AW182" i="7948"/>
  <c r="AW148" i="7948"/>
  <c r="AW151" i="7948"/>
  <c r="AW153" i="7948"/>
  <c r="AW155" i="7948"/>
  <c r="AW170" i="7948"/>
  <c r="AW146" i="7948"/>
  <c r="AW178" i="7948"/>
  <c r="AW152" i="7948"/>
  <c r="AW154" i="7948"/>
  <c r="AW150" i="7948"/>
  <c r="AW157" i="7948"/>
  <c r="AW160" i="7948"/>
  <c r="AW156" i="7948"/>
  <c r="AW158" i="7948"/>
  <c r="AW159" i="7948"/>
  <c r="AW284" i="7948"/>
  <c r="AW283" i="7948"/>
  <c r="AW338" i="7948"/>
  <c r="AW342" i="7948"/>
  <c r="AW224" i="7948"/>
  <c r="AW262" i="7948"/>
  <c r="AW269" i="7948"/>
  <c r="AW267" i="7948"/>
  <c r="AW261" i="7948"/>
  <c r="AW257" i="7948"/>
  <c r="AW286" i="7948"/>
  <c r="AW290" i="7948"/>
  <c r="AW293" i="7948"/>
  <c r="AW301" i="7948"/>
  <c r="AW285" i="7948"/>
  <c r="AW299" i="7948"/>
  <c r="AW344" i="7948"/>
  <c r="AW348" i="7948"/>
  <c r="AW354" i="7948"/>
  <c r="AW343" i="7948"/>
  <c r="AW361" i="7948"/>
  <c r="AW352" i="7948"/>
  <c r="AW360" i="7948"/>
  <c r="AW228" i="7948"/>
  <c r="AW232" i="7948"/>
  <c r="AW238" i="7948"/>
  <c r="AW236" i="7948"/>
  <c r="AW340" i="7948"/>
  <c r="AW226" i="7948"/>
  <c r="AW225" i="7948"/>
  <c r="AW256" i="7948"/>
  <c r="AW260" i="7948"/>
  <c r="AW265" i="7948"/>
  <c r="AW273" i="7948"/>
  <c r="AW274" i="7948"/>
  <c r="AW259" i="7948"/>
  <c r="AW271" i="7948"/>
  <c r="AW263" i="7948"/>
  <c r="AW292" i="7948"/>
  <c r="AW297" i="7948"/>
  <c r="AW300" i="7948"/>
  <c r="AW289" i="7948"/>
  <c r="AW295" i="7948"/>
  <c r="AW350" i="7948"/>
  <c r="AW358" i="7948"/>
  <c r="AW347" i="7948"/>
  <c r="AW356" i="7948"/>
  <c r="AW234" i="7948"/>
  <c r="AW242" i="7948"/>
  <c r="AW231" i="7948"/>
  <c r="AW227" i="7948"/>
  <c r="AW240" i="7948"/>
  <c r="AW254" i="7948"/>
  <c r="AW255" i="7948"/>
  <c r="AW315" i="7948"/>
  <c r="AW332" i="7948"/>
  <c r="AW325" i="7948"/>
  <c r="AW323" i="7948"/>
  <c r="AW331" i="7948"/>
  <c r="AW230" i="7948"/>
  <c r="AW233" i="7948"/>
  <c r="AW244" i="7948"/>
  <c r="AW253" i="7948"/>
  <c r="AW314" i="7948"/>
  <c r="AW318" i="7948"/>
  <c r="AW319" i="7948"/>
  <c r="AW317" i="7948"/>
  <c r="AW313" i="7948"/>
  <c r="AW322" i="7948"/>
  <c r="AW321" i="7948"/>
  <c r="AW329" i="7948"/>
  <c r="AW327" i="7948"/>
  <c r="AV184" i="7948"/>
  <c r="AW184" i="7948"/>
  <c r="AY3" i="7948"/>
  <c r="AX170" i="7948"/>
  <c r="AX172" i="7948"/>
  <c r="AX174" i="7948"/>
  <c r="AX176" i="7948"/>
  <c r="AX178" i="7948"/>
  <c r="AX180" i="7948"/>
  <c r="AX182" i="7948"/>
  <c r="AX171" i="7948"/>
  <c r="AX175" i="7948"/>
  <c r="AX179" i="7948"/>
  <c r="AX183" i="7948"/>
  <c r="AX146" i="7948"/>
  <c r="AX148" i="7948"/>
  <c r="AX145" i="7948"/>
  <c r="AX169" i="7948"/>
  <c r="AX177" i="7948"/>
  <c r="AX149" i="7948"/>
  <c r="AX150" i="7948"/>
  <c r="AX152" i="7948"/>
  <c r="AX154" i="7948"/>
  <c r="AX168" i="7948"/>
  <c r="AX181" i="7948"/>
  <c r="AX147" i="7948"/>
  <c r="AX173" i="7948"/>
  <c r="AX153" i="7948"/>
  <c r="AX155" i="7948"/>
  <c r="AX151" i="7948"/>
  <c r="AX156" i="7948"/>
  <c r="AX158" i="7948"/>
  <c r="AX159" i="7948"/>
  <c r="AX157" i="7948"/>
  <c r="AX160" i="7948"/>
  <c r="AX284" i="7948"/>
  <c r="AX341" i="7948"/>
  <c r="AX342" i="7948"/>
  <c r="AX340" i="7948"/>
  <c r="AX223" i="7948"/>
  <c r="AX224" i="7948"/>
  <c r="AX226" i="7948"/>
  <c r="AX257" i="7948"/>
  <c r="AX261" i="7948"/>
  <c r="AX263" i="7948"/>
  <c r="AX271" i="7948"/>
  <c r="AX269" i="7948"/>
  <c r="AX256" i="7948"/>
  <c r="AX285" i="7948"/>
  <c r="AX289" i="7948"/>
  <c r="AX295" i="7948"/>
  <c r="AX288" i="7948"/>
  <c r="AX301" i="7948"/>
  <c r="AX343" i="7948"/>
  <c r="AX347" i="7948"/>
  <c r="AX356" i="7948"/>
  <c r="AX361" i="7948"/>
  <c r="AX346" i="7948"/>
  <c r="AX350" i="7948"/>
  <c r="AX354" i="7948"/>
  <c r="AX227" i="7948"/>
  <c r="AX231" i="7948"/>
  <c r="AX232" i="7948"/>
  <c r="AX238" i="7948"/>
  <c r="AX240" i="7948"/>
  <c r="AX245" i="7948"/>
  <c r="AX230" i="7948"/>
  <c r="AX339" i="7948"/>
  <c r="AX338" i="7948"/>
  <c r="AX225" i="7948"/>
  <c r="AX259" i="7948"/>
  <c r="AX267" i="7948"/>
  <c r="AX262" i="7948"/>
  <c r="AX273" i="7948"/>
  <c r="AX260" i="7948"/>
  <c r="AX265" i="7948"/>
  <c r="AX299" i="7948"/>
  <c r="AX297" i="7948"/>
  <c r="AX290" i="7948"/>
  <c r="AX286" i="7948"/>
  <c r="AX293" i="7948"/>
  <c r="AX352" i="7948"/>
  <c r="AX360" i="7948"/>
  <c r="AX358" i="7948"/>
  <c r="AX344" i="7948"/>
  <c r="AX351" i="7948"/>
  <c r="AX348" i="7948"/>
  <c r="AX359" i="7948"/>
  <c r="AX242" i="7948"/>
  <c r="AX253" i="7948"/>
  <c r="AX315" i="7948"/>
  <c r="AX319" i="7948"/>
  <c r="AX318" i="7948"/>
  <c r="AX323" i="7948"/>
  <c r="AX327" i="7948"/>
  <c r="AX331" i="7948"/>
  <c r="AX332" i="7948"/>
  <c r="AX236" i="7948"/>
  <c r="AX228" i="7948"/>
  <c r="AX244" i="7948"/>
  <c r="AX234" i="7948"/>
  <c r="AX251" i="7948"/>
  <c r="AX255" i="7948"/>
  <c r="AX254" i="7948"/>
  <c r="AX313" i="7948"/>
  <c r="AX317" i="7948"/>
  <c r="AX314" i="7948"/>
  <c r="AX321" i="7948"/>
  <c r="AX325" i="7948"/>
  <c r="AX329" i="7948"/>
  <c r="AW161" i="7948"/>
  <c r="AX184" i="7948"/>
  <c r="AX161" i="7948"/>
  <c r="AZ3" i="7948"/>
  <c r="AY145" i="7948"/>
  <c r="AY168" i="7948"/>
  <c r="AY169" i="7948"/>
  <c r="AY171" i="7948"/>
  <c r="AY173" i="7948"/>
  <c r="AY175" i="7948"/>
  <c r="AY177" i="7948"/>
  <c r="AY179" i="7948"/>
  <c r="AY181" i="7948"/>
  <c r="AY183" i="7948"/>
  <c r="AY170" i="7948"/>
  <c r="AY174" i="7948"/>
  <c r="AY178" i="7948"/>
  <c r="AY182" i="7948"/>
  <c r="AY147" i="7948"/>
  <c r="AY149" i="7948"/>
  <c r="AY172" i="7948"/>
  <c r="AY180" i="7948"/>
  <c r="AY146" i="7948"/>
  <c r="AY151" i="7948"/>
  <c r="AY153" i="7948"/>
  <c r="AY155" i="7948"/>
  <c r="AY176" i="7948"/>
  <c r="AY148" i="7948"/>
  <c r="AY150" i="7948"/>
  <c r="AY157" i="7948"/>
  <c r="AY160" i="7948"/>
  <c r="AY152" i="7948"/>
  <c r="AY154" i="7948"/>
  <c r="AY156" i="7948"/>
  <c r="AY158" i="7948"/>
  <c r="AY159" i="7948"/>
  <c r="AY340" i="7948"/>
  <c r="AY226" i="7948"/>
  <c r="AY256" i="7948"/>
  <c r="AY260" i="7948"/>
  <c r="AY265" i="7948"/>
  <c r="AY273" i="7948"/>
  <c r="AY261" i="7948"/>
  <c r="AY271" i="7948"/>
  <c r="AY288" i="7948"/>
  <c r="AY297" i="7948"/>
  <c r="AY291" i="7948"/>
  <c r="AY289" i="7948"/>
  <c r="AY346" i="7948"/>
  <c r="AY350" i="7948"/>
  <c r="AY358" i="7948"/>
  <c r="AY352" i="7948"/>
  <c r="AY347" i="7948"/>
  <c r="AY356" i="7948"/>
  <c r="AY361" i="7948"/>
  <c r="AY343" i="7948"/>
  <c r="AY230" i="7948"/>
  <c r="AY234" i="7948"/>
  <c r="AY227" i="7948"/>
  <c r="AY242" i="7948"/>
  <c r="AY236" i="7948"/>
  <c r="AY244" i="7948"/>
  <c r="AY338" i="7948"/>
  <c r="AY342" i="7948"/>
  <c r="AY341" i="7948"/>
  <c r="AY224" i="7948"/>
  <c r="AY225" i="7948"/>
  <c r="AY262" i="7948"/>
  <c r="AY269" i="7948"/>
  <c r="AY257" i="7948"/>
  <c r="AY263" i="7948"/>
  <c r="AY259" i="7948"/>
  <c r="AY267" i="7948"/>
  <c r="AY286" i="7948"/>
  <c r="AY290" i="7948"/>
  <c r="AY293" i="7948"/>
  <c r="AY301" i="7948"/>
  <c r="AY299" i="7948"/>
  <c r="AY285" i="7948"/>
  <c r="AY295" i="7948"/>
  <c r="AY344" i="7948"/>
  <c r="AY348" i="7948"/>
  <c r="AY354" i="7948"/>
  <c r="AY360" i="7948"/>
  <c r="AY232" i="7948"/>
  <c r="AY238" i="7948"/>
  <c r="AY231" i="7948"/>
  <c r="AY240" i="7948"/>
  <c r="AY253" i="7948"/>
  <c r="AY255" i="7948"/>
  <c r="AY314" i="7948"/>
  <c r="AY318" i="7948"/>
  <c r="AY313" i="7948"/>
  <c r="AY315" i="7948"/>
  <c r="AY332" i="7948"/>
  <c r="AY325" i="7948"/>
  <c r="AY323" i="7948"/>
  <c r="AY331" i="7948"/>
  <c r="AY228" i="7948"/>
  <c r="AY245" i="7948"/>
  <c r="AY254" i="7948"/>
  <c r="AY316" i="7948"/>
  <c r="AY320" i="7948"/>
  <c r="AY317" i="7948"/>
  <c r="AY319" i="7948"/>
  <c r="AY322" i="7948"/>
  <c r="AY321" i="7948"/>
  <c r="AY329" i="7948"/>
  <c r="AY327" i="7948"/>
  <c r="AY184" i="7948"/>
  <c r="AZ170" i="7948"/>
  <c r="AZ172" i="7948"/>
  <c r="AZ174" i="7948"/>
  <c r="AZ176" i="7948"/>
  <c r="AZ178" i="7948"/>
  <c r="AZ180" i="7948"/>
  <c r="AZ182" i="7948"/>
  <c r="AZ145" i="7948"/>
  <c r="AZ168" i="7948"/>
  <c r="AZ169" i="7948"/>
  <c r="AZ173" i="7948"/>
  <c r="AZ177" i="7948"/>
  <c r="AZ181" i="7948"/>
  <c r="AZ146" i="7948"/>
  <c r="AZ148" i="7948"/>
  <c r="AZ175" i="7948"/>
  <c r="AZ183" i="7948"/>
  <c r="AZ147" i="7948"/>
  <c r="AZ150" i="7948"/>
  <c r="AZ152" i="7948"/>
  <c r="AZ154" i="7948"/>
  <c r="AZ171" i="7948"/>
  <c r="BA3" i="7948"/>
  <c r="AZ179" i="7948"/>
  <c r="AZ149" i="7948"/>
  <c r="AZ151" i="7948"/>
  <c r="AZ153" i="7948"/>
  <c r="AZ155" i="7948"/>
  <c r="AZ156" i="7948"/>
  <c r="AZ158" i="7948"/>
  <c r="AZ159" i="7948"/>
  <c r="AZ157" i="7948"/>
  <c r="AZ160" i="7948"/>
  <c r="AZ339" i="7948"/>
  <c r="AZ340" i="7948"/>
  <c r="AZ342" i="7948"/>
  <c r="AZ225" i="7948"/>
  <c r="AZ259" i="7948"/>
  <c r="AZ267" i="7948"/>
  <c r="AZ256" i="7948"/>
  <c r="AZ273" i="7948"/>
  <c r="AZ258" i="7948"/>
  <c r="AZ299" i="7948"/>
  <c r="AZ286" i="7948"/>
  <c r="AZ293" i="7948"/>
  <c r="AZ288" i="7948"/>
  <c r="AZ352" i="7948"/>
  <c r="AZ360" i="7948"/>
  <c r="AZ344" i="7948"/>
  <c r="AZ354" i="7948"/>
  <c r="AZ358" i="7948"/>
  <c r="AZ346" i="7948"/>
  <c r="AZ350" i="7948"/>
  <c r="AZ233" i="7948"/>
  <c r="AZ236" i="7948"/>
  <c r="AZ230" i="7948"/>
  <c r="AZ244" i="7948"/>
  <c r="AZ238" i="7948"/>
  <c r="AZ341" i="7948"/>
  <c r="AZ226" i="7948"/>
  <c r="AZ224" i="7948"/>
  <c r="AZ257" i="7948"/>
  <c r="AZ261" i="7948"/>
  <c r="AZ263" i="7948"/>
  <c r="AZ271" i="7948"/>
  <c r="AZ260" i="7948"/>
  <c r="AZ265" i="7948"/>
  <c r="AZ269" i="7948"/>
  <c r="AZ289" i="7948"/>
  <c r="AZ295" i="7948"/>
  <c r="AZ290" i="7948"/>
  <c r="AZ301" i="7948"/>
  <c r="AZ297" i="7948"/>
  <c r="AZ343" i="7948"/>
  <c r="AZ347" i="7948"/>
  <c r="AZ356" i="7948"/>
  <c r="AZ361" i="7948"/>
  <c r="AZ348" i="7948"/>
  <c r="AZ227" i="7948"/>
  <c r="AZ240" i="7948"/>
  <c r="AZ245" i="7948"/>
  <c r="AZ232" i="7948"/>
  <c r="AZ228" i="7948"/>
  <c r="AZ255" i="7948"/>
  <c r="AZ313" i="7948"/>
  <c r="AZ317" i="7948"/>
  <c r="AZ316" i="7948"/>
  <c r="AZ323" i="7948"/>
  <c r="AZ327" i="7948"/>
  <c r="AZ331" i="7948"/>
  <c r="AZ332" i="7948"/>
  <c r="AZ231" i="7948"/>
  <c r="AZ234" i="7948"/>
  <c r="AZ242" i="7948"/>
  <c r="AZ243" i="7948"/>
  <c r="AZ253" i="7948"/>
  <c r="AZ252" i="7948"/>
  <c r="AZ254" i="7948"/>
  <c r="AZ315" i="7948"/>
  <c r="AZ319" i="7948"/>
  <c r="AZ318" i="7948"/>
  <c r="AZ314" i="7948"/>
  <c r="AZ321" i="7948"/>
  <c r="AZ325" i="7948"/>
  <c r="AZ329" i="7948"/>
  <c r="AY161" i="7948"/>
  <c r="AZ161" i="7948"/>
  <c r="BB3" i="7948"/>
  <c r="BA145" i="7948"/>
  <c r="BA168" i="7948"/>
  <c r="BA169" i="7948"/>
  <c r="BA171" i="7948"/>
  <c r="BA173" i="7948"/>
  <c r="BA175" i="7948"/>
  <c r="BA177" i="7948"/>
  <c r="BA179" i="7948"/>
  <c r="BA181" i="7948"/>
  <c r="BA183" i="7948"/>
  <c r="BA172" i="7948"/>
  <c r="BA176" i="7948"/>
  <c r="BA180" i="7948"/>
  <c r="BA147" i="7948"/>
  <c r="BA170" i="7948"/>
  <c r="BA178" i="7948"/>
  <c r="BA148" i="7948"/>
  <c r="BA149" i="7948"/>
  <c r="BA151" i="7948"/>
  <c r="BA153" i="7948"/>
  <c r="BA155" i="7948"/>
  <c r="BA182" i="7948"/>
  <c r="BA174" i="7948"/>
  <c r="BA146" i="7948"/>
  <c r="BA152" i="7948"/>
  <c r="BA150" i="7948"/>
  <c r="BA154" i="7948"/>
  <c r="BA157" i="7948"/>
  <c r="BA160" i="7948"/>
  <c r="BA156" i="7948"/>
  <c r="BA158" i="7948"/>
  <c r="BA159" i="7948"/>
  <c r="BA342" i="7948"/>
  <c r="BA224" i="7948"/>
  <c r="BA225" i="7948"/>
  <c r="BA269" i="7948"/>
  <c r="BA259" i="7948"/>
  <c r="BA257" i="7948"/>
  <c r="BA263" i="7948"/>
  <c r="BA290" i="7948"/>
  <c r="BA293" i="7948"/>
  <c r="BA301" i="7948"/>
  <c r="BA289" i="7948"/>
  <c r="BA295" i="7948"/>
  <c r="BA344" i="7948"/>
  <c r="BA348" i="7948"/>
  <c r="BA354" i="7948"/>
  <c r="BA347" i="7948"/>
  <c r="BA356" i="7948"/>
  <c r="BA360" i="7948"/>
  <c r="BA352" i="7948"/>
  <c r="BA228" i="7948"/>
  <c r="BA232" i="7948"/>
  <c r="BA238" i="7948"/>
  <c r="BA233" i="7948"/>
  <c r="BA245" i="7948"/>
  <c r="BA231" i="7948"/>
  <c r="BA240" i="7948"/>
  <c r="BA340" i="7948"/>
  <c r="BA226" i="7948"/>
  <c r="BA256" i="7948"/>
  <c r="BA260" i="7948"/>
  <c r="BA265" i="7948"/>
  <c r="BA273" i="7948"/>
  <c r="BA267" i="7948"/>
  <c r="BA261" i="7948"/>
  <c r="BA271" i="7948"/>
  <c r="BA288" i="7948"/>
  <c r="BA297" i="7948"/>
  <c r="BA287" i="7948"/>
  <c r="BA299" i="7948"/>
  <c r="BA346" i="7948"/>
  <c r="BA350" i="7948"/>
  <c r="BA358" i="7948"/>
  <c r="BA343" i="7948"/>
  <c r="BA361" i="7948"/>
  <c r="BA230" i="7948"/>
  <c r="BA236" i="7948"/>
  <c r="BA254" i="7948"/>
  <c r="BA319" i="7948"/>
  <c r="BA317" i="7948"/>
  <c r="BA324" i="7948"/>
  <c r="BA332" i="7948"/>
  <c r="BA323" i="7948"/>
  <c r="BA327" i="7948"/>
  <c r="BA331" i="7948"/>
  <c r="BA234" i="7948"/>
  <c r="BA229" i="7948"/>
  <c r="BA242" i="7948"/>
  <c r="BA227" i="7948"/>
  <c r="BA244" i="7948"/>
  <c r="BA255" i="7948"/>
  <c r="BA253" i="7948"/>
  <c r="BA314" i="7948"/>
  <c r="BA318" i="7948"/>
  <c r="BA315" i="7948"/>
  <c r="BA313" i="7948"/>
  <c r="BA330" i="7948"/>
  <c r="BA321" i="7948"/>
  <c r="BA325" i="7948"/>
  <c r="BA329" i="7948"/>
  <c r="AZ184" i="7948"/>
  <c r="BA184" i="7948"/>
  <c r="BC3" i="7948"/>
  <c r="BB170" i="7948"/>
  <c r="BB172" i="7948"/>
  <c r="BB174" i="7948"/>
  <c r="BB176" i="7948"/>
  <c r="BB178" i="7948"/>
  <c r="BB180" i="7948"/>
  <c r="BB182" i="7948"/>
  <c r="BB171" i="7948"/>
  <c r="BB175" i="7948"/>
  <c r="BB179" i="7948"/>
  <c r="BB183" i="7948"/>
  <c r="BB146" i="7948"/>
  <c r="BB148" i="7948"/>
  <c r="BB168" i="7948"/>
  <c r="BB173" i="7948"/>
  <c r="BB181" i="7948"/>
  <c r="BB150" i="7948"/>
  <c r="BB152" i="7948"/>
  <c r="BB154" i="7948"/>
  <c r="BB177" i="7948"/>
  <c r="BB145" i="7948"/>
  <c r="BB169" i="7948"/>
  <c r="BB147" i="7948"/>
  <c r="BB153" i="7948"/>
  <c r="BB149" i="7948"/>
  <c r="BB151" i="7948"/>
  <c r="BB155" i="7948"/>
  <c r="BB156" i="7948"/>
  <c r="BB158" i="7948"/>
  <c r="BB159" i="7948"/>
  <c r="BB157" i="7948"/>
  <c r="BB160" i="7948"/>
  <c r="BB257" i="7948"/>
  <c r="BB261" i="7948"/>
  <c r="BB263" i="7948"/>
  <c r="BB271" i="7948"/>
  <c r="BB262" i="7948"/>
  <c r="BB265" i="7948"/>
  <c r="BB289" i="7948"/>
  <c r="BB295" i="7948"/>
  <c r="BB297" i="7948"/>
  <c r="BB290" i="7948"/>
  <c r="BB343" i="7948"/>
  <c r="BB347" i="7948"/>
  <c r="BB356" i="7948"/>
  <c r="BB361" i="7948"/>
  <c r="BB358" i="7948"/>
  <c r="BB348" i="7948"/>
  <c r="BB344" i="7948"/>
  <c r="BB354" i="7948"/>
  <c r="BB227" i="7948"/>
  <c r="BB231" i="7948"/>
  <c r="BB228" i="7948"/>
  <c r="BB240" i="7948"/>
  <c r="BB245" i="7948"/>
  <c r="BB230" i="7948"/>
  <c r="BB234" i="7948"/>
  <c r="BB242" i="7948"/>
  <c r="BB342" i="7948"/>
  <c r="BB225" i="7948"/>
  <c r="BB226" i="7948"/>
  <c r="BB259" i="7948"/>
  <c r="BB267" i="7948"/>
  <c r="BB269" i="7948"/>
  <c r="BB260" i="7948"/>
  <c r="BB256" i="7948"/>
  <c r="BB273" i="7948"/>
  <c r="BB299" i="7948"/>
  <c r="BB288" i="7948"/>
  <c r="BB293" i="7948"/>
  <c r="BB301" i="7948"/>
  <c r="BB352" i="7948"/>
  <c r="BB360" i="7948"/>
  <c r="BB346" i="7948"/>
  <c r="BB350" i="7948"/>
  <c r="BB236" i="7948"/>
  <c r="BB232" i="7948"/>
  <c r="BB238" i="7948"/>
  <c r="BB244" i="7948"/>
  <c r="BB254" i="7948"/>
  <c r="BB315" i="7948"/>
  <c r="BB319" i="7948"/>
  <c r="BB314" i="7948"/>
  <c r="BB316" i="7948"/>
  <c r="BB323" i="7948"/>
  <c r="BB327" i="7948"/>
  <c r="BB331" i="7948"/>
  <c r="BB328" i="7948"/>
  <c r="BB332" i="7948"/>
  <c r="BB229" i="7948"/>
  <c r="BB239" i="7948"/>
  <c r="BB255" i="7948"/>
  <c r="BB313" i="7948"/>
  <c r="BB317" i="7948"/>
  <c r="BB318" i="7948"/>
  <c r="BB321" i="7948"/>
  <c r="BB325" i="7948"/>
  <c r="BB329" i="7948"/>
  <c r="BB326" i="7948"/>
  <c r="BA161" i="7948"/>
  <c r="BB184" i="7948"/>
  <c r="BD3" i="7948"/>
  <c r="BC145" i="7948"/>
  <c r="BC168" i="7948"/>
  <c r="BC169" i="7948"/>
  <c r="BC171" i="7948"/>
  <c r="BC173" i="7948"/>
  <c r="BC175" i="7948"/>
  <c r="BC177" i="7948"/>
  <c r="BC179" i="7948"/>
  <c r="BC181" i="7948"/>
  <c r="BC183" i="7948"/>
  <c r="BC170" i="7948"/>
  <c r="BC174" i="7948"/>
  <c r="BC178" i="7948"/>
  <c r="BC182" i="7948"/>
  <c r="BC147" i="7948"/>
  <c r="BC176" i="7948"/>
  <c r="BC146" i="7948"/>
  <c r="BC149" i="7948"/>
  <c r="BC151" i="7948"/>
  <c r="BC153" i="7948"/>
  <c r="BC155" i="7948"/>
  <c r="BC172" i="7948"/>
  <c r="BC148" i="7948"/>
  <c r="BC180" i="7948"/>
  <c r="BC150" i="7948"/>
  <c r="BC152" i="7948"/>
  <c r="BC154" i="7948"/>
  <c r="BC157" i="7948"/>
  <c r="BC160" i="7948"/>
  <c r="BC156" i="7948"/>
  <c r="BC158" i="7948"/>
  <c r="BC159" i="7948"/>
  <c r="BC226" i="7948"/>
  <c r="BC256" i="7948"/>
  <c r="BC260" i="7948"/>
  <c r="BC265" i="7948"/>
  <c r="BC273" i="7948"/>
  <c r="BC257" i="7948"/>
  <c r="BC263" i="7948"/>
  <c r="BC264" i="7948"/>
  <c r="BC267" i="7948"/>
  <c r="BC268" i="7948"/>
  <c r="BC259" i="7948"/>
  <c r="BC292" i="7948"/>
  <c r="BC297" i="7948"/>
  <c r="BC300" i="7948"/>
  <c r="BC299" i="7948"/>
  <c r="BC289" i="7948"/>
  <c r="BC346" i="7948"/>
  <c r="BC350" i="7948"/>
  <c r="BC358" i="7948"/>
  <c r="BC345" i="7948"/>
  <c r="BC360" i="7948"/>
  <c r="BC343" i="7948"/>
  <c r="BC347" i="7948"/>
  <c r="BC356" i="7948"/>
  <c r="BC230" i="7948"/>
  <c r="BC234" i="7948"/>
  <c r="BC231" i="7948"/>
  <c r="BC242" i="7948"/>
  <c r="BC240" i="7948"/>
  <c r="BC342" i="7948"/>
  <c r="BC262" i="7948"/>
  <c r="BC269" i="7948"/>
  <c r="BC270" i="7948"/>
  <c r="BC261" i="7948"/>
  <c r="BC271" i="7948"/>
  <c r="BC290" i="7948"/>
  <c r="BC293" i="7948"/>
  <c r="BC301" i="7948"/>
  <c r="BC291" i="7948"/>
  <c r="BC295" i="7948"/>
  <c r="BC302" i="7948"/>
  <c r="BC344" i="7948"/>
  <c r="BC348" i="7948"/>
  <c r="BC354" i="7948"/>
  <c r="BC352" i="7948"/>
  <c r="BC361" i="7948"/>
  <c r="BC228" i="7948"/>
  <c r="BC227" i="7948"/>
  <c r="BC244" i="7948"/>
  <c r="BC229" i="7948"/>
  <c r="BC236" i="7948"/>
  <c r="BC314" i="7948"/>
  <c r="BC318" i="7948"/>
  <c r="BC317" i="7948"/>
  <c r="BC332" i="7948"/>
  <c r="BC323" i="7948"/>
  <c r="BC327" i="7948"/>
  <c r="BC331" i="7948"/>
  <c r="BC232" i="7948"/>
  <c r="BC238" i="7948"/>
  <c r="BC255" i="7948"/>
  <c r="BC313" i="7948"/>
  <c r="BC319" i="7948"/>
  <c r="BC315" i="7948"/>
  <c r="BC321" i="7948"/>
  <c r="BC325" i="7948"/>
  <c r="BC329" i="7948"/>
  <c r="BB161" i="7948"/>
  <c r="BC184" i="7948"/>
  <c r="BE3" i="7948"/>
  <c r="BD170" i="7948"/>
  <c r="BD172" i="7948"/>
  <c r="BD174" i="7948"/>
  <c r="BD176" i="7948"/>
  <c r="BD178" i="7948"/>
  <c r="BD180" i="7948"/>
  <c r="BD182" i="7948"/>
  <c r="BD145" i="7948"/>
  <c r="BD168" i="7948"/>
  <c r="BD169" i="7948"/>
  <c r="BD173" i="7948"/>
  <c r="BD177" i="7948"/>
  <c r="BD181" i="7948"/>
  <c r="BD146" i="7948"/>
  <c r="BD148" i="7948"/>
  <c r="BD171" i="7948"/>
  <c r="BD179" i="7948"/>
  <c r="BD147" i="7948"/>
  <c r="BD150" i="7948"/>
  <c r="BD152" i="7948"/>
  <c r="BD154" i="7948"/>
  <c r="BD183" i="7948"/>
  <c r="BD175" i="7948"/>
  <c r="BD149" i="7948"/>
  <c r="BD151" i="7948"/>
  <c r="BD153" i="7948"/>
  <c r="BD156" i="7948"/>
  <c r="BD158" i="7948"/>
  <c r="BD159" i="7948"/>
  <c r="BD155" i="7948"/>
  <c r="BD157" i="7948"/>
  <c r="BD160" i="7948"/>
  <c r="BD259" i="7948"/>
  <c r="BD267" i="7948"/>
  <c r="BD268" i="7948"/>
  <c r="BD260" i="7948"/>
  <c r="BD265" i="7948"/>
  <c r="BD269" i="7948"/>
  <c r="BD291" i="7948"/>
  <c r="BD299" i="7948"/>
  <c r="BD302" i="7948"/>
  <c r="BD290" i="7948"/>
  <c r="BD301" i="7948"/>
  <c r="BD352" i="7948"/>
  <c r="BD360" i="7948"/>
  <c r="BD348" i="7948"/>
  <c r="BD358" i="7948"/>
  <c r="BD236" i="7948"/>
  <c r="BD234" i="7948"/>
  <c r="BD244" i="7948"/>
  <c r="BD242" i="7948"/>
  <c r="BD232" i="7948"/>
  <c r="BD257" i="7948"/>
  <c r="BD261" i="7948"/>
  <c r="BD263" i="7948"/>
  <c r="BD271" i="7948"/>
  <c r="BD256" i="7948"/>
  <c r="BD273" i="7948"/>
  <c r="BD262" i="7948"/>
  <c r="BD295" i="7948"/>
  <c r="BD293" i="7948"/>
  <c r="BD297" i="7948"/>
  <c r="BD343" i="7948"/>
  <c r="BD347" i="7948"/>
  <c r="BD356" i="7948"/>
  <c r="BD361" i="7948"/>
  <c r="BD344" i="7948"/>
  <c r="BD354" i="7948"/>
  <c r="BD346" i="7948"/>
  <c r="BD350" i="7948"/>
  <c r="BD231" i="7948"/>
  <c r="BD238" i="7948"/>
  <c r="BD313" i="7948"/>
  <c r="BD317" i="7948"/>
  <c r="BD320" i="7948"/>
  <c r="BD318" i="7948"/>
  <c r="BD323" i="7948"/>
  <c r="BD327" i="7948"/>
  <c r="BD331" i="7948"/>
  <c r="BD332" i="7948"/>
  <c r="BD227" i="7948"/>
  <c r="BD230" i="7948"/>
  <c r="BD240" i="7948"/>
  <c r="BD228" i="7948"/>
  <c r="BD315" i="7948"/>
  <c r="BD319" i="7948"/>
  <c r="BD314" i="7948"/>
  <c r="BD321" i="7948"/>
  <c r="BD325" i="7948"/>
  <c r="BD329" i="7948"/>
  <c r="BD330" i="7948"/>
  <c r="BC161" i="7948"/>
  <c r="BD184" i="7948"/>
  <c r="BD161" i="7948"/>
  <c r="BF3" i="7948"/>
  <c r="BE145" i="7948"/>
  <c r="BE168" i="7948"/>
  <c r="BE169" i="7948"/>
  <c r="BE171" i="7948"/>
  <c r="BE173" i="7948"/>
  <c r="BE175" i="7948"/>
  <c r="BE177" i="7948"/>
  <c r="BE179" i="7948"/>
  <c r="BE181" i="7948"/>
  <c r="BE183" i="7948"/>
  <c r="BE172" i="7948"/>
  <c r="BE176" i="7948"/>
  <c r="BE180" i="7948"/>
  <c r="BE147" i="7948"/>
  <c r="BE174" i="7948"/>
  <c r="BE182" i="7948"/>
  <c r="BE148" i="7948"/>
  <c r="BE149" i="7948"/>
  <c r="BE151" i="7948"/>
  <c r="BE153" i="7948"/>
  <c r="BE155" i="7948"/>
  <c r="BE178" i="7948"/>
  <c r="BE146" i="7948"/>
  <c r="BE170" i="7948"/>
  <c r="BE152" i="7948"/>
  <c r="BE154" i="7948"/>
  <c r="BE157" i="7948"/>
  <c r="BE160" i="7948"/>
  <c r="BE150" i="7948"/>
  <c r="BE156" i="7948"/>
  <c r="BE158" i="7948"/>
  <c r="BE159" i="7948"/>
  <c r="BE262" i="7948"/>
  <c r="BE269" i="7948"/>
  <c r="BE267" i="7948"/>
  <c r="BE271" i="7948"/>
  <c r="BE263" i="7948"/>
  <c r="BE293" i="7948"/>
  <c r="BE296" i="7948"/>
  <c r="BE301" i="7948"/>
  <c r="BE291" i="7948"/>
  <c r="BE344" i="7948"/>
  <c r="BE348" i="7948"/>
  <c r="BE354" i="7948"/>
  <c r="BE361" i="7948"/>
  <c r="BE349" i="7948"/>
  <c r="BE345" i="7948"/>
  <c r="BE360" i="7948"/>
  <c r="BE228" i="7948"/>
  <c r="BE232" i="7948"/>
  <c r="BE235" i="7948"/>
  <c r="BE238" i="7948"/>
  <c r="BE229" i="7948"/>
  <c r="BE236" i="7948"/>
  <c r="BE231" i="7948"/>
  <c r="BE260" i="7948"/>
  <c r="BE265" i="7948"/>
  <c r="BE273" i="7948"/>
  <c r="BE274" i="7948"/>
  <c r="BE259" i="7948"/>
  <c r="BE261" i="7948"/>
  <c r="BE257" i="7948"/>
  <c r="BE297" i="7948"/>
  <c r="BE295" i="7948"/>
  <c r="BE302" i="7948"/>
  <c r="BE299" i="7948"/>
  <c r="BE294" i="7948"/>
  <c r="BE346" i="7948"/>
  <c r="BE350" i="7948"/>
  <c r="BE358" i="7948"/>
  <c r="BE347" i="7948"/>
  <c r="BE356" i="7948"/>
  <c r="BE352" i="7948"/>
  <c r="BE234" i="7948"/>
  <c r="BE242" i="7948"/>
  <c r="BE244" i="7948"/>
  <c r="BE320" i="7948"/>
  <c r="BE315" i="7948"/>
  <c r="BE317" i="7948"/>
  <c r="BE313" i="7948"/>
  <c r="BE324" i="7948"/>
  <c r="BE332" i="7948"/>
  <c r="BE323" i="7948"/>
  <c r="BE327" i="7948"/>
  <c r="BE331" i="7948"/>
  <c r="BE230" i="7948"/>
  <c r="BE240" i="7948"/>
  <c r="BE314" i="7948"/>
  <c r="BE318" i="7948"/>
  <c r="BE319" i="7948"/>
  <c r="BE322" i="7948"/>
  <c r="BE321" i="7948"/>
  <c r="BE325" i="7948"/>
  <c r="BE329" i="7948"/>
  <c r="BE161" i="7948"/>
  <c r="BE184" i="7948"/>
  <c r="BG3" i="7948"/>
  <c r="BF170" i="7948"/>
  <c r="BF172" i="7948"/>
  <c r="BF174" i="7948"/>
  <c r="BF176" i="7948"/>
  <c r="BF178" i="7948"/>
  <c r="BF180" i="7948"/>
  <c r="BF182" i="7948"/>
  <c r="BF171" i="7948"/>
  <c r="BF175" i="7948"/>
  <c r="BF179" i="7948"/>
  <c r="BF183" i="7948"/>
  <c r="BF146" i="7948"/>
  <c r="BF148" i="7948"/>
  <c r="BF145" i="7948"/>
  <c r="BF169" i="7948"/>
  <c r="BF177" i="7948"/>
  <c r="BF150" i="7948"/>
  <c r="BF152" i="7948"/>
  <c r="BF154" i="7948"/>
  <c r="BF173" i="7948"/>
  <c r="BF147" i="7948"/>
  <c r="BF168" i="7948"/>
  <c r="BF184" i="7948"/>
  <c r="BF181" i="7948"/>
  <c r="BF153" i="7948"/>
  <c r="BF155" i="7948"/>
  <c r="BF156" i="7948"/>
  <c r="BF158" i="7948"/>
  <c r="BF159" i="7948"/>
  <c r="BF149" i="7948"/>
  <c r="BF151" i="7948"/>
  <c r="BF157" i="7948"/>
  <c r="BF160" i="7948"/>
  <c r="BF261" i="7948"/>
  <c r="BF263" i="7948"/>
  <c r="BF271" i="7948"/>
  <c r="BF269" i="7948"/>
  <c r="BF274" i="7948"/>
  <c r="BF273" i="7948"/>
  <c r="BF260" i="7948"/>
  <c r="BF265" i="7948"/>
  <c r="BF295" i="7948"/>
  <c r="BF293" i="7948"/>
  <c r="BF347" i="7948"/>
  <c r="BF356" i="7948"/>
  <c r="BF361" i="7948"/>
  <c r="BF346" i="7948"/>
  <c r="BF350" i="7948"/>
  <c r="BF351" i="7948"/>
  <c r="BF348" i="7948"/>
  <c r="BF231" i="7948"/>
  <c r="BF232" i="7948"/>
  <c r="BF238" i="7948"/>
  <c r="BF240" i="7948"/>
  <c r="BF245" i="7948"/>
  <c r="BF234" i="7948"/>
  <c r="BF235" i="7948"/>
  <c r="BF259" i="7948"/>
  <c r="BF267" i="7948"/>
  <c r="BF262" i="7948"/>
  <c r="BF299" i="7948"/>
  <c r="BF297" i="7948"/>
  <c r="BF301" i="7948"/>
  <c r="BF345" i="7948"/>
  <c r="BF349" i="7948"/>
  <c r="BF352" i="7948"/>
  <c r="BF360" i="7948"/>
  <c r="BF358" i="7948"/>
  <c r="BF354" i="7948"/>
  <c r="BF229" i="7948"/>
  <c r="BF230" i="7948"/>
  <c r="BF315" i="7948"/>
  <c r="BF319" i="7948"/>
  <c r="BF318" i="7948"/>
  <c r="BF323" i="7948"/>
  <c r="BF327" i="7948"/>
  <c r="BF331" i="7948"/>
  <c r="BF328" i="7948"/>
  <c r="BF332" i="7948"/>
  <c r="BF233" i="7948"/>
  <c r="BF236" i="7948"/>
  <c r="BF241" i="7948"/>
  <c r="BF244" i="7948"/>
  <c r="BF242" i="7948"/>
  <c r="BF313" i="7948"/>
  <c r="BF317" i="7948"/>
  <c r="BF314" i="7948"/>
  <c r="BF316" i="7948"/>
  <c r="BF321" i="7948"/>
  <c r="BF325" i="7948"/>
  <c r="BF329" i="7948"/>
  <c r="BF322" i="7948"/>
  <c r="BF161" i="7948"/>
  <c r="BH3" i="7948"/>
  <c r="BG145" i="7948"/>
  <c r="BG168" i="7948"/>
  <c r="BG169" i="7948"/>
  <c r="BG171" i="7948"/>
  <c r="BG173" i="7948"/>
  <c r="BG175" i="7948"/>
  <c r="BG177" i="7948"/>
  <c r="BG179" i="7948"/>
  <c r="BG181" i="7948"/>
  <c r="BG183" i="7948"/>
  <c r="BG170" i="7948"/>
  <c r="BG174" i="7948"/>
  <c r="BG178" i="7948"/>
  <c r="BG182" i="7948"/>
  <c r="BG147" i="7948"/>
  <c r="BG172" i="7948"/>
  <c r="BG180" i="7948"/>
  <c r="BG146" i="7948"/>
  <c r="BG149" i="7948"/>
  <c r="BG151" i="7948"/>
  <c r="BG153" i="7948"/>
  <c r="BG155" i="7948"/>
  <c r="BG176" i="7948"/>
  <c r="BG148" i="7948"/>
  <c r="BG150" i="7948"/>
  <c r="BG152" i="7948"/>
  <c r="BG157" i="7948"/>
  <c r="BG160" i="7948"/>
  <c r="BG154" i="7948"/>
  <c r="BG156" i="7948"/>
  <c r="BG158" i="7948"/>
  <c r="BG159" i="7948"/>
  <c r="BG260" i="7948"/>
  <c r="BG265" i="7948"/>
  <c r="BG273" i="7948"/>
  <c r="BG261" i="7948"/>
  <c r="BG271" i="7948"/>
  <c r="BG259" i="7948"/>
  <c r="BG267" i="7948"/>
  <c r="BG297" i="7948"/>
  <c r="BG295" i="7948"/>
  <c r="BG346" i="7948"/>
  <c r="BG350" i="7948"/>
  <c r="BG358" i="7948"/>
  <c r="BG349" i="7948"/>
  <c r="BG352" i="7948"/>
  <c r="BG230" i="7948"/>
  <c r="BG234" i="7948"/>
  <c r="BG242" i="7948"/>
  <c r="BG244" i="7948"/>
  <c r="BG233" i="7948"/>
  <c r="BG262" i="7948"/>
  <c r="BG269" i="7948"/>
  <c r="BG263" i="7948"/>
  <c r="BG293" i="7948"/>
  <c r="BG301" i="7948"/>
  <c r="BG299" i="7948"/>
  <c r="BG348" i="7948"/>
  <c r="BG354" i="7948"/>
  <c r="BG360" i="7948"/>
  <c r="BG347" i="7948"/>
  <c r="BG356" i="7948"/>
  <c r="BG361" i="7948"/>
  <c r="BG232" i="7948"/>
  <c r="BG238" i="7948"/>
  <c r="BG237" i="7948"/>
  <c r="BG314" i="7948"/>
  <c r="BG318" i="7948"/>
  <c r="BG313" i="7948"/>
  <c r="BG319" i="7948"/>
  <c r="BG328" i="7948"/>
  <c r="BG332" i="7948"/>
  <c r="BG323" i="7948"/>
  <c r="BG327" i="7948"/>
  <c r="BG331" i="7948"/>
  <c r="BG231" i="7948"/>
  <c r="BG236" i="7948"/>
  <c r="BG240" i="7948"/>
  <c r="BG320" i="7948"/>
  <c r="BG317" i="7948"/>
  <c r="BG315" i="7948"/>
  <c r="BG321" i="7948"/>
  <c r="BG325" i="7948"/>
  <c r="BG329" i="7948"/>
  <c r="BG161" i="7948"/>
  <c r="BG184" i="7948"/>
  <c r="BH170" i="7948"/>
  <c r="BH172" i="7948"/>
  <c r="BH174" i="7948"/>
  <c r="BH176" i="7948"/>
  <c r="BH178" i="7948"/>
  <c r="BH180" i="7948"/>
  <c r="BH182" i="7948"/>
  <c r="BI3" i="7948"/>
  <c r="BH145" i="7948"/>
  <c r="BH168" i="7948"/>
  <c r="BH169" i="7948"/>
  <c r="BH173" i="7948"/>
  <c r="BH177" i="7948"/>
  <c r="BH181" i="7948"/>
  <c r="BH146" i="7948"/>
  <c r="BH148" i="7948"/>
  <c r="BH175" i="7948"/>
  <c r="BH183" i="7948"/>
  <c r="BH147" i="7948"/>
  <c r="BH150" i="7948"/>
  <c r="BH152" i="7948"/>
  <c r="BH154" i="7948"/>
  <c r="BH179" i="7948"/>
  <c r="BH171" i="7948"/>
  <c r="BH149" i="7948"/>
  <c r="BH151" i="7948"/>
  <c r="BH153" i="7948"/>
  <c r="BH155" i="7948"/>
  <c r="BH156" i="7948"/>
  <c r="BH158" i="7948"/>
  <c r="BH159" i="7948"/>
  <c r="BH157" i="7948"/>
  <c r="BH160" i="7948"/>
  <c r="BH267" i="7948"/>
  <c r="BH273" i="7948"/>
  <c r="BH269" i="7948"/>
  <c r="BH299" i="7948"/>
  <c r="BH297" i="7948"/>
  <c r="BH349" i="7948"/>
  <c r="BH352" i="7948"/>
  <c r="BH360" i="7948"/>
  <c r="BH354" i="7948"/>
  <c r="BH233" i="7948"/>
  <c r="BH236" i="7948"/>
  <c r="BH244" i="7948"/>
  <c r="BH232" i="7948"/>
  <c r="BH261" i="7948"/>
  <c r="BH263" i="7948"/>
  <c r="BH271" i="7948"/>
  <c r="BH260" i="7948"/>
  <c r="BH265" i="7948"/>
  <c r="BH295" i="7948"/>
  <c r="BH301" i="7948"/>
  <c r="BH347" i="7948"/>
  <c r="BH356" i="7948"/>
  <c r="BH361" i="7948"/>
  <c r="BH348" i="7948"/>
  <c r="BH358" i="7948"/>
  <c r="BH350" i="7948"/>
  <c r="BH234" i="7948"/>
  <c r="BH240" i="7948"/>
  <c r="BH245" i="7948"/>
  <c r="BH238" i="7948"/>
  <c r="BH242" i="7948"/>
  <c r="BH313" i="7948"/>
  <c r="BH317" i="7948"/>
  <c r="BH316" i="7948"/>
  <c r="BH318" i="7948"/>
  <c r="BH314" i="7948"/>
  <c r="BH323" i="7948"/>
  <c r="BH327" i="7948"/>
  <c r="BH331" i="7948"/>
  <c r="BH332" i="7948"/>
  <c r="BH231" i="7948"/>
  <c r="BH315" i="7948"/>
  <c r="BH319" i="7948"/>
  <c r="BH321" i="7948"/>
  <c r="BH325" i="7948"/>
  <c r="BH329" i="7948"/>
  <c r="BH161" i="7948"/>
  <c r="BH184" i="7948"/>
  <c r="BJ3" i="7948"/>
  <c r="BI145" i="7948"/>
  <c r="BI168" i="7948"/>
  <c r="BI169" i="7948"/>
  <c r="BI171" i="7948"/>
  <c r="BI173" i="7948"/>
  <c r="BI175" i="7948"/>
  <c r="BI177" i="7948"/>
  <c r="BI179" i="7948"/>
  <c r="BI181" i="7948"/>
  <c r="BI183" i="7948"/>
  <c r="BI172" i="7948"/>
  <c r="BI176" i="7948"/>
  <c r="BI180" i="7948"/>
  <c r="BI147" i="7948"/>
  <c r="BI170" i="7948"/>
  <c r="BI178" i="7948"/>
  <c r="BI148" i="7948"/>
  <c r="BI149" i="7948"/>
  <c r="BI151" i="7948"/>
  <c r="BI153" i="7948"/>
  <c r="BI155" i="7948"/>
  <c r="BI174" i="7948"/>
  <c r="BI182" i="7948"/>
  <c r="BI146" i="7948"/>
  <c r="BI152" i="7948"/>
  <c r="BI150" i="7948"/>
  <c r="BI154" i="7948"/>
  <c r="BI157" i="7948"/>
  <c r="BI160" i="7948"/>
  <c r="BI156" i="7948"/>
  <c r="BI158" i="7948"/>
  <c r="BI159" i="7948"/>
  <c r="BI262" i="7948"/>
  <c r="BI269" i="7948"/>
  <c r="BI261" i="7948"/>
  <c r="BI271" i="7948"/>
  <c r="BI301" i="7948"/>
  <c r="BI295" i="7948"/>
  <c r="BI298" i="7948"/>
  <c r="BI299" i="7948"/>
  <c r="BI348" i="7948"/>
  <c r="BI351" i="7948"/>
  <c r="BI354" i="7948"/>
  <c r="BI359" i="7948"/>
  <c r="BI356" i="7948"/>
  <c r="BI349" i="7948"/>
  <c r="BI232" i="7948"/>
  <c r="BI235" i="7948"/>
  <c r="BI238" i="7948"/>
  <c r="BI233" i="7948"/>
  <c r="BI265" i="7948"/>
  <c r="BI273" i="7948"/>
  <c r="BI274" i="7948"/>
  <c r="BI267" i="7948"/>
  <c r="BI263" i="7948"/>
  <c r="BI297" i="7948"/>
  <c r="BI350" i="7948"/>
  <c r="BI358" i="7948"/>
  <c r="BI361" i="7948"/>
  <c r="BI360" i="7948"/>
  <c r="BI352" i="7948"/>
  <c r="BI244" i="7948"/>
  <c r="BI319" i="7948"/>
  <c r="BI313" i="7948"/>
  <c r="BI332" i="7948"/>
  <c r="BI323" i="7948"/>
  <c r="BI327" i="7948"/>
  <c r="BI331" i="7948"/>
  <c r="BI234" i="7948"/>
  <c r="BI236" i="7948"/>
  <c r="BI242" i="7948"/>
  <c r="BI240" i="7948"/>
  <c r="BI314" i="7948"/>
  <c r="BI318" i="7948"/>
  <c r="BI315" i="7948"/>
  <c r="BI317" i="7948"/>
  <c r="BI326" i="7948"/>
  <c r="BI321" i="7948"/>
  <c r="BI325" i="7948"/>
  <c r="BI329" i="7948"/>
  <c r="BI184" i="7948"/>
  <c r="BK3" i="7948"/>
  <c r="BJ170" i="7948"/>
  <c r="BJ172" i="7948"/>
  <c r="BJ174" i="7948"/>
  <c r="BJ176" i="7948"/>
  <c r="BJ178" i="7948"/>
  <c r="BJ180" i="7948"/>
  <c r="BJ182" i="7948"/>
  <c r="BJ171" i="7948"/>
  <c r="BJ175" i="7948"/>
  <c r="BJ179" i="7948"/>
  <c r="BJ183" i="7948"/>
  <c r="BJ146" i="7948"/>
  <c r="BJ148" i="7948"/>
  <c r="BJ168" i="7948"/>
  <c r="BJ173" i="7948"/>
  <c r="BJ181" i="7948"/>
  <c r="BJ150" i="7948"/>
  <c r="BJ152" i="7948"/>
  <c r="BJ154" i="7948"/>
  <c r="BJ145" i="7948"/>
  <c r="BJ169" i="7948"/>
  <c r="BJ177" i="7948"/>
  <c r="BJ147" i="7948"/>
  <c r="BJ153" i="7948"/>
  <c r="BJ149" i="7948"/>
  <c r="BJ151" i="7948"/>
  <c r="BJ155" i="7948"/>
  <c r="BJ156" i="7948"/>
  <c r="BJ158" i="7948"/>
  <c r="BJ159" i="7948"/>
  <c r="BJ157" i="7948"/>
  <c r="BJ160" i="7948"/>
  <c r="BJ263" i="7948"/>
  <c r="BJ264" i="7948"/>
  <c r="BJ271" i="7948"/>
  <c r="BJ272" i="7948"/>
  <c r="BJ273" i="7948"/>
  <c r="BJ298" i="7948"/>
  <c r="BJ297" i="7948"/>
  <c r="BJ296" i="7948"/>
  <c r="BJ301" i="7948"/>
  <c r="BJ353" i="7948"/>
  <c r="BJ356" i="7948"/>
  <c r="BJ361" i="7948"/>
  <c r="BJ358" i="7948"/>
  <c r="BJ351" i="7948"/>
  <c r="BJ240" i="7948"/>
  <c r="BJ245" i="7948"/>
  <c r="BJ267" i="7948"/>
  <c r="BJ269" i="7948"/>
  <c r="BJ274" i="7948"/>
  <c r="BJ265" i="7948"/>
  <c r="BJ266" i="7948"/>
  <c r="BJ299" i="7948"/>
  <c r="BJ302" i="7948"/>
  <c r="BJ352" i="7948"/>
  <c r="BJ360" i="7948"/>
  <c r="BJ350" i="7948"/>
  <c r="BJ354" i="7948"/>
  <c r="BJ236" i="7948"/>
  <c r="BJ244" i="7948"/>
  <c r="BJ242" i="7948"/>
  <c r="BJ239" i="7948"/>
  <c r="BJ315" i="7948"/>
  <c r="BJ319" i="7948"/>
  <c r="BJ314" i="7948"/>
  <c r="BJ320" i="7948"/>
  <c r="BJ323" i="7948"/>
  <c r="BJ327" i="7948"/>
  <c r="BJ331" i="7948"/>
  <c r="BJ324" i="7948"/>
  <c r="BJ332" i="7948"/>
  <c r="BJ238" i="7948"/>
  <c r="BJ234" i="7948"/>
  <c r="BJ313" i="7948"/>
  <c r="BJ317" i="7948"/>
  <c r="BJ318" i="7948"/>
  <c r="BJ321" i="7948"/>
  <c r="BJ325" i="7948"/>
  <c r="BJ329" i="7948"/>
  <c r="BI161" i="7948"/>
  <c r="BJ161" i="7948"/>
  <c r="BJ184" i="7948"/>
  <c r="BL3" i="7948"/>
  <c r="BK145" i="7948"/>
  <c r="BK168" i="7948"/>
  <c r="BK169" i="7948"/>
  <c r="BK171" i="7948"/>
  <c r="BK173" i="7948"/>
  <c r="BK175" i="7948"/>
  <c r="BK177" i="7948"/>
  <c r="BK179" i="7948"/>
  <c r="BK181" i="7948"/>
  <c r="BK183" i="7948"/>
  <c r="BK170" i="7948"/>
  <c r="BK174" i="7948"/>
  <c r="BK178" i="7948"/>
  <c r="BK182" i="7948"/>
  <c r="BK147" i="7948"/>
  <c r="BK176" i="7948"/>
  <c r="BK146" i="7948"/>
  <c r="BK149" i="7948"/>
  <c r="BK151" i="7948"/>
  <c r="BK153" i="7948"/>
  <c r="BK155" i="7948"/>
  <c r="BK180" i="7948"/>
  <c r="BK148" i="7948"/>
  <c r="BK172" i="7948"/>
  <c r="BK150" i="7948"/>
  <c r="BK152" i="7948"/>
  <c r="BK154" i="7948"/>
  <c r="BK157" i="7948"/>
  <c r="BK160" i="7948"/>
  <c r="BK156" i="7948"/>
  <c r="BK158" i="7948"/>
  <c r="BK159" i="7948"/>
  <c r="BK265" i="7948"/>
  <c r="BK273" i="7948"/>
  <c r="BK263" i="7948"/>
  <c r="BK297" i="7948"/>
  <c r="BK299" i="7948"/>
  <c r="BK350" i="7948"/>
  <c r="BK358" i="7948"/>
  <c r="BK360" i="7948"/>
  <c r="BK361" i="7948"/>
  <c r="BK234" i="7948"/>
  <c r="BK242" i="7948"/>
  <c r="BK240" i="7948"/>
  <c r="BK236" i="7948"/>
  <c r="BK269" i="7948"/>
  <c r="BK271" i="7948"/>
  <c r="BK267" i="7948"/>
  <c r="BK301" i="7948"/>
  <c r="BK354" i="7948"/>
  <c r="BK352" i="7948"/>
  <c r="BK356" i="7948"/>
  <c r="BK235" i="7948"/>
  <c r="BK314" i="7948"/>
  <c r="BK318" i="7948"/>
  <c r="BK317" i="7948"/>
  <c r="BK319" i="7948"/>
  <c r="BK315" i="7948"/>
  <c r="BK332" i="7948"/>
  <c r="BK323" i="7948"/>
  <c r="BK327" i="7948"/>
  <c r="BK331" i="7948"/>
  <c r="BK238" i="7948"/>
  <c r="BK244" i="7948"/>
  <c r="BK245" i="7948"/>
  <c r="BK320" i="7948"/>
  <c r="BK313" i="7948"/>
  <c r="BK330" i="7948"/>
  <c r="BK321" i="7948"/>
  <c r="BK325" i="7948"/>
  <c r="BK329" i="7948"/>
  <c r="BK184" i="7948"/>
  <c r="BM3" i="7948"/>
  <c r="BL170" i="7948"/>
  <c r="BL172" i="7948"/>
  <c r="BL174" i="7948"/>
  <c r="BL176" i="7948"/>
  <c r="BL178" i="7948"/>
  <c r="BL180" i="7948"/>
  <c r="BL182" i="7948"/>
  <c r="BL145" i="7948"/>
  <c r="BL168" i="7948"/>
  <c r="BL169" i="7948"/>
  <c r="BL173" i="7948"/>
  <c r="BL177" i="7948"/>
  <c r="BL181" i="7948"/>
  <c r="BL146" i="7948"/>
  <c r="BL148" i="7948"/>
  <c r="BL171" i="7948"/>
  <c r="BL179" i="7948"/>
  <c r="BL147" i="7948"/>
  <c r="BL150" i="7948"/>
  <c r="BL152" i="7948"/>
  <c r="BL154" i="7948"/>
  <c r="BL175" i="7948"/>
  <c r="BL183" i="7948"/>
  <c r="BL149" i="7948"/>
  <c r="BL151" i="7948"/>
  <c r="BL156" i="7948"/>
  <c r="BL158" i="7948"/>
  <c r="BL159" i="7948"/>
  <c r="BL153" i="7948"/>
  <c r="BL155" i="7948"/>
  <c r="BL157" i="7948"/>
  <c r="BL160" i="7948"/>
  <c r="BL267" i="7948"/>
  <c r="BL265" i="7948"/>
  <c r="BL299" i="7948"/>
  <c r="BL301" i="7948"/>
  <c r="BL352" i="7948"/>
  <c r="BL360" i="7948"/>
  <c r="BL236" i="7948"/>
  <c r="BL244" i="7948"/>
  <c r="BL242" i="7948"/>
  <c r="BL238" i="7948"/>
  <c r="BL271" i="7948"/>
  <c r="BL273" i="7948"/>
  <c r="BL269" i="7948"/>
  <c r="BL274" i="7948"/>
  <c r="BL356" i="7948"/>
  <c r="BL361" i="7948"/>
  <c r="BL354" i="7948"/>
  <c r="BL358" i="7948"/>
  <c r="BL235" i="7948"/>
  <c r="BL313" i="7948"/>
  <c r="BL317" i="7948"/>
  <c r="BL314" i="7948"/>
  <c r="BL323" i="7948"/>
  <c r="BL327" i="7948"/>
  <c r="BL331" i="7948"/>
  <c r="BL332" i="7948"/>
  <c r="BL240" i="7948"/>
  <c r="BL315" i="7948"/>
  <c r="BL319" i="7948"/>
  <c r="BL316" i="7948"/>
  <c r="BL318" i="7948"/>
  <c r="BL321" i="7948"/>
  <c r="BL325" i="7948"/>
  <c r="BL329" i="7948"/>
  <c r="BK161" i="7948"/>
  <c r="BL161" i="7948"/>
  <c r="BN3" i="7948"/>
  <c r="BM145" i="7948"/>
  <c r="BM168" i="7948"/>
  <c r="BM169" i="7948"/>
  <c r="BM171" i="7948"/>
  <c r="BM173" i="7948"/>
  <c r="BM175" i="7948"/>
  <c r="BM177" i="7948"/>
  <c r="BM179" i="7948"/>
  <c r="BM181" i="7948"/>
  <c r="BM183" i="7948"/>
  <c r="BM172" i="7948"/>
  <c r="BM176" i="7948"/>
  <c r="BM180" i="7948"/>
  <c r="BM147" i="7948"/>
  <c r="BM174" i="7948"/>
  <c r="BM182" i="7948"/>
  <c r="BM148" i="7948"/>
  <c r="BM149" i="7948"/>
  <c r="BM151" i="7948"/>
  <c r="BM153" i="7948"/>
  <c r="BM155" i="7948"/>
  <c r="BM170" i="7948"/>
  <c r="BM146" i="7948"/>
  <c r="BM178" i="7948"/>
  <c r="BM152" i="7948"/>
  <c r="BM154" i="7948"/>
  <c r="BM150" i="7948"/>
  <c r="BM157" i="7948"/>
  <c r="BM160" i="7948"/>
  <c r="BM156" i="7948"/>
  <c r="BM158" i="7948"/>
  <c r="BM159" i="7948"/>
  <c r="BM269" i="7948"/>
  <c r="BM267" i="7948"/>
  <c r="BM301" i="7948"/>
  <c r="BM299" i="7948"/>
  <c r="BM354" i="7948"/>
  <c r="BM361" i="7948"/>
  <c r="BM352" i="7948"/>
  <c r="BM238" i="7948"/>
  <c r="BM236" i="7948"/>
  <c r="BM243" i="7948"/>
  <c r="BM265" i="7948"/>
  <c r="BM266" i="7948"/>
  <c r="BM273" i="7948"/>
  <c r="BM274" i="7948"/>
  <c r="BM271" i="7948"/>
  <c r="BM272" i="7948"/>
  <c r="BM358" i="7948"/>
  <c r="BM356" i="7948"/>
  <c r="BM360" i="7948"/>
  <c r="BM242" i="7948"/>
  <c r="BM240" i="7948"/>
  <c r="BM320" i="7948"/>
  <c r="BM315" i="7948"/>
  <c r="BM328" i="7948"/>
  <c r="BM332" i="7948"/>
  <c r="BM323" i="7948"/>
  <c r="BM327" i="7948"/>
  <c r="BM331" i="7948"/>
  <c r="BM244" i="7948"/>
  <c r="BM314" i="7948"/>
  <c r="BM318" i="7948"/>
  <c r="BM319" i="7948"/>
  <c r="BM317" i="7948"/>
  <c r="BM313" i="7948"/>
  <c r="BM322" i="7948"/>
  <c r="BM321" i="7948"/>
  <c r="BM325" i="7948"/>
  <c r="BM329" i="7948"/>
  <c r="BL184" i="7948"/>
  <c r="BM184" i="7948"/>
  <c r="BO3" i="7948"/>
  <c r="BN170" i="7948"/>
  <c r="BN172" i="7948"/>
  <c r="BN174" i="7948"/>
  <c r="BN176" i="7948"/>
  <c r="BN178" i="7948"/>
  <c r="BN180" i="7948"/>
  <c r="BN182" i="7948"/>
  <c r="BN171" i="7948"/>
  <c r="BN175" i="7948"/>
  <c r="BN179" i="7948"/>
  <c r="BN183" i="7948"/>
  <c r="BN146" i="7948"/>
  <c r="BN148" i="7948"/>
  <c r="BN145" i="7948"/>
  <c r="BN169" i="7948"/>
  <c r="BN177" i="7948"/>
  <c r="BN150" i="7948"/>
  <c r="BN152" i="7948"/>
  <c r="BN154" i="7948"/>
  <c r="BN168" i="7948"/>
  <c r="BN184" i="7948"/>
  <c r="BN181" i="7948"/>
  <c r="BN147" i="7948"/>
  <c r="BN173" i="7948"/>
  <c r="BN153" i="7948"/>
  <c r="BN155" i="7948"/>
  <c r="BN149" i="7948"/>
  <c r="BN151" i="7948"/>
  <c r="BN156" i="7948"/>
  <c r="BN158" i="7948"/>
  <c r="BN159" i="7948"/>
  <c r="BN157" i="7948"/>
  <c r="BN160" i="7948"/>
  <c r="BN271" i="7948"/>
  <c r="BN269" i="7948"/>
  <c r="BN274" i="7948"/>
  <c r="BN301" i="7948"/>
  <c r="BN356" i="7948"/>
  <c r="BN361" i="7948"/>
  <c r="BN354" i="7948"/>
  <c r="BN238" i="7948"/>
  <c r="BN240" i="7948"/>
  <c r="BN267" i="7948"/>
  <c r="BN273" i="7948"/>
  <c r="BN360" i="7948"/>
  <c r="BN358" i="7948"/>
  <c r="BN242" i="7948"/>
  <c r="BN315" i="7948"/>
  <c r="BN319" i="7948"/>
  <c r="BN318" i="7948"/>
  <c r="BN316" i="7948"/>
  <c r="BN323" i="7948"/>
  <c r="BN327" i="7948"/>
  <c r="BN331" i="7948"/>
  <c r="BN324" i="7948"/>
  <c r="BN332" i="7948"/>
  <c r="BN241" i="7948"/>
  <c r="BN244" i="7948"/>
  <c r="BN243" i="7948"/>
  <c r="BN313" i="7948"/>
  <c r="BN317" i="7948"/>
  <c r="BN314" i="7948"/>
  <c r="BN321" i="7948"/>
  <c r="BN325" i="7948"/>
  <c r="BN329" i="7948"/>
  <c r="BM161" i="7948"/>
  <c r="BN161" i="7948"/>
  <c r="BP3" i="7948"/>
  <c r="BO145" i="7948"/>
  <c r="BO168" i="7948"/>
  <c r="BO169" i="7948"/>
  <c r="BO171" i="7948"/>
  <c r="BO173" i="7948"/>
  <c r="BO175" i="7948"/>
  <c r="BO177" i="7948"/>
  <c r="BO179" i="7948"/>
  <c r="BO181" i="7948"/>
  <c r="BO183" i="7948"/>
  <c r="BO170" i="7948"/>
  <c r="BO174" i="7948"/>
  <c r="BO178" i="7948"/>
  <c r="BO182" i="7948"/>
  <c r="BO147" i="7948"/>
  <c r="BO172" i="7948"/>
  <c r="BO180" i="7948"/>
  <c r="BO146" i="7948"/>
  <c r="BO149" i="7948"/>
  <c r="BO151" i="7948"/>
  <c r="BO153" i="7948"/>
  <c r="BO155" i="7948"/>
  <c r="BO176" i="7948"/>
  <c r="BO148" i="7948"/>
  <c r="BO150" i="7948"/>
  <c r="BO157" i="7948"/>
  <c r="BO160" i="7948"/>
  <c r="BO152" i="7948"/>
  <c r="BO154" i="7948"/>
  <c r="BO156" i="7948"/>
  <c r="BO158" i="7948"/>
  <c r="BO159" i="7948"/>
  <c r="BO273" i="7948"/>
  <c r="BO271" i="7948"/>
  <c r="BO358" i="7948"/>
  <c r="BO356" i="7948"/>
  <c r="BO361" i="7948"/>
  <c r="BO242" i="7948"/>
  <c r="BO244" i="7948"/>
  <c r="BO269" i="7948"/>
  <c r="BO267" i="7948"/>
  <c r="BO301" i="7948"/>
  <c r="BO302" i="7948"/>
  <c r="BO354" i="7948"/>
  <c r="BO359" i="7948"/>
  <c r="BO360" i="7948"/>
  <c r="BO238" i="7948"/>
  <c r="BO240" i="7948"/>
  <c r="BO314" i="7948"/>
  <c r="BO318" i="7948"/>
  <c r="BO313" i="7948"/>
  <c r="BO315" i="7948"/>
  <c r="BO324" i="7948"/>
  <c r="BO332" i="7948"/>
  <c r="BO323" i="7948"/>
  <c r="BO327" i="7948"/>
  <c r="BO331" i="7948"/>
  <c r="BO316" i="7948"/>
  <c r="BO317" i="7948"/>
  <c r="BO319" i="7948"/>
  <c r="BO321" i="7948"/>
  <c r="BO325" i="7948"/>
  <c r="BO329" i="7948"/>
  <c r="BO161" i="7948"/>
  <c r="BO184" i="7948"/>
  <c r="BP170" i="7948"/>
  <c r="BP172" i="7948"/>
  <c r="BP174" i="7948"/>
  <c r="BP176" i="7948"/>
  <c r="BP178" i="7948"/>
  <c r="BP180" i="7948"/>
  <c r="BP182" i="7948"/>
  <c r="BP145" i="7948"/>
  <c r="BP168" i="7948"/>
  <c r="BP169" i="7948"/>
  <c r="BP173" i="7948"/>
  <c r="BP177" i="7948"/>
  <c r="BP181" i="7948"/>
  <c r="BP146" i="7948"/>
  <c r="BP148" i="7948"/>
  <c r="BQ3" i="7948"/>
  <c r="BP175" i="7948"/>
  <c r="BP183" i="7948"/>
  <c r="BP147" i="7948"/>
  <c r="BP150" i="7948"/>
  <c r="BP152" i="7948"/>
  <c r="BP154" i="7948"/>
  <c r="BP171" i="7948"/>
  <c r="BP179" i="7948"/>
  <c r="BP149" i="7948"/>
  <c r="BP151" i="7948"/>
  <c r="BP153" i="7948"/>
  <c r="BP155" i="7948"/>
  <c r="BP156" i="7948"/>
  <c r="BP158" i="7948"/>
  <c r="BP159" i="7948"/>
  <c r="BP157" i="7948"/>
  <c r="BP160" i="7948"/>
  <c r="BP273" i="7948"/>
  <c r="BP360" i="7948"/>
  <c r="BP358" i="7948"/>
  <c r="BP241" i="7948"/>
  <c r="BP244" i="7948"/>
  <c r="BP239" i="7948"/>
  <c r="BP271" i="7948"/>
  <c r="BP272" i="7948"/>
  <c r="BP269" i="7948"/>
  <c r="BP274" i="7948"/>
  <c r="BP356" i="7948"/>
  <c r="BP361" i="7948"/>
  <c r="BP240" i="7948"/>
  <c r="BP313" i="7948"/>
  <c r="BP317" i="7948"/>
  <c r="BP316" i="7948"/>
  <c r="BP323" i="7948"/>
  <c r="BP327" i="7948"/>
  <c r="BP331" i="7948"/>
  <c r="BP332" i="7948"/>
  <c r="BP242" i="7948"/>
  <c r="BP315" i="7948"/>
  <c r="BP319" i="7948"/>
  <c r="BP318" i="7948"/>
  <c r="BP314" i="7948"/>
  <c r="BP321" i="7948"/>
  <c r="BP325" i="7948"/>
  <c r="BP329" i="7948"/>
  <c r="BR3" i="7948"/>
  <c r="BQ145" i="7948"/>
  <c r="BQ168" i="7948"/>
  <c r="BQ169" i="7948"/>
  <c r="BQ171" i="7948"/>
  <c r="BQ173" i="7948"/>
  <c r="BQ175" i="7948"/>
  <c r="BQ177" i="7948"/>
  <c r="BQ179" i="7948"/>
  <c r="BQ181" i="7948"/>
  <c r="BQ183" i="7948"/>
  <c r="BQ172" i="7948"/>
  <c r="BQ176" i="7948"/>
  <c r="BQ180" i="7948"/>
  <c r="BQ147" i="7948"/>
  <c r="BQ170" i="7948"/>
  <c r="BQ178" i="7948"/>
  <c r="BQ148" i="7948"/>
  <c r="BQ149" i="7948"/>
  <c r="BQ151" i="7948"/>
  <c r="BQ153" i="7948"/>
  <c r="BQ155" i="7948"/>
  <c r="BQ182" i="7948"/>
  <c r="BQ174" i="7948"/>
  <c r="BQ146" i="7948"/>
  <c r="BQ152" i="7948"/>
  <c r="BQ150" i="7948"/>
  <c r="BQ154" i="7948"/>
  <c r="BQ157" i="7948"/>
  <c r="BQ160" i="7948"/>
  <c r="BQ156" i="7948"/>
  <c r="BQ158" i="7948"/>
  <c r="BQ159" i="7948"/>
  <c r="BQ269" i="7948"/>
  <c r="BQ356" i="7948"/>
  <c r="BQ360" i="7948"/>
  <c r="BQ241" i="7948"/>
  <c r="BQ240" i="7948"/>
  <c r="BQ273" i="7948"/>
  <c r="BQ274" i="7948"/>
  <c r="BQ271" i="7948"/>
  <c r="BQ358" i="7948"/>
  <c r="BQ361" i="7948"/>
  <c r="BQ357" i="7948"/>
  <c r="BQ319" i="7948"/>
  <c r="BQ317" i="7948"/>
  <c r="BQ324" i="7948"/>
  <c r="BQ332" i="7948"/>
  <c r="BQ323" i="7948"/>
  <c r="BQ327" i="7948"/>
  <c r="BQ331" i="7948"/>
  <c r="BQ242" i="7948"/>
  <c r="BQ244" i="7948"/>
  <c r="BQ314" i="7948"/>
  <c r="BQ318" i="7948"/>
  <c r="BQ315" i="7948"/>
  <c r="BQ313" i="7948"/>
  <c r="BQ321" i="7948"/>
  <c r="BQ325" i="7948"/>
  <c r="BQ329" i="7948"/>
  <c r="BP161" i="7948"/>
  <c r="BP184" i="7948"/>
  <c r="BQ161" i="7948"/>
  <c r="BQ184" i="7948"/>
  <c r="BS3" i="7948"/>
  <c r="BR170" i="7948"/>
  <c r="BR172" i="7948"/>
  <c r="BR174" i="7948"/>
  <c r="BR176" i="7948"/>
  <c r="BR178" i="7948"/>
  <c r="BR180" i="7948"/>
  <c r="BR182" i="7948"/>
  <c r="BR171" i="7948"/>
  <c r="BR175" i="7948"/>
  <c r="BR179" i="7948"/>
  <c r="BR183" i="7948"/>
  <c r="BR146" i="7948"/>
  <c r="BR148" i="7948"/>
  <c r="BR168" i="7948"/>
  <c r="BR173" i="7948"/>
  <c r="BR181" i="7948"/>
  <c r="BR150" i="7948"/>
  <c r="BR152" i="7948"/>
  <c r="BR154" i="7948"/>
  <c r="BR177" i="7948"/>
  <c r="BR145" i="7948"/>
  <c r="BR169" i="7948"/>
  <c r="BR147" i="7948"/>
  <c r="BR153" i="7948"/>
  <c r="BR149" i="7948"/>
  <c r="BR151" i="7948"/>
  <c r="BR155" i="7948"/>
  <c r="BR156" i="7948"/>
  <c r="BR158" i="7948"/>
  <c r="BR159" i="7948"/>
  <c r="BR157" i="7948"/>
  <c r="BR160" i="7948"/>
  <c r="BR271" i="7948"/>
  <c r="BR361" i="7948"/>
  <c r="BR358" i="7948"/>
  <c r="BR245" i="7948"/>
  <c r="BR242" i="7948"/>
  <c r="BR274" i="7948"/>
  <c r="BR273" i="7948"/>
  <c r="BR357" i="7948"/>
  <c r="BR360" i="7948"/>
  <c r="BR359" i="7948"/>
  <c r="BR244" i="7948"/>
  <c r="BR315" i="7948"/>
  <c r="BR319" i="7948"/>
  <c r="BR314" i="7948"/>
  <c r="BR323" i="7948"/>
  <c r="BR327" i="7948"/>
  <c r="BR331" i="7948"/>
  <c r="BR332" i="7948"/>
  <c r="BR313" i="7948"/>
  <c r="BR317" i="7948"/>
  <c r="BR318" i="7948"/>
  <c r="BR320" i="7948"/>
  <c r="BR321" i="7948"/>
  <c r="BR325" i="7948"/>
  <c r="BR329" i="7948"/>
  <c r="BR184" i="7948"/>
  <c r="BT3" i="7948"/>
  <c r="BS145" i="7948"/>
  <c r="BS168" i="7948"/>
  <c r="BS169" i="7948"/>
  <c r="BS171" i="7948"/>
  <c r="BS173" i="7948"/>
  <c r="BS175" i="7948"/>
  <c r="BS177" i="7948"/>
  <c r="BS179" i="7948"/>
  <c r="BS181" i="7948"/>
  <c r="BS183" i="7948"/>
  <c r="BS170" i="7948"/>
  <c r="BS174" i="7948"/>
  <c r="BS178" i="7948"/>
  <c r="BS182" i="7948"/>
  <c r="BS147" i="7948"/>
  <c r="BS176" i="7948"/>
  <c r="BS146" i="7948"/>
  <c r="BS149" i="7948"/>
  <c r="BS151" i="7948"/>
  <c r="BS153" i="7948"/>
  <c r="BS155" i="7948"/>
  <c r="BS172" i="7948"/>
  <c r="BS148" i="7948"/>
  <c r="BS180" i="7948"/>
  <c r="BS150" i="7948"/>
  <c r="BS152" i="7948"/>
  <c r="BS154" i="7948"/>
  <c r="BS157" i="7948"/>
  <c r="BS160" i="7948"/>
  <c r="BS156" i="7948"/>
  <c r="BS158" i="7948"/>
  <c r="BS159" i="7948"/>
  <c r="BS273" i="7948"/>
  <c r="BS358" i="7948"/>
  <c r="BS360" i="7948"/>
  <c r="BS361" i="7948"/>
  <c r="BS242" i="7948"/>
  <c r="BS271" i="7948"/>
  <c r="BS244" i="7948"/>
  <c r="BS314" i="7948"/>
  <c r="BS318" i="7948"/>
  <c r="BS317" i="7948"/>
  <c r="BS332" i="7948"/>
  <c r="BS323" i="7948"/>
  <c r="BS327" i="7948"/>
  <c r="BS331" i="7948"/>
  <c r="BS316" i="7948"/>
  <c r="BS319" i="7948"/>
  <c r="BS315" i="7948"/>
  <c r="BS321" i="7948"/>
  <c r="BS325" i="7948"/>
  <c r="BS329" i="7948"/>
  <c r="BR161" i="7948"/>
  <c r="BS184" i="7948"/>
  <c r="BU3" i="7948"/>
  <c r="BT170" i="7948"/>
  <c r="BT172" i="7948"/>
  <c r="BT174" i="7948"/>
  <c r="BT176" i="7948"/>
  <c r="BT178" i="7948"/>
  <c r="BT180" i="7948"/>
  <c r="BT182" i="7948"/>
  <c r="BT145" i="7948"/>
  <c r="BT168" i="7948"/>
  <c r="BT169" i="7948"/>
  <c r="BT173" i="7948"/>
  <c r="BT177" i="7948"/>
  <c r="BT181" i="7948"/>
  <c r="BT146" i="7948"/>
  <c r="BT148" i="7948"/>
  <c r="BT171" i="7948"/>
  <c r="BT179" i="7948"/>
  <c r="BT147" i="7948"/>
  <c r="BT150" i="7948"/>
  <c r="BT152" i="7948"/>
  <c r="BT154" i="7948"/>
  <c r="BT183" i="7948"/>
  <c r="BT175" i="7948"/>
  <c r="BT149" i="7948"/>
  <c r="BT151" i="7948"/>
  <c r="BT153" i="7948"/>
  <c r="BT156" i="7948"/>
  <c r="BT158" i="7948"/>
  <c r="BT159" i="7948"/>
  <c r="BT155" i="7948"/>
  <c r="BT157" i="7948"/>
  <c r="BT160" i="7948"/>
  <c r="BT274" i="7948"/>
  <c r="BT360" i="7948"/>
  <c r="BT244" i="7948"/>
  <c r="BT273" i="7948"/>
  <c r="BT361" i="7948"/>
  <c r="BT317" i="7948"/>
  <c r="BT318" i="7948"/>
  <c r="BT323" i="7948"/>
  <c r="BT327" i="7948"/>
  <c r="BT331" i="7948"/>
  <c r="BT324" i="7948"/>
  <c r="BT332" i="7948"/>
  <c r="BT245" i="7948"/>
  <c r="BT315" i="7948"/>
  <c r="BT319" i="7948"/>
  <c r="BT321" i="7948"/>
  <c r="BT325" i="7948"/>
  <c r="BT329" i="7948"/>
  <c r="BS161" i="7948"/>
  <c r="BT161" i="7948"/>
  <c r="BV3" i="7948"/>
  <c r="BU145" i="7948"/>
  <c r="BU168" i="7948"/>
  <c r="BU169" i="7948"/>
  <c r="BU171" i="7948"/>
  <c r="BU173" i="7948"/>
  <c r="BU175" i="7948"/>
  <c r="BU177" i="7948"/>
  <c r="BU179" i="7948"/>
  <c r="BU181" i="7948"/>
  <c r="BU183" i="7948"/>
  <c r="BU172" i="7948"/>
  <c r="BU176" i="7948"/>
  <c r="BU180" i="7948"/>
  <c r="BU147" i="7948"/>
  <c r="BU174" i="7948"/>
  <c r="BU182" i="7948"/>
  <c r="BU148" i="7948"/>
  <c r="BU149" i="7948"/>
  <c r="BU151" i="7948"/>
  <c r="BU153" i="7948"/>
  <c r="BU155" i="7948"/>
  <c r="BU178" i="7948"/>
  <c r="BU146" i="7948"/>
  <c r="BU170" i="7948"/>
  <c r="BU152" i="7948"/>
  <c r="BU154" i="7948"/>
  <c r="BU157" i="7948"/>
  <c r="BU160" i="7948"/>
  <c r="BU150" i="7948"/>
  <c r="BU156" i="7948"/>
  <c r="BU158" i="7948"/>
  <c r="BU159" i="7948"/>
  <c r="BU361" i="7948"/>
  <c r="BU273" i="7948"/>
  <c r="BU360" i="7948"/>
  <c r="BU244" i="7948"/>
  <c r="BU317" i="7948"/>
  <c r="BU332" i="7948"/>
  <c r="BU323" i="7948"/>
  <c r="BU327" i="7948"/>
  <c r="BU331" i="7948"/>
  <c r="BU318" i="7948"/>
  <c r="BU319" i="7948"/>
  <c r="BU321" i="7948"/>
  <c r="BU325" i="7948"/>
  <c r="BU329" i="7948"/>
  <c r="BT184" i="7948"/>
  <c r="BU184" i="7948"/>
  <c r="BW3" i="7948"/>
  <c r="BV170" i="7948"/>
  <c r="BV172" i="7948"/>
  <c r="BV174" i="7948"/>
  <c r="BV176" i="7948"/>
  <c r="BV178" i="7948"/>
  <c r="BV180" i="7948"/>
  <c r="BV182" i="7948"/>
  <c r="BV171" i="7948"/>
  <c r="BV175" i="7948"/>
  <c r="BV179" i="7948"/>
  <c r="BV183" i="7948"/>
  <c r="BV146" i="7948"/>
  <c r="BV148" i="7948"/>
  <c r="BV145" i="7948"/>
  <c r="BV169" i="7948"/>
  <c r="BV177" i="7948"/>
  <c r="BV150" i="7948"/>
  <c r="BV152" i="7948"/>
  <c r="BV154" i="7948"/>
  <c r="BV173" i="7948"/>
  <c r="BV147" i="7948"/>
  <c r="BV168" i="7948"/>
  <c r="BV181" i="7948"/>
  <c r="BV153" i="7948"/>
  <c r="BV155" i="7948"/>
  <c r="BV156" i="7948"/>
  <c r="BV158" i="7948"/>
  <c r="BV159" i="7948"/>
  <c r="BV149" i="7948"/>
  <c r="BV151" i="7948"/>
  <c r="BV157" i="7948"/>
  <c r="BV160" i="7948"/>
  <c r="BV361" i="7948"/>
  <c r="BV319" i="7948"/>
  <c r="BV318" i="7948"/>
  <c r="BV323" i="7948"/>
  <c r="BV327" i="7948"/>
  <c r="BV331" i="7948"/>
  <c r="BV332" i="7948"/>
  <c r="BV317" i="7948"/>
  <c r="BV320" i="7948"/>
  <c r="BV321" i="7948"/>
  <c r="BV325" i="7948"/>
  <c r="BV329" i="7948"/>
  <c r="BV330" i="7948"/>
  <c r="BU161" i="7948"/>
  <c r="BV184" i="7948"/>
  <c r="BV161" i="7948"/>
  <c r="BX3" i="7948"/>
  <c r="BW145" i="7948"/>
  <c r="BW168" i="7948"/>
  <c r="BW169" i="7948"/>
  <c r="BW171" i="7948"/>
  <c r="BW173" i="7948"/>
  <c r="BW175" i="7948"/>
  <c r="BW177" i="7948"/>
  <c r="BW179" i="7948"/>
  <c r="BW181" i="7948"/>
  <c r="BW183" i="7948"/>
  <c r="BW170" i="7948"/>
  <c r="BW174" i="7948"/>
  <c r="BW178" i="7948"/>
  <c r="BW182" i="7948"/>
  <c r="BW147" i="7948"/>
  <c r="BW172" i="7948"/>
  <c r="BW180" i="7948"/>
  <c r="BW146" i="7948"/>
  <c r="BW149" i="7948"/>
  <c r="BW151" i="7948"/>
  <c r="BW153" i="7948"/>
  <c r="BW155" i="7948"/>
  <c r="BW176" i="7948"/>
  <c r="BW148" i="7948"/>
  <c r="BW150" i="7948"/>
  <c r="BW152" i="7948"/>
  <c r="BW157" i="7948"/>
  <c r="BW160" i="7948"/>
  <c r="BW154" i="7948"/>
  <c r="BW156" i="7948"/>
  <c r="BW158" i="7948"/>
  <c r="BW159" i="7948"/>
  <c r="BW318" i="7948"/>
  <c r="BW319" i="7948"/>
  <c r="BW332" i="7948"/>
  <c r="BW323" i="7948"/>
  <c r="BW327" i="7948"/>
  <c r="BW331" i="7948"/>
  <c r="BW320" i="7948"/>
  <c r="BW321" i="7948"/>
  <c r="BW325" i="7948"/>
  <c r="BW329" i="7948"/>
  <c r="BW161" i="7948"/>
  <c r="BW184" i="7948"/>
  <c r="BX170" i="7948"/>
  <c r="BX172" i="7948"/>
  <c r="BX174" i="7948"/>
  <c r="BX176" i="7948"/>
  <c r="BX178" i="7948"/>
  <c r="BX180" i="7948"/>
  <c r="BX182" i="7948"/>
  <c r="BY3" i="7948"/>
  <c r="BX145" i="7948"/>
  <c r="BX168" i="7948"/>
  <c r="BX169" i="7948"/>
  <c r="BX173" i="7948"/>
  <c r="BX177" i="7948"/>
  <c r="BX181" i="7948"/>
  <c r="BX146" i="7948"/>
  <c r="BX148" i="7948"/>
  <c r="BX175" i="7948"/>
  <c r="BX183" i="7948"/>
  <c r="BX147" i="7948"/>
  <c r="BX150" i="7948"/>
  <c r="BX152" i="7948"/>
  <c r="BX154" i="7948"/>
  <c r="BX179" i="7948"/>
  <c r="BX171" i="7948"/>
  <c r="BX149" i="7948"/>
  <c r="BX151" i="7948"/>
  <c r="BX153" i="7948"/>
  <c r="BX155" i="7948"/>
  <c r="BX156" i="7948"/>
  <c r="BX158" i="7948"/>
  <c r="BX159" i="7948"/>
  <c r="BX157" i="7948"/>
  <c r="BX160" i="7948"/>
  <c r="BX323" i="7948"/>
  <c r="BX327" i="7948"/>
  <c r="BX331" i="7948"/>
  <c r="BX332" i="7948"/>
  <c r="BX319" i="7948"/>
  <c r="BX321" i="7948"/>
  <c r="BX325" i="7948"/>
  <c r="BX329" i="7948"/>
  <c r="BX184" i="7948"/>
  <c r="BZ3" i="7948"/>
  <c r="BY145" i="7948"/>
  <c r="BY168" i="7948"/>
  <c r="BY169" i="7948"/>
  <c r="BY171" i="7948"/>
  <c r="BY173" i="7948"/>
  <c r="BY175" i="7948"/>
  <c r="BY177" i="7948"/>
  <c r="BY179" i="7948"/>
  <c r="BY181" i="7948"/>
  <c r="BY183" i="7948"/>
  <c r="BY172" i="7948"/>
  <c r="BY176" i="7948"/>
  <c r="BY180" i="7948"/>
  <c r="BY147" i="7948"/>
  <c r="BY170" i="7948"/>
  <c r="BY178" i="7948"/>
  <c r="BY148" i="7948"/>
  <c r="BY149" i="7948"/>
  <c r="BY151" i="7948"/>
  <c r="BY153" i="7948"/>
  <c r="BY155" i="7948"/>
  <c r="BY174" i="7948"/>
  <c r="BY182" i="7948"/>
  <c r="BY146" i="7948"/>
  <c r="BY152" i="7948"/>
  <c r="BY150" i="7948"/>
  <c r="BY154" i="7948"/>
  <c r="BY157" i="7948"/>
  <c r="BY160" i="7948"/>
  <c r="BY156" i="7948"/>
  <c r="BY158" i="7948"/>
  <c r="BY159" i="7948"/>
  <c r="BY320" i="7948"/>
  <c r="BY332" i="7948"/>
  <c r="BY323" i="7948"/>
  <c r="BY327" i="7948"/>
  <c r="BY331" i="7948"/>
  <c r="BY321" i="7948"/>
  <c r="BY325" i="7948"/>
  <c r="BY329" i="7948"/>
  <c r="BX161" i="7948"/>
  <c r="BY184" i="7948"/>
  <c r="BZ170" i="7948"/>
  <c r="BZ172" i="7948"/>
  <c r="BZ174" i="7948"/>
  <c r="BZ176" i="7948"/>
  <c r="BZ178" i="7948"/>
  <c r="BZ180" i="7948"/>
  <c r="BZ182" i="7948"/>
  <c r="BZ171" i="7948"/>
  <c r="BZ175" i="7948"/>
  <c r="BZ179" i="7948"/>
  <c r="BZ183" i="7948"/>
  <c r="BZ146" i="7948"/>
  <c r="BZ148" i="7948"/>
  <c r="BZ168" i="7948"/>
  <c r="BZ173" i="7948"/>
  <c r="BZ181" i="7948"/>
  <c r="BZ150" i="7948"/>
  <c r="BZ152" i="7948"/>
  <c r="BZ154" i="7948"/>
  <c r="BZ145" i="7948"/>
  <c r="BZ169" i="7948"/>
  <c r="BZ177" i="7948"/>
  <c r="BZ147" i="7948"/>
  <c r="BZ153" i="7948"/>
  <c r="BZ149" i="7948"/>
  <c r="BZ151" i="7948"/>
  <c r="BZ155" i="7948"/>
  <c r="BZ156" i="7948"/>
  <c r="BZ158" i="7948"/>
  <c r="BZ159" i="7948"/>
  <c r="BZ157" i="7948"/>
  <c r="BZ160" i="7948"/>
  <c r="BZ331" i="7948"/>
  <c r="BZ332" i="7948"/>
  <c r="BZ321" i="7948"/>
  <c r="BZ323" i="7948"/>
  <c r="BZ325" i="7948"/>
  <c r="BZ327" i="7948"/>
  <c r="BZ329" i="7948"/>
  <c r="BY161" i="7948"/>
  <c r="BZ161" i="7948"/>
  <c r="BZ184" i="7948"/>
  <c r="I7" i="7944"/>
  <c r="I71" i="7944"/>
  <c r="J173" i="1"/>
  <c r="I173" i="1"/>
  <c r="H173" i="1"/>
  <c r="K173" i="1"/>
  <c r="N253" i="7944"/>
  <c r="O253" i="7944"/>
  <c r="P253" i="7944"/>
  <c r="AH624" i="7948"/>
  <c r="L459" i="7948"/>
  <c r="N459" i="7948"/>
  <c r="L488" i="7948"/>
  <c r="O488" i="7948"/>
  <c r="U372" i="7948"/>
  <c r="M372" i="7948"/>
  <c r="N372" i="7948"/>
  <c r="P372" i="7948"/>
  <c r="L256" i="7948"/>
  <c r="O256" i="7948"/>
  <c r="T343" i="7948"/>
  <c r="L343" i="7948"/>
  <c r="N343" i="7948"/>
  <c r="P343" i="7948"/>
  <c r="Q343" i="7948"/>
  <c r="S343" i="7948"/>
  <c r="L227" i="7948"/>
  <c r="O227" i="7948"/>
  <c r="Q227" i="7948"/>
  <c r="S227" i="7948"/>
  <c r="Q522" i="7948"/>
  <c r="R522" i="7948"/>
  <c r="Q464" i="7948"/>
  <c r="R464" i="7948"/>
  <c r="Q261" i="7948"/>
  <c r="R261" i="7948"/>
  <c r="P434" i="7948"/>
  <c r="Q434" i="7948"/>
  <c r="R434" i="7948"/>
  <c r="S434" i="7948"/>
  <c r="P521" i="7948"/>
  <c r="Q521" i="7948"/>
  <c r="R521" i="7948"/>
  <c r="Q463" i="7948"/>
  <c r="R463" i="7948"/>
  <c r="P376" i="7948"/>
  <c r="Q376" i="7948"/>
  <c r="R376" i="7948"/>
  <c r="P347" i="7948"/>
  <c r="Q347" i="7948"/>
  <c r="R347" i="7948"/>
  <c r="Q318" i="7948"/>
  <c r="R318" i="7948"/>
  <c r="Q260" i="7948"/>
  <c r="R260" i="7948"/>
  <c r="S260" i="7948"/>
  <c r="P231" i="7948"/>
  <c r="R231" i="7948"/>
  <c r="J195" i="7948"/>
  <c r="K195" i="7948"/>
  <c r="K225" i="7948"/>
  <c r="N225" i="7948"/>
  <c r="J254" i="7948"/>
  <c r="M254" i="7948"/>
  <c r="L514" i="7948"/>
  <c r="P514" i="7948"/>
  <c r="L485" i="7948"/>
  <c r="P485" i="7948"/>
  <c r="Q485" i="7948"/>
  <c r="O456" i="7948"/>
  <c r="P456" i="7948"/>
  <c r="M427" i="7948"/>
  <c r="Q427" i="7948"/>
  <c r="R427" i="7948"/>
  <c r="O369" i="7948"/>
  <c r="P369" i="7948"/>
  <c r="U343" i="7948"/>
  <c r="U256" i="7948"/>
  <c r="T372" i="7948"/>
  <c r="S377" i="7948"/>
  <c r="S372" i="7948"/>
  <c r="S464" i="7948"/>
  <c r="Q372" i="7948"/>
  <c r="R372" i="7948"/>
  <c r="R492" i="7948"/>
  <c r="R227" i="7948"/>
  <c r="R256" i="7948"/>
  <c r="N227" i="7948"/>
  <c r="O343" i="7948"/>
  <c r="P256" i="7948"/>
  <c r="M256" i="7948"/>
  <c r="L372" i="7948"/>
  <c r="N488" i="7948"/>
  <c r="Q492" i="7948"/>
  <c r="P318" i="7948"/>
  <c r="P289" i="7948"/>
  <c r="P492" i="7948"/>
  <c r="P260" i="7948"/>
  <c r="L313" i="7948"/>
  <c r="P313" i="7948"/>
  <c r="N199" i="7948"/>
  <c r="M199" i="7948"/>
  <c r="O199" i="7948"/>
  <c r="P199" i="7948"/>
  <c r="Q199" i="7948"/>
  <c r="R199" i="7948"/>
  <c r="H483" i="7948"/>
  <c r="P483" i="7948"/>
  <c r="G338" i="7948"/>
  <c r="G363" i="7948"/>
  <c r="N338" i="7948"/>
  <c r="L280" i="7948"/>
  <c r="M280" i="7948"/>
  <c r="R280" i="7948"/>
  <c r="G234" i="7941"/>
  <c r="P117" i="7944"/>
  <c r="N179" i="18"/>
  <c r="N91" i="7944"/>
  <c r="Q91" i="7944"/>
  <c r="N221" i="7944"/>
  <c r="O221" i="7944"/>
  <c r="O244" i="18"/>
  <c r="O708" i="18"/>
  <c r="P819" i="18"/>
  <c r="E367" i="7945"/>
  <c r="P43" i="18"/>
  <c r="O809" i="18"/>
  <c r="O520" i="7941"/>
  <c r="E226" i="7945"/>
  <c r="P823" i="18"/>
  <c r="P534" i="7941"/>
  <c r="E423" i="7945"/>
  <c r="Q985" i="18"/>
  <c r="Q725" i="18"/>
  <c r="E212" i="7945"/>
  <c r="O808" i="18"/>
  <c r="O519" i="7941"/>
  <c r="O43" i="18"/>
  <c r="R29" i="7944"/>
  <c r="O26" i="7944"/>
  <c r="N25" i="7946"/>
  <c r="P26" i="7944"/>
  <c r="E177" i="7945"/>
  <c r="E374" i="7945"/>
  <c r="N504" i="7941"/>
  <c r="O396" i="7944"/>
  <c r="P396" i="7944"/>
  <c r="Q396" i="7944"/>
  <c r="N26" i="7946"/>
  <c r="O27" i="7944"/>
  <c r="E373" i="7945"/>
  <c r="L30" i="7944"/>
  <c r="L22" i="7944"/>
  <c r="L36" i="7944"/>
  <c r="K24" i="7944"/>
  <c r="K31" i="7944"/>
  <c r="P370" i="7944"/>
  <c r="Q370" i="7944"/>
  <c r="P331" i="7944"/>
  <c r="Q318" i="7944"/>
  <c r="O28" i="7944"/>
  <c r="O292" i="7944"/>
  <c r="Q819" i="18"/>
  <c r="Q530" i="7941"/>
  <c r="E368" i="7945"/>
  <c r="Q814" i="18"/>
  <c r="Q525" i="7941"/>
  <c r="E298" i="7945"/>
  <c r="E354" i="7945"/>
  <c r="E355" i="7945"/>
  <c r="F355" i="7945"/>
  <c r="L31" i="7946"/>
  <c r="Q818" i="18"/>
  <c r="Q529" i="7941"/>
  <c r="Q817" i="18"/>
  <c r="Q528" i="7941"/>
  <c r="E340" i="7945"/>
  <c r="E284" i="7945"/>
  <c r="Q813" i="18"/>
  <c r="Q524" i="7941"/>
  <c r="E74" i="7945"/>
  <c r="F74" i="7945"/>
  <c r="Q798" i="18"/>
  <c r="Q509" i="7941"/>
  <c r="Q796" i="18"/>
  <c r="Q507" i="7941"/>
  <c r="E46" i="7945"/>
  <c r="F46" i="7945"/>
  <c r="E88" i="7945"/>
  <c r="F88" i="7945"/>
  <c r="Q799" i="18"/>
  <c r="Q510" i="7941"/>
  <c r="Q795" i="18"/>
  <c r="Q43" i="18"/>
  <c r="E32" i="7945"/>
  <c r="F32" i="7945"/>
  <c r="E158" i="7945"/>
  <c r="F158" i="7945"/>
  <c r="Q804" i="18"/>
  <c r="Q515" i="7941"/>
  <c r="Q801" i="18"/>
  <c r="Q512" i="7941"/>
  <c r="E116" i="7945"/>
  <c r="E186" i="7945"/>
  <c r="Q806" i="18"/>
  <c r="Q517" i="7941"/>
  <c r="P982" i="18"/>
  <c r="P722" i="18"/>
  <c r="Q426" i="18"/>
  <c r="Q810" i="18"/>
  <c r="Q521" i="7941"/>
  <c r="E242" i="7945"/>
  <c r="E256" i="7945"/>
  <c r="Q811" i="18"/>
  <c r="Q522" i="7941"/>
  <c r="Q809" i="18"/>
  <c r="Q520" i="7941"/>
  <c r="E228" i="7945"/>
  <c r="Q822" i="18"/>
  <c r="Q533" i="7941"/>
  <c r="E410" i="7945"/>
  <c r="Q815" i="18"/>
  <c r="Q526" i="7941"/>
  <c r="E312" i="7945"/>
  <c r="Q820" i="18"/>
  <c r="Q531" i="7941"/>
  <c r="E382" i="7945"/>
  <c r="Q805" i="18"/>
  <c r="Q516" i="7941"/>
  <c r="E172" i="7945"/>
  <c r="F172" i="7945"/>
  <c r="E200" i="7945"/>
  <c r="Q807" i="18"/>
  <c r="Q518" i="7941"/>
  <c r="Q803" i="18"/>
  <c r="Q514" i="7941"/>
  <c r="E144" i="7945"/>
  <c r="F144" i="7945"/>
  <c r="E60" i="7945"/>
  <c r="F60" i="7945"/>
  <c r="Q797" i="18"/>
  <c r="Q508" i="7941"/>
  <c r="Q800" i="18"/>
  <c r="Q511" i="7941"/>
  <c r="E102" i="7945"/>
  <c r="F102" i="7945"/>
  <c r="E130" i="7945"/>
  <c r="F130" i="7945"/>
  <c r="Q802" i="18"/>
  <c r="Q513" i="7941"/>
  <c r="E338" i="7945"/>
  <c r="O817" i="18"/>
  <c r="O528" i="7941"/>
  <c r="E296" i="7945"/>
  <c r="O814" i="18"/>
  <c r="O525" i="7941"/>
  <c r="O801" i="18"/>
  <c r="E114" i="7945"/>
  <c r="E184" i="7945"/>
  <c r="O806" i="18"/>
  <c r="O517" i="7941"/>
  <c r="Q33" i="7944"/>
  <c r="R33" i="7944"/>
  <c r="O815" i="18"/>
  <c r="O526" i="7941"/>
  <c r="E310" i="7945"/>
  <c r="O813" i="18"/>
  <c r="O524" i="7941"/>
  <c r="E282" i="7945"/>
  <c r="E254" i="7945"/>
  <c r="O811" i="18"/>
  <c r="O522" i="7941"/>
  <c r="E198" i="7945"/>
  <c r="O807" i="18"/>
  <c r="O518" i="7941"/>
  <c r="Q331" i="7944"/>
  <c r="O461" i="7944"/>
  <c r="N33" i="7946"/>
  <c r="P344" i="7944"/>
  <c r="Q344" i="7944"/>
  <c r="M32" i="7944"/>
  <c r="N32" i="7944"/>
  <c r="N31" i="7946"/>
  <c r="O978" i="18"/>
  <c r="R35" i="7944"/>
  <c r="P383" i="7944"/>
  <c r="Q383" i="7944"/>
  <c r="N37" i="7944"/>
  <c r="P292" i="7944"/>
  <c r="Q292" i="7944"/>
  <c r="E415" i="7945"/>
  <c r="E387" i="7945"/>
  <c r="E397" i="7945"/>
  <c r="F397" i="7945"/>
  <c r="L34" i="7946"/>
  <c r="E303" i="7945"/>
  <c r="E247" i="7945"/>
  <c r="E219" i="7945"/>
  <c r="E289" i="7945"/>
  <c r="E205" i="7945"/>
  <c r="E215" i="7945"/>
  <c r="F215" i="7945"/>
  <c r="L21" i="7946"/>
  <c r="E402" i="7945"/>
  <c r="Q305" i="7944"/>
  <c r="O357" i="7944"/>
  <c r="O435" i="7944"/>
  <c r="P461" i="7944"/>
  <c r="P28" i="7944"/>
  <c r="O34" i="7944"/>
  <c r="Q422" i="7944"/>
  <c r="E401" i="7945"/>
  <c r="E359" i="7945"/>
  <c r="E275" i="7945"/>
  <c r="E233" i="7945"/>
  <c r="E243" i="7945"/>
  <c r="F243" i="7945"/>
  <c r="L23" i="7946"/>
  <c r="E261" i="7945"/>
  <c r="E271" i="7945"/>
  <c r="F271" i="7945"/>
  <c r="L25" i="7946"/>
  <c r="E191" i="7945"/>
  <c r="E318" i="7945"/>
  <c r="E327" i="7945"/>
  <c r="F327" i="7945"/>
  <c r="L29" i="7946"/>
  <c r="E304" i="7945"/>
  <c r="N240" i="7944"/>
  <c r="O240" i="7944"/>
  <c r="P240" i="7944"/>
  <c r="O11" i="18"/>
  <c r="L135" i="7942"/>
  <c r="H138" i="7942"/>
  <c r="I138" i="7942"/>
  <c r="H142" i="7942"/>
  <c r="I142" i="7942"/>
  <c r="H150" i="7942"/>
  <c r="I150" i="7942"/>
  <c r="Q502" i="18"/>
  <c r="Q11" i="18"/>
  <c r="P41" i="7941"/>
  <c r="P39" i="7941"/>
  <c r="P501" i="18"/>
  <c r="O41" i="7941"/>
  <c r="O39" i="7941"/>
  <c r="O501" i="18"/>
  <c r="N39" i="7941"/>
  <c r="N501" i="18"/>
  <c r="K39" i="7941"/>
  <c r="K11" i="18"/>
  <c r="H139" i="1"/>
  <c r="I139" i="1"/>
  <c r="I156" i="7942"/>
  <c r="J156" i="7942"/>
  <c r="H140" i="7942"/>
  <c r="R106" i="1"/>
  <c r="H136" i="7942"/>
  <c r="I136" i="7942"/>
  <c r="H146" i="7942"/>
  <c r="I146" i="7942"/>
  <c r="J146" i="7942"/>
  <c r="H148" i="7942"/>
  <c r="H152" i="7942"/>
  <c r="H154" i="7942"/>
  <c r="I154" i="7942"/>
  <c r="J154" i="7942"/>
  <c r="I158" i="7942"/>
  <c r="H160" i="7942"/>
  <c r="I160" i="7942"/>
  <c r="H162" i="7942"/>
  <c r="I162" i="7942"/>
  <c r="J162" i="7942"/>
  <c r="H164" i="7942"/>
  <c r="H166" i="7942"/>
  <c r="G139" i="1"/>
  <c r="P11" i="18"/>
  <c r="N134" i="7942"/>
  <c r="O134" i="7942"/>
  <c r="K501" i="18"/>
  <c r="J11" i="18"/>
  <c r="I148" i="7942"/>
  <c r="I140" i="7942"/>
  <c r="H144" i="7942"/>
  <c r="I144" i="7942"/>
  <c r="J144" i="7942"/>
  <c r="K139" i="1"/>
  <c r="R541" i="7948"/>
  <c r="T545" i="7948"/>
  <c r="U543" i="7948"/>
  <c r="V541" i="7948"/>
  <c r="X545" i="7948"/>
  <c r="Y543" i="7948"/>
  <c r="Z541" i="7948"/>
  <c r="AB545" i="7948"/>
  <c r="AC543" i="7948"/>
  <c r="AD541" i="7948"/>
  <c r="AF545" i="7948"/>
  <c r="AG543" i="7948"/>
  <c r="AH541" i="7948"/>
  <c r="AJ545" i="7948"/>
  <c r="AK543" i="7948"/>
  <c r="AL541" i="7948"/>
  <c r="AN545" i="7948"/>
  <c r="AO543" i="7948"/>
  <c r="AP541" i="7948"/>
  <c r="AR545" i="7948"/>
  <c r="AS542" i="7948"/>
  <c r="AU543" i="7948"/>
  <c r="AY543" i="7948"/>
  <c r="S542" i="7948"/>
  <c r="U542" i="7948"/>
  <c r="W542" i="7948"/>
  <c r="Y542" i="7948"/>
  <c r="AA542" i="7948"/>
  <c r="AC542" i="7948"/>
  <c r="AE542" i="7948"/>
  <c r="AG542" i="7948"/>
  <c r="AI542" i="7948"/>
  <c r="AK542" i="7948"/>
  <c r="AM542" i="7948"/>
  <c r="AO542" i="7948"/>
  <c r="AQ542" i="7948"/>
  <c r="AS543" i="7948"/>
  <c r="AU545" i="7948"/>
  <c r="AW541" i="7948"/>
  <c r="AZ544" i="7948"/>
  <c r="BA541" i="7948"/>
  <c r="BC543" i="7948"/>
  <c r="BE545" i="7948"/>
  <c r="BF542" i="7948"/>
  <c r="BH544" i="7948"/>
  <c r="BK545" i="7948"/>
  <c r="BN544" i="7948"/>
  <c r="BQ543" i="7948"/>
  <c r="BT542" i="7948"/>
  <c r="BW541" i="7948"/>
  <c r="AU544" i="7948"/>
  <c r="AX543" i="7948"/>
  <c r="BA542" i="7948"/>
  <c r="BD541" i="7948"/>
  <c r="BH545" i="7948"/>
  <c r="BK544" i="7948"/>
  <c r="BN543" i="7948"/>
  <c r="BQ542" i="7948"/>
  <c r="BT541" i="7948"/>
  <c r="BX545" i="7948"/>
  <c r="Q545" i="7948"/>
  <c r="O545" i="7948"/>
  <c r="K543" i="7948"/>
  <c r="L543" i="7948"/>
  <c r="N541" i="7948"/>
  <c r="L544" i="7948"/>
  <c r="I541" i="7948"/>
  <c r="J542" i="7948"/>
  <c r="K542" i="7948"/>
  <c r="M541" i="7948"/>
  <c r="M545" i="7948"/>
  <c r="N543" i="7948"/>
  <c r="O542" i="7948"/>
  <c r="P542" i="7948"/>
  <c r="L541" i="7948"/>
  <c r="L545" i="7948"/>
  <c r="H542" i="7948"/>
  <c r="J541" i="7948"/>
  <c r="K541" i="7948"/>
  <c r="K545" i="7948"/>
  <c r="K566" i="7948"/>
  <c r="K73" i="7948"/>
  <c r="K672" i="7948"/>
  <c r="M544" i="7948"/>
  <c r="N544" i="7948"/>
  <c r="O543" i="7948"/>
  <c r="P541" i="7948"/>
  <c r="P545" i="7948"/>
  <c r="Q544" i="7948"/>
  <c r="Q541" i="7948"/>
  <c r="BZ541" i="7948"/>
  <c r="BZ545" i="7948"/>
  <c r="BY544" i="7948"/>
  <c r="BX543" i="7948"/>
  <c r="BW542" i="7948"/>
  <c r="BV541" i="7948"/>
  <c r="BV545" i="7948"/>
  <c r="BU544" i="7948"/>
  <c r="BT543" i="7948"/>
  <c r="BS542" i="7948"/>
  <c r="BR541" i="7948"/>
  <c r="BR545" i="7948"/>
  <c r="BQ544" i="7948"/>
  <c r="BP543" i="7948"/>
  <c r="BO542" i="7948"/>
  <c r="BN541" i="7948"/>
  <c r="BN545" i="7948"/>
  <c r="BM544" i="7948"/>
  <c r="BL543" i="7948"/>
  <c r="BK542" i="7948"/>
  <c r="BJ541" i="7948"/>
  <c r="BJ545" i="7948"/>
  <c r="BI544" i="7948"/>
  <c r="BH543" i="7948"/>
  <c r="BG542" i="7948"/>
  <c r="BF541" i="7948"/>
  <c r="BF545" i="7948"/>
  <c r="BE544" i="7948"/>
  <c r="BD543" i="7948"/>
  <c r="BC542" i="7948"/>
  <c r="BB541" i="7948"/>
  <c r="BB545" i="7948"/>
  <c r="BA544" i="7948"/>
  <c r="AZ543" i="7948"/>
  <c r="AY542" i="7948"/>
  <c r="AX541" i="7948"/>
  <c r="AX545" i="7948"/>
  <c r="AW544" i="7948"/>
  <c r="AV543" i="7948"/>
  <c r="AU542" i="7948"/>
  <c r="BZ542" i="7948"/>
  <c r="BY541" i="7948"/>
  <c r="BY545" i="7948"/>
  <c r="BX544" i="7948"/>
  <c r="BW543" i="7948"/>
  <c r="BV542" i="7948"/>
  <c r="BU541" i="7948"/>
  <c r="BU545" i="7948"/>
  <c r="BT544" i="7948"/>
  <c r="BS543" i="7948"/>
  <c r="BR542" i="7948"/>
  <c r="BQ541" i="7948"/>
  <c r="BQ545" i="7948"/>
  <c r="BP544" i="7948"/>
  <c r="BO543" i="7948"/>
  <c r="BN542" i="7948"/>
  <c r="BM541" i="7948"/>
  <c r="BM545" i="7948"/>
  <c r="BL544" i="7948"/>
  <c r="BK543" i="7948"/>
  <c r="BJ542" i="7948"/>
  <c r="BI541" i="7948"/>
  <c r="BI545" i="7948"/>
  <c r="R543" i="7948"/>
  <c r="S545" i="7948"/>
  <c r="S541" i="7948"/>
  <c r="T543" i="7948"/>
  <c r="U545" i="7948"/>
  <c r="U541" i="7948"/>
  <c r="V543" i="7948"/>
  <c r="W545" i="7948"/>
  <c r="W541" i="7948"/>
  <c r="X543" i="7948"/>
  <c r="Y545" i="7948"/>
  <c r="Y541" i="7948"/>
  <c r="Z543" i="7948"/>
  <c r="AA545" i="7948"/>
  <c r="AA541" i="7948"/>
  <c r="AB543" i="7948"/>
  <c r="AC545" i="7948"/>
  <c r="AC541" i="7948"/>
  <c r="AD543" i="7948"/>
  <c r="AE545" i="7948"/>
  <c r="AE541" i="7948"/>
  <c r="AF543" i="7948"/>
  <c r="AG545" i="7948"/>
  <c r="AG541" i="7948"/>
  <c r="AH543" i="7948"/>
  <c r="AI545" i="7948"/>
  <c r="AI541" i="7948"/>
  <c r="AJ543" i="7948"/>
  <c r="AK545" i="7948"/>
  <c r="AK541" i="7948"/>
  <c r="AL543" i="7948"/>
  <c r="AM545" i="7948"/>
  <c r="AM541" i="7948"/>
  <c r="AN543" i="7948"/>
  <c r="AO545" i="7948"/>
  <c r="AO541" i="7948"/>
  <c r="AP543" i="7948"/>
  <c r="AQ545" i="7948"/>
  <c r="AQ541" i="7948"/>
  <c r="AR543" i="7948"/>
  <c r="AS544" i="7948"/>
  <c r="AT545" i="7948"/>
  <c r="AT541" i="7948"/>
  <c r="AV542" i="7948"/>
  <c r="AX542" i="7948"/>
  <c r="R544" i="7948"/>
  <c r="S544" i="7948"/>
  <c r="T544" i="7948"/>
  <c r="U544" i="7948"/>
  <c r="V544" i="7948"/>
  <c r="W544" i="7948"/>
  <c r="X544" i="7948"/>
  <c r="Y544" i="7948"/>
  <c r="Z544" i="7948"/>
  <c r="AA544" i="7948"/>
  <c r="AB544" i="7948"/>
  <c r="AC544" i="7948"/>
  <c r="AD544" i="7948"/>
  <c r="AE544" i="7948"/>
  <c r="AF544" i="7948"/>
  <c r="AG544" i="7948"/>
  <c r="AH544" i="7948"/>
  <c r="AH566" i="7948"/>
  <c r="AI544" i="7948"/>
  <c r="AJ544" i="7948"/>
  <c r="AK544" i="7948"/>
  <c r="AL544" i="7948"/>
  <c r="AM544" i="7948"/>
  <c r="AN544" i="7948"/>
  <c r="AO544" i="7948"/>
  <c r="AP544" i="7948"/>
  <c r="AQ544" i="7948"/>
  <c r="AR544" i="7948"/>
  <c r="AS545" i="7948"/>
  <c r="AS541" i="7948"/>
  <c r="AT542" i="7948"/>
  <c r="AU541" i="7948"/>
  <c r="AW545" i="7948"/>
  <c r="AX544" i="7948"/>
  <c r="AY541" i="7948"/>
  <c r="AZ542" i="7948"/>
  <c r="BA543" i="7948"/>
  <c r="BB544" i="7948"/>
  <c r="BC545" i="7948"/>
  <c r="BC541" i="7948"/>
  <c r="BD542" i="7948"/>
  <c r="BE543" i="7948"/>
  <c r="BF544" i="7948"/>
  <c r="BG545" i="7948"/>
  <c r="BG541" i="7948"/>
  <c r="BH542" i="7948"/>
  <c r="BJ544" i="7948"/>
  <c r="BK541" i="7948"/>
  <c r="BM543" i="7948"/>
  <c r="BO545" i="7948"/>
  <c r="BP542" i="7948"/>
  <c r="BR544" i="7948"/>
  <c r="BS541" i="7948"/>
  <c r="BU543" i="7948"/>
  <c r="BW545" i="7948"/>
  <c r="BX542" i="7948"/>
  <c r="BZ544" i="7948"/>
  <c r="AV545" i="7948"/>
  <c r="AW542" i="7948"/>
  <c r="AY544" i="7948"/>
  <c r="AZ541" i="7948"/>
  <c r="BB543" i="7948"/>
  <c r="BD545" i="7948"/>
  <c r="BE542" i="7948"/>
  <c r="BG544" i="7948"/>
  <c r="BH541" i="7948"/>
  <c r="BH566" i="7948"/>
  <c r="BH672" i="7948"/>
  <c r="BJ543" i="7948"/>
  <c r="BL545" i="7948"/>
  <c r="BM542" i="7948"/>
  <c r="BO544" i="7948"/>
  <c r="BP541" i="7948"/>
  <c r="BR543" i="7948"/>
  <c r="BT545" i="7948"/>
  <c r="BU542" i="7948"/>
  <c r="BW544" i="7948"/>
  <c r="BX541" i="7948"/>
  <c r="BZ543" i="7948"/>
  <c r="Q543" i="7948"/>
  <c r="Q566" i="7948"/>
  <c r="P543" i="7948"/>
  <c r="O541" i="7948"/>
  <c r="M542" i="7948"/>
  <c r="J543" i="7948"/>
  <c r="G541" i="7948"/>
  <c r="G566" i="7948"/>
  <c r="P544" i="7948"/>
  <c r="N545" i="7948"/>
  <c r="M543" i="7948"/>
  <c r="J544" i="7948"/>
  <c r="H541" i="7948"/>
  <c r="H566" i="7948"/>
  <c r="H73" i="7948"/>
  <c r="H672" i="7948"/>
  <c r="AS421" i="7948"/>
  <c r="AS667" i="7948"/>
  <c r="AX421" i="7948"/>
  <c r="AX667" i="7948"/>
  <c r="O421" i="7948"/>
  <c r="BJ595" i="7948"/>
  <c r="BJ673" i="7948"/>
  <c r="O595" i="7948"/>
  <c r="N313" i="7948"/>
  <c r="I566" i="7948"/>
  <c r="R195" i="7948"/>
  <c r="T195" i="7948"/>
  <c r="V195" i="7948"/>
  <c r="W195" i="7948"/>
  <c r="V421" i="7948"/>
  <c r="AP421" i="7948"/>
  <c r="H421" i="7948"/>
  <c r="H68" i="7948"/>
  <c r="H667" i="7948"/>
  <c r="L222" i="7948"/>
  <c r="H222" i="7948"/>
  <c r="M222" i="7948"/>
  <c r="P222" i="7948"/>
  <c r="J222" i="7948"/>
  <c r="T222" i="7948"/>
  <c r="W222" i="7948"/>
  <c r="X222" i="7948"/>
  <c r="Z222" i="7948"/>
  <c r="AA222" i="7948"/>
  <c r="AB222" i="7948"/>
  <c r="AC222" i="7948"/>
  <c r="AD222" i="7948"/>
  <c r="AE222" i="7948"/>
  <c r="AH222" i="7948"/>
  <c r="AJ222" i="7948"/>
  <c r="AK222" i="7948"/>
  <c r="AL222" i="7948"/>
  <c r="AO222" i="7948"/>
  <c r="AQ222" i="7948"/>
  <c r="AS222" i="7948"/>
  <c r="AT222" i="7948"/>
  <c r="AU222" i="7948"/>
  <c r="AX222" i="7948"/>
  <c r="AY222" i="7948"/>
  <c r="H194" i="7948"/>
  <c r="I194" i="7948"/>
  <c r="L512" i="7948"/>
  <c r="N512" i="7948"/>
  <c r="O512" i="7948"/>
  <c r="J512" i="7948"/>
  <c r="P512" i="7948"/>
  <c r="O367" i="7948"/>
  <c r="S367" i="7948"/>
  <c r="U367" i="7948"/>
  <c r="P367" i="7948"/>
  <c r="Q367" i="7948"/>
  <c r="I251" i="7948"/>
  <c r="L251" i="7948"/>
  <c r="G251" i="7948"/>
  <c r="G276" i="7948"/>
  <c r="K251" i="7948"/>
  <c r="N251" i="7948"/>
  <c r="O251" i="7948"/>
  <c r="T251" i="7948"/>
  <c r="Q251" i="7948"/>
  <c r="V251" i="7948"/>
  <c r="W251" i="7948"/>
  <c r="X251" i="7948"/>
  <c r="AA251" i="7948"/>
  <c r="AC251" i="7948"/>
  <c r="AD251" i="7948"/>
  <c r="AF251" i="7948"/>
  <c r="AJ251" i="7948"/>
  <c r="AK251" i="7948"/>
  <c r="AL251" i="7948"/>
  <c r="AM251" i="7948"/>
  <c r="AR251" i="7948"/>
  <c r="AT251" i="7948"/>
  <c r="AV251" i="7948"/>
  <c r="AW251" i="7948"/>
  <c r="AY251" i="7948"/>
  <c r="K484" i="7948"/>
  <c r="H484" i="7948"/>
  <c r="H508" i="7948"/>
  <c r="H71" i="7948"/>
  <c r="O484" i="7948"/>
  <c r="P484" i="7948"/>
  <c r="Q484" i="7948"/>
  <c r="M426" i="7948"/>
  <c r="H426" i="7948"/>
  <c r="P426" i="7948"/>
  <c r="Q426" i="7948"/>
  <c r="P339" i="7948"/>
  <c r="R339" i="7948"/>
  <c r="S339" i="7948"/>
  <c r="T339" i="7948"/>
  <c r="U339" i="7948"/>
  <c r="Q339" i="7948"/>
  <c r="V339" i="7948"/>
  <c r="W339" i="7948"/>
  <c r="X339" i="7948"/>
  <c r="Y339" i="7948"/>
  <c r="Z339" i="7948"/>
  <c r="AA339" i="7948"/>
  <c r="AB339" i="7948"/>
  <c r="AD339" i="7948"/>
  <c r="AG339" i="7948"/>
  <c r="AI339" i="7948"/>
  <c r="AM339" i="7948"/>
  <c r="AN339" i="7948"/>
  <c r="AP339" i="7948"/>
  <c r="AT339" i="7948"/>
  <c r="AV339" i="7948"/>
  <c r="AW339" i="7948"/>
  <c r="J252" i="7948"/>
  <c r="K252" i="7948"/>
  <c r="I252" i="7948"/>
  <c r="Q252" i="7948"/>
  <c r="R252" i="7948"/>
  <c r="T252" i="7948"/>
  <c r="U252" i="7948"/>
  <c r="V252" i="7948"/>
  <c r="P252" i="7948"/>
  <c r="S252" i="7948"/>
  <c r="X252" i="7948"/>
  <c r="Y252" i="7948"/>
  <c r="Z252" i="7948"/>
  <c r="AA252" i="7948"/>
  <c r="AC252" i="7948"/>
  <c r="AD252" i="7948"/>
  <c r="AF252" i="7948"/>
  <c r="AG252" i="7948"/>
  <c r="AH252" i="7948"/>
  <c r="AL252" i="7948"/>
  <c r="AO252" i="7948"/>
  <c r="AS252" i="7948"/>
  <c r="AT252" i="7948"/>
  <c r="AU252" i="7948"/>
  <c r="AV252" i="7948"/>
  <c r="AX252" i="7948"/>
  <c r="AY252" i="7948"/>
  <c r="O223" i="7948"/>
  <c r="P223" i="7948"/>
  <c r="Q223" i="7948"/>
  <c r="R223" i="7948"/>
  <c r="T223" i="7948"/>
  <c r="V223" i="7948"/>
  <c r="W223" i="7948"/>
  <c r="Z223" i="7948"/>
  <c r="AC223" i="7948"/>
  <c r="AD223" i="7948"/>
  <c r="AE223" i="7948"/>
  <c r="AF223" i="7948"/>
  <c r="AG223" i="7948"/>
  <c r="AI223" i="7948"/>
  <c r="AJ223" i="7948"/>
  <c r="AN223" i="7948"/>
  <c r="AR223" i="7948"/>
  <c r="AS223" i="7948"/>
  <c r="AU223" i="7948"/>
  <c r="AV223" i="7948"/>
  <c r="AW223" i="7948"/>
  <c r="O490" i="7948"/>
  <c r="N490" i="7948"/>
  <c r="P490" i="7948"/>
  <c r="Q490" i="7948"/>
  <c r="T490" i="7948"/>
  <c r="R490" i="7948"/>
  <c r="S490" i="7948"/>
  <c r="U490" i="7948"/>
  <c r="W490" i="7948"/>
  <c r="N432" i="7948"/>
  <c r="Q432" i="7948"/>
  <c r="R432" i="7948"/>
  <c r="P432" i="7948"/>
  <c r="U345" i="7948"/>
  <c r="P345" i="7948"/>
  <c r="Q345" i="7948"/>
  <c r="T345" i="7948"/>
  <c r="Z345" i="7948"/>
  <c r="AA345" i="7948"/>
  <c r="AD345" i="7948"/>
  <c r="AE345" i="7948"/>
  <c r="AH345" i="7948"/>
  <c r="AJ345" i="7948"/>
  <c r="AP345" i="7948"/>
  <c r="AQ345" i="7948"/>
  <c r="AR345" i="7948"/>
  <c r="AS345" i="7948"/>
  <c r="AX345" i="7948"/>
  <c r="AY345" i="7948"/>
  <c r="BA345" i="7948"/>
  <c r="O287" i="7948"/>
  <c r="P287" i="7948"/>
  <c r="Q287" i="7948"/>
  <c r="R287" i="7948"/>
  <c r="S287" i="7948"/>
  <c r="N287" i="7948"/>
  <c r="T287" i="7948"/>
  <c r="W287" i="7948"/>
  <c r="X287" i="7948"/>
  <c r="AB287" i="7948"/>
  <c r="AE287" i="7948"/>
  <c r="AH287" i="7948"/>
  <c r="AI287" i="7948"/>
  <c r="AJ287" i="7948"/>
  <c r="AL287" i="7948"/>
  <c r="AN287" i="7948"/>
  <c r="AO287" i="7948"/>
  <c r="AP287" i="7948"/>
  <c r="AQ287" i="7948"/>
  <c r="AT287" i="7948"/>
  <c r="AY287" i="7948"/>
  <c r="AZ287" i="7948"/>
  <c r="O229" i="7948"/>
  <c r="N229" i="7948"/>
  <c r="R229" i="7948"/>
  <c r="S229" i="7948"/>
  <c r="U229" i="7948"/>
  <c r="V229" i="7948"/>
  <c r="P229" i="7948"/>
  <c r="Q229" i="7948"/>
  <c r="T229" i="7948"/>
  <c r="W229" i="7948"/>
  <c r="X229" i="7948"/>
  <c r="Z229" i="7948"/>
  <c r="AE229" i="7948"/>
  <c r="AG229" i="7948"/>
  <c r="AH229" i="7948"/>
  <c r="AK229" i="7948"/>
  <c r="AM229" i="7948"/>
  <c r="AP229" i="7948"/>
  <c r="AR229" i="7948"/>
  <c r="AT229" i="7948"/>
  <c r="AV229" i="7948"/>
  <c r="AW229" i="7948"/>
  <c r="AX229" i="7948"/>
  <c r="AZ229" i="7948"/>
  <c r="U235" i="7948"/>
  <c r="T235" i="7948"/>
  <c r="V235" i="7948"/>
  <c r="W235" i="7948"/>
  <c r="X235" i="7948"/>
  <c r="AE235" i="7948"/>
  <c r="AF235" i="7948"/>
  <c r="AG235" i="7948"/>
  <c r="AH235" i="7948"/>
  <c r="AI235" i="7948"/>
  <c r="AK235" i="7948"/>
  <c r="AL235" i="7948"/>
  <c r="AM235" i="7948"/>
  <c r="AR235" i="7948"/>
  <c r="AS235" i="7948"/>
  <c r="AV235" i="7948"/>
  <c r="AW235" i="7948"/>
  <c r="AY235" i="7948"/>
  <c r="AZ235" i="7948"/>
  <c r="AC302" i="7948"/>
  <c r="AG302" i="7948"/>
  <c r="AH302" i="7948"/>
  <c r="AI302" i="7948"/>
  <c r="AJ302" i="7948"/>
  <c r="AK302" i="7948"/>
  <c r="AL302" i="7948"/>
  <c r="AM302" i="7948"/>
  <c r="AN302" i="7948"/>
  <c r="AR302" i="7948"/>
  <c r="AU302" i="7948"/>
  <c r="AV302" i="7948"/>
  <c r="AW302" i="7948"/>
  <c r="AY302" i="7948"/>
  <c r="AD448" i="7948"/>
  <c r="AF448" i="7948"/>
  <c r="AG448" i="7948"/>
  <c r="AH448" i="7948"/>
  <c r="AE274" i="7948"/>
  <c r="AG274" i="7948"/>
  <c r="AI274" i="7948"/>
  <c r="AK274" i="7948"/>
  <c r="AL274" i="7948"/>
  <c r="AR274" i="7948"/>
  <c r="AS274" i="7948"/>
  <c r="AT274" i="7948"/>
  <c r="AU274" i="7948"/>
  <c r="AX274" i="7948"/>
  <c r="AY274" i="7948"/>
  <c r="BA274" i="7948"/>
  <c r="N198" i="7948"/>
  <c r="M198" i="7948"/>
  <c r="P198" i="7948"/>
  <c r="R198" i="7948"/>
  <c r="L198" i="7948"/>
  <c r="Q198" i="7948"/>
  <c r="V198" i="7948"/>
  <c r="X198" i="7948"/>
  <c r="AB421" i="7948"/>
  <c r="AV421" i="7948"/>
  <c r="AV667" i="7948"/>
  <c r="P421" i="7948"/>
  <c r="AW595" i="7948"/>
  <c r="AW673" i="7948"/>
  <c r="J454" i="7948"/>
  <c r="H454" i="7948"/>
  <c r="K454" i="7948"/>
  <c r="L454" i="7948"/>
  <c r="P454" i="7948"/>
  <c r="G309" i="7948"/>
  <c r="G334" i="7948"/>
  <c r="J309" i="7948"/>
  <c r="N513" i="7948"/>
  <c r="P513" i="7948"/>
  <c r="Q513" i="7948"/>
  <c r="J455" i="7948"/>
  <c r="N455" i="7948"/>
  <c r="H455" i="7948"/>
  <c r="O455" i="7948"/>
  <c r="P455" i="7948"/>
  <c r="Q455" i="7948"/>
  <c r="O368" i="7948"/>
  <c r="J368" i="7948"/>
  <c r="I368" i="7948"/>
  <c r="N368" i="7948"/>
  <c r="P368" i="7948"/>
  <c r="U368" i="7948"/>
  <c r="Q368" i="7948"/>
  <c r="S368" i="7948"/>
  <c r="V368" i="7948"/>
  <c r="N281" i="7948"/>
  <c r="O281" i="7948"/>
  <c r="Q281" i="7948"/>
  <c r="S281" i="7948"/>
  <c r="T281" i="7948"/>
  <c r="V281" i="7948"/>
  <c r="R281" i="7948"/>
  <c r="W281" i="7948"/>
  <c r="X281" i="7948"/>
  <c r="Z281" i="7948"/>
  <c r="AA281" i="7948"/>
  <c r="AB281" i="7948"/>
  <c r="AD281" i="7948"/>
  <c r="AE281" i="7948"/>
  <c r="AG281" i="7948"/>
  <c r="AH281" i="7948"/>
  <c r="AK281" i="7948"/>
  <c r="AL281" i="7948"/>
  <c r="AN281" i="7948"/>
  <c r="AO281" i="7948"/>
  <c r="AP281" i="7948"/>
  <c r="AT281" i="7948"/>
  <c r="O519" i="7948"/>
  <c r="N519" i="7948"/>
  <c r="P519" i="7948"/>
  <c r="S519" i="7948"/>
  <c r="V519" i="7948"/>
  <c r="Q519" i="7948"/>
  <c r="R519" i="7948"/>
  <c r="T519" i="7948"/>
  <c r="U519" i="7948"/>
  <c r="P461" i="7948"/>
  <c r="N461" i="7948"/>
  <c r="O461" i="7948"/>
  <c r="Q461" i="7948"/>
  <c r="R461" i="7948"/>
  <c r="S461" i="7948"/>
  <c r="R374" i="7948"/>
  <c r="S374" i="7948"/>
  <c r="T374" i="7948"/>
  <c r="P374" i="7948"/>
  <c r="U374" i="7948"/>
  <c r="V374" i="7948"/>
  <c r="Z374" i="7948"/>
  <c r="AA374" i="7948"/>
  <c r="P316" i="7948"/>
  <c r="Q316" i="7948"/>
  <c r="R316" i="7948"/>
  <c r="S316" i="7948"/>
  <c r="U316" i="7948"/>
  <c r="V316" i="7948"/>
  <c r="T316" i="7948"/>
  <c r="X316" i="7948"/>
  <c r="Z316" i="7948"/>
  <c r="AA316" i="7948"/>
  <c r="AB316" i="7948"/>
  <c r="AC316" i="7948"/>
  <c r="AD316" i="7948"/>
  <c r="AE316" i="7948"/>
  <c r="AF316" i="7948"/>
  <c r="AG316" i="7948"/>
  <c r="AL316" i="7948"/>
  <c r="AN316" i="7948"/>
  <c r="AP316" i="7948"/>
  <c r="AU316" i="7948"/>
  <c r="AV316" i="7948"/>
  <c r="BA316" i="7948"/>
  <c r="N258" i="7948"/>
  <c r="O258" i="7948"/>
  <c r="P258" i="7948"/>
  <c r="T258" i="7948"/>
  <c r="V258" i="7948"/>
  <c r="Q258" i="7948"/>
  <c r="R258" i="7948"/>
  <c r="S258" i="7948"/>
  <c r="U258" i="7948"/>
  <c r="W258" i="7948"/>
  <c r="AB258" i="7948"/>
  <c r="AE258" i="7948"/>
  <c r="AI258" i="7948"/>
  <c r="AK258" i="7948"/>
  <c r="AL258" i="7948"/>
  <c r="AN258" i="7948"/>
  <c r="AO258" i="7948"/>
  <c r="AQ258" i="7948"/>
  <c r="AR258" i="7948"/>
  <c r="AS258" i="7948"/>
  <c r="AW258" i="7948"/>
  <c r="AX258" i="7948"/>
  <c r="BA258" i="7948"/>
  <c r="V208" i="7948"/>
  <c r="W208" i="7948"/>
  <c r="Y208" i="7948"/>
  <c r="Z208" i="7948"/>
  <c r="AB208" i="7948"/>
  <c r="AC208" i="7948"/>
  <c r="AG208" i="7948"/>
  <c r="AI208" i="7948"/>
  <c r="AJ208" i="7948"/>
  <c r="V205" i="7948"/>
  <c r="T205" i="7948"/>
  <c r="Z205" i="7948"/>
  <c r="AA205" i="7948"/>
  <c r="AB205" i="7948"/>
  <c r="AF205" i="7948"/>
  <c r="AC215" i="7948"/>
  <c r="AD215" i="7948"/>
  <c r="AG215" i="7948"/>
  <c r="AK215" i="7948"/>
  <c r="AO215" i="7948"/>
  <c r="AD245" i="7948"/>
  <c r="AF245" i="7948"/>
  <c r="AP245" i="7948"/>
  <c r="AR245" i="7948"/>
  <c r="AT245" i="7948"/>
  <c r="AU245" i="7948"/>
  <c r="AV245" i="7948"/>
  <c r="AR653" i="7948"/>
  <c r="AB501" i="7948"/>
  <c r="Y501" i="7948"/>
  <c r="AE501" i="7948"/>
  <c r="AB499" i="7948"/>
  <c r="AE499" i="7948"/>
  <c r="V379" i="7948"/>
  <c r="W379" i="7948"/>
  <c r="AN328" i="7948"/>
  <c r="AY328" i="7948"/>
  <c r="AO326" i="7948"/>
  <c r="AP326" i="7948"/>
  <c r="AU326" i="7948"/>
  <c r="AK324" i="7948"/>
  <c r="AU324" i="7948"/>
  <c r="AD322" i="7948"/>
  <c r="AQ322" i="7948"/>
  <c r="AR322" i="7948"/>
  <c r="AZ303" i="7948"/>
  <c r="BB303" i="7948"/>
  <c r="AR300" i="7948"/>
  <c r="BB300" i="7948"/>
  <c r="AQ294" i="7948"/>
  <c r="AS294" i="7948"/>
  <c r="BA294" i="7948"/>
  <c r="AE268" i="7948"/>
  <c r="AS268" i="7948"/>
  <c r="AL214" i="7948"/>
  <c r="AM214" i="7948"/>
  <c r="AN214" i="7948"/>
  <c r="AA209" i="7948"/>
  <c r="AK209" i="7948"/>
  <c r="BZ324" i="7948"/>
  <c r="BY328" i="7948"/>
  <c r="BW322" i="7948"/>
  <c r="BW324" i="7948"/>
  <c r="BV324" i="7948"/>
  <c r="BV245" i="7948"/>
  <c r="BV274" i="7948"/>
  <c r="BU326" i="7948"/>
  <c r="BU316" i="7948"/>
  <c r="BU245" i="7948"/>
  <c r="BU274" i="7948"/>
  <c r="BT326" i="7948"/>
  <c r="BT316" i="7948"/>
  <c r="BS322" i="7948"/>
  <c r="BS324" i="7948"/>
  <c r="BS245" i="7948"/>
  <c r="BS243" i="7948"/>
  <c r="BS274" i="7948"/>
  <c r="BR322" i="7948"/>
  <c r="BR316" i="7948"/>
  <c r="BR272" i="7948"/>
  <c r="BQ330" i="7948"/>
  <c r="BQ316" i="7948"/>
  <c r="BQ245" i="7948"/>
  <c r="BQ270" i="7948"/>
  <c r="BP245" i="7948"/>
  <c r="BP355" i="7948"/>
  <c r="BP302" i="7948"/>
  <c r="BO322" i="7948"/>
  <c r="BO245" i="7948"/>
  <c r="BO272" i="7948"/>
  <c r="BO274" i="7948"/>
  <c r="BN302" i="7948"/>
  <c r="BN268" i="7948"/>
  <c r="BN245" i="7948"/>
  <c r="BM245" i="7948"/>
  <c r="BM316" i="7948"/>
  <c r="BM302" i="7948"/>
  <c r="BL326" i="7948"/>
  <c r="BL245" i="7948"/>
  <c r="BL237" i="7948"/>
  <c r="BL328" i="7948"/>
  <c r="BL303" i="7948"/>
  <c r="BL272" i="7948"/>
  <c r="BL264" i="7948"/>
  <c r="BL302" i="7948"/>
  <c r="BK316" i="7948"/>
  <c r="BK328" i="7948"/>
  <c r="BK243" i="7948"/>
  <c r="BK359" i="7948"/>
  <c r="BK351" i="7948"/>
  <c r="BK239" i="7948"/>
  <c r="BK357" i="7948"/>
  <c r="BK355" i="7948"/>
  <c r="BK302" i="7948"/>
  <c r="BK274" i="7948"/>
  <c r="BJ316" i="7948"/>
  <c r="BJ235" i="7948"/>
  <c r="BI316" i="7948"/>
  <c r="BI300" i="7948"/>
  <c r="BI272" i="7948"/>
  <c r="BI245" i="7948"/>
  <c r="BI302" i="7948"/>
  <c r="BH330" i="7948"/>
  <c r="BH243" i="7948"/>
  <c r="BH237" i="7948"/>
  <c r="BH298" i="7948"/>
  <c r="BH270" i="7948"/>
  <c r="BH235" i="7948"/>
  <c r="BH302" i="7948"/>
  <c r="BH274" i="7948"/>
  <c r="BG316" i="7948"/>
  <c r="BG235" i="7948"/>
  <c r="BG245" i="7948"/>
  <c r="BG302" i="7948"/>
  <c r="BG294" i="7948"/>
  <c r="BG274" i="7948"/>
  <c r="BG266" i="7948"/>
  <c r="BF302" i="7948"/>
  <c r="BF298" i="7948"/>
  <c r="BF270" i="7948"/>
  <c r="BF258" i="7948"/>
  <c r="BE316" i="7948"/>
  <c r="BE245" i="7948"/>
  <c r="BE258" i="7948"/>
  <c r="BD316" i="7948"/>
  <c r="BD245" i="7948"/>
  <c r="BD235" i="7948"/>
  <c r="BD328" i="7948"/>
  <c r="BD292" i="7948"/>
  <c r="BD229" i="7948"/>
  <c r="BD359" i="7948"/>
  <c r="BD345" i="7948"/>
  <c r="BD274" i="7948"/>
  <c r="BD258" i="7948"/>
  <c r="BC326" i="7948"/>
  <c r="BC316" i="7948"/>
  <c r="BC328" i="7948"/>
  <c r="BC245" i="7948"/>
  <c r="BC243" i="7948"/>
  <c r="BC235" i="7948"/>
  <c r="BC359" i="7948"/>
  <c r="BC351" i="7948"/>
  <c r="BC298" i="7948"/>
  <c r="BC303" i="7948"/>
  <c r="BC258" i="7948"/>
  <c r="BC274" i="7948"/>
  <c r="BB235" i="7948"/>
  <c r="BB345" i="7948"/>
  <c r="BB296" i="7948"/>
  <c r="BB292" i="7948"/>
  <c r="BB302" i="7948"/>
  <c r="BB294" i="7948"/>
  <c r="BB274" i="7948"/>
  <c r="BB258" i="7948"/>
  <c r="BB353" i="7948"/>
  <c r="BA235" i="7948"/>
  <c r="BA302" i="7948"/>
  <c r="BA272" i="7948"/>
  <c r="AZ274" i="7948"/>
  <c r="AZ223" i="7948"/>
  <c r="AZ241" i="7948"/>
  <c r="AZ351" i="7948"/>
  <c r="AZ345" i="7948"/>
  <c r="AZ302" i="7948"/>
  <c r="AZ294" i="7948"/>
  <c r="AY258" i="7948"/>
  <c r="AY223" i="7948"/>
  <c r="AY339" i="7948"/>
  <c r="AY229" i="7948"/>
  <c r="AY239" i="7948"/>
  <c r="AY298" i="7948"/>
  <c r="AY303" i="7948"/>
  <c r="AY272" i="7948"/>
  <c r="AX326" i="7948"/>
  <c r="AX324" i="7948"/>
  <c r="AX316" i="7948"/>
  <c r="AX235" i="7948"/>
  <c r="AX302" i="7948"/>
  <c r="AX287" i="7948"/>
  <c r="AW252" i="7948"/>
  <c r="AW245" i="7948"/>
  <c r="AW316" i="7948"/>
  <c r="AW303" i="7948"/>
  <c r="AW222" i="7948"/>
  <c r="AW345" i="7948"/>
  <c r="AW294" i="7948"/>
  <c r="AW287" i="7948"/>
  <c r="AW268" i="7948"/>
  <c r="AW270" i="7948"/>
  <c r="AV328" i="7948"/>
  <c r="AV287" i="7948"/>
  <c r="AU235" i="7948"/>
  <c r="AU351" i="7948"/>
  <c r="AU258" i="7948"/>
  <c r="AU281" i="7948"/>
  <c r="AU229" i="7948"/>
  <c r="AU345" i="7948"/>
  <c r="AU339" i="7948"/>
  <c r="AT316" i="7948"/>
  <c r="AT345" i="7948"/>
  <c r="AT302" i="7948"/>
  <c r="AT294" i="7948"/>
  <c r="AT270" i="7948"/>
  <c r="AT258" i="7948"/>
  <c r="AT237" i="7948"/>
  <c r="AT353" i="7948"/>
  <c r="AT296" i="7948"/>
  <c r="AT298" i="7948"/>
  <c r="AT223" i="7948"/>
  <c r="AS326" i="7948"/>
  <c r="AS339" i="7948"/>
  <c r="AS281" i="7948"/>
  <c r="AS245" i="7948"/>
  <c r="AS287" i="7948"/>
  <c r="AR252" i="7948"/>
  <c r="AS390" i="7948"/>
  <c r="AR241" i="7948"/>
  <c r="AR287" i="7948"/>
  <c r="AQ316" i="7948"/>
  <c r="AQ251" i="7948"/>
  <c r="AQ235" i="7948"/>
  <c r="AQ215" i="7948"/>
  <c r="AQ252" i="7948"/>
  <c r="AQ245" i="7948"/>
  <c r="AQ229" i="7948"/>
  <c r="AQ274" i="7948"/>
  <c r="AP235" i="7948"/>
  <c r="AP215" i="7948"/>
  <c r="AP252" i="7948"/>
  <c r="AP302" i="7948"/>
  <c r="AP274" i="7948"/>
  <c r="AP258" i="7948"/>
  <c r="AP223" i="7948"/>
  <c r="AO387" i="7948"/>
  <c r="AO389" i="7948"/>
  <c r="AO241" i="7948"/>
  <c r="AO316" i="7948"/>
  <c r="AO245" i="7948"/>
  <c r="AO345" i="7948"/>
  <c r="AO229" i="7948"/>
  <c r="AO235" i="7948"/>
  <c r="AN245" i="7948"/>
  <c r="AN235" i="7948"/>
  <c r="AN215" i="7948"/>
  <c r="AN252" i="7948"/>
  <c r="AN251" i="7948"/>
  <c r="AN222" i="7948"/>
  <c r="AM316" i="7948"/>
  <c r="AM252" i="7948"/>
  <c r="AM245" i="7948"/>
  <c r="AM303" i="7948"/>
  <c r="AM258" i="7948"/>
  <c r="AL229" i="7948"/>
  <c r="AL345" i="7948"/>
  <c r="AL339" i="7948"/>
  <c r="AL223" i="7948"/>
  <c r="AK252" i="7948"/>
  <c r="AK316" i="7948"/>
  <c r="AK245" i="7948"/>
  <c r="AJ252" i="7948"/>
  <c r="AJ316" i="7948"/>
  <c r="AJ235" i="7948"/>
  <c r="AJ229" i="7948"/>
  <c r="AJ339" i="7948"/>
  <c r="AJ281" i="7948"/>
  <c r="AI215" i="7948"/>
  <c r="AI251" i="7948"/>
  <c r="AI252" i="7948"/>
  <c r="AI345" i="7948"/>
  <c r="AI222" i="7948"/>
  <c r="AH208" i="7948"/>
  <c r="AH215" i="7948"/>
  <c r="AH316" i="7948"/>
  <c r="AH245" i="7948"/>
  <c r="AH274" i="7948"/>
  <c r="AH258" i="7948"/>
  <c r="AG245" i="7948"/>
  <c r="AF215" i="7948"/>
  <c r="AF208" i="7948"/>
  <c r="AF222" i="7948"/>
  <c r="AE251" i="7948"/>
  <c r="AE245" i="7948"/>
  <c r="AD229" i="7948"/>
  <c r="AD208" i="7948"/>
  <c r="AD302" i="7948"/>
  <c r="AD287" i="7948"/>
  <c r="AD274" i="7948"/>
  <c r="AD258" i="7948"/>
  <c r="AD235" i="7948"/>
  <c r="AC205" i="7948"/>
  <c r="AC339" i="7948"/>
  <c r="AC281" i="7948"/>
  <c r="AC235" i="7948"/>
  <c r="AC345" i="7948"/>
  <c r="AC287" i="7948"/>
  <c r="AB252" i="7948"/>
  <c r="AB223" i="7948"/>
  <c r="AB235" i="7948"/>
  <c r="AB229" i="7948"/>
  <c r="AB345" i="7948"/>
  <c r="AA472" i="7948"/>
  <c r="Z198" i="7948"/>
  <c r="Y205" i="7948"/>
  <c r="Y223" i="7948"/>
  <c r="X374" i="7948"/>
  <c r="X345" i="7948"/>
  <c r="W316" i="7948"/>
  <c r="W374" i="7948"/>
  <c r="W519" i="7948"/>
  <c r="W205" i="7948"/>
  <c r="W252" i="7948"/>
  <c r="W345" i="7948"/>
  <c r="U287" i="7948"/>
  <c r="U223" i="7948"/>
  <c r="U222" i="7948"/>
  <c r="U281" i="7948"/>
  <c r="O198" i="7948"/>
  <c r="T368" i="7948"/>
  <c r="S345" i="7948"/>
  <c r="R345" i="7948"/>
  <c r="R222" i="7948"/>
  <c r="Q374" i="7948"/>
  <c r="P251" i="7948"/>
  <c r="AP566" i="7948"/>
  <c r="M484" i="7948"/>
  <c r="L484" i="7948"/>
  <c r="L426" i="7948"/>
  <c r="M454" i="7948"/>
  <c r="K309" i="7948"/>
  <c r="M368" i="7948"/>
  <c r="R517" i="7948"/>
  <c r="N517" i="7948"/>
  <c r="U517" i="7948"/>
  <c r="M285" i="7948"/>
  <c r="P285" i="7948"/>
  <c r="T285" i="7948"/>
  <c r="U285" i="7948"/>
  <c r="V285" i="7948"/>
  <c r="J457" i="7948"/>
  <c r="L457" i="7948"/>
  <c r="N457" i="7948"/>
  <c r="O457" i="7948"/>
  <c r="P457" i="7948"/>
  <c r="Q457" i="7948"/>
  <c r="R457" i="7948"/>
  <c r="S457" i="7948"/>
  <c r="M283" i="7948"/>
  <c r="J283" i="7948"/>
  <c r="N283" i="7948"/>
  <c r="L283" i="7948"/>
  <c r="R283" i="7948"/>
  <c r="T283" i="7948"/>
  <c r="U283" i="7948"/>
  <c r="V283" i="7948"/>
  <c r="W283" i="7948"/>
  <c r="J225" i="7948"/>
  <c r="L225" i="7948"/>
  <c r="O225" i="7948"/>
  <c r="M225" i="7948"/>
  <c r="P225" i="7948"/>
  <c r="R225" i="7948"/>
  <c r="S225" i="7948"/>
  <c r="T225" i="7948"/>
  <c r="N254" i="7948"/>
  <c r="K254" i="7948"/>
  <c r="O254" i="7948"/>
  <c r="Q254" i="7948"/>
  <c r="U254" i="7948"/>
  <c r="I514" i="7948"/>
  <c r="J514" i="7948"/>
  <c r="N514" i="7948"/>
  <c r="K514" i="7948"/>
  <c r="M514" i="7948"/>
  <c r="O514" i="7948"/>
  <c r="Q514" i="7948"/>
  <c r="R514" i="7948"/>
  <c r="N485" i="7948"/>
  <c r="K485" i="7948"/>
  <c r="M485" i="7948"/>
  <c r="J485" i="7948"/>
  <c r="R485" i="7948"/>
  <c r="I456" i="7948"/>
  <c r="L456" i="7948"/>
  <c r="Q456" i="7948"/>
  <c r="R456" i="7948"/>
  <c r="L427" i="7948"/>
  <c r="J427" i="7948"/>
  <c r="N427" i="7948"/>
  <c r="I427" i="7948"/>
  <c r="O427" i="7948"/>
  <c r="L369" i="7948"/>
  <c r="J369" i="7948"/>
  <c r="I369" i="7948"/>
  <c r="N369" i="7948"/>
  <c r="M369" i="7948"/>
  <c r="Q369" i="7948"/>
  <c r="R369" i="7948"/>
  <c r="S369" i="7948"/>
  <c r="T369" i="7948"/>
  <c r="U369" i="7948"/>
  <c r="V369" i="7948"/>
  <c r="N340" i="7948"/>
  <c r="L340" i="7948"/>
  <c r="P340" i="7948"/>
  <c r="Q340" i="7948"/>
  <c r="N282" i="7948"/>
  <c r="L282" i="7948"/>
  <c r="O282" i="7948"/>
  <c r="M282" i="7948"/>
  <c r="P282" i="7948"/>
  <c r="Q282" i="7948"/>
  <c r="S282" i="7948"/>
  <c r="U282" i="7948"/>
  <c r="V282" i="7948"/>
  <c r="I253" i="7948"/>
  <c r="M253" i="7948"/>
  <c r="O253" i="7948"/>
  <c r="P253" i="7948"/>
  <c r="Q253" i="7948"/>
  <c r="S253" i="7948"/>
  <c r="U253" i="7948"/>
  <c r="V253" i="7948"/>
  <c r="M224" i="7948"/>
  <c r="K224" i="7948"/>
  <c r="S224" i="7948"/>
  <c r="T224" i="7948"/>
  <c r="U224" i="7948"/>
  <c r="V224" i="7948"/>
  <c r="N487" i="7948"/>
  <c r="K487" i="7948"/>
  <c r="L429" i="7948"/>
  <c r="N429" i="7948"/>
  <c r="N371" i="7948"/>
  <c r="O371" i="7948"/>
  <c r="N342" i="7948"/>
  <c r="M342" i="7948"/>
  <c r="N284" i="7948"/>
  <c r="L284" i="7948"/>
  <c r="M284" i="7948"/>
  <c r="K226" i="7948"/>
  <c r="O226" i="7948"/>
  <c r="BI595" i="7948"/>
  <c r="BI673" i="7948"/>
  <c r="K595" i="7948"/>
  <c r="K74" i="7948"/>
  <c r="K673" i="7948"/>
  <c r="V624" i="7948"/>
  <c r="Z566" i="7948"/>
  <c r="H595" i="7948"/>
  <c r="L595" i="7948"/>
  <c r="I595" i="7948"/>
  <c r="BK624" i="7948"/>
  <c r="U461" i="7948"/>
  <c r="BU566" i="7948"/>
  <c r="BU672" i="7948"/>
  <c r="AL595" i="7948"/>
  <c r="BZ595" i="7948"/>
  <c r="BZ673" i="7948"/>
  <c r="BY595" i="7948"/>
  <c r="BY673" i="7948"/>
  <c r="AU421" i="7948"/>
  <c r="AU667" i="7948"/>
  <c r="Y421" i="7948"/>
  <c r="AH421" i="7948"/>
  <c r="AK421" i="7948"/>
  <c r="BM421" i="7948"/>
  <c r="BM667" i="7948"/>
  <c r="BK421" i="7948"/>
  <c r="BK667" i="7948"/>
  <c r="BL421" i="7948"/>
  <c r="BL667" i="7948"/>
  <c r="BN421" i="7948"/>
  <c r="BN667" i="7948"/>
  <c r="J421" i="7948"/>
  <c r="J68" i="7948"/>
  <c r="J667" i="7948"/>
  <c r="BD653" i="7948"/>
  <c r="BV360" i="7948"/>
  <c r="BW360" i="7948"/>
  <c r="BX360" i="7948"/>
  <c r="N222" i="7948"/>
  <c r="O222" i="7948"/>
  <c r="K194" i="7948"/>
  <c r="J194" i="7948"/>
  <c r="I454" i="7948"/>
  <c r="N454" i="7948"/>
  <c r="G454" i="7948"/>
  <c r="G479" i="7948"/>
  <c r="O454" i="7948"/>
  <c r="H367" i="7948"/>
  <c r="M367" i="7948"/>
  <c r="G367" i="7948"/>
  <c r="G392" i="7948"/>
  <c r="N367" i="7948"/>
  <c r="H251" i="7948"/>
  <c r="J251" i="7948"/>
  <c r="M251" i="7948"/>
  <c r="L513" i="7948"/>
  <c r="K513" i="7948"/>
  <c r="H513" i="7948"/>
  <c r="M513" i="7948"/>
  <c r="O513" i="7948"/>
  <c r="J484" i="7948"/>
  <c r="I484" i="7948"/>
  <c r="N484" i="7948"/>
  <c r="K455" i="7948"/>
  <c r="I455" i="7948"/>
  <c r="L455" i="7948"/>
  <c r="M455" i="7948"/>
  <c r="I426" i="7948"/>
  <c r="N426" i="7948"/>
  <c r="J426" i="7948"/>
  <c r="K426" i="7948"/>
  <c r="O426" i="7948"/>
  <c r="M339" i="7948"/>
  <c r="N339" i="7948"/>
  <c r="O339" i="7948"/>
  <c r="K310" i="7948"/>
  <c r="J310" i="7948"/>
  <c r="L281" i="7948"/>
  <c r="K281" i="7948"/>
  <c r="L252" i="7948"/>
  <c r="H252" i="7948"/>
  <c r="M252" i="7948"/>
  <c r="N252" i="7948"/>
  <c r="H223" i="7948"/>
  <c r="H247" i="7948"/>
  <c r="M223" i="7948"/>
  <c r="K223" i="7948"/>
  <c r="N223" i="7948"/>
  <c r="N374" i="7948"/>
  <c r="O374" i="7948"/>
  <c r="AC374" i="7948"/>
  <c r="N345" i="7948"/>
  <c r="O345" i="7948"/>
  <c r="BG345" i="7948"/>
  <c r="N316" i="7948"/>
  <c r="O316" i="7948"/>
  <c r="AD624" i="7948"/>
  <c r="BB624" i="7948"/>
  <c r="M421" i="7948"/>
  <c r="BT624" i="7948"/>
  <c r="K624" i="7948"/>
  <c r="BG229" i="7948"/>
  <c r="BP301" i="7948"/>
  <c r="BQ301" i="7948"/>
  <c r="BR301" i="7948"/>
  <c r="Z521" i="7948"/>
  <c r="P459" i="7948"/>
  <c r="S427" i="7948"/>
  <c r="I653" i="7948"/>
  <c r="AJ207" i="7948"/>
  <c r="AK207" i="7948"/>
  <c r="P201" i="7948"/>
  <c r="R201" i="7948"/>
  <c r="O201" i="7948"/>
  <c r="Q201" i="7948"/>
  <c r="S201" i="7948"/>
  <c r="T201" i="7948"/>
  <c r="U201" i="7948"/>
  <c r="Y201" i="7948"/>
  <c r="Z201" i="7948"/>
  <c r="AA201" i="7948"/>
  <c r="AC201" i="7948"/>
  <c r="I74" i="7948"/>
  <c r="I673" i="7948"/>
  <c r="AK653" i="7948"/>
  <c r="AK624" i="7948"/>
  <c r="AM624" i="7948"/>
  <c r="AO624" i="7948"/>
  <c r="AQ624" i="7948"/>
  <c r="AT624" i="7948"/>
  <c r="AU653" i="7948"/>
  <c r="BP653" i="7948"/>
  <c r="BR624" i="7948"/>
  <c r="BU653" i="7948"/>
  <c r="BV624" i="7948"/>
  <c r="BX624" i="7948"/>
  <c r="AD535" i="7948"/>
  <c r="AH535" i="7948"/>
  <c r="AE533" i="7948"/>
  <c r="AK533" i="7948"/>
  <c r="AB503" i="7948"/>
  <c r="AC503" i="7948"/>
  <c r="Z442" i="7948"/>
  <c r="AB442" i="7948"/>
  <c r="AM389" i="7948"/>
  <c r="AQ389" i="7948"/>
  <c r="AA387" i="7948"/>
  <c r="AC387" i="7948"/>
  <c r="AE387" i="7948"/>
  <c r="AC385" i="7948"/>
  <c r="AD385" i="7948"/>
  <c r="X383" i="7948"/>
  <c r="Z383" i="7948"/>
  <c r="AE383" i="7948"/>
  <c r="AF383" i="7948"/>
  <c r="Z381" i="7948"/>
  <c r="AF381" i="7948"/>
  <c r="AG359" i="7948"/>
  <c r="AH359" i="7948"/>
  <c r="AJ359" i="7948"/>
  <c r="AV359" i="7948"/>
  <c r="Z357" i="7948"/>
  <c r="AE357" i="7948"/>
  <c r="AG357" i="7948"/>
  <c r="AJ357" i="7948"/>
  <c r="AK357" i="7948"/>
  <c r="AN357" i="7948"/>
  <c r="AS357" i="7948"/>
  <c r="AA355" i="7948"/>
  <c r="AO355" i="7948"/>
  <c r="AU355" i="7948"/>
  <c r="AA353" i="7948"/>
  <c r="AB353" i="7948"/>
  <c r="AE353" i="7948"/>
  <c r="AU353" i="7948"/>
  <c r="AW353" i="7948"/>
  <c r="AG351" i="7948"/>
  <c r="AH351" i="7948"/>
  <c r="AB330" i="7948"/>
  <c r="AC330" i="7948"/>
  <c r="AK330" i="7948"/>
  <c r="AM330" i="7948"/>
  <c r="AQ330" i="7948"/>
  <c r="AR330" i="7948"/>
  <c r="AT330" i="7948"/>
  <c r="AV330" i="7948"/>
  <c r="AH328" i="7948"/>
  <c r="AO328" i="7948"/>
  <c r="AR328" i="7948"/>
  <c r="AS328" i="7948"/>
  <c r="AW328" i="7948"/>
  <c r="AE324" i="7948"/>
  <c r="AP324" i="7948"/>
  <c r="AF322" i="7948"/>
  <c r="AN322" i="7948"/>
  <c r="AF303" i="7948"/>
  <c r="AH303" i="7948"/>
  <c r="AO303" i="7948"/>
  <c r="AS303" i="7948"/>
  <c r="AH300" i="7948"/>
  <c r="AJ300" i="7948"/>
  <c r="AN300" i="7948"/>
  <c r="AO300" i="7948"/>
  <c r="AQ300" i="7948"/>
  <c r="AS300" i="7948"/>
  <c r="AU300" i="7948"/>
  <c r="AG298" i="7948"/>
  <c r="AJ298" i="7948"/>
  <c r="AL298" i="7948"/>
  <c r="AU298" i="7948"/>
  <c r="AV298" i="7948"/>
  <c r="Z296" i="7948"/>
  <c r="AG296" i="7948"/>
  <c r="AH296" i="7948"/>
  <c r="AJ296" i="7948"/>
  <c r="AL296" i="7948"/>
  <c r="AM296" i="7948"/>
  <c r="AN296" i="7948"/>
  <c r="AR296" i="7948"/>
  <c r="AH294" i="7948"/>
  <c r="AN294" i="7948"/>
  <c r="AU294" i="7948"/>
  <c r="AH292" i="7948"/>
  <c r="AN292" i="7948"/>
  <c r="AO292" i="7948"/>
  <c r="AQ292" i="7948"/>
  <c r="AS292" i="7948"/>
  <c r="AU292" i="7948"/>
  <c r="AD272" i="7948"/>
  <c r="AG272" i="7948"/>
  <c r="AM272" i="7948"/>
  <c r="AQ272" i="7948"/>
  <c r="AS272" i="7948"/>
  <c r="AT272" i="7948"/>
  <c r="AU272" i="7948"/>
  <c r="AH270" i="7948"/>
  <c r="AL270" i="7948"/>
  <c r="AS270" i="7948"/>
  <c r="AN268" i="7948"/>
  <c r="AU268" i="7948"/>
  <c r="AV268" i="7948"/>
  <c r="X266" i="7948"/>
  <c r="AB266" i="7948"/>
  <c r="AJ266" i="7948"/>
  <c r="AL266" i="7948"/>
  <c r="AO266" i="7948"/>
  <c r="AR266" i="7948"/>
  <c r="AW266" i="7948"/>
  <c r="AC264" i="7948"/>
  <c r="AD264" i="7948"/>
  <c r="AG264" i="7948"/>
  <c r="AO264" i="7948"/>
  <c r="AT264" i="7948"/>
  <c r="AU264" i="7948"/>
  <c r="AH243" i="7948"/>
  <c r="AR243" i="7948"/>
  <c r="AV243" i="7948"/>
  <c r="AB241" i="7948"/>
  <c r="Z241" i="7948"/>
  <c r="AH241" i="7948"/>
  <c r="Y239" i="7948"/>
  <c r="AM239" i="7948"/>
  <c r="AN239" i="7948"/>
  <c r="AO239" i="7948"/>
  <c r="AP239" i="7948"/>
  <c r="AS239" i="7948"/>
  <c r="AU239" i="7948"/>
  <c r="AE237" i="7948"/>
  <c r="AI237" i="7948"/>
  <c r="AK237" i="7948"/>
  <c r="AP237" i="7948"/>
  <c r="AQ237" i="7948"/>
  <c r="AW237" i="7948"/>
  <c r="AB214" i="7948"/>
  <c r="AP214" i="7948"/>
  <c r="Y211" i="7948"/>
  <c r="AF211" i="7948"/>
  <c r="AB210" i="7948"/>
  <c r="AH210" i="7948"/>
  <c r="AD209" i="7948"/>
  <c r="AH209" i="7948"/>
  <c r="BZ328" i="7948"/>
  <c r="BY326" i="7948"/>
  <c r="BX326" i="7948"/>
  <c r="BX328" i="7948"/>
  <c r="BW330" i="7948"/>
  <c r="BV322" i="7948"/>
  <c r="BU328" i="7948"/>
  <c r="BT243" i="7948"/>
  <c r="BS330" i="7948"/>
  <c r="BS272" i="7948"/>
  <c r="BR330" i="7948"/>
  <c r="BR324" i="7948"/>
  <c r="BR270" i="7948"/>
  <c r="BQ322" i="7948"/>
  <c r="BQ359" i="7948"/>
  <c r="BP326" i="7948"/>
  <c r="BP328" i="7948"/>
  <c r="BO330" i="7948"/>
  <c r="BO243" i="7948"/>
  <c r="BO303" i="7948"/>
  <c r="BN326" i="7948"/>
  <c r="BN300" i="7948"/>
  <c r="BN359" i="7948"/>
  <c r="BN353" i="7948"/>
  <c r="BN303" i="7948"/>
  <c r="BM330" i="7948"/>
  <c r="BM241" i="7948"/>
  <c r="BM239" i="7948"/>
  <c r="BM303" i="7948"/>
  <c r="BM300" i="7948"/>
  <c r="BM357" i="7948"/>
  <c r="BN299" i="7948"/>
  <c r="BL243" i="7948"/>
  <c r="BL351" i="7948"/>
  <c r="BL359" i="7948"/>
  <c r="BL357" i="7948"/>
  <c r="BL300" i="7948"/>
  <c r="BL266" i="7948"/>
  <c r="BL268" i="7948"/>
  <c r="BK322" i="7948"/>
  <c r="BJ326" i="7948"/>
  <c r="BI328" i="7948"/>
  <c r="BI241" i="7948"/>
  <c r="BI270" i="7948"/>
  <c r="BH322" i="7948"/>
  <c r="BH324" i="7948"/>
  <c r="BH266" i="7948"/>
  <c r="BH239" i="7948"/>
  <c r="BH355" i="7948"/>
  <c r="BH351" i="7948"/>
  <c r="BH357" i="7948"/>
  <c r="BH296" i="7948"/>
  <c r="BG322" i="7948"/>
  <c r="BG359" i="7948"/>
  <c r="BG351" i="7948"/>
  <c r="BG298" i="7948"/>
  <c r="BG264" i="7948"/>
  <c r="BG270" i="7948"/>
  <c r="BG353" i="7948"/>
  <c r="BG355" i="7948"/>
  <c r="BF330" i="7948"/>
  <c r="BF355" i="7948"/>
  <c r="BF357" i="7948"/>
  <c r="BF296" i="7948"/>
  <c r="BF300" i="7948"/>
  <c r="BF294" i="7948"/>
  <c r="BF239" i="7948"/>
  <c r="BF292" i="7948"/>
  <c r="BE330" i="7948"/>
  <c r="BE239" i="7948"/>
  <c r="BE353" i="7948"/>
  <c r="BE264" i="7948"/>
  <c r="BE266" i="7948"/>
  <c r="BE359" i="7948"/>
  <c r="BE351" i="7948"/>
  <c r="BE272" i="7948"/>
  <c r="BE268" i="7948"/>
  <c r="BE270" i="7948"/>
  <c r="BD322" i="7948"/>
  <c r="BD298" i="7948"/>
  <c r="BD241" i="7948"/>
  <c r="BD270" i="7948"/>
  <c r="BC296" i="7948"/>
  <c r="BC237" i="7948"/>
  <c r="BC357" i="7948"/>
  <c r="BB351" i="7948"/>
  <c r="BB270" i="7948"/>
  <c r="BB237" i="7948"/>
  <c r="BB266" i="7948"/>
  <c r="BA322" i="7948"/>
  <c r="BA239" i="7948"/>
  <c r="BA357" i="7948"/>
  <c r="BA300" i="7948"/>
  <c r="BA292" i="7948"/>
  <c r="BA268" i="7948"/>
  <c r="BA266" i="7948"/>
  <c r="BA353" i="7948"/>
  <c r="BA359" i="7948"/>
  <c r="BA351" i="7948"/>
  <c r="AZ326" i="7948"/>
  <c r="AZ324" i="7948"/>
  <c r="AZ237" i="7948"/>
  <c r="AZ355" i="7948"/>
  <c r="AZ266" i="7948"/>
  <c r="AZ268" i="7948"/>
  <c r="AY330" i="7948"/>
  <c r="AY243" i="7948"/>
  <c r="AY353" i="7948"/>
  <c r="AY357" i="7948"/>
  <c r="AY359" i="7948"/>
  <c r="AY351" i="7948"/>
  <c r="AY270" i="7948"/>
  <c r="AX322" i="7948"/>
  <c r="AX241" i="7948"/>
  <c r="AX300" i="7948"/>
  <c r="AX294" i="7948"/>
  <c r="AX296" i="7948"/>
  <c r="AX292" i="7948"/>
  <c r="AX303" i="7948"/>
  <c r="AX270" i="7948"/>
  <c r="AW330" i="7948"/>
  <c r="AV272" i="7948"/>
  <c r="AV264" i="7948"/>
  <c r="AV241" i="7948"/>
  <c r="AU241" i="7948"/>
  <c r="AT324" i="7948"/>
  <c r="AT322" i="7948"/>
  <c r="AT292" i="7948"/>
  <c r="AR303" i="7948"/>
  <c r="AR268" i="7948"/>
  <c r="AQ324" i="7948"/>
  <c r="AQ298" i="7948"/>
  <c r="AQ264" i="7948"/>
  <c r="AQ239" i="7948"/>
  <c r="AP266" i="7948"/>
  <c r="AP351" i="7948"/>
  <c r="AP303" i="7948"/>
  <c r="AP272" i="7948"/>
  <c r="AP264" i="7948"/>
  <c r="AO213" i="7948"/>
  <c r="AO237" i="7948"/>
  <c r="AO243" i="7948"/>
  <c r="AO296" i="7948"/>
  <c r="AN330" i="7948"/>
  <c r="AN298" i="7948"/>
  <c r="AN355" i="7948"/>
  <c r="AM322" i="7948"/>
  <c r="AM387" i="7948"/>
  <c r="AM385" i="7948"/>
  <c r="AM268" i="7948"/>
  <c r="AM264" i="7948"/>
  <c r="AL326" i="7948"/>
  <c r="AI210" i="7948"/>
  <c r="AI209" i="7948"/>
  <c r="AH214" i="7948"/>
  <c r="AH326" i="7948"/>
  <c r="AF239" i="7948"/>
  <c r="AF531" i="7948"/>
  <c r="AF268" i="7948"/>
  <c r="AE214" i="7948"/>
  <c r="AE241" i="7948"/>
  <c r="AD237" i="7948"/>
  <c r="AC214" i="7948"/>
  <c r="AC328" i="7948"/>
  <c r="AB201" i="7948"/>
  <c r="AB527" i="7948"/>
  <c r="AA213" i="7948"/>
  <c r="AA351" i="7948"/>
  <c r="AA442" i="7948"/>
  <c r="X326" i="7948"/>
  <c r="AM384" i="7948"/>
  <c r="AN384" i="7948"/>
  <c r="AO384" i="7948"/>
  <c r="W209" i="7948"/>
  <c r="W201" i="7948"/>
  <c r="W264" i="7948"/>
  <c r="AH205" i="7948"/>
  <c r="AI205" i="7948"/>
  <c r="AJ205" i="7948"/>
  <c r="W463" i="7948"/>
  <c r="X463" i="7948"/>
  <c r="K196" i="7948"/>
  <c r="V196" i="7948"/>
  <c r="V378" i="7948"/>
  <c r="Y378" i="7948"/>
  <c r="Z378" i="7948"/>
  <c r="AN320" i="7948"/>
  <c r="AP320" i="7948"/>
  <c r="AS320" i="7948"/>
  <c r="AW320" i="7948"/>
  <c r="AL262" i="7948"/>
  <c r="AS262" i="7948"/>
  <c r="T523" i="7948"/>
  <c r="AA523" i="7948"/>
  <c r="Z349" i="7948"/>
  <c r="AA349" i="7948"/>
  <c r="AC349" i="7948"/>
  <c r="AJ349" i="7948"/>
  <c r="AN349" i="7948"/>
  <c r="AO349" i="7948"/>
  <c r="AW349" i="7948"/>
  <c r="R291" i="7948"/>
  <c r="AG291" i="7948"/>
  <c r="AI291" i="7948"/>
  <c r="AL291" i="7948"/>
  <c r="AM291" i="7948"/>
  <c r="Z233" i="7948"/>
  <c r="AM233" i="7948"/>
  <c r="AS233" i="7948"/>
  <c r="AU233" i="7948"/>
  <c r="S514" i="7948"/>
  <c r="T514" i="7948"/>
  <c r="P520" i="7948"/>
  <c r="R520" i="7948"/>
  <c r="Q520" i="7948"/>
  <c r="U520" i="7948"/>
  <c r="V520" i="7948"/>
  <c r="W520" i="7948"/>
  <c r="X520" i="7948"/>
  <c r="P491" i="7948"/>
  <c r="R491" i="7948"/>
  <c r="S491" i="7948"/>
  <c r="O491" i="7948"/>
  <c r="Q491" i="7948"/>
  <c r="T491" i="7948"/>
  <c r="P462" i="7948"/>
  <c r="R462" i="7948"/>
  <c r="O462" i="7948"/>
  <c r="T462" i="7948"/>
  <c r="U462" i="7948"/>
  <c r="O433" i="7948"/>
  <c r="Q433" i="7948"/>
  <c r="R433" i="7948"/>
  <c r="S433" i="7948"/>
  <c r="P375" i="7948"/>
  <c r="Q375" i="7948"/>
  <c r="S375" i="7948"/>
  <c r="R375" i="7948"/>
  <c r="U375" i="7948"/>
  <c r="Y375" i="7948"/>
  <c r="AA375" i="7948"/>
  <c r="AC375" i="7948"/>
  <c r="O346" i="7948"/>
  <c r="P346" i="7948"/>
  <c r="Q346" i="7948"/>
  <c r="R346" i="7948"/>
  <c r="U346" i="7948"/>
  <c r="V346" i="7948"/>
  <c r="X346" i="7948"/>
  <c r="Z346" i="7948"/>
  <c r="AA346" i="7948"/>
  <c r="AB346" i="7948"/>
  <c r="AC346" i="7948"/>
  <c r="AD346" i="7948"/>
  <c r="AE346" i="7948"/>
  <c r="AF346" i="7948"/>
  <c r="AI346" i="7948"/>
  <c r="AK346" i="7948"/>
  <c r="AO346" i="7948"/>
  <c r="AP346" i="7948"/>
  <c r="AR346" i="7948"/>
  <c r="AT346" i="7948"/>
  <c r="AU346" i="7948"/>
  <c r="AW346" i="7948"/>
  <c r="P317" i="7948"/>
  <c r="T317" i="7948"/>
  <c r="W317" i="7948"/>
  <c r="Y317" i="7948"/>
  <c r="Z317" i="7948"/>
  <c r="AC317" i="7948"/>
  <c r="AE317" i="7948"/>
  <c r="AG317" i="7948"/>
  <c r="AH317" i="7948"/>
  <c r="AI317" i="7948"/>
  <c r="AJ317" i="7948"/>
  <c r="AL317" i="7948"/>
  <c r="AP317" i="7948"/>
  <c r="AQ317" i="7948"/>
  <c r="AT317" i="7948"/>
  <c r="AU317" i="7948"/>
  <c r="AV317" i="7948"/>
  <c r="O288" i="7948"/>
  <c r="R288" i="7948"/>
  <c r="S288" i="7948"/>
  <c r="P288" i="7948"/>
  <c r="T288" i="7948"/>
  <c r="W288" i="7948"/>
  <c r="Y288" i="7948"/>
  <c r="AA288" i="7948"/>
  <c r="AD288" i="7948"/>
  <c r="AE288" i="7948"/>
  <c r="AF288" i="7948"/>
  <c r="AG288" i="7948"/>
  <c r="AI288" i="7948"/>
  <c r="AP288" i="7948"/>
  <c r="AR288" i="7948"/>
  <c r="AT288" i="7948"/>
  <c r="AW288" i="7948"/>
  <c r="O259" i="7948"/>
  <c r="Q259" i="7948"/>
  <c r="R259" i="7948"/>
  <c r="P259" i="7948"/>
  <c r="V259" i="7948"/>
  <c r="X259" i="7948"/>
  <c r="Z259" i="7948"/>
  <c r="AA259" i="7948"/>
  <c r="AE259" i="7948"/>
  <c r="AG259" i="7948"/>
  <c r="AH259" i="7948"/>
  <c r="AI259" i="7948"/>
  <c r="AJ259" i="7948"/>
  <c r="AL259" i="7948"/>
  <c r="AM259" i="7948"/>
  <c r="AN259" i="7948"/>
  <c r="AV259" i="7948"/>
  <c r="P230" i="7948"/>
  <c r="P247" i="7948"/>
  <c r="Q230" i="7948"/>
  <c r="V230" i="7948"/>
  <c r="W230" i="7948"/>
  <c r="X230" i="7948"/>
  <c r="Y230" i="7948"/>
  <c r="AB230" i="7948"/>
  <c r="AC230" i="7948"/>
  <c r="AJ230" i="7948"/>
  <c r="AO230" i="7948"/>
  <c r="AQ230" i="7948"/>
  <c r="AS230" i="7948"/>
  <c r="AT230" i="7948"/>
  <c r="N194" i="7948"/>
  <c r="V194" i="7948"/>
  <c r="AS216" i="7948"/>
  <c r="AT216" i="7948"/>
  <c r="M430" i="7948"/>
  <c r="N430" i="7948"/>
  <c r="P430" i="7948"/>
  <c r="R314" i="7948"/>
  <c r="L314" i="7948"/>
  <c r="O314" i="7948"/>
  <c r="Q314" i="7948"/>
  <c r="Q517" i="7948"/>
  <c r="M517" i="7948"/>
  <c r="L517" i="7948"/>
  <c r="P517" i="7948"/>
  <c r="S517" i="7948"/>
  <c r="R285" i="7948"/>
  <c r="L285" i="7948"/>
  <c r="O285" i="7948"/>
  <c r="Q285" i="7948"/>
  <c r="O313" i="7948"/>
  <c r="M313" i="7948"/>
  <c r="Q313" i="7948"/>
  <c r="R313" i="7948"/>
  <c r="P202" i="7948"/>
  <c r="R202" i="7948"/>
  <c r="S202" i="7948"/>
  <c r="G63" i="7948"/>
  <c r="G662" i="7948"/>
  <c r="R455" i="7948"/>
  <c r="S455" i="7948"/>
  <c r="T455" i="7948"/>
  <c r="T421" i="7948"/>
  <c r="AD421" i="7948"/>
  <c r="AL421" i="7948"/>
  <c r="S421" i="7948"/>
  <c r="AG421" i="7948"/>
  <c r="AO421" i="7948"/>
  <c r="BF421" i="7948"/>
  <c r="BF667" i="7948"/>
  <c r="BV421" i="7948"/>
  <c r="BV667" i="7948"/>
  <c r="AW421" i="7948"/>
  <c r="AW667" i="7948"/>
  <c r="BC421" i="7948"/>
  <c r="BC667" i="7948"/>
  <c r="BD421" i="7948"/>
  <c r="BD667" i="7948"/>
  <c r="BE421" i="7948"/>
  <c r="BE667" i="7948"/>
  <c r="BS421" i="7948"/>
  <c r="BS667" i="7948"/>
  <c r="BT421" i="7948"/>
  <c r="BT667" i="7948"/>
  <c r="BU421" i="7948"/>
  <c r="BU667" i="7948"/>
  <c r="R566" i="7948"/>
  <c r="BF566" i="7948"/>
  <c r="BF672" i="7948"/>
  <c r="BE566" i="7948"/>
  <c r="BE672" i="7948"/>
  <c r="M431" i="7948"/>
  <c r="N431" i="7948"/>
  <c r="O431" i="7948"/>
  <c r="P431" i="7948"/>
  <c r="Q431" i="7948"/>
  <c r="N518" i="7948"/>
  <c r="O518" i="7948"/>
  <c r="M460" i="7948"/>
  <c r="N460" i="7948"/>
  <c r="O460" i="7948"/>
  <c r="P460" i="7948"/>
  <c r="P479" i="7948"/>
  <c r="R460" i="7948"/>
  <c r="M373" i="7948"/>
  <c r="N373" i="7948"/>
  <c r="Q373" i="7948"/>
  <c r="R373" i="7948"/>
  <c r="S373" i="7948"/>
  <c r="M344" i="7948"/>
  <c r="Q344" i="7948"/>
  <c r="R344" i="7948"/>
  <c r="S344" i="7948"/>
  <c r="S363" i="7948"/>
  <c r="M315" i="7948"/>
  <c r="P315" i="7948"/>
  <c r="R315" i="7948"/>
  <c r="S315" i="7948"/>
  <c r="M286" i="7948"/>
  <c r="N286" i="7948"/>
  <c r="N305" i="7948"/>
  <c r="P286" i="7948"/>
  <c r="Q286" i="7948"/>
  <c r="R286" i="7948"/>
  <c r="S286" i="7948"/>
  <c r="M257" i="7948"/>
  <c r="O257" i="7948"/>
  <c r="P257" i="7948"/>
  <c r="Q257" i="7948"/>
  <c r="R257" i="7948"/>
  <c r="N228" i="7948"/>
  <c r="M228" i="7948"/>
  <c r="R228" i="7948"/>
  <c r="S228" i="7948"/>
  <c r="AD595" i="7948"/>
  <c r="AQ595" i="7948"/>
  <c r="BA595" i="7948"/>
  <c r="BA673" i="7948"/>
  <c r="BB595" i="7948"/>
  <c r="BB673" i="7948"/>
  <c r="BP595" i="7948"/>
  <c r="BP673" i="7948"/>
  <c r="BQ595" i="7948"/>
  <c r="BQ673" i="7948"/>
  <c r="BR595" i="7948"/>
  <c r="BR673" i="7948"/>
  <c r="G193" i="7948"/>
  <c r="K193" i="7948"/>
  <c r="J193" i="7948"/>
  <c r="H193" i="7948"/>
  <c r="H218" i="7948"/>
  <c r="H61" i="7948"/>
  <c r="I193" i="7948"/>
  <c r="I483" i="7948"/>
  <c r="I508" i="7948"/>
  <c r="M483" i="7948"/>
  <c r="N483" i="7948"/>
  <c r="L483" i="7948"/>
  <c r="G483" i="7948"/>
  <c r="G508" i="7948"/>
  <c r="J483" i="7948"/>
  <c r="K483" i="7948"/>
  <c r="O483" i="7948"/>
  <c r="L425" i="7948"/>
  <c r="G425" i="7948"/>
  <c r="G450" i="7948"/>
  <c r="I425" i="7948"/>
  <c r="I450" i="7948"/>
  <c r="J425" i="7948"/>
  <c r="K425" i="7948"/>
  <c r="M425" i="7948"/>
  <c r="H425" i="7948"/>
  <c r="O425" i="7948"/>
  <c r="P425" i="7948"/>
  <c r="I338" i="7948"/>
  <c r="K338" i="7948"/>
  <c r="L338" i="7948"/>
  <c r="J338" i="7948"/>
  <c r="H338" i="7948"/>
  <c r="P338" i="7948"/>
  <c r="R338" i="7948"/>
  <c r="G280" i="7948"/>
  <c r="G305" i="7948"/>
  <c r="J280" i="7948"/>
  <c r="H280" i="7948"/>
  <c r="I280" i="7948"/>
  <c r="O280" i="7948"/>
  <c r="Q280" i="7948"/>
  <c r="M276" i="7948"/>
  <c r="V566" i="7948"/>
  <c r="AD566" i="7948"/>
  <c r="AQ566" i="7948"/>
  <c r="BW566" i="7948"/>
  <c r="BW672" i="7948"/>
  <c r="AW566" i="7948"/>
  <c r="AW672" i="7948"/>
  <c r="BM566" i="7948"/>
  <c r="BM672" i="7948"/>
  <c r="BX566" i="7948"/>
  <c r="BX672" i="7948"/>
  <c r="L566" i="7948"/>
  <c r="X595" i="7948"/>
  <c r="BK595" i="7948"/>
  <c r="BK673" i="7948"/>
  <c r="BH595" i="7948"/>
  <c r="BH673" i="7948"/>
  <c r="BX595" i="7948"/>
  <c r="BX673" i="7948"/>
  <c r="AA421" i="7948"/>
  <c r="R624" i="7948"/>
  <c r="Z624" i="7948"/>
  <c r="AF624" i="7948"/>
  <c r="AJ624" i="7948"/>
  <c r="AW624" i="7948"/>
  <c r="AY653" i="7948"/>
  <c r="BI624" i="7948"/>
  <c r="I276" i="7948"/>
  <c r="I63" i="7948"/>
  <c r="AS566" i="7948"/>
  <c r="AS672" i="7948"/>
  <c r="AY566" i="7948"/>
  <c r="AY672" i="7948"/>
  <c r="BJ653" i="7948"/>
  <c r="BO653" i="7948"/>
  <c r="BW245" i="7948"/>
  <c r="BN236" i="7948"/>
  <c r="BO236" i="7948"/>
  <c r="AJ502" i="7948"/>
  <c r="BM235" i="7948"/>
  <c r="BL263" i="7948"/>
  <c r="M195" i="7948"/>
  <c r="AX595" i="7948"/>
  <c r="AX673" i="7948"/>
  <c r="P595" i="7948"/>
  <c r="J653" i="7948"/>
  <c r="J624" i="7948"/>
  <c r="I624" i="7948"/>
  <c r="BD226" i="7948"/>
  <c r="AL504" i="7948"/>
  <c r="AM504" i="7948"/>
  <c r="BR356" i="7948"/>
  <c r="BS356" i="7948"/>
  <c r="BR269" i="7948"/>
  <c r="BS269" i="7948"/>
  <c r="BJ295" i="7948"/>
  <c r="AY284" i="7948"/>
  <c r="BD255" i="7948"/>
  <c r="BE255" i="7948"/>
  <c r="H276" i="7948"/>
  <c r="R595" i="7948"/>
  <c r="V595" i="7948"/>
  <c r="W595" i="7948"/>
  <c r="Z595" i="7948"/>
  <c r="AF595" i="7948"/>
  <c r="AH595" i="7948"/>
  <c r="AI595" i="7948"/>
  <c r="AJ595" i="7948"/>
  <c r="AN595" i="7948"/>
  <c r="AP595" i="7948"/>
  <c r="AR595" i="7948"/>
  <c r="BI653" i="7948"/>
  <c r="BT653" i="7948"/>
  <c r="BY319" i="7948"/>
  <c r="BX245" i="7948"/>
  <c r="BY245" i="7948"/>
  <c r="BW361" i="7948"/>
  <c r="BX361" i="7948"/>
  <c r="BV273" i="7948"/>
  <c r="BL234" i="7948"/>
  <c r="BM234" i="7948"/>
  <c r="BN234" i="7948"/>
  <c r="BL297" i="7948"/>
  <c r="BM297" i="7948"/>
  <c r="BN297" i="7948"/>
  <c r="BO297" i="7948"/>
  <c r="BP297" i="7948"/>
  <c r="AH500" i="7948"/>
  <c r="Z492" i="7948"/>
  <c r="AA492" i="7948"/>
  <c r="P196" i="7948"/>
  <c r="U196" i="7948"/>
  <c r="R494" i="7948"/>
  <c r="S494" i="7948"/>
  <c r="T494" i="7948"/>
  <c r="U494" i="7948"/>
  <c r="V494" i="7948"/>
  <c r="W494" i="7948"/>
  <c r="X494" i="7948"/>
  <c r="Y494" i="7948"/>
  <c r="Z494" i="7948"/>
  <c r="AA494" i="7948"/>
  <c r="S436" i="7948"/>
  <c r="U436" i="7948"/>
  <c r="T436" i="7948"/>
  <c r="S378" i="7948"/>
  <c r="T378" i="7948"/>
  <c r="R378" i="7948"/>
  <c r="W378" i="7948"/>
  <c r="X378" i="7948"/>
  <c r="AB378" i="7948"/>
  <c r="AC378" i="7948"/>
  <c r="AD378" i="7948"/>
  <c r="R320" i="7948"/>
  <c r="T320" i="7948"/>
  <c r="U320" i="7948"/>
  <c r="S320" i="7948"/>
  <c r="W320" i="7948"/>
  <c r="X320" i="7948"/>
  <c r="Z320" i="7948"/>
  <c r="AB320" i="7948"/>
  <c r="AD320" i="7948"/>
  <c r="AJ320" i="7948"/>
  <c r="AL320" i="7948"/>
  <c r="R262" i="7948"/>
  <c r="S262" i="7948"/>
  <c r="T262" i="7948"/>
  <c r="U262" i="7948"/>
  <c r="Y262" i="7948"/>
  <c r="AA262" i="7948"/>
  <c r="AB262" i="7948"/>
  <c r="AC262" i="7948"/>
  <c r="AD262" i="7948"/>
  <c r="AE262" i="7948"/>
  <c r="AG262" i="7948"/>
  <c r="S523" i="7948"/>
  <c r="U523" i="7948"/>
  <c r="V523" i="7948"/>
  <c r="X523" i="7948"/>
  <c r="Y523" i="7948"/>
  <c r="R465" i="7948"/>
  <c r="S465" i="7948"/>
  <c r="T465" i="7948"/>
  <c r="U465" i="7948"/>
  <c r="W465" i="7948"/>
  <c r="T349" i="7948"/>
  <c r="R349" i="7948"/>
  <c r="U349" i="7948"/>
  <c r="W349" i="7948"/>
  <c r="X349" i="7948"/>
  <c r="Y349" i="7948"/>
  <c r="AB349" i="7948"/>
  <c r="AD349" i="7948"/>
  <c r="AE349" i="7948"/>
  <c r="AF349" i="7948"/>
  <c r="AG349" i="7948"/>
  <c r="AH349" i="7948"/>
  <c r="AI349" i="7948"/>
  <c r="AK349" i="7948"/>
  <c r="AL349" i="7948"/>
  <c r="U291" i="7948"/>
  <c r="V291" i="7948"/>
  <c r="X291" i="7948"/>
  <c r="Y291" i="7948"/>
  <c r="AD291" i="7948"/>
  <c r="AE291" i="7948"/>
  <c r="AH291" i="7948"/>
  <c r="AK291" i="7948"/>
  <c r="R233" i="7948"/>
  <c r="S233" i="7948"/>
  <c r="S247" i="7948"/>
  <c r="T233" i="7948"/>
  <c r="U233" i="7948"/>
  <c r="V233" i="7948"/>
  <c r="Y233" i="7948"/>
  <c r="AA233" i="7948"/>
  <c r="AB233" i="7948"/>
  <c r="AC233" i="7948"/>
  <c r="AE233" i="7948"/>
  <c r="AF233" i="7948"/>
  <c r="AG233" i="7948"/>
  <c r="AH233" i="7948"/>
  <c r="R484" i="7948"/>
  <c r="J515" i="7948"/>
  <c r="N515" i="7948"/>
  <c r="M515" i="7948"/>
  <c r="K515" i="7948"/>
  <c r="P515" i="7948"/>
  <c r="Q515" i="7948"/>
  <c r="R515" i="7948"/>
  <c r="J486" i="7948"/>
  <c r="K486" i="7948"/>
  <c r="L486" i="7948"/>
  <c r="M486" i="7948"/>
  <c r="N486" i="7948"/>
  <c r="N508" i="7948"/>
  <c r="O486" i="7948"/>
  <c r="S486" i="7948"/>
  <c r="Q486" i="7948"/>
  <c r="R486" i="7948"/>
  <c r="M428" i="7948"/>
  <c r="N428" i="7948"/>
  <c r="J428" i="7948"/>
  <c r="O428" i="7948"/>
  <c r="Q428" i="7948"/>
  <c r="L428" i="7948"/>
  <c r="K428" i="7948"/>
  <c r="R428" i="7948"/>
  <c r="L370" i="7948"/>
  <c r="K370" i="7948"/>
  <c r="M370" i="7948"/>
  <c r="J370" i="7948"/>
  <c r="O370" i="7948"/>
  <c r="S370" i="7948"/>
  <c r="T370" i="7948"/>
  <c r="U370" i="7948"/>
  <c r="P370" i="7948"/>
  <c r="Q370" i="7948"/>
  <c r="R370" i="7948"/>
  <c r="V370" i="7948"/>
  <c r="J341" i="7948"/>
  <c r="N341" i="7948"/>
  <c r="N363" i="7948"/>
  <c r="L341" i="7948"/>
  <c r="M341" i="7948"/>
  <c r="K341" i="7948"/>
  <c r="O341" i="7948"/>
  <c r="Q341" i="7948"/>
  <c r="R341" i="7948"/>
  <c r="U341" i="7948"/>
  <c r="V341" i="7948"/>
  <c r="P341" i="7948"/>
  <c r="T341" i="7948"/>
  <c r="X341" i="7948"/>
  <c r="Y341" i="7948"/>
  <c r="AB341" i="7948"/>
  <c r="AC341" i="7948"/>
  <c r="AD341" i="7948"/>
  <c r="AE341" i="7948"/>
  <c r="AJ341" i="7948"/>
  <c r="AL341" i="7948"/>
  <c r="AM341" i="7948"/>
  <c r="J312" i="7948"/>
  <c r="K312" i="7948"/>
  <c r="AP653" i="7948"/>
  <c r="AP624" i="7948"/>
  <c r="AQ653" i="7948"/>
  <c r="AR624" i="7948"/>
  <c r="AS653" i="7948"/>
  <c r="AZ653" i="7948"/>
  <c r="AZ624" i="7948"/>
  <c r="BA653" i="7948"/>
  <c r="BB653" i="7948"/>
  <c r="BB674" i="7948"/>
  <c r="BC653" i="7948"/>
  <c r="BC624" i="7948"/>
  <c r="BD624" i="7948"/>
  <c r="BE653" i="7948"/>
  <c r="BF624" i="7948"/>
  <c r="BG653" i="7948"/>
  <c r="BM653" i="7948"/>
  <c r="BM624" i="7948"/>
  <c r="BN653" i="7948"/>
  <c r="BN624" i="7948"/>
  <c r="BO624" i="7948"/>
  <c r="BP624" i="7948"/>
  <c r="BQ624" i="7948"/>
  <c r="BY653" i="7948"/>
  <c r="BY624" i="7948"/>
  <c r="BZ624" i="7948"/>
  <c r="AF535" i="7948"/>
  <c r="AI535" i="7948"/>
  <c r="AK535" i="7948"/>
  <c r="AB533" i="7948"/>
  <c r="AC533" i="7948"/>
  <c r="AD533" i="7948"/>
  <c r="AF533" i="7948"/>
  <c r="AH533" i="7948"/>
  <c r="Z531" i="7948"/>
  <c r="AA531" i="7948"/>
  <c r="AC531" i="7948"/>
  <c r="AH531" i="7948"/>
  <c r="AI531" i="7948"/>
  <c r="X529" i="7948"/>
  <c r="Y529" i="7948"/>
  <c r="AA529" i="7948"/>
  <c r="AD529" i="7948"/>
  <c r="AE529" i="7948"/>
  <c r="AF529" i="7948"/>
  <c r="AG529" i="7948"/>
  <c r="W527" i="7948"/>
  <c r="X527" i="7948"/>
  <c r="Y527" i="7948"/>
  <c r="Z527" i="7948"/>
  <c r="AC527" i="7948"/>
  <c r="AE527" i="7948"/>
  <c r="T525" i="7948"/>
  <c r="U525" i="7948"/>
  <c r="V525" i="7948"/>
  <c r="W525" i="7948"/>
  <c r="X525" i="7948"/>
  <c r="AB525" i="7948"/>
  <c r="AC525" i="7948"/>
  <c r="AE505" i="7948"/>
  <c r="AF505" i="7948"/>
  <c r="AG505" i="7948"/>
  <c r="AI505" i="7948"/>
  <c r="AJ505" i="7948"/>
  <c r="AK505" i="7948"/>
  <c r="AL505" i="7948"/>
  <c r="AD503" i="7948"/>
  <c r="AF503" i="7948"/>
  <c r="AG503" i="7948"/>
  <c r="AH503" i="7948"/>
  <c r="AC501" i="7948"/>
  <c r="AD501" i="7948"/>
  <c r="AF501" i="7948"/>
  <c r="AH501" i="7948"/>
  <c r="W499" i="7948"/>
  <c r="X499" i="7948"/>
  <c r="Y499" i="7948"/>
  <c r="Z499" i="7948"/>
  <c r="AA499" i="7948"/>
  <c r="AC499" i="7948"/>
  <c r="AD499" i="7948"/>
  <c r="U497" i="7948"/>
  <c r="W497" i="7948"/>
  <c r="X497" i="7948"/>
  <c r="Y497" i="7948"/>
  <c r="Z497" i="7948"/>
  <c r="AA497" i="7948"/>
  <c r="AB497" i="7948"/>
  <c r="AD497" i="7948"/>
  <c r="S495" i="7948"/>
  <c r="T495" i="7948"/>
  <c r="U495" i="7948"/>
  <c r="V495" i="7948"/>
  <c r="W495" i="7948"/>
  <c r="X495" i="7948"/>
  <c r="Z495" i="7948"/>
  <c r="AA495" i="7948"/>
  <c r="AC476" i="7948"/>
  <c r="AF476" i="7948"/>
  <c r="AH476" i="7948"/>
  <c r="AI476" i="7948"/>
  <c r="AB474" i="7948"/>
  <c r="AC474" i="7948"/>
  <c r="AD474" i="7948"/>
  <c r="AG474" i="7948"/>
  <c r="Y472" i="7948"/>
  <c r="Z472" i="7948"/>
  <c r="AE472" i="7948"/>
  <c r="X470" i="7948"/>
  <c r="Z470" i="7948"/>
  <c r="AA470" i="7948"/>
  <c r="AC470" i="7948"/>
  <c r="U468" i="7948"/>
  <c r="V468" i="7948"/>
  <c r="W468" i="7948"/>
  <c r="X468" i="7948"/>
  <c r="Y468" i="7948"/>
  <c r="AA468" i="7948"/>
  <c r="S466" i="7948"/>
  <c r="T466" i="7948"/>
  <c r="U466" i="7948"/>
  <c r="X466" i="7948"/>
  <c r="Y466" i="7948"/>
  <c r="AC446" i="7948"/>
  <c r="AD446" i="7948"/>
  <c r="AE446" i="7948"/>
  <c r="AF446" i="7948"/>
  <c r="Z444" i="7948"/>
  <c r="AA444" i="7948"/>
  <c r="AB444" i="7948"/>
  <c r="AC444" i="7948"/>
  <c r="AD444" i="7948"/>
  <c r="V440" i="7948"/>
  <c r="W440" i="7948"/>
  <c r="X440" i="7948"/>
  <c r="Y440" i="7948"/>
  <c r="U438" i="7948"/>
  <c r="T438" i="7948"/>
  <c r="W438" i="7948"/>
  <c r="AD389" i="7948"/>
  <c r="AE389" i="7948"/>
  <c r="AF389" i="7948"/>
  <c r="AG389" i="7948"/>
  <c r="AI389" i="7948"/>
  <c r="AJ389" i="7948"/>
  <c r="AK389" i="7948"/>
  <c r="AL389" i="7948"/>
  <c r="AD387" i="7948"/>
  <c r="AF387" i="7948"/>
  <c r="AH387" i="7948"/>
  <c r="AI387" i="7948"/>
  <c r="AJ387" i="7948"/>
  <c r="AK387" i="7948"/>
  <c r="AL387" i="7948"/>
  <c r="Y385" i="7948"/>
  <c r="Z385" i="7948"/>
  <c r="AA385" i="7948"/>
  <c r="AB385" i="7948"/>
  <c r="AE385" i="7948"/>
  <c r="AF385" i="7948"/>
  <c r="AH385" i="7948"/>
  <c r="AK385" i="7948"/>
  <c r="AL385" i="7948"/>
  <c r="AB383" i="7948"/>
  <c r="AC383" i="7948"/>
  <c r="AD383" i="7948"/>
  <c r="AH383" i="7948"/>
  <c r="AI383" i="7948"/>
  <c r="AJ383" i="7948"/>
  <c r="AK383" i="7948"/>
  <c r="U381" i="7948"/>
  <c r="V381" i="7948"/>
  <c r="W381" i="7948"/>
  <c r="X381" i="7948"/>
  <c r="AA381" i="7948"/>
  <c r="AB381" i="7948"/>
  <c r="AE381" i="7948"/>
  <c r="AG381" i="7948"/>
  <c r="AI381" i="7948"/>
  <c r="S379" i="7948"/>
  <c r="T379" i="7948"/>
  <c r="X379" i="7948"/>
  <c r="Y379" i="7948"/>
  <c r="AC379" i="7948"/>
  <c r="AD379" i="7948"/>
  <c r="AE379" i="7948"/>
  <c r="AF379" i="7948"/>
  <c r="AB359" i="7948"/>
  <c r="AD359" i="7948"/>
  <c r="AL359" i="7948"/>
  <c r="AA357" i="7948"/>
  <c r="AB357" i="7948"/>
  <c r="AC357" i="7948"/>
  <c r="AD357" i="7948"/>
  <c r="AF357" i="7948"/>
  <c r="AH357" i="7948"/>
  <c r="AL357" i="7948"/>
  <c r="AM357" i="7948"/>
  <c r="Z355" i="7948"/>
  <c r="AB355" i="7948"/>
  <c r="AC355" i="7948"/>
  <c r="AD355" i="7948"/>
  <c r="AE355" i="7948"/>
  <c r="AF355" i="7948"/>
  <c r="AH355" i="7948"/>
  <c r="AI355" i="7948"/>
  <c r="AJ355" i="7948"/>
  <c r="AK355" i="7948"/>
  <c r="V353" i="7948"/>
  <c r="W353" i="7948"/>
  <c r="Z353" i="7948"/>
  <c r="AG353" i="7948"/>
  <c r="AH353" i="7948"/>
  <c r="AL353" i="7948"/>
  <c r="T351" i="7948"/>
  <c r="U351" i="7948"/>
  <c r="W351" i="7948"/>
  <c r="AB351" i="7948"/>
  <c r="AJ351" i="7948"/>
  <c r="AL351" i="7948"/>
  <c r="AE330" i="7948"/>
  <c r="AG330" i="7948"/>
  <c r="AH330" i="7948"/>
  <c r="AI330" i="7948"/>
  <c r="AJ330" i="7948"/>
  <c r="AL330" i="7948"/>
  <c r="AA328" i="7948"/>
  <c r="AE328" i="7948"/>
  <c r="AF328" i="7948"/>
  <c r="AG328" i="7948"/>
  <c r="AI328" i="7948"/>
  <c r="AJ328" i="7948"/>
  <c r="AK328" i="7948"/>
  <c r="AB326" i="7948"/>
  <c r="AC326" i="7948"/>
  <c r="AD326" i="7948"/>
  <c r="AF326" i="7948"/>
  <c r="AK326" i="7948"/>
  <c r="V324" i="7948"/>
  <c r="W324" i="7948"/>
  <c r="X324" i="7948"/>
  <c r="Z324" i="7948"/>
  <c r="AB324" i="7948"/>
  <c r="AC324" i="7948"/>
  <c r="AD324" i="7948"/>
  <c r="AH324" i="7948"/>
  <c r="AL324" i="7948"/>
  <c r="T322" i="7948"/>
  <c r="U322" i="7948"/>
  <c r="W322" i="7948"/>
  <c r="X322" i="7948"/>
  <c r="Y322" i="7948"/>
  <c r="Z322" i="7948"/>
  <c r="AA322" i="7948"/>
  <c r="AE322" i="7948"/>
  <c r="AG322" i="7948"/>
  <c r="AH322" i="7948"/>
  <c r="AI322" i="7948"/>
  <c r="AJ322" i="7948"/>
  <c r="AL322" i="7948"/>
  <c r="AD303" i="7948"/>
  <c r="AE303" i="7948"/>
  <c r="AG303" i="7948"/>
  <c r="AJ303" i="7948"/>
  <c r="AK303" i="7948"/>
  <c r="AL303" i="7948"/>
  <c r="AA300" i="7948"/>
  <c r="AB300" i="7948"/>
  <c r="AC300" i="7948"/>
  <c r="AD300" i="7948"/>
  <c r="AE300" i="7948"/>
  <c r="AF300" i="7948"/>
  <c r="AG300" i="7948"/>
  <c r="AI300" i="7948"/>
  <c r="AK300" i="7948"/>
  <c r="AL300" i="7948"/>
  <c r="AM300" i="7948"/>
  <c r="Y298" i="7948"/>
  <c r="Z298" i="7948"/>
  <c r="AA298" i="7948"/>
  <c r="AB298" i="7948"/>
  <c r="AE298" i="7948"/>
  <c r="AF298" i="7948"/>
  <c r="AH298" i="7948"/>
  <c r="AK298" i="7948"/>
  <c r="W296" i="7948"/>
  <c r="Y296" i="7948"/>
  <c r="AA296" i="7948"/>
  <c r="AB296" i="7948"/>
  <c r="AE296" i="7948"/>
  <c r="AF296" i="7948"/>
  <c r="AI296" i="7948"/>
  <c r="AK296" i="7948"/>
  <c r="U294" i="7948"/>
  <c r="W294" i="7948"/>
  <c r="Y294" i="7948"/>
  <c r="Z294" i="7948"/>
  <c r="AA294" i="7948"/>
  <c r="AB294" i="7948"/>
  <c r="AC294" i="7948"/>
  <c r="AF294" i="7948"/>
  <c r="AG294" i="7948"/>
  <c r="AI294" i="7948"/>
  <c r="AJ294" i="7948"/>
  <c r="AL294" i="7948"/>
  <c r="S292" i="7948"/>
  <c r="U292" i="7948"/>
  <c r="X292" i="7948"/>
  <c r="Y292" i="7948"/>
  <c r="Z292" i="7948"/>
  <c r="AA292" i="7948"/>
  <c r="AC292" i="7948"/>
  <c r="AE292" i="7948"/>
  <c r="AF292" i="7948"/>
  <c r="AG292" i="7948"/>
  <c r="AI292" i="7948"/>
  <c r="AK292" i="7948"/>
  <c r="AL292" i="7948"/>
  <c r="AL305" i="7948"/>
  <c r="AM292" i="7948"/>
  <c r="AB272" i="7948"/>
  <c r="AC272" i="7948"/>
  <c r="AF272" i="7948"/>
  <c r="AH272" i="7948"/>
  <c r="AJ272" i="7948"/>
  <c r="AK272" i="7948"/>
  <c r="AL272" i="7948"/>
  <c r="Z270" i="7948"/>
  <c r="AA270" i="7948"/>
  <c r="AB270" i="7948"/>
  <c r="AC270" i="7948"/>
  <c r="AE270" i="7948"/>
  <c r="AG270" i="7948"/>
  <c r="X268" i="7948"/>
  <c r="Z268" i="7948"/>
  <c r="AA268" i="7948"/>
  <c r="AC268" i="7948"/>
  <c r="AD268" i="7948"/>
  <c r="AG268" i="7948"/>
  <c r="AH268" i="7948"/>
  <c r="AI268" i="7948"/>
  <c r="AJ268" i="7948"/>
  <c r="AK268" i="7948"/>
  <c r="AL268" i="7948"/>
  <c r="W266" i="7948"/>
  <c r="Y266" i="7948"/>
  <c r="AA266" i="7948"/>
  <c r="AD266" i="7948"/>
  <c r="AF266" i="7948"/>
  <c r="AG266" i="7948"/>
  <c r="AH266" i="7948"/>
  <c r="AI266" i="7948"/>
  <c r="AK266" i="7948"/>
  <c r="AM266" i="7948"/>
  <c r="T264" i="7948"/>
  <c r="U264" i="7948"/>
  <c r="V264" i="7948"/>
  <c r="Y264" i="7948"/>
  <c r="AB264" i="7948"/>
  <c r="AE264" i="7948"/>
  <c r="AF264" i="7948"/>
  <c r="AH264" i="7948"/>
  <c r="AI264" i="7948"/>
  <c r="AJ264" i="7948"/>
  <c r="AL264" i="7948"/>
  <c r="AB243" i="7948"/>
  <c r="AD243" i="7948"/>
  <c r="AE243" i="7948"/>
  <c r="AF243" i="7948"/>
  <c r="AG243" i="7948"/>
  <c r="AI243" i="7948"/>
  <c r="AJ243" i="7948"/>
  <c r="AK243" i="7948"/>
  <c r="X239" i="7948"/>
  <c r="Z239" i="7948"/>
  <c r="AA239" i="7948"/>
  <c r="AB239" i="7948"/>
  <c r="AD239" i="7948"/>
  <c r="AE239" i="7948"/>
  <c r="AI239" i="7948"/>
  <c r="AJ239" i="7948"/>
  <c r="AK239" i="7948"/>
  <c r="AL239" i="7948"/>
  <c r="X237" i="7948"/>
  <c r="Y237" i="7948"/>
  <c r="Z237" i="7948"/>
  <c r="AA237" i="7948"/>
  <c r="AF237" i="7948"/>
  <c r="AG237" i="7948"/>
  <c r="AH237" i="7948"/>
  <c r="AL237" i="7948"/>
  <c r="AM237" i="7948"/>
  <c r="AD214" i="7948"/>
  <c r="AF214" i="7948"/>
  <c r="AG214" i="7948"/>
  <c r="AI214" i="7948"/>
  <c r="AB213" i="7948"/>
  <c r="AC213" i="7948"/>
  <c r="AD213" i="7948"/>
  <c r="AE213" i="7948"/>
  <c r="AF213" i="7948"/>
  <c r="AG213" i="7948"/>
  <c r="AJ213" i="7948"/>
  <c r="AK213" i="7948"/>
  <c r="AL213" i="7948"/>
  <c r="Z212" i="7948"/>
  <c r="AA212" i="7948"/>
  <c r="AH212" i="7948"/>
  <c r="AI212" i="7948"/>
  <c r="AJ212" i="7948"/>
  <c r="Z211" i="7948"/>
  <c r="AB211" i="7948"/>
  <c r="AC211" i="7948"/>
  <c r="AE211" i="7948"/>
  <c r="AG211" i="7948"/>
  <c r="AH211" i="7948"/>
  <c r="AI211" i="7948"/>
  <c r="AJ211" i="7948"/>
  <c r="AK211" i="7948"/>
  <c r="AL211" i="7948"/>
  <c r="Z210" i="7948"/>
  <c r="AA210" i="7948"/>
  <c r="AD210" i="7948"/>
  <c r="AE210" i="7948"/>
  <c r="AG210" i="7948"/>
  <c r="AJ210" i="7948"/>
  <c r="AK210" i="7948"/>
  <c r="X209" i="7948"/>
  <c r="Y209" i="7948"/>
  <c r="AB209" i="7948"/>
  <c r="AC209" i="7948"/>
  <c r="AE209" i="7948"/>
  <c r="AF209" i="7948"/>
  <c r="AJ209" i="7948"/>
  <c r="L624" i="7948"/>
  <c r="M653" i="7948"/>
  <c r="M624" i="7948"/>
  <c r="N624" i="7948"/>
  <c r="O653" i="7948"/>
  <c r="O624" i="7948"/>
  <c r="P624" i="7948"/>
  <c r="BZ330" i="7948"/>
  <c r="BZ326" i="7948"/>
  <c r="BZ322" i="7948"/>
  <c r="BY330" i="7948"/>
  <c r="BY322" i="7948"/>
  <c r="BY324" i="7948"/>
  <c r="BX330" i="7948"/>
  <c r="BX322" i="7948"/>
  <c r="BX320" i="7948"/>
  <c r="BX324" i="7948"/>
  <c r="BW326" i="7948"/>
  <c r="BW328" i="7948"/>
  <c r="BV326" i="7948"/>
  <c r="BV328" i="7948"/>
  <c r="BU330" i="7948"/>
  <c r="BU322" i="7948"/>
  <c r="BU324" i="7948"/>
  <c r="BU320" i="7948"/>
  <c r="BT330" i="7948"/>
  <c r="BT322" i="7948"/>
  <c r="BT328" i="7948"/>
  <c r="BT320" i="7948"/>
  <c r="BT272" i="7948"/>
  <c r="BT359" i="7948"/>
  <c r="BS326" i="7948"/>
  <c r="BS320" i="7948"/>
  <c r="BS328" i="7948"/>
  <c r="BV244" i="7948"/>
  <c r="BW244" i="7948"/>
  <c r="BS359" i="7948"/>
  <c r="BR326" i="7948"/>
  <c r="BR328" i="7948"/>
  <c r="BR241" i="7948"/>
  <c r="BR243" i="7948"/>
  <c r="BQ326" i="7948"/>
  <c r="BQ328" i="7948"/>
  <c r="BQ320" i="7948"/>
  <c r="BQ243" i="7948"/>
  <c r="BQ303" i="7948"/>
  <c r="BQ272" i="7948"/>
  <c r="BP330" i="7948"/>
  <c r="BP322" i="7948"/>
  <c r="BP320" i="7948"/>
  <c r="BP243" i="7948"/>
  <c r="BP324" i="7948"/>
  <c r="BP359" i="7948"/>
  <c r="BP303" i="7948"/>
  <c r="BP357" i="7948"/>
  <c r="BP270" i="7948"/>
  <c r="BP268" i="7948"/>
  <c r="BO326" i="7948"/>
  <c r="BO320" i="7948"/>
  <c r="BO241" i="7948"/>
  <c r="BO328" i="7948"/>
  <c r="BO357" i="7948"/>
  <c r="BO270" i="7948"/>
  <c r="BO239" i="7948"/>
  <c r="BO355" i="7948"/>
  <c r="BO268" i="7948"/>
  <c r="BN330" i="7948"/>
  <c r="BN322" i="7948"/>
  <c r="BN328" i="7948"/>
  <c r="BN320" i="7948"/>
  <c r="BN239" i="7948"/>
  <c r="BN355" i="7948"/>
  <c r="BN357" i="7948"/>
  <c r="BN237" i="7948"/>
  <c r="BN266" i="7948"/>
  <c r="BN270" i="7948"/>
  <c r="BN272" i="7948"/>
  <c r="BM326" i="7948"/>
  <c r="BM237" i="7948"/>
  <c r="BM324" i="7948"/>
  <c r="BM353" i="7948"/>
  <c r="BM355" i="7948"/>
  <c r="BM263" i="7948"/>
  <c r="BN265" i="7948"/>
  <c r="BO265" i="7948"/>
  <c r="BP265" i="7948"/>
  <c r="BM359" i="7948"/>
  <c r="BM268" i="7948"/>
  <c r="BM270" i="7948"/>
  <c r="BL330" i="7948"/>
  <c r="BL322" i="7948"/>
  <c r="BL239" i="7948"/>
  <c r="BL324" i="7948"/>
  <c r="BL320" i="7948"/>
  <c r="BL353" i="7948"/>
  <c r="BL298" i="7948"/>
  <c r="BL270" i="7948"/>
  <c r="BL241" i="7948"/>
  <c r="BL355" i="7948"/>
  <c r="BK326" i="7948"/>
  <c r="BK324" i="7948"/>
  <c r="BK241" i="7948"/>
  <c r="BK303" i="7948"/>
  <c r="BK268" i="7948"/>
  <c r="BK272" i="7948"/>
  <c r="BK270" i="7948"/>
  <c r="BK237" i="7948"/>
  <c r="BK353" i="7948"/>
  <c r="BL350" i="7948"/>
  <c r="BM350" i="7948"/>
  <c r="BN350" i="7948"/>
  <c r="BO350" i="7948"/>
  <c r="BK298" i="7948"/>
  <c r="BK300" i="7948"/>
  <c r="BK264" i="7948"/>
  <c r="BK266" i="7948"/>
  <c r="BJ330" i="7948"/>
  <c r="BJ322" i="7948"/>
  <c r="BJ328" i="7948"/>
  <c r="BJ241" i="7948"/>
  <c r="BJ233" i="7948"/>
  <c r="BJ357" i="7948"/>
  <c r="BJ349" i="7948"/>
  <c r="BJ270" i="7948"/>
  <c r="BJ268" i="7948"/>
  <c r="BJ243" i="7948"/>
  <c r="BJ237" i="7948"/>
  <c r="BJ359" i="7948"/>
  <c r="BJ355" i="7948"/>
  <c r="BJ300" i="7948"/>
  <c r="BJ303" i="7948"/>
  <c r="BJ262" i="7948"/>
  <c r="BI330" i="7948"/>
  <c r="BI322" i="7948"/>
  <c r="BI239" i="7948"/>
  <c r="BI324" i="7948"/>
  <c r="BI320" i="7948"/>
  <c r="BI237" i="7948"/>
  <c r="BI303" i="7948"/>
  <c r="BI264" i="7948"/>
  <c r="BI268" i="7948"/>
  <c r="BI266" i="7948"/>
  <c r="BI243" i="7948"/>
  <c r="BI357" i="7948"/>
  <c r="BI353" i="7948"/>
  <c r="BI296" i="7948"/>
  <c r="BH326" i="7948"/>
  <c r="BH320" i="7948"/>
  <c r="BH328" i="7948"/>
  <c r="BH359" i="7948"/>
  <c r="BH353" i="7948"/>
  <c r="BH300" i="7948"/>
  <c r="BH303" i="7948"/>
  <c r="BH262" i="7948"/>
  <c r="BH272" i="7948"/>
  <c r="BH264" i="7948"/>
  <c r="BH241" i="7948"/>
  <c r="BH294" i="7948"/>
  <c r="BH268" i="7948"/>
  <c r="BG326" i="7948"/>
  <c r="BG243" i="7948"/>
  <c r="BG324" i="7948"/>
  <c r="BG357" i="7948"/>
  <c r="BG296" i="7948"/>
  <c r="BG268" i="7948"/>
  <c r="BG241" i="7948"/>
  <c r="BG239" i="7948"/>
  <c r="BG303" i="7948"/>
  <c r="BG300" i="7948"/>
  <c r="BG272" i="7948"/>
  <c r="BF326" i="7948"/>
  <c r="BF320" i="7948"/>
  <c r="BF324" i="7948"/>
  <c r="BF243" i="7948"/>
  <c r="BF359" i="7948"/>
  <c r="BF266" i="7948"/>
  <c r="BF268" i="7948"/>
  <c r="BF237" i="7948"/>
  <c r="BF353" i="7948"/>
  <c r="BF303" i="7948"/>
  <c r="BF272" i="7948"/>
  <c r="BF264" i="7948"/>
  <c r="BE326" i="7948"/>
  <c r="BE241" i="7948"/>
  <c r="BE328" i="7948"/>
  <c r="BE233" i="7948"/>
  <c r="BE357" i="7948"/>
  <c r="BE355" i="7948"/>
  <c r="BE298" i="7948"/>
  <c r="BE300" i="7948"/>
  <c r="BE292" i="7948"/>
  <c r="BE237" i="7948"/>
  <c r="BE243" i="7948"/>
  <c r="BE303" i="7948"/>
  <c r="BD326" i="7948"/>
  <c r="BD243" i="7948"/>
  <c r="BD237" i="7948"/>
  <c r="BD324" i="7948"/>
  <c r="BD239" i="7948"/>
  <c r="BD355" i="7948"/>
  <c r="BD351" i="7948"/>
  <c r="BD353" i="7948"/>
  <c r="BE343" i="7948"/>
  <c r="BF343" i="7948"/>
  <c r="BD300" i="7948"/>
  <c r="BD296" i="7948"/>
  <c r="BD303" i="7948"/>
  <c r="BD272" i="7948"/>
  <c r="BD264" i="7948"/>
  <c r="BD233" i="7948"/>
  <c r="BD357" i="7948"/>
  <c r="BD349" i="7948"/>
  <c r="BD294" i="7948"/>
  <c r="BD266" i="7948"/>
  <c r="BC330" i="7948"/>
  <c r="BC322" i="7948"/>
  <c r="BC320" i="7948"/>
  <c r="BC241" i="7948"/>
  <c r="BC324" i="7948"/>
  <c r="BC233" i="7948"/>
  <c r="BC353" i="7948"/>
  <c r="BC349" i="7948"/>
  <c r="BC294" i="7948"/>
  <c r="BC272" i="7948"/>
  <c r="BC239" i="7948"/>
  <c r="BC355" i="7948"/>
  <c r="BC266" i="7948"/>
  <c r="BB330" i="7948"/>
  <c r="BB322" i="7948"/>
  <c r="BB320" i="7948"/>
  <c r="BB324" i="7948"/>
  <c r="BB241" i="7948"/>
  <c r="BB233" i="7948"/>
  <c r="BB359" i="7948"/>
  <c r="BB357" i="7948"/>
  <c r="BB349" i="7948"/>
  <c r="BB291" i="7948"/>
  <c r="BB268" i="7948"/>
  <c r="BB243" i="7948"/>
  <c r="BB355" i="7948"/>
  <c r="BB298" i="7948"/>
  <c r="BB272" i="7948"/>
  <c r="BB264" i="7948"/>
  <c r="BB341" i="7948"/>
  <c r="BA326" i="7948"/>
  <c r="BA328" i="7948"/>
  <c r="BA320" i="7948"/>
  <c r="BA349" i="7948"/>
  <c r="BA355" i="7948"/>
  <c r="BA291" i="7948"/>
  <c r="BA237" i="7948"/>
  <c r="BA243" i="7948"/>
  <c r="BA303" i="7948"/>
  <c r="BA298" i="7948"/>
  <c r="BA296" i="7948"/>
  <c r="BA264" i="7948"/>
  <c r="BA270" i="7948"/>
  <c r="BA262" i="7948"/>
  <c r="BA341" i="7948"/>
  <c r="AZ330" i="7948"/>
  <c r="AZ322" i="7948"/>
  <c r="AZ320" i="7948"/>
  <c r="AZ328" i="7948"/>
  <c r="AZ359" i="7948"/>
  <c r="AZ353" i="7948"/>
  <c r="AZ292" i="7948"/>
  <c r="AZ298" i="7948"/>
  <c r="AZ272" i="7948"/>
  <c r="AZ264" i="7948"/>
  <c r="AZ239" i="7948"/>
  <c r="AZ357" i="7948"/>
  <c r="AZ349" i="7948"/>
  <c r="AZ300" i="7948"/>
  <c r="AZ296" i="7948"/>
  <c r="AZ291" i="7948"/>
  <c r="AZ270" i="7948"/>
  <c r="AZ262" i="7948"/>
  <c r="AY326" i="7948"/>
  <c r="AY233" i="7948"/>
  <c r="AY237" i="7948"/>
  <c r="AY324" i="7948"/>
  <c r="AY241" i="7948"/>
  <c r="AY296" i="7948"/>
  <c r="AY264" i="7948"/>
  <c r="AY349" i="7948"/>
  <c r="AY355" i="7948"/>
  <c r="AY294" i="7948"/>
  <c r="AY300" i="7948"/>
  <c r="AY292" i="7948"/>
  <c r="AY268" i="7948"/>
  <c r="AY266" i="7948"/>
  <c r="AX330" i="7948"/>
  <c r="AX328" i="7948"/>
  <c r="AX312" i="7948"/>
  <c r="AX243" i="7948"/>
  <c r="AX233" i="7948"/>
  <c r="AX320" i="7948"/>
  <c r="AX355" i="7948"/>
  <c r="AX357" i="7948"/>
  <c r="AX349" i="7948"/>
  <c r="AX291" i="7948"/>
  <c r="AX268" i="7948"/>
  <c r="AX237" i="7948"/>
  <c r="AX353" i="7948"/>
  <c r="AX298" i="7948"/>
  <c r="AX266" i="7948"/>
  <c r="AX272" i="7948"/>
  <c r="AX264" i="7948"/>
  <c r="AX276" i="7948"/>
  <c r="AX662" i="7948"/>
  <c r="AW326" i="7948"/>
  <c r="AW324" i="7948"/>
  <c r="AW241" i="7948"/>
  <c r="AW239" i="7948"/>
  <c r="AW357" i="7948"/>
  <c r="AW355" i="7948"/>
  <c r="AW291" i="7948"/>
  <c r="AW298" i="7948"/>
  <c r="AW272" i="7948"/>
  <c r="AW243" i="7948"/>
  <c r="AW359" i="7948"/>
  <c r="AW351" i="7948"/>
  <c r="AW296" i="7948"/>
  <c r="AW264" i="7948"/>
  <c r="AW276" i="7948"/>
  <c r="AW662" i="7948"/>
  <c r="AW341" i="7948"/>
  <c r="AV322" i="7948"/>
  <c r="AV237" i="7948"/>
  <c r="AV326" i="7948"/>
  <c r="AV324" i="7948"/>
  <c r="AV320" i="7948"/>
  <c r="AV355" i="7948"/>
  <c r="AV351" i="7948"/>
  <c r="AV353" i="7948"/>
  <c r="AV303" i="7948"/>
  <c r="AV270" i="7948"/>
  <c r="AV233" i="7948"/>
  <c r="AV247" i="7948"/>
  <c r="AV661" i="7948"/>
  <c r="AV357" i="7948"/>
  <c r="AV349" i="7948"/>
  <c r="AV363" i="7948"/>
  <c r="AV665" i="7948"/>
  <c r="AV292" i="7948"/>
  <c r="AV300" i="7948"/>
  <c r="AV294" i="7948"/>
  <c r="AV266" i="7948"/>
  <c r="AU330" i="7948"/>
  <c r="AU322" i="7948"/>
  <c r="AU320" i="7948"/>
  <c r="AU312" i="7948"/>
  <c r="AU328" i="7948"/>
  <c r="AU243" i="7948"/>
  <c r="AU349" i="7948"/>
  <c r="AU303" i="7948"/>
  <c r="AU291" i="7948"/>
  <c r="AU296" i="7948"/>
  <c r="AU270" i="7948"/>
  <c r="AU262" i="7948"/>
  <c r="AU237" i="7948"/>
  <c r="AU357" i="7948"/>
  <c r="AU266" i="7948"/>
  <c r="AT328" i="7948"/>
  <c r="AT326" i="7948"/>
  <c r="AT320" i="7948"/>
  <c r="AT239" i="7948"/>
  <c r="AT241" i="7948"/>
  <c r="AT233" i="7948"/>
  <c r="AT357" i="7948"/>
  <c r="AT349" i="7948"/>
  <c r="AT291" i="7948"/>
  <c r="AT266" i="7948"/>
  <c r="AT268" i="7948"/>
  <c r="AT243" i="7948"/>
  <c r="AT359" i="7948"/>
  <c r="AT355" i="7948"/>
  <c r="AT300" i="7948"/>
  <c r="AT303" i="7948"/>
  <c r="AT262" i="7948"/>
  <c r="AS330" i="7948"/>
  <c r="AS322" i="7948"/>
  <c r="AS237" i="7948"/>
  <c r="AS324" i="7948"/>
  <c r="AS355" i="7948"/>
  <c r="AS264" i="7948"/>
  <c r="AS341" i="7948"/>
  <c r="AS241" i="7948"/>
  <c r="AS243" i="7948"/>
  <c r="AS353" i="7948"/>
  <c r="AS359" i="7948"/>
  <c r="AS351" i="7948"/>
  <c r="AS291" i="7948"/>
  <c r="AS298" i="7948"/>
  <c r="AS296" i="7948"/>
  <c r="AR324" i="7948"/>
  <c r="AR320" i="7948"/>
  <c r="AR326" i="7948"/>
  <c r="AR237" i="7948"/>
  <c r="AR359" i="7948"/>
  <c r="AR353" i="7948"/>
  <c r="AR298" i="7948"/>
  <c r="AR270" i="7948"/>
  <c r="AR262" i="7948"/>
  <c r="AR272" i="7948"/>
  <c r="AR264" i="7948"/>
  <c r="AR239" i="7948"/>
  <c r="AR355" i="7948"/>
  <c r="AR351" i="7948"/>
  <c r="AR292" i="7948"/>
  <c r="AR294" i="7948"/>
  <c r="AQ326" i="7948"/>
  <c r="AQ320" i="7948"/>
  <c r="AQ233" i="7948"/>
  <c r="AQ243" i="7948"/>
  <c r="AQ328" i="7948"/>
  <c r="AQ357" i="7948"/>
  <c r="AQ359" i="7948"/>
  <c r="AQ351" i="7948"/>
  <c r="AQ296" i="7948"/>
  <c r="AQ268" i="7948"/>
  <c r="AQ270" i="7948"/>
  <c r="AQ262" i="7948"/>
  <c r="AQ341" i="7948"/>
  <c r="AQ241" i="7948"/>
  <c r="AQ353" i="7948"/>
  <c r="AQ349" i="7948"/>
  <c r="AQ355" i="7948"/>
  <c r="AQ303" i="7948"/>
  <c r="AQ291" i="7948"/>
  <c r="AQ266" i="7948"/>
  <c r="AP330" i="7948"/>
  <c r="AP322" i="7948"/>
  <c r="AP241" i="7948"/>
  <c r="AP233" i="7948"/>
  <c r="AP328" i="7948"/>
  <c r="AP243" i="7948"/>
  <c r="AP355" i="7948"/>
  <c r="AP357" i="7948"/>
  <c r="AP349" i="7948"/>
  <c r="AP296" i="7948"/>
  <c r="AP300" i="7948"/>
  <c r="AP294" i="7948"/>
  <c r="AP268" i="7948"/>
  <c r="AP359" i="7948"/>
  <c r="AP298" i="7948"/>
  <c r="AP305" i="7948"/>
  <c r="AP270" i="7948"/>
  <c r="AP341" i="7948"/>
  <c r="AP363" i="7948"/>
  <c r="AO330" i="7948"/>
  <c r="AO322" i="7948"/>
  <c r="AO214" i="7948"/>
  <c r="AO324" i="7948"/>
  <c r="AO233" i="7948"/>
  <c r="AO353" i="7948"/>
  <c r="AO294" i="7948"/>
  <c r="AO298" i="7948"/>
  <c r="AO341" i="7948"/>
  <c r="AO357" i="7948"/>
  <c r="AO359" i="7948"/>
  <c r="AO351" i="7948"/>
  <c r="AO291" i="7948"/>
  <c r="AO272" i="7948"/>
  <c r="AO268" i="7948"/>
  <c r="AO270" i="7948"/>
  <c r="AO262" i="7948"/>
  <c r="AN213" i="7948"/>
  <c r="AN326" i="7948"/>
  <c r="AN389" i="7948"/>
  <c r="AN387" i="7948"/>
  <c r="AN237" i="7948"/>
  <c r="AN212" i="7948"/>
  <c r="AN324" i="7948"/>
  <c r="AN351" i="7948"/>
  <c r="AN353" i="7948"/>
  <c r="AN303" i="7948"/>
  <c r="AN272" i="7948"/>
  <c r="AN264" i="7948"/>
  <c r="AN341" i="7948"/>
  <c r="AN241" i="7948"/>
  <c r="AN359" i="7948"/>
  <c r="AN291" i="7948"/>
  <c r="AN266" i="7948"/>
  <c r="AM211" i="7948"/>
  <c r="AM326" i="7948"/>
  <c r="AM320" i="7948"/>
  <c r="AM241" i="7948"/>
  <c r="AM213" i="7948"/>
  <c r="AM324" i="7948"/>
  <c r="AM243" i="7948"/>
  <c r="AM535" i="7948"/>
  <c r="AM349" i="7948"/>
  <c r="AM294" i="7948"/>
  <c r="AM270" i="7948"/>
  <c r="AM262" i="7948"/>
  <c r="AM353" i="7948"/>
  <c r="AL535" i="7948"/>
  <c r="AL212" i="7948"/>
  <c r="AL210" i="7948"/>
  <c r="AL328" i="7948"/>
  <c r="AL241" i="7948"/>
  <c r="AL233" i="7948"/>
  <c r="AL243" i="7948"/>
  <c r="AL355" i="7948"/>
  <c r="AK212" i="7948"/>
  <c r="AK322" i="7948"/>
  <c r="AK214" i="7948"/>
  <c r="AK294" i="7948"/>
  <c r="AK341" i="7948"/>
  <c r="AK241" i="7948"/>
  <c r="AK353" i="7948"/>
  <c r="AK359" i="7948"/>
  <c r="AK351" i="7948"/>
  <c r="AK264" i="7948"/>
  <c r="AK270" i="7948"/>
  <c r="AK262" i="7948"/>
  <c r="AJ326" i="7948"/>
  <c r="AJ214" i="7948"/>
  <c r="AJ324" i="7948"/>
  <c r="AJ385" i="7948"/>
  <c r="AJ237" i="7948"/>
  <c r="AJ353" i="7948"/>
  <c r="AJ292" i="7948"/>
  <c r="AJ503" i="7948"/>
  <c r="AJ241" i="7948"/>
  <c r="AJ233" i="7948"/>
  <c r="AJ533" i="7948"/>
  <c r="AJ535" i="7948"/>
  <c r="AJ291" i="7948"/>
  <c r="AJ270" i="7948"/>
  <c r="AJ262" i="7948"/>
  <c r="AJ276" i="7948"/>
  <c r="AI326" i="7948"/>
  <c r="AI320" i="7948"/>
  <c r="AI385" i="7948"/>
  <c r="AI241" i="7948"/>
  <c r="AI213" i="7948"/>
  <c r="AI324" i="7948"/>
  <c r="AI233" i="7948"/>
  <c r="AI353" i="7948"/>
  <c r="AI357" i="7948"/>
  <c r="AI359" i="7948"/>
  <c r="AI351" i="7948"/>
  <c r="AI270" i="7948"/>
  <c r="AI262" i="7948"/>
  <c r="AI503" i="7948"/>
  <c r="AI341" i="7948"/>
  <c r="AI533" i="7948"/>
  <c r="AI298" i="7948"/>
  <c r="AI303" i="7948"/>
  <c r="AI272" i="7948"/>
  <c r="AH389" i="7948"/>
  <c r="AH320" i="7948"/>
  <c r="AH381" i="7948"/>
  <c r="AH239" i="7948"/>
  <c r="AH262" i="7948"/>
  <c r="AH505" i="7948"/>
  <c r="AG326" i="7948"/>
  <c r="AG324" i="7948"/>
  <c r="AG320" i="7948"/>
  <c r="AG379" i="7948"/>
  <c r="AG383" i="7948"/>
  <c r="AG385" i="7948"/>
  <c r="AG241" i="7948"/>
  <c r="AG239" i="7948"/>
  <c r="AG531" i="7948"/>
  <c r="AG355" i="7948"/>
  <c r="AG476" i="7948"/>
  <c r="AG535" i="7948"/>
  <c r="AG501" i="7948"/>
  <c r="AG341" i="7948"/>
  <c r="AF210" i="7948"/>
  <c r="AF330" i="7948"/>
  <c r="AF378" i="7948"/>
  <c r="AF212" i="7948"/>
  <c r="AF324" i="7948"/>
  <c r="AF320" i="7948"/>
  <c r="AF351" i="7948"/>
  <c r="AF353" i="7948"/>
  <c r="AF270" i="7948"/>
  <c r="AF474" i="7948"/>
  <c r="AF341" i="7948"/>
  <c r="AF241" i="7948"/>
  <c r="AF359" i="7948"/>
  <c r="AF291" i="7948"/>
  <c r="AF262" i="7948"/>
  <c r="AF499" i="7948"/>
  <c r="AE326" i="7948"/>
  <c r="AE378" i="7948"/>
  <c r="AE212" i="7948"/>
  <c r="AE535" i="7948"/>
  <c r="AE359" i="7948"/>
  <c r="AE351" i="7948"/>
  <c r="AE294" i="7948"/>
  <c r="AE266" i="7948"/>
  <c r="AE503" i="7948"/>
  <c r="AE476" i="7948"/>
  <c r="AD330" i="7948"/>
  <c r="AD381" i="7948"/>
  <c r="AD211" i="7948"/>
  <c r="AD328" i="7948"/>
  <c r="AD241" i="7948"/>
  <c r="AD233" i="7948"/>
  <c r="AD527" i="7948"/>
  <c r="AD292" i="7948"/>
  <c r="AD294" i="7948"/>
  <c r="AD270" i="7948"/>
  <c r="AD472" i="7948"/>
  <c r="AD531" i="7948"/>
  <c r="AD351" i="7948"/>
  <c r="AD353" i="7948"/>
  <c r="AD296" i="7948"/>
  <c r="AD298" i="7948"/>
  <c r="AD505" i="7948"/>
  <c r="AC212" i="7948"/>
  <c r="AC322" i="7948"/>
  <c r="AC389" i="7948"/>
  <c r="AC381" i="7948"/>
  <c r="AC239" i="7948"/>
  <c r="AC237" i="7948"/>
  <c r="AC266" i="7948"/>
  <c r="AC505" i="7948"/>
  <c r="AC497" i="7948"/>
  <c r="AC241" i="7948"/>
  <c r="AC243" i="7948"/>
  <c r="AC529" i="7948"/>
  <c r="AC353" i="7948"/>
  <c r="AC359" i="7948"/>
  <c r="AC351" i="7948"/>
  <c r="AC291" i="7948"/>
  <c r="AC298" i="7948"/>
  <c r="AC296" i="7948"/>
  <c r="AB328" i="7948"/>
  <c r="AB387" i="7948"/>
  <c r="AB379" i="7948"/>
  <c r="AB212" i="7948"/>
  <c r="AB322" i="7948"/>
  <c r="AB237" i="7948"/>
  <c r="AB529" i="7948"/>
  <c r="AB531" i="7948"/>
  <c r="AB446" i="7948"/>
  <c r="AB292" i="7948"/>
  <c r="AB291" i="7948"/>
  <c r="AB268" i="7948"/>
  <c r="AB472" i="7948"/>
  <c r="AA326" i="7948"/>
  <c r="AA320" i="7948"/>
  <c r="AA383" i="7948"/>
  <c r="AA379" i="7948"/>
  <c r="AA525" i="7948"/>
  <c r="AA211" i="7948"/>
  <c r="AA324" i="7948"/>
  <c r="AA527" i="7948"/>
  <c r="AA264" i="7948"/>
  <c r="AA501" i="7948"/>
  <c r="AA474" i="7948"/>
  <c r="AA341" i="7948"/>
  <c r="AA241" i="7948"/>
  <c r="AA291" i="7948"/>
  <c r="AA503" i="7948"/>
  <c r="Z326" i="7948"/>
  <c r="Z523" i="7948"/>
  <c r="Z328" i="7948"/>
  <c r="Z379" i="7948"/>
  <c r="Z525" i="7948"/>
  <c r="Z291" i="7948"/>
  <c r="Z266" i="7948"/>
  <c r="Z262" i="7948"/>
  <c r="Z440" i="7948"/>
  <c r="Z529" i="7948"/>
  <c r="Z351" i="7948"/>
  <c r="Z264" i="7948"/>
  <c r="Z501" i="7948"/>
  <c r="Z468" i="7948"/>
  <c r="Y326" i="7948"/>
  <c r="Y381" i="7948"/>
  <c r="Y210" i="7948"/>
  <c r="Y324" i="7948"/>
  <c r="Y320" i="7948"/>
  <c r="Y383" i="7948"/>
  <c r="Y353" i="7948"/>
  <c r="Y355" i="7948"/>
  <c r="Y470" i="7948"/>
  <c r="Y351" i="7948"/>
  <c r="Y268" i="7948"/>
  <c r="Y276" i="7948"/>
  <c r="Y495" i="7948"/>
  <c r="Y442" i="7948"/>
  <c r="X210" i="7948"/>
  <c r="AM210" i="7948"/>
  <c r="AN210" i="7948"/>
  <c r="X355" i="7948"/>
  <c r="X351" i="7948"/>
  <c r="X353" i="7948"/>
  <c r="X438" i="7948"/>
  <c r="X465" i="7948"/>
  <c r="X294" i="7948"/>
  <c r="X442" i="7948"/>
  <c r="X370" i="7948"/>
  <c r="AF203" i="7948"/>
  <c r="AG203" i="7948"/>
  <c r="W233" i="7948"/>
  <c r="W523" i="7948"/>
  <c r="W247" i="7948"/>
  <c r="W466" i="7948"/>
  <c r="W370" i="7948"/>
  <c r="W470" i="7948"/>
  <c r="W341" i="7948"/>
  <c r="W363" i="7948"/>
  <c r="V322" i="7948"/>
  <c r="V320" i="7948"/>
  <c r="V351" i="7948"/>
  <c r="V349" i="7948"/>
  <c r="V292" i="7948"/>
  <c r="V294" i="7948"/>
  <c r="V497" i="7948"/>
  <c r="V466" i="7948"/>
  <c r="V237" i="7948"/>
  <c r="V266" i="7948"/>
  <c r="V262" i="7948"/>
  <c r="V436" i="7948"/>
  <c r="V465" i="7948"/>
  <c r="U379" i="7948"/>
  <c r="U378" i="7948"/>
  <c r="X437" i="7948"/>
  <c r="Y437" i="7948"/>
  <c r="T292" i="7948"/>
  <c r="X464" i="7948"/>
  <c r="Y464" i="7948"/>
  <c r="S515" i="7948"/>
  <c r="W489" i="7948"/>
  <c r="X489" i="7948"/>
  <c r="R436" i="7948"/>
  <c r="P486" i="7948"/>
  <c r="P428" i="7948"/>
  <c r="U516" i="7948"/>
  <c r="O392" i="7948"/>
  <c r="O515" i="7948"/>
  <c r="O363" i="7948"/>
  <c r="Q493" i="7948"/>
  <c r="R493" i="7948"/>
  <c r="Y493" i="7948"/>
  <c r="Q435" i="7948"/>
  <c r="R435" i="7948"/>
  <c r="U435" i="7948"/>
  <c r="S435" i="7948"/>
  <c r="T435" i="7948"/>
  <c r="Q348" i="7948"/>
  <c r="T348" i="7948"/>
  <c r="T363" i="7948"/>
  <c r="U348" i="7948"/>
  <c r="R348" i="7948"/>
  <c r="X348" i="7948"/>
  <c r="Y348" i="7948"/>
  <c r="Z348" i="7948"/>
  <c r="AA348" i="7948"/>
  <c r="AA363" i="7948"/>
  <c r="AC348" i="7948"/>
  <c r="AD348" i="7948"/>
  <c r="AE348" i="7948"/>
  <c r="AF348" i="7948"/>
  <c r="AG348" i="7948"/>
  <c r="AH348" i="7948"/>
  <c r="AH363" i="7948"/>
  <c r="AI348" i="7948"/>
  <c r="AJ348" i="7948"/>
  <c r="AK348" i="7948"/>
  <c r="Q290" i="7948"/>
  <c r="R290" i="7948"/>
  <c r="T290" i="7948"/>
  <c r="U290" i="7948"/>
  <c r="W290" i="7948"/>
  <c r="W305" i="7948"/>
  <c r="X290" i="7948"/>
  <c r="Y290" i="7948"/>
  <c r="AA290" i="7948"/>
  <c r="AD290" i="7948"/>
  <c r="AE290" i="7948"/>
  <c r="AH290" i="7948"/>
  <c r="AH305" i="7948"/>
  <c r="AI290" i="7948"/>
  <c r="AK290" i="7948"/>
  <c r="AK305" i="7948"/>
  <c r="Q232" i="7948"/>
  <c r="Q247" i="7948"/>
  <c r="T232" i="7948"/>
  <c r="U232" i="7948"/>
  <c r="V232" i="7948"/>
  <c r="X232" i="7948"/>
  <c r="Y232" i="7948"/>
  <c r="AA232" i="7948"/>
  <c r="AD232" i="7948"/>
  <c r="AJ232" i="7948"/>
  <c r="AK232" i="7948"/>
  <c r="AK247" i="7948"/>
  <c r="K197" i="7948"/>
  <c r="R197" i="7948"/>
  <c r="I75" i="7948"/>
  <c r="V461" i="7948"/>
  <c r="W461" i="7948"/>
  <c r="L515" i="7948"/>
  <c r="N370" i="7948"/>
  <c r="I73" i="7948"/>
  <c r="I672" i="7948"/>
  <c r="S198" i="7948"/>
  <c r="T198" i="7948"/>
  <c r="U198" i="7948"/>
  <c r="L450" i="7948"/>
  <c r="R459" i="7948"/>
  <c r="M459" i="7948"/>
  <c r="O459" i="7948"/>
  <c r="Q459" i="7948"/>
  <c r="Q488" i="7948"/>
  <c r="S488" i="7948"/>
  <c r="T488" i="7948"/>
  <c r="U488" i="7948"/>
  <c r="Q256" i="7948"/>
  <c r="S256" i="7948"/>
  <c r="U434" i="7948"/>
  <c r="V434" i="7948"/>
  <c r="W434" i="7948"/>
  <c r="R204" i="7948"/>
  <c r="U204" i="7948"/>
  <c r="J218" i="7948"/>
  <c r="N195" i="7948"/>
  <c r="L195" i="7948"/>
  <c r="O195" i="7948"/>
  <c r="P195" i="7948"/>
  <c r="Q195" i="7948"/>
  <c r="S195" i="7948"/>
  <c r="U195" i="7948"/>
  <c r="U458" i="7948"/>
  <c r="T427" i="7948"/>
  <c r="N200" i="7948"/>
  <c r="T200" i="7948"/>
  <c r="U200" i="7948"/>
  <c r="U595" i="7948"/>
  <c r="Y595" i="7948"/>
  <c r="AC595" i="7948"/>
  <c r="F674" i="7948"/>
  <c r="F675" i="7948"/>
  <c r="F77" i="7948"/>
  <c r="L537" i="7948"/>
  <c r="R276" i="7948"/>
  <c r="T566" i="7948"/>
  <c r="AB566" i="7948"/>
  <c r="AJ566" i="7948"/>
  <c r="AR566" i="7948"/>
  <c r="AE566" i="7948"/>
  <c r="BA566" i="7948"/>
  <c r="BA672" i="7948"/>
  <c r="BQ566" i="7948"/>
  <c r="BQ672" i="7948"/>
  <c r="AZ566" i="7948"/>
  <c r="AZ672" i="7948"/>
  <c r="BJ566" i="7948"/>
  <c r="BJ672" i="7948"/>
  <c r="BP566" i="7948"/>
  <c r="BP672" i="7948"/>
  <c r="BZ566" i="7948"/>
  <c r="BZ672" i="7948"/>
  <c r="N566" i="7948"/>
  <c r="AY595" i="7948"/>
  <c r="AY673" i="7948"/>
  <c r="AE595" i="7948"/>
  <c r="AM595" i="7948"/>
  <c r="AT595" i="7948"/>
  <c r="AT673" i="7948"/>
  <c r="BC595" i="7948"/>
  <c r="BC673" i="7948"/>
  <c r="BS595" i="7948"/>
  <c r="BS673" i="7948"/>
  <c r="AZ595" i="7948"/>
  <c r="AZ673" i="7948"/>
  <c r="BE595" i="7948"/>
  <c r="BE673" i="7948"/>
  <c r="BF595" i="7948"/>
  <c r="BF673" i="7948"/>
  <c r="BL595" i="7948"/>
  <c r="BL673" i="7948"/>
  <c r="BM595" i="7948"/>
  <c r="BM673" i="7948"/>
  <c r="BN595" i="7948"/>
  <c r="BN673" i="7948"/>
  <c r="BT595" i="7948"/>
  <c r="BT673" i="7948"/>
  <c r="BU595" i="7948"/>
  <c r="BU673" i="7948"/>
  <c r="BV595" i="7948"/>
  <c r="BV673" i="7948"/>
  <c r="M595" i="7948"/>
  <c r="J595" i="7948"/>
  <c r="I340" i="7948"/>
  <c r="K340" i="7948"/>
  <c r="J340" i="7948"/>
  <c r="M340" i="7948"/>
  <c r="I311" i="7948"/>
  <c r="K311" i="7948"/>
  <c r="I282" i="7948"/>
  <c r="K282" i="7948"/>
  <c r="J253" i="7948"/>
  <c r="K253" i="7948"/>
  <c r="N253" i="7948"/>
  <c r="N276" i="7948"/>
  <c r="L224" i="7948"/>
  <c r="I224" i="7948"/>
  <c r="N224" i="7948"/>
  <c r="J224" i="7948"/>
  <c r="W421" i="7948"/>
  <c r="AT421" i="7948"/>
  <c r="AT667" i="7948"/>
  <c r="AY421" i="7948"/>
  <c r="AY667" i="7948"/>
  <c r="R421" i="7948"/>
  <c r="U421" i="7948"/>
  <c r="X421" i="7948"/>
  <c r="Z421" i="7948"/>
  <c r="AC421" i="7948"/>
  <c r="AE421" i="7948"/>
  <c r="AF421" i="7948"/>
  <c r="AI421" i="7948"/>
  <c r="AJ421" i="7948"/>
  <c r="AM421" i="7948"/>
  <c r="AN421" i="7948"/>
  <c r="AQ421" i="7948"/>
  <c r="AR421" i="7948"/>
  <c r="BA421" i="7948"/>
  <c r="BA667" i="7948"/>
  <c r="BI421" i="7948"/>
  <c r="BI667" i="7948"/>
  <c r="BQ421" i="7948"/>
  <c r="BQ667" i="7948"/>
  <c r="BY421" i="7948"/>
  <c r="BY667" i="7948"/>
  <c r="AZ421" i="7948"/>
  <c r="AZ667" i="7948"/>
  <c r="BB421" i="7948"/>
  <c r="BB667" i="7948"/>
  <c r="BG421" i="7948"/>
  <c r="BG667" i="7948"/>
  <c r="BH421" i="7948"/>
  <c r="BH667" i="7948"/>
  <c r="BJ421" i="7948"/>
  <c r="BJ667" i="7948"/>
  <c r="BO421" i="7948"/>
  <c r="BO667" i="7948"/>
  <c r="BP421" i="7948"/>
  <c r="BP667" i="7948"/>
  <c r="BR421" i="7948"/>
  <c r="BR667" i="7948"/>
  <c r="BW421" i="7948"/>
  <c r="BW667" i="7948"/>
  <c r="BX421" i="7948"/>
  <c r="BX667" i="7948"/>
  <c r="BZ421" i="7948"/>
  <c r="BZ667" i="7948"/>
  <c r="L421" i="7948"/>
  <c r="Q421" i="7948"/>
  <c r="K421" i="7948"/>
  <c r="I421" i="7948"/>
  <c r="T595" i="7948"/>
  <c r="AB595" i="7948"/>
  <c r="AU595" i="7948"/>
  <c r="AU673" i="7948"/>
  <c r="AV595" i="7948"/>
  <c r="AV673" i="7948"/>
  <c r="G222" i="7948"/>
  <c r="G247" i="7948"/>
  <c r="K222" i="7948"/>
  <c r="K247" i="7948"/>
  <c r="I222" i="7948"/>
  <c r="H512" i="7948"/>
  <c r="H537" i="7948"/>
  <c r="M512" i="7948"/>
  <c r="G512" i="7948"/>
  <c r="G537" i="7948"/>
  <c r="K512" i="7948"/>
  <c r="K537" i="7948"/>
  <c r="I367" i="7948"/>
  <c r="K367" i="7948"/>
  <c r="L367" i="7948"/>
  <c r="J367" i="7948"/>
  <c r="J392" i="7948"/>
  <c r="J67" i="7948"/>
  <c r="J666" i="7948"/>
  <c r="I309" i="7948"/>
  <c r="H309" i="7948"/>
  <c r="J513" i="7948"/>
  <c r="I513" i="7948"/>
  <c r="L368" i="7948"/>
  <c r="K368" i="7948"/>
  <c r="H368" i="7948"/>
  <c r="L339" i="7948"/>
  <c r="J339" i="7948"/>
  <c r="I339" i="7948"/>
  <c r="I310" i="7948"/>
  <c r="H310" i="7948"/>
  <c r="H281" i="7948"/>
  <c r="I281" i="7948"/>
  <c r="I223" i="7948"/>
  <c r="L223" i="7948"/>
  <c r="J223" i="7948"/>
  <c r="K653" i="7948"/>
  <c r="T624" i="7948"/>
  <c r="X624" i="7948"/>
  <c r="Z653" i="7948"/>
  <c r="AB624" i="7948"/>
  <c r="AE624" i="7948"/>
  <c r="AG624" i="7948"/>
  <c r="AI624" i="7948"/>
  <c r="AL624" i="7948"/>
  <c r="AN624" i="7948"/>
  <c r="AT653" i="7948"/>
  <c r="AV653" i="7948"/>
  <c r="AV624" i="7948"/>
  <c r="AW653" i="7948"/>
  <c r="BG624" i="7948"/>
  <c r="BH653" i="7948"/>
  <c r="BH624" i="7948"/>
  <c r="BJ624" i="7948"/>
  <c r="BL624" i="7948"/>
  <c r="BR653" i="7948"/>
  <c r="BS653" i="7948"/>
  <c r="BS624" i="7948"/>
  <c r="BU624" i="7948"/>
  <c r="BW624" i="7948"/>
  <c r="Q624" i="7948"/>
  <c r="Q653" i="7948"/>
  <c r="H624" i="7948"/>
  <c r="H76" i="7948"/>
  <c r="P653" i="7948"/>
  <c r="Y624" i="7948"/>
  <c r="AM653" i="7948"/>
  <c r="AN653" i="7948"/>
  <c r="AS624" i="7948"/>
  <c r="AX653" i="7948"/>
  <c r="AY624" i="7948"/>
  <c r="BE624" i="7948"/>
  <c r="BF653" i="7948"/>
  <c r="BK653" i="7948"/>
  <c r="BL653" i="7948"/>
  <c r="BQ653" i="7948"/>
  <c r="BW653" i="7948"/>
  <c r="L653" i="7948"/>
  <c r="BW273" i="7948"/>
  <c r="BX273" i="7948"/>
  <c r="BT271" i="7948"/>
  <c r="AU276" i="7948"/>
  <c r="AU662" i="7948"/>
  <c r="AR215" i="7948"/>
  <c r="AS215" i="7948"/>
  <c r="BR240" i="7948"/>
  <c r="AF305" i="7948"/>
  <c r="BK295" i="7948"/>
  <c r="BT242" i="7948"/>
  <c r="BU242" i="7948"/>
  <c r="BM298" i="7948"/>
  <c r="BN235" i="7948"/>
  <c r="AR247" i="7948"/>
  <c r="BO299" i="7948"/>
  <c r="AQ363" i="7948"/>
  <c r="BP267" i="7948"/>
  <c r="BQ267" i="7948"/>
  <c r="BP354" i="7948"/>
  <c r="BQ354" i="7948"/>
  <c r="BN352" i="7948"/>
  <c r="BO352" i="7948"/>
  <c r="BP352" i="7948"/>
  <c r="BQ352" i="7948"/>
  <c r="BF228" i="7948"/>
  <c r="BP238" i="7948"/>
  <c r="BT358" i="7948"/>
  <c r="BU358" i="7948"/>
  <c r="AD276" i="7948"/>
  <c r="AA372" i="7948"/>
  <c r="Y566" i="7948"/>
  <c r="AG566" i="7948"/>
  <c r="AO566" i="7948"/>
  <c r="BC566" i="7948"/>
  <c r="BC672" i="7948"/>
  <c r="BK566" i="7948"/>
  <c r="BK672" i="7948"/>
  <c r="BS566" i="7948"/>
  <c r="BS672" i="7948"/>
  <c r="O566" i="7948"/>
  <c r="N595" i="7948"/>
  <c r="S595" i="7948"/>
  <c r="AA595" i="7948"/>
  <c r="AG595" i="7948"/>
  <c r="AK595" i="7948"/>
  <c r="AO595" i="7948"/>
  <c r="AS595" i="7948"/>
  <c r="AS673" i="7948"/>
  <c r="BD595" i="7948"/>
  <c r="BD673" i="7948"/>
  <c r="BG595" i="7948"/>
  <c r="BG673" i="7948"/>
  <c r="BO595" i="7948"/>
  <c r="BO673" i="7948"/>
  <c r="BW595" i="7948"/>
  <c r="BW673" i="7948"/>
  <c r="AU566" i="7948"/>
  <c r="AU672" i="7948"/>
  <c r="H450" i="7948"/>
  <c r="H69" i="7948"/>
  <c r="Q595" i="7948"/>
  <c r="J456" i="7948"/>
  <c r="K456" i="7948"/>
  <c r="N456" i="7948"/>
  <c r="M456" i="7948"/>
  <c r="K457" i="7948"/>
  <c r="H339" i="7948"/>
  <c r="K339" i="7948"/>
  <c r="J281" i="7948"/>
  <c r="M281" i="7948"/>
  <c r="R653" i="7948"/>
  <c r="S653" i="7948"/>
  <c r="T653" i="7948"/>
  <c r="U653" i="7948"/>
  <c r="V653" i="7948"/>
  <c r="W653" i="7948"/>
  <c r="AA624" i="7948"/>
  <c r="AC624" i="7948"/>
  <c r="AF653" i="7948"/>
  <c r="AH653" i="7948"/>
  <c r="AJ653" i="7948"/>
  <c r="BV653" i="7948"/>
  <c r="BZ653" i="7948"/>
  <c r="S624" i="7948"/>
  <c r="U624" i="7948"/>
  <c r="W624" i="7948"/>
  <c r="X653" i="7948"/>
  <c r="Y653" i="7948"/>
  <c r="AA653" i="7948"/>
  <c r="AB653" i="7948"/>
  <c r="AC653" i="7948"/>
  <c r="AD653" i="7948"/>
  <c r="AE653" i="7948"/>
  <c r="AG653" i="7948"/>
  <c r="AI653" i="7948"/>
  <c r="AL653" i="7948"/>
  <c r="AO653" i="7948"/>
  <c r="AU624" i="7948"/>
  <c r="BA624" i="7948"/>
  <c r="BX653" i="7948"/>
  <c r="N653" i="7948"/>
  <c r="BZ319" i="7948"/>
  <c r="BX318" i="7948"/>
  <c r="BY318" i="7948"/>
  <c r="BV316" i="7948"/>
  <c r="BW316" i="7948"/>
  <c r="BW274" i="7948"/>
  <c r="BX274" i="7948"/>
  <c r="AR305" i="7948"/>
  <c r="AK363" i="7948"/>
  <c r="BI231" i="7948"/>
  <c r="BJ231" i="7948"/>
  <c r="BJ261" i="7948"/>
  <c r="AQ388" i="7948"/>
  <c r="AR388" i="7948"/>
  <c r="AS388" i="7948"/>
  <c r="BF255" i="7948"/>
  <c r="BI260" i="7948"/>
  <c r="BJ260" i="7948"/>
  <c r="AI475" i="7948"/>
  <c r="AK477" i="7948"/>
  <c r="AL477" i="7948"/>
  <c r="AM477" i="7948"/>
  <c r="AH473" i="7948"/>
  <c r="AI473" i="7948"/>
  <c r="AZ284" i="7948"/>
  <c r="AK532" i="7948"/>
  <c r="AH474" i="7948"/>
  <c r="AF445" i="7948"/>
  <c r="Z371" i="7948"/>
  <c r="AA371" i="7948"/>
  <c r="BS240" i="7948"/>
  <c r="BP299" i="7948"/>
  <c r="BC254" i="7948"/>
  <c r="AU363" i="7948"/>
  <c r="AU665" i="7948"/>
  <c r="AO386" i="7948"/>
  <c r="AK502" i="7948"/>
  <c r="AN506" i="7948"/>
  <c r="AO506" i="7948"/>
  <c r="AI247" i="7948"/>
  <c r="AT390" i="7948"/>
  <c r="AH447" i="7948"/>
  <c r="AL207" i="7948"/>
  <c r="AF377" i="7948"/>
  <c r="AG377" i="7948"/>
  <c r="AI530" i="7948"/>
  <c r="AJ530" i="7948"/>
  <c r="AX283" i="7948"/>
  <c r="AY283" i="7948"/>
  <c r="AZ283" i="7948"/>
  <c r="Y247" i="7948"/>
  <c r="AD443" i="7948"/>
  <c r="AE471" i="7948"/>
  <c r="AF471" i="7948"/>
  <c r="AG471" i="7948"/>
  <c r="AI500" i="7948"/>
  <c r="AJ500" i="7948"/>
  <c r="AB441" i="7948"/>
  <c r="AC441" i="7948"/>
  <c r="BE226" i="7948"/>
  <c r="AK382" i="7948"/>
  <c r="AL382" i="7948"/>
  <c r="AE376" i="7948"/>
  <c r="AF376" i="7948"/>
  <c r="BH293" i="7948"/>
  <c r="BI293" i="7948"/>
  <c r="X490" i="7948"/>
  <c r="AC524" i="7948"/>
  <c r="BC288" i="7948"/>
  <c r="Z439" i="7948"/>
  <c r="AC469" i="7948"/>
  <c r="BH230" i="7948"/>
  <c r="BE227" i="7948"/>
  <c r="AE526" i="7948"/>
  <c r="AF526" i="7948"/>
  <c r="BI347" i="7948"/>
  <c r="BD289" i="7948"/>
  <c r="AF498" i="7948"/>
  <c r="AD496" i="7948"/>
  <c r="AE496" i="7948"/>
  <c r="AF496" i="7948"/>
  <c r="Y438" i="7948"/>
  <c r="Z438" i="7948"/>
  <c r="AI276" i="7948"/>
  <c r="AD305" i="7948"/>
  <c r="AM534" i="7948"/>
  <c r="AN534" i="7948"/>
  <c r="AO534" i="7948"/>
  <c r="AB363" i="7948"/>
  <c r="AH529" i="7948"/>
  <c r="AA522" i="7948"/>
  <c r="Y363" i="7948"/>
  <c r="AI380" i="7948"/>
  <c r="AG528" i="7948"/>
  <c r="AI206" i="7948"/>
  <c r="AJ206" i="7948"/>
  <c r="AK206" i="7948"/>
  <c r="AB199" i="7948"/>
  <c r="X369" i="7948"/>
  <c r="V458" i="7948"/>
  <c r="AA467" i="7948"/>
  <c r="AA521" i="7948"/>
  <c r="Y463" i="7948"/>
  <c r="U427" i="7948"/>
  <c r="V427" i="7948"/>
  <c r="S305" i="7948"/>
  <c r="G73" i="7948"/>
  <c r="G672" i="7948"/>
  <c r="G70" i="7948"/>
  <c r="G65" i="7948"/>
  <c r="G68" i="7948"/>
  <c r="J61" i="7948"/>
  <c r="J660" i="7948"/>
  <c r="G71" i="7948"/>
  <c r="G67" i="7948"/>
  <c r="G66" i="7948"/>
  <c r="G665" i="7948"/>
  <c r="G75" i="7948"/>
  <c r="G76" i="7948"/>
  <c r="H75" i="7948"/>
  <c r="J311" i="7948"/>
  <c r="I18" i="7949"/>
  <c r="I76" i="7949"/>
  <c r="O968" i="18"/>
  <c r="S24" i="7949"/>
  <c r="I22" i="7949"/>
  <c r="N968" i="18"/>
  <c r="I25" i="7949"/>
  <c r="Q104" i="7944"/>
  <c r="P104" i="7944"/>
  <c r="P244" i="18"/>
  <c r="M225" i="18"/>
  <c r="O225" i="18"/>
  <c r="S34" i="7949"/>
  <c r="N182" i="7944"/>
  <c r="N257" i="18"/>
  <c r="N117" i="7944"/>
  <c r="O117" i="7944"/>
  <c r="Q117" i="7944"/>
  <c r="P91" i="7944"/>
  <c r="P221" i="7944"/>
  <c r="Q221" i="7944"/>
  <c r="P156" i="7944"/>
  <c r="N104" i="7944"/>
  <c r="O104" i="7944"/>
  <c r="N175" i="7944"/>
  <c r="O175" i="7944"/>
  <c r="P175" i="7944"/>
  <c r="Q253" i="7944"/>
  <c r="Q240" i="7944"/>
  <c r="J215" i="7945"/>
  <c r="K215" i="7945"/>
  <c r="O21" i="7946"/>
  <c r="J341" i="7945"/>
  <c r="K341" i="7945"/>
  <c r="O30" i="7946"/>
  <c r="J299" i="7945"/>
  <c r="K299" i="7945"/>
  <c r="O27" i="7946"/>
  <c r="J257" i="7945"/>
  <c r="K257" i="7945"/>
  <c r="O24" i="7946"/>
  <c r="J355" i="7945"/>
  <c r="K355" i="7945"/>
  <c r="O31" i="7946"/>
  <c r="J369" i="7945"/>
  <c r="K369" i="7945"/>
  <c r="O32" i="7946"/>
  <c r="Q36" i="7949"/>
  <c r="I26" i="7949"/>
  <c r="I32" i="7949"/>
  <c r="J425" i="7945"/>
  <c r="K425" i="7945"/>
  <c r="O36" i="7946"/>
  <c r="J411" i="7945"/>
  <c r="K411" i="7945"/>
  <c r="O35" i="7946"/>
  <c r="J229" i="7945"/>
  <c r="K229" i="7945"/>
  <c r="O22" i="7946"/>
  <c r="J327" i="7945"/>
  <c r="K327" i="7945"/>
  <c r="O29" i="7946"/>
  <c r="J271" i="7945"/>
  <c r="K271" i="7945"/>
  <c r="O25" i="7946"/>
  <c r="J397" i="7945"/>
  <c r="K397" i="7945"/>
  <c r="O34" i="7946"/>
  <c r="J383" i="7945"/>
  <c r="K383" i="7945"/>
  <c r="O33" i="7946"/>
  <c r="J243" i="7945"/>
  <c r="K243" i="7945"/>
  <c r="O23" i="7946"/>
  <c r="J313" i="7945"/>
  <c r="K313" i="7945"/>
  <c r="O28" i="7946"/>
  <c r="J285" i="7945"/>
  <c r="K285" i="7945"/>
  <c r="O26" i="7946"/>
  <c r="J241" i="1"/>
  <c r="K80" i="18"/>
  <c r="L80" i="18"/>
  <c r="M80" i="18"/>
  <c r="N80" i="18"/>
  <c r="O80" i="18"/>
  <c r="P80" i="18"/>
  <c r="Q80" i="18"/>
  <c r="J79" i="18"/>
  <c r="I241" i="1"/>
  <c r="K79" i="18"/>
  <c r="L79" i="18"/>
  <c r="M79" i="18"/>
  <c r="N79" i="18"/>
  <c r="O79" i="18"/>
  <c r="P79" i="18"/>
  <c r="Q79" i="18"/>
  <c r="J78" i="18"/>
  <c r="J88" i="18"/>
  <c r="J75" i="18"/>
  <c r="I78" i="18"/>
  <c r="I88" i="18"/>
  <c r="I75" i="18"/>
  <c r="H241" i="1"/>
  <c r="K78" i="18"/>
  <c r="K88" i="18"/>
  <c r="K75" i="18"/>
  <c r="L78" i="18"/>
  <c r="M78" i="18"/>
  <c r="N78" i="18"/>
  <c r="O78" i="18"/>
  <c r="P78" i="18"/>
  <c r="Q78" i="18"/>
  <c r="L71" i="7944"/>
  <c r="E110" i="7945"/>
  <c r="L159" i="18"/>
  <c r="L166" i="18"/>
  <c r="M159" i="18"/>
  <c r="N159" i="18"/>
  <c r="O159" i="18"/>
  <c r="P159" i="18"/>
  <c r="Q159" i="18"/>
  <c r="L133" i="18"/>
  <c r="L140" i="18"/>
  <c r="M133" i="18"/>
  <c r="N133" i="18"/>
  <c r="O133" i="18"/>
  <c r="P133" i="18"/>
  <c r="Q133" i="18"/>
  <c r="L120" i="18"/>
  <c r="L127" i="18"/>
  <c r="M120" i="18"/>
  <c r="N120" i="18"/>
  <c r="O120" i="18"/>
  <c r="P120" i="18"/>
  <c r="Q120" i="18"/>
  <c r="L107" i="18"/>
  <c r="L114" i="18"/>
  <c r="M107" i="18"/>
  <c r="N107" i="18"/>
  <c r="O107" i="18"/>
  <c r="P107" i="18"/>
  <c r="Q107" i="18"/>
  <c r="L94" i="18"/>
  <c r="L101" i="18"/>
  <c r="M94" i="18"/>
  <c r="N94" i="18"/>
  <c r="O94" i="18"/>
  <c r="P94" i="18"/>
  <c r="Q94" i="18"/>
  <c r="E194" i="7945"/>
  <c r="L198" i="18"/>
  <c r="L205" i="18"/>
  <c r="M198" i="18"/>
  <c r="N198" i="18"/>
  <c r="O198" i="18"/>
  <c r="P198" i="18"/>
  <c r="Q198" i="18"/>
  <c r="L224" i="18"/>
  <c r="L231" i="18"/>
  <c r="M224" i="18"/>
  <c r="N224" i="18"/>
  <c r="O224" i="18"/>
  <c r="P224" i="18"/>
  <c r="Q224" i="18"/>
  <c r="L146" i="18"/>
  <c r="L153" i="18"/>
  <c r="M146" i="18"/>
  <c r="N146" i="18"/>
  <c r="O146" i="18"/>
  <c r="P146" i="18"/>
  <c r="Q146" i="18"/>
  <c r="L185" i="18"/>
  <c r="L192" i="18"/>
  <c r="M185" i="18"/>
  <c r="N185" i="18"/>
  <c r="O185" i="18"/>
  <c r="P185" i="18"/>
  <c r="Q185" i="18"/>
  <c r="L211" i="18"/>
  <c r="L218" i="18"/>
  <c r="M211" i="18"/>
  <c r="N211" i="18"/>
  <c r="O211" i="18"/>
  <c r="P211" i="18"/>
  <c r="Q211" i="18"/>
  <c r="E180" i="7945"/>
  <c r="K241" i="1"/>
  <c r="L81" i="18"/>
  <c r="L88" i="18"/>
  <c r="L75" i="18"/>
  <c r="M81" i="18"/>
  <c r="N81" i="18"/>
  <c r="O81" i="18"/>
  <c r="P81" i="18"/>
  <c r="Q81" i="18"/>
  <c r="K39" i="7944"/>
  <c r="O181" i="7944"/>
  <c r="P181" i="7944"/>
  <c r="Q181" i="7944"/>
  <c r="AN247" i="7948"/>
  <c r="AP247" i="7948"/>
  <c r="AS305" i="7948"/>
  <c r="AS663" i="7948"/>
  <c r="AX247" i="7948"/>
  <c r="AX661" i="7948"/>
  <c r="Z247" i="7948"/>
  <c r="AG305" i="7948"/>
  <c r="R426" i="7948"/>
  <c r="S426" i="7948"/>
  <c r="T426" i="7948"/>
  <c r="AT566" i="7948"/>
  <c r="AT672" i="7948"/>
  <c r="AK566" i="7948"/>
  <c r="AC566" i="7948"/>
  <c r="U566" i="7948"/>
  <c r="BN566" i="7948"/>
  <c r="BN672" i="7948"/>
  <c r="BV566" i="7948"/>
  <c r="BV672" i="7948"/>
  <c r="BQ302" i="7948"/>
  <c r="H479" i="7948"/>
  <c r="BF312" i="7948"/>
  <c r="AV566" i="7948"/>
  <c r="AV672" i="7948"/>
  <c r="AN566" i="7948"/>
  <c r="AF566" i="7948"/>
  <c r="X566" i="7948"/>
  <c r="BB566" i="7948"/>
  <c r="BB672" i="7948"/>
  <c r="BG566" i="7948"/>
  <c r="BG672" i="7948"/>
  <c r="BI566" i="7948"/>
  <c r="BI672" i="7948"/>
  <c r="BL566" i="7948"/>
  <c r="BL672" i="7948"/>
  <c r="BO566" i="7948"/>
  <c r="BO672" i="7948"/>
  <c r="BR566" i="7948"/>
  <c r="BR672" i="7948"/>
  <c r="BT566" i="7948"/>
  <c r="BT672" i="7948"/>
  <c r="BY566" i="7948"/>
  <c r="BY672" i="7948"/>
  <c r="P566" i="7948"/>
  <c r="J566" i="7948"/>
  <c r="J73" i="7948"/>
  <c r="J672" i="7948"/>
  <c r="M566" i="7948"/>
  <c r="BD566" i="7948"/>
  <c r="BD672" i="7948"/>
  <c r="AX566" i="7948"/>
  <c r="AX672" i="7948"/>
  <c r="AM566" i="7948"/>
  <c r="AI566" i="7948"/>
  <c r="AA566" i="7948"/>
  <c r="W566" i="7948"/>
  <c r="AL566" i="7948"/>
  <c r="O91" i="7944"/>
  <c r="E257" i="7945"/>
  <c r="F257" i="7945"/>
  <c r="L24" i="7946"/>
  <c r="E313" i="7945"/>
  <c r="F313" i="7945"/>
  <c r="L28" i="7946"/>
  <c r="N118" i="7942"/>
  <c r="E285" i="7945"/>
  <c r="F285" i="7945"/>
  <c r="L26" i="7946"/>
  <c r="E341" i="7945"/>
  <c r="F341" i="7945"/>
  <c r="L30" i="7946"/>
  <c r="E369" i="7945"/>
  <c r="F369" i="7945"/>
  <c r="L32" i="7946"/>
  <c r="E229" i="7945"/>
  <c r="F229" i="7945"/>
  <c r="L22" i="7946"/>
  <c r="S4" i="7949"/>
  <c r="E411" i="7945"/>
  <c r="F411" i="7945"/>
  <c r="L35" i="7946"/>
  <c r="E383" i="7945"/>
  <c r="F383" i="7945"/>
  <c r="L33" i="7946"/>
  <c r="E299" i="7945"/>
  <c r="F299" i="7945"/>
  <c r="L27" i="7946"/>
  <c r="E425" i="7945"/>
  <c r="F425" i="7945"/>
  <c r="L36" i="7946"/>
  <c r="E181" i="7945"/>
  <c r="N963" i="18"/>
  <c r="N703" i="18"/>
  <c r="Q18" i="7949"/>
  <c r="Q19" i="7949"/>
  <c r="N225" i="18"/>
  <c r="Q225" i="18"/>
  <c r="P225" i="18"/>
  <c r="M95" i="18"/>
  <c r="M101" i="18"/>
  <c r="N101" i="18"/>
  <c r="N697" i="18"/>
  <c r="O95" i="18"/>
  <c r="P95" i="18"/>
  <c r="N95" i="18"/>
  <c r="Q95" i="18"/>
  <c r="O179" i="18"/>
  <c r="Q461" i="7944"/>
  <c r="J71" i="7944"/>
  <c r="J7" i="7944"/>
  <c r="L31" i="7944"/>
  <c r="M31" i="7944"/>
  <c r="N31" i="7944"/>
  <c r="N30" i="7946"/>
  <c r="M36" i="7944"/>
  <c r="N36" i="7944"/>
  <c r="N35" i="7946"/>
  <c r="M30" i="7944"/>
  <c r="P27" i="7944"/>
  <c r="Q27" i="7944"/>
  <c r="L24" i="7944"/>
  <c r="M24" i="7944"/>
  <c r="N24" i="7944"/>
  <c r="N23" i="7946"/>
  <c r="O24" i="7944"/>
  <c r="M22" i="7944"/>
  <c r="N22" i="7944"/>
  <c r="N21" i="7946"/>
  <c r="N30" i="7944"/>
  <c r="N29" i="7946"/>
  <c r="R27" i="7944"/>
  <c r="Q26" i="7944"/>
  <c r="R26" i="7944"/>
  <c r="P530" i="7941"/>
  <c r="P504" i="7941"/>
  <c r="P793" i="18"/>
  <c r="P435" i="7944"/>
  <c r="Q435" i="7944"/>
  <c r="P357" i="7944"/>
  <c r="Q357" i="7944"/>
  <c r="O512" i="7941"/>
  <c r="O504" i="7941"/>
  <c r="O793" i="18"/>
  <c r="Q506" i="7941"/>
  <c r="Q504" i="7941"/>
  <c r="Q793" i="18"/>
  <c r="Q28" i="7944"/>
  <c r="R28" i="7944"/>
  <c r="N36" i="7946"/>
  <c r="O37" i="7944"/>
  <c r="P37" i="7944"/>
  <c r="O32" i="7944"/>
  <c r="P32" i="7944"/>
  <c r="P34" i="7944"/>
  <c r="Q34" i="7944"/>
  <c r="Q982" i="18"/>
  <c r="Q722" i="18"/>
  <c r="I11" i="18"/>
  <c r="K156" i="7942"/>
  <c r="J138" i="7942"/>
  <c r="K138" i="7942"/>
  <c r="J136" i="7942"/>
  <c r="J140" i="7942"/>
  <c r="K140" i="7942"/>
  <c r="J148" i="7942"/>
  <c r="L156" i="7942"/>
  <c r="M156" i="7942"/>
  <c r="K148" i="7942"/>
  <c r="L148" i="7942"/>
  <c r="K162" i="7942"/>
  <c r="J160" i="7942"/>
  <c r="K160" i="7942"/>
  <c r="K154" i="7942"/>
  <c r="L154" i="7942"/>
  <c r="L155" i="7942"/>
  <c r="J142" i="7942"/>
  <c r="H11" i="18"/>
  <c r="I39" i="7941"/>
  <c r="N135" i="7942"/>
  <c r="I164" i="7942"/>
  <c r="J158" i="7942"/>
  <c r="K146" i="7942"/>
  <c r="Q40" i="7941"/>
  <c r="Q39" i="7941"/>
  <c r="Q501" i="18"/>
  <c r="J150" i="7942"/>
  <c r="K150" i="7942"/>
  <c r="K142" i="7942"/>
  <c r="L142" i="7942"/>
  <c r="L115" i="7942"/>
  <c r="K144" i="7942"/>
  <c r="L144" i="7942"/>
  <c r="J39" i="7941"/>
  <c r="J501" i="18"/>
  <c r="I501" i="18"/>
  <c r="P134" i="7942"/>
  <c r="P135" i="7942"/>
  <c r="O135" i="7942"/>
  <c r="Q134" i="7942"/>
  <c r="G43" i="7942"/>
  <c r="I166" i="7942"/>
  <c r="J164" i="7942"/>
  <c r="K164" i="7942"/>
  <c r="I152" i="7942"/>
  <c r="K136" i="7942"/>
  <c r="L136" i="7942"/>
  <c r="S566" i="7948"/>
  <c r="I334" i="7948"/>
  <c r="AC200" i="7948"/>
  <c r="AA440" i="7948"/>
  <c r="AE444" i="7948"/>
  <c r="AF444" i="7948"/>
  <c r="AC495" i="7948"/>
  <c r="AE363" i="7948"/>
  <c r="BD342" i="7948"/>
  <c r="BE342" i="7948"/>
  <c r="U429" i="7948"/>
  <c r="V429" i="7948"/>
  <c r="U487" i="7948"/>
  <c r="V487" i="7948"/>
  <c r="W487" i="7948"/>
  <c r="M392" i="7948"/>
  <c r="S485" i="7948"/>
  <c r="T485" i="7948"/>
  <c r="U485" i="7948"/>
  <c r="T247" i="7948"/>
  <c r="BC225" i="7948"/>
  <c r="AD247" i="7948"/>
  <c r="BJ348" i="7948"/>
  <c r="AA493" i="7948"/>
  <c r="W436" i="7948"/>
  <c r="X436" i="7948"/>
  <c r="BO237" i="7948"/>
  <c r="BP237" i="7948"/>
  <c r="AZ338" i="7948"/>
  <c r="BA338" i="7948"/>
  <c r="AD375" i="7948"/>
  <c r="V462" i="7948"/>
  <c r="W462" i="7948"/>
  <c r="X462" i="7948"/>
  <c r="Y491" i="7948"/>
  <c r="Z491" i="7948"/>
  <c r="AC442" i="7948"/>
  <c r="AL383" i="7948"/>
  <c r="BA252" i="7948"/>
  <c r="BB252" i="7948"/>
  <c r="N450" i="7948"/>
  <c r="H392" i="7948"/>
  <c r="H67" i="7948"/>
  <c r="H666" i="7948"/>
  <c r="I479" i="7948"/>
  <c r="AC247" i="7948"/>
  <c r="AK276" i="7948"/>
  <c r="AL363" i="7948"/>
  <c r="AK208" i="7948"/>
  <c r="AL208" i="7948"/>
  <c r="AM208" i="7948"/>
  <c r="AN208" i="7948"/>
  <c r="BG258" i="7948"/>
  <c r="BH258" i="7948"/>
  <c r="X519" i="7948"/>
  <c r="Y519" i="7948"/>
  <c r="Z519" i="7948"/>
  <c r="AI448" i="7948"/>
  <c r="AJ448" i="7948"/>
  <c r="AW247" i="7948"/>
  <c r="AW661" i="7948"/>
  <c r="BH229" i="7948"/>
  <c r="BI229" i="7948"/>
  <c r="BJ229" i="7948"/>
  <c r="AQ305" i="7948"/>
  <c r="BB287" i="7948"/>
  <c r="R247" i="7948"/>
  <c r="AM363" i="7948"/>
  <c r="V363" i="7948"/>
  <c r="U363" i="7948"/>
  <c r="O276" i="7948"/>
  <c r="L276" i="7948"/>
  <c r="N537" i="7948"/>
  <c r="O194" i="7948"/>
  <c r="M247" i="7948"/>
  <c r="H74" i="7948"/>
  <c r="H673" i="7948"/>
  <c r="M312" i="7948"/>
  <c r="AU280" i="7948"/>
  <c r="AV280" i="7948"/>
  <c r="AZ222" i="7948"/>
  <c r="BG343" i="7948"/>
  <c r="BH343" i="7948"/>
  <c r="BC252" i="7948"/>
  <c r="AB492" i="7948"/>
  <c r="AC492" i="7948"/>
  <c r="BC287" i="7948"/>
  <c r="M305" i="7948"/>
  <c r="K363" i="7948"/>
  <c r="H305" i="7948"/>
  <c r="J537" i="7948"/>
  <c r="K276" i="7948"/>
  <c r="K305" i="7948"/>
  <c r="K64" i="7948"/>
  <c r="K663" i="7948"/>
  <c r="K334" i="7948"/>
  <c r="K65" i="7948"/>
  <c r="K664" i="7948"/>
  <c r="F676" i="7948"/>
  <c r="H670" i="7948"/>
  <c r="I662" i="7948"/>
  <c r="X197" i="7948"/>
  <c r="AD374" i="7948"/>
  <c r="AE374" i="7948"/>
  <c r="AF374" i="7948"/>
  <c r="AD470" i="7948"/>
  <c r="AG446" i="7948"/>
  <c r="AB312" i="7948"/>
  <c r="AM505" i="7948"/>
  <c r="AN505" i="7948"/>
  <c r="AH247" i="7948"/>
  <c r="BD312" i="7948"/>
  <c r="P392" i="7948"/>
  <c r="K450" i="7948"/>
  <c r="K69" i="7948"/>
  <c r="K508" i="7948"/>
  <c r="K71" i="7948"/>
  <c r="K670" i="7948"/>
  <c r="R196" i="7948"/>
  <c r="L196" i="7948"/>
  <c r="BR302" i="7948"/>
  <c r="BS302" i="7948"/>
  <c r="BT302" i="7948"/>
  <c r="I218" i="7948"/>
  <c r="I61" i="7948"/>
  <c r="S193" i="7948"/>
  <c r="P305" i="7948"/>
  <c r="R194" i="7948"/>
  <c r="L479" i="7948"/>
  <c r="O247" i="7948"/>
  <c r="S432" i="7948"/>
  <c r="T432" i="7948"/>
  <c r="BB340" i="7948"/>
  <c r="AN363" i="7948"/>
  <c r="AR276" i="7948"/>
  <c r="AX363" i="7948"/>
  <c r="AX665" i="7948"/>
  <c r="AY247" i="7948"/>
  <c r="AY661" i="7948"/>
  <c r="AL209" i="7948"/>
  <c r="AM209" i="7948"/>
  <c r="AN209" i="7948"/>
  <c r="AF276" i="7948"/>
  <c r="AB276" i="7948"/>
  <c r="BM264" i="7948"/>
  <c r="BI294" i="7948"/>
  <c r="BN298" i="7948"/>
  <c r="BO298" i="7948"/>
  <c r="BP298" i="7948"/>
  <c r="BO300" i="7948"/>
  <c r="BP300" i="7948"/>
  <c r="BQ300" i="7948"/>
  <c r="BR300" i="7948"/>
  <c r="BO353" i="7948"/>
  <c r="AJ381" i="7948"/>
  <c r="AK381" i="7948"/>
  <c r="BK349" i="7948"/>
  <c r="BL349" i="7948"/>
  <c r="AE276" i="7948"/>
  <c r="AG378" i="7948"/>
  <c r="AH378" i="7948"/>
  <c r="BE256" i="7948"/>
  <c r="BF256" i="7948"/>
  <c r="BG256" i="7948"/>
  <c r="BH256" i="7948"/>
  <c r="BO266" i="7948"/>
  <c r="BP266" i="7948"/>
  <c r="AI501" i="7948"/>
  <c r="AJ501" i="7948"/>
  <c r="Z276" i="7948"/>
  <c r="AA305" i="7948"/>
  <c r="AB305" i="7948"/>
  <c r="AN535" i="7948"/>
  <c r="AG363" i="7948"/>
  <c r="T312" i="7948"/>
  <c r="AJ363" i="7948"/>
  <c r="Q363" i="7948"/>
  <c r="BC341" i="7948"/>
  <c r="BD341" i="7948"/>
  <c r="Y370" i="7948"/>
  <c r="Z370" i="7948"/>
  <c r="BN263" i="7948"/>
  <c r="N193" i="7948"/>
  <c r="BG228" i="7948"/>
  <c r="BU315" i="7948"/>
  <c r="BF344" i="7948"/>
  <c r="BG344" i="7948"/>
  <c r="T460" i="7948"/>
  <c r="U460" i="7948"/>
  <c r="V460" i="7948"/>
  <c r="W460" i="7948"/>
  <c r="X460" i="7948"/>
  <c r="Y460" i="7948"/>
  <c r="BS313" i="7948"/>
  <c r="O305" i="7948"/>
  <c r="V247" i="7948"/>
  <c r="AL276" i="7948"/>
  <c r="P276" i="7948"/>
  <c r="AI305" i="7948"/>
  <c r="AW363" i="7948"/>
  <c r="AW665" i="7948"/>
  <c r="Z363" i="7948"/>
  <c r="AP213" i="7948"/>
  <c r="AQ213" i="7948"/>
  <c r="AQ276" i="7948"/>
  <c r="AV276" i="7948"/>
  <c r="AV662" i="7948"/>
  <c r="AK503" i="7948"/>
  <c r="AL503" i="7948"/>
  <c r="AM503" i="7948"/>
  <c r="AD201" i="7948"/>
  <c r="I76" i="7948"/>
  <c r="BH345" i="7948"/>
  <c r="L305" i="7948"/>
  <c r="S484" i="7948"/>
  <c r="T484" i="7948"/>
  <c r="AZ251" i="7948"/>
  <c r="BA251" i="7948"/>
  <c r="Q454" i="7948"/>
  <c r="I675" i="7948"/>
  <c r="AT305" i="7948"/>
  <c r="AT663" i="7948"/>
  <c r="L194" i="7948"/>
  <c r="S194" i="7948"/>
  <c r="T194" i="7948"/>
  <c r="O312" i="7948"/>
  <c r="H660" i="7948"/>
  <c r="T276" i="7948"/>
  <c r="AW282" i="7948"/>
  <c r="AX282" i="7948"/>
  <c r="AY282" i="7948"/>
  <c r="AE201" i="7948"/>
  <c r="AF201" i="7948"/>
  <c r="BN264" i="7948"/>
  <c r="BP236" i="7948"/>
  <c r="BY361" i="7948"/>
  <c r="BZ361" i="7948"/>
  <c r="N479" i="7948"/>
  <c r="K75" i="7948"/>
  <c r="L247" i="7948"/>
  <c r="I305" i="7948"/>
  <c r="I64" i="7948"/>
  <c r="I663" i="7948"/>
  <c r="I363" i="7948"/>
  <c r="L363" i="7948"/>
  <c r="M537" i="7948"/>
  <c r="U514" i="7948"/>
  <c r="V514" i="7948"/>
  <c r="S276" i="7948"/>
  <c r="N392" i="7948"/>
  <c r="P450" i="7948"/>
  <c r="T196" i="7948"/>
  <c r="X196" i="7948"/>
  <c r="Y312" i="7948"/>
  <c r="Z305" i="7948"/>
  <c r="AH276" i="7948"/>
  <c r="AI312" i="7948"/>
  <c r="AN305" i="7948"/>
  <c r="AS363" i="7948"/>
  <c r="AS665" i="7948"/>
  <c r="BB312" i="7948"/>
  <c r="BO312" i="7948"/>
  <c r="BQ312" i="7948"/>
  <c r="AH312" i="7948"/>
  <c r="Q392" i="7948"/>
  <c r="L508" i="7948"/>
  <c r="S196" i="7948"/>
  <c r="Q196" i="7948"/>
  <c r="N196" i="7948"/>
  <c r="O193" i="7948"/>
  <c r="U194" i="7948"/>
  <c r="P194" i="7948"/>
  <c r="Q194" i="7948"/>
  <c r="M194" i="7948"/>
  <c r="H675" i="7948"/>
  <c r="J247" i="7948"/>
  <c r="J62" i="7948"/>
  <c r="BB224" i="7948"/>
  <c r="BJ232" i="7948"/>
  <c r="AD442" i="7948"/>
  <c r="AY276" i="7948"/>
  <c r="AY662" i="7948"/>
  <c r="BO263" i="7948"/>
  <c r="AO212" i="7948"/>
  <c r="AP212" i="7948"/>
  <c r="AL247" i="7948"/>
  <c r="V276" i="7948"/>
  <c r="BU272" i="7948"/>
  <c r="BV272" i="7948"/>
  <c r="BG292" i="7948"/>
  <c r="BH292" i="7948"/>
  <c r="BI292" i="7948"/>
  <c r="AJ305" i="7948"/>
  <c r="U305" i="7948"/>
  <c r="BK296" i="7948"/>
  <c r="BR303" i="7948"/>
  <c r="BS303" i="7948"/>
  <c r="BM351" i="7948"/>
  <c r="BN351" i="7948"/>
  <c r="BP353" i="7948"/>
  <c r="BQ353" i="7948"/>
  <c r="BR353" i="7948"/>
  <c r="BU359" i="7948"/>
  <c r="AH379" i="7948"/>
  <c r="AR389" i="7948"/>
  <c r="AS389" i="7948"/>
  <c r="AB468" i="7948"/>
  <c r="AC468" i="7948"/>
  <c r="AF472" i="7948"/>
  <c r="AG472" i="7948"/>
  <c r="AJ476" i="7948"/>
  <c r="AG499" i="7948"/>
  <c r="AD525" i="7948"/>
  <c r="AE525" i="7948"/>
  <c r="AF525" i="7948"/>
  <c r="AF527" i="7948"/>
  <c r="AJ531" i="7948"/>
  <c r="AL533" i="7948"/>
  <c r="AM533" i="7948"/>
  <c r="U484" i="7948"/>
  <c r="V484" i="7948"/>
  <c r="AG247" i="7948"/>
  <c r="AE247" i="7948"/>
  <c r="U247" i="7948"/>
  <c r="AE305" i="7948"/>
  <c r="V305" i="7948"/>
  <c r="AI363" i="7948"/>
  <c r="X363" i="7948"/>
  <c r="AB523" i="7948"/>
  <c r="AC276" i="7948"/>
  <c r="U276" i="7948"/>
  <c r="BK262" i="7948"/>
  <c r="BL262" i="7948"/>
  <c r="BM262" i="7948"/>
  <c r="BZ320" i="7948"/>
  <c r="AB494" i="7948"/>
  <c r="BL295" i="7948"/>
  <c r="J75" i="7948"/>
  <c r="O450" i="7948"/>
  <c r="M450" i="7948"/>
  <c r="J450" i="7948"/>
  <c r="O508" i="7948"/>
  <c r="Q483" i="7948"/>
  <c r="Q508" i="7948"/>
  <c r="L193" i="7948"/>
  <c r="BH228" i="7948"/>
  <c r="BI228" i="7948"/>
  <c r="BF257" i="7948"/>
  <c r="BA286" i="7948"/>
  <c r="BB286" i="7948"/>
  <c r="AB373" i="7948"/>
  <c r="O537" i="7948"/>
  <c r="AQ247" i="7948"/>
  <c r="AJ247" i="7948"/>
  <c r="AB247" i="7948"/>
  <c r="X247" i="7948"/>
  <c r="AG276" i="7948"/>
  <c r="AA276" i="7948"/>
  <c r="X276" i="7948"/>
  <c r="BH259" i="7948"/>
  <c r="BI259" i="7948"/>
  <c r="Y305" i="7948"/>
  <c r="T305" i="7948"/>
  <c r="BW317" i="7948"/>
  <c r="AF363" i="7948"/>
  <c r="AD363" i="7948"/>
  <c r="BH346" i="7948"/>
  <c r="BI346" i="7948"/>
  <c r="R392" i="7948"/>
  <c r="T433" i="7948"/>
  <c r="U433" i="7948"/>
  <c r="P508" i="7948"/>
  <c r="W276" i="7948"/>
  <c r="W196" i="7948"/>
  <c r="AF247" i="7948"/>
  <c r="AO305" i="7948"/>
  <c r="AP276" i="7948"/>
  <c r="AN211" i="7948"/>
  <c r="AQ214" i="7948"/>
  <c r="AR214" i="7948"/>
  <c r="AS214" i="7948"/>
  <c r="AS247" i="7948"/>
  <c r="AS661" i="7948"/>
  <c r="AO276" i="7948"/>
  <c r="BS357" i="7948"/>
  <c r="BT357" i="7948"/>
  <c r="AP387" i="7948"/>
  <c r="K668" i="7948"/>
  <c r="BS241" i="7948"/>
  <c r="BT241" i="7948"/>
  <c r="BU241" i="7948"/>
  <c r="AR363" i="7948"/>
  <c r="AC363" i="7948"/>
  <c r="U392" i="7948"/>
  <c r="S392" i="7948"/>
  <c r="BO235" i="7948"/>
  <c r="BP235" i="7948"/>
  <c r="AL502" i="7948"/>
  <c r="AE202" i="7948"/>
  <c r="AZ285" i="7948"/>
  <c r="BT314" i="7948"/>
  <c r="BU314" i="7948"/>
  <c r="BV314" i="7948"/>
  <c r="Q430" i="7948"/>
  <c r="R430" i="7948"/>
  <c r="Y520" i="7948"/>
  <c r="Z520" i="7948"/>
  <c r="AA520" i="7948"/>
  <c r="AB520" i="7948"/>
  <c r="AU247" i="7948"/>
  <c r="AU661" i="7948"/>
  <c r="AM247" i="7948"/>
  <c r="AM305" i="7948"/>
  <c r="AO363" i="7948"/>
  <c r="AS276" i="7948"/>
  <c r="AS662" i="7948"/>
  <c r="M196" i="7948"/>
  <c r="BK232" i="7948"/>
  <c r="BL232" i="7948"/>
  <c r="BS301" i="7948"/>
  <c r="BT301" i="7948"/>
  <c r="BU301" i="7948"/>
  <c r="AU216" i="7948"/>
  <c r="AV216" i="7948"/>
  <c r="AW216" i="7948"/>
  <c r="AX216" i="7948"/>
  <c r="AY216" i="7948"/>
  <c r="AC305" i="7948"/>
  <c r="G69" i="7948"/>
  <c r="G668" i="7948"/>
  <c r="R431" i="7948"/>
  <c r="V517" i="7948"/>
  <c r="W517" i="7948"/>
  <c r="N312" i="7948"/>
  <c r="P312" i="7948"/>
  <c r="L312" i="7948"/>
  <c r="U455" i="7948"/>
  <c r="V455" i="7948"/>
  <c r="V485" i="7948"/>
  <c r="W485" i="7948"/>
  <c r="X487" i="7948"/>
  <c r="AH203" i="7948"/>
  <c r="BI230" i="7948"/>
  <c r="BJ230" i="7948"/>
  <c r="BA222" i="7948"/>
  <c r="BB222" i="7948"/>
  <c r="AH446" i="7948"/>
  <c r="AI446" i="7948"/>
  <c r="AK476" i="7948"/>
  <c r="BK260" i="7948"/>
  <c r="BL296" i="7948"/>
  <c r="BM296" i="7948"/>
  <c r="BD252" i="7948"/>
  <c r="BE252" i="7948"/>
  <c r="BA223" i="7948"/>
  <c r="BB223" i="7948"/>
  <c r="BX317" i="7948"/>
  <c r="BY317" i="7948"/>
  <c r="J305" i="7948"/>
  <c r="M479" i="7948"/>
  <c r="J508" i="7948"/>
  <c r="J71" i="7948"/>
  <c r="J670" i="7948"/>
  <c r="Z437" i="7948"/>
  <c r="AA437" i="7948"/>
  <c r="AB437" i="7948"/>
  <c r="J363" i="7948"/>
  <c r="J66" i="7948"/>
  <c r="J665" i="7948"/>
  <c r="M193" i="7948"/>
  <c r="N247" i="7948"/>
  <c r="M363" i="7948"/>
  <c r="P537" i="7948"/>
  <c r="AG204" i="7948"/>
  <c r="AH204" i="7948"/>
  <c r="P363" i="7948"/>
  <c r="Q276" i="7948"/>
  <c r="O479" i="7948"/>
  <c r="AA247" i="7948"/>
  <c r="R305" i="7948"/>
  <c r="Q425" i="7948"/>
  <c r="R425" i="7948"/>
  <c r="T486" i="7948"/>
  <c r="Q312" i="7948"/>
  <c r="AE497" i="7948"/>
  <c r="AF497" i="7948"/>
  <c r="AA312" i="7948"/>
  <c r="AG312" i="7948"/>
  <c r="AJ312" i="7948"/>
  <c r="AM312" i="7948"/>
  <c r="AN312" i="7948"/>
  <c r="AO247" i="7948"/>
  <c r="AQ312" i="7948"/>
  <c r="AT312" i="7948"/>
  <c r="BA312" i="7948"/>
  <c r="BC312" i="7948"/>
  <c r="BI312" i="7948"/>
  <c r="BJ312" i="7948"/>
  <c r="BN312" i="7948"/>
  <c r="R312" i="7948"/>
  <c r="M508" i="7948"/>
  <c r="G64" i="7948"/>
  <c r="G663" i="7948"/>
  <c r="Q193" i="7948"/>
  <c r="G218" i="7948"/>
  <c r="R193" i="7948"/>
  <c r="R218" i="7948"/>
  <c r="T193" i="7948"/>
  <c r="P193" i="7948"/>
  <c r="U193" i="7948"/>
  <c r="W518" i="7948"/>
  <c r="X518" i="7948"/>
  <c r="Y518" i="7948"/>
  <c r="O196" i="7948"/>
  <c r="Y489" i="7948"/>
  <c r="Z489" i="7948"/>
  <c r="AA489" i="7948"/>
  <c r="AO210" i="7948"/>
  <c r="AP210" i="7948"/>
  <c r="AQ210" i="7948"/>
  <c r="BQ235" i="7948"/>
  <c r="BY274" i="7948"/>
  <c r="BZ274" i="7948"/>
  <c r="Q479" i="7948"/>
  <c r="AA198" i="7948"/>
  <c r="AB198" i="7948"/>
  <c r="X305" i="7948"/>
  <c r="BQ355" i="7948"/>
  <c r="BR355" i="7948"/>
  <c r="BS355" i="7948"/>
  <c r="BT355" i="7948"/>
  <c r="AN276" i="7948"/>
  <c r="AY363" i="7948"/>
  <c r="AY665" i="7948"/>
  <c r="BU243" i="7948"/>
  <c r="BV243" i="7948"/>
  <c r="AN385" i="7948"/>
  <c r="AO385" i="7948"/>
  <c r="BK233" i="7948"/>
  <c r="BL233" i="7948"/>
  <c r="BM233" i="7948"/>
  <c r="BN233" i="7948"/>
  <c r="BF291" i="7948"/>
  <c r="BT674" i="7948"/>
  <c r="BT675" i="7948"/>
  <c r="H62" i="7948"/>
  <c r="H661" i="7948"/>
  <c r="J76" i="7948"/>
  <c r="V488" i="7948"/>
  <c r="AT363" i="7948"/>
  <c r="AT665" i="7948"/>
  <c r="W312" i="7948"/>
  <c r="U312" i="7948"/>
  <c r="BI675" i="7948"/>
  <c r="BI674" i="7948"/>
  <c r="H63" i="7948"/>
  <c r="H662" i="7948"/>
  <c r="AP384" i="7948"/>
  <c r="AQ384" i="7948"/>
  <c r="AR384" i="7948"/>
  <c r="I66" i="7948"/>
  <c r="U486" i="7948"/>
  <c r="V486" i="7948"/>
  <c r="H674" i="7948"/>
  <c r="J72" i="7948"/>
  <c r="J671" i="7948"/>
  <c r="AY674" i="7948"/>
  <c r="AY675" i="7948"/>
  <c r="AS674" i="7948"/>
  <c r="AS675" i="7948"/>
  <c r="BW675" i="7948"/>
  <c r="BW674" i="7948"/>
  <c r="BS675" i="7948"/>
  <c r="BS674" i="7948"/>
  <c r="BR674" i="7948"/>
  <c r="BR675" i="7948"/>
  <c r="BJ674" i="7948"/>
  <c r="BJ675" i="7948"/>
  <c r="AW674" i="7948"/>
  <c r="AW675" i="7948"/>
  <c r="H64" i="7948"/>
  <c r="H663" i="7948"/>
  <c r="W368" i="7948"/>
  <c r="X368" i="7948"/>
  <c r="Y368" i="7948"/>
  <c r="L392" i="7948"/>
  <c r="I392" i="7948"/>
  <c r="V367" i="7948"/>
  <c r="W367" i="7948"/>
  <c r="G72" i="7948"/>
  <c r="G671" i="7948"/>
  <c r="H72" i="7948"/>
  <c r="H671" i="7948"/>
  <c r="K62" i="7948"/>
  <c r="K661" i="7948"/>
  <c r="I68" i="7948"/>
  <c r="J276" i="7948"/>
  <c r="BB253" i="7948"/>
  <c r="J74" i="7948"/>
  <c r="Q512" i="7948"/>
  <c r="S459" i="7948"/>
  <c r="L197" i="7948"/>
  <c r="S197" i="7948"/>
  <c r="U197" i="7948"/>
  <c r="U218" i="7948"/>
  <c r="V197" i="7948"/>
  <c r="Y197" i="7948"/>
  <c r="Q197" i="7948"/>
  <c r="N197" i="7948"/>
  <c r="N218" i="7948"/>
  <c r="BE290" i="7948"/>
  <c r="BF290" i="7948"/>
  <c r="V435" i="7948"/>
  <c r="W435" i="7948"/>
  <c r="R454" i="7948"/>
  <c r="T515" i="7948"/>
  <c r="AT247" i="7948"/>
  <c r="AT661" i="7948"/>
  <c r="BQ268" i="7948"/>
  <c r="BR268" i="7948"/>
  <c r="BQ239" i="7948"/>
  <c r="I674" i="7948"/>
  <c r="BS270" i="7948"/>
  <c r="BP674" i="7948"/>
  <c r="BP675" i="7948"/>
  <c r="BN674" i="7948"/>
  <c r="BN675" i="7948"/>
  <c r="BM674" i="7948"/>
  <c r="BM675" i="7948"/>
  <c r="BC675" i="7948"/>
  <c r="BC674" i="7948"/>
  <c r="AZ675" i="7948"/>
  <c r="AZ674" i="7948"/>
  <c r="T392" i="7948"/>
  <c r="Y465" i="7948"/>
  <c r="K218" i="7948"/>
  <c r="BB675" i="7948"/>
  <c r="K479" i="7948"/>
  <c r="K70" i="7948"/>
  <c r="K669" i="7948"/>
  <c r="BK674" i="7948"/>
  <c r="BK675" i="7948"/>
  <c r="BE675" i="7948"/>
  <c r="BE674" i="7948"/>
  <c r="AX674" i="7948"/>
  <c r="AX675" i="7948"/>
  <c r="BU674" i="7948"/>
  <c r="BU675" i="7948"/>
  <c r="BL674" i="7948"/>
  <c r="BL675" i="7948"/>
  <c r="BH674" i="7948"/>
  <c r="BH675" i="7948"/>
  <c r="BG674" i="7948"/>
  <c r="BG675" i="7948"/>
  <c r="AV674" i="7948"/>
  <c r="AV675" i="7948"/>
  <c r="AT675" i="7948"/>
  <c r="AT674" i="7948"/>
  <c r="L310" i="7948"/>
  <c r="N310" i="7948"/>
  <c r="M310" i="7948"/>
  <c r="O310" i="7948"/>
  <c r="P310" i="7948"/>
  <c r="R310" i="7948"/>
  <c r="T310" i="7948"/>
  <c r="U310" i="7948"/>
  <c r="Q310" i="7948"/>
  <c r="W310" i="7948"/>
  <c r="X310" i="7948"/>
  <c r="AA310" i="7948"/>
  <c r="AD310" i="7948"/>
  <c r="AK310" i="7948"/>
  <c r="AL310" i="7948"/>
  <c r="V310" i="7948"/>
  <c r="AC310" i="7948"/>
  <c r="AE310" i="7948"/>
  <c r="AF310" i="7948"/>
  <c r="AH310" i="7948"/>
  <c r="AI310" i="7948"/>
  <c r="AJ310" i="7948"/>
  <c r="AM310" i="7948"/>
  <c r="AO310" i="7948"/>
  <c r="AS310" i="7948"/>
  <c r="AU310" i="7948"/>
  <c r="AV310" i="7948"/>
  <c r="AX310" i="7948"/>
  <c r="BB310" i="7948"/>
  <c r="BE310" i="7948"/>
  <c r="BF310" i="7948"/>
  <c r="BL310" i="7948"/>
  <c r="BN310" i="7948"/>
  <c r="BO310" i="7948"/>
  <c r="S310" i="7948"/>
  <c r="Y310" i="7948"/>
  <c r="Z310" i="7948"/>
  <c r="AB310" i="7948"/>
  <c r="AG310" i="7948"/>
  <c r="AN310" i="7948"/>
  <c r="AP310" i="7948"/>
  <c r="AQ310" i="7948"/>
  <c r="AR310" i="7948"/>
  <c r="AT310" i="7948"/>
  <c r="AW310" i="7948"/>
  <c r="AY310" i="7948"/>
  <c r="AZ310" i="7948"/>
  <c r="BA310" i="7948"/>
  <c r="BC310" i="7948"/>
  <c r="BD310" i="7948"/>
  <c r="BG310" i="7948"/>
  <c r="BH310" i="7948"/>
  <c r="BI310" i="7948"/>
  <c r="BJ310" i="7948"/>
  <c r="BK310" i="7948"/>
  <c r="BM310" i="7948"/>
  <c r="R513" i="7948"/>
  <c r="S513" i="7948"/>
  <c r="H334" i="7948"/>
  <c r="M309" i="7948"/>
  <c r="N309" i="7948"/>
  <c r="P309" i="7948"/>
  <c r="Q309" i="7948"/>
  <c r="R309" i="7948"/>
  <c r="S309" i="7948"/>
  <c r="T309" i="7948"/>
  <c r="L309" i="7948"/>
  <c r="O309" i="7948"/>
  <c r="U309" i="7948"/>
  <c r="V309" i="7948"/>
  <c r="X309" i="7948"/>
  <c r="Z309" i="7948"/>
  <c r="AA309" i="7948"/>
  <c r="AB309" i="7948"/>
  <c r="AC309" i="7948"/>
  <c r="AE309" i="7948"/>
  <c r="AH309" i="7948"/>
  <c r="AI309" i="7948"/>
  <c r="AD309" i="7948"/>
  <c r="AG309" i="7948"/>
  <c r="AJ309" i="7948"/>
  <c r="AK309" i="7948"/>
  <c r="AL309" i="7948"/>
  <c r="AO309" i="7948"/>
  <c r="AS309" i="7948"/>
  <c r="AT309" i="7948"/>
  <c r="AV309" i="7948"/>
  <c r="AX309" i="7948"/>
  <c r="AY309" i="7948"/>
  <c r="BA309" i="7948"/>
  <c r="BC309" i="7948"/>
  <c r="BE309" i="7948"/>
  <c r="BF309" i="7948"/>
  <c r="BG309" i="7948"/>
  <c r="BH309" i="7948"/>
  <c r="BJ309" i="7948"/>
  <c r="BK309" i="7948"/>
  <c r="BL309" i="7948"/>
  <c r="BN309" i="7948"/>
  <c r="W309" i="7948"/>
  <c r="Y309" i="7948"/>
  <c r="AF309" i="7948"/>
  <c r="AM309" i="7948"/>
  <c r="AN309" i="7948"/>
  <c r="AP309" i="7948"/>
  <c r="AQ309" i="7948"/>
  <c r="AR309" i="7948"/>
  <c r="AU309" i="7948"/>
  <c r="AW309" i="7948"/>
  <c r="AZ309" i="7948"/>
  <c r="BB309" i="7948"/>
  <c r="BD309" i="7948"/>
  <c r="BI309" i="7948"/>
  <c r="BM309" i="7948"/>
  <c r="K392" i="7948"/>
  <c r="K72" i="7948"/>
  <c r="K671" i="7948"/>
  <c r="I247" i="7948"/>
  <c r="I62" i="7948"/>
  <c r="I661" i="7948"/>
  <c r="G62" i="7948"/>
  <c r="I70" i="7948"/>
  <c r="I669" i="7948"/>
  <c r="K68" i="7948"/>
  <c r="K667" i="7948"/>
  <c r="I537" i="7948"/>
  <c r="K63" i="7948"/>
  <c r="K662" i="7948"/>
  <c r="H70" i="7948"/>
  <c r="H669" i="7948"/>
  <c r="I71" i="7948"/>
  <c r="C71" i="7948"/>
  <c r="E71" i="7948"/>
  <c r="U426" i="7948"/>
  <c r="V426" i="7948"/>
  <c r="J69" i="7948"/>
  <c r="J668" i="7948"/>
  <c r="I69" i="7948"/>
  <c r="X195" i="7948"/>
  <c r="Y195" i="7948"/>
  <c r="X461" i="7948"/>
  <c r="Y461" i="7948"/>
  <c r="W197" i="7948"/>
  <c r="M197" i="7948"/>
  <c r="T197" i="7948"/>
  <c r="T218" i="7948"/>
  <c r="P197" i="7948"/>
  <c r="O197" i="7948"/>
  <c r="S454" i="7948"/>
  <c r="V516" i="7948"/>
  <c r="Z464" i="7948"/>
  <c r="AM276" i="7948"/>
  <c r="AT276" i="7948"/>
  <c r="AT662" i="7948"/>
  <c r="J674" i="7948"/>
  <c r="Z466" i="7948"/>
  <c r="AA466" i="7948"/>
  <c r="AB466" i="7948"/>
  <c r="BY674" i="7948"/>
  <c r="BY675" i="7948"/>
  <c r="BQ675" i="7948"/>
  <c r="BQ674" i="7948"/>
  <c r="BO675" i="7948"/>
  <c r="BO674" i="7948"/>
  <c r="BF675" i="7948"/>
  <c r="BF674" i="7948"/>
  <c r="BD675" i="7948"/>
  <c r="BD674" i="7948"/>
  <c r="AL312" i="7948"/>
  <c r="AF312" i="7948"/>
  <c r="V312" i="7948"/>
  <c r="S312" i="7948"/>
  <c r="X312" i="7948"/>
  <c r="Z312" i="7948"/>
  <c r="AC312" i="7948"/>
  <c r="AD312" i="7948"/>
  <c r="AE312" i="7948"/>
  <c r="AK312" i="7948"/>
  <c r="AO312" i="7948"/>
  <c r="AP312" i="7948"/>
  <c r="AR312" i="7948"/>
  <c r="AS312" i="7948"/>
  <c r="AV312" i="7948"/>
  <c r="AW312" i="7948"/>
  <c r="AY312" i="7948"/>
  <c r="AZ312" i="7948"/>
  <c r="BE312" i="7948"/>
  <c r="BG312" i="7948"/>
  <c r="BH312" i="7948"/>
  <c r="BK312" i="7948"/>
  <c r="BL312" i="7948"/>
  <c r="BM312" i="7948"/>
  <c r="BP312" i="7948"/>
  <c r="R363" i="7948"/>
  <c r="T428" i="7948"/>
  <c r="U428" i="7948"/>
  <c r="K76" i="7948"/>
  <c r="Q305" i="7948"/>
  <c r="BZ245" i="7948"/>
  <c r="BY273" i="7948"/>
  <c r="BZ273" i="7948"/>
  <c r="BP350" i="7948"/>
  <c r="BQ350" i="7948"/>
  <c r="BR350" i="7948"/>
  <c r="BQ265" i="7948"/>
  <c r="BR265" i="7948"/>
  <c r="K66" i="7948"/>
  <c r="K665" i="7948"/>
  <c r="BV242" i="7948"/>
  <c r="BW242" i="7948"/>
  <c r="BX242" i="7948"/>
  <c r="BY242" i="7948"/>
  <c r="AI203" i="7948"/>
  <c r="AJ203" i="7948"/>
  <c r="AK203" i="7948"/>
  <c r="AG201" i="7948"/>
  <c r="BX675" i="7948"/>
  <c r="BX674" i="7948"/>
  <c r="AU674" i="7948"/>
  <c r="AU675" i="7948"/>
  <c r="BV675" i="7948"/>
  <c r="BV674" i="7948"/>
  <c r="J479" i="7948"/>
  <c r="S456" i="7948"/>
  <c r="T456" i="7948"/>
  <c r="BQ238" i="7948"/>
  <c r="BR238" i="7948"/>
  <c r="BU271" i="7948"/>
  <c r="BV271" i="7948"/>
  <c r="J661" i="7948"/>
  <c r="AO505" i="7948"/>
  <c r="AP505" i="7948"/>
  <c r="AQ505" i="7948"/>
  <c r="AP506" i="7948"/>
  <c r="AQ506" i="7948"/>
  <c r="BA674" i="7948"/>
  <c r="BA675" i="7948"/>
  <c r="BZ674" i="7948"/>
  <c r="BZ675" i="7948"/>
  <c r="J64" i="7948"/>
  <c r="H363" i="7948"/>
  <c r="BA339" i="7948"/>
  <c r="T457" i="7948"/>
  <c r="U457" i="7948"/>
  <c r="AB372" i="7948"/>
  <c r="AC372" i="7948"/>
  <c r="AD372" i="7948"/>
  <c r="AV281" i="7948"/>
  <c r="AW281" i="7948"/>
  <c r="BO234" i="7948"/>
  <c r="AL206" i="7948"/>
  <c r="AM206" i="7948"/>
  <c r="AK500" i="7948"/>
  <c r="AL500" i="7948"/>
  <c r="AA491" i="7948"/>
  <c r="BE341" i="7948"/>
  <c r="BF341" i="7948"/>
  <c r="J334" i="7948"/>
  <c r="R311" i="7948"/>
  <c r="R334" i="7948"/>
  <c r="S311" i="7948"/>
  <c r="T311" i="7948"/>
  <c r="T334" i="7948"/>
  <c r="U311" i="7948"/>
  <c r="V311" i="7948"/>
  <c r="V334" i="7948"/>
  <c r="X311" i="7948"/>
  <c r="Z311" i="7948"/>
  <c r="Z334" i="7948"/>
  <c r="AA311" i="7948"/>
  <c r="AB311" i="7948"/>
  <c r="AB334" i="7948"/>
  <c r="Y311" i="7948"/>
  <c r="AI311" i="7948"/>
  <c r="AI334" i="7948"/>
  <c r="AJ311" i="7948"/>
  <c r="AK311" i="7948"/>
  <c r="AK334" i="7948"/>
  <c r="AN311" i="7948"/>
  <c r="AO311" i="7948"/>
  <c r="AO334" i="7948"/>
  <c r="W311" i="7948"/>
  <c r="AE311" i="7948"/>
  <c r="AE334" i="7948"/>
  <c r="AF311" i="7948"/>
  <c r="AM311" i="7948"/>
  <c r="AM334" i="7948"/>
  <c r="AP311" i="7948"/>
  <c r="AQ311" i="7948"/>
  <c r="AQ334" i="7948"/>
  <c r="AR311" i="7948"/>
  <c r="AS311" i="7948"/>
  <c r="AS334" i="7948"/>
  <c r="AS664" i="7948"/>
  <c r="AW311" i="7948"/>
  <c r="BB311" i="7948"/>
  <c r="BB334" i="7948"/>
  <c r="BB664" i="7948"/>
  <c r="BD311" i="7948"/>
  <c r="BF311" i="7948"/>
  <c r="BF334" i="7948"/>
  <c r="BF664" i="7948"/>
  <c r="BG311" i="7948"/>
  <c r="AC311" i="7948"/>
  <c r="AC334" i="7948"/>
  <c r="AG311" i="7948"/>
  <c r="AH311" i="7948"/>
  <c r="AH334" i="7948"/>
  <c r="AX311" i="7948"/>
  <c r="AY311" i="7948"/>
  <c r="AY334" i="7948"/>
  <c r="AY664" i="7948"/>
  <c r="AZ311" i="7948"/>
  <c r="BE311" i="7948"/>
  <c r="BE334" i="7948"/>
  <c r="BE664" i="7948"/>
  <c r="BH311" i="7948"/>
  <c r="BL311" i="7948"/>
  <c r="BL334" i="7948"/>
  <c r="BL664" i="7948"/>
  <c r="BM311" i="7948"/>
  <c r="BN311" i="7948"/>
  <c r="BN334" i="7948"/>
  <c r="BN664" i="7948"/>
  <c r="BP311" i="7948"/>
  <c r="AD311" i="7948"/>
  <c r="AD334" i="7948"/>
  <c r="AL311" i="7948"/>
  <c r="AT311" i="7948"/>
  <c r="AT334" i="7948"/>
  <c r="AT664" i="7948"/>
  <c r="AU311" i="7948"/>
  <c r="AV311" i="7948"/>
  <c r="AV334" i="7948"/>
  <c r="AV664" i="7948"/>
  <c r="BA311" i="7948"/>
  <c r="BC311" i="7948"/>
  <c r="BC334" i="7948"/>
  <c r="BC664" i="7948"/>
  <c r="BI311" i="7948"/>
  <c r="BJ311" i="7948"/>
  <c r="BJ334" i="7948"/>
  <c r="BJ664" i="7948"/>
  <c r="BK311" i="7948"/>
  <c r="BO311" i="7948"/>
  <c r="M311" i="7948"/>
  <c r="Q311" i="7948"/>
  <c r="L311" i="7948"/>
  <c r="Y462" i="7948"/>
  <c r="Z462" i="7948"/>
  <c r="Y487" i="7948"/>
  <c r="Z487" i="7948"/>
  <c r="AB467" i="7948"/>
  <c r="AC467" i="7948"/>
  <c r="AG527" i="7948"/>
  <c r="AD200" i="7948"/>
  <c r="AO535" i="7948"/>
  <c r="AP535" i="7948"/>
  <c r="Y436" i="7948"/>
  <c r="BG257" i="7948"/>
  <c r="BH257" i="7948"/>
  <c r="BK348" i="7948"/>
  <c r="AG526" i="7948"/>
  <c r="AH526" i="7948"/>
  <c r="BF227" i="7948"/>
  <c r="AX281" i="7948"/>
  <c r="AC494" i="7948"/>
  <c r="AD494" i="7948"/>
  <c r="BD288" i="7948"/>
  <c r="BE288" i="7948"/>
  <c r="AB491" i="7948"/>
  <c r="AM382" i="7948"/>
  <c r="AN382" i="7948"/>
  <c r="AI379" i="7948"/>
  <c r="BF226" i="7948"/>
  <c r="BG226" i="7948"/>
  <c r="AD441" i="7948"/>
  <c r="AH471" i="7948"/>
  <c r="AI471" i="7948"/>
  <c r="AE443" i="7948"/>
  <c r="BD225" i="7948"/>
  <c r="BE225" i="7948"/>
  <c r="AC199" i="7948"/>
  <c r="BA283" i="7948"/>
  <c r="BB283" i="7948"/>
  <c r="AH377" i="7948"/>
  <c r="AM207" i="7948"/>
  <c r="BB338" i="7948"/>
  <c r="AZ363" i="7948"/>
  <c r="AZ665" i="7948"/>
  <c r="AI447" i="7948"/>
  <c r="BJ294" i="7948"/>
  <c r="BK294" i="7948"/>
  <c r="AU390" i="7948"/>
  <c r="AK448" i="7948"/>
  <c r="AL448" i="7948"/>
  <c r="AK531" i="7948"/>
  <c r="AT388" i="7948"/>
  <c r="AU388" i="7948"/>
  <c r="BC340" i="7948"/>
  <c r="BD340" i="7948"/>
  <c r="BE340" i="7948"/>
  <c r="BI345" i="7948"/>
  <c r="BJ345" i="7948"/>
  <c r="BK345" i="7948"/>
  <c r="BK229" i="7948"/>
  <c r="BM349" i="7948"/>
  <c r="BN349" i="7948"/>
  <c r="BO349" i="7948"/>
  <c r="BO351" i="7948"/>
  <c r="BP351" i="7948"/>
  <c r="BQ351" i="7948"/>
  <c r="BP263" i="7948"/>
  <c r="BR354" i="7948"/>
  <c r="BS354" i="7948"/>
  <c r="AH472" i="7948"/>
  <c r="G674" i="7948"/>
  <c r="G675" i="7948"/>
  <c r="G666" i="7948"/>
  <c r="BR312" i="7948"/>
  <c r="G670" i="7948"/>
  <c r="G667" i="7948"/>
  <c r="G664" i="7948"/>
  <c r="O311" i="7948"/>
  <c r="O334" i="7948"/>
  <c r="N311" i="7948"/>
  <c r="P311" i="7948"/>
  <c r="P334" i="7948"/>
  <c r="I65" i="7948"/>
  <c r="G669" i="7948"/>
  <c r="H668" i="7948"/>
  <c r="C73" i="7948"/>
  <c r="E73" i="7948"/>
  <c r="X434" i="7948"/>
  <c r="Y434" i="7948"/>
  <c r="W427" i="7948"/>
  <c r="X427" i="7948"/>
  <c r="Z463" i="7948"/>
  <c r="AA487" i="7948"/>
  <c r="AB521" i="7948"/>
  <c r="AB440" i="7948"/>
  <c r="AC523" i="7948"/>
  <c r="AD468" i="7948"/>
  <c r="AE468" i="7948"/>
  <c r="AF468" i="7948"/>
  <c r="W514" i="7948"/>
  <c r="X514" i="7948"/>
  <c r="AD495" i="7948"/>
  <c r="AE495" i="7948"/>
  <c r="W458" i="7948"/>
  <c r="AG374" i="7948"/>
  <c r="AE375" i="7948"/>
  <c r="AC373" i="7948"/>
  <c r="AD373" i="7948"/>
  <c r="W426" i="7948"/>
  <c r="X426" i="7948"/>
  <c r="Y369" i="7948"/>
  <c r="AK205" i="7948"/>
  <c r="AH528" i="7948"/>
  <c r="AI528" i="7948"/>
  <c r="AJ380" i="7948"/>
  <c r="AB522" i="7948"/>
  <c r="AI529" i="7948"/>
  <c r="AE442" i="7948"/>
  <c r="AM502" i="7948"/>
  <c r="AH499" i="7948"/>
  <c r="AP534" i="7948"/>
  <c r="AQ534" i="7948"/>
  <c r="AN504" i="7948"/>
  <c r="AA438" i="7948"/>
  <c r="AB438" i="7948"/>
  <c r="AB493" i="7948"/>
  <c r="AG496" i="7948"/>
  <c r="AG498" i="7948"/>
  <c r="BE289" i="7948"/>
  <c r="BJ347" i="7948"/>
  <c r="BF342" i="7948"/>
  <c r="BG342" i="7948"/>
  <c r="AD469" i="7948"/>
  <c r="AA439" i="7948"/>
  <c r="AD524" i="7948"/>
  <c r="Y490" i="7948"/>
  <c r="BJ293" i="7948"/>
  <c r="BK293" i="7948"/>
  <c r="AG376" i="7948"/>
  <c r="AM383" i="7948"/>
  <c r="AU305" i="7948"/>
  <c r="AU663" i="7948"/>
  <c r="AK530" i="7948"/>
  <c r="AP385" i="7948"/>
  <c r="AE470" i="7948"/>
  <c r="AI378" i="7948"/>
  <c r="AO208" i="7948"/>
  <c r="AP386" i="7948"/>
  <c r="AQ386" i="7948"/>
  <c r="AR386" i="7948"/>
  <c r="AR213" i="7948"/>
  <c r="AS213" i="7948"/>
  <c r="AT215" i="7948"/>
  <c r="AZ247" i="7948"/>
  <c r="AZ661" i="7948"/>
  <c r="BA285" i="7948"/>
  <c r="BB285" i="7948"/>
  <c r="BD254" i="7948"/>
  <c r="BI258" i="7948"/>
  <c r="BL260" i="7948"/>
  <c r="BL348" i="7948"/>
  <c r="BL229" i="7948"/>
  <c r="BQ266" i="7948"/>
  <c r="BR266" i="7948"/>
  <c r="BQ237" i="7948"/>
  <c r="BR237" i="7948"/>
  <c r="BQ263" i="7948"/>
  <c r="BR263" i="7948"/>
  <c r="BQ298" i="7948"/>
  <c r="BR298" i="7948"/>
  <c r="BQ297" i="7948"/>
  <c r="BR297" i="7948"/>
  <c r="BS297" i="7948"/>
  <c r="BR352" i="7948"/>
  <c r="BT303" i="7948"/>
  <c r="BU303" i="7948"/>
  <c r="BV358" i="7948"/>
  <c r="AB371" i="7948"/>
  <c r="AG445" i="7948"/>
  <c r="AL532" i="7948"/>
  <c r="BA284" i="7948"/>
  <c r="AJ473" i="7948"/>
  <c r="BG255" i="7948"/>
  <c r="BK261" i="7948"/>
  <c r="BU302" i="7948"/>
  <c r="BV315" i="7948"/>
  <c r="BW315" i="7948"/>
  <c r="BY360" i="7948"/>
  <c r="BZ360" i="7948"/>
  <c r="BT313" i="7948"/>
  <c r="BV359" i="7948"/>
  <c r="BW359" i="7948"/>
  <c r="BU355" i="7948"/>
  <c r="BX244" i="7948"/>
  <c r="BY244" i="7948"/>
  <c r="BQ299" i="7948"/>
  <c r="BR267" i="7948"/>
  <c r="BT240" i="7948"/>
  <c r="AZ276" i="7948"/>
  <c r="AZ662" i="7948"/>
  <c r="AD492" i="7948"/>
  <c r="AE492" i="7948"/>
  <c r="AC198" i="7948"/>
  <c r="AF202" i="7948"/>
  <c r="AI474" i="7948"/>
  <c r="BD287" i="7948"/>
  <c r="BH344" i="7948"/>
  <c r="BI344" i="7948"/>
  <c r="AL381" i="7948"/>
  <c r="AM381" i="7948"/>
  <c r="AQ387" i="7948"/>
  <c r="AO211" i="7948"/>
  <c r="AN477" i="7948"/>
  <c r="BC224" i="7948"/>
  <c r="AJ475" i="7948"/>
  <c r="BM260" i="7948"/>
  <c r="BK231" i="7948"/>
  <c r="BL231" i="7948"/>
  <c r="BO264" i="7948"/>
  <c r="BX316" i="7948"/>
  <c r="BZ318" i="7948"/>
  <c r="BQ236" i="7948"/>
  <c r="BT269" i="7948"/>
  <c r="BU269" i="7948"/>
  <c r="BM295" i="7948"/>
  <c r="BT356" i="7948"/>
  <c r="BU356" i="7948"/>
  <c r="BV356" i="7948"/>
  <c r="I27" i="7949"/>
  <c r="S27" i="7949"/>
  <c r="S30" i="7949"/>
  <c r="S29" i="7949"/>
  <c r="S25" i="7949"/>
  <c r="S23" i="7949"/>
  <c r="S22" i="7949"/>
  <c r="S5" i="7949"/>
  <c r="I30" i="7949"/>
  <c r="I23" i="7949"/>
  <c r="I24" i="7949"/>
  <c r="S26" i="7949"/>
  <c r="S6" i="7949"/>
  <c r="I28" i="7949"/>
  <c r="Q244" i="18"/>
  <c r="P708" i="18"/>
  <c r="P968" i="18"/>
  <c r="N160" i="18"/>
  <c r="P160" i="18"/>
  <c r="M160" i="18"/>
  <c r="M166" i="18"/>
  <c r="O160" i="18"/>
  <c r="Q160" i="18"/>
  <c r="N123" i="7944"/>
  <c r="O123" i="7944"/>
  <c r="P123" i="7944"/>
  <c r="Q123" i="7944"/>
  <c r="M186" i="18"/>
  <c r="M192" i="18"/>
  <c r="N186" i="18"/>
  <c r="O186" i="18"/>
  <c r="P186" i="18"/>
  <c r="Q186" i="18"/>
  <c r="S16" i="7949"/>
  <c r="M231" i="18"/>
  <c r="O101" i="18"/>
  <c r="P101" i="18"/>
  <c r="N162" i="7944"/>
  <c r="O162" i="7944"/>
  <c r="P162" i="7944"/>
  <c r="Q162" i="7944"/>
  <c r="O257" i="18"/>
  <c r="N709" i="18"/>
  <c r="N969" i="18"/>
  <c r="P182" i="7944"/>
  <c r="Q182" i="7944"/>
  <c r="I33" i="7949"/>
  <c r="I66" i="7949"/>
  <c r="G73" i="7949"/>
  <c r="S32" i="7949"/>
  <c r="S8" i="7949"/>
  <c r="S11" i="7949"/>
  <c r="S7" i="7949"/>
  <c r="M121" i="18"/>
  <c r="M127" i="18"/>
  <c r="N121" i="18"/>
  <c r="O121" i="18"/>
  <c r="P121" i="18"/>
  <c r="Q121" i="18"/>
  <c r="N227" i="7944"/>
  <c r="Q175" i="7944"/>
  <c r="I31" i="7949"/>
  <c r="I68" i="7949"/>
  <c r="M108" i="18"/>
  <c r="M114" i="18"/>
  <c r="N108" i="18"/>
  <c r="O108" i="18"/>
  <c r="P108" i="18"/>
  <c r="Q108" i="18"/>
  <c r="N110" i="7944"/>
  <c r="O110" i="7944"/>
  <c r="S9" i="7949"/>
  <c r="S12" i="7949"/>
  <c r="N78" i="7944"/>
  <c r="O78" i="7944"/>
  <c r="P78" i="7944"/>
  <c r="Q78" i="7944"/>
  <c r="E9" i="7945"/>
  <c r="F9" i="7945"/>
  <c r="H43" i="18"/>
  <c r="E10" i="7945"/>
  <c r="F10" i="7945"/>
  <c r="I43" i="18"/>
  <c r="J43" i="18"/>
  <c r="E11" i="7945"/>
  <c r="F11" i="7945"/>
  <c r="K43" i="18"/>
  <c r="E12" i="7945"/>
  <c r="F12" i="7945"/>
  <c r="E152" i="7945"/>
  <c r="F152" i="7945"/>
  <c r="E124" i="7945"/>
  <c r="F124" i="7945"/>
  <c r="E82" i="7945"/>
  <c r="F82" i="7945"/>
  <c r="E166" i="7945"/>
  <c r="F166" i="7945"/>
  <c r="E138" i="7945"/>
  <c r="F138" i="7945"/>
  <c r="E26" i="7945"/>
  <c r="F26" i="7945"/>
  <c r="E40" i="7945"/>
  <c r="F40" i="7945"/>
  <c r="E54" i="7945"/>
  <c r="F54" i="7945"/>
  <c r="E68" i="7945"/>
  <c r="F68" i="7945"/>
  <c r="E96" i="7945"/>
  <c r="F96" i="7945"/>
  <c r="AG444" i="7948"/>
  <c r="AH444" i="7948"/>
  <c r="AM448" i="7948"/>
  <c r="W429" i="7948"/>
  <c r="X429" i="7948"/>
  <c r="V433" i="7948"/>
  <c r="W433" i="7948"/>
  <c r="R483" i="7948"/>
  <c r="N957" i="18"/>
  <c r="E167" i="7945"/>
  <c r="F167" i="7945"/>
  <c r="O118" i="7942"/>
  <c r="O119" i="7942"/>
  <c r="P118" i="7942"/>
  <c r="Q118" i="7942"/>
  <c r="P119" i="7942"/>
  <c r="Q119" i="7942"/>
  <c r="N119" i="7942"/>
  <c r="O703" i="18"/>
  <c r="O963" i="18"/>
  <c r="P179" i="18"/>
  <c r="E27" i="7945"/>
  <c r="F27" i="7945"/>
  <c r="Q37" i="7944"/>
  <c r="R37" i="7944"/>
  <c r="O30" i="7944"/>
  <c r="O22" i="7944"/>
  <c r="P22" i="7944"/>
  <c r="P24" i="7944"/>
  <c r="Q24" i="7944"/>
  <c r="R24" i="7944"/>
  <c r="P30" i="7944"/>
  <c r="Q30" i="7944"/>
  <c r="O36" i="7944"/>
  <c r="O31" i="7944"/>
  <c r="P31" i="7944"/>
  <c r="Q31" i="7944"/>
  <c r="R31" i="7944"/>
  <c r="L7" i="7944"/>
  <c r="K7" i="7944"/>
  <c r="Q32" i="7944"/>
  <c r="R32" i="7944"/>
  <c r="R34" i="7944"/>
  <c r="L157" i="7942"/>
  <c r="L138" i="7942"/>
  <c r="L139" i="7942"/>
  <c r="M154" i="7942"/>
  <c r="M142" i="7942"/>
  <c r="N142" i="7942"/>
  <c r="N156" i="7942"/>
  <c r="N157" i="7942"/>
  <c r="M157" i="7942"/>
  <c r="O156" i="7942"/>
  <c r="L111" i="7942"/>
  <c r="L160" i="7942"/>
  <c r="L161" i="7942"/>
  <c r="N110" i="7942"/>
  <c r="L145" i="7942"/>
  <c r="L127" i="7942"/>
  <c r="J166" i="7942"/>
  <c r="K166" i="7942"/>
  <c r="L166" i="7942"/>
  <c r="G75" i="7942"/>
  <c r="N114" i="7942"/>
  <c r="O114" i="7942"/>
  <c r="O157" i="7942"/>
  <c r="K158" i="7942"/>
  <c r="L158" i="7942"/>
  <c r="Q304" i="7941"/>
  <c r="Q736" i="7941"/>
  <c r="P156" i="7942"/>
  <c r="Q156" i="7942"/>
  <c r="Q157" i="7942"/>
  <c r="M136" i="7942"/>
  <c r="L140" i="7942"/>
  <c r="L143" i="7942"/>
  <c r="L125" i="7942"/>
  <c r="N112" i="7942"/>
  <c r="O112" i="7942"/>
  <c r="L141" i="7942"/>
  <c r="L137" i="7942"/>
  <c r="L149" i="7942"/>
  <c r="Q135" i="7942"/>
  <c r="M144" i="7942"/>
  <c r="L123" i="7942"/>
  <c r="L150" i="7942"/>
  <c r="L113" i="7942"/>
  <c r="L146" i="7942"/>
  <c r="M148" i="7942"/>
  <c r="M155" i="7942"/>
  <c r="N154" i="7942"/>
  <c r="O154" i="7942"/>
  <c r="O155" i="7942"/>
  <c r="L164" i="7942"/>
  <c r="M164" i="7942"/>
  <c r="H39" i="7941"/>
  <c r="H501" i="18"/>
  <c r="J152" i="7942"/>
  <c r="M160" i="7942"/>
  <c r="L162" i="7942"/>
  <c r="L131" i="7942"/>
  <c r="C75" i="7948"/>
  <c r="E75" i="7948"/>
  <c r="W194" i="7948"/>
  <c r="X194" i="7948"/>
  <c r="Y194" i="7948"/>
  <c r="BZ317" i="7948"/>
  <c r="AH527" i="7948"/>
  <c r="BW314" i="7948"/>
  <c r="BX314" i="7948"/>
  <c r="BY314" i="7948"/>
  <c r="BV241" i="7948"/>
  <c r="BW241" i="7948"/>
  <c r="BX241" i="7948"/>
  <c r="BY241" i="7948"/>
  <c r="BR235" i="7948"/>
  <c r="BS235" i="7948"/>
  <c r="BW272" i="7948"/>
  <c r="BX272" i="7948"/>
  <c r="BY272" i="7948"/>
  <c r="BZ272" i="7948"/>
  <c r="BU357" i="7948"/>
  <c r="BV357" i="7948"/>
  <c r="BI256" i="7948"/>
  <c r="BJ256" i="7948"/>
  <c r="Z194" i="7948"/>
  <c r="AN503" i="7948"/>
  <c r="AO503" i="7948"/>
  <c r="AN533" i="7948"/>
  <c r="I660" i="7948"/>
  <c r="U432" i="7948"/>
  <c r="K674" i="7948"/>
  <c r="P218" i="7948"/>
  <c r="M218" i="7948"/>
  <c r="C74" i="7948"/>
  <c r="E74" i="7948"/>
  <c r="J675" i="7948"/>
  <c r="BN262" i="7948"/>
  <c r="BO262" i="7948"/>
  <c r="AL476" i="7948"/>
  <c r="AM476" i="7948"/>
  <c r="I665" i="7948"/>
  <c r="BJ346" i="7948"/>
  <c r="BK346" i="7948"/>
  <c r="BF252" i="7948"/>
  <c r="AH201" i="7948"/>
  <c r="AI201" i="7948"/>
  <c r="BJ228" i="7948"/>
  <c r="BK228" i="7948"/>
  <c r="BJ259" i="7948"/>
  <c r="BK259" i="7948"/>
  <c r="AQ212" i="7948"/>
  <c r="AR212" i="7948"/>
  <c r="AS212" i="7948"/>
  <c r="AC466" i="7948"/>
  <c r="AD466" i="7948"/>
  <c r="AE466" i="7948"/>
  <c r="AG525" i="7948"/>
  <c r="AH525" i="7948"/>
  <c r="AC437" i="7948"/>
  <c r="AD437" i="7948"/>
  <c r="AE437" i="7948"/>
  <c r="W486" i="7948"/>
  <c r="BJ292" i="7948"/>
  <c r="X517" i="7948"/>
  <c r="Y517" i="7948"/>
  <c r="R508" i="7948"/>
  <c r="V392" i="7948"/>
  <c r="O218" i="7948"/>
  <c r="K655" i="7948"/>
  <c r="Q218" i="7948"/>
  <c r="S218" i="7948"/>
  <c r="Y196" i="7948"/>
  <c r="Z196" i="7948"/>
  <c r="AA196" i="7948"/>
  <c r="V193" i="7948"/>
  <c r="W193" i="7948"/>
  <c r="AG497" i="7948"/>
  <c r="AH497" i="7948"/>
  <c r="AI497" i="7948"/>
  <c r="AJ497" i="7948"/>
  <c r="S425" i="7948"/>
  <c r="T425" i="7948"/>
  <c r="U425" i="7948"/>
  <c r="BM232" i="7948"/>
  <c r="BN232" i="7948"/>
  <c r="S431" i="7948"/>
  <c r="T431" i="7948"/>
  <c r="Q450" i="7948"/>
  <c r="BV301" i="7948"/>
  <c r="BW243" i="7948"/>
  <c r="BX243" i="7948"/>
  <c r="BL294" i="7948"/>
  <c r="AY281" i="7948"/>
  <c r="AZ281" i="7948"/>
  <c r="AI204" i="7948"/>
  <c r="Y429" i="7948"/>
  <c r="Z429" i="7948"/>
  <c r="AA429" i="7948"/>
  <c r="BG290" i="7948"/>
  <c r="Z461" i="7948"/>
  <c r="AA461" i="7948"/>
  <c r="Z195" i="7948"/>
  <c r="I655" i="7948"/>
  <c r="N334" i="7948"/>
  <c r="AZ282" i="7948"/>
  <c r="BA282" i="7948"/>
  <c r="AB489" i="7948"/>
  <c r="AC489" i="7948"/>
  <c r="Q334" i="7948"/>
  <c r="BH334" i="7948"/>
  <c r="BH664" i="7948"/>
  <c r="AJ334" i="7948"/>
  <c r="Y334" i="7948"/>
  <c r="AA334" i="7948"/>
  <c r="U334" i="7948"/>
  <c r="Z518" i="7948"/>
  <c r="BS312" i="7948"/>
  <c r="BT312" i="7948"/>
  <c r="BU312" i="7948"/>
  <c r="BV312" i="7948"/>
  <c r="BW312" i="7948"/>
  <c r="BX312" i="7948"/>
  <c r="I670" i="7948"/>
  <c r="C62" i="7948"/>
  <c r="E62" i="7948"/>
  <c r="W392" i="7948"/>
  <c r="G61" i="7948"/>
  <c r="G660" i="7948"/>
  <c r="G655" i="7948"/>
  <c r="BA247" i="7948"/>
  <c r="BA661" i="7948"/>
  <c r="BG341" i="7948"/>
  <c r="BH341" i="7948"/>
  <c r="W488" i="7948"/>
  <c r="X488" i="7948"/>
  <c r="BG291" i="7948"/>
  <c r="BH291" i="7948"/>
  <c r="AV388" i="7948"/>
  <c r="AW388" i="7948"/>
  <c r="L334" i="7948"/>
  <c r="M334" i="7948"/>
  <c r="BK334" i="7948"/>
  <c r="BK664" i="7948"/>
  <c r="BI334" i="7948"/>
  <c r="BI664" i="7948"/>
  <c r="BA334" i="7948"/>
  <c r="BA664" i="7948"/>
  <c r="AU334" i="7948"/>
  <c r="AU664" i="7948"/>
  <c r="AL334" i="7948"/>
  <c r="BM334" i="7948"/>
  <c r="BM664" i="7948"/>
  <c r="AZ334" i="7948"/>
  <c r="AZ664" i="7948"/>
  <c r="AX334" i="7948"/>
  <c r="AX664" i="7948"/>
  <c r="AG334" i="7948"/>
  <c r="BG334" i="7948"/>
  <c r="BG664" i="7948"/>
  <c r="BD334" i="7948"/>
  <c r="BD664" i="7948"/>
  <c r="AW334" i="7948"/>
  <c r="AW664" i="7948"/>
  <c r="AR334" i="7948"/>
  <c r="AP334" i="7948"/>
  <c r="AF334" i="7948"/>
  <c r="W334" i="7948"/>
  <c r="AN334" i="7948"/>
  <c r="X334" i="7948"/>
  <c r="S334" i="7948"/>
  <c r="C64" i="7948"/>
  <c r="E64" i="7948"/>
  <c r="T64" i="7948"/>
  <c r="T663" i="7948"/>
  <c r="C76" i="7948"/>
  <c r="E76" i="7948"/>
  <c r="C69" i="7948"/>
  <c r="E69" i="7948"/>
  <c r="L69" i="7948"/>
  <c r="G661" i="7948"/>
  <c r="C68" i="7948"/>
  <c r="E68" i="7948"/>
  <c r="N68" i="7948"/>
  <c r="N667" i="7948"/>
  <c r="N687" i="7948"/>
  <c r="M71" i="7948"/>
  <c r="M670" i="7948"/>
  <c r="M690" i="7948"/>
  <c r="L71" i="7948"/>
  <c r="L670" i="7948"/>
  <c r="L690" i="7948"/>
  <c r="H706" i="18"/>
  <c r="BS265" i="7948"/>
  <c r="BT265" i="7948"/>
  <c r="V428" i="7948"/>
  <c r="W428" i="7948"/>
  <c r="Q62" i="7948"/>
  <c r="Q661" i="7948"/>
  <c r="Q681" i="7948"/>
  <c r="R62" i="7948"/>
  <c r="R661" i="7948"/>
  <c r="N62" i="7948"/>
  <c r="N661" i="7948"/>
  <c r="N681" i="7948"/>
  <c r="U62" i="7948"/>
  <c r="U661" i="7948"/>
  <c r="S62" i="7948"/>
  <c r="S661" i="7948"/>
  <c r="W62" i="7948"/>
  <c r="W661" i="7948"/>
  <c r="M62" i="7948"/>
  <c r="M661" i="7948"/>
  <c r="M681" i="7948"/>
  <c r="O62" i="7948"/>
  <c r="O661" i="7948"/>
  <c r="O681" i="7948"/>
  <c r="K697" i="18"/>
  <c r="L62" i="7948"/>
  <c r="L661" i="7948"/>
  <c r="L681" i="7948"/>
  <c r="T62" i="7948"/>
  <c r="T661" i="7948"/>
  <c r="P62" i="7948"/>
  <c r="P661" i="7948"/>
  <c r="P681" i="7948"/>
  <c r="V62" i="7948"/>
  <c r="V661" i="7948"/>
  <c r="BS353" i="7948"/>
  <c r="U456" i="7948"/>
  <c r="V456" i="7948"/>
  <c r="W484" i="7948"/>
  <c r="AA464" i="7948"/>
  <c r="AB464" i="7948"/>
  <c r="Z197" i="7948"/>
  <c r="I668" i="7948"/>
  <c r="K67" i="7948"/>
  <c r="K666" i="7948"/>
  <c r="BO309" i="7948"/>
  <c r="H65" i="7948"/>
  <c r="H664" i="7948"/>
  <c r="BP310" i="7948"/>
  <c r="BQ310" i="7948"/>
  <c r="BR310" i="7948"/>
  <c r="W516" i="7948"/>
  <c r="X516" i="7948"/>
  <c r="K675" i="7948"/>
  <c r="BT270" i="7948"/>
  <c r="BU270" i="7948"/>
  <c r="BR239" i="7948"/>
  <c r="BS239" i="7948"/>
  <c r="BT239" i="7948"/>
  <c r="T454" i="7948"/>
  <c r="U454" i="7948"/>
  <c r="R479" i="7948"/>
  <c r="X435" i="7948"/>
  <c r="Y435" i="7948"/>
  <c r="J673" i="7948"/>
  <c r="BC253" i="7948"/>
  <c r="BD253" i="7948"/>
  <c r="BE253" i="7948"/>
  <c r="BF253" i="7948"/>
  <c r="I667" i="7948"/>
  <c r="X367" i="7948"/>
  <c r="Y367" i="7948"/>
  <c r="Y392" i="7948"/>
  <c r="Z368" i="7948"/>
  <c r="Z465" i="7948"/>
  <c r="BO233" i="7948"/>
  <c r="BP233" i="7948"/>
  <c r="BQ233" i="7948"/>
  <c r="V432" i="7948"/>
  <c r="S430" i="7948"/>
  <c r="R450" i="7948"/>
  <c r="T430" i="7948"/>
  <c r="V218" i="7948"/>
  <c r="I72" i="7948"/>
  <c r="I671" i="7948"/>
  <c r="T513" i="7948"/>
  <c r="K61" i="7948"/>
  <c r="C61" i="7948"/>
  <c r="BS268" i="7948"/>
  <c r="L218" i="7948"/>
  <c r="T459" i="7948"/>
  <c r="T479" i="7948"/>
  <c r="R512" i="7948"/>
  <c r="Q537" i="7948"/>
  <c r="S512" i="7948"/>
  <c r="S537" i="7948"/>
  <c r="L74" i="7948"/>
  <c r="L673" i="7948"/>
  <c r="L693" i="7948"/>
  <c r="O74" i="7948"/>
  <c r="O673" i="7948"/>
  <c r="O693" i="7948"/>
  <c r="AR74" i="7948"/>
  <c r="AR673" i="7948"/>
  <c r="AN74" i="7948"/>
  <c r="AN673" i="7948"/>
  <c r="AJ74" i="7948"/>
  <c r="AJ673" i="7948"/>
  <c r="AF74" i="7948"/>
  <c r="AF673" i="7948"/>
  <c r="AB74" i="7948"/>
  <c r="AB673" i="7948"/>
  <c r="X74" i="7948"/>
  <c r="X673" i="7948"/>
  <c r="T74" i="7948"/>
  <c r="T673" i="7948"/>
  <c r="Q74" i="7948"/>
  <c r="Q673" i="7948"/>
  <c r="Q693" i="7948"/>
  <c r="AL74" i="7948"/>
  <c r="AL673" i="7948"/>
  <c r="AD74" i="7948"/>
  <c r="AD673" i="7948"/>
  <c r="V74" i="7948"/>
  <c r="V673" i="7948"/>
  <c r="N74" i="7948"/>
  <c r="N673" i="7948"/>
  <c r="N693" i="7948"/>
  <c r="AH74" i="7948"/>
  <c r="AH673" i="7948"/>
  <c r="R74" i="7948"/>
  <c r="R673" i="7948"/>
  <c r="AP74" i="7948"/>
  <c r="AP673" i="7948"/>
  <c r="Z74" i="7948"/>
  <c r="Z673" i="7948"/>
  <c r="S74" i="7948"/>
  <c r="S673" i="7948"/>
  <c r="W74" i="7948"/>
  <c r="W673" i="7948"/>
  <c r="AA74" i="7948"/>
  <c r="AA673" i="7948"/>
  <c r="AE74" i="7948"/>
  <c r="AE673" i="7948"/>
  <c r="AI74" i="7948"/>
  <c r="AI673" i="7948"/>
  <c r="AM74" i="7948"/>
  <c r="AM673" i="7948"/>
  <c r="AQ74" i="7948"/>
  <c r="AQ673" i="7948"/>
  <c r="M74" i="7948"/>
  <c r="M673" i="7948"/>
  <c r="M693" i="7948"/>
  <c r="U74" i="7948"/>
  <c r="U673" i="7948"/>
  <c r="Y74" i="7948"/>
  <c r="Y673" i="7948"/>
  <c r="AC74" i="7948"/>
  <c r="AC673" i="7948"/>
  <c r="AG74" i="7948"/>
  <c r="AG673" i="7948"/>
  <c r="AK74" i="7948"/>
  <c r="AK673" i="7948"/>
  <c r="AO74" i="7948"/>
  <c r="AO673" i="7948"/>
  <c r="P74" i="7948"/>
  <c r="P673" i="7948"/>
  <c r="P693" i="7948"/>
  <c r="J63" i="7948"/>
  <c r="C63" i="7948"/>
  <c r="E63" i="7948"/>
  <c r="I67" i="7948"/>
  <c r="C67" i="7948"/>
  <c r="E67" i="7948"/>
  <c r="U515" i="7948"/>
  <c r="BC283" i="7948"/>
  <c r="BD283" i="7948"/>
  <c r="BE283" i="7948"/>
  <c r="BS350" i="7948"/>
  <c r="BZ242" i="7948"/>
  <c r="AT213" i="7948"/>
  <c r="AU213" i="7948"/>
  <c r="AV213" i="7948"/>
  <c r="BT353" i="7948"/>
  <c r="BU353" i="7948"/>
  <c r="BV353" i="7948"/>
  <c r="AE372" i="7948"/>
  <c r="J663" i="7948"/>
  <c r="BP234" i="7948"/>
  <c r="BQ234" i="7948"/>
  <c r="BR234" i="7948"/>
  <c r="BW271" i="7948"/>
  <c r="BX271" i="7948"/>
  <c r="BS298" i="7948"/>
  <c r="BT298" i="7948"/>
  <c r="BU298" i="7948"/>
  <c r="BV298" i="7948"/>
  <c r="BL293" i="7948"/>
  <c r="BM293" i="7948"/>
  <c r="BN293" i="7948"/>
  <c r="AQ535" i="7948"/>
  <c r="H66" i="7948"/>
  <c r="H665" i="7948"/>
  <c r="H655" i="7948"/>
  <c r="U64" i="7948"/>
  <c r="U663" i="7948"/>
  <c r="X64" i="7948"/>
  <c r="X663" i="7948"/>
  <c r="Y64" i="7948"/>
  <c r="Y663" i="7948"/>
  <c r="AA64" i="7948"/>
  <c r="AA663" i="7948"/>
  <c r="AC64" i="7948"/>
  <c r="AC663" i="7948"/>
  <c r="R64" i="7948"/>
  <c r="R663" i="7948"/>
  <c r="S64" i="7948"/>
  <c r="S663" i="7948"/>
  <c r="Q64" i="7948"/>
  <c r="Q663" i="7948"/>
  <c r="Q683" i="7948"/>
  <c r="P64" i="7948"/>
  <c r="P663" i="7948"/>
  <c r="P683" i="7948"/>
  <c r="BS238" i="7948"/>
  <c r="BT238" i="7948"/>
  <c r="W456" i="7948"/>
  <c r="S479" i="7948"/>
  <c r="X456" i="7948"/>
  <c r="J70" i="7948"/>
  <c r="C70" i="7948"/>
  <c r="E70" i="7948"/>
  <c r="V457" i="7948"/>
  <c r="BA363" i="7948"/>
  <c r="BA665" i="7948"/>
  <c r="K77" i="7948"/>
  <c r="BB339" i="7948"/>
  <c r="BT235" i="7948"/>
  <c r="BU235" i="7948"/>
  <c r="BW357" i="7948"/>
  <c r="BX357" i="7948"/>
  <c r="Y427" i="7948"/>
  <c r="Z427" i="7948"/>
  <c r="BT354" i="7948"/>
  <c r="BU354" i="7948"/>
  <c r="BV303" i="7948"/>
  <c r="BW303" i="7948"/>
  <c r="BX303" i="7948"/>
  <c r="AF437" i="7948"/>
  <c r="AG437" i="7948"/>
  <c r="BN295" i="7948"/>
  <c r="BP264" i="7948"/>
  <c r="BQ264" i="7948"/>
  <c r="BZ314" i="7948"/>
  <c r="BD224" i="7948"/>
  <c r="AO477" i="7948"/>
  <c r="AR387" i="7948"/>
  <c r="AT389" i="7948"/>
  <c r="AN381" i="7948"/>
  <c r="AO381" i="7948"/>
  <c r="AR210" i="7948"/>
  <c r="BA276" i="7948"/>
  <c r="BA662" i="7948"/>
  <c r="BB251" i="7948"/>
  <c r="BY316" i="7948"/>
  <c r="BZ316" i="7948"/>
  <c r="BS267" i="7948"/>
  <c r="BT267" i="7948"/>
  <c r="BR299" i="7948"/>
  <c r="BS299" i="7948"/>
  <c r="BV355" i="7948"/>
  <c r="BX359" i="7948"/>
  <c r="BY359" i="7948"/>
  <c r="BZ359" i="7948"/>
  <c r="BX315" i="7948"/>
  <c r="BY315" i="7948"/>
  <c r="BV302" i="7948"/>
  <c r="BL261" i="7948"/>
  <c r="BM261" i="7948"/>
  <c r="BC223" i="7948"/>
  <c r="BH255" i="7948"/>
  <c r="BI255" i="7948"/>
  <c r="BJ255" i="7948"/>
  <c r="AM532" i="7948"/>
  <c r="BW358" i="7948"/>
  <c r="BS352" i="7948"/>
  <c r="AK473" i="7948"/>
  <c r="AL473" i="7948"/>
  <c r="BS237" i="7948"/>
  <c r="BT237" i="7948"/>
  <c r="BN260" i="7948"/>
  <c r="BO260" i="7948"/>
  <c r="BB247" i="7948"/>
  <c r="BB661" i="7948"/>
  <c r="AJ204" i="7948"/>
  <c r="AF470" i="7948"/>
  <c r="AQ385" i="7948"/>
  <c r="BF225" i="7948"/>
  <c r="AE494" i="7948"/>
  <c r="AF494" i="7948"/>
  <c r="AE469" i="7948"/>
  <c r="AF469" i="7948"/>
  <c r="BK230" i="7948"/>
  <c r="AH498" i="7948"/>
  <c r="AI498" i="7948"/>
  <c r="AJ498" i="7948"/>
  <c r="AR505" i="7948"/>
  <c r="AO504" i="7948"/>
  <c r="AR534" i="7948"/>
  <c r="AN502" i="7948"/>
  <c r="AF442" i="7948"/>
  <c r="AJ529" i="7948"/>
  <c r="AK529" i="7948"/>
  <c r="AJ528" i="7948"/>
  <c r="AK528" i="7948"/>
  <c r="AL528" i="7948"/>
  <c r="Z369" i="7948"/>
  <c r="AA369" i="7948"/>
  <c r="AB369" i="7948"/>
  <c r="Y426" i="7948"/>
  <c r="Z426" i="7948"/>
  <c r="AE373" i="7948"/>
  <c r="AH374" i="7948"/>
  <c r="X458" i="7948"/>
  <c r="Y458" i="7948"/>
  <c r="Z458" i="7948"/>
  <c r="Z435" i="7948"/>
  <c r="AA370" i="7948"/>
  <c r="AB370" i="7948"/>
  <c r="AC370" i="7948"/>
  <c r="AD467" i="7948"/>
  <c r="AD523" i="7948"/>
  <c r="AE523" i="7948"/>
  <c r="AF523" i="7948"/>
  <c r="AI525" i="7948"/>
  <c r="AJ525" i="7948"/>
  <c r="AC440" i="7948"/>
  <c r="AD440" i="7948"/>
  <c r="AE440" i="7948"/>
  <c r="AA194" i="7948"/>
  <c r="AB194" i="7948"/>
  <c r="AA462" i="7948"/>
  <c r="AB462" i="7948"/>
  <c r="AC462" i="7948"/>
  <c r="AA195" i="7948"/>
  <c r="AB195" i="7948"/>
  <c r="X62" i="7948"/>
  <c r="L697" i="18"/>
  <c r="L957" i="18"/>
  <c r="H957" i="18"/>
  <c r="H827" i="18"/>
  <c r="H697" i="18"/>
  <c r="K957" i="18"/>
  <c r="I957" i="18"/>
  <c r="I697" i="18"/>
  <c r="N655" i="7948"/>
  <c r="BT297" i="7948"/>
  <c r="BU297" i="7948"/>
  <c r="AI472" i="7948"/>
  <c r="AS384" i="7948"/>
  <c r="BW301" i="7948"/>
  <c r="BX301" i="7948"/>
  <c r="BL228" i="7948"/>
  <c r="BP349" i="7948"/>
  <c r="BQ349" i="7948"/>
  <c r="BM229" i="7948"/>
  <c r="BN229" i="7948"/>
  <c r="BL345" i="7948"/>
  <c r="BJ258" i="7948"/>
  <c r="BK258" i="7948"/>
  <c r="BL258" i="7948"/>
  <c r="AM500" i="7948"/>
  <c r="AN500" i="7948"/>
  <c r="BW356" i="7948"/>
  <c r="BX356" i="7948"/>
  <c r="BV269" i="7948"/>
  <c r="BW269" i="7948"/>
  <c r="AK475" i="7948"/>
  <c r="AP211" i="7948"/>
  <c r="BE287" i="7948"/>
  <c r="AJ474" i="7948"/>
  <c r="AK474" i="7948"/>
  <c r="AD198" i="7948"/>
  <c r="BU240" i="7948"/>
  <c r="BZ244" i="7948"/>
  <c r="BR236" i="7948"/>
  <c r="BU313" i="7948"/>
  <c r="BV313" i="7948"/>
  <c r="BY243" i="7948"/>
  <c r="BZ243" i="7948"/>
  <c r="BB284" i="7948"/>
  <c r="AG202" i="7948"/>
  <c r="AF492" i="7948"/>
  <c r="AG492" i="7948"/>
  <c r="AH445" i="7948"/>
  <c r="BJ344" i="7948"/>
  <c r="BS266" i="7948"/>
  <c r="BM231" i="7948"/>
  <c r="BN231" i="7948"/>
  <c r="BI343" i="7948"/>
  <c r="BC285" i="7948"/>
  <c r="BC222" i="7948"/>
  <c r="BD222" i="7948"/>
  <c r="AU215" i="7948"/>
  <c r="AT212" i="7948"/>
  <c r="AS386" i="7948"/>
  <c r="AP208" i="7948"/>
  <c r="AR506" i="7948"/>
  <c r="AS506" i="7948"/>
  <c r="AZ216" i="7948"/>
  <c r="AJ378" i="7948"/>
  <c r="AJ446" i="7948"/>
  <c r="AL530" i="7948"/>
  <c r="AV305" i="7948"/>
  <c r="AV663" i="7948"/>
  <c r="AW280" i="7948"/>
  <c r="AN383" i="7948"/>
  <c r="AH376" i="7948"/>
  <c r="AI376" i="7948"/>
  <c r="AJ376" i="7948"/>
  <c r="Z490" i="7948"/>
  <c r="AE524" i="7948"/>
  <c r="AF524" i="7948"/>
  <c r="BC286" i="7948"/>
  <c r="BD286" i="7948"/>
  <c r="AB439" i="7948"/>
  <c r="BH342" i="7948"/>
  <c r="BA281" i="7948"/>
  <c r="BB281" i="7948"/>
  <c r="BK347" i="7948"/>
  <c r="BH290" i="7948"/>
  <c r="BI290" i="7948"/>
  <c r="BF289" i="7948"/>
  <c r="AH496" i="7948"/>
  <c r="AC493" i="7948"/>
  <c r="AC438" i="7948"/>
  <c r="AD438" i="7948"/>
  <c r="AO209" i="7948"/>
  <c r="AP209" i="7948"/>
  <c r="AS505" i="7948"/>
  <c r="AI499" i="7948"/>
  <c r="AJ499" i="7948"/>
  <c r="AC522" i="7948"/>
  <c r="AC520" i="7948"/>
  <c r="AD520" i="7948"/>
  <c r="AK380" i="7948"/>
  <c r="AD489" i="7948"/>
  <c r="AA519" i="7948"/>
  <c r="AK204" i="7948"/>
  <c r="AL205" i="7948"/>
  <c r="AN206" i="7948"/>
  <c r="AF373" i="7948"/>
  <c r="AF375" i="7948"/>
  <c r="AF495" i="7948"/>
  <c r="Y514" i="7948"/>
  <c r="AG468" i="7948"/>
  <c r="Z460" i="7948"/>
  <c r="AA460" i="7948"/>
  <c r="Z517" i="7948"/>
  <c r="AC521" i="7948"/>
  <c r="AD521" i="7948"/>
  <c r="AA463" i="7948"/>
  <c r="AB463" i="7948"/>
  <c r="X486" i="7948"/>
  <c r="Z434" i="7948"/>
  <c r="L73" i="7948"/>
  <c r="L672" i="7948"/>
  <c r="L692" i="7948"/>
  <c r="O73" i="7948"/>
  <c r="O672" i="7948"/>
  <c r="O692" i="7948"/>
  <c r="Q73" i="7948"/>
  <c r="Q672" i="7948"/>
  <c r="Q692" i="7948"/>
  <c r="AQ73" i="7948"/>
  <c r="AQ672" i="7948"/>
  <c r="AO73" i="7948"/>
  <c r="AO672" i="7948"/>
  <c r="AM73" i="7948"/>
  <c r="AM672" i="7948"/>
  <c r="AK73" i="7948"/>
  <c r="AK672" i="7948"/>
  <c r="AI73" i="7948"/>
  <c r="AI672" i="7948"/>
  <c r="AG73" i="7948"/>
  <c r="AG672" i="7948"/>
  <c r="AE73" i="7948"/>
  <c r="AE672" i="7948"/>
  <c r="AB73" i="7948"/>
  <c r="AB672" i="7948"/>
  <c r="X73" i="7948"/>
  <c r="X672" i="7948"/>
  <c r="T73" i="7948"/>
  <c r="T672" i="7948"/>
  <c r="AA73" i="7948"/>
  <c r="AA672" i="7948"/>
  <c r="W73" i="7948"/>
  <c r="W672" i="7948"/>
  <c r="S73" i="7948"/>
  <c r="S672" i="7948"/>
  <c r="M73" i="7948"/>
  <c r="M672" i="7948"/>
  <c r="M692" i="7948"/>
  <c r="N73" i="7948"/>
  <c r="N672" i="7948"/>
  <c r="N692" i="7948"/>
  <c r="P73" i="7948"/>
  <c r="P672" i="7948"/>
  <c r="P692" i="7948"/>
  <c r="AR73" i="7948"/>
  <c r="AR672" i="7948"/>
  <c r="AP73" i="7948"/>
  <c r="AP672" i="7948"/>
  <c r="AN73" i="7948"/>
  <c r="AN672" i="7948"/>
  <c r="AL73" i="7948"/>
  <c r="AL672" i="7948"/>
  <c r="AJ73" i="7948"/>
  <c r="AJ672" i="7948"/>
  <c r="AH73" i="7948"/>
  <c r="AH672" i="7948"/>
  <c r="AF73" i="7948"/>
  <c r="AF672" i="7948"/>
  <c r="AD73" i="7948"/>
  <c r="AD672" i="7948"/>
  <c r="Z73" i="7948"/>
  <c r="Z672" i="7948"/>
  <c r="V73" i="7948"/>
  <c r="V672" i="7948"/>
  <c r="R73" i="7948"/>
  <c r="R672" i="7948"/>
  <c r="AC73" i="7948"/>
  <c r="AC672" i="7948"/>
  <c r="Y73" i="7948"/>
  <c r="Y672" i="7948"/>
  <c r="U73" i="7948"/>
  <c r="U672" i="7948"/>
  <c r="J697" i="18"/>
  <c r="J957" i="18"/>
  <c r="M697" i="18"/>
  <c r="M957" i="18"/>
  <c r="I664" i="7948"/>
  <c r="P655" i="7948"/>
  <c r="O655" i="7948"/>
  <c r="BG252" i="7948"/>
  <c r="AC371" i="7948"/>
  <c r="BS300" i="7948"/>
  <c r="BT300" i="7948"/>
  <c r="BS263" i="7948"/>
  <c r="BR351" i="7948"/>
  <c r="BP262" i="7948"/>
  <c r="BN296" i="7948"/>
  <c r="BI257" i="7948"/>
  <c r="BE254" i="7948"/>
  <c r="BF340" i="7948"/>
  <c r="AP504" i="7948"/>
  <c r="AL531" i="7948"/>
  <c r="AM531" i="7948"/>
  <c r="AN448" i="7948"/>
  <c r="BM294" i="7948"/>
  <c r="BN294" i="7948"/>
  <c r="BM348" i="7948"/>
  <c r="BN348" i="7948"/>
  <c r="AR535" i="7948"/>
  <c r="AV390" i="7948"/>
  <c r="AW390" i="7948"/>
  <c r="AX390" i="7948"/>
  <c r="BB363" i="7948"/>
  <c r="BB665" i="7948"/>
  <c r="BC338" i="7948"/>
  <c r="BD338" i="7948"/>
  <c r="AN207" i="7948"/>
  <c r="AO207" i="7948"/>
  <c r="AP207" i="7948"/>
  <c r="AI377" i="7948"/>
  <c r="AJ377" i="7948"/>
  <c r="AF443" i="7948"/>
  <c r="BH226" i="7948"/>
  <c r="AJ379" i="7948"/>
  <c r="X433" i="7948"/>
  <c r="L655" i="7948"/>
  <c r="H966" i="18"/>
  <c r="H836" i="18"/>
  <c r="I966" i="18"/>
  <c r="I706" i="18"/>
  <c r="O75" i="7948"/>
  <c r="P75" i="7948"/>
  <c r="L75" i="7948"/>
  <c r="AQ75" i="7948"/>
  <c r="AO75" i="7948"/>
  <c r="AM75" i="7948"/>
  <c r="AK75" i="7948"/>
  <c r="AI75" i="7948"/>
  <c r="AG75" i="7948"/>
  <c r="AE75" i="7948"/>
  <c r="AC75" i="7948"/>
  <c r="AA75" i="7948"/>
  <c r="Y75" i="7948"/>
  <c r="W75" i="7948"/>
  <c r="U75" i="7948"/>
  <c r="S75" i="7948"/>
  <c r="Q75" i="7948"/>
  <c r="N75" i="7948"/>
  <c r="AP75" i="7948"/>
  <c r="AL75" i="7948"/>
  <c r="AH75" i="7948"/>
  <c r="AD75" i="7948"/>
  <c r="Z75" i="7948"/>
  <c r="V75" i="7948"/>
  <c r="R75" i="7948"/>
  <c r="M75" i="7948"/>
  <c r="AN75" i="7948"/>
  <c r="AF75" i="7948"/>
  <c r="X75" i="7948"/>
  <c r="AJ75" i="7948"/>
  <c r="T75" i="7948"/>
  <c r="AB75" i="7948"/>
  <c r="AR75" i="7948"/>
  <c r="BQ311" i="7948"/>
  <c r="BR311" i="7948"/>
  <c r="BS311" i="7948"/>
  <c r="BT311" i="7948"/>
  <c r="BK292" i="7948"/>
  <c r="AL203" i="7948"/>
  <c r="AA518" i="7948"/>
  <c r="AC491" i="7948"/>
  <c r="AD491" i="7948"/>
  <c r="AJ447" i="7948"/>
  <c r="AT214" i="7948"/>
  <c r="AU214" i="7948"/>
  <c r="AK501" i="7948"/>
  <c r="AJ471" i="7948"/>
  <c r="AE441" i="7948"/>
  <c r="AO382" i="7948"/>
  <c r="BF288" i="7948"/>
  <c r="BB282" i="7948"/>
  <c r="BG227" i="7948"/>
  <c r="AI526" i="7948"/>
  <c r="AE200" i="7948"/>
  <c r="AI527" i="7948"/>
  <c r="AD199" i="7948"/>
  <c r="AB487" i="7948"/>
  <c r="X485" i="7948"/>
  <c r="W455" i="7948"/>
  <c r="X455" i="7948"/>
  <c r="E61" i="7948"/>
  <c r="N71" i="7948"/>
  <c r="J65" i="7948"/>
  <c r="J77" i="7948"/>
  <c r="J655" i="7948"/>
  <c r="AO533" i="7948"/>
  <c r="AP382" i="7948"/>
  <c r="Z436" i="7948"/>
  <c r="S28" i="7949"/>
  <c r="Q101" i="18"/>
  <c r="Q957" i="18"/>
  <c r="Q708" i="18"/>
  <c r="Q968" i="18"/>
  <c r="N188" i="7944"/>
  <c r="O709" i="18"/>
  <c r="O969" i="18"/>
  <c r="P697" i="18"/>
  <c r="P957" i="18"/>
  <c r="N192" i="18"/>
  <c r="E97" i="7945"/>
  <c r="F97" i="7945"/>
  <c r="P257" i="18"/>
  <c r="Q697" i="18"/>
  <c r="O697" i="18"/>
  <c r="O957" i="18"/>
  <c r="N231" i="18"/>
  <c r="E125" i="7945"/>
  <c r="F125" i="7945"/>
  <c r="N166" i="18"/>
  <c r="P110" i="7944"/>
  <c r="Q110" i="7944"/>
  <c r="N84" i="7944"/>
  <c r="O84" i="7944"/>
  <c r="L139" i="1"/>
  <c r="N97" i="7944"/>
  <c r="E41" i="7945"/>
  <c r="I69" i="7949"/>
  <c r="S68" i="7949"/>
  <c r="N131" i="7944"/>
  <c r="Q131" i="7944"/>
  <c r="O131" i="7944"/>
  <c r="P131" i="7944"/>
  <c r="I59" i="7949"/>
  <c r="H73" i="7949"/>
  <c r="S31" i="7949"/>
  <c r="R36" i="7949"/>
  <c r="E112" i="7945"/>
  <c r="O227" i="7944"/>
  <c r="P227" i="7944"/>
  <c r="E55" i="7945"/>
  <c r="S14" i="7949"/>
  <c r="I64" i="7949"/>
  <c r="I60" i="7949"/>
  <c r="S33" i="7949"/>
  <c r="I70" i="7949"/>
  <c r="S35" i="7949"/>
  <c r="O82" i="18"/>
  <c r="M82" i="18"/>
  <c r="M88" i="18"/>
  <c r="N82" i="18"/>
  <c r="P82" i="18"/>
  <c r="Q82" i="18"/>
  <c r="L71" i="1"/>
  <c r="N114" i="18"/>
  <c r="O114" i="18"/>
  <c r="I65" i="7949"/>
  <c r="I62" i="7949"/>
  <c r="I71" i="7949"/>
  <c r="N196" i="7944"/>
  <c r="P196" i="7944"/>
  <c r="Q196" i="7944"/>
  <c r="O196" i="7944"/>
  <c r="N127" i="18"/>
  <c r="I63" i="7949"/>
  <c r="Q73" i="7949"/>
  <c r="S63" i="7949"/>
  <c r="S66" i="7949"/>
  <c r="I61" i="7949"/>
  <c r="I67" i="7949"/>
  <c r="I72" i="7949"/>
  <c r="J504" i="7941"/>
  <c r="J793" i="18"/>
  <c r="I504" i="7941"/>
  <c r="I793" i="18"/>
  <c r="H504" i="7941"/>
  <c r="H793" i="18"/>
  <c r="K504" i="7941"/>
  <c r="K793" i="18"/>
  <c r="S483" i="7948"/>
  <c r="T483" i="7948"/>
  <c r="AI444" i="7948"/>
  <c r="AJ444" i="7948"/>
  <c r="AK444" i="7948"/>
  <c r="AL444" i="7948"/>
  <c r="N113" i="7942"/>
  <c r="P963" i="18"/>
  <c r="P703" i="18"/>
  <c r="Q179" i="18"/>
  <c r="P36" i="7944"/>
  <c r="Q36" i="7944"/>
  <c r="R36" i="7944"/>
  <c r="Q22" i="7944"/>
  <c r="R22" i="7944"/>
  <c r="R30" i="7944"/>
  <c r="N130" i="7942"/>
  <c r="O130" i="7942"/>
  <c r="M138" i="7942"/>
  <c r="M139" i="7942"/>
  <c r="N111" i="7942"/>
  <c r="O142" i="7942"/>
  <c r="O143" i="7942"/>
  <c r="N143" i="7942"/>
  <c r="L165" i="7942"/>
  <c r="N155" i="7942"/>
  <c r="O110" i="7942"/>
  <c r="P112" i="7942"/>
  <c r="Q112" i="7942"/>
  <c r="Q113" i="7942"/>
  <c r="N160" i="7942"/>
  <c r="N161" i="7942"/>
  <c r="N126" i="7942"/>
  <c r="N127" i="7942"/>
  <c r="M143" i="7942"/>
  <c r="Q755" i="7941"/>
  <c r="Q323" i="7941"/>
  <c r="O115" i="7942"/>
  <c r="L163" i="7942"/>
  <c r="K152" i="7942"/>
  <c r="M149" i="7942"/>
  <c r="L151" i="7942"/>
  <c r="N131" i="7942"/>
  <c r="M150" i="7942"/>
  <c r="M165" i="7942"/>
  <c r="N164" i="7942"/>
  <c r="O164" i="7942"/>
  <c r="P157" i="7942"/>
  <c r="M166" i="7942"/>
  <c r="N166" i="7942"/>
  <c r="N136" i="7942"/>
  <c r="N137" i="7942"/>
  <c r="N148" i="7942"/>
  <c r="O148" i="7942"/>
  <c r="N144" i="7942"/>
  <c r="O144" i="7942"/>
  <c r="M162" i="7942"/>
  <c r="N162" i="7942"/>
  <c r="N150" i="7942"/>
  <c r="N124" i="7942"/>
  <c r="N125" i="7942"/>
  <c r="O113" i="7942"/>
  <c r="L167" i="7942"/>
  <c r="N165" i="7942"/>
  <c r="P154" i="7942"/>
  <c r="P155" i="7942"/>
  <c r="L147" i="7942"/>
  <c r="M146" i="7942"/>
  <c r="L159" i="7942"/>
  <c r="L129" i="7942"/>
  <c r="P114" i="7942"/>
  <c r="Q114" i="7942"/>
  <c r="Q115" i="7942"/>
  <c r="M145" i="7942"/>
  <c r="Q744" i="7941"/>
  <c r="Q312" i="7941"/>
  <c r="M161" i="7942"/>
  <c r="M140" i="7942"/>
  <c r="L117" i="7942"/>
  <c r="M158" i="7942"/>
  <c r="N122" i="7942"/>
  <c r="H107" i="7942"/>
  <c r="M137" i="7942"/>
  <c r="N116" i="7942"/>
  <c r="N115" i="7942"/>
  <c r="AC68" i="7948"/>
  <c r="AC667" i="7948"/>
  <c r="U68" i="7948"/>
  <c r="U667" i="7948"/>
  <c r="AB68" i="7948"/>
  <c r="AB667" i="7948"/>
  <c r="Z68" i="7948"/>
  <c r="Z667" i="7948"/>
  <c r="Q655" i="7948"/>
  <c r="M655" i="7948"/>
  <c r="Y456" i="7948"/>
  <c r="Z456" i="7948"/>
  <c r="BK256" i="7948"/>
  <c r="AN476" i="7948"/>
  <c r="AO476" i="7948"/>
  <c r="AB461" i="7948"/>
  <c r="AC461" i="7948"/>
  <c r="BL259" i="7948"/>
  <c r="AP503" i="7948"/>
  <c r="AQ503" i="7948"/>
  <c r="L64" i="7948"/>
  <c r="N64" i="7948"/>
  <c r="N663" i="7948"/>
  <c r="N683" i="7948"/>
  <c r="J699" i="18"/>
  <c r="O64" i="7948"/>
  <c r="O663" i="7948"/>
  <c r="O683" i="7948"/>
  <c r="M64" i="7948"/>
  <c r="M663" i="7948"/>
  <c r="M683" i="7948"/>
  <c r="I959" i="18"/>
  <c r="AB64" i="7948"/>
  <c r="AB663" i="7948"/>
  <c r="Z64" i="7948"/>
  <c r="Z663" i="7948"/>
  <c r="W64" i="7948"/>
  <c r="W663" i="7948"/>
  <c r="V64" i="7948"/>
  <c r="V663" i="7948"/>
  <c r="BZ241" i="7948"/>
  <c r="AM68" i="7948"/>
  <c r="AM667" i="7948"/>
  <c r="AR68" i="7948"/>
  <c r="AR667" i="7948"/>
  <c r="AI68" i="7948"/>
  <c r="AI667" i="7948"/>
  <c r="AP68" i="7948"/>
  <c r="AP667" i="7948"/>
  <c r="AG373" i="7948"/>
  <c r="AH373" i="7948"/>
  <c r="Y68" i="7948"/>
  <c r="Y667" i="7948"/>
  <c r="W68" i="7948"/>
  <c r="W667" i="7948"/>
  <c r="T68" i="7948"/>
  <c r="T667" i="7948"/>
  <c r="AJ68" i="7948"/>
  <c r="AJ667" i="7948"/>
  <c r="AO68" i="7948"/>
  <c r="AO667" i="7948"/>
  <c r="S68" i="7948"/>
  <c r="S667" i="7948"/>
  <c r="P68" i="7948"/>
  <c r="P667" i="7948"/>
  <c r="P687" i="7948"/>
  <c r="AH68" i="7948"/>
  <c r="AH667" i="7948"/>
  <c r="M68" i="7948"/>
  <c r="M667" i="7948"/>
  <c r="M687" i="7948"/>
  <c r="AB196" i="7948"/>
  <c r="AC196" i="7948"/>
  <c r="BO348" i="7948"/>
  <c r="I77" i="7948"/>
  <c r="AG494" i="7948"/>
  <c r="AH494" i="7948"/>
  <c r="G676" i="7948"/>
  <c r="BL346" i="7948"/>
  <c r="G77" i="7948"/>
  <c r="J963" i="18"/>
  <c r="J703" i="18"/>
  <c r="T450" i="7948"/>
  <c r="C72" i="7948"/>
  <c r="E72" i="7948"/>
  <c r="M72" i="7948"/>
  <c r="M671" i="7948"/>
  <c r="M691" i="7948"/>
  <c r="AG68" i="7948"/>
  <c r="AG667" i="7948"/>
  <c r="L68" i="7948"/>
  <c r="L667" i="7948"/>
  <c r="L687" i="7948"/>
  <c r="AE68" i="7948"/>
  <c r="AE667" i="7948"/>
  <c r="O68" i="7948"/>
  <c r="O667" i="7948"/>
  <c r="O687" i="7948"/>
  <c r="X68" i="7948"/>
  <c r="X667" i="7948"/>
  <c r="AF68" i="7948"/>
  <c r="AF667" i="7948"/>
  <c r="AN68" i="7948"/>
  <c r="AN667" i="7948"/>
  <c r="Q68" i="7948"/>
  <c r="Q667" i="7948"/>
  <c r="Q687" i="7948"/>
  <c r="R68" i="7948"/>
  <c r="R667" i="7948"/>
  <c r="AK68" i="7948"/>
  <c r="AK667" i="7948"/>
  <c r="AA68" i="7948"/>
  <c r="AA667" i="7948"/>
  <c r="AQ68" i="7948"/>
  <c r="AQ667" i="7948"/>
  <c r="V68" i="7948"/>
  <c r="V667" i="7948"/>
  <c r="AD68" i="7948"/>
  <c r="AD667" i="7948"/>
  <c r="AL68" i="7948"/>
  <c r="AL667" i="7948"/>
  <c r="M69" i="7948"/>
  <c r="M668" i="7948"/>
  <c r="M688" i="7948"/>
  <c r="BO232" i="7948"/>
  <c r="BT299" i="7948"/>
  <c r="BU299" i="7948"/>
  <c r="Y488" i="7948"/>
  <c r="J664" i="7948"/>
  <c r="BI341" i="7948"/>
  <c r="BJ341" i="7948"/>
  <c r="U431" i="7948"/>
  <c r="L668" i="7948"/>
  <c r="L688" i="7948"/>
  <c r="N69" i="7948"/>
  <c r="AX388" i="7948"/>
  <c r="AY388" i="7948"/>
  <c r="AZ388" i="7948"/>
  <c r="BU265" i="7948"/>
  <c r="BV265" i="7948"/>
  <c r="BW265" i="7948"/>
  <c r="AO500" i="7948"/>
  <c r="I666" i="7948"/>
  <c r="I676" i="7948"/>
  <c r="J662" i="7948"/>
  <c r="K660" i="7948"/>
  <c r="K676" i="7948"/>
  <c r="P76" i="7948"/>
  <c r="P675" i="7948"/>
  <c r="P695" i="7948"/>
  <c r="O76" i="7948"/>
  <c r="O675" i="7948"/>
  <c r="O695" i="7948"/>
  <c r="AP76" i="7948"/>
  <c r="AP674" i="7948"/>
  <c r="AL76" i="7948"/>
  <c r="AL675" i="7948"/>
  <c r="AH76" i="7948"/>
  <c r="AH674" i="7948"/>
  <c r="AD76" i="7948"/>
  <c r="AD675" i="7948"/>
  <c r="Z76" i="7948"/>
  <c r="Z675" i="7948"/>
  <c r="V76" i="7948"/>
  <c r="V674" i="7948"/>
  <c r="R76" i="7948"/>
  <c r="R675" i="7948"/>
  <c r="Q76" i="7948"/>
  <c r="Q675" i="7948"/>
  <c r="Q695" i="7948"/>
  <c r="AQ76" i="7948"/>
  <c r="AQ674" i="7948"/>
  <c r="AM76" i="7948"/>
  <c r="AM674" i="7948"/>
  <c r="AI76" i="7948"/>
  <c r="AI675" i="7948"/>
  <c r="AE76" i="7948"/>
  <c r="AE675" i="7948"/>
  <c r="AA76" i="7948"/>
  <c r="AA674" i="7948"/>
  <c r="W76" i="7948"/>
  <c r="W675" i="7948"/>
  <c r="S76" i="7948"/>
  <c r="S675" i="7948"/>
  <c r="L76" i="7948"/>
  <c r="L674" i="7948"/>
  <c r="L694" i="7948"/>
  <c r="AR76" i="7948"/>
  <c r="AR674" i="7948"/>
  <c r="AN76" i="7948"/>
  <c r="AN675" i="7948"/>
  <c r="AJ76" i="7948"/>
  <c r="AJ675" i="7948"/>
  <c r="AF76" i="7948"/>
  <c r="AF675" i="7948"/>
  <c r="AB76" i="7948"/>
  <c r="AB675" i="7948"/>
  <c r="X76" i="7948"/>
  <c r="X674" i="7948"/>
  <c r="T76" i="7948"/>
  <c r="T675" i="7948"/>
  <c r="N76" i="7948"/>
  <c r="N674" i="7948"/>
  <c r="N694" i="7948"/>
  <c r="M76" i="7948"/>
  <c r="M675" i="7948"/>
  <c r="M695" i="7948"/>
  <c r="AO76" i="7948"/>
  <c r="AO674" i="7948"/>
  <c r="AK76" i="7948"/>
  <c r="AK675" i="7948"/>
  <c r="AG76" i="7948"/>
  <c r="AG674" i="7948"/>
  <c r="AC76" i="7948"/>
  <c r="AC674" i="7948"/>
  <c r="Y76" i="7948"/>
  <c r="Y674" i="7948"/>
  <c r="U76" i="7948"/>
  <c r="U675" i="7948"/>
  <c r="BI291" i="7948"/>
  <c r="BJ291" i="7948"/>
  <c r="BS310" i="7948"/>
  <c r="BT310" i="7948"/>
  <c r="BU310" i="7948"/>
  <c r="V454" i="7948"/>
  <c r="W454" i="7948"/>
  <c r="Y516" i="7948"/>
  <c r="Z516" i="7948"/>
  <c r="AB429" i="7948"/>
  <c r="AC429" i="7948"/>
  <c r="AD429" i="7948"/>
  <c r="BR264" i="7948"/>
  <c r="BS264" i="7948"/>
  <c r="I709" i="18"/>
  <c r="I969" i="18"/>
  <c r="J709" i="18"/>
  <c r="J969" i="18"/>
  <c r="M709" i="18"/>
  <c r="M969" i="18"/>
  <c r="K969" i="18"/>
  <c r="K709" i="18"/>
  <c r="R537" i="7948"/>
  <c r="R655" i="7948"/>
  <c r="T512" i="7948"/>
  <c r="V425" i="7948"/>
  <c r="S450" i="7948"/>
  <c r="U430" i="7948"/>
  <c r="AA465" i="7948"/>
  <c r="W425" i="7948"/>
  <c r="U513" i="7948"/>
  <c r="W218" i="7948"/>
  <c r="X193" i="7948"/>
  <c r="Y193" i="7948"/>
  <c r="Y218" i="7948"/>
  <c r="X428" i="7948"/>
  <c r="U459" i="7948"/>
  <c r="H676" i="7948"/>
  <c r="BY271" i="7948"/>
  <c r="BZ271" i="7948"/>
  <c r="V515" i="7948"/>
  <c r="L72" i="7948"/>
  <c r="M67" i="7948"/>
  <c r="M666" i="7948"/>
  <c r="M686" i="7948"/>
  <c r="L67" i="7948"/>
  <c r="N67" i="7948"/>
  <c r="N666" i="7948"/>
  <c r="N686" i="7948"/>
  <c r="O67" i="7948"/>
  <c r="O666" i="7948"/>
  <c r="O686" i="7948"/>
  <c r="T63" i="7948"/>
  <c r="T662" i="7948"/>
  <c r="M63" i="7948"/>
  <c r="M662" i="7948"/>
  <c r="M682" i="7948"/>
  <c r="Q63" i="7948"/>
  <c r="Q662" i="7948"/>
  <c r="Q682" i="7948"/>
  <c r="N63" i="7948"/>
  <c r="N662" i="7948"/>
  <c r="N682" i="7948"/>
  <c r="S63" i="7948"/>
  <c r="S662" i="7948"/>
  <c r="L63" i="7948"/>
  <c r="P63" i="7948"/>
  <c r="P662" i="7948"/>
  <c r="P682" i="7948"/>
  <c r="R63" i="7948"/>
  <c r="R662" i="7948"/>
  <c r="O63" i="7948"/>
  <c r="O662" i="7948"/>
  <c r="O682" i="7948"/>
  <c r="L709" i="18"/>
  <c r="L969" i="18"/>
  <c r="H969" i="18"/>
  <c r="H839" i="18"/>
  <c r="H709" i="18"/>
  <c r="W515" i="7948"/>
  <c r="BT268" i="7948"/>
  <c r="AA368" i="7948"/>
  <c r="AB368" i="7948"/>
  <c r="Z367" i="7948"/>
  <c r="X392" i="7948"/>
  <c r="BG253" i="7948"/>
  <c r="BH253" i="7948"/>
  <c r="BU239" i="7948"/>
  <c r="BV239" i="7948"/>
  <c r="BV270" i="7948"/>
  <c r="BW270" i="7948"/>
  <c r="BX270" i="7948"/>
  <c r="BY270" i="7948"/>
  <c r="BP309" i="7948"/>
  <c r="BQ309" i="7948"/>
  <c r="BQ334" i="7948"/>
  <c r="BQ664" i="7948"/>
  <c r="BO334" i="7948"/>
  <c r="BO664" i="7948"/>
  <c r="W432" i="7948"/>
  <c r="AC464" i="7948"/>
  <c r="X484" i="7948"/>
  <c r="Y484" i="7948"/>
  <c r="BR233" i="7948"/>
  <c r="AA197" i="7948"/>
  <c r="AA456" i="7948"/>
  <c r="AB456" i="7948"/>
  <c r="AI494" i="7948"/>
  <c r="AJ494" i="7948"/>
  <c r="AK494" i="7948"/>
  <c r="AL494" i="7948"/>
  <c r="AC369" i="7948"/>
  <c r="AD369" i="7948"/>
  <c r="BY303" i="7948"/>
  <c r="BZ303" i="7948"/>
  <c r="J669" i="7948"/>
  <c r="J676" i="7948"/>
  <c r="L663" i="7948"/>
  <c r="L683" i="7948"/>
  <c r="J959" i="18"/>
  <c r="K959" i="18"/>
  <c r="K699" i="18"/>
  <c r="I699" i="18"/>
  <c r="BC339" i="7948"/>
  <c r="BD339" i="7948"/>
  <c r="BD363" i="7948"/>
  <c r="BD665" i="7948"/>
  <c r="AK376" i="7948"/>
  <c r="AL376" i="7948"/>
  <c r="AG523" i="7948"/>
  <c r="AH523" i="7948"/>
  <c r="L70" i="7948"/>
  <c r="M70" i="7948"/>
  <c r="M669" i="7948"/>
  <c r="M689" i="7948"/>
  <c r="BU238" i="7948"/>
  <c r="BV238" i="7948"/>
  <c r="BW238" i="7948"/>
  <c r="BX238" i="7948"/>
  <c r="BY238" i="7948"/>
  <c r="L959" i="18"/>
  <c r="L699" i="18"/>
  <c r="M699" i="18"/>
  <c r="M959" i="18"/>
  <c r="H77" i="7948"/>
  <c r="C66" i="7948"/>
  <c r="E66" i="7948"/>
  <c r="W457" i="7948"/>
  <c r="AF372" i="7948"/>
  <c r="AG372" i="7948"/>
  <c r="BS234" i="7948"/>
  <c r="BT350" i="7948"/>
  <c r="AA436" i="7948"/>
  <c r="AB436" i="7948"/>
  <c r="AE199" i="7948"/>
  <c r="AF199" i="7948"/>
  <c r="AQ382" i="7948"/>
  <c r="AR382" i="7948"/>
  <c r="BU237" i="7948"/>
  <c r="BV237" i="7948"/>
  <c r="BU267" i="7948"/>
  <c r="BV267" i="7948"/>
  <c r="BW267" i="7948"/>
  <c r="BX267" i="7948"/>
  <c r="BV235" i="7948"/>
  <c r="AP533" i="7948"/>
  <c r="M61" i="7948"/>
  <c r="N61" i="7948"/>
  <c r="O61" i="7948"/>
  <c r="L61" i="7948"/>
  <c r="Y455" i="7948"/>
  <c r="Z455" i="7948"/>
  <c r="Y485" i="7948"/>
  <c r="Z485" i="7948"/>
  <c r="AD462" i="7948"/>
  <c r="AE462" i="7948"/>
  <c r="AA427" i="7948"/>
  <c r="BH227" i="7948"/>
  <c r="BI227" i="7948"/>
  <c r="BL292" i="7948"/>
  <c r="BM292" i="7948"/>
  <c r="AF674" i="7948"/>
  <c r="V675" i="7948"/>
  <c r="AD674" i="7948"/>
  <c r="AL674" i="7948"/>
  <c r="N675" i="7948"/>
  <c r="N695" i="7948"/>
  <c r="W674" i="7948"/>
  <c r="AE674" i="7948"/>
  <c r="AI674" i="7948"/>
  <c r="AM675" i="7948"/>
  <c r="P674" i="7948"/>
  <c r="P694" i="7948"/>
  <c r="N668" i="7948"/>
  <c r="N688" i="7948"/>
  <c r="BI226" i="7948"/>
  <c r="AG443" i="7948"/>
  <c r="AK377" i="7948"/>
  <c r="AL377" i="7948"/>
  <c r="AY390" i="7948"/>
  <c r="AZ390" i="7948"/>
  <c r="AS535" i="7948"/>
  <c r="L708" i="18"/>
  <c r="L968" i="18"/>
  <c r="I708" i="18"/>
  <c r="I968" i="18"/>
  <c r="M968" i="18"/>
  <c r="M708" i="18"/>
  <c r="H968" i="18"/>
  <c r="H838" i="18"/>
  <c r="H708" i="18"/>
  <c r="AE521" i="7948"/>
  <c r="Z514" i="7948"/>
  <c r="AA514" i="7948"/>
  <c r="AA458" i="7948"/>
  <c r="AG375" i="7948"/>
  <c r="AH375" i="7948"/>
  <c r="AJ527" i="7948"/>
  <c r="AD522" i="7948"/>
  <c r="AE522" i="7948"/>
  <c r="AK499" i="7948"/>
  <c r="AL499" i="7948"/>
  <c r="AE438" i="7948"/>
  <c r="AI496" i="7948"/>
  <c r="AJ496" i="7948"/>
  <c r="AK498" i="7948"/>
  <c r="BG289" i="7948"/>
  <c r="BI342" i="7948"/>
  <c r="BJ342" i="7948"/>
  <c r="BK342" i="7948"/>
  <c r="BL256" i="7948"/>
  <c r="BE286" i="7948"/>
  <c r="AG524" i="7948"/>
  <c r="AW305" i="7948"/>
  <c r="AW663" i="7948"/>
  <c r="AX280" i="7948"/>
  <c r="AM530" i="7948"/>
  <c r="AK446" i="7948"/>
  <c r="AT505" i="7948"/>
  <c r="AU505" i="7948"/>
  <c r="AQ208" i="7948"/>
  <c r="BC247" i="7948"/>
  <c r="BC661" i="7948"/>
  <c r="BE222" i="7948"/>
  <c r="BF222" i="7948"/>
  <c r="AH492" i="7948"/>
  <c r="AI492" i="7948"/>
  <c r="AJ492" i="7948"/>
  <c r="BV299" i="7948"/>
  <c r="BW299" i="7948"/>
  <c r="AP381" i="7948"/>
  <c r="AQ381" i="7948"/>
  <c r="AL475" i="7948"/>
  <c r="AP500" i="7948"/>
  <c r="Y433" i="7948"/>
  <c r="AC487" i="7948"/>
  <c r="AD487" i="7948"/>
  <c r="AO448" i="7948"/>
  <c r="AP448" i="7948"/>
  <c r="AP476" i="7948"/>
  <c r="AR208" i="7948"/>
  <c r="BM345" i="7948"/>
  <c r="BN345" i="7948"/>
  <c r="BJ257" i="7948"/>
  <c r="BO296" i="7948"/>
  <c r="BS351" i="7948"/>
  <c r="BO231" i="7948"/>
  <c r="BP231" i="7948"/>
  <c r="AJ201" i="7948"/>
  <c r="C65" i="7948"/>
  <c r="H538" i="7941"/>
  <c r="X661" i="7948"/>
  <c r="Y62" i="7948"/>
  <c r="AD461" i="7948"/>
  <c r="AC194" i="7948"/>
  <c r="AF440" i="7948"/>
  <c r="AK525" i="7948"/>
  <c r="AD370" i="7948"/>
  <c r="AE370" i="7948"/>
  <c r="AK497" i="7948"/>
  <c r="AL497" i="7948"/>
  <c r="AM528" i="7948"/>
  <c r="AN528" i="7948"/>
  <c r="AE520" i="7948"/>
  <c r="AF520" i="7948"/>
  <c r="AL529" i="7948"/>
  <c r="AM529" i="7948"/>
  <c r="AN529" i="7948"/>
  <c r="AG442" i="7948"/>
  <c r="AS534" i="7948"/>
  <c r="AL498" i="7948"/>
  <c r="BC281" i="7948"/>
  <c r="AR385" i="7948"/>
  <c r="AS385" i="7948"/>
  <c r="BM259" i="7948"/>
  <c r="BT266" i="7948"/>
  <c r="AM473" i="7948"/>
  <c r="BC284" i="7948"/>
  <c r="BN261" i="7948"/>
  <c r="BO261" i="7948"/>
  <c r="BV240" i="7948"/>
  <c r="BW240" i="7948"/>
  <c r="BB276" i="7948"/>
  <c r="BB662" i="7948"/>
  <c r="BC251" i="7948"/>
  <c r="BD251" i="7948"/>
  <c r="AE198" i="7948"/>
  <c r="AL474" i="7948"/>
  <c r="AM474" i="7948"/>
  <c r="BF287" i="7948"/>
  <c r="BG287" i="7948"/>
  <c r="AU389" i="7948"/>
  <c r="AS387" i="7948"/>
  <c r="AQ211" i="7948"/>
  <c r="AP477" i="7948"/>
  <c r="BY356" i="7948"/>
  <c r="BT263" i="7948"/>
  <c r="BW353" i="7948"/>
  <c r="BY312" i="7948"/>
  <c r="AH437" i="7948"/>
  <c r="AH468" i="7948"/>
  <c r="BO293" i="7948"/>
  <c r="BP293" i="7948"/>
  <c r="BN259" i="7948"/>
  <c r="BM228" i="7948"/>
  <c r="BK344" i="7948"/>
  <c r="BL344" i="7948"/>
  <c r="BV297" i="7948"/>
  <c r="BW297" i="7948"/>
  <c r="BV354" i="7948"/>
  <c r="AT386" i="7948"/>
  <c r="BS236" i="7948"/>
  <c r="BT236" i="7948"/>
  <c r="N670" i="7948"/>
  <c r="N690" i="7948"/>
  <c r="AF200" i="7948"/>
  <c r="AG200" i="7948"/>
  <c r="AJ526" i="7948"/>
  <c r="AF441" i="7948"/>
  <c r="AL501" i="7948"/>
  <c r="AV214" i="7948"/>
  <c r="AK471" i="7948"/>
  <c r="AK447" i="7948"/>
  <c r="AE491" i="7948"/>
  <c r="AB518" i="7948"/>
  <c r="AC518" i="7948"/>
  <c r="AD518" i="7948"/>
  <c r="BK341" i="7948"/>
  <c r="BU311" i="7948"/>
  <c r="BV311" i="7948"/>
  <c r="T674" i="7948"/>
  <c r="X675" i="7948"/>
  <c r="AN674" i="7948"/>
  <c r="Z674" i="7948"/>
  <c r="AH675" i="7948"/>
  <c r="AP675" i="7948"/>
  <c r="Q674" i="7948"/>
  <c r="Q694" i="7948"/>
  <c r="Y675" i="7948"/>
  <c r="AC675" i="7948"/>
  <c r="AG675" i="7948"/>
  <c r="AO675" i="7948"/>
  <c r="L675" i="7948"/>
  <c r="L695" i="7948"/>
  <c r="O674" i="7948"/>
  <c r="O694" i="7948"/>
  <c r="O71" i="7948"/>
  <c r="H547" i="7941"/>
  <c r="BP348" i="7948"/>
  <c r="AK379" i="7948"/>
  <c r="AQ207" i="7948"/>
  <c r="BE338" i="7948"/>
  <c r="AM203" i="7948"/>
  <c r="BG340" i="7948"/>
  <c r="BH252" i="7948"/>
  <c r="BI252" i="7948"/>
  <c r="BZ312" i="7948"/>
  <c r="J708" i="18"/>
  <c r="J968" i="18"/>
  <c r="K968" i="18"/>
  <c r="K708" i="18"/>
  <c r="Y486" i="7948"/>
  <c r="AC463" i="7948"/>
  <c r="AB460" i="7948"/>
  <c r="AG495" i="7948"/>
  <c r="AH495" i="7948"/>
  <c r="AI495" i="7948"/>
  <c r="AM205" i="7948"/>
  <c r="AB519" i="7948"/>
  <c r="AL380" i="7948"/>
  <c r="AM380" i="7948"/>
  <c r="AD493" i="7948"/>
  <c r="BJ290" i="7948"/>
  <c r="BL347" i="7948"/>
  <c r="AC439" i="7948"/>
  <c r="AA490" i="7948"/>
  <c r="AO383" i="7948"/>
  <c r="AO206" i="7948"/>
  <c r="AN530" i="7948"/>
  <c r="AK378" i="7948"/>
  <c r="AT506" i="7948"/>
  <c r="AU506" i="7948"/>
  <c r="AV506" i="7948"/>
  <c r="BF254" i="7948"/>
  <c r="BJ343" i="7948"/>
  <c r="BK343" i="7948"/>
  <c r="AD371" i="7948"/>
  <c r="AI445" i="7948"/>
  <c r="AR211" i="7948"/>
  <c r="BX269" i="7948"/>
  <c r="BZ356" i="7948"/>
  <c r="AQ500" i="7948"/>
  <c r="AR500" i="7948"/>
  <c r="BF283" i="7948"/>
  <c r="BM258" i="7948"/>
  <c r="BO229" i="7948"/>
  <c r="BR349" i="7948"/>
  <c r="BO294" i="7948"/>
  <c r="BU300" i="7948"/>
  <c r="BW298" i="7948"/>
  <c r="AT384" i="7948"/>
  <c r="AJ472" i="7948"/>
  <c r="BQ262" i="7948"/>
  <c r="AC195" i="7948"/>
  <c r="AE467" i="7948"/>
  <c r="AA434" i="7948"/>
  <c r="AA435" i="7948"/>
  <c r="AI374" i="7948"/>
  <c r="AA426" i="7948"/>
  <c r="AE489" i="7948"/>
  <c r="AO502" i="7948"/>
  <c r="AQ504" i="7948"/>
  <c r="AQ209" i="7948"/>
  <c r="AR209" i="7948"/>
  <c r="AM444" i="7948"/>
  <c r="BK257" i="7948"/>
  <c r="AA517" i="7948"/>
  <c r="BL230" i="7948"/>
  <c r="AG469" i="7948"/>
  <c r="AF466" i="7948"/>
  <c r="BG288" i="7948"/>
  <c r="AG470" i="7948"/>
  <c r="AL204" i="7948"/>
  <c r="AU212" i="7948"/>
  <c r="AV212" i="7948"/>
  <c r="AV215" i="7948"/>
  <c r="BD285" i="7948"/>
  <c r="BP260" i="7948"/>
  <c r="BT352" i="7948"/>
  <c r="BX358" i="7948"/>
  <c r="BY358" i="7948"/>
  <c r="BZ358" i="7948"/>
  <c r="AN532" i="7948"/>
  <c r="AN473" i="7948"/>
  <c r="BK255" i="7948"/>
  <c r="BL255" i="7948"/>
  <c r="BW302" i="7948"/>
  <c r="BX302" i="7948"/>
  <c r="BZ315" i="7948"/>
  <c r="BW355" i="7948"/>
  <c r="AS210" i="7948"/>
  <c r="AH202" i="7948"/>
  <c r="AV389" i="7948"/>
  <c r="BE224" i="7948"/>
  <c r="BD223" i="7948"/>
  <c r="BO295" i="7948"/>
  <c r="BY301" i="7948"/>
  <c r="BZ301" i="7948"/>
  <c r="AN531" i="7948"/>
  <c r="BC282" i="7948"/>
  <c r="BG225" i="7948"/>
  <c r="BA216" i="7948"/>
  <c r="AW213" i="7948"/>
  <c r="BY357" i="7948"/>
  <c r="BZ357" i="7948"/>
  <c r="BW313" i="7948"/>
  <c r="S10" i="7949"/>
  <c r="N702" i="18"/>
  <c r="N962" i="18"/>
  <c r="O231" i="18"/>
  <c r="N707" i="18"/>
  <c r="N967" i="18"/>
  <c r="P709" i="18"/>
  <c r="P969" i="18"/>
  <c r="Q257" i="18"/>
  <c r="N704" i="18"/>
  <c r="N964" i="18"/>
  <c r="Q227" i="7944"/>
  <c r="O166" i="18"/>
  <c r="P166" i="18"/>
  <c r="O192" i="18"/>
  <c r="O188" i="7944"/>
  <c r="P188" i="7944"/>
  <c r="O958" i="18"/>
  <c r="O698" i="18"/>
  <c r="P114" i="18"/>
  <c r="Q114" i="18"/>
  <c r="S72" i="7949"/>
  <c r="S67" i="7949"/>
  <c r="S48" i="7949"/>
  <c r="N208" i="7944"/>
  <c r="P208" i="7944"/>
  <c r="Q208" i="7944"/>
  <c r="O208" i="7944"/>
  <c r="O127" i="18"/>
  <c r="S71" i="7949"/>
  <c r="S65" i="7949"/>
  <c r="N143" i="7944"/>
  <c r="O143" i="7944"/>
  <c r="P143" i="7944"/>
  <c r="Q143" i="7944"/>
  <c r="F55" i="7945"/>
  <c r="R18" i="7949"/>
  <c r="R19" i="7949"/>
  <c r="S13" i="7949"/>
  <c r="O135" i="18"/>
  <c r="N135" i="18"/>
  <c r="P135" i="18"/>
  <c r="Q135" i="18"/>
  <c r="F41" i="7945"/>
  <c r="S61" i="7949"/>
  <c r="S45" i="7949"/>
  <c r="Q55" i="7949"/>
  <c r="N959" i="18"/>
  <c r="N699" i="18"/>
  <c r="O200" i="18"/>
  <c r="N200" i="18"/>
  <c r="Q200" i="18"/>
  <c r="P200" i="18"/>
  <c r="S62" i="7949"/>
  <c r="N698" i="18"/>
  <c r="N958" i="18"/>
  <c r="N88" i="18"/>
  <c r="O88" i="18"/>
  <c r="E13" i="7945"/>
  <c r="S17" i="7949"/>
  <c r="S70" i="7949"/>
  <c r="S15" i="7949"/>
  <c r="S60" i="7949"/>
  <c r="S64" i="7949"/>
  <c r="S36" i="7949"/>
  <c r="S59" i="7949"/>
  <c r="R73" i="7949"/>
  <c r="S73" i="7949"/>
  <c r="I73" i="7949"/>
  <c r="S50" i="7949"/>
  <c r="S69" i="7949"/>
  <c r="O97" i="7944"/>
  <c r="P97" i="7944"/>
  <c r="L11" i="18"/>
  <c r="P84" i="7944"/>
  <c r="Q84" i="7944"/>
  <c r="T508" i="7948"/>
  <c r="S508" i="7948"/>
  <c r="S655" i="7948"/>
  <c r="U483" i="7948"/>
  <c r="Q703" i="18"/>
  <c r="Q963" i="18"/>
  <c r="Q154" i="7942"/>
  <c r="Q155" i="7942"/>
  <c r="M167" i="7942"/>
  <c r="O131" i="7942"/>
  <c r="N149" i="7942"/>
  <c r="P113" i="7942"/>
  <c r="P130" i="7942"/>
  <c r="P131" i="7942"/>
  <c r="N138" i="7942"/>
  <c r="P164" i="7942"/>
  <c r="Q164" i="7942"/>
  <c r="Q165" i="7942"/>
  <c r="P110" i="7942"/>
  <c r="O111" i="7942"/>
  <c r="O116" i="7942"/>
  <c r="O136" i="7942"/>
  <c r="O137" i="7942"/>
  <c r="O126" i="7942"/>
  <c r="O127" i="7942"/>
  <c r="P111" i="7942"/>
  <c r="O160" i="7942"/>
  <c r="P142" i="7942"/>
  <c r="Q733" i="7941"/>
  <c r="Q301" i="7941"/>
  <c r="O162" i="7942"/>
  <c r="N163" i="7942"/>
  <c r="P162" i="7942"/>
  <c r="Q162" i="7942"/>
  <c r="O149" i="7942"/>
  <c r="P148" i="7942"/>
  <c r="P149" i="7942"/>
  <c r="Q302" i="7941"/>
  <c r="Q734" i="7941"/>
  <c r="P144" i="7942"/>
  <c r="I107" i="7942"/>
  <c r="J107" i="7942"/>
  <c r="O122" i="7942"/>
  <c r="O123" i="7942"/>
  <c r="M159" i="7942"/>
  <c r="P116" i="7942"/>
  <c r="P117" i="7942"/>
  <c r="M141" i="7942"/>
  <c r="N140" i="7942"/>
  <c r="N158" i="7942"/>
  <c r="N159" i="7942"/>
  <c r="P122" i="7942"/>
  <c r="P123" i="7942"/>
  <c r="N151" i="7942"/>
  <c r="Q144" i="7942"/>
  <c r="N146" i="7942"/>
  <c r="N145" i="7942"/>
  <c r="O145" i="7942"/>
  <c r="P145" i="7942"/>
  <c r="N117" i="7942"/>
  <c r="K107" i="7942"/>
  <c r="P115" i="7942"/>
  <c r="O117" i="7942"/>
  <c r="O150" i="7942"/>
  <c r="O166" i="7942"/>
  <c r="O167" i="7942"/>
  <c r="N167" i="7942"/>
  <c r="L121" i="7942"/>
  <c r="O124" i="7942"/>
  <c r="M151" i="7942"/>
  <c r="O165" i="7942"/>
  <c r="L152" i="7942"/>
  <c r="M152" i="7942"/>
  <c r="N132" i="7942"/>
  <c r="L133" i="7942"/>
  <c r="N128" i="7942"/>
  <c r="M147" i="7942"/>
  <c r="M163" i="7942"/>
  <c r="N123" i="7942"/>
  <c r="P136" i="7942"/>
  <c r="Q136" i="7942"/>
  <c r="X425" i="7948"/>
  <c r="AR503" i="7948"/>
  <c r="AS503" i="7948"/>
  <c r="AD64" i="7948"/>
  <c r="AE64" i="7948"/>
  <c r="O69" i="7948"/>
  <c r="I963" i="18"/>
  <c r="I703" i="18"/>
  <c r="L703" i="18"/>
  <c r="L963" i="18"/>
  <c r="BC363" i="7948"/>
  <c r="BC665" i="7948"/>
  <c r="AK674" i="7948"/>
  <c r="U674" i="7948"/>
  <c r="R674" i="7948"/>
  <c r="AR675" i="7948"/>
  <c r="BT264" i="7948"/>
  <c r="AQ675" i="7948"/>
  <c r="S674" i="7948"/>
  <c r="AJ674" i="7948"/>
  <c r="AD196" i="7948"/>
  <c r="BM346" i="7948"/>
  <c r="BD276" i="7948"/>
  <c r="BD662" i="7948"/>
  <c r="BE251" i="7948"/>
  <c r="BE276" i="7948"/>
  <c r="BE662" i="7948"/>
  <c r="BX297" i="7948"/>
  <c r="AA675" i="7948"/>
  <c r="M674" i="7948"/>
  <c r="M694" i="7948"/>
  <c r="AB674" i="7948"/>
  <c r="I964" i="18"/>
  <c r="I704" i="18"/>
  <c r="M703" i="18"/>
  <c r="M963" i="18"/>
  <c r="K963" i="18"/>
  <c r="K703" i="18"/>
  <c r="H963" i="18"/>
  <c r="H833" i="18"/>
  <c r="H703" i="18"/>
  <c r="Z488" i="7948"/>
  <c r="AA488" i="7948"/>
  <c r="AR381" i="7948"/>
  <c r="AS381" i="7948"/>
  <c r="BI253" i="7948"/>
  <c r="BJ253" i="7948"/>
  <c r="BX265" i="7948"/>
  <c r="BY265" i="7948"/>
  <c r="BZ265" i="7948"/>
  <c r="BK291" i="7948"/>
  <c r="BL291" i="7948"/>
  <c r="V431" i="7948"/>
  <c r="W431" i="7948"/>
  <c r="X431" i="7948"/>
  <c r="BP232" i="7948"/>
  <c r="P61" i="7948"/>
  <c r="Q61" i="7948"/>
  <c r="Y425" i="7948"/>
  <c r="Z425" i="7948"/>
  <c r="AA425" i="7948"/>
  <c r="AB425" i="7948"/>
  <c r="BG222" i="7948"/>
  <c r="BH222" i="7948"/>
  <c r="X515" i="7948"/>
  <c r="Y515" i="7948"/>
  <c r="Z515" i="7948"/>
  <c r="AA515" i="7948"/>
  <c r="AB515" i="7948"/>
  <c r="AA516" i="7948"/>
  <c r="BV310" i="7948"/>
  <c r="BW310" i="7948"/>
  <c r="BX310" i="7948"/>
  <c r="H704" i="18"/>
  <c r="H964" i="18"/>
  <c r="H834" i="18"/>
  <c r="BW239" i="7948"/>
  <c r="BX239" i="7948"/>
  <c r="BY239" i="7948"/>
  <c r="BZ239" i="7948"/>
  <c r="AG520" i="7948"/>
  <c r="AH520" i="7948"/>
  <c r="AI520" i="7948"/>
  <c r="AB516" i="7948"/>
  <c r="AC516" i="7948"/>
  <c r="AD516" i="7948"/>
  <c r="BE339" i="7948"/>
  <c r="BF339" i="7948"/>
  <c r="BG339" i="7948"/>
  <c r="AC456" i="7948"/>
  <c r="AD456" i="7948"/>
  <c r="AB197" i="7948"/>
  <c r="X432" i="7948"/>
  <c r="Y432" i="7948"/>
  <c r="BP334" i="7948"/>
  <c r="BP664" i="7948"/>
  <c r="BR309" i="7948"/>
  <c r="BZ270" i="7948"/>
  <c r="Z392" i="7948"/>
  <c r="AA367" i="7948"/>
  <c r="AC368" i="7948"/>
  <c r="BU268" i="7948"/>
  <c r="BV268" i="7948"/>
  <c r="BW268" i="7948"/>
  <c r="BX268" i="7948"/>
  <c r="H550" i="7941"/>
  <c r="U63" i="7948"/>
  <c r="L662" i="7948"/>
  <c r="L682" i="7948"/>
  <c r="J958" i="18"/>
  <c r="J698" i="18"/>
  <c r="I958" i="18"/>
  <c r="I698" i="18"/>
  <c r="K702" i="18"/>
  <c r="K962" i="18"/>
  <c r="L666" i="7948"/>
  <c r="L686" i="7948"/>
  <c r="P67" i="7948"/>
  <c r="L671" i="7948"/>
  <c r="L691" i="7948"/>
  <c r="N72" i="7948"/>
  <c r="AB465" i="7948"/>
  <c r="Y428" i="7948"/>
  <c r="U512" i="7948"/>
  <c r="V512" i="7948"/>
  <c r="T537" i="7948"/>
  <c r="T655" i="7948"/>
  <c r="X454" i="7948"/>
  <c r="BS233" i="7948"/>
  <c r="BT233" i="7948"/>
  <c r="AD464" i="7948"/>
  <c r="AE464" i="7948"/>
  <c r="K698" i="18"/>
  <c r="K958" i="18"/>
  <c r="L698" i="18"/>
  <c r="L958" i="18"/>
  <c r="M958" i="18"/>
  <c r="M698" i="18"/>
  <c r="J702" i="18"/>
  <c r="J962" i="18"/>
  <c r="I962" i="18"/>
  <c r="I702" i="18"/>
  <c r="I967" i="18"/>
  <c r="I707" i="18"/>
  <c r="Z484" i="7948"/>
  <c r="X218" i="7948"/>
  <c r="Z193" i="7948"/>
  <c r="V513" i="7948"/>
  <c r="V430" i="7948"/>
  <c r="U450" i="7948"/>
  <c r="W430" i="7948"/>
  <c r="V459" i="7948"/>
  <c r="U479" i="7948"/>
  <c r="Z428" i="7948"/>
  <c r="AF370" i="7948"/>
  <c r="AG370" i="7948"/>
  <c r="BJ227" i="7948"/>
  <c r="BK227" i="7948"/>
  <c r="AE369" i="7948"/>
  <c r="AF369" i="7948"/>
  <c r="AG369" i="7948"/>
  <c r="BY297" i="7948"/>
  <c r="BZ297" i="7948"/>
  <c r="BX299" i="7948"/>
  <c r="BY299" i="7948"/>
  <c r="BZ299" i="7948"/>
  <c r="N66" i="7948"/>
  <c r="N665" i="7948"/>
  <c r="N685" i="7948"/>
  <c r="R66" i="7948"/>
  <c r="R665" i="7948"/>
  <c r="Q66" i="7948"/>
  <c r="Q665" i="7948"/>
  <c r="Q685" i="7948"/>
  <c r="S66" i="7948"/>
  <c r="S665" i="7948"/>
  <c r="W66" i="7948"/>
  <c r="W665" i="7948"/>
  <c r="U66" i="7948"/>
  <c r="U665" i="7948"/>
  <c r="P66" i="7948"/>
  <c r="P665" i="7948"/>
  <c r="P685" i="7948"/>
  <c r="L66" i="7948"/>
  <c r="M66" i="7948"/>
  <c r="M665" i="7948"/>
  <c r="M685" i="7948"/>
  <c r="O66" i="7948"/>
  <c r="O665" i="7948"/>
  <c r="O685" i="7948"/>
  <c r="V66" i="7948"/>
  <c r="V665" i="7948"/>
  <c r="T66" i="7948"/>
  <c r="T665" i="7948"/>
  <c r="L669" i="7948"/>
  <c r="L689" i="7948"/>
  <c r="N70" i="7948"/>
  <c r="BT234" i="7948"/>
  <c r="X457" i="7948"/>
  <c r="Y457" i="7948"/>
  <c r="AD663" i="7948"/>
  <c r="BM255" i="7948"/>
  <c r="BO259" i="7948"/>
  <c r="BP259" i="7948"/>
  <c r="BQ259" i="7948"/>
  <c r="BR259" i="7948"/>
  <c r="AF438" i="7948"/>
  <c r="AG438" i="7948"/>
  <c r="BU350" i="7948"/>
  <c r="AH372" i="7948"/>
  <c r="AI372" i="7948"/>
  <c r="I965" i="18"/>
  <c r="I705" i="18"/>
  <c r="BV350" i="7948"/>
  <c r="BW350" i="7948"/>
  <c r="H959" i="18"/>
  <c r="H829" i="18"/>
  <c r="H699" i="18"/>
  <c r="BW237" i="7948"/>
  <c r="BX237" i="7948"/>
  <c r="BQ231" i="7948"/>
  <c r="BR231" i="7948"/>
  <c r="BO345" i="7948"/>
  <c r="BP345" i="7948"/>
  <c r="BQ345" i="7948"/>
  <c r="BR345" i="7948"/>
  <c r="BY267" i="7948"/>
  <c r="BZ267" i="7948"/>
  <c r="BB216" i="7948"/>
  <c r="BC216" i="7948"/>
  <c r="BD216" i="7948"/>
  <c r="BH225" i="7948"/>
  <c r="BI225" i="7948"/>
  <c r="BF224" i="7948"/>
  <c r="BY302" i="7948"/>
  <c r="BZ302" i="7948"/>
  <c r="AO532" i="7948"/>
  <c r="BU352" i="7948"/>
  <c r="AB517" i="7948"/>
  <c r="AC517" i="7948"/>
  <c r="AR504" i="7948"/>
  <c r="AS504" i="7948"/>
  <c r="AT504" i="7948"/>
  <c r="AO528" i="7948"/>
  <c r="AJ374" i="7948"/>
  <c r="AB435" i="7948"/>
  <c r="AC435" i="7948"/>
  <c r="AB434" i="7948"/>
  <c r="AF467" i="7948"/>
  <c r="AG467" i="7948"/>
  <c r="AD195" i="7948"/>
  <c r="AK472" i="7948"/>
  <c r="AL472" i="7948"/>
  <c r="AT503" i="7948"/>
  <c r="AU503" i="7948"/>
  <c r="AV503" i="7948"/>
  <c r="BR262" i="7948"/>
  <c r="BS262" i="7948"/>
  <c r="BN258" i="7948"/>
  <c r="AS500" i="7948"/>
  <c r="AT500" i="7948"/>
  <c r="AU500" i="7948"/>
  <c r="AV500" i="7948"/>
  <c r="AW215" i="7948"/>
  <c r="AX215" i="7948"/>
  <c r="AY215" i="7948"/>
  <c r="AW506" i="7948"/>
  <c r="AP383" i="7948"/>
  <c r="AQ383" i="7948"/>
  <c r="AR383" i="7948"/>
  <c r="AS383" i="7948"/>
  <c r="AS209" i="7948"/>
  <c r="AN205" i="7948"/>
  <c r="AC460" i="7948"/>
  <c r="AD460" i="7948"/>
  <c r="BD247" i="7948"/>
  <c r="BD661" i="7948"/>
  <c r="BA390" i="7948"/>
  <c r="AL379" i="7948"/>
  <c r="AF491" i="7948"/>
  <c r="AG491" i="7948"/>
  <c r="AW214" i="7948"/>
  <c r="AX214" i="7948"/>
  <c r="AY214" i="7948"/>
  <c r="AH200" i="7948"/>
  <c r="AI200" i="7948"/>
  <c r="P71" i="7948"/>
  <c r="J706" i="18"/>
  <c r="J966" i="18"/>
  <c r="BW354" i="7948"/>
  <c r="BX354" i="7948"/>
  <c r="BY354" i="7948"/>
  <c r="BZ354" i="7948"/>
  <c r="BX298" i="7948"/>
  <c r="BY298" i="7948"/>
  <c r="BZ298" i="7948"/>
  <c r="AI375" i="7948"/>
  <c r="AJ375" i="7948"/>
  <c r="BU263" i="7948"/>
  <c r="BV263" i="7948"/>
  <c r="BP295" i="7948"/>
  <c r="BQ295" i="7948"/>
  <c r="BU264" i="7948"/>
  <c r="BV264" i="7948"/>
  <c r="BQ260" i="7948"/>
  <c r="AS211" i="7948"/>
  <c r="BH287" i="7948"/>
  <c r="AT210" i="7948"/>
  <c r="AF198" i="7948"/>
  <c r="AG198" i="7948"/>
  <c r="AH198" i="7948"/>
  <c r="BZ238" i="7948"/>
  <c r="BX355" i="7948"/>
  <c r="BY355" i="7948"/>
  <c r="BU236" i="7948"/>
  <c r="BV236" i="7948"/>
  <c r="BP261" i="7948"/>
  <c r="AJ445" i="7948"/>
  <c r="BU266" i="7948"/>
  <c r="BL343" i="7948"/>
  <c r="BA388" i="7948"/>
  <c r="AM204" i="7948"/>
  <c r="AT385" i="7948"/>
  <c r="BD281" i="7948"/>
  <c r="BE281" i="7948"/>
  <c r="AN444" i="7948"/>
  <c r="AT534" i="7948"/>
  <c r="AH442" i="7948"/>
  <c r="AO529" i="7948"/>
  <c r="AP529" i="7948"/>
  <c r="AQ529" i="7948"/>
  <c r="AR529" i="7948"/>
  <c r="AI523" i="7948"/>
  <c r="AG440" i="7948"/>
  <c r="AH440" i="7948"/>
  <c r="AD194" i="7948"/>
  <c r="BV300" i="7948"/>
  <c r="BW300" i="7948"/>
  <c r="BX300" i="7948"/>
  <c r="BY300" i="7948"/>
  <c r="BZ300" i="7948"/>
  <c r="BN228" i="7948"/>
  <c r="AM475" i="7948"/>
  <c r="AN474" i="7948"/>
  <c r="BX240" i="7948"/>
  <c r="BY240" i="7948"/>
  <c r="BZ240" i="7948"/>
  <c r="AI202" i="7948"/>
  <c r="AK492" i="7948"/>
  <c r="AE371" i="7948"/>
  <c r="AS208" i="7948"/>
  <c r="AT209" i="7948"/>
  <c r="AU209" i="7948"/>
  <c r="AH524" i="7948"/>
  <c r="AI524" i="7948"/>
  <c r="BM256" i="7948"/>
  <c r="BL342" i="7948"/>
  <c r="AK496" i="7948"/>
  <c r="AI373" i="7948"/>
  <c r="AF521" i="7948"/>
  <c r="AG521" i="7948"/>
  <c r="AD463" i="7948"/>
  <c r="AE463" i="7948"/>
  <c r="AQ448" i="7948"/>
  <c r="AH443" i="7948"/>
  <c r="J704" i="18"/>
  <c r="J964" i="18"/>
  <c r="BW311" i="7948"/>
  <c r="BX311" i="7948"/>
  <c r="BY311" i="7948"/>
  <c r="BZ311" i="7948"/>
  <c r="BN292" i="7948"/>
  <c r="BO292" i="7948"/>
  <c r="AB427" i="7948"/>
  <c r="BK290" i="7948"/>
  <c r="AB458" i="7948"/>
  <c r="AF462" i="7948"/>
  <c r="AG462" i="7948"/>
  <c r="AA485" i="7948"/>
  <c r="AA455" i="7948"/>
  <c r="L660" i="7948"/>
  <c r="O660" i="7948"/>
  <c r="M660" i="7948"/>
  <c r="AQ533" i="7948"/>
  <c r="AR533" i="7948"/>
  <c r="AS533" i="7948"/>
  <c r="BW235" i="7948"/>
  <c r="BX235" i="7948"/>
  <c r="BY235" i="7948"/>
  <c r="BZ235" i="7948"/>
  <c r="AI437" i="7948"/>
  <c r="AE461" i="7948"/>
  <c r="BM347" i="7948"/>
  <c r="AL525" i="7948"/>
  <c r="AM525" i="7948"/>
  <c r="AN203" i="7948"/>
  <c r="AK527" i="7948"/>
  <c r="AG199" i="7948"/>
  <c r="AH199" i="7948"/>
  <c r="BD282" i="7948"/>
  <c r="BE282" i="7948"/>
  <c r="AO531" i="7948"/>
  <c r="AP531" i="7948"/>
  <c r="BE223" i="7948"/>
  <c r="BN255" i="7948"/>
  <c r="BE285" i="7948"/>
  <c r="AH470" i="7948"/>
  <c r="AH469" i="7948"/>
  <c r="AI469" i="7948"/>
  <c r="BM230" i="7948"/>
  <c r="AP502" i="7948"/>
  <c r="AQ502" i="7948"/>
  <c r="AF489" i="7948"/>
  <c r="AG489" i="7948"/>
  <c r="AN204" i="7948"/>
  <c r="AB426" i="7948"/>
  <c r="AC426" i="7948"/>
  <c r="AU384" i="7948"/>
  <c r="AV384" i="7948"/>
  <c r="AW384" i="7948"/>
  <c r="BP294" i="7948"/>
  <c r="BQ294" i="7948"/>
  <c r="BS349" i="7948"/>
  <c r="BT349" i="7948"/>
  <c r="BP229" i="7948"/>
  <c r="BK253" i="7948"/>
  <c r="BX313" i="7948"/>
  <c r="BY313" i="7948"/>
  <c r="BZ313" i="7948"/>
  <c r="AL378" i="7948"/>
  <c r="AJ495" i="7948"/>
  <c r="AK495" i="7948"/>
  <c r="AL495" i="7948"/>
  <c r="BG283" i="7948"/>
  <c r="BH283" i="7948"/>
  <c r="BI283" i="7948"/>
  <c r="BJ283" i="7948"/>
  <c r="AR207" i="7948"/>
  <c r="AS207" i="7948"/>
  <c r="AM377" i="7948"/>
  <c r="AN377" i="7948"/>
  <c r="O670" i="7948"/>
  <c r="O690" i="7948"/>
  <c r="AE518" i="7948"/>
  <c r="AL447" i="7948"/>
  <c r="AL471" i="7948"/>
  <c r="AM501" i="7948"/>
  <c r="AK526" i="7948"/>
  <c r="AX213" i="7948"/>
  <c r="AW212" i="7948"/>
  <c r="BQ293" i="7948"/>
  <c r="BR293" i="7948"/>
  <c r="BW264" i="7948"/>
  <c r="BX264" i="7948"/>
  <c r="AQ477" i="7948"/>
  <c r="AT387" i="7948"/>
  <c r="AU387" i="7948"/>
  <c r="AW389" i="7948"/>
  <c r="BM344" i="7948"/>
  <c r="BC276" i="7948"/>
  <c r="BC662" i="7948"/>
  <c r="AO473" i="7948"/>
  <c r="BQ348" i="7948"/>
  <c r="BL257" i="7948"/>
  <c r="AE429" i="7948"/>
  <c r="AM494" i="7948"/>
  <c r="AN494" i="7948"/>
  <c r="AG466" i="7948"/>
  <c r="AM498" i="7948"/>
  <c r="AN498" i="7948"/>
  <c r="AO444" i="7948"/>
  <c r="AK374" i="7948"/>
  <c r="AL374" i="7948"/>
  <c r="AM497" i="7948"/>
  <c r="Y661" i="7948"/>
  <c r="Z62" i="7948"/>
  <c r="E65" i="7948"/>
  <c r="C77" i="7948"/>
  <c r="BJ252" i="7948"/>
  <c r="BP296" i="7948"/>
  <c r="BH340" i="7948"/>
  <c r="AQ476" i="7948"/>
  <c r="AE487" i="7948"/>
  <c r="BD284" i="7948"/>
  <c r="AK201" i="7948"/>
  <c r="AU386" i="7948"/>
  <c r="BL341" i="7948"/>
  <c r="AL446" i="7948"/>
  <c r="AO530" i="7948"/>
  <c r="AP530" i="7948"/>
  <c r="AQ530" i="7948"/>
  <c r="AP206" i="7948"/>
  <c r="AX305" i="7948"/>
  <c r="AX663" i="7948"/>
  <c r="AY280" i="7948"/>
  <c r="AM376" i="7948"/>
  <c r="AN376" i="7948"/>
  <c r="AO376" i="7948"/>
  <c r="AB490" i="7948"/>
  <c r="BF286" i="7948"/>
  <c r="BH288" i="7948"/>
  <c r="BH289" i="7948"/>
  <c r="BI289" i="7948"/>
  <c r="BJ289" i="7948"/>
  <c r="AE493" i="7948"/>
  <c r="AV505" i="7948"/>
  <c r="AF522" i="7948"/>
  <c r="AN380" i="7948"/>
  <c r="AC519" i="7948"/>
  <c r="AC458" i="7948"/>
  <c r="AD458" i="7948"/>
  <c r="AB514" i="7948"/>
  <c r="AI468" i="7948"/>
  <c r="Z486" i="7948"/>
  <c r="H549" i="7941"/>
  <c r="BT351" i="7948"/>
  <c r="BG254" i="7948"/>
  <c r="AT535" i="7948"/>
  <c r="BB390" i="7948"/>
  <c r="BF338" i="7948"/>
  <c r="AG441" i="7948"/>
  <c r="AH441" i="7948"/>
  <c r="AI441" i="7948"/>
  <c r="BJ226" i="7948"/>
  <c r="Z433" i="7948"/>
  <c r="BY269" i="7948"/>
  <c r="BZ269" i="7948"/>
  <c r="AD439" i="7948"/>
  <c r="AM499" i="7948"/>
  <c r="P660" i="7948"/>
  <c r="N660" i="7948"/>
  <c r="AS382" i="7948"/>
  <c r="BX353" i="7948"/>
  <c r="AC436" i="7948"/>
  <c r="O962" i="18"/>
  <c r="O702" i="18"/>
  <c r="Q166" i="18"/>
  <c r="Q188" i="7944"/>
  <c r="Q709" i="18"/>
  <c r="Q969" i="18"/>
  <c r="O964" i="18"/>
  <c r="O704" i="18"/>
  <c r="P702" i="18"/>
  <c r="P962" i="18"/>
  <c r="P192" i="18"/>
  <c r="O967" i="18"/>
  <c r="O707" i="18"/>
  <c r="P231" i="18"/>
  <c r="O696" i="18"/>
  <c r="O956" i="18"/>
  <c r="S18" i="7949"/>
  <c r="S19" i="7949"/>
  <c r="P88" i="18"/>
  <c r="S44" i="7949"/>
  <c r="E140" i="7945"/>
  <c r="F140" i="7945"/>
  <c r="Q56" i="7949"/>
  <c r="N130" i="7944"/>
  <c r="O130" i="7944"/>
  <c r="Q130" i="7944"/>
  <c r="P130" i="7944"/>
  <c r="L173" i="1"/>
  <c r="S43" i="7949"/>
  <c r="E70" i="7945"/>
  <c r="F70" i="7945"/>
  <c r="M147" i="18"/>
  <c r="M153" i="18"/>
  <c r="O147" i="18"/>
  <c r="N147" i="18"/>
  <c r="P147" i="18"/>
  <c r="Q147" i="18"/>
  <c r="S47" i="7949"/>
  <c r="S53" i="7949"/>
  <c r="O959" i="18"/>
  <c r="O699" i="18"/>
  <c r="M212" i="18"/>
  <c r="M218" i="18"/>
  <c r="N212" i="18"/>
  <c r="O212" i="18"/>
  <c r="P212" i="18"/>
  <c r="Q212" i="18"/>
  <c r="P698" i="18"/>
  <c r="P958" i="18"/>
  <c r="L501" i="18"/>
  <c r="Q97" i="7944"/>
  <c r="S51" i="7949"/>
  <c r="N195" i="7944"/>
  <c r="Q195" i="7944"/>
  <c r="O195" i="7944"/>
  <c r="P195" i="7944"/>
  <c r="R55" i="7949"/>
  <c r="R56" i="7949"/>
  <c r="S41" i="7949"/>
  <c r="S46" i="7949"/>
  <c r="S42" i="7949"/>
  <c r="S52" i="7949"/>
  <c r="F13" i="7945"/>
  <c r="N956" i="18"/>
  <c r="N696" i="18"/>
  <c r="M71" i="1"/>
  <c r="R72" i="1"/>
  <c r="E195" i="7945"/>
  <c r="N149" i="7944"/>
  <c r="O149" i="7944"/>
  <c r="N214" i="7944"/>
  <c r="O214" i="7944"/>
  <c r="S49" i="7949"/>
  <c r="S54" i="7949"/>
  <c r="Q698" i="18"/>
  <c r="Q958" i="18"/>
  <c r="P127" i="18"/>
  <c r="V483" i="7948"/>
  <c r="U508" i="7948"/>
  <c r="Q754" i="7941"/>
  <c r="Q322" i="7941"/>
  <c r="Q116" i="7942"/>
  <c r="Q117" i="7942"/>
  <c r="P126" i="7942"/>
  <c r="Q126" i="7942"/>
  <c r="Q127" i="7942"/>
  <c r="N139" i="7942"/>
  <c r="O138" i="7942"/>
  <c r="Q130" i="7942"/>
  <c r="Q131" i="7942"/>
  <c r="Q122" i="7942"/>
  <c r="Q123" i="7942"/>
  <c r="Q738" i="7941"/>
  <c r="Q145" i="7942"/>
  <c r="P143" i="7942"/>
  <c r="Q142" i="7942"/>
  <c r="Q143" i="7942"/>
  <c r="Q110" i="7942"/>
  <c r="Q111" i="7942"/>
  <c r="P137" i="7942"/>
  <c r="P166" i="7942"/>
  <c r="L107" i="7942"/>
  <c r="L168" i="7942"/>
  <c r="Q163" i="7942"/>
  <c r="P160" i="7942"/>
  <c r="Q160" i="7942"/>
  <c r="O161" i="7942"/>
  <c r="P165" i="7942"/>
  <c r="Q749" i="7941"/>
  <c r="Q317" i="7941"/>
  <c r="Q735" i="7941"/>
  <c r="Q303" i="7941"/>
  <c r="Q758" i="7941"/>
  <c r="Q326" i="7941"/>
  <c r="N129" i="7942"/>
  <c r="P124" i="7942"/>
  <c r="P125" i="7942"/>
  <c r="Q306" i="7941"/>
  <c r="N152" i="7942"/>
  <c r="O132" i="7942"/>
  <c r="O133" i="7942"/>
  <c r="N120" i="7942"/>
  <c r="Q166" i="7942"/>
  <c r="Q167" i="7942"/>
  <c r="M153" i="7942"/>
  <c r="N147" i="7942"/>
  <c r="O128" i="7942"/>
  <c r="O129" i="7942"/>
  <c r="P132" i="7942"/>
  <c r="Q132" i="7942"/>
  <c r="Q133" i="7942"/>
  <c r="O163" i="7942"/>
  <c r="Q327" i="7941"/>
  <c r="Q759" i="7941"/>
  <c r="Q137" i="7942"/>
  <c r="O125" i="7942"/>
  <c r="L153" i="7942"/>
  <c r="O151" i="7942"/>
  <c r="N141" i="7942"/>
  <c r="P167" i="7942"/>
  <c r="P127" i="7942"/>
  <c r="P150" i="7942"/>
  <c r="Q150" i="7942"/>
  <c r="Q151" i="7942"/>
  <c r="O146" i="7942"/>
  <c r="N133" i="7942"/>
  <c r="O120" i="7942"/>
  <c r="O121" i="7942"/>
  <c r="O140" i="7942"/>
  <c r="P140" i="7942"/>
  <c r="O158" i="7942"/>
  <c r="P158" i="7942"/>
  <c r="Q148" i="7942"/>
  <c r="Q149" i="7942"/>
  <c r="P163" i="7942"/>
  <c r="BW236" i="7948"/>
  <c r="BX236" i="7948"/>
  <c r="P69" i="7948"/>
  <c r="O668" i="7948"/>
  <c r="O688" i="7948"/>
  <c r="V537" i="7948"/>
  <c r="AE196" i="7948"/>
  <c r="AF196" i="7948"/>
  <c r="AG196" i="7948"/>
  <c r="AH196" i="7948"/>
  <c r="BF251" i="7948"/>
  <c r="BN346" i="7948"/>
  <c r="Q660" i="7948"/>
  <c r="Q680" i="7948"/>
  <c r="R61" i="7948"/>
  <c r="AD517" i="7948"/>
  <c r="AP444" i="7948"/>
  <c r="X66" i="7948"/>
  <c r="X665" i="7948"/>
  <c r="BE363" i="7948"/>
  <c r="BE665" i="7948"/>
  <c r="H544" i="7941"/>
  <c r="BM291" i="7948"/>
  <c r="BN291" i="7948"/>
  <c r="AH369" i="7948"/>
  <c r="AI369" i="7948"/>
  <c r="Y431" i="7948"/>
  <c r="Z431" i="7948"/>
  <c r="AB488" i="7948"/>
  <c r="BQ232" i="7948"/>
  <c r="BY237" i="7948"/>
  <c r="BZ237" i="7948"/>
  <c r="BI222" i="7948"/>
  <c r="BJ222" i="7948"/>
  <c r="BK222" i="7948"/>
  <c r="AO377" i="7948"/>
  <c r="AP377" i="7948"/>
  <c r="AQ377" i="7948"/>
  <c r="AR377" i="7948"/>
  <c r="AS377" i="7948"/>
  <c r="H545" i="7941"/>
  <c r="AH521" i="7948"/>
  <c r="AI521" i="7948"/>
  <c r="BY310" i="7948"/>
  <c r="BZ310" i="7948"/>
  <c r="BU233" i="7948"/>
  <c r="BV233" i="7948"/>
  <c r="AE516" i="7948"/>
  <c r="AF516" i="7948"/>
  <c r="AG516" i="7948"/>
  <c r="Z432" i="7948"/>
  <c r="AA432" i="7948"/>
  <c r="AE456" i="7948"/>
  <c r="AF456" i="7948"/>
  <c r="AG456" i="7948"/>
  <c r="X430" i="7948"/>
  <c r="Y430" i="7948"/>
  <c r="Y450" i="7948"/>
  <c r="W450" i="7948"/>
  <c r="V450" i="7948"/>
  <c r="W513" i="7948"/>
  <c r="AA193" i="7948"/>
  <c r="AA484" i="7948"/>
  <c r="Y454" i="7948"/>
  <c r="U537" i="7948"/>
  <c r="U655" i="7948"/>
  <c r="W512" i="7948"/>
  <c r="N671" i="7948"/>
  <c r="N691" i="7948"/>
  <c r="O72" i="7948"/>
  <c r="Q67" i="7948"/>
  <c r="R67" i="7948"/>
  <c r="R666" i="7948"/>
  <c r="P666" i="7948"/>
  <c r="P686" i="7948"/>
  <c r="U662" i="7948"/>
  <c r="V63" i="7948"/>
  <c r="AD368" i="7948"/>
  <c r="BS309" i="7948"/>
  <c r="BR334" i="7948"/>
  <c r="BR664" i="7948"/>
  <c r="V479" i="7948"/>
  <c r="W459" i="7948"/>
  <c r="Z218" i="7948"/>
  <c r="AF464" i="7948"/>
  <c r="AG464" i="7948"/>
  <c r="AH464" i="7948"/>
  <c r="AA428" i="7948"/>
  <c r="AC465" i="7948"/>
  <c r="H967" i="18"/>
  <c r="H837" i="18"/>
  <c r="H707" i="18"/>
  <c r="H962" i="18"/>
  <c r="H832" i="18"/>
  <c r="H702" i="18"/>
  <c r="H698" i="18"/>
  <c r="H958" i="18"/>
  <c r="H828" i="18"/>
  <c r="BY268" i="7948"/>
  <c r="BZ268" i="7948"/>
  <c r="AB367" i="7948"/>
  <c r="AA392" i="7948"/>
  <c r="AC197" i="7948"/>
  <c r="BL227" i="7948"/>
  <c r="BM227" i="7948"/>
  <c r="BN227" i="7948"/>
  <c r="AH370" i="7948"/>
  <c r="AI370" i="7948"/>
  <c r="AJ370" i="7948"/>
  <c r="AZ280" i="7948"/>
  <c r="AZ305" i="7948"/>
  <c r="AZ663" i="7948"/>
  <c r="AC515" i="7948"/>
  <c r="AD515" i="7948"/>
  <c r="BW263" i="7948"/>
  <c r="BX263" i="7948"/>
  <c r="BX350" i="7948"/>
  <c r="BY350" i="7948"/>
  <c r="BZ350" i="7948"/>
  <c r="Z457" i="7948"/>
  <c r="H705" i="18"/>
  <c r="H965" i="18"/>
  <c r="H835" i="18"/>
  <c r="I961" i="18"/>
  <c r="I701" i="18"/>
  <c r="L961" i="18"/>
  <c r="L701" i="18"/>
  <c r="M961" i="18"/>
  <c r="M701" i="18"/>
  <c r="J701" i="18"/>
  <c r="J961" i="18"/>
  <c r="BU234" i="7948"/>
  <c r="AH438" i="7948"/>
  <c r="AI438" i="7948"/>
  <c r="BH339" i="7948"/>
  <c r="BI339" i="7948"/>
  <c r="BJ339" i="7948"/>
  <c r="BU349" i="7948"/>
  <c r="BV349" i="7948"/>
  <c r="BW349" i="7948"/>
  <c r="BX349" i="7948"/>
  <c r="BJ225" i="7948"/>
  <c r="BK225" i="7948"/>
  <c r="BL225" i="7948"/>
  <c r="BM225" i="7948"/>
  <c r="BN225" i="7948"/>
  <c r="BO225" i="7948"/>
  <c r="BP225" i="7948"/>
  <c r="BQ225" i="7948"/>
  <c r="BR225" i="7948"/>
  <c r="BS225" i="7948"/>
  <c r="BT225" i="7948"/>
  <c r="BS345" i="7948"/>
  <c r="BT345" i="7948"/>
  <c r="AE663" i="7948"/>
  <c r="AF64" i="7948"/>
  <c r="H540" i="7941"/>
  <c r="O70" i="7948"/>
  <c r="N669" i="7948"/>
  <c r="N689" i="7948"/>
  <c r="K961" i="18"/>
  <c r="K701" i="18"/>
  <c r="L665" i="7948"/>
  <c r="L685" i="7948"/>
  <c r="BV234" i="7948"/>
  <c r="AJ372" i="7948"/>
  <c r="BY264" i="7948"/>
  <c r="BZ264" i="7948"/>
  <c r="BS231" i="7948"/>
  <c r="BT231" i="7948"/>
  <c r="BU231" i="7948"/>
  <c r="BV231" i="7948"/>
  <c r="BW231" i="7948"/>
  <c r="BX231" i="7948"/>
  <c r="AM374" i="7948"/>
  <c r="AN374" i="7948"/>
  <c r="BY236" i="7948"/>
  <c r="BZ236" i="7948"/>
  <c r="AE460" i="7948"/>
  <c r="BT262" i="7948"/>
  <c r="BU262" i="7948"/>
  <c r="AD436" i="7948"/>
  <c r="AN499" i="7948"/>
  <c r="AO499" i="7948"/>
  <c r="AP499" i="7948"/>
  <c r="BF363" i="7948"/>
  <c r="BF665" i="7948"/>
  <c r="BC390" i="7948"/>
  <c r="BD390" i="7948"/>
  <c r="BE390" i="7948"/>
  <c r="BU351" i="7948"/>
  <c r="BV351" i="7948"/>
  <c r="AC514" i="7948"/>
  <c r="AD519" i="7948"/>
  <c r="BK289" i="7948"/>
  <c r="BL289" i="7948"/>
  <c r="BG286" i="7948"/>
  <c r="BH286" i="7948"/>
  <c r="AY305" i="7948"/>
  <c r="AY663" i="7948"/>
  <c r="AM446" i="7948"/>
  <c r="AN446" i="7948"/>
  <c r="AO446" i="7948"/>
  <c r="AP446" i="7948"/>
  <c r="AF487" i="7948"/>
  <c r="L65" i="7948"/>
  <c r="P65" i="7948"/>
  <c r="N65" i="7948"/>
  <c r="R65" i="7948"/>
  <c r="R664" i="7948"/>
  <c r="M65" i="7948"/>
  <c r="Q65" i="7948"/>
  <c r="O65" i="7948"/>
  <c r="S65" i="7948"/>
  <c r="S664" i="7948"/>
  <c r="T65" i="7948"/>
  <c r="T664" i="7948"/>
  <c r="U65" i="7948"/>
  <c r="U664" i="7948"/>
  <c r="V65" i="7948"/>
  <c r="V664" i="7948"/>
  <c r="W65" i="7948"/>
  <c r="W664" i="7948"/>
  <c r="Y65" i="7948"/>
  <c r="Y664" i="7948"/>
  <c r="Z65" i="7948"/>
  <c r="Z664" i="7948"/>
  <c r="AB65" i="7948"/>
  <c r="AB664" i="7948"/>
  <c r="AC65" i="7948"/>
  <c r="AC664" i="7948"/>
  <c r="AD65" i="7948"/>
  <c r="AD664" i="7948"/>
  <c r="AE65" i="7948"/>
  <c r="AE664" i="7948"/>
  <c r="AF65" i="7948"/>
  <c r="AF664" i="7948"/>
  <c r="AK65" i="7948"/>
  <c r="AK664" i="7948"/>
  <c r="AL65" i="7948"/>
  <c r="AL664" i="7948"/>
  <c r="AH65" i="7948"/>
  <c r="AH664" i="7948"/>
  <c r="AI65" i="7948"/>
  <c r="AI664" i="7948"/>
  <c r="AJ65" i="7948"/>
  <c r="AJ664" i="7948"/>
  <c r="X65" i="7948"/>
  <c r="X664" i="7948"/>
  <c r="AA65" i="7948"/>
  <c r="AA664" i="7948"/>
  <c r="AG65" i="7948"/>
  <c r="AG664" i="7948"/>
  <c r="AH466" i="7948"/>
  <c r="AI466" i="7948"/>
  <c r="AJ466" i="7948"/>
  <c r="AF429" i="7948"/>
  <c r="AG429" i="7948"/>
  <c r="BK339" i="7948"/>
  <c r="BS259" i="7948"/>
  <c r="BF276" i="7948"/>
  <c r="BF662" i="7948"/>
  <c r="BK252" i="7948"/>
  <c r="BL252" i="7948"/>
  <c r="AT381" i="7948"/>
  <c r="AU381" i="7948"/>
  <c r="AX389" i="7948"/>
  <c r="AR477" i="7948"/>
  <c r="AL526" i="7948"/>
  <c r="K966" i="18"/>
  <c r="K706" i="18"/>
  <c r="BG338" i="7948"/>
  <c r="AE519" i="7948"/>
  <c r="AF493" i="7948"/>
  <c r="AG493" i="7948"/>
  <c r="AH493" i="7948"/>
  <c r="AI493" i="7948"/>
  <c r="AM378" i="7948"/>
  <c r="AX212" i="7948"/>
  <c r="AY212" i="7948"/>
  <c r="AZ212" i="7948"/>
  <c r="BA212" i="7948"/>
  <c r="BB212" i="7948"/>
  <c r="BC212" i="7948"/>
  <c r="BF282" i="7948"/>
  <c r="BL253" i="7948"/>
  <c r="AR502" i="7948"/>
  <c r="AS502" i="7948"/>
  <c r="AQ444" i="7948"/>
  <c r="AJ469" i="7948"/>
  <c r="AK469" i="7948"/>
  <c r="BF285" i="7948"/>
  <c r="BN347" i="7948"/>
  <c r="L680" i="7948"/>
  <c r="AB455" i="7948"/>
  <c r="AB485" i="7948"/>
  <c r="AC485" i="7948"/>
  <c r="AT207" i="7948"/>
  <c r="AE458" i="7948"/>
  <c r="AF458" i="7948"/>
  <c r="AG458" i="7948"/>
  <c r="AJ520" i="7948"/>
  <c r="BR348" i="7948"/>
  <c r="BS348" i="7948"/>
  <c r="BT348" i="7948"/>
  <c r="BU348" i="7948"/>
  <c r="BV348" i="7948"/>
  <c r="BW348" i="7948"/>
  <c r="BX348" i="7948"/>
  <c r="BY348" i="7948"/>
  <c r="BZ348" i="7948"/>
  <c r="BP292" i="7948"/>
  <c r="AA433" i="7948"/>
  <c r="AB433" i="7948"/>
  <c r="AC433" i="7948"/>
  <c r="AF463" i="7948"/>
  <c r="AG463" i="7948"/>
  <c r="AN525" i="7948"/>
  <c r="AK375" i="7948"/>
  <c r="AL375" i="7948"/>
  <c r="AJ373" i="7948"/>
  <c r="AG522" i="7948"/>
  <c r="AL496" i="7948"/>
  <c r="BL290" i="7948"/>
  <c r="AJ524" i="7948"/>
  <c r="AR530" i="7948"/>
  <c r="AT208" i="7948"/>
  <c r="AY213" i="7948"/>
  <c r="BE247" i="7948"/>
  <c r="BE661" i="7948"/>
  <c r="AL492" i="7948"/>
  <c r="AJ202" i="7948"/>
  <c r="AN475" i="7948"/>
  <c r="BO228" i="7948"/>
  <c r="BP228" i="7948"/>
  <c r="BQ228" i="7948"/>
  <c r="AI440" i="7948"/>
  <c r="AI442" i="7948"/>
  <c r="AU534" i="7948"/>
  <c r="AV534" i="7948"/>
  <c r="AU504" i="7948"/>
  <c r="AV504" i="7948"/>
  <c r="AW504" i="7948"/>
  <c r="AX504" i="7948"/>
  <c r="AY504" i="7948"/>
  <c r="BF281" i="7948"/>
  <c r="BG281" i="7948"/>
  <c r="BH281" i="7948"/>
  <c r="BI281" i="7948"/>
  <c r="BB388" i="7948"/>
  <c r="BV266" i="7948"/>
  <c r="AI198" i="7948"/>
  <c r="AO474" i="7948"/>
  <c r="AT211" i="7948"/>
  <c r="BF223" i="7948"/>
  <c r="BY263" i="7948"/>
  <c r="BZ263" i="7948"/>
  <c r="Q71" i="7948"/>
  <c r="AN501" i="7948"/>
  <c r="AH491" i="7948"/>
  <c r="AF518" i="7948"/>
  <c r="AF371" i="7948"/>
  <c r="AQ206" i="7948"/>
  <c r="AO205" i="7948"/>
  <c r="AP205" i="7948"/>
  <c r="AH489" i="7948"/>
  <c r="AV209" i="7948"/>
  <c r="AW209" i="7948"/>
  <c r="AX209" i="7948"/>
  <c r="AY209" i="7948"/>
  <c r="AZ209" i="7948"/>
  <c r="BA209" i="7948"/>
  <c r="BB209" i="7948"/>
  <c r="BC209" i="7948"/>
  <c r="BD209" i="7948"/>
  <c r="BE209" i="7948"/>
  <c r="BF209" i="7948"/>
  <c r="BG209" i="7948"/>
  <c r="BH209" i="7948"/>
  <c r="BI209" i="7948"/>
  <c r="BJ209" i="7948"/>
  <c r="AC490" i="7948"/>
  <c r="AD490" i="7948"/>
  <c r="BM343" i="7948"/>
  <c r="AQ531" i="7948"/>
  <c r="AX384" i="7948"/>
  <c r="AE195" i="7948"/>
  <c r="AJ523" i="7948"/>
  <c r="AD435" i="7948"/>
  <c r="AE435" i="7948"/>
  <c r="AF435" i="7948"/>
  <c r="AN497" i="7948"/>
  <c r="AP528" i="7948"/>
  <c r="AI470" i="7948"/>
  <c r="BV352" i="7948"/>
  <c r="BW352" i="7948"/>
  <c r="AP532" i="7948"/>
  <c r="AQ532" i="7948"/>
  <c r="BZ355" i="7948"/>
  <c r="BG251" i="7948"/>
  <c r="BH251" i="7948"/>
  <c r="AU210" i="7948"/>
  <c r="AH462" i="7948"/>
  <c r="AI462" i="7948"/>
  <c r="AP376" i="7948"/>
  <c r="AQ376" i="7948"/>
  <c r="AR376" i="7948"/>
  <c r="N680" i="7948"/>
  <c r="R660" i="7948"/>
  <c r="P680" i="7948"/>
  <c r="BK226" i="7948"/>
  <c r="AU535" i="7948"/>
  <c r="AV535" i="7948"/>
  <c r="AW505" i="7948"/>
  <c r="AX505" i="7948"/>
  <c r="AE439" i="7948"/>
  <c r="BI288" i="7948"/>
  <c r="BJ288" i="7948"/>
  <c r="BK288" i="7948"/>
  <c r="BL288" i="7948"/>
  <c r="BM288" i="7948"/>
  <c r="BN288" i="7948"/>
  <c r="BO288" i="7948"/>
  <c r="BP288" i="7948"/>
  <c r="BQ288" i="7948"/>
  <c r="BR288" i="7948"/>
  <c r="BS288" i="7948"/>
  <c r="BT288" i="7948"/>
  <c r="BU288" i="7948"/>
  <c r="BV288" i="7948"/>
  <c r="BW288" i="7948"/>
  <c r="BM341" i="7948"/>
  <c r="BN341" i="7948"/>
  <c r="AL201" i="7948"/>
  <c r="BE284" i="7948"/>
  <c r="AR476" i="7948"/>
  <c r="Z661" i="7948"/>
  <c r="AA62" i="7948"/>
  <c r="AA486" i="7948"/>
  <c r="AO498" i="7948"/>
  <c r="AP498" i="7948"/>
  <c r="AH429" i="7948"/>
  <c r="BY353" i="7948"/>
  <c r="BZ353" i="7948"/>
  <c r="AJ200" i="7948"/>
  <c r="AK200" i="7948"/>
  <c r="AL200" i="7948"/>
  <c r="AM200" i="7948"/>
  <c r="AZ214" i="7948"/>
  <c r="BI340" i="7948"/>
  <c r="BQ229" i="7948"/>
  <c r="BR229" i="7948"/>
  <c r="BS229" i="7948"/>
  <c r="BT229" i="7948"/>
  <c r="BU229" i="7948"/>
  <c r="BV229" i="7948"/>
  <c r="BW229" i="7948"/>
  <c r="BX229" i="7948"/>
  <c r="BY229" i="7948"/>
  <c r="BZ229" i="7948"/>
  <c r="BR294" i="7948"/>
  <c r="AM472" i="7948"/>
  <c r="AN472" i="7948"/>
  <c r="AZ215" i="7948"/>
  <c r="BA215" i="7948"/>
  <c r="BB215" i="7948"/>
  <c r="BC215" i="7948"/>
  <c r="BD215" i="7948"/>
  <c r="BE215" i="7948"/>
  <c r="BF215" i="7948"/>
  <c r="BG215" i="7948"/>
  <c r="BH215" i="7948"/>
  <c r="BI215" i="7948"/>
  <c r="BJ215" i="7948"/>
  <c r="BK215" i="7948"/>
  <c r="BL215" i="7948"/>
  <c r="BM215" i="7948"/>
  <c r="BN215" i="7948"/>
  <c r="BO215" i="7948"/>
  <c r="BP215" i="7948"/>
  <c r="BQ215" i="7948"/>
  <c r="BR215" i="7948"/>
  <c r="AI199" i="7948"/>
  <c r="AL527" i="7948"/>
  <c r="AM527" i="7948"/>
  <c r="AN527" i="7948"/>
  <c r="AF461" i="7948"/>
  <c r="AG461" i="7948"/>
  <c r="AJ437" i="7948"/>
  <c r="AT382" i="7948"/>
  <c r="AT533" i="7948"/>
  <c r="M680" i="7948"/>
  <c r="O680" i="7948"/>
  <c r="S61" i="7948"/>
  <c r="T61" i="7948"/>
  <c r="AC455" i="7948"/>
  <c r="AO204" i="7948"/>
  <c r="AC427" i="7948"/>
  <c r="AJ441" i="7948"/>
  <c r="BQ292" i="7948"/>
  <c r="BR292" i="7948"/>
  <c r="BS292" i="7948"/>
  <c r="BT292" i="7948"/>
  <c r="BU292" i="7948"/>
  <c r="BV292" i="7948"/>
  <c r="AI443" i="7948"/>
  <c r="AU207" i="7948"/>
  <c r="AO380" i="7948"/>
  <c r="BM342" i="7948"/>
  <c r="BN256" i="7948"/>
  <c r="BO256" i="7948"/>
  <c r="BP256" i="7948"/>
  <c r="BS293" i="7948"/>
  <c r="BT293" i="7948"/>
  <c r="BU293" i="7948"/>
  <c r="AE194" i="7948"/>
  <c r="AM495" i="7948"/>
  <c r="AN495" i="7948"/>
  <c r="AO495" i="7948"/>
  <c r="AP495" i="7948"/>
  <c r="AQ495" i="7948"/>
  <c r="AR495" i="7948"/>
  <c r="AS495" i="7948"/>
  <c r="AT495" i="7948"/>
  <c r="AU495" i="7948"/>
  <c r="AV495" i="7948"/>
  <c r="AW495" i="7948"/>
  <c r="AX495" i="7948"/>
  <c r="AY495" i="7948"/>
  <c r="AZ495" i="7948"/>
  <c r="BA495" i="7948"/>
  <c r="BB495" i="7948"/>
  <c r="BC495" i="7948"/>
  <c r="BD495" i="7948"/>
  <c r="BE495" i="7948"/>
  <c r="BF495" i="7948"/>
  <c r="BG495" i="7948"/>
  <c r="BH495" i="7948"/>
  <c r="BI495" i="7948"/>
  <c r="BJ495" i="7948"/>
  <c r="BK495" i="7948"/>
  <c r="BL495" i="7948"/>
  <c r="BM495" i="7948"/>
  <c r="BN495" i="7948"/>
  <c r="BO495" i="7948"/>
  <c r="BP495" i="7948"/>
  <c r="BQ495" i="7948"/>
  <c r="BR495" i="7948"/>
  <c r="BS495" i="7948"/>
  <c r="BT495" i="7948"/>
  <c r="BU495" i="7948"/>
  <c r="BV495" i="7948"/>
  <c r="BW495" i="7948"/>
  <c r="BX495" i="7948"/>
  <c r="BY495" i="7948"/>
  <c r="BZ495" i="7948"/>
  <c r="AD426" i="7948"/>
  <c r="AE426" i="7948"/>
  <c r="AF426" i="7948"/>
  <c r="AS529" i="7948"/>
  <c r="AU385" i="7948"/>
  <c r="AP473" i="7948"/>
  <c r="BI287" i="7948"/>
  <c r="BJ287" i="7948"/>
  <c r="AV387" i="7948"/>
  <c r="AR448" i="7948"/>
  <c r="BR260" i="7948"/>
  <c r="BS260" i="7948"/>
  <c r="AJ468" i="7948"/>
  <c r="AV386" i="7948"/>
  <c r="P670" i="7948"/>
  <c r="P690" i="7948"/>
  <c r="AM471" i="7948"/>
  <c r="AC425" i="7948"/>
  <c r="AM447" i="7948"/>
  <c r="AO203" i="7948"/>
  <c r="AM379" i="7948"/>
  <c r="BH254" i="7948"/>
  <c r="BI254" i="7948"/>
  <c r="BJ254" i="7948"/>
  <c r="BK254" i="7948"/>
  <c r="BL254" i="7948"/>
  <c r="BM254" i="7948"/>
  <c r="BN254" i="7948"/>
  <c r="BO254" i="7948"/>
  <c r="BP254" i="7948"/>
  <c r="BQ254" i="7948"/>
  <c r="BR254" i="7948"/>
  <c r="BS254" i="7948"/>
  <c r="BT254" i="7948"/>
  <c r="BU254" i="7948"/>
  <c r="BV254" i="7948"/>
  <c r="BW254" i="7948"/>
  <c r="AT383" i="7948"/>
  <c r="AX506" i="7948"/>
  <c r="AK445" i="7948"/>
  <c r="AL445" i="7948"/>
  <c r="BK283" i="7948"/>
  <c r="BO258" i="7948"/>
  <c r="AW503" i="7948"/>
  <c r="AH467" i="7948"/>
  <c r="AC434" i="7948"/>
  <c r="AE517" i="7948"/>
  <c r="AF517" i="7948"/>
  <c r="BN230" i="7948"/>
  <c r="BO255" i="7948"/>
  <c r="BG224" i="7948"/>
  <c r="BR295" i="7948"/>
  <c r="BE216" i="7948"/>
  <c r="BQ296" i="7948"/>
  <c r="AO494" i="7948"/>
  <c r="AP494" i="7948"/>
  <c r="AQ494" i="7948"/>
  <c r="AR494" i="7948"/>
  <c r="AS494" i="7948"/>
  <c r="AT494" i="7948"/>
  <c r="AU494" i="7948"/>
  <c r="AV494" i="7948"/>
  <c r="AW494" i="7948"/>
  <c r="AX494" i="7948"/>
  <c r="AY494" i="7948"/>
  <c r="AZ494" i="7948"/>
  <c r="BA494" i="7948"/>
  <c r="BB494" i="7948"/>
  <c r="BC494" i="7948"/>
  <c r="BD494" i="7948"/>
  <c r="BE494" i="7948"/>
  <c r="BF494" i="7948"/>
  <c r="BG494" i="7948"/>
  <c r="BH494" i="7948"/>
  <c r="BI494" i="7948"/>
  <c r="BJ494" i="7948"/>
  <c r="BK494" i="7948"/>
  <c r="BL494" i="7948"/>
  <c r="BM494" i="7948"/>
  <c r="BN494" i="7948"/>
  <c r="BO494" i="7948"/>
  <c r="BP494" i="7948"/>
  <c r="BQ494" i="7948"/>
  <c r="BR494" i="7948"/>
  <c r="BS494" i="7948"/>
  <c r="BT494" i="7948"/>
  <c r="BU494" i="7948"/>
  <c r="BV494" i="7948"/>
  <c r="BW494" i="7948"/>
  <c r="BX494" i="7948"/>
  <c r="BY494" i="7948"/>
  <c r="BZ494" i="7948"/>
  <c r="BQ261" i="7948"/>
  <c r="BN344" i="7948"/>
  <c r="BM257" i="7948"/>
  <c r="AW500" i="7948"/>
  <c r="AF195" i="7948"/>
  <c r="P149" i="7944"/>
  <c r="Q149" i="7944"/>
  <c r="P707" i="18"/>
  <c r="P967" i="18"/>
  <c r="Q231" i="18"/>
  <c r="Q192" i="18"/>
  <c r="P964" i="18"/>
  <c r="P704" i="18"/>
  <c r="Q702" i="18"/>
  <c r="Q962" i="18"/>
  <c r="P699" i="18"/>
  <c r="P959" i="18"/>
  <c r="N183" i="7944"/>
  <c r="O183" i="7944"/>
  <c r="P183" i="7944"/>
  <c r="P214" i="7944"/>
  <c r="Q214" i="7944"/>
  <c r="M139" i="1"/>
  <c r="R140" i="1"/>
  <c r="N209" i="7944"/>
  <c r="Q209" i="7944"/>
  <c r="O209" i="7944"/>
  <c r="P209" i="7944"/>
  <c r="L39" i="7941"/>
  <c r="E153" i="7945"/>
  <c r="Q127" i="18"/>
  <c r="N157" i="7944"/>
  <c r="Q157" i="7944"/>
  <c r="O157" i="7944"/>
  <c r="P157" i="7944"/>
  <c r="N153" i="18"/>
  <c r="N136" i="7944"/>
  <c r="M71" i="7944"/>
  <c r="L39" i="7944"/>
  <c r="S55" i="7949"/>
  <c r="S56" i="7949"/>
  <c r="N118" i="7944"/>
  <c r="O118" i="7944"/>
  <c r="Q118" i="7944"/>
  <c r="P118" i="7944"/>
  <c r="E111" i="7945"/>
  <c r="E117" i="7945"/>
  <c r="F117" i="7945"/>
  <c r="L14" i="7946"/>
  <c r="N222" i="7944"/>
  <c r="O222" i="7944"/>
  <c r="P222" i="7944"/>
  <c r="Q222" i="7944"/>
  <c r="N92" i="7944"/>
  <c r="P92" i="7944"/>
  <c r="Q92" i="7944"/>
  <c r="O92" i="7944"/>
  <c r="N144" i="7944"/>
  <c r="O144" i="7944"/>
  <c r="P144" i="7944"/>
  <c r="Q144" i="7944"/>
  <c r="N79" i="7944"/>
  <c r="M173" i="1"/>
  <c r="R174" i="1"/>
  <c r="O79" i="7944"/>
  <c r="P79" i="7944"/>
  <c r="Q79" i="7944"/>
  <c r="N201" i="7944"/>
  <c r="O201" i="7944"/>
  <c r="M199" i="18"/>
  <c r="M205" i="18"/>
  <c r="N199" i="18"/>
  <c r="O199" i="18"/>
  <c r="Q199" i="18"/>
  <c r="P199" i="18"/>
  <c r="N218" i="18"/>
  <c r="E83" i="7945"/>
  <c r="N105" i="7944"/>
  <c r="P105" i="7944"/>
  <c r="Q105" i="7944"/>
  <c r="O105" i="7944"/>
  <c r="N134" i="18"/>
  <c r="M134" i="18"/>
  <c r="M140" i="18"/>
  <c r="O134" i="18"/>
  <c r="P134" i="18"/>
  <c r="Q134" i="18"/>
  <c r="L241" i="1"/>
  <c r="P956" i="18"/>
  <c r="P696" i="18"/>
  <c r="Q88" i="18"/>
  <c r="V508" i="7948"/>
  <c r="Y66" i="7948"/>
  <c r="W483" i="7948"/>
  <c r="O139" i="7942"/>
  <c r="P138" i="7942"/>
  <c r="P133" i="7942"/>
  <c r="P161" i="7942"/>
  <c r="Q310" i="7941"/>
  <c r="Q742" i="7941"/>
  <c r="Q300" i="7941"/>
  <c r="Q732" i="7941"/>
  <c r="P120" i="7942"/>
  <c r="Q120" i="7942"/>
  <c r="Q121" i="7942"/>
  <c r="Q161" i="7942"/>
  <c r="L109" i="7942"/>
  <c r="Q748" i="7941"/>
  <c r="Q316" i="7941"/>
  <c r="Q751" i="7941"/>
  <c r="Q319" i="7941"/>
  <c r="Q311" i="7941"/>
  <c r="Q743" i="7941"/>
  <c r="M107" i="7942"/>
  <c r="N108" i="7942"/>
  <c r="N107" i="7942"/>
  <c r="Q745" i="7941"/>
  <c r="Q313" i="7941"/>
  <c r="O152" i="7942"/>
  <c r="Q740" i="7941"/>
  <c r="Q308" i="7941"/>
  <c r="Q124" i="7942"/>
  <c r="Q125" i="7942"/>
  <c r="P128" i="7942"/>
  <c r="Q128" i="7942"/>
  <c r="Q129" i="7942"/>
  <c r="Q328" i="7941"/>
  <c r="Q760" i="7941"/>
  <c r="N153" i="7942"/>
  <c r="O159" i="7942"/>
  <c r="Q158" i="7942"/>
  <c r="Q159" i="7942"/>
  <c r="Q140" i="7942"/>
  <c r="Q141" i="7942"/>
  <c r="O141" i="7942"/>
  <c r="O147" i="7942"/>
  <c r="Q752" i="7941"/>
  <c r="Q320" i="7941"/>
  <c r="P151" i="7942"/>
  <c r="P159" i="7942"/>
  <c r="P146" i="7942"/>
  <c r="P141" i="7942"/>
  <c r="N121" i="7942"/>
  <c r="P129" i="7942"/>
  <c r="N35" i="7941"/>
  <c r="O35" i="7941"/>
  <c r="BO291" i="7948"/>
  <c r="BP291" i="7948"/>
  <c r="BQ291" i="7948"/>
  <c r="BR291" i="7948"/>
  <c r="BS291" i="7948"/>
  <c r="BT291" i="7948"/>
  <c r="P668" i="7948"/>
  <c r="P688" i="7948"/>
  <c r="Q69" i="7948"/>
  <c r="BF390" i="7948"/>
  <c r="BG390" i="7948"/>
  <c r="K964" i="18"/>
  <c r="K704" i="18"/>
  <c r="BO346" i="7948"/>
  <c r="AI196" i="7948"/>
  <c r="BR232" i="7948"/>
  <c r="BI251" i="7948"/>
  <c r="BI276" i="7948"/>
  <c r="BI662" i="7948"/>
  <c r="AO374" i="7948"/>
  <c r="BO341" i="7948"/>
  <c r="BP341" i="7948"/>
  <c r="BQ341" i="7948"/>
  <c r="AK466" i="7948"/>
  <c r="AL466" i="7948"/>
  <c r="AJ438" i="7948"/>
  <c r="AK438" i="7948"/>
  <c r="BY349" i="7948"/>
  <c r="BZ349" i="7948"/>
  <c r="V655" i="7948"/>
  <c r="AC488" i="7948"/>
  <c r="BS232" i="7948"/>
  <c r="AA431" i="7948"/>
  <c r="AJ369" i="7948"/>
  <c r="AK369" i="7948"/>
  <c r="AJ521" i="7948"/>
  <c r="AK521" i="7948"/>
  <c r="X459" i="7948"/>
  <c r="X479" i="7948"/>
  <c r="AH456" i="7948"/>
  <c r="AI456" i="7948"/>
  <c r="AJ456" i="7948"/>
  <c r="AB432" i="7948"/>
  <c r="AH516" i="7948"/>
  <c r="AI516" i="7948"/>
  <c r="AJ516" i="7948"/>
  <c r="AL469" i="7948"/>
  <c r="AT502" i="7948"/>
  <c r="AB392" i="7948"/>
  <c r="AC367" i="7948"/>
  <c r="AD367" i="7948"/>
  <c r="AD392" i="7948"/>
  <c r="H539" i="7941"/>
  <c r="BS334" i="7948"/>
  <c r="BS664" i="7948"/>
  <c r="BT309" i="7948"/>
  <c r="BU309" i="7948"/>
  <c r="BU334" i="7948"/>
  <c r="BU664" i="7948"/>
  <c r="P72" i="7948"/>
  <c r="O671" i="7948"/>
  <c r="O691" i="7948"/>
  <c r="AB428" i="7948"/>
  <c r="BM289" i="7948"/>
  <c r="H543" i="7941"/>
  <c r="H548" i="7941"/>
  <c r="AD465" i="7948"/>
  <c r="BW233" i="7948"/>
  <c r="BX233" i="7948"/>
  <c r="W479" i="7948"/>
  <c r="AE368" i="7948"/>
  <c r="V662" i="7948"/>
  <c r="W63" i="7948"/>
  <c r="L962" i="18"/>
  <c r="L702" i="18"/>
  <c r="Q666" i="7948"/>
  <c r="Q686" i="7948"/>
  <c r="S67" i="7948"/>
  <c r="J967" i="18"/>
  <c r="J707" i="18"/>
  <c r="W537" i="7948"/>
  <c r="X512" i="7948"/>
  <c r="Z454" i="7948"/>
  <c r="AA218" i="7948"/>
  <c r="AB193" i="7948"/>
  <c r="X513" i="7948"/>
  <c r="X450" i="7948"/>
  <c r="Z430" i="7948"/>
  <c r="AB484" i="7948"/>
  <c r="AC484" i="7948"/>
  <c r="AD197" i="7948"/>
  <c r="AC428" i="7948"/>
  <c r="BU345" i="7948"/>
  <c r="BV345" i="7948"/>
  <c r="BW345" i="7948"/>
  <c r="BX345" i="7948"/>
  <c r="BY345" i="7948"/>
  <c r="BZ345" i="7948"/>
  <c r="AQ446" i="7948"/>
  <c r="AR446" i="7948"/>
  <c r="H961" i="18"/>
  <c r="H831" i="18"/>
  <c r="H701" i="18"/>
  <c r="O669" i="7948"/>
  <c r="O689" i="7948"/>
  <c r="P70" i="7948"/>
  <c r="Q70" i="7948"/>
  <c r="AF663" i="7948"/>
  <c r="AG64" i="7948"/>
  <c r="AH64" i="7948"/>
  <c r="AH663" i="7948"/>
  <c r="AH463" i="7948"/>
  <c r="AI463" i="7948"/>
  <c r="AM469" i="7948"/>
  <c r="AN469" i="7948"/>
  <c r="AV381" i="7948"/>
  <c r="AW381" i="7948"/>
  <c r="AX381" i="7948"/>
  <c r="AY381" i="7948"/>
  <c r="AZ381" i="7948"/>
  <c r="BA381" i="7948"/>
  <c r="BB381" i="7948"/>
  <c r="BC381" i="7948"/>
  <c r="BD381" i="7948"/>
  <c r="BE381" i="7948"/>
  <c r="BF381" i="7948"/>
  <c r="BG381" i="7948"/>
  <c r="BH381" i="7948"/>
  <c r="BW351" i="7948"/>
  <c r="BV262" i="7948"/>
  <c r="J705" i="18"/>
  <c r="J965" i="18"/>
  <c r="AK372" i="7948"/>
  <c r="H546" i="7941"/>
  <c r="BW234" i="7948"/>
  <c r="BX234" i="7948"/>
  <c r="BY234" i="7948"/>
  <c r="BZ234" i="7948"/>
  <c r="AA457" i="7948"/>
  <c r="BA280" i="7948"/>
  <c r="BK287" i="7948"/>
  <c r="BL287" i="7948"/>
  <c r="BM287" i="7948"/>
  <c r="BQ256" i="7948"/>
  <c r="BR256" i="7948"/>
  <c r="BS256" i="7948"/>
  <c r="BT256" i="7948"/>
  <c r="BU256" i="7948"/>
  <c r="BV256" i="7948"/>
  <c r="BW256" i="7948"/>
  <c r="BX256" i="7948"/>
  <c r="BY256" i="7948"/>
  <c r="BZ256" i="7948"/>
  <c r="BX288" i="7948"/>
  <c r="BY288" i="7948"/>
  <c r="BZ288" i="7948"/>
  <c r="BX352" i="7948"/>
  <c r="BY352" i="7948"/>
  <c r="AS446" i="7948"/>
  <c r="AT446" i="7948"/>
  <c r="AO469" i="7948"/>
  <c r="AY505" i="7948"/>
  <c r="AZ505" i="7948"/>
  <c r="BA505" i="7948"/>
  <c r="AW535" i="7948"/>
  <c r="BH390" i="7948"/>
  <c r="BI390" i="7948"/>
  <c r="AX503" i="7948"/>
  <c r="AY503" i="7948"/>
  <c r="BP258" i="7948"/>
  <c r="BQ258" i="7948"/>
  <c r="BR258" i="7948"/>
  <c r="BS258" i="7948"/>
  <c r="BT258" i="7948"/>
  <c r="AI464" i="7948"/>
  <c r="AJ464" i="7948"/>
  <c r="AK464" i="7948"/>
  <c r="AN379" i="7948"/>
  <c r="AD425" i="7948"/>
  <c r="AS448" i="7948"/>
  <c r="AT448" i="7948"/>
  <c r="AM445" i="7948"/>
  <c r="AN445" i="7948"/>
  <c r="AW534" i="7948"/>
  <c r="AX534" i="7948"/>
  <c r="AY534" i="7948"/>
  <c r="AW386" i="7948"/>
  <c r="AX386" i="7948"/>
  <c r="AJ443" i="7948"/>
  <c r="AP204" i="7948"/>
  <c r="S660" i="7948"/>
  <c r="K956" i="18"/>
  <c r="K696" i="18"/>
  <c r="BS295" i="7948"/>
  <c r="BT295" i="7948"/>
  <c r="BU295" i="7948"/>
  <c r="BV295" i="7948"/>
  <c r="BW295" i="7948"/>
  <c r="BX295" i="7948"/>
  <c r="BY295" i="7948"/>
  <c r="BZ295" i="7948"/>
  <c r="AN471" i="7948"/>
  <c r="AI429" i="7948"/>
  <c r="AJ429" i="7948"/>
  <c r="AA661" i="7948"/>
  <c r="AB62" i="7948"/>
  <c r="BM252" i="7948"/>
  <c r="BN252" i="7948"/>
  <c r="BO252" i="7948"/>
  <c r="BP252" i="7948"/>
  <c r="BQ252" i="7948"/>
  <c r="BL226" i="7948"/>
  <c r="L696" i="18"/>
  <c r="L956" i="18"/>
  <c r="BU225" i="7948"/>
  <c r="BV225" i="7948"/>
  <c r="BW225" i="7948"/>
  <c r="BX225" i="7948"/>
  <c r="BY225" i="7948"/>
  <c r="BZ225" i="7948"/>
  <c r="BG276" i="7948"/>
  <c r="BG662" i="7948"/>
  <c r="BJ251" i="7948"/>
  <c r="BJ276" i="7948"/>
  <c r="BJ662" i="7948"/>
  <c r="AJ470" i="7948"/>
  <c r="AG517" i="7948"/>
  <c r="AH517" i="7948"/>
  <c r="AI517" i="7948"/>
  <c r="AJ517" i="7948"/>
  <c r="AK517" i="7948"/>
  <c r="AL517" i="7948"/>
  <c r="AM517" i="7948"/>
  <c r="AN517" i="7948"/>
  <c r="AO517" i="7948"/>
  <c r="AP517" i="7948"/>
  <c r="AQ517" i="7948"/>
  <c r="AR517" i="7948"/>
  <c r="AS517" i="7948"/>
  <c r="AT517" i="7948"/>
  <c r="AU517" i="7948"/>
  <c r="AV517" i="7948"/>
  <c r="AW517" i="7948"/>
  <c r="AX517" i="7948"/>
  <c r="AY517" i="7948"/>
  <c r="AZ517" i="7948"/>
  <c r="BA517" i="7948"/>
  <c r="BB517" i="7948"/>
  <c r="BC517" i="7948"/>
  <c r="BD517" i="7948"/>
  <c r="BE517" i="7948"/>
  <c r="BF517" i="7948"/>
  <c r="BG517" i="7948"/>
  <c r="BH517" i="7948"/>
  <c r="BI517" i="7948"/>
  <c r="BJ517" i="7948"/>
  <c r="BK517" i="7948"/>
  <c r="BL517" i="7948"/>
  <c r="BM517" i="7948"/>
  <c r="BN517" i="7948"/>
  <c r="BO517" i="7948"/>
  <c r="BP517" i="7948"/>
  <c r="BQ517" i="7948"/>
  <c r="BR517" i="7948"/>
  <c r="BS517" i="7948"/>
  <c r="BT517" i="7948"/>
  <c r="BU517" i="7948"/>
  <c r="BV517" i="7948"/>
  <c r="BW517" i="7948"/>
  <c r="BX517" i="7948"/>
  <c r="BY517" i="7948"/>
  <c r="BZ517" i="7948"/>
  <c r="AG435" i="7948"/>
  <c r="AH435" i="7948"/>
  <c r="AI435" i="7948"/>
  <c r="AE490" i="7948"/>
  <c r="AF490" i="7948"/>
  <c r="AG490" i="7948"/>
  <c r="AH490" i="7948"/>
  <c r="BK209" i="7948"/>
  <c r="BL209" i="7948"/>
  <c r="BM209" i="7948"/>
  <c r="BN209" i="7948"/>
  <c r="BO209" i="7948"/>
  <c r="BP209" i="7948"/>
  <c r="BQ209" i="7948"/>
  <c r="BR209" i="7948"/>
  <c r="BS209" i="7948"/>
  <c r="BT209" i="7948"/>
  <c r="BU209" i="7948"/>
  <c r="BV209" i="7948"/>
  <c r="BW209" i="7948"/>
  <c r="BX209" i="7948"/>
  <c r="AI489" i="7948"/>
  <c r="AJ489" i="7948"/>
  <c r="AK489" i="7948"/>
  <c r="AL489" i="7948"/>
  <c r="AM489" i="7948"/>
  <c r="AN489" i="7948"/>
  <c r="AQ205" i="7948"/>
  <c r="AG371" i="7948"/>
  <c r="AG518" i="7948"/>
  <c r="AI491" i="7948"/>
  <c r="Q670" i="7948"/>
  <c r="Q690" i="7948"/>
  <c r="BC388" i="7948"/>
  <c r="AZ504" i="7948"/>
  <c r="BA504" i="7948"/>
  <c r="BB504" i="7948"/>
  <c r="BC504" i="7948"/>
  <c r="AP474" i="7948"/>
  <c r="BF284" i="7948"/>
  <c r="AK202" i="7948"/>
  <c r="AL202" i="7948"/>
  <c r="AM202" i="7948"/>
  <c r="AN202" i="7948"/>
  <c r="AO202" i="7948"/>
  <c r="AP202" i="7948"/>
  <c r="AQ202" i="7948"/>
  <c r="AR202" i="7948"/>
  <c r="AS202" i="7948"/>
  <c r="AZ213" i="7948"/>
  <c r="AS376" i="7948"/>
  <c r="AT376" i="7948"/>
  <c r="AU376" i="7948"/>
  <c r="AV376" i="7948"/>
  <c r="AW376" i="7948"/>
  <c r="AX376" i="7948"/>
  <c r="AY376" i="7948"/>
  <c r="AZ376" i="7948"/>
  <c r="BA376" i="7948"/>
  <c r="BB376" i="7948"/>
  <c r="BC376" i="7948"/>
  <c r="BD376" i="7948"/>
  <c r="BE376" i="7948"/>
  <c r="BF376" i="7948"/>
  <c r="BG376" i="7948"/>
  <c r="BH376" i="7948"/>
  <c r="BI376" i="7948"/>
  <c r="BJ376" i="7948"/>
  <c r="BK376" i="7948"/>
  <c r="BL376" i="7948"/>
  <c r="BM376" i="7948"/>
  <c r="BN376" i="7948"/>
  <c r="BO376" i="7948"/>
  <c r="BP376" i="7948"/>
  <c r="BQ376" i="7948"/>
  <c r="BR376" i="7948"/>
  <c r="BS376" i="7948"/>
  <c r="BT376" i="7948"/>
  <c r="BU376" i="7948"/>
  <c r="BV376" i="7948"/>
  <c r="BW376" i="7948"/>
  <c r="BX376" i="7948"/>
  <c r="BY376" i="7948"/>
  <c r="BZ376" i="7948"/>
  <c r="AE515" i="7948"/>
  <c r="AJ463" i="7948"/>
  <c r="AK463" i="7948"/>
  <c r="AL463" i="7948"/>
  <c r="AM463" i="7948"/>
  <c r="AN463" i="7948"/>
  <c r="AO463" i="7948"/>
  <c r="AP463" i="7948"/>
  <c r="AQ463" i="7948"/>
  <c r="AR463" i="7948"/>
  <c r="AS463" i="7948"/>
  <c r="AT463" i="7948"/>
  <c r="AU463" i="7948"/>
  <c r="AV463" i="7948"/>
  <c r="AW463" i="7948"/>
  <c r="AX463" i="7948"/>
  <c r="AY463" i="7948"/>
  <c r="AZ463" i="7948"/>
  <c r="BA463" i="7948"/>
  <c r="BB463" i="7948"/>
  <c r="BC463" i="7948"/>
  <c r="BD463" i="7948"/>
  <c r="BE463" i="7948"/>
  <c r="BF463" i="7948"/>
  <c r="BG463" i="7948"/>
  <c r="BH463" i="7948"/>
  <c r="BI463" i="7948"/>
  <c r="BJ463" i="7948"/>
  <c r="BK463" i="7948"/>
  <c r="BL463" i="7948"/>
  <c r="BM463" i="7948"/>
  <c r="BN463" i="7948"/>
  <c r="BO463" i="7948"/>
  <c r="BP463" i="7948"/>
  <c r="BQ463" i="7948"/>
  <c r="BR463" i="7948"/>
  <c r="BS463" i="7948"/>
  <c r="BT463" i="7948"/>
  <c r="BU463" i="7948"/>
  <c r="BV463" i="7948"/>
  <c r="BW463" i="7948"/>
  <c r="BX463" i="7948"/>
  <c r="BY463" i="7948"/>
  <c r="BZ463" i="7948"/>
  <c r="AK520" i="7948"/>
  <c r="AL520" i="7948"/>
  <c r="AH458" i="7948"/>
  <c r="AI458" i="7948"/>
  <c r="AJ458" i="7948"/>
  <c r="AK458" i="7948"/>
  <c r="AL458" i="7948"/>
  <c r="AM458" i="7948"/>
  <c r="AN458" i="7948"/>
  <c r="AO458" i="7948"/>
  <c r="AP458" i="7948"/>
  <c r="AQ458" i="7948"/>
  <c r="AR458" i="7948"/>
  <c r="AS458" i="7948"/>
  <c r="AT458" i="7948"/>
  <c r="AU458" i="7948"/>
  <c r="AV458" i="7948"/>
  <c r="AW458" i="7948"/>
  <c r="AX458" i="7948"/>
  <c r="AY458" i="7948"/>
  <c r="AZ458" i="7948"/>
  <c r="BA458" i="7948"/>
  <c r="BB458" i="7948"/>
  <c r="BC458" i="7948"/>
  <c r="BD458" i="7948"/>
  <c r="BE458" i="7948"/>
  <c r="BF458" i="7948"/>
  <c r="BG458" i="7948"/>
  <c r="BH458" i="7948"/>
  <c r="BI458" i="7948"/>
  <c r="BJ458" i="7948"/>
  <c r="BK458" i="7948"/>
  <c r="BL458" i="7948"/>
  <c r="BM458" i="7948"/>
  <c r="BN458" i="7948"/>
  <c r="BO458" i="7948"/>
  <c r="BP458" i="7948"/>
  <c r="BQ458" i="7948"/>
  <c r="BR458" i="7948"/>
  <c r="BS458" i="7948"/>
  <c r="BT458" i="7948"/>
  <c r="BU458" i="7948"/>
  <c r="BV458" i="7948"/>
  <c r="BW458" i="7948"/>
  <c r="BX458" i="7948"/>
  <c r="BY458" i="7948"/>
  <c r="BZ458" i="7948"/>
  <c r="AD485" i="7948"/>
  <c r="AE485" i="7948"/>
  <c r="AF485" i="7948"/>
  <c r="AD455" i="7948"/>
  <c r="AJ199" i="7948"/>
  <c r="AK199" i="7948"/>
  <c r="AR531" i="7948"/>
  <c r="BG285" i="7948"/>
  <c r="BH285" i="7948"/>
  <c r="BI285" i="7948"/>
  <c r="AN378" i="7948"/>
  <c r="AO378" i="7948"/>
  <c r="AP378" i="7948"/>
  <c r="BJ340" i="7948"/>
  <c r="BG363" i="7948"/>
  <c r="BG665" i="7948"/>
  <c r="BA214" i="7948"/>
  <c r="BT259" i="7948"/>
  <c r="BU259" i="7948"/>
  <c r="BV259" i="7948"/>
  <c r="BW259" i="7948"/>
  <c r="BX259" i="7948"/>
  <c r="BY259" i="7948"/>
  <c r="BZ259" i="7948"/>
  <c r="AJ440" i="7948"/>
  <c r="AM65" i="7948"/>
  <c r="AM664" i="7948"/>
  <c r="Q664" i="7948"/>
  <c r="P664" i="7948"/>
  <c r="BK340" i="7948"/>
  <c r="BL340" i="7948"/>
  <c r="BM340" i="7948"/>
  <c r="BN340" i="7948"/>
  <c r="BO340" i="7948"/>
  <c r="BP340" i="7948"/>
  <c r="BQ340" i="7948"/>
  <c r="BR340" i="7948"/>
  <c r="BS340" i="7948"/>
  <c r="BT340" i="7948"/>
  <c r="BU340" i="7948"/>
  <c r="BV340" i="7948"/>
  <c r="BW340" i="7948"/>
  <c r="BX340" i="7948"/>
  <c r="BY340" i="7948"/>
  <c r="BZ340" i="7948"/>
  <c r="AS530" i="7948"/>
  <c r="AT530" i="7948"/>
  <c r="AU530" i="7948"/>
  <c r="AV530" i="7948"/>
  <c r="AW530" i="7948"/>
  <c r="AX530" i="7948"/>
  <c r="AY530" i="7948"/>
  <c r="AZ530" i="7948"/>
  <c r="AR206" i="7948"/>
  <c r="AS206" i="7948"/>
  <c r="AT206" i="7948"/>
  <c r="AU206" i="7948"/>
  <c r="AV206" i="7948"/>
  <c r="AW206" i="7948"/>
  <c r="AX206" i="7948"/>
  <c r="AY206" i="7948"/>
  <c r="AZ206" i="7948"/>
  <c r="BN289" i="7948"/>
  <c r="AD514" i="7948"/>
  <c r="BX254" i="7948"/>
  <c r="BY254" i="7948"/>
  <c r="BZ254" i="7948"/>
  <c r="BJ390" i="7948"/>
  <c r="BK390" i="7948"/>
  <c r="BL390" i="7948"/>
  <c r="BM390" i="7948"/>
  <c r="BN390" i="7948"/>
  <c r="BO390" i="7948"/>
  <c r="BP390" i="7948"/>
  <c r="BQ390" i="7948"/>
  <c r="BR390" i="7948"/>
  <c r="BS390" i="7948"/>
  <c r="BT390" i="7948"/>
  <c r="BU390" i="7948"/>
  <c r="BV390" i="7948"/>
  <c r="BW390" i="7948"/>
  <c r="BX390" i="7948"/>
  <c r="BY390" i="7948"/>
  <c r="BZ390" i="7948"/>
  <c r="AD433" i="7948"/>
  <c r="AQ499" i="7948"/>
  <c r="AR499" i="7948"/>
  <c r="AS499" i="7948"/>
  <c r="AT499" i="7948"/>
  <c r="M956" i="18"/>
  <c r="M696" i="18"/>
  <c r="AE436" i="7948"/>
  <c r="BN342" i="7948"/>
  <c r="AR444" i="7948"/>
  <c r="AP374" i="7948"/>
  <c r="AQ374" i="7948"/>
  <c r="AR374" i="7948"/>
  <c r="AS374" i="7948"/>
  <c r="BY231" i="7948"/>
  <c r="BZ231" i="7948"/>
  <c r="AY506" i="7948"/>
  <c r="AJ198" i="7948"/>
  <c r="AJ462" i="7948"/>
  <c r="AK462" i="7948"/>
  <c r="AL462" i="7948"/>
  <c r="AM462" i="7948"/>
  <c r="AN462" i="7948"/>
  <c r="AO462" i="7948"/>
  <c r="AP462" i="7948"/>
  <c r="AQ462" i="7948"/>
  <c r="AR462" i="7948"/>
  <c r="AS462" i="7948"/>
  <c r="AT462" i="7948"/>
  <c r="AU462" i="7948"/>
  <c r="AV462" i="7948"/>
  <c r="AW462" i="7948"/>
  <c r="AX462" i="7948"/>
  <c r="AY462" i="7948"/>
  <c r="AZ462" i="7948"/>
  <c r="BA462" i="7948"/>
  <c r="BB462" i="7948"/>
  <c r="BC462" i="7948"/>
  <c r="BD462" i="7948"/>
  <c r="BE462" i="7948"/>
  <c r="BF462" i="7948"/>
  <c r="BG462" i="7948"/>
  <c r="BH462" i="7948"/>
  <c r="BI462" i="7948"/>
  <c r="BJ462" i="7948"/>
  <c r="BK462" i="7948"/>
  <c r="BL462" i="7948"/>
  <c r="BM462" i="7948"/>
  <c r="BN462" i="7948"/>
  <c r="BO462" i="7948"/>
  <c r="BP462" i="7948"/>
  <c r="BQ462" i="7948"/>
  <c r="BR462" i="7948"/>
  <c r="BS462" i="7948"/>
  <c r="BT462" i="7948"/>
  <c r="BU462" i="7948"/>
  <c r="BV462" i="7948"/>
  <c r="BW462" i="7948"/>
  <c r="BX462" i="7948"/>
  <c r="BY462" i="7948"/>
  <c r="BZ462" i="7948"/>
  <c r="AS476" i="7948"/>
  <c r="BR296" i="7948"/>
  <c r="BS296" i="7948"/>
  <c r="BT296" i="7948"/>
  <c r="BU296" i="7948"/>
  <c r="BV296" i="7948"/>
  <c r="BW296" i="7948"/>
  <c r="BF216" i="7948"/>
  <c r="BG216" i="7948"/>
  <c r="BH216" i="7948"/>
  <c r="BI216" i="7948"/>
  <c r="BJ216" i="7948"/>
  <c r="BK216" i="7948"/>
  <c r="BL216" i="7948"/>
  <c r="BM216" i="7948"/>
  <c r="BN216" i="7948"/>
  <c r="BO216" i="7948"/>
  <c r="BP216" i="7948"/>
  <c r="BQ216" i="7948"/>
  <c r="BR216" i="7948"/>
  <c r="BS216" i="7948"/>
  <c r="BT216" i="7948"/>
  <c r="BU216" i="7948"/>
  <c r="BV216" i="7948"/>
  <c r="BW216" i="7948"/>
  <c r="BX216" i="7948"/>
  <c r="BY216" i="7948"/>
  <c r="BZ216" i="7948"/>
  <c r="BH224" i="7948"/>
  <c r="AG195" i="7948"/>
  <c r="AX500" i="7948"/>
  <c r="BN257" i="7948"/>
  <c r="BO257" i="7948"/>
  <c r="BO344" i="7948"/>
  <c r="BP344" i="7948"/>
  <c r="BQ344" i="7948"/>
  <c r="T660" i="7948"/>
  <c r="BP255" i="7948"/>
  <c r="BQ255" i="7948"/>
  <c r="BO230" i="7948"/>
  <c r="BP230" i="7948"/>
  <c r="AD434" i="7948"/>
  <c r="AE434" i="7948"/>
  <c r="AH195" i="7948"/>
  <c r="AI195" i="7948"/>
  <c r="AU383" i="7948"/>
  <c r="AP203" i="7948"/>
  <c r="AN447" i="7948"/>
  <c r="AO447" i="7948"/>
  <c r="AP447" i="7948"/>
  <c r="L706" i="18"/>
  <c r="L966" i="18"/>
  <c r="AK468" i="7948"/>
  <c r="AL468" i="7948"/>
  <c r="AM468" i="7948"/>
  <c r="AN468" i="7948"/>
  <c r="AO468" i="7948"/>
  <c r="AP468" i="7948"/>
  <c r="AQ468" i="7948"/>
  <c r="AR468" i="7948"/>
  <c r="AS468" i="7948"/>
  <c r="AT468" i="7948"/>
  <c r="AU468" i="7948"/>
  <c r="AV468" i="7948"/>
  <c r="AW468" i="7948"/>
  <c r="AX468" i="7948"/>
  <c r="AY468" i="7948"/>
  <c r="AZ468" i="7948"/>
  <c r="BA468" i="7948"/>
  <c r="BB468" i="7948"/>
  <c r="BC468" i="7948"/>
  <c r="BD468" i="7948"/>
  <c r="BE468" i="7948"/>
  <c r="BF468" i="7948"/>
  <c r="BG468" i="7948"/>
  <c r="BH468" i="7948"/>
  <c r="BI468" i="7948"/>
  <c r="BJ468" i="7948"/>
  <c r="BK468" i="7948"/>
  <c r="BL468" i="7948"/>
  <c r="BM468" i="7948"/>
  <c r="BN468" i="7948"/>
  <c r="BO468" i="7948"/>
  <c r="BP468" i="7948"/>
  <c r="BQ468" i="7948"/>
  <c r="BR468" i="7948"/>
  <c r="BS468" i="7948"/>
  <c r="BT468" i="7948"/>
  <c r="BU468" i="7948"/>
  <c r="BV468" i="7948"/>
  <c r="BW468" i="7948"/>
  <c r="BX468" i="7948"/>
  <c r="BY468" i="7948"/>
  <c r="BZ468" i="7948"/>
  <c r="BT260" i="7948"/>
  <c r="BU260" i="7948"/>
  <c r="BH276" i="7948"/>
  <c r="BH662" i="7948"/>
  <c r="BR261" i="7948"/>
  <c r="BS261" i="7948"/>
  <c r="BT261" i="7948"/>
  <c r="BU261" i="7948"/>
  <c r="BV261" i="7948"/>
  <c r="BW261" i="7948"/>
  <c r="AV385" i="7948"/>
  <c r="AG426" i="7948"/>
  <c r="AH426" i="7948"/>
  <c r="AI426" i="7948"/>
  <c r="AJ426" i="7948"/>
  <c r="AK426" i="7948"/>
  <c r="AL426" i="7948"/>
  <c r="AM426" i="7948"/>
  <c r="AN426" i="7948"/>
  <c r="AO426" i="7948"/>
  <c r="AP426" i="7948"/>
  <c r="AQ426" i="7948"/>
  <c r="AR426" i="7948"/>
  <c r="AS426" i="7948"/>
  <c r="AT426" i="7948"/>
  <c r="AU426" i="7948"/>
  <c r="AV426" i="7948"/>
  <c r="AW426" i="7948"/>
  <c r="AX426" i="7948"/>
  <c r="AY426" i="7948"/>
  <c r="AZ426" i="7948"/>
  <c r="BA426" i="7948"/>
  <c r="BB426" i="7948"/>
  <c r="BC426" i="7948"/>
  <c r="BD426" i="7948"/>
  <c r="BE426" i="7948"/>
  <c r="BF426" i="7948"/>
  <c r="BG426" i="7948"/>
  <c r="BH426" i="7948"/>
  <c r="BI426" i="7948"/>
  <c r="BJ426" i="7948"/>
  <c r="BK426" i="7948"/>
  <c r="BL426" i="7948"/>
  <c r="BM426" i="7948"/>
  <c r="BN426" i="7948"/>
  <c r="BO426" i="7948"/>
  <c r="BP426" i="7948"/>
  <c r="BQ426" i="7948"/>
  <c r="BR426" i="7948"/>
  <c r="BS426" i="7948"/>
  <c r="BT426" i="7948"/>
  <c r="BU426" i="7948"/>
  <c r="BV426" i="7948"/>
  <c r="BW426" i="7948"/>
  <c r="BX426" i="7948"/>
  <c r="BY426" i="7948"/>
  <c r="BZ426" i="7948"/>
  <c r="AT374" i="7948"/>
  <c r="AU374" i="7948"/>
  <c r="AV374" i="7948"/>
  <c r="AW374" i="7948"/>
  <c r="AX374" i="7948"/>
  <c r="AY374" i="7948"/>
  <c r="AZ374" i="7948"/>
  <c r="BA374" i="7948"/>
  <c r="BB374" i="7948"/>
  <c r="BC374" i="7948"/>
  <c r="BD374" i="7948"/>
  <c r="BE374" i="7948"/>
  <c r="BF374" i="7948"/>
  <c r="BG374" i="7948"/>
  <c r="BH374" i="7948"/>
  <c r="BI374" i="7948"/>
  <c r="BJ374" i="7948"/>
  <c r="BK374" i="7948"/>
  <c r="BL374" i="7948"/>
  <c r="BM374" i="7948"/>
  <c r="BN374" i="7948"/>
  <c r="BO374" i="7948"/>
  <c r="BP374" i="7948"/>
  <c r="BQ374" i="7948"/>
  <c r="BR374" i="7948"/>
  <c r="BS374" i="7948"/>
  <c r="BT374" i="7948"/>
  <c r="BU374" i="7948"/>
  <c r="BV374" i="7948"/>
  <c r="BW374" i="7948"/>
  <c r="BX374" i="7948"/>
  <c r="BY374" i="7948"/>
  <c r="BZ374" i="7948"/>
  <c r="AF194" i="7948"/>
  <c r="AG194" i="7948"/>
  <c r="AP380" i="7948"/>
  <c r="AV207" i="7948"/>
  <c r="AT377" i="7948"/>
  <c r="AD427" i="7948"/>
  <c r="AE427" i="7948"/>
  <c r="AF427" i="7948"/>
  <c r="AG427" i="7948"/>
  <c r="AH427" i="7948"/>
  <c r="AI427" i="7948"/>
  <c r="AJ427" i="7948"/>
  <c r="AK427" i="7948"/>
  <c r="AL427" i="7948"/>
  <c r="AM427" i="7948"/>
  <c r="AN427" i="7948"/>
  <c r="AO427" i="7948"/>
  <c r="AP427" i="7948"/>
  <c r="AQ427" i="7948"/>
  <c r="AR427" i="7948"/>
  <c r="AS427" i="7948"/>
  <c r="AT427" i="7948"/>
  <c r="AU427" i="7948"/>
  <c r="AV427" i="7948"/>
  <c r="AW427" i="7948"/>
  <c r="AX427" i="7948"/>
  <c r="AY427" i="7948"/>
  <c r="AZ427" i="7948"/>
  <c r="BA427" i="7948"/>
  <c r="BB427" i="7948"/>
  <c r="BC427" i="7948"/>
  <c r="BD427" i="7948"/>
  <c r="BE427" i="7948"/>
  <c r="BF427" i="7948"/>
  <c r="BG427" i="7948"/>
  <c r="BH427" i="7948"/>
  <c r="BI427" i="7948"/>
  <c r="BJ427" i="7948"/>
  <c r="BK427" i="7948"/>
  <c r="BL427" i="7948"/>
  <c r="BM427" i="7948"/>
  <c r="BN427" i="7948"/>
  <c r="BO427" i="7948"/>
  <c r="BP427" i="7948"/>
  <c r="BQ427" i="7948"/>
  <c r="BR427" i="7948"/>
  <c r="BS427" i="7948"/>
  <c r="BT427" i="7948"/>
  <c r="BU427" i="7948"/>
  <c r="BV427" i="7948"/>
  <c r="BW427" i="7948"/>
  <c r="BX427" i="7948"/>
  <c r="BY427" i="7948"/>
  <c r="BZ427" i="7948"/>
  <c r="I956" i="18"/>
  <c r="I696" i="18"/>
  <c r="AU382" i="7948"/>
  <c r="AK437" i="7948"/>
  <c r="AH461" i="7948"/>
  <c r="BS294" i="7948"/>
  <c r="BT294" i="7948"/>
  <c r="BU294" i="7948"/>
  <c r="BV294" i="7948"/>
  <c r="BW294" i="7948"/>
  <c r="BX294" i="7948"/>
  <c r="BY294" i="7948"/>
  <c r="BZ294" i="7948"/>
  <c r="AB486" i="7948"/>
  <c r="AQ473" i="7948"/>
  <c r="AR473" i="7948"/>
  <c r="AS473" i="7948"/>
  <c r="AT473" i="7948"/>
  <c r="AU473" i="7948"/>
  <c r="AV473" i="7948"/>
  <c r="AW473" i="7948"/>
  <c r="AX473" i="7948"/>
  <c r="AY473" i="7948"/>
  <c r="AZ473" i="7948"/>
  <c r="BA473" i="7948"/>
  <c r="BB473" i="7948"/>
  <c r="BC473" i="7948"/>
  <c r="BD473" i="7948"/>
  <c r="BE473" i="7948"/>
  <c r="BF473" i="7948"/>
  <c r="BG473" i="7948"/>
  <c r="BH473" i="7948"/>
  <c r="BI473" i="7948"/>
  <c r="BJ473" i="7948"/>
  <c r="BK473" i="7948"/>
  <c r="BL473" i="7948"/>
  <c r="BM473" i="7948"/>
  <c r="BN473" i="7948"/>
  <c r="BO473" i="7948"/>
  <c r="BP473" i="7948"/>
  <c r="BQ473" i="7948"/>
  <c r="BR473" i="7948"/>
  <c r="BS473" i="7948"/>
  <c r="BT473" i="7948"/>
  <c r="BU473" i="7948"/>
  <c r="BV473" i="7948"/>
  <c r="BW473" i="7948"/>
  <c r="BX473" i="7948"/>
  <c r="BY473" i="7948"/>
  <c r="BZ473" i="7948"/>
  <c r="BL222" i="7948"/>
  <c r="AM466" i="7948"/>
  <c r="AN466" i="7948"/>
  <c r="AO466" i="7948"/>
  <c r="AP466" i="7948"/>
  <c r="AQ466" i="7948"/>
  <c r="AR466" i="7948"/>
  <c r="AS466" i="7948"/>
  <c r="AT466" i="7948"/>
  <c r="AU466" i="7948"/>
  <c r="AV466" i="7948"/>
  <c r="AW466" i="7948"/>
  <c r="AX466" i="7948"/>
  <c r="AY466" i="7948"/>
  <c r="AZ466" i="7948"/>
  <c r="BA466" i="7948"/>
  <c r="BB466" i="7948"/>
  <c r="BC466" i="7948"/>
  <c r="BD466" i="7948"/>
  <c r="BE466" i="7948"/>
  <c r="BF466" i="7948"/>
  <c r="BG466" i="7948"/>
  <c r="BH466" i="7948"/>
  <c r="BI466" i="7948"/>
  <c r="BJ466" i="7948"/>
  <c r="BK466" i="7948"/>
  <c r="BL466" i="7948"/>
  <c r="BM466" i="7948"/>
  <c r="BN466" i="7948"/>
  <c r="BO466" i="7948"/>
  <c r="BP466" i="7948"/>
  <c r="BQ466" i="7948"/>
  <c r="BR466" i="7948"/>
  <c r="BS466" i="7948"/>
  <c r="BT466" i="7948"/>
  <c r="BU466" i="7948"/>
  <c r="BV466" i="7948"/>
  <c r="BW466" i="7948"/>
  <c r="BX466" i="7948"/>
  <c r="BY466" i="7948"/>
  <c r="BZ466" i="7948"/>
  <c r="AQ498" i="7948"/>
  <c r="AX535" i="7948"/>
  <c r="AY535" i="7948"/>
  <c r="AZ535" i="7948"/>
  <c r="BA535" i="7948"/>
  <c r="BB535" i="7948"/>
  <c r="BC535" i="7948"/>
  <c r="BD535" i="7948"/>
  <c r="BE535" i="7948"/>
  <c r="BF535" i="7948"/>
  <c r="BG535" i="7948"/>
  <c r="BH535" i="7948"/>
  <c r="BI535" i="7948"/>
  <c r="BJ535" i="7948"/>
  <c r="BK535" i="7948"/>
  <c r="J956" i="18"/>
  <c r="J696" i="18"/>
  <c r="AU533" i="7948"/>
  <c r="BO227" i="7948"/>
  <c r="BI224" i="7948"/>
  <c r="BJ224" i="7948"/>
  <c r="AV210" i="7948"/>
  <c r="AW210" i="7948"/>
  <c r="AX210" i="7948"/>
  <c r="AY210" i="7948"/>
  <c r="AZ210" i="7948"/>
  <c r="AR532" i="7948"/>
  <c r="AS532" i="7948"/>
  <c r="AT529" i="7948"/>
  <c r="AU529" i="7948"/>
  <c r="AV529" i="7948"/>
  <c r="AW529" i="7948"/>
  <c r="AX529" i="7948"/>
  <c r="AY529" i="7948"/>
  <c r="AZ529" i="7948"/>
  <c r="AQ528" i="7948"/>
  <c r="AO497" i="7948"/>
  <c r="AI467" i="7948"/>
  <c r="BL283" i="7948"/>
  <c r="BD212" i="7948"/>
  <c r="AF439" i="7948"/>
  <c r="BY209" i="7948"/>
  <c r="BZ209" i="7948"/>
  <c r="AO501" i="7948"/>
  <c r="AN200" i="7948"/>
  <c r="AO200" i="7948"/>
  <c r="AP200" i="7948"/>
  <c r="AQ200" i="7948"/>
  <c r="AR200" i="7948"/>
  <c r="AS200" i="7948"/>
  <c r="AT200" i="7948"/>
  <c r="AU200" i="7948"/>
  <c r="AV200" i="7948"/>
  <c r="AW200" i="7948"/>
  <c r="AX200" i="7948"/>
  <c r="AY200" i="7948"/>
  <c r="AZ200" i="7948"/>
  <c r="BA200" i="7948"/>
  <c r="BB200" i="7948"/>
  <c r="BC200" i="7948"/>
  <c r="BD200" i="7948"/>
  <c r="BE200" i="7948"/>
  <c r="BF200" i="7948"/>
  <c r="BG200" i="7948"/>
  <c r="BH200" i="7948"/>
  <c r="BI200" i="7948"/>
  <c r="BJ200" i="7948"/>
  <c r="BK200" i="7948"/>
  <c r="BL200" i="7948"/>
  <c r="BM200" i="7948"/>
  <c r="BN200" i="7948"/>
  <c r="BO200" i="7948"/>
  <c r="BP200" i="7948"/>
  <c r="BQ200" i="7948"/>
  <c r="BR200" i="7948"/>
  <c r="BS200" i="7948"/>
  <c r="BT200" i="7948"/>
  <c r="BU200" i="7948"/>
  <c r="BV200" i="7948"/>
  <c r="BW200" i="7948"/>
  <c r="BX200" i="7948"/>
  <c r="BY200" i="7948"/>
  <c r="BZ200" i="7948"/>
  <c r="R71" i="7948"/>
  <c r="BG223" i="7948"/>
  <c r="BG247" i="7948"/>
  <c r="BG661" i="7948"/>
  <c r="BF247" i="7948"/>
  <c r="BF661" i="7948"/>
  <c r="AU211" i="7948"/>
  <c r="BW266" i="7948"/>
  <c r="BX266" i="7948"/>
  <c r="BN343" i="7948"/>
  <c r="BO343" i="7948"/>
  <c r="BP343" i="7948"/>
  <c r="BQ343" i="7948"/>
  <c r="BR343" i="7948"/>
  <c r="BS343" i="7948"/>
  <c r="BT343" i="7948"/>
  <c r="BU343" i="7948"/>
  <c r="BV343" i="7948"/>
  <c r="BW343" i="7948"/>
  <c r="BX343" i="7948"/>
  <c r="BY343" i="7948"/>
  <c r="BZ343" i="7948"/>
  <c r="BJ281" i="7948"/>
  <c r="AJ442" i="7948"/>
  <c r="AK442" i="7948"/>
  <c r="BR228" i="7948"/>
  <c r="BS228" i="7948"/>
  <c r="AO475" i="7948"/>
  <c r="AM492" i="7948"/>
  <c r="AN492" i="7948"/>
  <c r="AM201" i="7948"/>
  <c r="AK524" i="7948"/>
  <c r="AM496" i="7948"/>
  <c r="AF515" i="7948"/>
  <c r="AG515" i="7948"/>
  <c r="AH515" i="7948"/>
  <c r="AI515" i="7948"/>
  <c r="AJ515" i="7948"/>
  <c r="AK515" i="7948"/>
  <c r="AL515" i="7948"/>
  <c r="AM515" i="7948"/>
  <c r="AN515" i="7948"/>
  <c r="AO515" i="7948"/>
  <c r="AP515" i="7948"/>
  <c r="AH522" i="7948"/>
  <c r="AI522" i="7948"/>
  <c r="AJ522" i="7948"/>
  <c r="AO527" i="7948"/>
  <c r="AK373" i="7948"/>
  <c r="AM375" i="7948"/>
  <c r="AO525" i="7948"/>
  <c r="AK443" i="7948"/>
  <c r="AL443" i="7948"/>
  <c r="AM443" i="7948"/>
  <c r="BW292" i="7948"/>
  <c r="BX292" i="7948"/>
  <c r="BY292" i="7948"/>
  <c r="BZ292" i="7948"/>
  <c r="BM290" i="7948"/>
  <c r="BN290" i="7948"/>
  <c r="BO290" i="7948"/>
  <c r="BP290" i="7948"/>
  <c r="BQ290" i="7948"/>
  <c r="BR290" i="7948"/>
  <c r="BS290" i="7948"/>
  <c r="BT290" i="7948"/>
  <c r="BU290" i="7948"/>
  <c r="BV290" i="7948"/>
  <c r="BW290" i="7948"/>
  <c r="BX290" i="7948"/>
  <c r="BY290" i="7948"/>
  <c r="BZ290" i="7948"/>
  <c r="H696" i="18"/>
  <c r="H956" i="18"/>
  <c r="BO347" i="7948"/>
  <c r="BR255" i="7948"/>
  <c r="BS255" i="7948"/>
  <c r="BT255" i="7948"/>
  <c r="BS215" i="7948"/>
  <c r="BT215" i="7948"/>
  <c r="BU215" i="7948"/>
  <c r="BV215" i="7948"/>
  <c r="BW215" i="7948"/>
  <c r="BX215" i="7948"/>
  <c r="BY215" i="7948"/>
  <c r="BZ215" i="7948"/>
  <c r="AU502" i="7948"/>
  <c r="AV502" i="7948"/>
  <c r="AW502" i="7948"/>
  <c r="AX502" i="7948"/>
  <c r="AY502" i="7948"/>
  <c r="AZ502" i="7948"/>
  <c r="AO472" i="7948"/>
  <c r="AY384" i="7948"/>
  <c r="BM253" i="7948"/>
  <c r="BN253" i="7948"/>
  <c r="BO253" i="7948"/>
  <c r="BG282" i="7948"/>
  <c r="BH282" i="7948"/>
  <c r="AJ493" i="7948"/>
  <c r="AK493" i="7948"/>
  <c r="AL493" i="7948"/>
  <c r="AM493" i="7948"/>
  <c r="AN493" i="7948"/>
  <c r="AO493" i="7948"/>
  <c r="AP493" i="7948"/>
  <c r="AQ493" i="7948"/>
  <c r="AR493" i="7948"/>
  <c r="AS493" i="7948"/>
  <c r="AT493" i="7948"/>
  <c r="AU493" i="7948"/>
  <c r="AV493" i="7948"/>
  <c r="AW493" i="7948"/>
  <c r="AX493" i="7948"/>
  <c r="AY493" i="7948"/>
  <c r="AZ493" i="7948"/>
  <c r="BA493" i="7948"/>
  <c r="BB493" i="7948"/>
  <c r="BC493" i="7948"/>
  <c r="BD493" i="7948"/>
  <c r="BE493" i="7948"/>
  <c r="BF493" i="7948"/>
  <c r="BG493" i="7948"/>
  <c r="BH493" i="7948"/>
  <c r="BI493" i="7948"/>
  <c r="BJ493" i="7948"/>
  <c r="BK493" i="7948"/>
  <c r="BL493" i="7948"/>
  <c r="BM493" i="7948"/>
  <c r="BN493" i="7948"/>
  <c r="BO493" i="7948"/>
  <c r="BP493" i="7948"/>
  <c r="BQ493" i="7948"/>
  <c r="BR493" i="7948"/>
  <c r="BS493" i="7948"/>
  <c r="BT493" i="7948"/>
  <c r="BU493" i="7948"/>
  <c r="BV493" i="7948"/>
  <c r="BW493" i="7948"/>
  <c r="BX493" i="7948"/>
  <c r="BY493" i="7948"/>
  <c r="BZ493" i="7948"/>
  <c r="AM526" i="7948"/>
  <c r="BV293" i="7948"/>
  <c r="BW293" i="7948"/>
  <c r="BX293" i="7948"/>
  <c r="BY293" i="7948"/>
  <c r="BZ293" i="7948"/>
  <c r="AS477" i="7948"/>
  <c r="AW387" i="7948"/>
  <c r="AX387" i="7948"/>
  <c r="AY387" i="7948"/>
  <c r="AY389" i="7948"/>
  <c r="BI381" i="7948"/>
  <c r="BJ381" i="7948"/>
  <c r="BK381" i="7948"/>
  <c r="BL381" i="7948"/>
  <c r="BM381" i="7948"/>
  <c r="BN381" i="7948"/>
  <c r="BO381" i="7948"/>
  <c r="BP381" i="7948"/>
  <c r="BQ381" i="7948"/>
  <c r="BL339" i="7948"/>
  <c r="AK370" i="7948"/>
  <c r="AN65" i="7948"/>
  <c r="AN664" i="7948"/>
  <c r="O664" i="7948"/>
  <c r="O77" i="7948"/>
  <c r="M664" i="7948"/>
  <c r="M77" i="7948"/>
  <c r="N664" i="7948"/>
  <c r="N77" i="7948"/>
  <c r="L664" i="7948"/>
  <c r="L77" i="7948"/>
  <c r="AG487" i="7948"/>
  <c r="AH487" i="7948"/>
  <c r="AI487" i="7948"/>
  <c r="AU446" i="7948"/>
  <c r="AV446" i="7948"/>
  <c r="AW446" i="7948"/>
  <c r="BI286" i="7948"/>
  <c r="BJ286" i="7948"/>
  <c r="BK286" i="7948"/>
  <c r="BL286" i="7948"/>
  <c r="BM286" i="7948"/>
  <c r="BN286" i="7948"/>
  <c r="BO286" i="7948"/>
  <c r="BP286" i="7948"/>
  <c r="AF519" i="7948"/>
  <c r="BH338" i="7948"/>
  <c r="BH363" i="7948"/>
  <c r="BH665" i="7948"/>
  <c r="AK441" i="7948"/>
  <c r="AL441" i="7948"/>
  <c r="AM441" i="7948"/>
  <c r="AN441" i="7948"/>
  <c r="AO441" i="7948"/>
  <c r="U61" i="7948"/>
  <c r="BW262" i="7948"/>
  <c r="AF460" i="7948"/>
  <c r="AK523" i="7948"/>
  <c r="AU208" i="7948"/>
  <c r="Q183" i="7944"/>
  <c r="Q704" i="18"/>
  <c r="Q964" i="18"/>
  <c r="Q967" i="18"/>
  <c r="Q707" i="18"/>
  <c r="Q696" i="18"/>
  <c r="Q956" i="18"/>
  <c r="E69" i="7945"/>
  <c r="L43" i="18"/>
  <c r="F83" i="7945"/>
  <c r="O18" i="7944"/>
  <c r="N706" i="18"/>
  <c r="N966" i="18"/>
  <c r="N205" i="18"/>
  <c r="O205" i="18"/>
  <c r="P201" i="7944"/>
  <c r="Q201" i="7944"/>
  <c r="N148" i="18"/>
  <c r="O148" i="18"/>
  <c r="P148" i="18"/>
  <c r="Q148" i="18"/>
  <c r="N96" i="18"/>
  <c r="O96" i="18"/>
  <c r="P96" i="18"/>
  <c r="Q96" i="18"/>
  <c r="N226" i="18"/>
  <c r="O226" i="18"/>
  <c r="P226" i="18"/>
  <c r="Q226" i="18"/>
  <c r="M7" i="7944"/>
  <c r="N701" i="18"/>
  <c r="N961" i="18"/>
  <c r="E182" i="7945"/>
  <c r="E187" i="7945"/>
  <c r="F187" i="7945"/>
  <c r="L19" i="7946"/>
  <c r="F153" i="7945"/>
  <c r="N187" i="18"/>
  <c r="O187" i="18"/>
  <c r="P187" i="18"/>
  <c r="Q187" i="18"/>
  <c r="N140" i="18"/>
  <c r="M75" i="18"/>
  <c r="O109" i="18"/>
  <c r="N109" i="18"/>
  <c r="Q109" i="18"/>
  <c r="P109" i="18"/>
  <c r="O218" i="18"/>
  <c r="E139" i="7945"/>
  <c r="M241" i="1"/>
  <c r="R242" i="1"/>
  <c r="N83" i="18"/>
  <c r="O83" i="18"/>
  <c r="P83" i="18"/>
  <c r="Q83" i="18"/>
  <c r="M39" i="7944"/>
  <c r="O122" i="18"/>
  <c r="N122" i="18"/>
  <c r="Q122" i="18"/>
  <c r="P122" i="18"/>
  <c r="N71" i="7944"/>
  <c r="O136" i="7944"/>
  <c r="O153" i="18"/>
  <c r="N161" i="18"/>
  <c r="O161" i="18"/>
  <c r="Q161" i="18"/>
  <c r="P161" i="18"/>
  <c r="Q959" i="18"/>
  <c r="Q699" i="18"/>
  <c r="O213" i="18"/>
  <c r="N213" i="18"/>
  <c r="P213" i="18"/>
  <c r="Q213" i="18"/>
  <c r="M11" i="18"/>
  <c r="E196" i="7945"/>
  <c r="E201" i="7945"/>
  <c r="F201" i="7945"/>
  <c r="L20" i="7946"/>
  <c r="Y665" i="7948"/>
  <c r="Z66" i="7948"/>
  <c r="W508" i="7948"/>
  <c r="X483" i="7948"/>
  <c r="O21" i="7944"/>
  <c r="P139" i="7942"/>
  <c r="P121" i="7942"/>
  <c r="Q138" i="7942"/>
  <c r="Q139" i="7942"/>
  <c r="N752" i="18"/>
  <c r="O108" i="7942"/>
  <c r="Q325" i="7941"/>
  <c r="Q757" i="7941"/>
  <c r="Q747" i="7941"/>
  <c r="Q315" i="7941"/>
  <c r="Q756" i="7941"/>
  <c r="Q324" i="7941"/>
  <c r="N32" i="7941"/>
  <c r="Q307" i="7941"/>
  <c r="Q739" i="7941"/>
  <c r="Q309" i="7941"/>
  <c r="Q741" i="7941"/>
  <c r="O153" i="7942"/>
  <c r="P152" i="7942"/>
  <c r="O107" i="7942"/>
  <c r="Q305" i="7941"/>
  <c r="Q737" i="7941"/>
  <c r="P35" i="7941"/>
  <c r="Q35" i="7941"/>
  <c r="P147" i="7942"/>
  <c r="Q146" i="7942"/>
  <c r="Q147" i="7942"/>
  <c r="N109" i="7942"/>
  <c r="O168" i="7942"/>
  <c r="N168" i="7942"/>
  <c r="M168" i="7942"/>
  <c r="N755" i="18"/>
  <c r="BU291" i="7948"/>
  <c r="Q668" i="7948"/>
  <c r="Q688" i="7948"/>
  <c r="R69" i="7948"/>
  <c r="L964" i="18"/>
  <c r="L704" i="18"/>
  <c r="AJ196" i="7948"/>
  <c r="AK196" i="7948"/>
  <c r="AL196" i="7948"/>
  <c r="BP346" i="7948"/>
  <c r="W655" i="7948"/>
  <c r="AP469" i="7948"/>
  <c r="AQ469" i="7948"/>
  <c r="AR469" i="7948"/>
  <c r="AS469" i="7948"/>
  <c r="AT469" i="7948"/>
  <c r="AU469" i="7948"/>
  <c r="AV469" i="7948"/>
  <c r="AW469" i="7948"/>
  <c r="AX469" i="7948"/>
  <c r="AY469" i="7948"/>
  <c r="AZ469" i="7948"/>
  <c r="BA469" i="7948"/>
  <c r="BB469" i="7948"/>
  <c r="BC469" i="7948"/>
  <c r="BD469" i="7948"/>
  <c r="BE469" i="7948"/>
  <c r="BF469" i="7948"/>
  <c r="BG469" i="7948"/>
  <c r="BH469" i="7948"/>
  <c r="BI469" i="7948"/>
  <c r="BJ469" i="7948"/>
  <c r="BK469" i="7948"/>
  <c r="BL469" i="7948"/>
  <c r="BM469" i="7948"/>
  <c r="BN469" i="7948"/>
  <c r="BO469" i="7948"/>
  <c r="BP469" i="7948"/>
  <c r="BQ469" i="7948"/>
  <c r="BR469" i="7948"/>
  <c r="BS469" i="7948"/>
  <c r="BT469" i="7948"/>
  <c r="BU469" i="7948"/>
  <c r="BV469" i="7948"/>
  <c r="BW469" i="7948"/>
  <c r="BX469" i="7948"/>
  <c r="BY469" i="7948"/>
  <c r="BZ469" i="7948"/>
  <c r="BT232" i="7948"/>
  <c r="AB431" i="7948"/>
  <c r="BA206" i="7948"/>
  <c r="BB206" i="7948"/>
  <c r="BC206" i="7948"/>
  <c r="BD206" i="7948"/>
  <c r="BE206" i="7948"/>
  <c r="BF206" i="7948"/>
  <c r="BG206" i="7948"/>
  <c r="BH206" i="7948"/>
  <c r="BI206" i="7948"/>
  <c r="BJ206" i="7948"/>
  <c r="BK206" i="7948"/>
  <c r="BL206" i="7948"/>
  <c r="BM206" i="7948"/>
  <c r="BN206" i="7948"/>
  <c r="BO206" i="7948"/>
  <c r="BP206" i="7948"/>
  <c r="BQ206" i="7948"/>
  <c r="BR206" i="7948"/>
  <c r="BS206" i="7948"/>
  <c r="BT206" i="7948"/>
  <c r="BU206" i="7948"/>
  <c r="BV206" i="7948"/>
  <c r="BW206" i="7948"/>
  <c r="BX206" i="7948"/>
  <c r="BY206" i="7948"/>
  <c r="BZ206" i="7948"/>
  <c r="BR344" i="7948"/>
  <c r="BS344" i="7948"/>
  <c r="BT344" i="7948"/>
  <c r="BU344" i="7948"/>
  <c r="BV344" i="7948"/>
  <c r="AY386" i="7948"/>
  <c r="AZ386" i="7948"/>
  <c r="BA386" i="7948"/>
  <c r="BB386" i="7948"/>
  <c r="BC386" i="7948"/>
  <c r="BD386" i="7948"/>
  <c r="BE386" i="7948"/>
  <c r="BF386" i="7948"/>
  <c r="BR252" i="7948"/>
  <c r="BS252" i="7948"/>
  <c r="BT252" i="7948"/>
  <c r="AL369" i="7948"/>
  <c r="AM369" i="7948"/>
  <c r="AN369" i="7948"/>
  <c r="AO369" i="7948"/>
  <c r="AP369" i="7948"/>
  <c r="AQ369" i="7948"/>
  <c r="AR369" i="7948"/>
  <c r="AS369" i="7948"/>
  <c r="AT369" i="7948"/>
  <c r="AU369" i="7948"/>
  <c r="AV369" i="7948"/>
  <c r="AW369" i="7948"/>
  <c r="AX369" i="7948"/>
  <c r="AY369" i="7948"/>
  <c r="AZ369" i="7948"/>
  <c r="BA369" i="7948"/>
  <c r="BB369" i="7948"/>
  <c r="BC369" i="7948"/>
  <c r="BD369" i="7948"/>
  <c r="BE369" i="7948"/>
  <c r="BF369" i="7948"/>
  <c r="BG369" i="7948"/>
  <c r="BH369" i="7948"/>
  <c r="BI369" i="7948"/>
  <c r="BJ369" i="7948"/>
  <c r="BK369" i="7948"/>
  <c r="BL369" i="7948"/>
  <c r="BM369" i="7948"/>
  <c r="BN369" i="7948"/>
  <c r="BO369" i="7948"/>
  <c r="BP369" i="7948"/>
  <c r="BQ369" i="7948"/>
  <c r="BR369" i="7948"/>
  <c r="BS369" i="7948"/>
  <c r="BT369" i="7948"/>
  <c r="BU369" i="7948"/>
  <c r="BV369" i="7948"/>
  <c r="BW369" i="7948"/>
  <c r="BX369" i="7948"/>
  <c r="BY369" i="7948"/>
  <c r="BZ369" i="7948"/>
  <c r="AO445" i="7948"/>
  <c r="AP445" i="7948"/>
  <c r="P77" i="7948"/>
  <c r="AU448" i="7948"/>
  <c r="AV448" i="7948"/>
  <c r="AW448" i="7948"/>
  <c r="AX448" i="7948"/>
  <c r="AY448" i="7948"/>
  <c r="AZ448" i="7948"/>
  <c r="BR341" i="7948"/>
  <c r="AK456" i="7948"/>
  <c r="AL456" i="7948"/>
  <c r="Y459" i="7948"/>
  <c r="Y479" i="7948"/>
  <c r="AD488" i="7948"/>
  <c r="BU232" i="7948"/>
  <c r="BV232" i="7948"/>
  <c r="AL521" i="7948"/>
  <c r="AM521" i="7948"/>
  <c r="AN521" i="7948"/>
  <c r="AO521" i="7948"/>
  <c r="AP521" i="7948"/>
  <c r="AQ521" i="7948"/>
  <c r="AR521" i="7948"/>
  <c r="AS521" i="7948"/>
  <c r="AT521" i="7948"/>
  <c r="AU521" i="7948"/>
  <c r="AV521" i="7948"/>
  <c r="AW521" i="7948"/>
  <c r="AX521" i="7948"/>
  <c r="AY521" i="7948"/>
  <c r="AZ521" i="7948"/>
  <c r="BA521" i="7948"/>
  <c r="BB521" i="7948"/>
  <c r="BC521" i="7948"/>
  <c r="BD521" i="7948"/>
  <c r="BE521" i="7948"/>
  <c r="BF521" i="7948"/>
  <c r="BG521" i="7948"/>
  <c r="BH521" i="7948"/>
  <c r="BI521" i="7948"/>
  <c r="BJ521" i="7948"/>
  <c r="BK521" i="7948"/>
  <c r="BL521" i="7948"/>
  <c r="BM521" i="7948"/>
  <c r="BN521" i="7948"/>
  <c r="BO521" i="7948"/>
  <c r="BP521" i="7948"/>
  <c r="BQ521" i="7948"/>
  <c r="BR521" i="7948"/>
  <c r="BS521" i="7948"/>
  <c r="BT521" i="7948"/>
  <c r="BU521" i="7948"/>
  <c r="BV521" i="7948"/>
  <c r="BW521" i="7948"/>
  <c r="BX521" i="7948"/>
  <c r="BY521" i="7948"/>
  <c r="BZ521" i="7948"/>
  <c r="AQ445" i="7948"/>
  <c r="AR445" i="7948"/>
  <c r="Q669" i="7948"/>
  <c r="Q689" i="7948"/>
  <c r="M705" i="18"/>
  <c r="AZ503" i="7948"/>
  <c r="BA503" i="7948"/>
  <c r="BB503" i="7948"/>
  <c r="BC503" i="7948"/>
  <c r="BD503" i="7948"/>
  <c r="BE503" i="7948"/>
  <c r="BF503" i="7948"/>
  <c r="AS445" i="7948"/>
  <c r="Z450" i="7948"/>
  <c r="AA430" i="7948"/>
  <c r="Y513" i="7948"/>
  <c r="Z513" i="7948"/>
  <c r="AA513" i="7948"/>
  <c r="AB218" i="7948"/>
  <c r="AC193" i="7948"/>
  <c r="Y512" i="7948"/>
  <c r="X537" i="7948"/>
  <c r="T67" i="7948"/>
  <c r="S666" i="7948"/>
  <c r="U67" i="7948"/>
  <c r="U666" i="7948"/>
  <c r="Q72" i="7948"/>
  <c r="P671" i="7948"/>
  <c r="P691" i="7948"/>
  <c r="AE465" i="7948"/>
  <c r="AC392" i="7948"/>
  <c r="AE367" i="7948"/>
  <c r="BY233" i="7948"/>
  <c r="BZ233" i="7948"/>
  <c r="AC432" i="7948"/>
  <c r="BR381" i="7948"/>
  <c r="BS381" i="7948"/>
  <c r="BT381" i="7948"/>
  <c r="BU381" i="7948"/>
  <c r="BV381" i="7948"/>
  <c r="BW381" i="7948"/>
  <c r="BX381" i="7948"/>
  <c r="BY381" i="7948"/>
  <c r="BZ381" i="7948"/>
  <c r="BY266" i="7948"/>
  <c r="BZ266" i="7948"/>
  <c r="BB505" i="7948"/>
  <c r="BC505" i="7948"/>
  <c r="BD505" i="7948"/>
  <c r="BE505" i="7948"/>
  <c r="BF505" i="7948"/>
  <c r="BG505" i="7948"/>
  <c r="BH505" i="7948"/>
  <c r="BI505" i="7948"/>
  <c r="BJ505" i="7948"/>
  <c r="BK505" i="7948"/>
  <c r="BL505" i="7948"/>
  <c r="BM505" i="7948"/>
  <c r="BN505" i="7948"/>
  <c r="BO505" i="7948"/>
  <c r="BP505" i="7948"/>
  <c r="BQ505" i="7948"/>
  <c r="BR505" i="7948"/>
  <c r="BS505" i="7948"/>
  <c r="BT505" i="7948"/>
  <c r="BU505" i="7948"/>
  <c r="BV505" i="7948"/>
  <c r="BW505" i="7948"/>
  <c r="BX505" i="7948"/>
  <c r="BY505" i="7948"/>
  <c r="BZ505" i="7948"/>
  <c r="AD484" i="7948"/>
  <c r="AE484" i="7948"/>
  <c r="AF484" i="7948"/>
  <c r="AG484" i="7948"/>
  <c r="AH484" i="7948"/>
  <c r="AI484" i="7948"/>
  <c r="AJ484" i="7948"/>
  <c r="AK484" i="7948"/>
  <c r="AL484" i="7948"/>
  <c r="AM484" i="7948"/>
  <c r="AN484" i="7948"/>
  <c r="AO484" i="7948"/>
  <c r="AP484" i="7948"/>
  <c r="AQ484" i="7948"/>
  <c r="AR484" i="7948"/>
  <c r="AS484" i="7948"/>
  <c r="AT484" i="7948"/>
  <c r="AU484" i="7948"/>
  <c r="AV484" i="7948"/>
  <c r="AW484" i="7948"/>
  <c r="AX484" i="7948"/>
  <c r="AY484" i="7948"/>
  <c r="AZ484" i="7948"/>
  <c r="BA484" i="7948"/>
  <c r="BB484" i="7948"/>
  <c r="BC484" i="7948"/>
  <c r="BD484" i="7948"/>
  <c r="BE484" i="7948"/>
  <c r="BF484" i="7948"/>
  <c r="BG484" i="7948"/>
  <c r="BH484" i="7948"/>
  <c r="BI484" i="7948"/>
  <c r="BJ484" i="7948"/>
  <c r="BK484" i="7948"/>
  <c r="BL484" i="7948"/>
  <c r="BM484" i="7948"/>
  <c r="BN484" i="7948"/>
  <c r="BO484" i="7948"/>
  <c r="BP484" i="7948"/>
  <c r="BQ484" i="7948"/>
  <c r="BR484" i="7948"/>
  <c r="BS484" i="7948"/>
  <c r="BT484" i="7948"/>
  <c r="BU484" i="7948"/>
  <c r="BV484" i="7948"/>
  <c r="BW484" i="7948"/>
  <c r="BX484" i="7948"/>
  <c r="BY484" i="7948"/>
  <c r="BZ484" i="7948"/>
  <c r="AA454" i="7948"/>
  <c r="AB454" i="7948"/>
  <c r="M702" i="18"/>
  <c r="M962" i="18"/>
  <c r="W662" i="7948"/>
  <c r="X63" i="7948"/>
  <c r="Y63" i="7948"/>
  <c r="AE197" i="7948"/>
  <c r="AD428" i="7948"/>
  <c r="K967" i="18"/>
  <c r="K707" i="18"/>
  <c r="AF368" i="7948"/>
  <c r="AG368" i="7948"/>
  <c r="BT334" i="7948"/>
  <c r="BT664" i="7948"/>
  <c r="BV309" i="7948"/>
  <c r="AE428" i="7948"/>
  <c r="BQ230" i="7948"/>
  <c r="BR230" i="7948"/>
  <c r="BI338" i="7948"/>
  <c r="BI363" i="7948"/>
  <c r="BI665" i="7948"/>
  <c r="AO492" i="7948"/>
  <c r="AP492" i="7948"/>
  <c r="AQ492" i="7948"/>
  <c r="AR492" i="7948"/>
  <c r="AS492" i="7948"/>
  <c r="AT492" i="7948"/>
  <c r="AU492" i="7948"/>
  <c r="AV492" i="7948"/>
  <c r="AW492" i="7948"/>
  <c r="AX492" i="7948"/>
  <c r="AY492" i="7948"/>
  <c r="AZ492" i="7948"/>
  <c r="BA492" i="7948"/>
  <c r="BB492" i="7948"/>
  <c r="BC492" i="7948"/>
  <c r="BD492" i="7948"/>
  <c r="BE492" i="7948"/>
  <c r="BF492" i="7948"/>
  <c r="BG492" i="7948"/>
  <c r="BH492" i="7948"/>
  <c r="BI492" i="7948"/>
  <c r="BJ492" i="7948"/>
  <c r="BK492" i="7948"/>
  <c r="BL492" i="7948"/>
  <c r="BM492" i="7948"/>
  <c r="BN492" i="7948"/>
  <c r="BO492" i="7948"/>
  <c r="BP492" i="7948"/>
  <c r="BQ492" i="7948"/>
  <c r="BR492" i="7948"/>
  <c r="BS492" i="7948"/>
  <c r="BT492" i="7948"/>
  <c r="BU492" i="7948"/>
  <c r="BV492" i="7948"/>
  <c r="BW492" i="7948"/>
  <c r="BX492" i="7948"/>
  <c r="BY492" i="7948"/>
  <c r="BZ492" i="7948"/>
  <c r="BT228" i="7948"/>
  <c r="BH223" i="7948"/>
  <c r="BH247" i="7948"/>
  <c r="BH661" i="7948"/>
  <c r="AT445" i="7948"/>
  <c r="AM520" i="7948"/>
  <c r="BD504" i="7948"/>
  <c r="BE504" i="7948"/>
  <c r="BF504" i="7948"/>
  <c r="BG504" i="7948"/>
  <c r="BH504" i="7948"/>
  <c r="BI504" i="7948"/>
  <c r="BJ504" i="7948"/>
  <c r="BK504" i="7948"/>
  <c r="BL504" i="7948"/>
  <c r="BM504" i="7948"/>
  <c r="BN504" i="7948"/>
  <c r="BO504" i="7948"/>
  <c r="BP504" i="7948"/>
  <c r="BQ504" i="7948"/>
  <c r="BR504" i="7948"/>
  <c r="BS504" i="7948"/>
  <c r="BT504" i="7948"/>
  <c r="BU504" i="7948"/>
  <c r="BV504" i="7948"/>
  <c r="BW504" i="7948"/>
  <c r="BX504" i="7948"/>
  <c r="BY504" i="7948"/>
  <c r="BZ504" i="7948"/>
  <c r="BA448" i="7948"/>
  <c r="BU258" i="7948"/>
  <c r="BV258" i="7948"/>
  <c r="BW258" i="7948"/>
  <c r="BX258" i="7948"/>
  <c r="BY258" i="7948"/>
  <c r="BZ258" i="7948"/>
  <c r="AG663" i="7948"/>
  <c r="P669" i="7948"/>
  <c r="P689" i="7948"/>
  <c r="R70" i="7948"/>
  <c r="S70" i="7948"/>
  <c r="AL372" i="7948"/>
  <c r="BA305" i="7948"/>
  <c r="BA663" i="7948"/>
  <c r="BB280" i="7948"/>
  <c r="BC280" i="7948"/>
  <c r="BC305" i="7948"/>
  <c r="BC663" i="7948"/>
  <c r="BX351" i="7948"/>
  <c r="BY351" i="7948"/>
  <c r="BZ351" i="7948"/>
  <c r="AB457" i="7948"/>
  <c r="AI64" i="7948"/>
  <c r="M965" i="18"/>
  <c r="K705" i="18"/>
  <c r="K965" i="18"/>
  <c r="H542" i="7941"/>
  <c r="AL199" i="7948"/>
  <c r="AM199" i="7948"/>
  <c r="AN199" i="7948"/>
  <c r="AO199" i="7948"/>
  <c r="AP199" i="7948"/>
  <c r="AQ199" i="7948"/>
  <c r="AR199" i="7948"/>
  <c r="AS199" i="7948"/>
  <c r="AT199" i="7948"/>
  <c r="AU199" i="7948"/>
  <c r="AV199" i="7948"/>
  <c r="AW199" i="7948"/>
  <c r="AX199" i="7948"/>
  <c r="AY199" i="7948"/>
  <c r="AZ199" i="7948"/>
  <c r="BA199" i="7948"/>
  <c r="BB199" i="7948"/>
  <c r="BC199" i="7948"/>
  <c r="BD199" i="7948"/>
  <c r="BE199" i="7948"/>
  <c r="BF199" i="7948"/>
  <c r="BG199" i="7948"/>
  <c r="BH199" i="7948"/>
  <c r="BI199" i="7948"/>
  <c r="BJ199" i="7948"/>
  <c r="BK199" i="7948"/>
  <c r="BL199" i="7948"/>
  <c r="BM199" i="7948"/>
  <c r="BN199" i="7948"/>
  <c r="BO199" i="7948"/>
  <c r="BP199" i="7948"/>
  <c r="BQ199" i="7948"/>
  <c r="BR199" i="7948"/>
  <c r="BS199" i="7948"/>
  <c r="BT199" i="7948"/>
  <c r="BU199" i="7948"/>
  <c r="BV199" i="7948"/>
  <c r="BW199" i="7948"/>
  <c r="BX199" i="7948"/>
  <c r="BY199" i="7948"/>
  <c r="BZ199" i="7948"/>
  <c r="AM456" i="7948"/>
  <c r="AN456" i="7948"/>
  <c r="AO456" i="7948"/>
  <c r="AP456" i="7948"/>
  <c r="AQ456" i="7948"/>
  <c r="AR456" i="7948"/>
  <c r="AS456" i="7948"/>
  <c r="AT456" i="7948"/>
  <c r="AU456" i="7948"/>
  <c r="AV456" i="7948"/>
  <c r="AW456" i="7948"/>
  <c r="AX456" i="7948"/>
  <c r="AY456" i="7948"/>
  <c r="AZ456" i="7948"/>
  <c r="BA456" i="7948"/>
  <c r="BB456" i="7948"/>
  <c r="BC456" i="7948"/>
  <c r="BD456" i="7948"/>
  <c r="BE456" i="7948"/>
  <c r="BF456" i="7948"/>
  <c r="BG456" i="7948"/>
  <c r="BH456" i="7948"/>
  <c r="BI456" i="7948"/>
  <c r="BJ456" i="7948"/>
  <c r="BK456" i="7948"/>
  <c r="BL456" i="7948"/>
  <c r="BM456" i="7948"/>
  <c r="BN456" i="7948"/>
  <c r="BO456" i="7948"/>
  <c r="BP456" i="7948"/>
  <c r="BQ456" i="7948"/>
  <c r="BR456" i="7948"/>
  <c r="BS456" i="7948"/>
  <c r="BT456" i="7948"/>
  <c r="BU456" i="7948"/>
  <c r="BV456" i="7948"/>
  <c r="BW456" i="7948"/>
  <c r="BX456" i="7948"/>
  <c r="BY456" i="7948"/>
  <c r="BZ456" i="7948"/>
  <c r="BV260" i="7948"/>
  <c r="BW260" i="7948"/>
  <c r="BX260" i="7948"/>
  <c r="BY260" i="7948"/>
  <c r="BP257" i="7948"/>
  <c r="BJ285" i="7948"/>
  <c r="BK285" i="7948"/>
  <c r="BN287" i="7948"/>
  <c r="BO287" i="7948"/>
  <c r="BP287" i="7948"/>
  <c r="AL438" i="7948"/>
  <c r="AM438" i="7948"/>
  <c r="AN438" i="7948"/>
  <c r="AV208" i="7948"/>
  <c r="AW208" i="7948"/>
  <c r="AX208" i="7948"/>
  <c r="AY208" i="7948"/>
  <c r="AZ208" i="7948"/>
  <c r="BA208" i="7948"/>
  <c r="BB208" i="7948"/>
  <c r="BC208" i="7948"/>
  <c r="BD208" i="7948"/>
  <c r="BE208" i="7948"/>
  <c r="BF208" i="7948"/>
  <c r="BG208" i="7948"/>
  <c r="BH208" i="7948"/>
  <c r="BI208" i="7948"/>
  <c r="BJ208" i="7948"/>
  <c r="BK208" i="7948"/>
  <c r="BL208" i="7948"/>
  <c r="BM208" i="7948"/>
  <c r="BN208" i="7948"/>
  <c r="BO208" i="7948"/>
  <c r="BP208" i="7948"/>
  <c r="BQ208" i="7948"/>
  <c r="BR208" i="7948"/>
  <c r="BS208" i="7948"/>
  <c r="BT208" i="7948"/>
  <c r="BU208" i="7948"/>
  <c r="BV208" i="7948"/>
  <c r="BW208" i="7948"/>
  <c r="BX208" i="7948"/>
  <c r="BY208" i="7948"/>
  <c r="BZ208" i="7948"/>
  <c r="AL523" i="7948"/>
  <c r="AM523" i="7948"/>
  <c r="AN523" i="7948"/>
  <c r="AO523" i="7948"/>
  <c r="AP523" i="7948"/>
  <c r="AQ523" i="7948"/>
  <c r="AR523" i="7948"/>
  <c r="AS523" i="7948"/>
  <c r="AT523" i="7948"/>
  <c r="AU523" i="7948"/>
  <c r="AV523" i="7948"/>
  <c r="AW523" i="7948"/>
  <c r="AX523" i="7948"/>
  <c r="AY523" i="7948"/>
  <c r="AZ523" i="7948"/>
  <c r="BA523" i="7948"/>
  <c r="BB523" i="7948"/>
  <c r="BC523" i="7948"/>
  <c r="BD523" i="7948"/>
  <c r="BE523" i="7948"/>
  <c r="BF523" i="7948"/>
  <c r="BG523" i="7948"/>
  <c r="BH523" i="7948"/>
  <c r="BI523" i="7948"/>
  <c r="BJ523" i="7948"/>
  <c r="BK523" i="7948"/>
  <c r="BL523" i="7948"/>
  <c r="BM523" i="7948"/>
  <c r="BN523" i="7948"/>
  <c r="BO523" i="7948"/>
  <c r="BP523" i="7948"/>
  <c r="BQ523" i="7948"/>
  <c r="BR523" i="7948"/>
  <c r="BS523" i="7948"/>
  <c r="BT523" i="7948"/>
  <c r="BU523" i="7948"/>
  <c r="BV523" i="7948"/>
  <c r="BW523" i="7948"/>
  <c r="BX523" i="7948"/>
  <c r="BY523" i="7948"/>
  <c r="BZ523" i="7948"/>
  <c r="AG460" i="7948"/>
  <c r="AH460" i="7948"/>
  <c r="AI460" i="7948"/>
  <c r="AJ460" i="7948"/>
  <c r="AK460" i="7948"/>
  <c r="AL460" i="7948"/>
  <c r="AM460" i="7948"/>
  <c r="AN460" i="7948"/>
  <c r="AO460" i="7948"/>
  <c r="AP460" i="7948"/>
  <c r="AQ460" i="7948"/>
  <c r="AR460" i="7948"/>
  <c r="AS460" i="7948"/>
  <c r="AT460" i="7948"/>
  <c r="AU460" i="7948"/>
  <c r="AV460" i="7948"/>
  <c r="AW460" i="7948"/>
  <c r="AX460" i="7948"/>
  <c r="AY460" i="7948"/>
  <c r="AZ460" i="7948"/>
  <c r="BA460" i="7948"/>
  <c r="BB460" i="7948"/>
  <c r="BC460" i="7948"/>
  <c r="BD460" i="7948"/>
  <c r="BE460" i="7948"/>
  <c r="BF460" i="7948"/>
  <c r="BG460" i="7948"/>
  <c r="BH460" i="7948"/>
  <c r="BI460" i="7948"/>
  <c r="BJ460" i="7948"/>
  <c r="BK460" i="7948"/>
  <c r="BL460" i="7948"/>
  <c r="BM460" i="7948"/>
  <c r="BN460" i="7948"/>
  <c r="BO460" i="7948"/>
  <c r="BP460" i="7948"/>
  <c r="BQ460" i="7948"/>
  <c r="BR460" i="7948"/>
  <c r="BS460" i="7948"/>
  <c r="BT460" i="7948"/>
  <c r="BU460" i="7948"/>
  <c r="BV460" i="7948"/>
  <c r="BW460" i="7948"/>
  <c r="BX460" i="7948"/>
  <c r="BY460" i="7948"/>
  <c r="BZ460" i="7948"/>
  <c r="U660" i="7948"/>
  <c r="AJ487" i="7948"/>
  <c r="AK487" i="7948"/>
  <c r="AL487" i="7948"/>
  <c r="AM487" i="7948"/>
  <c r="AN487" i="7948"/>
  <c r="AO487" i="7948"/>
  <c r="AP487" i="7948"/>
  <c r="AQ487" i="7948"/>
  <c r="AR487" i="7948"/>
  <c r="AS487" i="7948"/>
  <c r="AT487" i="7948"/>
  <c r="AU487" i="7948"/>
  <c r="AV487" i="7948"/>
  <c r="AW487" i="7948"/>
  <c r="AX487" i="7948"/>
  <c r="AY487" i="7948"/>
  <c r="AZ487" i="7948"/>
  <c r="BA487" i="7948"/>
  <c r="BB487" i="7948"/>
  <c r="BC487" i="7948"/>
  <c r="BD487" i="7948"/>
  <c r="BE487" i="7948"/>
  <c r="BF487" i="7948"/>
  <c r="BG487" i="7948"/>
  <c r="BH487" i="7948"/>
  <c r="BI487" i="7948"/>
  <c r="BJ487" i="7948"/>
  <c r="BK487" i="7948"/>
  <c r="BL487" i="7948"/>
  <c r="BM487" i="7948"/>
  <c r="BN487" i="7948"/>
  <c r="BO487" i="7948"/>
  <c r="BP487" i="7948"/>
  <c r="BQ487" i="7948"/>
  <c r="BR487" i="7948"/>
  <c r="BS487" i="7948"/>
  <c r="BT487" i="7948"/>
  <c r="BU487" i="7948"/>
  <c r="BV487" i="7948"/>
  <c r="BW487" i="7948"/>
  <c r="BX487" i="7948"/>
  <c r="BY487" i="7948"/>
  <c r="BZ487" i="7948"/>
  <c r="AL370" i="7948"/>
  <c r="AM370" i="7948"/>
  <c r="AN370" i="7948"/>
  <c r="AO370" i="7948"/>
  <c r="AP370" i="7948"/>
  <c r="AQ370" i="7948"/>
  <c r="AR370" i="7948"/>
  <c r="AS370" i="7948"/>
  <c r="AT370" i="7948"/>
  <c r="AU370" i="7948"/>
  <c r="AV370" i="7948"/>
  <c r="AW370" i="7948"/>
  <c r="AX370" i="7948"/>
  <c r="AY370" i="7948"/>
  <c r="AZ370" i="7948"/>
  <c r="BA370" i="7948"/>
  <c r="BB370" i="7948"/>
  <c r="BC370" i="7948"/>
  <c r="BD370" i="7948"/>
  <c r="BE370" i="7948"/>
  <c r="BF370" i="7948"/>
  <c r="BG370" i="7948"/>
  <c r="BH370" i="7948"/>
  <c r="BI370" i="7948"/>
  <c r="BJ370" i="7948"/>
  <c r="BK370" i="7948"/>
  <c r="BL370" i="7948"/>
  <c r="BM370" i="7948"/>
  <c r="BN370" i="7948"/>
  <c r="BO370" i="7948"/>
  <c r="BP370" i="7948"/>
  <c r="BQ370" i="7948"/>
  <c r="BR370" i="7948"/>
  <c r="BS370" i="7948"/>
  <c r="BT370" i="7948"/>
  <c r="BU370" i="7948"/>
  <c r="BV370" i="7948"/>
  <c r="BW370" i="7948"/>
  <c r="BX370" i="7948"/>
  <c r="BY370" i="7948"/>
  <c r="BZ370" i="7948"/>
  <c r="AZ387" i="7948"/>
  <c r="BA387" i="7948"/>
  <c r="BB387" i="7948"/>
  <c r="BC387" i="7948"/>
  <c r="BD387" i="7948"/>
  <c r="BE387" i="7948"/>
  <c r="BF387" i="7948"/>
  <c r="AT477" i="7948"/>
  <c r="AU477" i="7948"/>
  <c r="AV477" i="7948"/>
  <c r="AZ384" i="7948"/>
  <c r="BA384" i="7948"/>
  <c r="BB384" i="7948"/>
  <c r="BC384" i="7948"/>
  <c r="BD384" i="7948"/>
  <c r="BE384" i="7948"/>
  <c r="BF384" i="7948"/>
  <c r="BG384" i="7948"/>
  <c r="BP347" i="7948"/>
  <c r="AP525" i="7948"/>
  <c r="AL373" i="7948"/>
  <c r="AM373" i="7948"/>
  <c r="AN373" i="7948"/>
  <c r="AO373" i="7948"/>
  <c r="AP373" i="7948"/>
  <c r="AQ373" i="7948"/>
  <c r="AR373" i="7948"/>
  <c r="AS373" i="7948"/>
  <c r="AT373" i="7948"/>
  <c r="AU373" i="7948"/>
  <c r="AV373" i="7948"/>
  <c r="AW373" i="7948"/>
  <c r="AX373" i="7948"/>
  <c r="AY373" i="7948"/>
  <c r="AZ373" i="7948"/>
  <c r="BA373" i="7948"/>
  <c r="BB373" i="7948"/>
  <c r="BC373" i="7948"/>
  <c r="BD373" i="7948"/>
  <c r="BE373" i="7948"/>
  <c r="BF373" i="7948"/>
  <c r="BG373" i="7948"/>
  <c r="BH373" i="7948"/>
  <c r="BI373" i="7948"/>
  <c r="BJ373" i="7948"/>
  <c r="BK373" i="7948"/>
  <c r="BL373" i="7948"/>
  <c r="BM373" i="7948"/>
  <c r="BN373" i="7948"/>
  <c r="BO373" i="7948"/>
  <c r="BP373" i="7948"/>
  <c r="BQ373" i="7948"/>
  <c r="BR373" i="7948"/>
  <c r="BS373" i="7948"/>
  <c r="BT373" i="7948"/>
  <c r="BU373" i="7948"/>
  <c r="BV373" i="7948"/>
  <c r="BW373" i="7948"/>
  <c r="BX373" i="7948"/>
  <c r="BY373" i="7948"/>
  <c r="BZ373" i="7948"/>
  <c r="AN496" i="7948"/>
  <c r="AN201" i="7948"/>
  <c r="AO201" i="7948"/>
  <c r="AP475" i="7948"/>
  <c r="BU228" i="7948"/>
  <c r="AL442" i="7948"/>
  <c r="BK281" i="7948"/>
  <c r="BL281" i="7948"/>
  <c r="BM281" i="7948"/>
  <c r="BN281" i="7948"/>
  <c r="BO281" i="7948"/>
  <c r="BP281" i="7948"/>
  <c r="BQ281" i="7948"/>
  <c r="BR281" i="7948"/>
  <c r="BS281" i="7948"/>
  <c r="BT281" i="7948"/>
  <c r="BU281" i="7948"/>
  <c r="BV281" i="7948"/>
  <c r="BW281" i="7948"/>
  <c r="BX281" i="7948"/>
  <c r="BY281" i="7948"/>
  <c r="BZ281" i="7948"/>
  <c r="BE212" i="7948"/>
  <c r="BF212" i="7948"/>
  <c r="BG212" i="7948"/>
  <c r="BH212" i="7948"/>
  <c r="BI212" i="7948"/>
  <c r="BJ212" i="7948"/>
  <c r="BK212" i="7948"/>
  <c r="BL212" i="7948"/>
  <c r="BM212" i="7948"/>
  <c r="BN212" i="7948"/>
  <c r="BO212" i="7948"/>
  <c r="BP212" i="7948"/>
  <c r="BQ212" i="7948"/>
  <c r="BR212" i="7948"/>
  <c r="BS212" i="7948"/>
  <c r="BT212" i="7948"/>
  <c r="BU212" i="7948"/>
  <c r="BV212" i="7948"/>
  <c r="BW212" i="7948"/>
  <c r="BX212" i="7948"/>
  <c r="BY212" i="7948"/>
  <c r="BZ212" i="7948"/>
  <c r="BM283" i="7948"/>
  <c r="BN283" i="7948"/>
  <c r="BO283" i="7948"/>
  <c r="BP283" i="7948"/>
  <c r="BQ283" i="7948"/>
  <c r="BR283" i="7948"/>
  <c r="BS283" i="7948"/>
  <c r="BT283" i="7948"/>
  <c r="BU283" i="7948"/>
  <c r="BV283" i="7948"/>
  <c r="BW283" i="7948"/>
  <c r="BX283" i="7948"/>
  <c r="BY283" i="7948"/>
  <c r="BZ283" i="7948"/>
  <c r="AT532" i="7948"/>
  <c r="BL535" i="7948"/>
  <c r="BM535" i="7948"/>
  <c r="BN535" i="7948"/>
  <c r="BO535" i="7948"/>
  <c r="BP535" i="7948"/>
  <c r="BU252" i="7948"/>
  <c r="BV252" i="7948"/>
  <c r="BW252" i="7948"/>
  <c r="BX252" i="7948"/>
  <c r="BY252" i="7948"/>
  <c r="BZ252" i="7948"/>
  <c r="AR498" i="7948"/>
  <c r="AS498" i="7948"/>
  <c r="AT498" i="7948"/>
  <c r="AU498" i="7948"/>
  <c r="AV498" i="7948"/>
  <c r="AW498" i="7948"/>
  <c r="AX498" i="7948"/>
  <c r="AY498" i="7948"/>
  <c r="AZ498" i="7948"/>
  <c r="BA498" i="7948"/>
  <c r="BB498" i="7948"/>
  <c r="BC498" i="7948"/>
  <c r="BD498" i="7948"/>
  <c r="BE498" i="7948"/>
  <c r="BF498" i="7948"/>
  <c r="BG498" i="7948"/>
  <c r="BH498" i="7948"/>
  <c r="BI498" i="7948"/>
  <c r="BJ498" i="7948"/>
  <c r="BK498" i="7948"/>
  <c r="BL498" i="7948"/>
  <c r="BM498" i="7948"/>
  <c r="BN498" i="7948"/>
  <c r="BO498" i="7948"/>
  <c r="BP498" i="7948"/>
  <c r="BQ498" i="7948"/>
  <c r="BR498" i="7948"/>
  <c r="BS498" i="7948"/>
  <c r="BT498" i="7948"/>
  <c r="BU498" i="7948"/>
  <c r="BV498" i="7948"/>
  <c r="BW498" i="7948"/>
  <c r="BX498" i="7948"/>
  <c r="BY498" i="7948"/>
  <c r="BZ498" i="7948"/>
  <c r="AC486" i="7948"/>
  <c r="AU377" i="7948"/>
  <c r="BA529" i="7948"/>
  <c r="BB529" i="7948"/>
  <c r="BC529" i="7948"/>
  <c r="BD529" i="7948"/>
  <c r="BE529" i="7948"/>
  <c r="BF529" i="7948"/>
  <c r="BG529" i="7948"/>
  <c r="BH529" i="7948"/>
  <c r="BI529" i="7948"/>
  <c r="BJ529" i="7948"/>
  <c r="AQ447" i="7948"/>
  <c r="AR447" i="7948"/>
  <c r="AS447" i="7948"/>
  <c r="AT447" i="7948"/>
  <c r="AU447" i="7948"/>
  <c r="AV447" i="7948"/>
  <c r="AW447" i="7948"/>
  <c r="AX447" i="7948"/>
  <c r="AY447" i="7948"/>
  <c r="AZ447" i="7948"/>
  <c r="BA447" i="7948"/>
  <c r="BB447" i="7948"/>
  <c r="BC447" i="7948"/>
  <c r="BD447" i="7948"/>
  <c r="BE447" i="7948"/>
  <c r="BF447" i="7948"/>
  <c r="BG447" i="7948"/>
  <c r="BH447" i="7948"/>
  <c r="BI447" i="7948"/>
  <c r="BJ447" i="7948"/>
  <c r="BK447" i="7948"/>
  <c r="AQ203" i="7948"/>
  <c r="AF434" i="7948"/>
  <c r="BQ257" i="7948"/>
  <c r="BR257" i="7948"/>
  <c r="AY500" i="7948"/>
  <c r="BX296" i="7948"/>
  <c r="BY296" i="7948"/>
  <c r="BZ296" i="7948"/>
  <c r="AS444" i="7948"/>
  <c r="AT444" i="7948"/>
  <c r="AU444" i="7948"/>
  <c r="AV444" i="7948"/>
  <c r="AW444" i="7948"/>
  <c r="AU499" i="7948"/>
  <c r="AV499" i="7948"/>
  <c r="AW499" i="7948"/>
  <c r="AX499" i="7948"/>
  <c r="AY499" i="7948"/>
  <c r="AZ499" i="7948"/>
  <c r="BA499" i="7948"/>
  <c r="BB499" i="7948"/>
  <c r="BC499" i="7948"/>
  <c r="BD499" i="7948"/>
  <c r="BE499" i="7948"/>
  <c r="BF499" i="7948"/>
  <c r="BG499" i="7948"/>
  <c r="BH499" i="7948"/>
  <c r="BI499" i="7948"/>
  <c r="BJ499" i="7948"/>
  <c r="BK499" i="7948"/>
  <c r="BL499" i="7948"/>
  <c r="AE514" i="7948"/>
  <c r="P684" i="7948"/>
  <c r="Q684" i="7948"/>
  <c r="AK440" i="7948"/>
  <c r="AL440" i="7948"/>
  <c r="AM440" i="7948"/>
  <c r="AN440" i="7948"/>
  <c r="AO440" i="7948"/>
  <c r="AP440" i="7948"/>
  <c r="AQ440" i="7948"/>
  <c r="AR440" i="7948"/>
  <c r="AS440" i="7948"/>
  <c r="AT440" i="7948"/>
  <c r="AU440" i="7948"/>
  <c r="AV440" i="7948"/>
  <c r="AW440" i="7948"/>
  <c r="AX440" i="7948"/>
  <c r="AY440" i="7948"/>
  <c r="AZ440" i="7948"/>
  <c r="BA440" i="7948"/>
  <c r="BB440" i="7948"/>
  <c r="BC440" i="7948"/>
  <c r="BD440" i="7948"/>
  <c r="BE440" i="7948"/>
  <c r="BF440" i="7948"/>
  <c r="BG440" i="7948"/>
  <c r="BH440" i="7948"/>
  <c r="BI440" i="7948"/>
  <c r="BJ440" i="7948"/>
  <c r="BK440" i="7948"/>
  <c r="BL440" i="7948"/>
  <c r="BM440" i="7948"/>
  <c r="BN440" i="7948"/>
  <c r="BO440" i="7948"/>
  <c r="BP440" i="7948"/>
  <c r="BQ440" i="7948"/>
  <c r="BR440" i="7948"/>
  <c r="BS440" i="7948"/>
  <c r="BT440" i="7948"/>
  <c r="BU440" i="7948"/>
  <c r="BV440" i="7948"/>
  <c r="BW440" i="7948"/>
  <c r="BX440" i="7948"/>
  <c r="BY440" i="7948"/>
  <c r="BZ440" i="7948"/>
  <c r="AQ378" i="7948"/>
  <c r="AR378" i="7948"/>
  <c r="BL285" i="7948"/>
  <c r="BM285" i="7948"/>
  <c r="BN285" i="7948"/>
  <c r="BO285" i="7948"/>
  <c r="BP285" i="7948"/>
  <c r="BQ285" i="7948"/>
  <c r="BR285" i="7948"/>
  <c r="BS285" i="7948"/>
  <c r="BT285" i="7948"/>
  <c r="BU285" i="7948"/>
  <c r="BV285" i="7948"/>
  <c r="BW285" i="7948"/>
  <c r="BX285" i="7948"/>
  <c r="BY285" i="7948"/>
  <c r="BZ285" i="7948"/>
  <c r="AS531" i="7948"/>
  <c r="AT531" i="7948"/>
  <c r="AU531" i="7948"/>
  <c r="AV531" i="7948"/>
  <c r="AW531" i="7948"/>
  <c r="AX531" i="7948"/>
  <c r="AY531" i="7948"/>
  <c r="AZ531" i="7948"/>
  <c r="BA531" i="7948"/>
  <c r="BB531" i="7948"/>
  <c r="BC531" i="7948"/>
  <c r="BD531" i="7948"/>
  <c r="BE531" i="7948"/>
  <c r="BF531" i="7948"/>
  <c r="BG531" i="7948"/>
  <c r="BH531" i="7948"/>
  <c r="BI531" i="7948"/>
  <c r="BJ531" i="7948"/>
  <c r="BK531" i="7948"/>
  <c r="BL531" i="7948"/>
  <c r="BM531" i="7948"/>
  <c r="BN531" i="7948"/>
  <c r="BO531" i="7948"/>
  <c r="BP531" i="7948"/>
  <c r="BQ531" i="7948"/>
  <c r="BR531" i="7948"/>
  <c r="BS531" i="7948"/>
  <c r="BT531" i="7948"/>
  <c r="BU531" i="7948"/>
  <c r="BV531" i="7948"/>
  <c r="BW531" i="7948"/>
  <c r="AE455" i="7948"/>
  <c r="AG485" i="7948"/>
  <c r="AH485" i="7948"/>
  <c r="AI485" i="7948"/>
  <c r="AJ485" i="7948"/>
  <c r="AK485" i="7948"/>
  <c r="AL485" i="7948"/>
  <c r="AM485" i="7948"/>
  <c r="AQ515" i="7948"/>
  <c r="AR515" i="7948"/>
  <c r="AS515" i="7948"/>
  <c r="AT515" i="7948"/>
  <c r="AU515" i="7948"/>
  <c r="AV515" i="7948"/>
  <c r="AW515" i="7948"/>
  <c r="AX515" i="7948"/>
  <c r="AY515" i="7948"/>
  <c r="AZ515" i="7948"/>
  <c r="BA515" i="7948"/>
  <c r="BB515" i="7948"/>
  <c r="BC515" i="7948"/>
  <c r="BD515" i="7948"/>
  <c r="BE515" i="7948"/>
  <c r="BF515" i="7948"/>
  <c r="BG515" i="7948"/>
  <c r="BH515" i="7948"/>
  <c r="BI515" i="7948"/>
  <c r="BJ515" i="7948"/>
  <c r="BK515" i="7948"/>
  <c r="BL515" i="7948"/>
  <c r="BM515" i="7948"/>
  <c r="BN515" i="7948"/>
  <c r="BO515" i="7948"/>
  <c r="BP515" i="7948"/>
  <c r="BQ515" i="7948"/>
  <c r="BR515" i="7948"/>
  <c r="BS515" i="7948"/>
  <c r="BT515" i="7948"/>
  <c r="BU515" i="7948"/>
  <c r="BV515" i="7948"/>
  <c r="BW515" i="7948"/>
  <c r="BX515" i="7948"/>
  <c r="BY515" i="7948"/>
  <c r="BZ515" i="7948"/>
  <c r="AL524" i="7948"/>
  <c r="AM524" i="7948"/>
  <c r="AT202" i="7948"/>
  <c r="AU202" i="7948"/>
  <c r="AV202" i="7948"/>
  <c r="AW202" i="7948"/>
  <c r="AX202" i="7948"/>
  <c r="AY202" i="7948"/>
  <c r="AZ202" i="7948"/>
  <c r="BA202" i="7948"/>
  <c r="BB202" i="7948"/>
  <c r="BC202" i="7948"/>
  <c r="BD202" i="7948"/>
  <c r="BG284" i="7948"/>
  <c r="BH284" i="7948"/>
  <c r="BI284" i="7948"/>
  <c r="BJ284" i="7948"/>
  <c r="BK284" i="7948"/>
  <c r="BL284" i="7948"/>
  <c r="BM284" i="7948"/>
  <c r="BN284" i="7948"/>
  <c r="BO284" i="7948"/>
  <c r="BP284" i="7948"/>
  <c r="BQ284" i="7948"/>
  <c r="BR284" i="7948"/>
  <c r="BS284" i="7948"/>
  <c r="BT284" i="7948"/>
  <c r="BU284" i="7948"/>
  <c r="BV284" i="7948"/>
  <c r="BW284" i="7948"/>
  <c r="BX284" i="7948"/>
  <c r="BY284" i="7948"/>
  <c r="BZ284" i="7948"/>
  <c r="AE433" i="7948"/>
  <c r="AF433" i="7948"/>
  <c r="AG433" i="7948"/>
  <c r="AH433" i="7948"/>
  <c r="AI433" i="7948"/>
  <c r="AJ433" i="7948"/>
  <c r="AK433" i="7948"/>
  <c r="AL433" i="7948"/>
  <c r="AM433" i="7948"/>
  <c r="AN433" i="7948"/>
  <c r="AO433" i="7948"/>
  <c r="AP433" i="7948"/>
  <c r="AQ433" i="7948"/>
  <c r="AR433" i="7948"/>
  <c r="AS433" i="7948"/>
  <c r="AT433" i="7948"/>
  <c r="AU433" i="7948"/>
  <c r="AV433" i="7948"/>
  <c r="AW433" i="7948"/>
  <c r="AX433" i="7948"/>
  <c r="AY433" i="7948"/>
  <c r="AZ433" i="7948"/>
  <c r="BA433" i="7948"/>
  <c r="BB433" i="7948"/>
  <c r="BC433" i="7948"/>
  <c r="BD433" i="7948"/>
  <c r="BE433" i="7948"/>
  <c r="BF433" i="7948"/>
  <c r="BG433" i="7948"/>
  <c r="BH433" i="7948"/>
  <c r="BI433" i="7948"/>
  <c r="BJ433" i="7948"/>
  <c r="BK433" i="7948"/>
  <c r="BL433" i="7948"/>
  <c r="BM433" i="7948"/>
  <c r="BN433" i="7948"/>
  <c r="BO433" i="7948"/>
  <c r="BP433" i="7948"/>
  <c r="BQ433" i="7948"/>
  <c r="BR433" i="7948"/>
  <c r="BS433" i="7948"/>
  <c r="BT433" i="7948"/>
  <c r="BU433" i="7948"/>
  <c r="BV433" i="7948"/>
  <c r="BW433" i="7948"/>
  <c r="BX433" i="7948"/>
  <c r="BY433" i="7948"/>
  <c r="BZ433" i="7948"/>
  <c r="BD388" i="7948"/>
  <c r="AK516" i="7948"/>
  <c r="AL516" i="7948"/>
  <c r="AM516" i="7948"/>
  <c r="AN516" i="7948"/>
  <c r="AO516" i="7948"/>
  <c r="AP516" i="7948"/>
  <c r="AQ516" i="7948"/>
  <c r="AR516" i="7948"/>
  <c r="AS516" i="7948"/>
  <c r="AT516" i="7948"/>
  <c r="AU516" i="7948"/>
  <c r="AV516" i="7948"/>
  <c r="AW516" i="7948"/>
  <c r="AX516" i="7948"/>
  <c r="AY516" i="7948"/>
  <c r="AZ516" i="7948"/>
  <c r="BA516" i="7948"/>
  <c r="BB516" i="7948"/>
  <c r="BC516" i="7948"/>
  <c r="BD516" i="7948"/>
  <c r="BE516" i="7948"/>
  <c r="BF516" i="7948"/>
  <c r="BG516" i="7948"/>
  <c r="BH516" i="7948"/>
  <c r="BI516" i="7948"/>
  <c r="BJ516" i="7948"/>
  <c r="BK516" i="7948"/>
  <c r="BL516" i="7948"/>
  <c r="BM516" i="7948"/>
  <c r="BN516" i="7948"/>
  <c r="BO516" i="7948"/>
  <c r="BP516" i="7948"/>
  <c r="BQ516" i="7948"/>
  <c r="BR516" i="7948"/>
  <c r="BS516" i="7948"/>
  <c r="BT516" i="7948"/>
  <c r="BU516" i="7948"/>
  <c r="BV516" i="7948"/>
  <c r="BW516" i="7948"/>
  <c r="BX516" i="7948"/>
  <c r="BY516" i="7948"/>
  <c r="BZ516" i="7948"/>
  <c r="S71" i="7948"/>
  <c r="M966" i="18"/>
  <c r="M706" i="18"/>
  <c r="AH518" i="7948"/>
  <c r="AR205" i="7948"/>
  <c r="AO489" i="7948"/>
  <c r="AP489" i="7948"/>
  <c r="AQ489" i="7948"/>
  <c r="AR489" i="7948"/>
  <c r="AS489" i="7948"/>
  <c r="AT489" i="7948"/>
  <c r="AU489" i="7948"/>
  <c r="AV489" i="7948"/>
  <c r="AW489" i="7948"/>
  <c r="AX489" i="7948"/>
  <c r="AY489" i="7948"/>
  <c r="AZ489" i="7948"/>
  <c r="BA489" i="7948"/>
  <c r="BB489" i="7948"/>
  <c r="BC489" i="7948"/>
  <c r="BD489" i="7948"/>
  <c r="BE489" i="7948"/>
  <c r="BF489" i="7948"/>
  <c r="BG489" i="7948"/>
  <c r="BH489" i="7948"/>
  <c r="BI489" i="7948"/>
  <c r="BJ489" i="7948"/>
  <c r="BK489" i="7948"/>
  <c r="BL489" i="7948"/>
  <c r="BM489" i="7948"/>
  <c r="BN489" i="7948"/>
  <c r="BO489" i="7948"/>
  <c r="BP489" i="7948"/>
  <c r="BQ489" i="7948"/>
  <c r="BR489" i="7948"/>
  <c r="BS489" i="7948"/>
  <c r="BT489" i="7948"/>
  <c r="BU489" i="7948"/>
  <c r="BV489" i="7948"/>
  <c r="BW489" i="7948"/>
  <c r="BX489" i="7948"/>
  <c r="BY489" i="7948"/>
  <c r="BZ489" i="7948"/>
  <c r="AG439" i="7948"/>
  <c r="AH439" i="7948"/>
  <c r="AI439" i="7948"/>
  <c r="AJ439" i="7948"/>
  <c r="AK439" i="7948"/>
  <c r="AL439" i="7948"/>
  <c r="AM439" i="7948"/>
  <c r="AN439" i="7948"/>
  <c r="AO439" i="7948"/>
  <c r="AP439" i="7948"/>
  <c r="AQ439" i="7948"/>
  <c r="AR439" i="7948"/>
  <c r="AS439" i="7948"/>
  <c r="AT439" i="7948"/>
  <c r="AU439" i="7948"/>
  <c r="AV439" i="7948"/>
  <c r="AW439" i="7948"/>
  <c r="AX439" i="7948"/>
  <c r="AY439" i="7948"/>
  <c r="AZ439" i="7948"/>
  <c r="BA439" i="7948"/>
  <c r="BB439" i="7948"/>
  <c r="BC439" i="7948"/>
  <c r="BD439" i="7948"/>
  <c r="BE439" i="7948"/>
  <c r="BF439" i="7948"/>
  <c r="BG439" i="7948"/>
  <c r="BH439" i="7948"/>
  <c r="BI439" i="7948"/>
  <c r="BJ439" i="7948"/>
  <c r="BK439" i="7948"/>
  <c r="BL439" i="7948"/>
  <c r="BM439" i="7948"/>
  <c r="BN439" i="7948"/>
  <c r="BO439" i="7948"/>
  <c r="BP439" i="7948"/>
  <c r="BQ439" i="7948"/>
  <c r="BR439" i="7948"/>
  <c r="BS439" i="7948"/>
  <c r="BT439" i="7948"/>
  <c r="BU439" i="7948"/>
  <c r="BV439" i="7948"/>
  <c r="BW439" i="7948"/>
  <c r="BX439" i="7948"/>
  <c r="BY439" i="7948"/>
  <c r="BZ439" i="7948"/>
  <c r="AJ195" i="7948"/>
  <c r="AK195" i="7948"/>
  <c r="AL195" i="7948"/>
  <c r="AM195" i="7948"/>
  <c r="AN195" i="7948"/>
  <c r="AO195" i="7948"/>
  <c r="AP195" i="7948"/>
  <c r="AQ195" i="7948"/>
  <c r="AR195" i="7948"/>
  <c r="AS195" i="7948"/>
  <c r="AT195" i="7948"/>
  <c r="AU195" i="7948"/>
  <c r="AV195" i="7948"/>
  <c r="AW195" i="7948"/>
  <c r="AX195" i="7948"/>
  <c r="AY195" i="7948"/>
  <c r="AZ195" i="7948"/>
  <c r="BA195" i="7948"/>
  <c r="BB195" i="7948"/>
  <c r="BC195" i="7948"/>
  <c r="BD195" i="7948"/>
  <c r="AJ435" i="7948"/>
  <c r="AK470" i="7948"/>
  <c r="BK251" i="7948"/>
  <c r="AV382" i="7948"/>
  <c r="V61" i="7948"/>
  <c r="AB661" i="7948"/>
  <c r="AC62" i="7948"/>
  <c r="AD62" i="7948"/>
  <c r="AD661" i="7948"/>
  <c r="BX261" i="7948"/>
  <c r="BY261" i="7948"/>
  <c r="BZ261" i="7948"/>
  <c r="AE425" i="7948"/>
  <c r="AO379" i="7948"/>
  <c r="AL464" i="7948"/>
  <c r="BO289" i="7948"/>
  <c r="BP289" i="7948"/>
  <c r="BQ289" i="7948"/>
  <c r="BR289" i="7948"/>
  <c r="BS289" i="7948"/>
  <c r="BT289" i="7948"/>
  <c r="BU289" i="7948"/>
  <c r="BV289" i="7948"/>
  <c r="BW289" i="7948"/>
  <c r="BX289" i="7948"/>
  <c r="BY289" i="7948"/>
  <c r="BZ289" i="7948"/>
  <c r="AX446" i="7948"/>
  <c r="AY446" i="7948"/>
  <c r="AZ446" i="7948"/>
  <c r="BA446" i="7948"/>
  <c r="BB446" i="7948"/>
  <c r="BC446" i="7948"/>
  <c r="BD446" i="7948"/>
  <c r="BE446" i="7948"/>
  <c r="BF446" i="7948"/>
  <c r="BG446" i="7948"/>
  <c r="BH446" i="7948"/>
  <c r="BI446" i="7948"/>
  <c r="BJ446" i="7948"/>
  <c r="BK446" i="7948"/>
  <c r="BL446" i="7948"/>
  <c r="BM446" i="7948"/>
  <c r="BN446" i="7948"/>
  <c r="BO446" i="7948"/>
  <c r="BP446" i="7948"/>
  <c r="BQ446" i="7948"/>
  <c r="BR446" i="7948"/>
  <c r="BS446" i="7948"/>
  <c r="BT446" i="7948"/>
  <c r="BU446" i="7948"/>
  <c r="BV446" i="7948"/>
  <c r="BW446" i="7948"/>
  <c r="BX446" i="7948"/>
  <c r="BY446" i="7948"/>
  <c r="BZ446" i="7948"/>
  <c r="BZ352" i="7948"/>
  <c r="BX262" i="7948"/>
  <c r="BY262" i="7948"/>
  <c r="BZ262" i="7948"/>
  <c r="BJ338" i="7948"/>
  <c r="L684" i="7948"/>
  <c r="L676" i="7948"/>
  <c r="N684" i="7948"/>
  <c r="N676" i="7948"/>
  <c r="M684" i="7948"/>
  <c r="M676" i="7948"/>
  <c r="O684" i="7948"/>
  <c r="O676" i="7948"/>
  <c r="BM339" i="7948"/>
  <c r="BN339" i="7948"/>
  <c r="BO339" i="7948"/>
  <c r="BP339" i="7948"/>
  <c r="BQ339" i="7948"/>
  <c r="BR339" i="7948"/>
  <c r="AN526" i="7948"/>
  <c r="AG519" i="7948"/>
  <c r="AH519" i="7948"/>
  <c r="AI519" i="7948"/>
  <c r="AJ519" i="7948"/>
  <c r="AK519" i="7948"/>
  <c r="AL519" i="7948"/>
  <c r="AM519" i="7948"/>
  <c r="AN519" i="7948"/>
  <c r="AO519" i="7948"/>
  <c r="AP519" i="7948"/>
  <c r="AQ519" i="7948"/>
  <c r="AR519" i="7948"/>
  <c r="AS519" i="7948"/>
  <c r="AT519" i="7948"/>
  <c r="AU519" i="7948"/>
  <c r="AV519" i="7948"/>
  <c r="AW519" i="7948"/>
  <c r="AX519" i="7948"/>
  <c r="AY519" i="7948"/>
  <c r="AZ519" i="7948"/>
  <c r="BA519" i="7948"/>
  <c r="BB519" i="7948"/>
  <c r="BC519" i="7948"/>
  <c r="BD519" i="7948"/>
  <c r="BE519" i="7948"/>
  <c r="BF519" i="7948"/>
  <c r="BG519" i="7948"/>
  <c r="BH519" i="7948"/>
  <c r="BI519" i="7948"/>
  <c r="BJ519" i="7948"/>
  <c r="BK519" i="7948"/>
  <c r="BL519" i="7948"/>
  <c r="BM519" i="7948"/>
  <c r="BN519" i="7948"/>
  <c r="BO519" i="7948"/>
  <c r="BP519" i="7948"/>
  <c r="BQ519" i="7948"/>
  <c r="BR519" i="7948"/>
  <c r="BS519" i="7948"/>
  <c r="BT519" i="7948"/>
  <c r="BU519" i="7948"/>
  <c r="BV519" i="7948"/>
  <c r="BW519" i="7948"/>
  <c r="BX519" i="7948"/>
  <c r="BY519" i="7948"/>
  <c r="BZ519" i="7948"/>
  <c r="BI282" i="7948"/>
  <c r="BJ282" i="7948"/>
  <c r="BK282" i="7948"/>
  <c r="BL282" i="7948"/>
  <c r="BM282" i="7948"/>
  <c r="BN282" i="7948"/>
  <c r="BO282" i="7948"/>
  <c r="BP282" i="7948"/>
  <c r="BQ282" i="7948"/>
  <c r="BR282" i="7948"/>
  <c r="BS282" i="7948"/>
  <c r="BT282" i="7948"/>
  <c r="BU282" i="7948"/>
  <c r="BV282" i="7948"/>
  <c r="BW282" i="7948"/>
  <c r="BX282" i="7948"/>
  <c r="BY282" i="7948"/>
  <c r="BZ282" i="7948"/>
  <c r="BP253" i="7948"/>
  <c r="BQ253" i="7948"/>
  <c r="AP472" i="7948"/>
  <c r="AQ472" i="7948"/>
  <c r="AR472" i="7948"/>
  <c r="AS472" i="7948"/>
  <c r="AT472" i="7948"/>
  <c r="AU472" i="7948"/>
  <c r="AV472" i="7948"/>
  <c r="AW472" i="7948"/>
  <c r="AX472" i="7948"/>
  <c r="AY472" i="7948"/>
  <c r="AZ472" i="7948"/>
  <c r="BA472" i="7948"/>
  <c r="BB472" i="7948"/>
  <c r="BC472" i="7948"/>
  <c r="BD472" i="7948"/>
  <c r="BE472" i="7948"/>
  <c r="BF472" i="7948"/>
  <c r="BG472" i="7948"/>
  <c r="BH472" i="7948"/>
  <c r="BI472" i="7948"/>
  <c r="BJ472" i="7948"/>
  <c r="BK472" i="7948"/>
  <c r="BL472" i="7948"/>
  <c r="BM472" i="7948"/>
  <c r="BN472" i="7948"/>
  <c r="BO472" i="7948"/>
  <c r="BP472" i="7948"/>
  <c r="BQ472" i="7948"/>
  <c r="BR472" i="7948"/>
  <c r="BS472" i="7948"/>
  <c r="BT472" i="7948"/>
  <c r="BU472" i="7948"/>
  <c r="BV472" i="7948"/>
  <c r="BW472" i="7948"/>
  <c r="BX472" i="7948"/>
  <c r="BY472" i="7948"/>
  <c r="BZ472" i="7948"/>
  <c r="BA502" i="7948"/>
  <c r="BB502" i="7948"/>
  <c r="BC502" i="7948"/>
  <c r="BD502" i="7948"/>
  <c r="H826" i="18"/>
  <c r="AN375" i="7948"/>
  <c r="AK522" i="7948"/>
  <c r="AL522" i="7948"/>
  <c r="AM522" i="7948"/>
  <c r="AN522" i="7948"/>
  <c r="AO522" i="7948"/>
  <c r="AP522" i="7948"/>
  <c r="AQ522" i="7948"/>
  <c r="AR522" i="7948"/>
  <c r="AS522" i="7948"/>
  <c r="AT522" i="7948"/>
  <c r="AU522" i="7948"/>
  <c r="AV522" i="7948"/>
  <c r="AW522" i="7948"/>
  <c r="AX522" i="7948"/>
  <c r="AY522" i="7948"/>
  <c r="AZ522" i="7948"/>
  <c r="BA522" i="7948"/>
  <c r="BB522" i="7948"/>
  <c r="BC522" i="7948"/>
  <c r="BD522" i="7948"/>
  <c r="BE522" i="7948"/>
  <c r="BF522" i="7948"/>
  <c r="BG522" i="7948"/>
  <c r="BH522" i="7948"/>
  <c r="BI522" i="7948"/>
  <c r="BJ522" i="7948"/>
  <c r="BK522" i="7948"/>
  <c r="BL522" i="7948"/>
  <c r="BM522" i="7948"/>
  <c r="BN522" i="7948"/>
  <c r="BO522" i="7948"/>
  <c r="BP522" i="7948"/>
  <c r="BQ522" i="7948"/>
  <c r="BR522" i="7948"/>
  <c r="BS522" i="7948"/>
  <c r="BT522" i="7948"/>
  <c r="BU522" i="7948"/>
  <c r="BV522" i="7948"/>
  <c r="BW522" i="7948"/>
  <c r="BX522" i="7948"/>
  <c r="BY522" i="7948"/>
  <c r="BZ522" i="7948"/>
  <c r="AV211" i="7948"/>
  <c r="BI223" i="7948"/>
  <c r="R670" i="7948"/>
  <c r="AR528" i="7948"/>
  <c r="AS528" i="7948"/>
  <c r="AT528" i="7948"/>
  <c r="AU528" i="7948"/>
  <c r="AV528" i="7948"/>
  <c r="AW528" i="7948"/>
  <c r="AX528" i="7948"/>
  <c r="AY528" i="7948"/>
  <c r="AZ528" i="7948"/>
  <c r="BA528" i="7948"/>
  <c r="BB528" i="7948"/>
  <c r="BC528" i="7948"/>
  <c r="BD528" i="7948"/>
  <c r="BE528" i="7948"/>
  <c r="AU532" i="7948"/>
  <c r="AV532" i="7948"/>
  <c r="AW532" i="7948"/>
  <c r="AX532" i="7948"/>
  <c r="AY532" i="7948"/>
  <c r="AZ532" i="7948"/>
  <c r="BA532" i="7948"/>
  <c r="BB532" i="7948"/>
  <c r="BC532" i="7948"/>
  <c r="BD532" i="7948"/>
  <c r="BE532" i="7948"/>
  <c r="BF532" i="7948"/>
  <c r="BG532" i="7948"/>
  <c r="BP227" i="7948"/>
  <c r="BQ227" i="7948"/>
  <c r="BR227" i="7948"/>
  <c r="BS227" i="7948"/>
  <c r="BT227" i="7948"/>
  <c r="BU227" i="7948"/>
  <c r="BV227" i="7948"/>
  <c r="BW227" i="7948"/>
  <c r="AV533" i="7948"/>
  <c r="AW533" i="7948"/>
  <c r="AX533" i="7948"/>
  <c r="AY533" i="7948"/>
  <c r="AZ533" i="7948"/>
  <c r="BA533" i="7948"/>
  <c r="BB533" i="7948"/>
  <c r="BC533" i="7948"/>
  <c r="BD533" i="7948"/>
  <c r="BE533" i="7948"/>
  <c r="BF533" i="7948"/>
  <c r="BG533" i="7948"/>
  <c r="BH533" i="7948"/>
  <c r="BI533" i="7948"/>
  <c r="BJ533" i="7948"/>
  <c r="BM222" i="7948"/>
  <c r="AI461" i="7948"/>
  <c r="AP441" i="7948"/>
  <c r="AQ441" i="7948"/>
  <c r="AR441" i="7948"/>
  <c r="AS441" i="7948"/>
  <c r="AT441" i="7948"/>
  <c r="AU441" i="7948"/>
  <c r="AV441" i="7948"/>
  <c r="AW441" i="7948"/>
  <c r="AX441" i="7948"/>
  <c r="AY441" i="7948"/>
  <c r="AZ441" i="7948"/>
  <c r="BA441" i="7948"/>
  <c r="BB441" i="7948"/>
  <c r="BC441" i="7948"/>
  <c r="BD441" i="7948"/>
  <c r="BE441" i="7948"/>
  <c r="BF441" i="7948"/>
  <c r="BG441" i="7948"/>
  <c r="BH441" i="7948"/>
  <c r="BI441" i="7948"/>
  <c r="BJ441" i="7948"/>
  <c r="BK441" i="7948"/>
  <c r="BL441" i="7948"/>
  <c r="BM441" i="7948"/>
  <c r="BN441" i="7948"/>
  <c r="BO441" i="7948"/>
  <c r="BP441" i="7948"/>
  <c r="BQ441" i="7948"/>
  <c r="BR441" i="7948"/>
  <c r="BS441" i="7948"/>
  <c r="BT441" i="7948"/>
  <c r="BU441" i="7948"/>
  <c r="BV441" i="7948"/>
  <c r="BW441" i="7948"/>
  <c r="BX441" i="7948"/>
  <c r="BY441" i="7948"/>
  <c r="BZ441" i="7948"/>
  <c r="AQ380" i="7948"/>
  <c r="AR380" i="7948"/>
  <c r="AS380" i="7948"/>
  <c r="AT380" i="7948"/>
  <c r="AU380" i="7948"/>
  <c r="AV380" i="7948"/>
  <c r="AW380" i="7948"/>
  <c r="AX380" i="7948"/>
  <c r="AY380" i="7948"/>
  <c r="AZ380" i="7948"/>
  <c r="BA380" i="7948"/>
  <c r="BB380" i="7948"/>
  <c r="BC380" i="7948"/>
  <c r="BD380" i="7948"/>
  <c r="BE380" i="7948"/>
  <c r="BF380" i="7948"/>
  <c r="BG380" i="7948"/>
  <c r="BH380" i="7948"/>
  <c r="BI380" i="7948"/>
  <c r="BJ380" i="7948"/>
  <c r="BK380" i="7948"/>
  <c r="BL380" i="7948"/>
  <c r="AH194" i="7948"/>
  <c r="AI194" i="7948"/>
  <c r="AW385" i="7948"/>
  <c r="AX385" i="7948"/>
  <c r="AY385" i="7948"/>
  <c r="AZ385" i="7948"/>
  <c r="BA385" i="7948"/>
  <c r="AV383" i="7948"/>
  <c r="AW383" i="7948"/>
  <c r="BU255" i="7948"/>
  <c r="BV255" i="7948"/>
  <c r="BW255" i="7948"/>
  <c r="BX255" i="7948"/>
  <c r="BY255" i="7948"/>
  <c r="BZ255" i="7948"/>
  <c r="BK224" i="7948"/>
  <c r="BL224" i="7948"/>
  <c r="BM224" i="7948"/>
  <c r="BN224" i="7948"/>
  <c r="BO224" i="7948"/>
  <c r="BP224" i="7948"/>
  <c r="BQ224" i="7948"/>
  <c r="BR224" i="7948"/>
  <c r="BS224" i="7948"/>
  <c r="BT224" i="7948"/>
  <c r="BU224" i="7948"/>
  <c r="BV224" i="7948"/>
  <c r="BW224" i="7948"/>
  <c r="BX224" i="7948"/>
  <c r="BY224" i="7948"/>
  <c r="BZ224" i="7948"/>
  <c r="AK198" i="7948"/>
  <c r="AL198" i="7948"/>
  <c r="AM198" i="7948"/>
  <c r="AN198" i="7948"/>
  <c r="AO198" i="7948"/>
  <c r="AP198" i="7948"/>
  <c r="AQ198" i="7948"/>
  <c r="AR198" i="7948"/>
  <c r="AS198" i="7948"/>
  <c r="AT198" i="7948"/>
  <c r="AU198" i="7948"/>
  <c r="AV198" i="7948"/>
  <c r="AW198" i="7948"/>
  <c r="AX198" i="7948"/>
  <c r="AY198" i="7948"/>
  <c r="AZ198" i="7948"/>
  <c r="BA198" i="7948"/>
  <c r="BB198" i="7948"/>
  <c r="BC198" i="7948"/>
  <c r="BD198" i="7948"/>
  <c r="BE198" i="7948"/>
  <c r="BF198" i="7948"/>
  <c r="BG198" i="7948"/>
  <c r="BH198" i="7948"/>
  <c r="BI198" i="7948"/>
  <c r="BJ198" i="7948"/>
  <c r="BK198" i="7948"/>
  <c r="BL198" i="7948"/>
  <c r="BM198" i="7948"/>
  <c r="BN198" i="7948"/>
  <c r="BO198" i="7948"/>
  <c r="BP198" i="7948"/>
  <c r="BQ198" i="7948"/>
  <c r="BR198" i="7948"/>
  <c r="BS198" i="7948"/>
  <c r="BT198" i="7948"/>
  <c r="BU198" i="7948"/>
  <c r="BV198" i="7948"/>
  <c r="BW198" i="7948"/>
  <c r="BX198" i="7948"/>
  <c r="BY198" i="7948"/>
  <c r="BZ198" i="7948"/>
  <c r="AF436" i="7948"/>
  <c r="BQ286" i="7948"/>
  <c r="BR286" i="7948"/>
  <c r="BS286" i="7948"/>
  <c r="BT286" i="7948"/>
  <c r="BU286" i="7948"/>
  <c r="BV286" i="7948"/>
  <c r="BW286" i="7948"/>
  <c r="BX286" i="7948"/>
  <c r="BY286" i="7948"/>
  <c r="BZ286" i="7948"/>
  <c r="BA530" i="7948"/>
  <c r="BB530" i="7948"/>
  <c r="BC530" i="7948"/>
  <c r="BD530" i="7948"/>
  <c r="BE530" i="7948"/>
  <c r="BF530" i="7948"/>
  <c r="BG530" i="7948"/>
  <c r="BH530" i="7948"/>
  <c r="BI530" i="7948"/>
  <c r="BJ530" i="7948"/>
  <c r="BK530" i="7948"/>
  <c r="BL530" i="7948"/>
  <c r="BM530" i="7948"/>
  <c r="BN530" i="7948"/>
  <c r="BO530" i="7948"/>
  <c r="BP530" i="7948"/>
  <c r="BQ530" i="7948"/>
  <c r="BR530" i="7948"/>
  <c r="BS530" i="7948"/>
  <c r="BT530" i="7948"/>
  <c r="BU530" i="7948"/>
  <c r="BV530" i="7948"/>
  <c r="BW530" i="7948"/>
  <c r="BX530" i="7948"/>
  <c r="BY530" i="7948"/>
  <c r="BZ530" i="7948"/>
  <c r="AO65" i="7948"/>
  <c r="AO664" i="7948"/>
  <c r="AZ389" i="7948"/>
  <c r="BA389" i="7948"/>
  <c r="BB214" i="7948"/>
  <c r="AW207" i="7948"/>
  <c r="AX207" i="7948"/>
  <c r="AY207" i="7948"/>
  <c r="AZ207" i="7948"/>
  <c r="BA207" i="7948"/>
  <c r="BB207" i="7948"/>
  <c r="BC207" i="7948"/>
  <c r="BD207" i="7948"/>
  <c r="BE207" i="7948"/>
  <c r="BF207" i="7948"/>
  <c r="BG207" i="7948"/>
  <c r="BH207" i="7948"/>
  <c r="BI207" i="7948"/>
  <c r="BJ207" i="7948"/>
  <c r="BK207" i="7948"/>
  <c r="BL207" i="7948"/>
  <c r="BM207" i="7948"/>
  <c r="BN207" i="7948"/>
  <c r="BO207" i="7948"/>
  <c r="BP207" i="7948"/>
  <c r="BQ207" i="7948"/>
  <c r="BR207" i="7948"/>
  <c r="BS207" i="7948"/>
  <c r="BT207" i="7948"/>
  <c r="BU207" i="7948"/>
  <c r="BV207" i="7948"/>
  <c r="BW207" i="7948"/>
  <c r="BX207" i="7948"/>
  <c r="BY207" i="7948"/>
  <c r="BZ207" i="7948"/>
  <c r="BA213" i="7948"/>
  <c r="AQ474" i="7948"/>
  <c r="AR474" i="7948"/>
  <c r="AS474" i="7948"/>
  <c r="AT474" i="7948"/>
  <c r="AU474" i="7948"/>
  <c r="AV474" i="7948"/>
  <c r="AW474" i="7948"/>
  <c r="AX474" i="7948"/>
  <c r="AY474" i="7948"/>
  <c r="AZ474" i="7948"/>
  <c r="BA474" i="7948"/>
  <c r="BB474" i="7948"/>
  <c r="BC474" i="7948"/>
  <c r="BD474" i="7948"/>
  <c r="BE474" i="7948"/>
  <c r="BF474" i="7948"/>
  <c r="BG474" i="7948"/>
  <c r="BH474" i="7948"/>
  <c r="BI474" i="7948"/>
  <c r="BJ474" i="7948"/>
  <c r="BK474" i="7948"/>
  <c r="BL474" i="7948"/>
  <c r="BM474" i="7948"/>
  <c r="BN474" i="7948"/>
  <c r="BO474" i="7948"/>
  <c r="BP474" i="7948"/>
  <c r="BQ474" i="7948"/>
  <c r="BR474" i="7948"/>
  <c r="BS474" i="7948"/>
  <c r="BT474" i="7948"/>
  <c r="BU474" i="7948"/>
  <c r="BV474" i="7948"/>
  <c r="BW474" i="7948"/>
  <c r="BX474" i="7948"/>
  <c r="BY474" i="7948"/>
  <c r="BZ474" i="7948"/>
  <c r="AP501" i="7948"/>
  <c r="AJ491" i="7948"/>
  <c r="AH371" i="7948"/>
  <c r="AI371" i="7948"/>
  <c r="AJ371" i="7948"/>
  <c r="AK371" i="7948"/>
  <c r="AL371" i="7948"/>
  <c r="AM371" i="7948"/>
  <c r="AN371" i="7948"/>
  <c r="AO371" i="7948"/>
  <c r="AP371" i="7948"/>
  <c r="AQ371" i="7948"/>
  <c r="AR371" i="7948"/>
  <c r="AS371" i="7948"/>
  <c r="AT371" i="7948"/>
  <c r="AU371" i="7948"/>
  <c r="AV371" i="7948"/>
  <c r="AW371" i="7948"/>
  <c r="AX371" i="7948"/>
  <c r="AY371" i="7948"/>
  <c r="AZ371" i="7948"/>
  <c r="BA371" i="7948"/>
  <c r="BB371" i="7948"/>
  <c r="BC371" i="7948"/>
  <c r="BD371" i="7948"/>
  <c r="BE371" i="7948"/>
  <c r="BF371" i="7948"/>
  <c r="BG371" i="7948"/>
  <c r="BH371" i="7948"/>
  <c r="BI371" i="7948"/>
  <c r="BJ371" i="7948"/>
  <c r="BK371" i="7948"/>
  <c r="BL371" i="7948"/>
  <c r="BM371" i="7948"/>
  <c r="BN371" i="7948"/>
  <c r="BO371" i="7948"/>
  <c r="BP371" i="7948"/>
  <c r="BQ371" i="7948"/>
  <c r="BR371" i="7948"/>
  <c r="BS371" i="7948"/>
  <c r="BT371" i="7948"/>
  <c r="BU371" i="7948"/>
  <c r="BV371" i="7948"/>
  <c r="BW371" i="7948"/>
  <c r="BX371" i="7948"/>
  <c r="BY371" i="7948"/>
  <c r="BZ371" i="7948"/>
  <c r="BO342" i="7948"/>
  <c r="BP342" i="7948"/>
  <c r="BQ342" i="7948"/>
  <c r="BR342" i="7948"/>
  <c r="BS342" i="7948"/>
  <c r="BT342" i="7948"/>
  <c r="BU342" i="7948"/>
  <c r="BV342" i="7948"/>
  <c r="BW342" i="7948"/>
  <c r="BX342" i="7948"/>
  <c r="BY342" i="7948"/>
  <c r="BZ342" i="7948"/>
  <c r="AI490" i="7948"/>
  <c r="AJ467" i="7948"/>
  <c r="AK467" i="7948"/>
  <c r="AL467" i="7948"/>
  <c r="AM467" i="7948"/>
  <c r="AN467" i="7948"/>
  <c r="AO467" i="7948"/>
  <c r="AP467" i="7948"/>
  <c r="AQ467" i="7948"/>
  <c r="AR467" i="7948"/>
  <c r="AS467" i="7948"/>
  <c r="AT467" i="7948"/>
  <c r="AU467" i="7948"/>
  <c r="AV467" i="7948"/>
  <c r="AW467" i="7948"/>
  <c r="AX467" i="7948"/>
  <c r="AY467" i="7948"/>
  <c r="AZ467" i="7948"/>
  <c r="BA467" i="7948"/>
  <c r="BB467" i="7948"/>
  <c r="BC467" i="7948"/>
  <c r="BD467" i="7948"/>
  <c r="BE467" i="7948"/>
  <c r="BF467" i="7948"/>
  <c r="BG467" i="7948"/>
  <c r="BH467" i="7948"/>
  <c r="BI467" i="7948"/>
  <c r="BJ467" i="7948"/>
  <c r="BK467" i="7948"/>
  <c r="BL467" i="7948"/>
  <c r="BM467" i="7948"/>
  <c r="BN467" i="7948"/>
  <c r="BO467" i="7948"/>
  <c r="BP467" i="7948"/>
  <c r="BQ467" i="7948"/>
  <c r="BR467" i="7948"/>
  <c r="BS467" i="7948"/>
  <c r="BT467" i="7948"/>
  <c r="BU467" i="7948"/>
  <c r="BV467" i="7948"/>
  <c r="BW467" i="7948"/>
  <c r="BX467" i="7948"/>
  <c r="BY467" i="7948"/>
  <c r="BZ467" i="7948"/>
  <c r="AP497" i="7948"/>
  <c r="AQ497" i="7948"/>
  <c r="AR497" i="7948"/>
  <c r="AS497" i="7948"/>
  <c r="AT497" i="7948"/>
  <c r="AU497" i="7948"/>
  <c r="AV497" i="7948"/>
  <c r="AW497" i="7948"/>
  <c r="AX497" i="7948"/>
  <c r="AY497" i="7948"/>
  <c r="AZ497" i="7948"/>
  <c r="BA497" i="7948"/>
  <c r="BB497" i="7948"/>
  <c r="BA210" i="7948"/>
  <c r="BB210" i="7948"/>
  <c r="BC210" i="7948"/>
  <c r="BD210" i="7948"/>
  <c r="BE210" i="7948"/>
  <c r="BF210" i="7948"/>
  <c r="BG210" i="7948"/>
  <c r="BH210" i="7948"/>
  <c r="BI210" i="7948"/>
  <c r="BJ210" i="7948"/>
  <c r="BK210" i="7948"/>
  <c r="BL210" i="7948"/>
  <c r="BM210" i="7948"/>
  <c r="BN210" i="7948"/>
  <c r="BO210" i="7948"/>
  <c r="BP210" i="7948"/>
  <c r="BQ210" i="7948"/>
  <c r="BR210" i="7948"/>
  <c r="BS210" i="7948"/>
  <c r="BT210" i="7948"/>
  <c r="BU210" i="7948"/>
  <c r="BV210" i="7948"/>
  <c r="BW210" i="7948"/>
  <c r="BX210" i="7948"/>
  <c r="BY210" i="7948"/>
  <c r="BZ210" i="7948"/>
  <c r="BM226" i="7948"/>
  <c r="BN226" i="7948"/>
  <c r="AT476" i="7948"/>
  <c r="AK429" i="7948"/>
  <c r="AL429" i="7948"/>
  <c r="AM429" i="7948"/>
  <c r="AN429" i="7948"/>
  <c r="AO429" i="7948"/>
  <c r="AO471" i="7948"/>
  <c r="AP527" i="7948"/>
  <c r="AQ527" i="7948"/>
  <c r="AR527" i="7948"/>
  <c r="AS527" i="7948"/>
  <c r="AT527" i="7948"/>
  <c r="AU527" i="7948"/>
  <c r="AV527" i="7948"/>
  <c r="AW527" i="7948"/>
  <c r="AX527" i="7948"/>
  <c r="AY527" i="7948"/>
  <c r="AZ527" i="7948"/>
  <c r="BA527" i="7948"/>
  <c r="BB527" i="7948"/>
  <c r="BC527" i="7948"/>
  <c r="BD527" i="7948"/>
  <c r="BE527" i="7948"/>
  <c r="BF527" i="7948"/>
  <c r="BG527" i="7948"/>
  <c r="BH527" i="7948"/>
  <c r="BI527" i="7948"/>
  <c r="BJ527" i="7948"/>
  <c r="BK527" i="7948"/>
  <c r="BL527" i="7948"/>
  <c r="BM527" i="7948"/>
  <c r="BN527" i="7948"/>
  <c r="BO527" i="7948"/>
  <c r="BP527" i="7948"/>
  <c r="BQ527" i="7948"/>
  <c r="BR527" i="7948"/>
  <c r="BS527" i="7948"/>
  <c r="BT527" i="7948"/>
  <c r="BU527" i="7948"/>
  <c r="BV527" i="7948"/>
  <c r="BW527" i="7948"/>
  <c r="BX527" i="7948"/>
  <c r="BY527" i="7948"/>
  <c r="BZ527" i="7948"/>
  <c r="AL437" i="7948"/>
  <c r="AM437" i="7948"/>
  <c r="AN437" i="7948"/>
  <c r="AO437" i="7948"/>
  <c r="AP437" i="7948"/>
  <c r="AQ437" i="7948"/>
  <c r="AR437" i="7948"/>
  <c r="AS437" i="7948"/>
  <c r="AT437" i="7948"/>
  <c r="AU437" i="7948"/>
  <c r="AV437" i="7948"/>
  <c r="AW437" i="7948"/>
  <c r="AX437" i="7948"/>
  <c r="AY437" i="7948"/>
  <c r="AZ437" i="7948"/>
  <c r="BA437" i="7948"/>
  <c r="BB437" i="7948"/>
  <c r="BC437" i="7948"/>
  <c r="BD437" i="7948"/>
  <c r="BE437" i="7948"/>
  <c r="BF437" i="7948"/>
  <c r="BG437" i="7948"/>
  <c r="BH437" i="7948"/>
  <c r="BI437" i="7948"/>
  <c r="BJ437" i="7948"/>
  <c r="BK437" i="7948"/>
  <c r="BL437" i="7948"/>
  <c r="BM437" i="7948"/>
  <c r="BN437" i="7948"/>
  <c r="BO437" i="7948"/>
  <c r="BP437" i="7948"/>
  <c r="BQ437" i="7948"/>
  <c r="BR437" i="7948"/>
  <c r="BS437" i="7948"/>
  <c r="BT437" i="7948"/>
  <c r="BU437" i="7948"/>
  <c r="BV437" i="7948"/>
  <c r="BW437" i="7948"/>
  <c r="BX437" i="7948"/>
  <c r="BY437" i="7948"/>
  <c r="BZ437" i="7948"/>
  <c r="AQ204" i="7948"/>
  <c r="AR204" i="7948"/>
  <c r="AS204" i="7948"/>
  <c r="AT204" i="7948"/>
  <c r="AU204" i="7948"/>
  <c r="AV204" i="7948"/>
  <c r="AW204" i="7948"/>
  <c r="AX204" i="7948"/>
  <c r="AY204" i="7948"/>
  <c r="AZ204" i="7948"/>
  <c r="BA204" i="7948"/>
  <c r="BB204" i="7948"/>
  <c r="BC204" i="7948"/>
  <c r="BD204" i="7948"/>
  <c r="BE204" i="7948"/>
  <c r="BF204" i="7948"/>
  <c r="BG204" i="7948"/>
  <c r="BH204" i="7948"/>
  <c r="BI204" i="7948"/>
  <c r="BJ204" i="7948"/>
  <c r="BK204" i="7948"/>
  <c r="BL204" i="7948"/>
  <c r="BM204" i="7948"/>
  <c r="BN204" i="7948"/>
  <c r="BO204" i="7948"/>
  <c r="BP204" i="7948"/>
  <c r="BQ204" i="7948"/>
  <c r="BR204" i="7948"/>
  <c r="BS204" i="7948"/>
  <c r="BT204" i="7948"/>
  <c r="BU204" i="7948"/>
  <c r="BV204" i="7948"/>
  <c r="BW204" i="7948"/>
  <c r="BX204" i="7948"/>
  <c r="BY204" i="7948"/>
  <c r="BZ204" i="7948"/>
  <c r="AN443" i="7948"/>
  <c r="AO443" i="7948"/>
  <c r="AP443" i="7948"/>
  <c r="AQ443" i="7948"/>
  <c r="AR443" i="7948"/>
  <c r="AS443" i="7948"/>
  <c r="AT443" i="7948"/>
  <c r="AU443" i="7948"/>
  <c r="AV443" i="7948"/>
  <c r="AW443" i="7948"/>
  <c r="AX443" i="7948"/>
  <c r="AY443" i="7948"/>
  <c r="AZ443" i="7948"/>
  <c r="BA443" i="7948"/>
  <c r="BB443" i="7948"/>
  <c r="BC443" i="7948"/>
  <c r="BD443" i="7948"/>
  <c r="BE443" i="7948"/>
  <c r="BF443" i="7948"/>
  <c r="BG443" i="7948"/>
  <c r="BH443" i="7948"/>
  <c r="BI443" i="7948"/>
  <c r="BJ443" i="7948"/>
  <c r="BK443" i="7948"/>
  <c r="BL443" i="7948"/>
  <c r="BM443" i="7948"/>
  <c r="BN443" i="7948"/>
  <c r="BO443" i="7948"/>
  <c r="BP443" i="7948"/>
  <c r="BQ443" i="7948"/>
  <c r="BR443" i="7948"/>
  <c r="BS443" i="7948"/>
  <c r="BT443" i="7948"/>
  <c r="BU443" i="7948"/>
  <c r="BV443" i="7948"/>
  <c r="BW443" i="7948"/>
  <c r="BX443" i="7948"/>
  <c r="BY443" i="7948"/>
  <c r="BZ443" i="7948"/>
  <c r="AZ534" i="7948"/>
  <c r="AZ506" i="7948"/>
  <c r="BA506" i="7948"/>
  <c r="BB506" i="7948"/>
  <c r="BC506" i="7948"/>
  <c r="BD506" i="7948"/>
  <c r="BE506" i="7948"/>
  <c r="BF506" i="7948"/>
  <c r="BG506" i="7948"/>
  <c r="BH506" i="7948"/>
  <c r="BI506" i="7948"/>
  <c r="BJ506" i="7948"/>
  <c r="BK506" i="7948"/>
  <c r="BL506" i="7948"/>
  <c r="BM506" i="7948"/>
  <c r="BN506" i="7948"/>
  <c r="BO506" i="7948"/>
  <c r="BP506" i="7948"/>
  <c r="BQ506" i="7948"/>
  <c r="BR506" i="7948"/>
  <c r="BS506" i="7948"/>
  <c r="BT506" i="7948"/>
  <c r="BU506" i="7948"/>
  <c r="BV506" i="7948"/>
  <c r="BW506" i="7948"/>
  <c r="BX506" i="7948"/>
  <c r="BY506" i="7948"/>
  <c r="BZ506" i="7948"/>
  <c r="O965" i="18"/>
  <c r="O705" i="18"/>
  <c r="P205" i="18"/>
  <c r="Q205" i="18"/>
  <c r="M501" i="18"/>
  <c r="E154" i="7945"/>
  <c r="O14" i="7944"/>
  <c r="P14" i="7944"/>
  <c r="E98" i="7945"/>
  <c r="E56" i="7945"/>
  <c r="O19" i="7944"/>
  <c r="E14" i="7945"/>
  <c r="M43" i="18"/>
  <c r="F139" i="7945"/>
  <c r="E145" i="7945"/>
  <c r="O966" i="18"/>
  <c r="O706" i="18"/>
  <c r="P218" i="18"/>
  <c r="Q218" i="18"/>
  <c r="N700" i="18"/>
  <c r="N960" i="18"/>
  <c r="N75" i="18"/>
  <c r="O16" i="7944"/>
  <c r="O17" i="7944"/>
  <c r="P17" i="7944"/>
  <c r="Q17" i="7944"/>
  <c r="O12" i="7944"/>
  <c r="P12" i="7944"/>
  <c r="Q12" i="7944"/>
  <c r="F69" i="7945"/>
  <c r="E75" i="7945"/>
  <c r="O15" i="7944"/>
  <c r="O20" i="7944"/>
  <c r="O701" i="18"/>
  <c r="O961" i="18"/>
  <c r="P153" i="18"/>
  <c r="O71" i="7944"/>
  <c r="P136" i="7944"/>
  <c r="P71" i="7944"/>
  <c r="O9" i="7944"/>
  <c r="P9" i="7944"/>
  <c r="N7" i="7944"/>
  <c r="O8" i="7944"/>
  <c r="P8" i="7944"/>
  <c r="E42" i="7945"/>
  <c r="O140" i="18"/>
  <c r="E126" i="7945"/>
  <c r="O11" i="7944"/>
  <c r="O13" i="7944"/>
  <c r="P13" i="7944"/>
  <c r="E168" i="7945"/>
  <c r="E28" i="7945"/>
  <c r="E84" i="7945"/>
  <c r="N965" i="18"/>
  <c r="N705" i="18"/>
  <c r="P18" i="7944"/>
  <c r="Q18" i="7944"/>
  <c r="O10" i="7944"/>
  <c r="P10" i="7944"/>
  <c r="L793" i="18"/>
  <c r="Y483" i="7948"/>
  <c r="X508" i="7948"/>
  <c r="X655" i="7948"/>
  <c r="Z483" i="7948"/>
  <c r="Z665" i="7948"/>
  <c r="AA66" i="7948"/>
  <c r="P21" i="7944"/>
  <c r="Q21" i="7944"/>
  <c r="R21" i="7944"/>
  <c r="N1014" i="18"/>
  <c r="N852" i="18"/>
  <c r="N563" i="7941"/>
  <c r="N1011" i="18"/>
  <c r="N849" i="18"/>
  <c r="N560" i="7941"/>
  <c r="N499" i="7941"/>
  <c r="O499" i="7941"/>
  <c r="N496" i="7941"/>
  <c r="O496" i="7941"/>
  <c r="Q746" i="7941"/>
  <c r="Q314" i="7941"/>
  <c r="O259" i="7941"/>
  <c r="N494" i="18"/>
  <c r="O494" i="18"/>
  <c r="P494" i="18"/>
  <c r="Q494" i="18"/>
  <c r="O109" i="7942"/>
  <c r="P108" i="7942"/>
  <c r="N558" i="18"/>
  <c r="N96" i="7941"/>
  <c r="O752" i="18"/>
  <c r="Q318" i="7941"/>
  <c r="Q750" i="7941"/>
  <c r="P153" i="7942"/>
  <c r="Q152" i="7942"/>
  <c r="Q153" i="7942"/>
  <c r="O32" i="7941"/>
  <c r="P32" i="7941"/>
  <c r="N561" i="18"/>
  <c r="N99" i="7941"/>
  <c r="O755" i="18"/>
  <c r="O561" i="18"/>
  <c r="O99" i="7941"/>
  <c r="P259" i="7941"/>
  <c r="Q259" i="7941"/>
  <c r="O262" i="7941"/>
  <c r="N497" i="18"/>
  <c r="BV291" i="7948"/>
  <c r="BW291" i="7948"/>
  <c r="BX291" i="7948"/>
  <c r="BY291" i="7948"/>
  <c r="BZ291" i="7948"/>
  <c r="R668" i="7948"/>
  <c r="S69" i="7948"/>
  <c r="AS378" i="7948"/>
  <c r="AT378" i="7948"/>
  <c r="AU378" i="7948"/>
  <c r="AV378" i="7948"/>
  <c r="AW378" i="7948"/>
  <c r="AX378" i="7948"/>
  <c r="AY378" i="7948"/>
  <c r="AZ378" i="7948"/>
  <c r="BA378" i="7948"/>
  <c r="BB378" i="7948"/>
  <c r="BC378" i="7948"/>
  <c r="BD378" i="7948"/>
  <c r="BE378" i="7948"/>
  <c r="BF378" i="7948"/>
  <c r="BG378" i="7948"/>
  <c r="BH378" i="7948"/>
  <c r="BI378" i="7948"/>
  <c r="BJ378" i="7948"/>
  <c r="BK378" i="7948"/>
  <c r="BL378" i="7948"/>
  <c r="BM378" i="7948"/>
  <c r="BN378" i="7948"/>
  <c r="BO378" i="7948"/>
  <c r="BP378" i="7948"/>
  <c r="BQ378" i="7948"/>
  <c r="BR378" i="7948"/>
  <c r="BS378" i="7948"/>
  <c r="BT378" i="7948"/>
  <c r="BU378" i="7948"/>
  <c r="BV378" i="7948"/>
  <c r="BW378" i="7948"/>
  <c r="BX378" i="7948"/>
  <c r="BY378" i="7948"/>
  <c r="BZ378" i="7948"/>
  <c r="BW344" i="7948"/>
  <c r="BX344" i="7948"/>
  <c r="BY344" i="7948"/>
  <c r="BZ344" i="7948"/>
  <c r="BG503" i="7948"/>
  <c r="Z459" i="7948"/>
  <c r="Z479" i="7948"/>
  <c r="M704" i="18"/>
  <c r="M964" i="18"/>
  <c r="AM196" i="7948"/>
  <c r="BK529" i="7948"/>
  <c r="BL529" i="7948"/>
  <c r="BM529" i="7948"/>
  <c r="P676" i="7948"/>
  <c r="BQ346" i="7948"/>
  <c r="AN196" i="7948"/>
  <c r="AO196" i="7948"/>
  <c r="AP196" i="7948"/>
  <c r="AQ196" i="7948"/>
  <c r="AR196" i="7948"/>
  <c r="AS196" i="7948"/>
  <c r="AT196" i="7948"/>
  <c r="AU196" i="7948"/>
  <c r="AV196" i="7948"/>
  <c r="AW196" i="7948"/>
  <c r="AX196" i="7948"/>
  <c r="AY196" i="7948"/>
  <c r="AZ196" i="7948"/>
  <c r="BA196" i="7948"/>
  <c r="BB196" i="7948"/>
  <c r="BC196" i="7948"/>
  <c r="BD196" i="7948"/>
  <c r="BE196" i="7948"/>
  <c r="BF196" i="7948"/>
  <c r="BG196" i="7948"/>
  <c r="BH196" i="7948"/>
  <c r="BI196" i="7948"/>
  <c r="BJ196" i="7948"/>
  <c r="BK196" i="7948"/>
  <c r="BL196" i="7948"/>
  <c r="BM196" i="7948"/>
  <c r="BN196" i="7948"/>
  <c r="BO196" i="7948"/>
  <c r="BP196" i="7948"/>
  <c r="BQ196" i="7948"/>
  <c r="BR196" i="7948"/>
  <c r="BS196" i="7948"/>
  <c r="BT196" i="7948"/>
  <c r="BU196" i="7948"/>
  <c r="BV196" i="7948"/>
  <c r="BW196" i="7948"/>
  <c r="BX196" i="7948"/>
  <c r="BY196" i="7948"/>
  <c r="BZ196" i="7948"/>
  <c r="BR346" i="7948"/>
  <c r="BS346" i="7948"/>
  <c r="BT346" i="7948"/>
  <c r="BW232" i="7948"/>
  <c r="BX232" i="7948"/>
  <c r="BY232" i="7948"/>
  <c r="BS341" i="7948"/>
  <c r="BT341" i="7948"/>
  <c r="BU341" i="7948"/>
  <c r="AC431" i="7948"/>
  <c r="BE202" i="7948"/>
  <c r="BF202" i="7948"/>
  <c r="BG202" i="7948"/>
  <c r="BH202" i="7948"/>
  <c r="BI202" i="7948"/>
  <c r="BJ202" i="7948"/>
  <c r="BK202" i="7948"/>
  <c r="BL202" i="7948"/>
  <c r="BM202" i="7948"/>
  <c r="BN202" i="7948"/>
  <c r="BO202" i="7948"/>
  <c r="BP202" i="7948"/>
  <c r="BQ202" i="7948"/>
  <c r="BR202" i="7948"/>
  <c r="BS202" i="7948"/>
  <c r="BT202" i="7948"/>
  <c r="BU202" i="7948"/>
  <c r="BV202" i="7948"/>
  <c r="BW202" i="7948"/>
  <c r="BX202" i="7948"/>
  <c r="BY202" i="7948"/>
  <c r="BZ202" i="7948"/>
  <c r="BK533" i="7948"/>
  <c r="BL533" i="7948"/>
  <c r="BM533" i="7948"/>
  <c r="BN533" i="7948"/>
  <c r="BO533" i="7948"/>
  <c r="BP533" i="7948"/>
  <c r="BQ533" i="7948"/>
  <c r="BR533" i="7948"/>
  <c r="BS533" i="7948"/>
  <c r="BT533" i="7948"/>
  <c r="BU533" i="7948"/>
  <c r="BV533" i="7948"/>
  <c r="BW533" i="7948"/>
  <c r="BX533" i="7948"/>
  <c r="BY533" i="7948"/>
  <c r="AN524" i="7948"/>
  <c r="AO524" i="7948"/>
  <c r="AP524" i="7948"/>
  <c r="AQ524" i="7948"/>
  <c r="AR524" i="7948"/>
  <c r="AS524" i="7948"/>
  <c r="AT524" i="7948"/>
  <c r="AU524" i="7948"/>
  <c r="AV524" i="7948"/>
  <c r="AW524" i="7948"/>
  <c r="AX524" i="7948"/>
  <c r="AY524" i="7948"/>
  <c r="AZ524" i="7948"/>
  <c r="BA524" i="7948"/>
  <c r="BB524" i="7948"/>
  <c r="BC524" i="7948"/>
  <c r="BD524" i="7948"/>
  <c r="BE524" i="7948"/>
  <c r="BF524" i="7948"/>
  <c r="BG524" i="7948"/>
  <c r="BH524" i="7948"/>
  <c r="BI524" i="7948"/>
  <c r="BJ524" i="7948"/>
  <c r="BK524" i="7948"/>
  <c r="BL524" i="7948"/>
  <c r="BM524" i="7948"/>
  <c r="BN524" i="7948"/>
  <c r="BO524" i="7948"/>
  <c r="BP524" i="7948"/>
  <c r="BQ524" i="7948"/>
  <c r="BR524" i="7948"/>
  <c r="BS524" i="7948"/>
  <c r="BT524" i="7948"/>
  <c r="BU524" i="7948"/>
  <c r="BV524" i="7948"/>
  <c r="BW524" i="7948"/>
  <c r="BX524" i="7948"/>
  <c r="BY524" i="7948"/>
  <c r="BZ524" i="7948"/>
  <c r="BG387" i="7948"/>
  <c r="BH387" i="7948"/>
  <c r="BI387" i="7948"/>
  <c r="AO438" i="7948"/>
  <c r="AP438" i="7948"/>
  <c r="AQ438" i="7948"/>
  <c r="AR438" i="7948"/>
  <c r="AS438" i="7948"/>
  <c r="AT438" i="7948"/>
  <c r="AU438" i="7948"/>
  <c r="AV438" i="7948"/>
  <c r="AW438" i="7948"/>
  <c r="AX438" i="7948"/>
  <c r="AY438" i="7948"/>
  <c r="AZ438" i="7948"/>
  <c r="BA438" i="7948"/>
  <c r="BB438" i="7948"/>
  <c r="BC438" i="7948"/>
  <c r="BD438" i="7948"/>
  <c r="BE438" i="7948"/>
  <c r="BF438" i="7948"/>
  <c r="BG438" i="7948"/>
  <c r="BH438" i="7948"/>
  <c r="BI438" i="7948"/>
  <c r="BJ438" i="7948"/>
  <c r="BK438" i="7948"/>
  <c r="BL438" i="7948"/>
  <c r="BM438" i="7948"/>
  <c r="BN438" i="7948"/>
  <c r="BO438" i="7948"/>
  <c r="BP438" i="7948"/>
  <c r="BQ438" i="7948"/>
  <c r="BR438" i="7948"/>
  <c r="BS438" i="7948"/>
  <c r="BT438" i="7948"/>
  <c r="BU438" i="7948"/>
  <c r="BV438" i="7948"/>
  <c r="BW438" i="7948"/>
  <c r="BX438" i="7948"/>
  <c r="BY438" i="7948"/>
  <c r="BZ438" i="7948"/>
  <c r="BG386" i="7948"/>
  <c r="BH386" i="7948"/>
  <c r="BI386" i="7948"/>
  <c r="BJ386" i="7948"/>
  <c r="BK386" i="7948"/>
  <c r="BL386" i="7948"/>
  <c r="BM386" i="7948"/>
  <c r="BN386" i="7948"/>
  <c r="BO386" i="7948"/>
  <c r="BP386" i="7948"/>
  <c r="BQ386" i="7948"/>
  <c r="BR386" i="7948"/>
  <c r="BS386" i="7948"/>
  <c r="BT386" i="7948"/>
  <c r="BU386" i="7948"/>
  <c r="BV386" i="7948"/>
  <c r="BW386" i="7948"/>
  <c r="BX386" i="7948"/>
  <c r="BY386" i="7948"/>
  <c r="BZ386" i="7948"/>
  <c r="AA459" i="7948"/>
  <c r="AE488" i="7948"/>
  <c r="AF488" i="7948"/>
  <c r="AG488" i="7948"/>
  <c r="AH488" i="7948"/>
  <c r="BC497" i="7948"/>
  <c r="BD497" i="7948"/>
  <c r="BE497" i="7948"/>
  <c r="BF497" i="7948"/>
  <c r="BG497" i="7948"/>
  <c r="BH497" i="7948"/>
  <c r="BI497" i="7948"/>
  <c r="BJ497" i="7948"/>
  <c r="BK497" i="7948"/>
  <c r="BL497" i="7948"/>
  <c r="BM497" i="7948"/>
  <c r="BN497" i="7948"/>
  <c r="BO497" i="7948"/>
  <c r="BP497" i="7948"/>
  <c r="BQ497" i="7948"/>
  <c r="BR497" i="7948"/>
  <c r="BS497" i="7948"/>
  <c r="BT497" i="7948"/>
  <c r="BU497" i="7948"/>
  <c r="BV497" i="7948"/>
  <c r="BW497" i="7948"/>
  <c r="BX497" i="7948"/>
  <c r="BY497" i="7948"/>
  <c r="BZ497" i="7948"/>
  <c r="BN529" i="7948"/>
  <c r="BO529" i="7948"/>
  <c r="BP529" i="7948"/>
  <c r="BQ529" i="7948"/>
  <c r="BR529" i="7948"/>
  <c r="BS529" i="7948"/>
  <c r="BT529" i="7948"/>
  <c r="BU529" i="7948"/>
  <c r="BV529" i="7948"/>
  <c r="BW529" i="7948"/>
  <c r="BX529" i="7948"/>
  <c r="BY529" i="7948"/>
  <c r="BZ529" i="7948"/>
  <c r="BX531" i="7948"/>
  <c r="BY531" i="7948"/>
  <c r="BZ531" i="7948"/>
  <c r="BM499" i="7948"/>
  <c r="BN499" i="7948"/>
  <c r="BO499" i="7948"/>
  <c r="BP499" i="7948"/>
  <c r="BQ499" i="7948"/>
  <c r="BR499" i="7948"/>
  <c r="BS499" i="7948"/>
  <c r="BT499" i="7948"/>
  <c r="BU499" i="7948"/>
  <c r="BV499" i="7948"/>
  <c r="BW499" i="7948"/>
  <c r="BX499" i="7948"/>
  <c r="BY499" i="7948"/>
  <c r="BZ499" i="7948"/>
  <c r="AX444" i="7948"/>
  <c r="AY444" i="7948"/>
  <c r="AZ444" i="7948"/>
  <c r="BA444" i="7948"/>
  <c r="BB444" i="7948"/>
  <c r="BC444" i="7948"/>
  <c r="BD444" i="7948"/>
  <c r="BE444" i="7948"/>
  <c r="BF444" i="7948"/>
  <c r="BG444" i="7948"/>
  <c r="BH444" i="7948"/>
  <c r="BI444" i="7948"/>
  <c r="BJ444" i="7948"/>
  <c r="S669" i="7948"/>
  <c r="BS230" i="7948"/>
  <c r="BT230" i="7948"/>
  <c r="BU230" i="7948"/>
  <c r="Y662" i="7948"/>
  <c r="BW309" i="7948"/>
  <c r="BV334" i="7948"/>
  <c r="BV664" i="7948"/>
  <c r="AH368" i="7948"/>
  <c r="AI368" i="7948"/>
  <c r="AJ368" i="7948"/>
  <c r="AK368" i="7948"/>
  <c r="AL368" i="7948"/>
  <c r="AM368" i="7948"/>
  <c r="AN368" i="7948"/>
  <c r="AO368" i="7948"/>
  <c r="AP368" i="7948"/>
  <c r="AQ368" i="7948"/>
  <c r="AR368" i="7948"/>
  <c r="AS368" i="7948"/>
  <c r="AT368" i="7948"/>
  <c r="AU368" i="7948"/>
  <c r="AV368" i="7948"/>
  <c r="AW368" i="7948"/>
  <c r="AX368" i="7948"/>
  <c r="AY368" i="7948"/>
  <c r="AZ368" i="7948"/>
  <c r="BA368" i="7948"/>
  <c r="BB368" i="7948"/>
  <c r="BC368" i="7948"/>
  <c r="BD368" i="7948"/>
  <c r="BE368" i="7948"/>
  <c r="BF368" i="7948"/>
  <c r="BG368" i="7948"/>
  <c r="BH368" i="7948"/>
  <c r="BI368" i="7948"/>
  <c r="BJ368" i="7948"/>
  <c r="BK368" i="7948"/>
  <c r="BL368" i="7948"/>
  <c r="BM368" i="7948"/>
  <c r="BN368" i="7948"/>
  <c r="BO368" i="7948"/>
  <c r="BP368" i="7948"/>
  <c r="BQ368" i="7948"/>
  <c r="BR368" i="7948"/>
  <c r="BS368" i="7948"/>
  <c r="BT368" i="7948"/>
  <c r="BU368" i="7948"/>
  <c r="BV368" i="7948"/>
  <c r="BW368" i="7948"/>
  <c r="BX368" i="7948"/>
  <c r="BY368" i="7948"/>
  <c r="BZ368" i="7948"/>
  <c r="AC454" i="7948"/>
  <c r="AD454" i="7948"/>
  <c r="AF465" i="7948"/>
  <c r="R72" i="7948"/>
  <c r="Q671" i="7948"/>
  <c r="AF197" i="7948"/>
  <c r="AC218" i="7948"/>
  <c r="AD193" i="7948"/>
  <c r="AB513" i="7948"/>
  <c r="AB430" i="7948"/>
  <c r="AA450" i="7948"/>
  <c r="Q77" i="7948"/>
  <c r="BX227" i="7948"/>
  <c r="BY227" i="7948"/>
  <c r="BZ227" i="7948"/>
  <c r="BF528" i="7948"/>
  <c r="BG528" i="7948"/>
  <c r="BH528" i="7948"/>
  <c r="BI528" i="7948"/>
  <c r="BJ528" i="7948"/>
  <c r="BK528" i="7948"/>
  <c r="BL528" i="7948"/>
  <c r="BM528" i="7948"/>
  <c r="BN528" i="7948"/>
  <c r="BO528" i="7948"/>
  <c r="BP528" i="7948"/>
  <c r="BQ528" i="7948"/>
  <c r="BR528" i="7948"/>
  <c r="BS528" i="7948"/>
  <c r="BT528" i="7948"/>
  <c r="BU528" i="7948"/>
  <c r="BV528" i="7948"/>
  <c r="BW528" i="7948"/>
  <c r="BX528" i="7948"/>
  <c r="BY528" i="7948"/>
  <c r="BZ528" i="7948"/>
  <c r="AD486" i="7948"/>
  <c r="BZ260" i="7948"/>
  <c r="X662" i="7948"/>
  <c r="Z63" i="7948"/>
  <c r="Z662" i="7948"/>
  <c r="AF367" i="7948"/>
  <c r="AE392" i="7948"/>
  <c r="AG367" i="7948"/>
  <c r="AG392" i="7948"/>
  <c r="L967" i="18"/>
  <c r="L707" i="18"/>
  <c r="AF428" i="7948"/>
  <c r="AG428" i="7948"/>
  <c r="V67" i="7948"/>
  <c r="T666" i="7948"/>
  <c r="Y537" i="7948"/>
  <c r="Z512" i="7948"/>
  <c r="AA512" i="7948"/>
  <c r="AA537" i="7948"/>
  <c r="AD432" i="7948"/>
  <c r="AE432" i="7948"/>
  <c r="BQ535" i="7948"/>
  <c r="AI663" i="7948"/>
  <c r="L965" i="18"/>
  <c r="L705" i="18"/>
  <c r="AC457" i="7948"/>
  <c r="AN520" i="7948"/>
  <c r="AO520" i="7948"/>
  <c r="AP520" i="7948"/>
  <c r="AQ520" i="7948"/>
  <c r="AR520" i="7948"/>
  <c r="AS520" i="7948"/>
  <c r="AT520" i="7948"/>
  <c r="AU520" i="7948"/>
  <c r="AP429" i="7948"/>
  <c r="AQ429" i="7948"/>
  <c r="AR429" i="7948"/>
  <c r="AS429" i="7948"/>
  <c r="AT429" i="7948"/>
  <c r="AU429" i="7948"/>
  <c r="AV429" i="7948"/>
  <c r="AW429" i="7948"/>
  <c r="AX429" i="7948"/>
  <c r="AY429" i="7948"/>
  <c r="BO226" i="7948"/>
  <c r="BP226" i="7948"/>
  <c r="BQ226" i="7948"/>
  <c r="BR226" i="7948"/>
  <c r="BS226" i="7948"/>
  <c r="BT226" i="7948"/>
  <c r="BU226" i="7948"/>
  <c r="BV226" i="7948"/>
  <c r="BW226" i="7948"/>
  <c r="BX226" i="7948"/>
  <c r="BY226" i="7948"/>
  <c r="BZ226" i="7948"/>
  <c r="BB389" i="7948"/>
  <c r="BC389" i="7948"/>
  <c r="BD389" i="7948"/>
  <c r="BE389" i="7948"/>
  <c r="BF389" i="7948"/>
  <c r="BG389" i="7948"/>
  <c r="BH389" i="7948"/>
  <c r="BI389" i="7948"/>
  <c r="BJ389" i="7948"/>
  <c r="BK389" i="7948"/>
  <c r="BL389" i="7948"/>
  <c r="BM389" i="7948"/>
  <c r="BN389" i="7948"/>
  <c r="BO389" i="7948"/>
  <c r="BP389" i="7948"/>
  <c r="BQ389" i="7948"/>
  <c r="BR389" i="7948"/>
  <c r="BS389" i="7948"/>
  <c r="BT389" i="7948"/>
  <c r="BU389" i="7948"/>
  <c r="BV389" i="7948"/>
  <c r="BW389" i="7948"/>
  <c r="BX389" i="7948"/>
  <c r="BY389" i="7948"/>
  <c r="BZ389" i="7948"/>
  <c r="BB385" i="7948"/>
  <c r="BC385" i="7948"/>
  <c r="BD385" i="7948"/>
  <c r="BE385" i="7948"/>
  <c r="BF385" i="7948"/>
  <c r="BG385" i="7948"/>
  <c r="BH385" i="7948"/>
  <c r="BI385" i="7948"/>
  <c r="BJ385" i="7948"/>
  <c r="BK385" i="7948"/>
  <c r="BL385" i="7948"/>
  <c r="BM385" i="7948"/>
  <c r="BN385" i="7948"/>
  <c r="BO385" i="7948"/>
  <c r="BP385" i="7948"/>
  <c r="BQ385" i="7948"/>
  <c r="BR385" i="7948"/>
  <c r="BS385" i="7948"/>
  <c r="BT385" i="7948"/>
  <c r="BU385" i="7948"/>
  <c r="BV385" i="7948"/>
  <c r="BW385" i="7948"/>
  <c r="BX385" i="7948"/>
  <c r="BY385" i="7948"/>
  <c r="BZ385" i="7948"/>
  <c r="BR253" i="7948"/>
  <c r="BS253" i="7948"/>
  <c r="BT253" i="7948"/>
  <c r="BU253" i="7948"/>
  <c r="BV253" i="7948"/>
  <c r="BW253" i="7948"/>
  <c r="BX253" i="7948"/>
  <c r="BY253" i="7948"/>
  <c r="BZ253" i="7948"/>
  <c r="BS339" i="7948"/>
  <c r="BT339" i="7948"/>
  <c r="BU339" i="7948"/>
  <c r="BV339" i="7948"/>
  <c r="BW339" i="7948"/>
  <c r="BX339" i="7948"/>
  <c r="BY339" i="7948"/>
  <c r="BZ339" i="7948"/>
  <c r="BS257" i="7948"/>
  <c r="BT257" i="7948"/>
  <c r="BU257" i="7948"/>
  <c r="BV257" i="7948"/>
  <c r="BW257" i="7948"/>
  <c r="BX257" i="7948"/>
  <c r="BY257" i="7948"/>
  <c r="BZ257" i="7948"/>
  <c r="BR535" i="7948"/>
  <c r="BS535" i="7948"/>
  <c r="BT535" i="7948"/>
  <c r="BU535" i="7948"/>
  <c r="BV535" i="7948"/>
  <c r="BW535" i="7948"/>
  <c r="BX535" i="7948"/>
  <c r="BY535" i="7948"/>
  <c r="BZ535" i="7948"/>
  <c r="AP201" i="7948"/>
  <c r="AQ201" i="7948"/>
  <c r="AR201" i="7948"/>
  <c r="AS201" i="7948"/>
  <c r="AT201" i="7948"/>
  <c r="AU201" i="7948"/>
  <c r="AV201" i="7948"/>
  <c r="AW201" i="7948"/>
  <c r="AX201" i="7948"/>
  <c r="AY201" i="7948"/>
  <c r="AZ201" i="7948"/>
  <c r="BA201" i="7948"/>
  <c r="BB201" i="7948"/>
  <c r="BC201" i="7948"/>
  <c r="BD201" i="7948"/>
  <c r="BE201" i="7948"/>
  <c r="BF201" i="7948"/>
  <c r="BG201" i="7948"/>
  <c r="BH201" i="7948"/>
  <c r="BI201" i="7948"/>
  <c r="BJ201" i="7948"/>
  <c r="BK201" i="7948"/>
  <c r="BL201" i="7948"/>
  <c r="BM201" i="7948"/>
  <c r="BN201" i="7948"/>
  <c r="BO201" i="7948"/>
  <c r="BP201" i="7948"/>
  <c r="BQ201" i="7948"/>
  <c r="BR201" i="7948"/>
  <c r="BS201" i="7948"/>
  <c r="BT201" i="7948"/>
  <c r="BU201" i="7948"/>
  <c r="BV201" i="7948"/>
  <c r="BW201" i="7948"/>
  <c r="BX201" i="7948"/>
  <c r="BY201" i="7948"/>
  <c r="BZ201" i="7948"/>
  <c r="BH384" i="7948"/>
  <c r="BI384" i="7948"/>
  <c r="BJ384" i="7948"/>
  <c r="BK384" i="7948"/>
  <c r="BL384" i="7948"/>
  <c r="BM384" i="7948"/>
  <c r="BN384" i="7948"/>
  <c r="BO384" i="7948"/>
  <c r="BP384" i="7948"/>
  <c r="BQ384" i="7948"/>
  <c r="BR384" i="7948"/>
  <c r="BS384" i="7948"/>
  <c r="BT384" i="7948"/>
  <c r="BU384" i="7948"/>
  <c r="BV384" i="7948"/>
  <c r="BW384" i="7948"/>
  <c r="BX384" i="7948"/>
  <c r="BY384" i="7948"/>
  <c r="BZ384" i="7948"/>
  <c r="BQ287" i="7948"/>
  <c r="BR287" i="7948"/>
  <c r="BS287" i="7948"/>
  <c r="BT287" i="7948"/>
  <c r="BU287" i="7948"/>
  <c r="BV287" i="7948"/>
  <c r="BW287" i="7948"/>
  <c r="BX287" i="7948"/>
  <c r="BY287" i="7948"/>
  <c r="BZ287" i="7948"/>
  <c r="BB305" i="7948"/>
  <c r="BB663" i="7948"/>
  <c r="BD280" i="7948"/>
  <c r="R669" i="7948"/>
  <c r="T70" i="7948"/>
  <c r="AJ64" i="7948"/>
  <c r="AM372" i="7948"/>
  <c r="AN372" i="7948"/>
  <c r="AO372" i="7948"/>
  <c r="AP372" i="7948"/>
  <c r="AQ372" i="7948"/>
  <c r="AR372" i="7948"/>
  <c r="AS372" i="7948"/>
  <c r="AT372" i="7948"/>
  <c r="AU372" i="7948"/>
  <c r="AV372" i="7948"/>
  <c r="AW372" i="7948"/>
  <c r="AX372" i="7948"/>
  <c r="AY372" i="7948"/>
  <c r="AZ372" i="7948"/>
  <c r="BA372" i="7948"/>
  <c r="BB372" i="7948"/>
  <c r="BC372" i="7948"/>
  <c r="BD372" i="7948"/>
  <c r="BE372" i="7948"/>
  <c r="BF372" i="7948"/>
  <c r="BG372" i="7948"/>
  <c r="BH372" i="7948"/>
  <c r="BI372" i="7948"/>
  <c r="BJ372" i="7948"/>
  <c r="BK372" i="7948"/>
  <c r="BL372" i="7948"/>
  <c r="BM372" i="7948"/>
  <c r="BN372" i="7948"/>
  <c r="BO372" i="7948"/>
  <c r="BP372" i="7948"/>
  <c r="BQ372" i="7948"/>
  <c r="BR372" i="7948"/>
  <c r="BS372" i="7948"/>
  <c r="BT372" i="7948"/>
  <c r="BU372" i="7948"/>
  <c r="BV372" i="7948"/>
  <c r="BW372" i="7948"/>
  <c r="BX372" i="7948"/>
  <c r="BY372" i="7948"/>
  <c r="BZ372" i="7948"/>
  <c r="AD457" i="7948"/>
  <c r="BB448" i="7948"/>
  <c r="BC448" i="7948"/>
  <c r="BD448" i="7948"/>
  <c r="BE448" i="7948"/>
  <c r="BF448" i="7948"/>
  <c r="BG448" i="7948"/>
  <c r="BH448" i="7948"/>
  <c r="BI448" i="7948"/>
  <c r="BJ448" i="7948"/>
  <c r="BK448" i="7948"/>
  <c r="BL448" i="7948"/>
  <c r="AU445" i="7948"/>
  <c r="AX383" i="7948"/>
  <c r="AY383" i="7948"/>
  <c r="AZ383" i="7948"/>
  <c r="BA383" i="7948"/>
  <c r="BB383" i="7948"/>
  <c r="BC383" i="7948"/>
  <c r="BD383" i="7948"/>
  <c r="BE383" i="7948"/>
  <c r="BF383" i="7948"/>
  <c r="BE502" i="7948"/>
  <c r="BF502" i="7948"/>
  <c r="BG502" i="7948"/>
  <c r="BH502" i="7948"/>
  <c r="BI502" i="7948"/>
  <c r="BJ502" i="7948"/>
  <c r="BK502" i="7948"/>
  <c r="BA534" i="7948"/>
  <c r="BB534" i="7948"/>
  <c r="BC534" i="7948"/>
  <c r="BD534" i="7948"/>
  <c r="BE534" i="7948"/>
  <c r="BF534" i="7948"/>
  <c r="BG534" i="7948"/>
  <c r="BH534" i="7948"/>
  <c r="BI534" i="7948"/>
  <c r="BJ534" i="7948"/>
  <c r="AP471" i="7948"/>
  <c r="AQ471" i="7948"/>
  <c r="AR471" i="7948"/>
  <c r="AS471" i="7948"/>
  <c r="AT471" i="7948"/>
  <c r="AU476" i="7948"/>
  <c r="AV476" i="7948"/>
  <c r="AW476" i="7948"/>
  <c r="AX476" i="7948"/>
  <c r="AY476" i="7948"/>
  <c r="AZ476" i="7948"/>
  <c r="BA476" i="7948"/>
  <c r="BB476" i="7948"/>
  <c r="BC476" i="7948"/>
  <c r="BD476" i="7948"/>
  <c r="BE476" i="7948"/>
  <c r="BF476" i="7948"/>
  <c r="BG476" i="7948"/>
  <c r="BH476" i="7948"/>
  <c r="BI476" i="7948"/>
  <c r="BJ476" i="7948"/>
  <c r="BK476" i="7948"/>
  <c r="BL476" i="7948"/>
  <c r="BM476" i="7948"/>
  <c r="BN476" i="7948"/>
  <c r="BO476" i="7948"/>
  <c r="BP476" i="7948"/>
  <c r="BQ476" i="7948"/>
  <c r="BR476" i="7948"/>
  <c r="BS476" i="7948"/>
  <c r="BT476" i="7948"/>
  <c r="BU476" i="7948"/>
  <c r="BV476" i="7948"/>
  <c r="BW476" i="7948"/>
  <c r="BX476" i="7948"/>
  <c r="BY476" i="7948"/>
  <c r="BZ476" i="7948"/>
  <c r="AJ490" i="7948"/>
  <c r="AK490" i="7948"/>
  <c r="AL490" i="7948"/>
  <c r="AM490" i="7948"/>
  <c r="AN490" i="7948"/>
  <c r="AO490" i="7948"/>
  <c r="AP490" i="7948"/>
  <c r="AQ490" i="7948"/>
  <c r="AR490" i="7948"/>
  <c r="AS490" i="7948"/>
  <c r="AT490" i="7948"/>
  <c r="AU490" i="7948"/>
  <c r="AK491" i="7948"/>
  <c r="AL491" i="7948"/>
  <c r="AM491" i="7948"/>
  <c r="AN491" i="7948"/>
  <c r="AQ501" i="7948"/>
  <c r="AR501" i="7948"/>
  <c r="AS501" i="7948"/>
  <c r="AT501" i="7948"/>
  <c r="AU501" i="7948"/>
  <c r="AV501" i="7948"/>
  <c r="AW501" i="7948"/>
  <c r="AX501" i="7948"/>
  <c r="AY501" i="7948"/>
  <c r="AZ501" i="7948"/>
  <c r="BA501" i="7948"/>
  <c r="BB501" i="7948"/>
  <c r="BC501" i="7948"/>
  <c r="BD501" i="7948"/>
  <c r="BE501" i="7948"/>
  <c r="BF501" i="7948"/>
  <c r="BG501" i="7948"/>
  <c r="BH501" i="7948"/>
  <c r="BI501" i="7948"/>
  <c r="BJ501" i="7948"/>
  <c r="BK501" i="7948"/>
  <c r="BL501" i="7948"/>
  <c r="BM501" i="7948"/>
  <c r="BN501" i="7948"/>
  <c r="BO501" i="7948"/>
  <c r="BP501" i="7948"/>
  <c r="BQ501" i="7948"/>
  <c r="BR501" i="7948"/>
  <c r="BS501" i="7948"/>
  <c r="BT501" i="7948"/>
  <c r="BU501" i="7948"/>
  <c r="BV501" i="7948"/>
  <c r="BW501" i="7948"/>
  <c r="BX501" i="7948"/>
  <c r="BY501" i="7948"/>
  <c r="BZ501" i="7948"/>
  <c r="BB213" i="7948"/>
  <c r="BC213" i="7948"/>
  <c r="BD213" i="7948"/>
  <c r="BE213" i="7948"/>
  <c r="BF213" i="7948"/>
  <c r="BG213" i="7948"/>
  <c r="AG436" i="7948"/>
  <c r="AH436" i="7948"/>
  <c r="AI436" i="7948"/>
  <c r="AJ436" i="7948"/>
  <c r="AK436" i="7948"/>
  <c r="AL436" i="7948"/>
  <c r="AM436" i="7948"/>
  <c r="AN436" i="7948"/>
  <c r="AO436" i="7948"/>
  <c r="AP436" i="7948"/>
  <c r="AQ436" i="7948"/>
  <c r="BM380" i="7948"/>
  <c r="BN380" i="7948"/>
  <c r="BO380" i="7948"/>
  <c r="BP380" i="7948"/>
  <c r="BQ380" i="7948"/>
  <c r="BR380" i="7948"/>
  <c r="BS380" i="7948"/>
  <c r="BT380" i="7948"/>
  <c r="BU380" i="7948"/>
  <c r="BV380" i="7948"/>
  <c r="BW380" i="7948"/>
  <c r="BX380" i="7948"/>
  <c r="BY380" i="7948"/>
  <c r="BZ380" i="7948"/>
  <c r="AJ461" i="7948"/>
  <c r="AK461" i="7948"/>
  <c r="AL461" i="7948"/>
  <c r="AM461" i="7948"/>
  <c r="AN461" i="7948"/>
  <c r="AO461" i="7948"/>
  <c r="BN222" i="7948"/>
  <c r="BH532" i="7948"/>
  <c r="BI532" i="7948"/>
  <c r="BJ532" i="7948"/>
  <c r="BK532" i="7948"/>
  <c r="BL532" i="7948"/>
  <c r="BM532" i="7948"/>
  <c r="BN532" i="7948"/>
  <c r="BO532" i="7948"/>
  <c r="BP532" i="7948"/>
  <c r="BQ532" i="7948"/>
  <c r="BR532" i="7948"/>
  <c r="BS532" i="7948"/>
  <c r="BT532" i="7948"/>
  <c r="BU532" i="7948"/>
  <c r="BV532" i="7948"/>
  <c r="BW532" i="7948"/>
  <c r="BX532" i="7948"/>
  <c r="BJ223" i="7948"/>
  <c r="BI247" i="7948"/>
  <c r="BI661" i="7948"/>
  <c r="AO375" i="7948"/>
  <c r="AP375" i="7948"/>
  <c r="AQ375" i="7948"/>
  <c r="AR375" i="7948"/>
  <c r="AS375" i="7948"/>
  <c r="AT375" i="7948"/>
  <c r="AU375" i="7948"/>
  <c r="AV375" i="7948"/>
  <c r="AW375" i="7948"/>
  <c r="AX375" i="7948"/>
  <c r="AY375" i="7948"/>
  <c r="AZ375" i="7948"/>
  <c r="BA375" i="7948"/>
  <c r="BB375" i="7948"/>
  <c r="BC375" i="7948"/>
  <c r="BD375" i="7948"/>
  <c r="BE375" i="7948"/>
  <c r="BF375" i="7948"/>
  <c r="BG375" i="7948"/>
  <c r="BH375" i="7948"/>
  <c r="BI375" i="7948"/>
  <c r="BJ375" i="7948"/>
  <c r="BK375" i="7948"/>
  <c r="BL375" i="7948"/>
  <c r="BM375" i="7948"/>
  <c r="BN375" i="7948"/>
  <c r="BO375" i="7948"/>
  <c r="H537" i="7941"/>
  <c r="AO526" i="7948"/>
  <c r="K700" i="18"/>
  <c r="K960" i="18"/>
  <c r="O696" i="7948"/>
  <c r="I960" i="18"/>
  <c r="I700" i="18"/>
  <c r="M696" i="7948"/>
  <c r="J960" i="18"/>
  <c r="J700" i="18"/>
  <c r="N696" i="7948"/>
  <c r="H700" i="18"/>
  <c r="H960" i="18"/>
  <c r="L696" i="7948"/>
  <c r="AM464" i="7948"/>
  <c r="AN464" i="7948"/>
  <c r="AO464" i="7948"/>
  <c r="AP464" i="7948"/>
  <c r="AQ464" i="7948"/>
  <c r="AR464" i="7948"/>
  <c r="AS464" i="7948"/>
  <c r="AT464" i="7948"/>
  <c r="AU464" i="7948"/>
  <c r="AV464" i="7948"/>
  <c r="AW464" i="7948"/>
  <c r="AX464" i="7948"/>
  <c r="AY464" i="7948"/>
  <c r="AZ464" i="7948"/>
  <c r="BA464" i="7948"/>
  <c r="BB464" i="7948"/>
  <c r="BC464" i="7948"/>
  <c r="BD464" i="7948"/>
  <c r="BE464" i="7948"/>
  <c r="BF464" i="7948"/>
  <c r="BG464" i="7948"/>
  <c r="BH464" i="7948"/>
  <c r="BI464" i="7948"/>
  <c r="BJ464" i="7948"/>
  <c r="BK464" i="7948"/>
  <c r="BL464" i="7948"/>
  <c r="BM464" i="7948"/>
  <c r="BN464" i="7948"/>
  <c r="BO464" i="7948"/>
  <c r="BP464" i="7948"/>
  <c r="BQ464" i="7948"/>
  <c r="BR464" i="7948"/>
  <c r="BS464" i="7948"/>
  <c r="BT464" i="7948"/>
  <c r="BU464" i="7948"/>
  <c r="BV464" i="7948"/>
  <c r="BW464" i="7948"/>
  <c r="BX464" i="7948"/>
  <c r="BY464" i="7948"/>
  <c r="BZ464" i="7948"/>
  <c r="AP379" i="7948"/>
  <c r="AQ379" i="7948"/>
  <c r="AR379" i="7948"/>
  <c r="AS379" i="7948"/>
  <c r="AT379" i="7948"/>
  <c r="AU379" i="7948"/>
  <c r="AV379" i="7948"/>
  <c r="AW379" i="7948"/>
  <c r="AX379" i="7948"/>
  <c r="AY379" i="7948"/>
  <c r="AZ379" i="7948"/>
  <c r="BA379" i="7948"/>
  <c r="BB379" i="7948"/>
  <c r="BC379" i="7948"/>
  <c r="BD379" i="7948"/>
  <c r="BE379" i="7948"/>
  <c r="BF379" i="7948"/>
  <c r="BG379" i="7948"/>
  <c r="BH379" i="7948"/>
  <c r="BI379" i="7948"/>
  <c r="BJ379" i="7948"/>
  <c r="BK379" i="7948"/>
  <c r="BL379" i="7948"/>
  <c r="BM379" i="7948"/>
  <c r="BN379" i="7948"/>
  <c r="BO379" i="7948"/>
  <c r="BP379" i="7948"/>
  <c r="BQ379" i="7948"/>
  <c r="BR379" i="7948"/>
  <c r="BS379" i="7948"/>
  <c r="BT379" i="7948"/>
  <c r="BU379" i="7948"/>
  <c r="BV379" i="7948"/>
  <c r="BW379" i="7948"/>
  <c r="BX379" i="7948"/>
  <c r="BY379" i="7948"/>
  <c r="BZ379" i="7948"/>
  <c r="AW382" i="7948"/>
  <c r="AX382" i="7948"/>
  <c r="AY382" i="7948"/>
  <c r="AZ382" i="7948"/>
  <c r="BA382" i="7948"/>
  <c r="BB382" i="7948"/>
  <c r="BC382" i="7948"/>
  <c r="BD382" i="7948"/>
  <c r="BE382" i="7948"/>
  <c r="BF382" i="7948"/>
  <c r="BG382" i="7948"/>
  <c r="BH382" i="7948"/>
  <c r="BI382" i="7948"/>
  <c r="BK276" i="7948"/>
  <c r="BK662" i="7948"/>
  <c r="BL251" i="7948"/>
  <c r="AK435" i="7948"/>
  <c r="AL435" i="7948"/>
  <c r="AM435" i="7948"/>
  <c r="AN435" i="7948"/>
  <c r="AO435" i="7948"/>
  <c r="AP435" i="7948"/>
  <c r="AQ435" i="7948"/>
  <c r="AR435" i="7948"/>
  <c r="AS435" i="7948"/>
  <c r="AT435" i="7948"/>
  <c r="AU435" i="7948"/>
  <c r="AV435" i="7948"/>
  <c r="AW435" i="7948"/>
  <c r="AX435" i="7948"/>
  <c r="AY435" i="7948"/>
  <c r="AZ435" i="7948"/>
  <c r="BA435" i="7948"/>
  <c r="BB435" i="7948"/>
  <c r="BC435" i="7948"/>
  <c r="BD435" i="7948"/>
  <c r="BE435" i="7948"/>
  <c r="BF435" i="7948"/>
  <c r="BG435" i="7948"/>
  <c r="BH435" i="7948"/>
  <c r="BI435" i="7948"/>
  <c r="BJ435" i="7948"/>
  <c r="BK435" i="7948"/>
  <c r="BL435" i="7948"/>
  <c r="BM435" i="7948"/>
  <c r="BN435" i="7948"/>
  <c r="BO435" i="7948"/>
  <c r="BP435" i="7948"/>
  <c r="BQ435" i="7948"/>
  <c r="BR435" i="7948"/>
  <c r="BS435" i="7948"/>
  <c r="BT435" i="7948"/>
  <c r="BU435" i="7948"/>
  <c r="BV435" i="7948"/>
  <c r="BW435" i="7948"/>
  <c r="BX435" i="7948"/>
  <c r="BY435" i="7948"/>
  <c r="BZ435" i="7948"/>
  <c r="BE195" i="7948"/>
  <c r="BF195" i="7948"/>
  <c r="BG195" i="7948"/>
  <c r="BH195" i="7948"/>
  <c r="BI195" i="7948"/>
  <c r="BJ195" i="7948"/>
  <c r="BK195" i="7948"/>
  <c r="BL195" i="7948"/>
  <c r="BM195" i="7948"/>
  <c r="BN195" i="7948"/>
  <c r="BO195" i="7948"/>
  <c r="BP195" i="7948"/>
  <c r="BQ195" i="7948"/>
  <c r="BR195" i="7948"/>
  <c r="BS195" i="7948"/>
  <c r="BT195" i="7948"/>
  <c r="BU195" i="7948"/>
  <c r="BV195" i="7948"/>
  <c r="BW195" i="7948"/>
  <c r="BX195" i="7948"/>
  <c r="BY195" i="7948"/>
  <c r="BZ195" i="7948"/>
  <c r="AN485" i="7948"/>
  <c r="AO485" i="7948"/>
  <c r="AP485" i="7948"/>
  <c r="AQ485" i="7948"/>
  <c r="AR485" i="7948"/>
  <c r="AS485" i="7948"/>
  <c r="AT485" i="7948"/>
  <c r="AU485" i="7948"/>
  <c r="AV485" i="7948"/>
  <c r="AW485" i="7948"/>
  <c r="AX485" i="7948"/>
  <c r="AY485" i="7948"/>
  <c r="AZ485" i="7948"/>
  <c r="BA485" i="7948"/>
  <c r="BB485" i="7948"/>
  <c r="BC485" i="7948"/>
  <c r="BD485" i="7948"/>
  <c r="BE485" i="7948"/>
  <c r="BF485" i="7948"/>
  <c r="BG485" i="7948"/>
  <c r="BH485" i="7948"/>
  <c r="BI485" i="7948"/>
  <c r="BJ485" i="7948"/>
  <c r="BK485" i="7948"/>
  <c r="BL485" i="7948"/>
  <c r="BM485" i="7948"/>
  <c r="BN485" i="7948"/>
  <c r="BO485" i="7948"/>
  <c r="BP485" i="7948"/>
  <c r="BQ485" i="7948"/>
  <c r="BR485" i="7948"/>
  <c r="BS485" i="7948"/>
  <c r="BT485" i="7948"/>
  <c r="BU485" i="7948"/>
  <c r="BV485" i="7948"/>
  <c r="BW485" i="7948"/>
  <c r="BX485" i="7948"/>
  <c r="BY485" i="7948"/>
  <c r="BZ485" i="7948"/>
  <c r="M960" i="18"/>
  <c r="M700" i="18"/>
  <c r="L960" i="18"/>
  <c r="L700" i="18"/>
  <c r="P696" i="7948"/>
  <c r="AF514" i="7948"/>
  <c r="AZ500" i="7948"/>
  <c r="BA500" i="7948"/>
  <c r="BB500" i="7948"/>
  <c r="BC500" i="7948"/>
  <c r="BD500" i="7948"/>
  <c r="BE500" i="7948"/>
  <c r="BF500" i="7948"/>
  <c r="BG500" i="7948"/>
  <c r="BH500" i="7948"/>
  <c r="BI500" i="7948"/>
  <c r="BJ500" i="7948"/>
  <c r="AR203" i="7948"/>
  <c r="AS203" i="7948"/>
  <c r="AT203" i="7948"/>
  <c r="AU203" i="7948"/>
  <c r="AV203" i="7948"/>
  <c r="AW203" i="7948"/>
  <c r="AX203" i="7948"/>
  <c r="AY203" i="7948"/>
  <c r="AZ203" i="7948"/>
  <c r="BA203" i="7948"/>
  <c r="BB203" i="7948"/>
  <c r="BC203" i="7948"/>
  <c r="BD203" i="7948"/>
  <c r="BE203" i="7948"/>
  <c r="BF203" i="7948"/>
  <c r="BG203" i="7948"/>
  <c r="BH203" i="7948"/>
  <c r="BI203" i="7948"/>
  <c r="BJ203" i="7948"/>
  <c r="BK203" i="7948"/>
  <c r="BL203" i="7948"/>
  <c r="BM203" i="7948"/>
  <c r="BN203" i="7948"/>
  <c r="BO203" i="7948"/>
  <c r="BP203" i="7948"/>
  <c r="BQ203" i="7948"/>
  <c r="BR203" i="7948"/>
  <c r="BS203" i="7948"/>
  <c r="BT203" i="7948"/>
  <c r="BU203" i="7948"/>
  <c r="BV203" i="7948"/>
  <c r="BW203" i="7948"/>
  <c r="BX203" i="7948"/>
  <c r="BY203" i="7948"/>
  <c r="BZ203" i="7948"/>
  <c r="AV377" i="7948"/>
  <c r="AW377" i="7948"/>
  <c r="AX377" i="7948"/>
  <c r="AY377" i="7948"/>
  <c r="AZ377" i="7948"/>
  <c r="AQ525" i="7948"/>
  <c r="AR525" i="7948"/>
  <c r="AS525" i="7948"/>
  <c r="AT525" i="7948"/>
  <c r="BC214" i="7948"/>
  <c r="BD214" i="7948"/>
  <c r="BE214" i="7948"/>
  <c r="BF214" i="7948"/>
  <c r="BG214" i="7948"/>
  <c r="BH214" i="7948"/>
  <c r="BI214" i="7948"/>
  <c r="BJ214" i="7948"/>
  <c r="BK214" i="7948"/>
  <c r="BL214" i="7948"/>
  <c r="BM214" i="7948"/>
  <c r="BN214" i="7948"/>
  <c r="BO214" i="7948"/>
  <c r="BP214" i="7948"/>
  <c r="BQ214" i="7948"/>
  <c r="BR214" i="7948"/>
  <c r="BS214" i="7948"/>
  <c r="BJ363" i="7948"/>
  <c r="BJ665" i="7948"/>
  <c r="AF425" i="7948"/>
  <c r="AE62" i="7948"/>
  <c r="AC661" i="7948"/>
  <c r="AF62" i="7948"/>
  <c r="AF661" i="7948"/>
  <c r="V660" i="7948"/>
  <c r="AL470" i="7948"/>
  <c r="AM470" i="7948"/>
  <c r="AN470" i="7948"/>
  <c r="AO470" i="7948"/>
  <c r="AP470" i="7948"/>
  <c r="AQ470" i="7948"/>
  <c r="AR470" i="7948"/>
  <c r="AS470" i="7948"/>
  <c r="AT470" i="7948"/>
  <c r="AU470" i="7948"/>
  <c r="AV470" i="7948"/>
  <c r="AW470" i="7948"/>
  <c r="AX470" i="7948"/>
  <c r="AY470" i="7948"/>
  <c r="AZ470" i="7948"/>
  <c r="BA470" i="7948"/>
  <c r="BB470" i="7948"/>
  <c r="BC470" i="7948"/>
  <c r="BD470" i="7948"/>
  <c r="BE470" i="7948"/>
  <c r="BF470" i="7948"/>
  <c r="BG470" i="7948"/>
  <c r="BH470" i="7948"/>
  <c r="BI470" i="7948"/>
  <c r="BJ470" i="7948"/>
  <c r="BK470" i="7948"/>
  <c r="BL470" i="7948"/>
  <c r="BM470" i="7948"/>
  <c r="BN470" i="7948"/>
  <c r="BO470" i="7948"/>
  <c r="BP470" i="7948"/>
  <c r="BQ470" i="7948"/>
  <c r="BR470" i="7948"/>
  <c r="BS470" i="7948"/>
  <c r="BT470" i="7948"/>
  <c r="BU470" i="7948"/>
  <c r="BV470" i="7948"/>
  <c r="BW470" i="7948"/>
  <c r="BX470" i="7948"/>
  <c r="BY470" i="7948"/>
  <c r="BZ470" i="7948"/>
  <c r="AS205" i="7948"/>
  <c r="AT205" i="7948"/>
  <c r="AU205" i="7948"/>
  <c r="AV205" i="7948"/>
  <c r="AW205" i="7948"/>
  <c r="AX205" i="7948"/>
  <c r="AY205" i="7948"/>
  <c r="AZ205" i="7948"/>
  <c r="BA205" i="7948"/>
  <c r="BB205" i="7948"/>
  <c r="BC205" i="7948"/>
  <c r="BD205" i="7948"/>
  <c r="BE205" i="7948"/>
  <c r="BF205" i="7948"/>
  <c r="BG205" i="7948"/>
  <c r="BH205" i="7948"/>
  <c r="BI205" i="7948"/>
  <c r="BJ205" i="7948"/>
  <c r="BK205" i="7948"/>
  <c r="BL205" i="7948"/>
  <c r="BM205" i="7948"/>
  <c r="BN205" i="7948"/>
  <c r="BO205" i="7948"/>
  <c r="BP205" i="7948"/>
  <c r="BQ205" i="7948"/>
  <c r="BR205" i="7948"/>
  <c r="BS205" i="7948"/>
  <c r="BT205" i="7948"/>
  <c r="BU205" i="7948"/>
  <c r="BV205" i="7948"/>
  <c r="BW205" i="7948"/>
  <c r="BX205" i="7948"/>
  <c r="BY205" i="7948"/>
  <c r="BZ205" i="7948"/>
  <c r="AI518" i="7948"/>
  <c r="AJ518" i="7948"/>
  <c r="AK518" i="7948"/>
  <c r="AL518" i="7948"/>
  <c r="AM518" i="7948"/>
  <c r="AN518" i="7948"/>
  <c r="AO518" i="7948"/>
  <c r="AP518" i="7948"/>
  <c r="AQ518" i="7948"/>
  <c r="AR518" i="7948"/>
  <c r="S670" i="7948"/>
  <c r="T71" i="7948"/>
  <c r="BE388" i="7948"/>
  <c r="BF388" i="7948"/>
  <c r="BG388" i="7948"/>
  <c r="BH388" i="7948"/>
  <c r="BI388" i="7948"/>
  <c r="BJ388" i="7948"/>
  <c r="BK388" i="7948"/>
  <c r="BL388" i="7948"/>
  <c r="BM388" i="7948"/>
  <c r="BN388" i="7948"/>
  <c r="BO388" i="7948"/>
  <c r="AF455" i="7948"/>
  <c r="AG434" i="7948"/>
  <c r="AH434" i="7948"/>
  <c r="AI434" i="7948"/>
  <c r="AJ434" i="7948"/>
  <c r="AK434" i="7948"/>
  <c r="AL434" i="7948"/>
  <c r="AM434" i="7948"/>
  <c r="AN434" i="7948"/>
  <c r="AO434" i="7948"/>
  <c r="AP434" i="7948"/>
  <c r="AQ434" i="7948"/>
  <c r="BL447" i="7948"/>
  <c r="BM447" i="7948"/>
  <c r="BN447" i="7948"/>
  <c r="BO447" i="7948"/>
  <c r="BP447" i="7948"/>
  <c r="BQ447" i="7948"/>
  <c r="BR447" i="7948"/>
  <c r="BS447" i="7948"/>
  <c r="BT447" i="7948"/>
  <c r="BU447" i="7948"/>
  <c r="BV447" i="7948"/>
  <c r="BW447" i="7948"/>
  <c r="BX447" i="7948"/>
  <c r="BY447" i="7948"/>
  <c r="BZ447" i="7948"/>
  <c r="AJ194" i="7948"/>
  <c r="W61" i="7948"/>
  <c r="AW211" i="7948"/>
  <c r="AX211" i="7948"/>
  <c r="AY211" i="7948"/>
  <c r="AZ211" i="7948"/>
  <c r="BA211" i="7948"/>
  <c r="BB211" i="7948"/>
  <c r="BC211" i="7948"/>
  <c r="BD211" i="7948"/>
  <c r="BE211" i="7948"/>
  <c r="BF211" i="7948"/>
  <c r="BG211" i="7948"/>
  <c r="BH211" i="7948"/>
  <c r="BI211" i="7948"/>
  <c r="BJ211" i="7948"/>
  <c r="BK211" i="7948"/>
  <c r="BL211" i="7948"/>
  <c r="BM211" i="7948"/>
  <c r="BN211" i="7948"/>
  <c r="BO211" i="7948"/>
  <c r="BP211" i="7948"/>
  <c r="BQ211" i="7948"/>
  <c r="BR211" i="7948"/>
  <c r="BS211" i="7948"/>
  <c r="BT211" i="7948"/>
  <c r="BU211" i="7948"/>
  <c r="BV211" i="7948"/>
  <c r="BW211" i="7948"/>
  <c r="BX211" i="7948"/>
  <c r="BY211" i="7948"/>
  <c r="BZ211" i="7948"/>
  <c r="AM442" i="7948"/>
  <c r="AN442" i="7948"/>
  <c r="AO442" i="7948"/>
  <c r="AP442" i="7948"/>
  <c r="AQ442" i="7948"/>
  <c r="AR442" i="7948"/>
  <c r="AS442" i="7948"/>
  <c r="AT442" i="7948"/>
  <c r="AU442" i="7948"/>
  <c r="AV442" i="7948"/>
  <c r="AW442" i="7948"/>
  <c r="AX442" i="7948"/>
  <c r="AY442" i="7948"/>
  <c r="AZ442" i="7948"/>
  <c r="BA442" i="7948"/>
  <c r="BB442" i="7948"/>
  <c r="BC442" i="7948"/>
  <c r="BD442" i="7948"/>
  <c r="BE442" i="7948"/>
  <c r="BF442" i="7948"/>
  <c r="BG442" i="7948"/>
  <c r="BH442" i="7948"/>
  <c r="BI442" i="7948"/>
  <c r="BJ442" i="7948"/>
  <c r="BK442" i="7948"/>
  <c r="BL442" i="7948"/>
  <c r="BM442" i="7948"/>
  <c r="BN442" i="7948"/>
  <c r="BO442" i="7948"/>
  <c r="BP442" i="7948"/>
  <c r="BQ442" i="7948"/>
  <c r="BR442" i="7948"/>
  <c r="BS442" i="7948"/>
  <c r="BT442" i="7948"/>
  <c r="BU442" i="7948"/>
  <c r="BV442" i="7948"/>
  <c r="BW442" i="7948"/>
  <c r="BX442" i="7948"/>
  <c r="BY442" i="7948"/>
  <c r="BZ442" i="7948"/>
  <c r="BV228" i="7948"/>
  <c r="BW228" i="7948"/>
  <c r="BX228" i="7948"/>
  <c r="BY228" i="7948"/>
  <c r="AQ475" i="7948"/>
  <c r="AR475" i="7948"/>
  <c r="AS475" i="7948"/>
  <c r="AT475" i="7948"/>
  <c r="AU475" i="7948"/>
  <c r="AV475" i="7948"/>
  <c r="AW475" i="7948"/>
  <c r="AX475" i="7948"/>
  <c r="AY475" i="7948"/>
  <c r="AZ475" i="7948"/>
  <c r="BA475" i="7948"/>
  <c r="AO496" i="7948"/>
  <c r="AP496" i="7948"/>
  <c r="AQ496" i="7948"/>
  <c r="BQ347" i="7948"/>
  <c r="BR347" i="7948"/>
  <c r="BS347" i="7948"/>
  <c r="AW477" i="7948"/>
  <c r="AP65" i="7948"/>
  <c r="AP664" i="7948"/>
  <c r="BK338" i="7948"/>
  <c r="F145" i="7945"/>
  <c r="L16" i="7946"/>
  <c r="F75" i="7945"/>
  <c r="L11" i="7946"/>
  <c r="Q9" i="7944"/>
  <c r="R9" i="7944"/>
  <c r="R18" i="7944"/>
  <c r="F84" i="7945"/>
  <c r="E89" i="7945"/>
  <c r="F168" i="7945"/>
  <c r="E173" i="7945"/>
  <c r="F126" i="7945"/>
  <c r="E131" i="7945"/>
  <c r="O960" i="18"/>
  <c r="O700" i="18"/>
  <c r="O75" i="18"/>
  <c r="P140" i="18"/>
  <c r="Q140" i="18"/>
  <c r="F42" i="7945"/>
  <c r="E47" i="7945"/>
  <c r="O7" i="7944"/>
  <c r="N37" i="7946"/>
  <c r="N42" i="7946"/>
  <c r="Q136" i="7944"/>
  <c r="Q71" i="7944"/>
  <c r="P701" i="18"/>
  <c r="P961" i="18"/>
  <c r="Q153" i="18"/>
  <c r="R12" i="7944"/>
  <c r="N955" i="18"/>
  <c r="Q966" i="18"/>
  <c r="Q706" i="18"/>
  <c r="F14" i="7945"/>
  <c r="E19" i="7945"/>
  <c r="F56" i="7945"/>
  <c r="E61" i="7945"/>
  <c r="F98" i="7945"/>
  <c r="E103" i="7945"/>
  <c r="Q14" i="7944"/>
  <c r="R14" i="7944"/>
  <c r="P705" i="18"/>
  <c r="P965" i="18"/>
  <c r="L504" i="7941"/>
  <c r="Q10" i="7944"/>
  <c r="F28" i="7945"/>
  <c r="E33" i="7945"/>
  <c r="Q13" i="7944"/>
  <c r="R13" i="7944"/>
  <c r="R10" i="7944"/>
  <c r="P11" i="7944"/>
  <c r="Q8" i="7944"/>
  <c r="R8" i="7944"/>
  <c r="P20" i="7944"/>
  <c r="P15" i="7944"/>
  <c r="Q15" i="7944"/>
  <c r="R17" i="7944"/>
  <c r="P16" i="7944"/>
  <c r="Q16" i="7944"/>
  <c r="N695" i="18"/>
  <c r="P706" i="18"/>
  <c r="P966" i="18"/>
  <c r="M793" i="18"/>
  <c r="P19" i="7944"/>
  <c r="F154" i="7945"/>
  <c r="E159" i="7945"/>
  <c r="M39" i="7941"/>
  <c r="Q705" i="18"/>
  <c r="Q965" i="18"/>
  <c r="AA483" i="7948"/>
  <c r="Z508" i="7948"/>
  <c r="AB66" i="7948"/>
  <c r="AC66" i="7948"/>
  <c r="AA665" i="7948"/>
  <c r="Y508" i="7948"/>
  <c r="Y655" i="7948"/>
  <c r="P499" i="7941"/>
  <c r="Q499" i="7941"/>
  <c r="P496" i="7941"/>
  <c r="Q496" i="7941"/>
  <c r="N788" i="18"/>
  <c r="O1011" i="18"/>
  <c r="O849" i="18"/>
  <c r="O560" i="7941"/>
  <c r="N785" i="18"/>
  <c r="O1014" i="18"/>
  <c r="P1014" i="18"/>
  <c r="P852" i="18"/>
  <c r="P563" i="7941"/>
  <c r="R494" i="18"/>
  <c r="Q32" i="7941"/>
  <c r="P752" i="18"/>
  <c r="O558" i="18"/>
  <c r="O96" i="7941"/>
  <c r="P107" i="7942"/>
  <c r="P168" i="7942"/>
  <c r="P109" i="7942"/>
  <c r="Q108" i="7942"/>
  <c r="Q107" i="7942"/>
  <c r="Q168" i="7942"/>
  <c r="P262" i="7941"/>
  <c r="Q262" i="7941"/>
  <c r="Q321" i="7941"/>
  <c r="Q753" i="7941"/>
  <c r="P755" i="18"/>
  <c r="P561" i="18"/>
  <c r="P99" i="7941"/>
  <c r="N743" i="18"/>
  <c r="N549" i="18"/>
  <c r="N87" i="7941"/>
  <c r="O497" i="18"/>
  <c r="P497" i="18"/>
  <c r="N23" i="7941"/>
  <c r="O23" i="7941"/>
  <c r="P23" i="7941"/>
  <c r="Q23" i="7941"/>
  <c r="BY532" i="7948"/>
  <c r="BZ532" i="7948"/>
  <c r="AU525" i="7948"/>
  <c r="AV525" i="7948"/>
  <c r="AW525" i="7948"/>
  <c r="AX525" i="7948"/>
  <c r="AY525" i="7948"/>
  <c r="AZ525" i="7948"/>
  <c r="BA525" i="7948"/>
  <c r="BB525" i="7948"/>
  <c r="BC525" i="7948"/>
  <c r="BD525" i="7948"/>
  <c r="BH503" i="7948"/>
  <c r="BI503" i="7948"/>
  <c r="BJ503" i="7948"/>
  <c r="BK503" i="7948"/>
  <c r="BL503" i="7948"/>
  <c r="BM503" i="7948"/>
  <c r="BN503" i="7948"/>
  <c r="BO503" i="7948"/>
  <c r="BP503" i="7948"/>
  <c r="BQ503" i="7948"/>
  <c r="BR503" i="7948"/>
  <c r="BS503" i="7948"/>
  <c r="BT503" i="7948"/>
  <c r="BU503" i="7948"/>
  <c r="BV503" i="7948"/>
  <c r="BW503" i="7948"/>
  <c r="BX503" i="7948"/>
  <c r="BY503" i="7948"/>
  <c r="BZ503" i="7948"/>
  <c r="S668" i="7948"/>
  <c r="T69" i="7948"/>
  <c r="BZ533" i="7948"/>
  <c r="N486" i="7941"/>
  <c r="BU346" i="7948"/>
  <c r="BV346" i="7948"/>
  <c r="BW346" i="7948"/>
  <c r="BX346" i="7948"/>
  <c r="BY346" i="7948"/>
  <c r="BZ346" i="7948"/>
  <c r="BT347" i="7948"/>
  <c r="BU347" i="7948"/>
  <c r="BV347" i="7948"/>
  <c r="BW347" i="7948"/>
  <c r="BX347" i="7948"/>
  <c r="BB475" i="7948"/>
  <c r="BC475" i="7948"/>
  <c r="BD475" i="7948"/>
  <c r="BZ232" i="7948"/>
  <c r="AA479" i="7948"/>
  <c r="AB459" i="7948"/>
  <c r="BG383" i="7948"/>
  <c r="BH383" i="7948"/>
  <c r="BI383" i="7948"/>
  <c r="BJ383" i="7948"/>
  <c r="BK383" i="7948"/>
  <c r="BL383" i="7948"/>
  <c r="BM383" i="7948"/>
  <c r="BN383" i="7948"/>
  <c r="BO383" i="7948"/>
  <c r="BP383" i="7948"/>
  <c r="BQ383" i="7948"/>
  <c r="BR383" i="7948"/>
  <c r="BS383" i="7948"/>
  <c r="BT383" i="7948"/>
  <c r="BU383" i="7948"/>
  <c r="BV383" i="7948"/>
  <c r="BW383" i="7948"/>
  <c r="BX383" i="7948"/>
  <c r="BY383" i="7948"/>
  <c r="BZ383" i="7948"/>
  <c r="AZ429" i="7948"/>
  <c r="BA429" i="7948"/>
  <c r="BB429" i="7948"/>
  <c r="BC429" i="7948"/>
  <c r="BD429" i="7948"/>
  <c r="BE429" i="7948"/>
  <c r="BK444" i="7948"/>
  <c r="BL444" i="7948"/>
  <c r="BM444" i="7948"/>
  <c r="BN444" i="7948"/>
  <c r="BO444" i="7948"/>
  <c r="BP444" i="7948"/>
  <c r="BQ444" i="7948"/>
  <c r="BR444" i="7948"/>
  <c r="BS444" i="7948"/>
  <c r="BT444" i="7948"/>
  <c r="BU444" i="7948"/>
  <c r="BV444" i="7948"/>
  <c r="BW444" i="7948"/>
  <c r="BX444" i="7948"/>
  <c r="BY444" i="7948"/>
  <c r="BZ444" i="7948"/>
  <c r="AD431" i="7948"/>
  <c r="BJ387" i="7948"/>
  <c r="BK387" i="7948"/>
  <c r="BL387" i="7948"/>
  <c r="BM387" i="7948"/>
  <c r="BN387" i="7948"/>
  <c r="BO387" i="7948"/>
  <c r="BP387" i="7948"/>
  <c r="BQ387" i="7948"/>
  <c r="BR387" i="7948"/>
  <c r="BS387" i="7948"/>
  <c r="BT387" i="7948"/>
  <c r="BU387" i="7948"/>
  <c r="BV387" i="7948"/>
  <c r="BW387" i="7948"/>
  <c r="BX387" i="7948"/>
  <c r="BY387" i="7948"/>
  <c r="BZ387" i="7948"/>
  <c r="BV341" i="7948"/>
  <c r="BW341" i="7948"/>
  <c r="BX341" i="7948"/>
  <c r="BY341" i="7948"/>
  <c r="BZ341" i="7948"/>
  <c r="AI488" i="7948"/>
  <c r="AV520" i="7948"/>
  <c r="AW520" i="7948"/>
  <c r="AX520" i="7948"/>
  <c r="AY520" i="7948"/>
  <c r="AZ520" i="7948"/>
  <c r="BA520" i="7948"/>
  <c r="BB520" i="7948"/>
  <c r="BC520" i="7948"/>
  <c r="BD520" i="7948"/>
  <c r="BE520" i="7948"/>
  <c r="BF520" i="7948"/>
  <c r="BG520" i="7948"/>
  <c r="BH520" i="7948"/>
  <c r="BI520" i="7948"/>
  <c r="BJ520" i="7948"/>
  <c r="BK520" i="7948"/>
  <c r="BL520" i="7948"/>
  <c r="BM520" i="7948"/>
  <c r="BN520" i="7948"/>
  <c r="BO520" i="7948"/>
  <c r="BP520" i="7948"/>
  <c r="BQ520" i="7948"/>
  <c r="BR520" i="7948"/>
  <c r="BS520" i="7948"/>
  <c r="BT520" i="7948"/>
  <c r="BU520" i="7948"/>
  <c r="BV520" i="7948"/>
  <c r="BW520" i="7948"/>
  <c r="BX520" i="7948"/>
  <c r="BY520" i="7948"/>
  <c r="BZ520" i="7948"/>
  <c r="AB512" i="7948"/>
  <c r="AB537" i="7948"/>
  <c r="AE454" i="7948"/>
  <c r="AH428" i="7948"/>
  <c r="AI428" i="7948"/>
  <c r="AJ428" i="7948"/>
  <c r="AK428" i="7948"/>
  <c r="AL428" i="7948"/>
  <c r="AM428" i="7948"/>
  <c r="AN428" i="7948"/>
  <c r="AO428" i="7948"/>
  <c r="AP428" i="7948"/>
  <c r="AQ428" i="7948"/>
  <c r="AR428" i="7948"/>
  <c r="AS428" i="7948"/>
  <c r="AT428" i="7948"/>
  <c r="AU428" i="7948"/>
  <c r="AV428" i="7948"/>
  <c r="AW428" i="7948"/>
  <c r="AX428" i="7948"/>
  <c r="AY428" i="7948"/>
  <c r="AZ428" i="7948"/>
  <c r="BA428" i="7948"/>
  <c r="BB428" i="7948"/>
  <c r="BC428" i="7948"/>
  <c r="BD428" i="7948"/>
  <c r="BE428" i="7948"/>
  <c r="BF428" i="7948"/>
  <c r="BG428" i="7948"/>
  <c r="BH428" i="7948"/>
  <c r="BI428" i="7948"/>
  <c r="BJ428" i="7948"/>
  <c r="BK428" i="7948"/>
  <c r="BL428" i="7948"/>
  <c r="BM428" i="7948"/>
  <c r="BN428" i="7948"/>
  <c r="BO428" i="7948"/>
  <c r="BP428" i="7948"/>
  <c r="BQ428" i="7948"/>
  <c r="BR428" i="7948"/>
  <c r="BS428" i="7948"/>
  <c r="BT428" i="7948"/>
  <c r="BU428" i="7948"/>
  <c r="BV428" i="7948"/>
  <c r="BW428" i="7948"/>
  <c r="BX428" i="7948"/>
  <c r="BY428" i="7948"/>
  <c r="BZ428" i="7948"/>
  <c r="AR434" i="7948"/>
  <c r="AS434" i="7948"/>
  <c r="AT434" i="7948"/>
  <c r="AU434" i="7948"/>
  <c r="AV434" i="7948"/>
  <c r="AW434" i="7948"/>
  <c r="AX434" i="7948"/>
  <c r="AY434" i="7948"/>
  <c r="AZ434" i="7948"/>
  <c r="BA434" i="7948"/>
  <c r="BB434" i="7948"/>
  <c r="BC434" i="7948"/>
  <c r="BD434" i="7948"/>
  <c r="BE434" i="7948"/>
  <c r="BF434" i="7948"/>
  <c r="BG434" i="7948"/>
  <c r="BH434" i="7948"/>
  <c r="BI434" i="7948"/>
  <c r="BJ434" i="7948"/>
  <c r="BK434" i="7948"/>
  <c r="BL434" i="7948"/>
  <c r="BM434" i="7948"/>
  <c r="BN434" i="7948"/>
  <c r="BO434" i="7948"/>
  <c r="BP434" i="7948"/>
  <c r="BQ434" i="7948"/>
  <c r="BR434" i="7948"/>
  <c r="BS434" i="7948"/>
  <c r="BT434" i="7948"/>
  <c r="BU434" i="7948"/>
  <c r="BV434" i="7948"/>
  <c r="BW434" i="7948"/>
  <c r="BX434" i="7948"/>
  <c r="BY434" i="7948"/>
  <c r="BZ434" i="7948"/>
  <c r="BP388" i="7948"/>
  <c r="BQ388" i="7948"/>
  <c r="BR388" i="7948"/>
  <c r="BS388" i="7948"/>
  <c r="BT388" i="7948"/>
  <c r="BU388" i="7948"/>
  <c r="BV388" i="7948"/>
  <c r="BW388" i="7948"/>
  <c r="BX388" i="7948"/>
  <c r="BY388" i="7948"/>
  <c r="BZ388" i="7948"/>
  <c r="BA377" i="7948"/>
  <c r="BB377" i="7948"/>
  <c r="BC377" i="7948"/>
  <c r="BD377" i="7948"/>
  <c r="BE377" i="7948"/>
  <c r="BF377" i="7948"/>
  <c r="BG377" i="7948"/>
  <c r="BH377" i="7948"/>
  <c r="BI377" i="7948"/>
  <c r="BJ377" i="7948"/>
  <c r="BK377" i="7948"/>
  <c r="BL377" i="7948"/>
  <c r="BM377" i="7948"/>
  <c r="BN377" i="7948"/>
  <c r="BO377" i="7948"/>
  <c r="BP377" i="7948"/>
  <c r="BQ377" i="7948"/>
  <c r="BR377" i="7948"/>
  <c r="BS377" i="7948"/>
  <c r="BT377" i="7948"/>
  <c r="BU377" i="7948"/>
  <c r="BV377" i="7948"/>
  <c r="BW377" i="7948"/>
  <c r="BX377" i="7948"/>
  <c r="BY377" i="7948"/>
  <c r="BZ377" i="7948"/>
  <c r="Z537" i="7948"/>
  <c r="Z655" i="7948"/>
  <c r="V666" i="7948"/>
  <c r="W67" i="7948"/>
  <c r="AF432" i="7948"/>
  <c r="AE486" i="7948"/>
  <c r="AC513" i="7948"/>
  <c r="AD513" i="7948"/>
  <c r="AE513" i="7948"/>
  <c r="AF513" i="7948"/>
  <c r="AG513" i="7948"/>
  <c r="AG197" i="7948"/>
  <c r="R671" i="7948"/>
  <c r="R676" i="7948"/>
  <c r="R77" i="7948"/>
  <c r="S72" i="7948"/>
  <c r="AG465" i="7948"/>
  <c r="AF454" i="7948"/>
  <c r="AA63" i="7948"/>
  <c r="BV230" i="7948"/>
  <c r="BW230" i="7948"/>
  <c r="BX230" i="7948"/>
  <c r="BY230" i="7948"/>
  <c r="BZ230" i="7948"/>
  <c r="BP375" i="7948"/>
  <c r="BQ375" i="7948"/>
  <c r="BR375" i="7948"/>
  <c r="BS375" i="7948"/>
  <c r="BT375" i="7948"/>
  <c r="BU375" i="7948"/>
  <c r="BV375" i="7948"/>
  <c r="BW375" i="7948"/>
  <c r="BX375" i="7948"/>
  <c r="BY375" i="7948"/>
  <c r="BZ375" i="7948"/>
  <c r="AP461" i="7948"/>
  <c r="AQ461" i="7948"/>
  <c r="AR461" i="7948"/>
  <c r="AS461" i="7948"/>
  <c r="AT461" i="7948"/>
  <c r="AU461" i="7948"/>
  <c r="AV461" i="7948"/>
  <c r="AW461" i="7948"/>
  <c r="AX461" i="7948"/>
  <c r="AY461" i="7948"/>
  <c r="AZ461" i="7948"/>
  <c r="BA461" i="7948"/>
  <c r="BB461" i="7948"/>
  <c r="BC461" i="7948"/>
  <c r="BD461" i="7948"/>
  <c r="BE461" i="7948"/>
  <c r="BF461" i="7948"/>
  <c r="BG461" i="7948"/>
  <c r="BH461" i="7948"/>
  <c r="BI461" i="7948"/>
  <c r="BJ461" i="7948"/>
  <c r="BK461" i="7948"/>
  <c r="BL461" i="7948"/>
  <c r="BM461" i="7948"/>
  <c r="BN461" i="7948"/>
  <c r="BO461" i="7948"/>
  <c r="BP461" i="7948"/>
  <c r="BQ461" i="7948"/>
  <c r="BR461" i="7948"/>
  <c r="BS461" i="7948"/>
  <c r="BT461" i="7948"/>
  <c r="BU461" i="7948"/>
  <c r="BV461" i="7948"/>
  <c r="BW461" i="7948"/>
  <c r="BX461" i="7948"/>
  <c r="BY461" i="7948"/>
  <c r="BZ461" i="7948"/>
  <c r="AR436" i="7948"/>
  <c r="AS436" i="7948"/>
  <c r="AT436" i="7948"/>
  <c r="AU436" i="7948"/>
  <c r="AV436" i="7948"/>
  <c r="AW436" i="7948"/>
  <c r="AX436" i="7948"/>
  <c r="AY436" i="7948"/>
  <c r="AZ436" i="7948"/>
  <c r="BA436" i="7948"/>
  <c r="BB436" i="7948"/>
  <c r="BC436" i="7948"/>
  <c r="BD436" i="7948"/>
  <c r="BE436" i="7948"/>
  <c r="BF436" i="7948"/>
  <c r="BG436" i="7948"/>
  <c r="BH436" i="7948"/>
  <c r="BI436" i="7948"/>
  <c r="BJ436" i="7948"/>
  <c r="BK436" i="7948"/>
  <c r="BL436" i="7948"/>
  <c r="BM436" i="7948"/>
  <c r="BN436" i="7948"/>
  <c r="BO436" i="7948"/>
  <c r="BP436" i="7948"/>
  <c r="BQ436" i="7948"/>
  <c r="BR436" i="7948"/>
  <c r="BS436" i="7948"/>
  <c r="BT436" i="7948"/>
  <c r="BU436" i="7948"/>
  <c r="BV436" i="7948"/>
  <c r="BW436" i="7948"/>
  <c r="BX436" i="7948"/>
  <c r="BY436" i="7948"/>
  <c r="BZ436" i="7948"/>
  <c r="AU471" i="7948"/>
  <c r="AV471" i="7948"/>
  <c r="AW471" i="7948"/>
  <c r="AX471" i="7948"/>
  <c r="AY471" i="7948"/>
  <c r="AZ471" i="7948"/>
  <c r="BA471" i="7948"/>
  <c r="BB471" i="7948"/>
  <c r="BC471" i="7948"/>
  <c r="BD471" i="7948"/>
  <c r="BE471" i="7948"/>
  <c r="BF471" i="7948"/>
  <c r="BG471" i="7948"/>
  <c r="BH471" i="7948"/>
  <c r="BI471" i="7948"/>
  <c r="BJ471" i="7948"/>
  <c r="BK471" i="7948"/>
  <c r="BL471" i="7948"/>
  <c r="BM471" i="7948"/>
  <c r="BN471" i="7948"/>
  <c r="BO471" i="7948"/>
  <c r="BP471" i="7948"/>
  <c r="BQ471" i="7948"/>
  <c r="BR471" i="7948"/>
  <c r="BS471" i="7948"/>
  <c r="BT471" i="7948"/>
  <c r="BU471" i="7948"/>
  <c r="BV471" i="7948"/>
  <c r="BW471" i="7948"/>
  <c r="BX471" i="7948"/>
  <c r="BY471" i="7948"/>
  <c r="BZ471" i="7948"/>
  <c r="BK534" i="7948"/>
  <c r="BL534" i="7948"/>
  <c r="BM534" i="7948"/>
  <c r="BN534" i="7948"/>
  <c r="BO534" i="7948"/>
  <c r="BP534" i="7948"/>
  <c r="BQ534" i="7948"/>
  <c r="BR534" i="7948"/>
  <c r="BS534" i="7948"/>
  <c r="BT534" i="7948"/>
  <c r="BU534" i="7948"/>
  <c r="BV534" i="7948"/>
  <c r="BW534" i="7948"/>
  <c r="BX534" i="7948"/>
  <c r="BY534" i="7948"/>
  <c r="BZ534" i="7948"/>
  <c r="BL502" i="7948"/>
  <c r="BM502" i="7948"/>
  <c r="BN502" i="7948"/>
  <c r="BO502" i="7948"/>
  <c r="BP502" i="7948"/>
  <c r="BQ502" i="7948"/>
  <c r="BR502" i="7948"/>
  <c r="BS502" i="7948"/>
  <c r="BT502" i="7948"/>
  <c r="BU502" i="7948"/>
  <c r="BV502" i="7948"/>
  <c r="AF392" i="7948"/>
  <c r="AH367" i="7948"/>
  <c r="AC430" i="7948"/>
  <c r="AD430" i="7948"/>
  <c r="AB450" i="7948"/>
  <c r="AD218" i="7948"/>
  <c r="AE193" i="7948"/>
  <c r="Q691" i="7948"/>
  <c r="Q676" i="7948"/>
  <c r="BW334" i="7948"/>
  <c r="BW664" i="7948"/>
  <c r="BX309" i="7948"/>
  <c r="AR496" i="7948"/>
  <c r="AS496" i="7948"/>
  <c r="BY347" i="7948"/>
  <c r="BZ347" i="7948"/>
  <c r="BE525" i="7948"/>
  <c r="BF525" i="7948"/>
  <c r="BG525" i="7948"/>
  <c r="BH525" i="7948"/>
  <c r="BI525" i="7948"/>
  <c r="BJ525" i="7948"/>
  <c r="BK525" i="7948"/>
  <c r="BL525" i="7948"/>
  <c r="BM525" i="7948"/>
  <c r="BN525" i="7948"/>
  <c r="BO525" i="7948"/>
  <c r="BP525" i="7948"/>
  <c r="BQ525" i="7948"/>
  <c r="BR525" i="7948"/>
  <c r="BS525" i="7948"/>
  <c r="BT525" i="7948"/>
  <c r="BU525" i="7948"/>
  <c r="BV525" i="7948"/>
  <c r="BW525" i="7948"/>
  <c r="BX525" i="7948"/>
  <c r="BY525" i="7948"/>
  <c r="BZ525" i="7948"/>
  <c r="BZ228" i="7948"/>
  <c r="AS518" i="7948"/>
  <c r="AT518" i="7948"/>
  <c r="AU518" i="7948"/>
  <c r="AV518" i="7948"/>
  <c r="AW518" i="7948"/>
  <c r="AX518" i="7948"/>
  <c r="AY518" i="7948"/>
  <c r="AZ518" i="7948"/>
  <c r="BA518" i="7948"/>
  <c r="BB518" i="7948"/>
  <c r="BC518" i="7948"/>
  <c r="BD518" i="7948"/>
  <c r="BE518" i="7948"/>
  <c r="BF518" i="7948"/>
  <c r="BG518" i="7948"/>
  <c r="BH518" i="7948"/>
  <c r="BI518" i="7948"/>
  <c r="BJ518" i="7948"/>
  <c r="BT214" i="7948"/>
  <c r="BU214" i="7948"/>
  <c r="BV214" i="7948"/>
  <c r="BW214" i="7948"/>
  <c r="BX214" i="7948"/>
  <c r="BY214" i="7948"/>
  <c r="BZ214" i="7948"/>
  <c r="BJ382" i="7948"/>
  <c r="BK382" i="7948"/>
  <c r="BL382" i="7948"/>
  <c r="BM382" i="7948"/>
  <c r="BN382" i="7948"/>
  <c r="BO382" i="7948"/>
  <c r="BP382" i="7948"/>
  <c r="BQ382" i="7948"/>
  <c r="BR382" i="7948"/>
  <c r="BS382" i="7948"/>
  <c r="BT382" i="7948"/>
  <c r="BU382" i="7948"/>
  <c r="BV382" i="7948"/>
  <c r="BW382" i="7948"/>
  <c r="BX382" i="7948"/>
  <c r="BY382" i="7948"/>
  <c r="BZ382" i="7948"/>
  <c r="BH213" i="7948"/>
  <c r="BI213" i="7948"/>
  <c r="BJ213" i="7948"/>
  <c r="BK213" i="7948"/>
  <c r="BL213" i="7948"/>
  <c r="BM213" i="7948"/>
  <c r="BN213" i="7948"/>
  <c r="BO213" i="7948"/>
  <c r="BP213" i="7948"/>
  <c r="BQ213" i="7948"/>
  <c r="BR213" i="7948"/>
  <c r="BS213" i="7948"/>
  <c r="BT213" i="7948"/>
  <c r="BU213" i="7948"/>
  <c r="BV213" i="7948"/>
  <c r="BW213" i="7948"/>
  <c r="BX213" i="7948"/>
  <c r="BY213" i="7948"/>
  <c r="BZ213" i="7948"/>
  <c r="AO491" i="7948"/>
  <c r="AV490" i="7948"/>
  <c r="AW490" i="7948"/>
  <c r="AX490" i="7948"/>
  <c r="AY490" i="7948"/>
  <c r="AZ490" i="7948"/>
  <c r="BA490" i="7948"/>
  <c r="BB490" i="7948"/>
  <c r="BC490" i="7948"/>
  <c r="BD490" i="7948"/>
  <c r="BE490" i="7948"/>
  <c r="BF490" i="7948"/>
  <c r="BG490" i="7948"/>
  <c r="BH490" i="7948"/>
  <c r="BI490" i="7948"/>
  <c r="BJ490" i="7948"/>
  <c r="BK490" i="7948"/>
  <c r="BL490" i="7948"/>
  <c r="BM490" i="7948"/>
  <c r="BN490" i="7948"/>
  <c r="BO490" i="7948"/>
  <c r="BP490" i="7948"/>
  <c r="BQ490" i="7948"/>
  <c r="BR490" i="7948"/>
  <c r="BS490" i="7948"/>
  <c r="BT490" i="7948"/>
  <c r="BU490" i="7948"/>
  <c r="BV490" i="7948"/>
  <c r="BW490" i="7948"/>
  <c r="BX490" i="7948"/>
  <c r="BY490" i="7948"/>
  <c r="BZ490" i="7948"/>
  <c r="BD305" i="7948"/>
  <c r="BD663" i="7948"/>
  <c r="BE280" i="7948"/>
  <c r="AK64" i="7948"/>
  <c r="BK500" i="7948"/>
  <c r="BL500" i="7948"/>
  <c r="AV445" i="7948"/>
  <c r="BM448" i="7948"/>
  <c r="BN448" i="7948"/>
  <c r="BO448" i="7948"/>
  <c r="BP448" i="7948"/>
  <c r="BQ448" i="7948"/>
  <c r="BR448" i="7948"/>
  <c r="BS448" i="7948"/>
  <c r="BT448" i="7948"/>
  <c r="BU448" i="7948"/>
  <c r="BV448" i="7948"/>
  <c r="BW448" i="7948"/>
  <c r="BX448" i="7948"/>
  <c r="BY448" i="7948"/>
  <c r="BZ448" i="7948"/>
  <c r="AJ663" i="7948"/>
  <c r="T669" i="7948"/>
  <c r="U70" i="7948"/>
  <c r="AE457" i="7948"/>
  <c r="BK363" i="7948"/>
  <c r="BK665" i="7948"/>
  <c r="BL338" i="7948"/>
  <c r="AX477" i="7948"/>
  <c r="AY477" i="7948"/>
  <c r="AZ477" i="7948"/>
  <c r="BA477" i="7948"/>
  <c r="BB477" i="7948"/>
  <c r="BC477" i="7948"/>
  <c r="BD477" i="7948"/>
  <c r="BE477" i="7948"/>
  <c r="BF477" i="7948"/>
  <c r="BG477" i="7948"/>
  <c r="BH477" i="7948"/>
  <c r="BI477" i="7948"/>
  <c r="BJ477" i="7948"/>
  <c r="BK477" i="7948"/>
  <c r="BL477" i="7948"/>
  <c r="BM477" i="7948"/>
  <c r="BN477" i="7948"/>
  <c r="T670" i="7948"/>
  <c r="U71" i="7948"/>
  <c r="AG514" i="7948"/>
  <c r="L695" i="18"/>
  <c r="BL276" i="7948"/>
  <c r="BL662" i="7948"/>
  <c r="BM251" i="7948"/>
  <c r="H830" i="18"/>
  <c r="H955" i="18"/>
  <c r="J955" i="18"/>
  <c r="I695" i="18"/>
  <c r="K695" i="18"/>
  <c r="BK223" i="7948"/>
  <c r="BJ247" i="7948"/>
  <c r="BJ661" i="7948"/>
  <c r="BO222" i="7948"/>
  <c r="W660" i="7948"/>
  <c r="X61" i="7948"/>
  <c r="AK194" i="7948"/>
  <c r="AQ65" i="7948"/>
  <c r="AQ664" i="7948"/>
  <c r="AG455" i="7948"/>
  <c r="AG62" i="7948"/>
  <c r="AE661" i="7948"/>
  <c r="AG425" i="7948"/>
  <c r="L955" i="18"/>
  <c r="H695" i="18"/>
  <c r="J695" i="18"/>
  <c r="I955" i="18"/>
  <c r="K955" i="18"/>
  <c r="AP526" i="7948"/>
  <c r="AQ526" i="7948"/>
  <c r="AR526" i="7948"/>
  <c r="AS526" i="7948"/>
  <c r="AT526" i="7948"/>
  <c r="AU526" i="7948"/>
  <c r="AV526" i="7948"/>
  <c r="AW526" i="7948"/>
  <c r="AX526" i="7948"/>
  <c r="AY526" i="7948"/>
  <c r="AZ526" i="7948"/>
  <c r="BA526" i="7948"/>
  <c r="BB526" i="7948"/>
  <c r="BC526" i="7948"/>
  <c r="BD526" i="7948"/>
  <c r="BE526" i="7948"/>
  <c r="BF526" i="7948"/>
  <c r="BG526" i="7948"/>
  <c r="BH526" i="7948"/>
  <c r="BI526" i="7948"/>
  <c r="BJ526" i="7948"/>
  <c r="BK526" i="7948"/>
  <c r="BL526" i="7948"/>
  <c r="BM526" i="7948"/>
  <c r="BN526" i="7948"/>
  <c r="BO526" i="7948"/>
  <c r="BP526" i="7948"/>
  <c r="BQ526" i="7948"/>
  <c r="BR526" i="7948"/>
  <c r="BS526" i="7948"/>
  <c r="BT526" i="7948"/>
  <c r="BU526" i="7948"/>
  <c r="BV526" i="7948"/>
  <c r="BW526" i="7948"/>
  <c r="BX526" i="7948"/>
  <c r="BY526" i="7948"/>
  <c r="BZ526" i="7948"/>
  <c r="F47" i="7945"/>
  <c r="L9" i="7946"/>
  <c r="F131" i="7945"/>
  <c r="L15" i="7946"/>
  <c r="F173" i="7945"/>
  <c r="L18" i="7946"/>
  <c r="F89" i="7945"/>
  <c r="L12" i="7946"/>
  <c r="F159" i="7945"/>
  <c r="L17" i="7946"/>
  <c r="F33" i="7945"/>
  <c r="L8" i="7946"/>
  <c r="F19" i="7945"/>
  <c r="L7" i="7946"/>
  <c r="M504" i="7941"/>
  <c r="Q700" i="18"/>
  <c r="Q960" i="18"/>
  <c r="Q75" i="18"/>
  <c r="F103" i="7945"/>
  <c r="L13" i="7946"/>
  <c r="F61" i="7945"/>
  <c r="L10" i="7946"/>
  <c r="Q19" i="7944"/>
  <c r="R19" i="7944"/>
  <c r="R16" i="7944"/>
  <c r="R15" i="7944"/>
  <c r="O955" i="18"/>
  <c r="Q20" i="7944"/>
  <c r="R20" i="7944"/>
  <c r="Q961" i="18"/>
  <c r="Q701" i="18"/>
  <c r="P7" i="7944"/>
  <c r="P960" i="18"/>
  <c r="P700" i="18"/>
  <c r="P75" i="18"/>
  <c r="O695" i="18"/>
  <c r="Q11" i="7944"/>
  <c r="AG454" i="7948"/>
  <c r="AC665" i="7948"/>
  <c r="BF429" i="7948"/>
  <c r="BG429" i="7948"/>
  <c r="BH429" i="7948"/>
  <c r="BI429" i="7948"/>
  <c r="BJ429" i="7948"/>
  <c r="BK429" i="7948"/>
  <c r="BL429" i="7948"/>
  <c r="BM429" i="7948"/>
  <c r="BN429" i="7948"/>
  <c r="BO429" i="7948"/>
  <c r="BP429" i="7948"/>
  <c r="BQ429" i="7948"/>
  <c r="BR429" i="7948"/>
  <c r="BS429" i="7948"/>
  <c r="BT429" i="7948"/>
  <c r="BU429" i="7948"/>
  <c r="BV429" i="7948"/>
  <c r="BW429" i="7948"/>
  <c r="BX429" i="7948"/>
  <c r="BY429" i="7948"/>
  <c r="BZ429" i="7948"/>
  <c r="AC512" i="7948"/>
  <c r="AB665" i="7948"/>
  <c r="AD66" i="7948"/>
  <c r="AD665" i="7948"/>
  <c r="AA508" i="7948"/>
  <c r="AA655" i="7948"/>
  <c r="AB483" i="7948"/>
  <c r="O852" i="18"/>
  <c r="O563" i="7941"/>
  <c r="Q1014" i="18"/>
  <c r="Q852" i="18"/>
  <c r="Q563" i="7941"/>
  <c r="O785" i="18"/>
  <c r="P785" i="18"/>
  <c r="Q785" i="18"/>
  <c r="O693" i="7941"/>
  <c r="P693" i="7941"/>
  <c r="Q693" i="7941"/>
  <c r="O690" i="7941"/>
  <c r="P690" i="7941"/>
  <c r="Q690" i="7941"/>
  <c r="O788" i="18"/>
  <c r="P788" i="18"/>
  <c r="Q788" i="18"/>
  <c r="P1011" i="18"/>
  <c r="P849" i="18"/>
  <c r="P560" i="7941"/>
  <c r="Q109" i="7942"/>
  <c r="Q731" i="7941"/>
  <c r="Q730" i="7941"/>
  <c r="Q299" i="7941"/>
  <c r="Q298" i="7941"/>
  <c r="P558" i="18"/>
  <c r="P96" i="7941"/>
  <c r="Q752" i="18"/>
  <c r="Q558" i="18"/>
  <c r="Q96" i="7941"/>
  <c r="Q497" i="18"/>
  <c r="R497" i="18"/>
  <c r="O743" i="18"/>
  <c r="O549" i="18"/>
  <c r="O87" i="7941"/>
  <c r="N485" i="18"/>
  <c r="Q755" i="18"/>
  <c r="Q561" i="18"/>
  <c r="Q99" i="7941"/>
  <c r="T668" i="7948"/>
  <c r="U69" i="7948"/>
  <c r="BE475" i="7948"/>
  <c r="BF475" i="7948"/>
  <c r="BG475" i="7948"/>
  <c r="BH475" i="7948"/>
  <c r="BI475" i="7948"/>
  <c r="BJ475" i="7948"/>
  <c r="BK475" i="7948"/>
  <c r="BL475" i="7948"/>
  <c r="BM475" i="7948"/>
  <c r="BN475" i="7948"/>
  <c r="BO475" i="7948"/>
  <c r="BP475" i="7948"/>
  <c r="BQ475" i="7948"/>
  <c r="BR475" i="7948"/>
  <c r="BS475" i="7948"/>
  <c r="BT475" i="7948"/>
  <c r="BU475" i="7948"/>
  <c r="BV475" i="7948"/>
  <c r="BW475" i="7948"/>
  <c r="BX475" i="7948"/>
  <c r="BY475" i="7948"/>
  <c r="BZ475" i="7948"/>
  <c r="AE431" i="7948"/>
  <c r="AF431" i="7948"/>
  <c r="AB479" i="7948"/>
  <c r="AC459" i="7948"/>
  <c r="AJ488" i="7948"/>
  <c r="AG431" i="7948"/>
  <c r="AH431" i="7948"/>
  <c r="AI431" i="7948"/>
  <c r="AH454" i="7948"/>
  <c r="AI454" i="7948"/>
  <c r="BW502" i="7948"/>
  <c r="BX502" i="7948"/>
  <c r="BY502" i="7948"/>
  <c r="BZ502" i="7948"/>
  <c r="BY309" i="7948"/>
  <c r="BX334" i="7948"/>
  <c r="BX664" i="7948"/>
  <c r="M707" i="18"/>
  <c r="M695" i="18"/>
  <c r="M967" i="18"/>
  <c r="M955" i="18"/>
  <c r="Q696" i="7948"/>
  <c r="AE430" i="7948"/>
  <c r="AD450" i="7948"/>
  <c r="AI367" i="7948"/>
  <c r="AH392" i="7948"/>
  <c r="AH465" i="7948"/>
  <c r="AF486" i="7948"/>
  <c r="AD512" i="7948"/>
  <c r="AE512" i="7948"/>
  <c r="AC537" i="7948"/>
  <c r="AR65" i="7948"/>
  <c r="AR664" i="7948"/>
  <c r="BO477" i="7948"/>
  <c r="BP477" i="7948"/>
  <c r="BQ477" i="7948"/>
  <c r="BR477" i="7948"/>
  <c r="BS477" i="7948"/>
  <c r="BT477" i="7948"/>
  <c r="BU477" i="7948"/>
  <c r="BV477" i="7948"/>
  <c r="BW477" i="7948"/>
  <c r="BX477" i="7948"/>
  <c r="BY477" i="7948"/>
  <c r="BZ477" i="7948"/>
  <c r="AF193" i="7948"/>
  <c r="AE218" i="7948"/>
  <c r="AC450" i="7948"/>
  <c r="AA662" i="7948"/>
  <c r="AB63" i="7948"/>
  <c r="S77" i="7948"/>
  <c r="S671" i="7948"/>
  <c r="S676" i="7948"/>
  <c r="T72" i="7948"/>
  <c r="U72" i="7948"/>
  <c r="AH197" i="7948"/>
  <c r="AI197" i="7948"/>
  <c r="AH513" i="7948"/>
  <c r="AI513" i="7948"/>
  <c r="AJ513" i="7948"/>
  <c r="AK513" i="7948"/>
  <c r="AL513" i="7948"/>
  <c r="AM513" i="7948"/>
  <c r="W666" i="7948"/>
  <c r="X67" i="7948"/>
  <c r="AG432" i="7948"/>
  <c r="AH432" i="7948"/>
  <c r="AT496" i="7948"/>
  <c r="AU496" i="7948"/>
  <c r="AV496" i="7948"/>
  <c r="AW496" i="7948"/>
  <c r="AX496" i="7948"/>
  <c r="AY496" i="7948"/>
  <c r="AZ496" i="7948"/>
  <c r="BA496" i="7948"/>
  <c r="BB496" i="7948"/>
  <c r="BC496" i="7948"/>
  <c r="BD496" i="7948"/>
  <c r="BE496" i="7948"/>
  <c r="U669" i="7948"/>
  <c r="AK663" i="7948"/>
  <c r="BE305" i="7948"/>
  <c r="BE663" i="7948"/>
  <c r="BF280" i="7948"/>
  <c r="BM500" i="7948"/>
  <c r="BN500" i="7948"/>
  <c r="BO500" i="7948"/>
  <c r="BP500" i="7948"/>
  <c r="BQ500" i="7948"/>
  <c r="BR500" i="7948"/>
  <c r="BS500" i="7948"/>
  <c r="BT500" i="7948"/>
  <c r="BU500" i="7948"/>
  <c r="BV500" i="7948"/>
  <c r="BW500" i="7948"/>
  <c r="BX500" i="7948"/>
  <c r="BY500" i="7948"/>
  <c r="BZ500" i="7948"/>
  <c r="V70" i="7948"/>
  <c r="AW445" i="7948"/>
  <c r="AX445" i="7948"/>
  <c r="AY445" i="7948"/>
  <c r="AZ445" i="7948"/>
  <c r="BA445" i="7948"/>
  <c r="BB445" i="7948"/>
  <c r="O486" i="7941"/>
  <c r="P486" i="7941"/>
  <c r="Q486" i="7941"/>
  <c r="AF457" i="7948"/>
  <c r="N1001" i="18"/>
  <c r="O1001" i="18"/>
  <c r="O839" i="18"/>
  <c r="O550" i="7941"/>
  <c r="AP491" i="7948"/>
  <c r="AQ491" i="7948"/>
  <c r="BK518" i="7948"/>
  <c r="BL518" i="7948"/>
  <c r="BM518" i="7948"/>
  <c r="BN518" i="7948"/>
  <c r="BO518" i="7948"/>
  <c r="BP518" i="7948"/>
  <c r="BQ518" i="7948"/>
  <c r="BR518" i="7948"/>
  <c r="BS518" i="7948"/>
  <c r="BT518" i="7948"/>
  <c r="BU518" i="7948"/>
  <c r="BV518" i="7948"/>
  <c r="BW518" i="7948"/>
  <c r="BX518" i="7948"/>
  <c r="BY518" i="7948"/>
  <c r="BZ518" i="7948"/>
  <c r="AL64" i="7948"/>
  <c r="H533" i="18"/>
  <c r="AG661" i="7948"/>
  <c r="AH62" i="7948"/>
  <c r="AH455" i="7948"/>
  <c r="AL194" i="7948"/>
  <c r="AJ454" i="7948"/>
  <c r="BP222" i="7948"/>
  <c r="H541" i="7941"/>
  <c r="H825" i="18"/>
  <c r="BL363" i="7948"/>
  <c r="BL665" i="7948"/>
  <c r="BM338" i="7948"/>
  <c r="AH425" i="7948"/>
  <c r="X660" i="7948"/>
  <c r="Y61" i="7948"/>
  <c r="BL223" i="7948"/>
  <c r="BK247" i="7948"/>
  <c r="BK661" i="7948"/>
  <c r="BM276" i="7948"/>
  <c r="BM662" i="7948"/>
  <c r="BN251" i="7948"/>
  <c r="AH514" i="7948"/>
  <c r="U670" i="7948"/>
  <c r="V71" i="7948"/>
  <c r="Q7" i="7944"/>
  <c r="P955" i="18"/>
  <c r="Q955" i="18"/>
  <c r="R11" i="7944"/>
  <c r="R7" i="7944"/>
  <c r="P695" i="18"/>
  <c r="Q695" i="18"/>
  <c r="AB508" i="7948"/>
  <c r="AE66" i="7948"/>
  <c r="AB655" i="7948"/>
  <c r="AC483" i="7948"/>
  <c r="AD483" i="7948"/>
  <c r="AD508" i="7948"/>
  <c r="N1012" i="18"/>
  <c r="N850" i="18"/>
  <c r="N561" i="7941"/>
  <c r="R788" i="18"/>
  <c r="Q1011" i="18"/>
  <c r="Q849" i="18"/>
  <c r="Q560" i="7941"/>
  <c r="R785" i="18"/>
  <c r="N497" i="7941"/>
  <c r="O250" i="7941"/>
  <c r="O485" i="18"/>
  <c r="P485" i="18"/>
  <c r="Q485" i="18"/>
  <c r="R485" i="18"/>
  <c r="P743" i="18"/>
  <c r="N25" i="7941"/>
  <c r="O25" i="7941"/>
  <c r="P25" i="7941"/>
  <c r="Q25" i="7941"/>
  <c r="N28" i="7941"/>
  <c r="N31" i="7941"/>
  <c r="N26" i="7941"/>
  <c r="O26" i="7941"/>
  <c r="P26" i="7941"/>
  <c r="Q26" i="7941"/>
  <c r="N745" i="18"/>
  <c r="N551" i="18"/>
  <c r="N89" i="7941"/>
  <c r="N744" i="18"/>
  <c r="N550" i="18"/>
  <c r="N88" i="7941"/>
  <c r="N24" i="7941"/>
  <c r="N748" i="18"/>
  <c r="N554" i="18"/>
  <c r="N92" i="7941"/>
  <c r="N751" i="18"/>
  <c r="N557" i="18"/>
  <c r="N95" i="7941"/>
  <c r="N746" i="18"/>
  <c r="N552" i="18"/>
  <c r="N90" i="7941"/>
  <c r="V69" i="7948"/>
  <c r="V668" i="7948"/>
  <c r="U668" i="7948"/>
  <c r="W69" i="7948"/>
  <c r="W668" i="7948"/>
  <c r="AJ197" i="7948"/>
  <c r="AK197" i="7948"/>
  <c r="AL197" i="7948"/>
  <c r="AK488" i="7948"/>
  <c r="AL488" i="7948"/>
  <c r="AD459" i="7948"/>
  <c r="AD479" i="7948"/>
  <c r="AC479" i="7948"/>
  <c r="AJ431" i="7948"/>
  <c r="AK431" i="7948"/>
  <c r="AL431" i="7948"/>
  <c r="AM431" i="7948"/>
  <c r="U671" i="7948"/>
  <c r="U77" i="7948"/>
  <c r="AE537" i="7948"/>
  <c r="BF496" i="7948"/>
  <c r="BG496" i="7948"/>
  <c r="X666" i="7948"/>
  <c r="Y67" i="7948"/>
  <c r="AB662" i="7948"/>
  <c r="AC63" i="7948"/>
  <c r="AN513" i="7948"/>
  <c r="AO513" i="7948"/>
  <c r="AP513" i="7948"/>
  <c r="AQ513" i="7948"/>
  <c r="AR513" i="7948"/>
  <c r="AS513" i="7948"/>
  <c r="AT513" i="7948"/>
  <c r="AU513" i="7948"/>
  <c r="AV513" i="7948"/>
  <c r="AW513" i="7948"/>
  <c r="AX513" i="7948"/>
  <c r="AY513" i="7948"/>
  <c r="AZ513" i="7948"/>
  <c r="BA513" i="7948"/>
  <c r="BB513" i="7948"/>
  <c r="BC513" i="7948"/>
  <c r="BD513" i="7948"/>
  <c r="BE513" i="7948"/>
  <c r="BF513" i="7948"/>
  <c r="BG513" i="7948"/>
  <c r="BH513" i="7948"/>
  <c r="BI513" i="7948"/>
  <c r="BJ513" i="7948"/>
  <c r="BK513" i="7948"/>
  <c r="BL513" i="7948"/>
  <c r="BM513" i="7948"/>
  <c r="BN513" i="7948"/>
  <c r="BO513" i="7948"/>
  <c r="BP513" i="7948"/>
  <c r="BQ513" i="7948"/>
  <c r="BR513" i="7948"/>
  <c r="BS513" i="7948"/>
  <c r="BT513" i="7948"/>
  <c r="BU513" i="7948"/>
  <c r="BV513" i="7948"/>
  <c r="BW513" i="7948"/>
  <c r="BX513" i="7948"/>
  <c r="BY513" i="7948"/>
  <c r="BZ513" i="7948"/>
  <c r="AF218" i="7948"/>
  <c r="AG193" i="7948"/>
  <c r="AI465" i="7948"/>
  <c r="BZ309" i="7948"/>
  <c r="BZ334" i="7948"/>
  <c r="BZ664" i="7948"/>
  <c r="BY334" i="7948"/>
  <c r="BY664" i="7948"/>
  <c r="AI432" i="7948"/>
  <c r="AJ432" i="7948"/>
  <c r="AK432" i="7948"/>
  <c r="AL432" i="7948"/>
  <c r="AM432" i="7948"/>
  <c r="AN432" i="7948"/>
  <c r="AO432" i="7948"/>
  <c r="AP432" i="7948"/>
  <c r="AQ432" i="7948"/>
  <c r="AR432" i="7948"/>
  <c r="AS432" i="7948"/>
  <c r="AT432" i="7948"/>
  <c r="AU432" i="7948"/>
  <c r="AV432" i="7948"/>
  <c r="AW432" i="7948"/>
  <c r="AX432" i="7948"/>
  <c r="AY432" i="7948"/>
  <c r="AZ432" i="7948"/>
  <c r="BA432" i="7948"/>
  <c r="BB432" i="7948"/>
  <c r="BC432" i="7948"/>
  <c r="BD432" i="7948"/>
  <c r="BE432" i="7948"/>
  <c r="BF432" i="7948"/>
  <c r="BG432" i="7948"/>
  <c r="BH432" i="7948"/>
  <c r="BI432" i="7948"/>
  <c r="BJ432" i="7948"/>
  <c r="BK432" i="7948"/>
  <c r="BL432" i="7948"/>
  <c r="BM432" i="7948"/>
  <c r="BN432" i="7948"/>
  <c r="BO432" i="7948"/>
  <c r="BP432" i="7948"/>
  <c r="BQ432" i="7948"/>
  <c r="BR432" i="7948"/>
  <c r="BS432" i="7948"/>
  <c r="BT432" i="7948"/>
  <c r="T671" i="7948"/>
  <c r="T676" i="7948"/>
  <c r="T77" i="7948"/>
  <c r="V72" i="7948"/>
  <c r="V671" i="7948"/>
  <c r="AD537" i="7948"/>
  <c r="AF512" i="7948"/>
  <c r="AF537" i="7948"/>
  <c r="AG486" i="7948"/>
  <c r="AI392" i="7948"/>
  <c r="AJ367" i="7948"/>
  <c r="AF430" i="7948"/>
  <c r="AE450" i="7948"/>
  <c r="N775" i="18"/>
  <c r="BC445" i="7948"/>
  <c r="BD445" i="7948"/>
  <c r="BE445" i="7948"/>
  <c r="BF445" i="7948"/>
  <c r="BG445" i="7948"/>
  <c r="BH445" i="7948"/>
  <c r="BI445" i="7948"/>
  <c r="BJ445" i="7948"/>
  <c r="BK445" i="7948"/>
  <c r="AG457" i="7948"/>
  <c r="BH496" i="7948"/>
  <c r="BI496" i="7948"/>
  <c r="BJ496" i="7948"/>
  <c r="BK496" i="7948"/>
  <c r="BL496" i="7948"/>
  <c r="BM496" i="7948"/>
  <c r="BN496" i="7948"/>
  <c r="BO496" i="7948"/>
  <c r="BP496" i="7948"/>
  <c r="BQ496" i="7948"/>
  <c r="BR496" i="7948"/>
  <c r="BS496" i="7948"/>
  <c r="BT496" i="7948"/>
  <c r="BU496" i="7948"/>
  <c r="BV496" i="7948"/>
  <c r="BW496" i="7948"/>
  <c r="BX496" i="7948"/>
  <c r="BY496" i="7948"/>
  <c r="BZ496" i="7948"/>
  <c r="AL663" i="7948"/>
  <c r="AM64" i="7948"/>
  <c r="AR491" i="7948"/>
  <c r="AS491" i="7948"/>
  <c r="AT491" i="7948"/>
  <c r="AU491" i="7948"/>
  <c r="AV491" i="7948"/>
  <c r="AW491" i="7948"/>
  <c r="AX491" i="7948"/>
  <c r="AY491" i="7948"/>
  <c r="AZ491" i="7948"/>
  <c r="BA491" i="7948"/>
  <c r="BB491" i="7948"/>
  <c r="BC491" i="7948"/>
  <c r="BD491" i="7948"/>
  <c r="BE491" i="7948"/>
  <c r="BF491" i="7948"/>
  <c r="BG491" i="7948"/>
  <c r="BH491" i="7948"/>
  <c r="BI491" i="7948"/>
  <c r="BJ491" i="7948"/>
  <c r="BK491" i="7948"/>
  <c r="BL491" i="7948"/>
  <c r="BM491" i="7948"/>
  <c r="BN491" i="7948"/>
  <c r="BO491" i="7948"/>
  <c r="BP491" i="7948"/>
  <c r="BQ491" i="7948"/>
  <c r="BR491" i="7948"/>
  <c r="BS491" i="7948"/>
  <c r="BT491" i="7948"/>
  <c r="BU491" i="7948"/>
  <c r="BV491" i="7948"/>
  <c r="BW491" i="7948"/>
  <c r="BX491" i="7948"/>
  <c r="BY491" i="7948"/>
  <c r="BZ491" i="7948"/>
  <c r="BL445" i="7948"/>
  <c r="BM445" i="7948"/>
  <c r="BN445" i="7948"/>
  <c r="BO445" i="7948"/>
  <c r="BP445" i="7948"/>
  <c r="BQ445" i="7948"/>
  <c r="BR445" i="7948"/>
  <c r="BS445" i="7948"/>
  <c r="BT445" i="7948"/>
  <c r="BU445" i="7948"/>
  <c r="BV445" i="7948"/>
  <c r="AN64" i="7948"/>
  <c r="AN663" i="7948"/>
  <c r="N839" i="18"/>
  <c r="N550" i="7941"/>
  <c r="P1001" i="18"/>
  <c r="V669" i="7948"/>
  <c r="W70" i="7948"/>
  <c r="BF305" i="7948"/>
  <c r="BF663" i="7948"/>
  <c r="BG280" i="7948"/>
  <c r="V670" i="7948"/>
  <c r="W71" i="7948"/>
  <c r="AI514" i="7948"/>
  <c r="BN276" i="7948"/>
  <c r="BN662" i="7948"/>
  <c r="BO251" i="7948"/>
  <c r="AI425" i="7948"/>
  <c r="X69" i="7948"/>
  <c r="BM363" i="7948"/>
  <c r="BM665" i="7948"/>
  <c r="BN338" i="7948"/>
  <c r="I761" i="18"/>
  <c r="AM194" i="7948"/>
  <c r="AH661" i="7948"/>
  <c r="AI62" i="7948"/>
  <c r="N729" i="18"/>
  <c r="N535" i="18"/>
  <c r="N73" i="7941"/>
  <c r="I469" i="18"/>
  <c r="BL247" i="7948"/>
  <c r="BL661" i="7948"/>
  <c r="BM223" i="7948"/>
  <c r="Y660" i="7948"/>
  <c r="Z61" i="7948"/>
  <c r="N9" i="7941"/>
  <c r="O9" i="7941"/>
  <c r="V77" i="7948"/>
  <c r="H666" i="7941"/>
  <c r="H536" i="7941"/>
  <c r="BQ222" i="7948"/>
  <c r="AK454" i="7948"/>
  <c r="AI455" i="7948"/>
  <c r="H71" i="7941"/>
  <c r="AC508" i="7948"/>
  <c r="AC655" i="7948"/>
  <c r="AE483" i="7948"/>
  <c r="AF483" i="7948"/>
  <c r="AF508" i="7948"/>
  <c r="AE665" i="7948"/>
  <c r="AF66" i="7948"/>
  <c r="O497" i="7941"/>
  <c r="P497" i="7941"/>
  <c r="Q497" i="7941"/>
  <c r="O1012" i="18"/>
  <c r="O850" i="18"/>
  <c r="O561" i="7941"/>
  <c r="P1012" i="18"/>
  <c r="P850" i="18"/>
  <c r="P561" i="7941"/>
  <c r="N1010" i="18"/>
  <c r="N848" i="18"/>
  <c r="N559" i="7941"/>
  <c r="N495" i="7941"/>
  <c r="O495" i="7941"/>
  <c r="N786" i="18"/>
  <c r="O744" i="18"/>
  <c r="O550" i="18"/>
  <c r="O88" i="7941"/>
  <c r="O745" i="18"/>
  <c r="O551" i="18"/>
  <c r="O89" i="7941"/>
  <c r="O751" i="18"/>
  <c r="O557" i="18"/>
  <c r="O95" i="7941"/>
  <c r="P549" i="18"/>
  <c r="P87" i="7941"/>
  <c r="Q743" i="18"/>
  <c r="Q549" i="18"/>
  <c r="Q87" i="7941"/>
  <c r="O748" i="18"/>
  <c r="O554" i="18"/>
  <c r="O92" i="7941"/>
  <c r="P250" i="7941"/>
  <c r="Q250" i="7941"/>
  <c r="N488" i="18"/>
  <c r="O24" i="7941"/>
  <c r="P24" i="7941"/>
  <c r="Q24" i="7941"/>
  <c r="N486" i="18"/>
  <c r="N487" i="18"/>
  <c r="O31" i="7941"/>
  <c r="P31" i="7941"/>
  <c r="Q31" i="7941"/>
  <c r="O28" i="7941"/>
  <c r="P28" i="7941"/>
  <c r="Q28" i="7941"/>
  <c r="O746" i="18"/>
  <c r="N493" i="18"/>
  <c r="P748" i="18"/>
  <c r="P554" i="18"/>
  <c r="P92" i="7941"/>
  <c r="N490" i="18"/>
  <c r="P744" i="18"/>
  <c r="P550" i="18"/>
  <c r="P88" i="7941"/>
  <c r="P745" i="18"/>
  <c r="P551" i="18"/>
  <c r="P89" i="7941"/>
  <c r="V676" i="7948"/>
  <c r="U676" i="7948"/>
  <c r="AD655" i="7948"/>
  <c r="AM488" i="7948"/>
  <c r="AN488" i="7948"/>
  <c r="AO488" i="7948"/>
  <c r="AO64" i="7948"/>
  <c r="AO663" i="7948"/>
  <c r="AE459" i="7948"/>
  <c r="AN431" i="7948"/>
  <c r="AO431" i="7948"/>
  <c r="AP431" i="7948"/>
  <c r="AQ431" i="7948"/>
  <c r="AR431" i="7948"/>
  <c r="AS431" i="7948"/>
  <c r="AT431" i="7948"/>
  <c r="AU431" i="7948"/>
  <c r="AV431" i="7948"/>
  <c r="AW431" i="7948"/>
  <c r="AX431" i="7948"/>
  <c r="AY431" i="7948"/>
  <c r="AM197" i="7948"/>
  <c r="AN197" i="7948"/>
  <c r="AO197" i="7948"/>
  <c r="AP197" i="7948"/>
  <c r="AQ197" i="7948"/>
  <c r="AR197" i="7948"/>
  <c r="AS197" i="7948"/>
  <c r="AT197" i="7948"/>
  <c r="AU197" i="7948"/>
  <c r="AV197" i="7948"/>
  <c r="AW197" i="7948"/>
  <c r="AX197" i="7948"/>
  <c r="AY197" i="7948"/>
  <c r="BW445" i="7948"/>
  <c r="BX445" i="7948"/>
  <c r="BY445" i="7948"/>
  <c r="BZ445" i="7948"/>
  <c r="AJ392" i="7948"/>
  <c r="AK367" i="7948"/>
  <c r="AJ465" i="7948"/>
  <c r="BU432" i="7948"/>
  <c r="BV432" i="7948"/>
  <c r="BW432" i="7948"/>
  <c r="BX432" i="7948"/>
  <c r="BY432" i="7948"/>
  <c r="BZ432" i="7948"/>
  <c r="AF450" i="7948"/>
  <c r="AG430" i="7948"/>
  <c r="AH486" i="7948"/>
  <c r="AH193" i="7948"/>
  <c r="AG218" i="7948"/>
  <c r="AC662" i="7948"/>
  <c r="AD63" i="7948"/>
  <c r="Y666" i="7948"/>
  <c r="Z67" i="7948"/>
  <c r="AG512" i="7948"/>
  <c r="W72" i="7948"/>
  <c r="X72" i="7948"/>
  <c r="BH280" i="7948"/>
  <c r="BG305" i="7948"/>
  <c r="BG663" i="7948"/>
  <c r="W669" i="7948"/>
  <c r="X70" i="7948"/>
  <c r="Y70" i="7948"/>
  <c r="Y669" i="7948"/>
  <c r="AM663" i="7948"/>
  <c r="AH457" i="7948"/>
  <c r="O680" i="7941"/>
  <c r="P680" i="7941"/>
  <c r="Q680" i="7941"/>
  <c r="P839" i="18"/>
  <c r="P550" i="7941"/>
  <c r="Q1001" i="18"/>
  <c r="Q839" i="18"/>
  <c r="Q550" i="7941"/>
  <c r="AP64" i="7948"/>
  <c r="AQ64" i="7948"/>
  <c r="AQ663" i="7948"/>
  <c r="AI457" i="7948"/>
  <c r="O775" i="18"/>
  <c r="P775" i="18"/>
  <c r="I7" i="7941"/>
  <c r="AL454" i="7948"/>
  <c r="BR222" i="7948"/>
  <c r="I472" i="7941"/>
  <c r="Z660" i="7948"/>
  <c r="AA61" i="7948"/>
  <c r="O729" i="18"/>
  <c r="AN194" i="7948"/>
  <c r="BN363" i="7948"/>
  <c r="BN665" i="7948"/>
  <c r="BO338" i="7948"/>
  <c r="AJ514" i="7948"/>
  <c r="H234" i="7941"/>
  <c r="AJ455" i="7948"/>
  <c r="P9" i="7941"/>
  <c r="Q9" i="7941"/>
  <c r="BN223" i="7948"/>
  <c r="BM247" i="7948"/>
  <c r="BM661" i="7948"/>
  <c r="I727" i="18"/>
  <c r="N471" i="18"/>
  <c r="AI661" i="7948"/>
  <c r="AJ62" i="7948"/>
  <c r="I987" i="18"/>
  <c r="X668" i="7948"/>
  <c r="Y69" i="7948"/>
  <c r="AJ425" i="7948"/>
  <c r="BO276" i="7948"/>
  <c r="BO662" i="7948"/>
  <c r="BP251" i="7948"/>
  <c r="W670" i="7948"/>
  <c r="X71" i="7948"/>
  <c r="AE508" i="7948"/>
  <c r="AG483" i="7948"/>
  <c r="AG66" i="7948"/>
  <c r="AF665" i="7948"/>
  <c r="AH483" i="7948"/>
  <c r="P751" i="18"/>
  <c r="P557" i="18"/>
  <c r="P95" i="7941"/>
  <c r="O1010" i="18"/>
  <c r="Q1012" i="18"/>
  <c r="Q850" i="18"/>
  <c r="Q561" i="7941"/>
  <c r="P495" i="7941"/>
  <c r="Q495" i="7941"/>
  <c r="O786" i="18"/>
  <c r="P786" i="18"/>
  <c r="Q786" i="18"/>
  <c r="R786" i="18"/>
  <c r="O691" i="7941"/>
  <c r="P691" i="7941"/>
  <c r="Q691" i="7941"/>
  <c r="N784" i="18"/>
  <c r="Q744" i="18"/>
  <c r="Q550" i="18"/>
  <c r="Q88" i="7941"/>
  <c r="Q751" i="18"/>
  <c r="Q557" i="18"/>
  <c r="Q95" i="7941"/>
  <c r="O490" i="18"/>
  <c r="P490" i="18"/>
  <c r="Q490" i="18"/>
  <c r="R490" i="18"/>
  <c r="O493" i="18"/>
  <c r="P493" i="18"/>
  <c r="Q493" i="18"/>
  <c r="R493" i="18"/>
  <c r="O252" i="7941"/>
  <c r="P252" i="7941"/>
  <c r="O251" i="7941"/>
  <c r="P251" i="7941"/>
  <c r="O488" i="18"/>
  <c r="P488" i="18"/>
  <c r="Q745" i="18"/>
  <c r="Q551" i="18"/>
  <c r="Q89" i="7941"/>
  <c r="O255" i="7941"/>
  <c r="Q748" i="18"/>
  <c r="Q554" i="18"/>
  <c r="Q92" i="7941"/>
  <c r="O258" i="7941"/>
  <c r="O552" i="18"/>
  <c r="O90" i="7941"/>
  <c r="P746" i="18"/>
  <c r="P552" i="18"/>
  <c r="P90" i="7941"/>
  <c r="O487" i="18"/>
  <c r="P487" i="18"/>
  <c r="Q487" i="18"/>
  <c r="R487" i="18"/>
  <c r="O486" i="18"/>
  <c r="P486" i="18"/>
  <c r="Q486" i="18"/>
  <c r="R486" i="18"/>
  <c r="O253" i="7941"/>
  <c r="P253" i="7941"/>
  <c r="AZ431" i="7948"/>
  <c r="BA431" i="7948"/>
  <c r="BB431" i="7948"/>
  <c r="BC431" i="7948"/>
  <c r="BD431" i="7948"/>
  <c r="BE431" i="7948"/>
  <c r="BF431" i="7948"/>
  <c r="BG431" i="7948"/>
  <c r="BH431" i="7948"/>
  <c r="BI431" i="7948"/>
  <c r="BJ431" i="7948"/>
  <c r="BK431" i="7948"/>
  <c r="BL431" i="7948"/>
  <c r="BM431" i="7948"/>
  <c r="BN431" i="7948"/>
  <c r="BO431" i="7948"/>
  <c r="BP431" i="7948"/>
  <c r="BQ431" i="7948"/>
  <c r="BR431" i="7948"/>
  <c r="BS431" i="7948"/>
  <c r="BT431" i="7948"/>
  <c r="BU431" i="7948"/>
  <c r="BV431" i="7948"/>
  <c r="BW431" i="7948"/>
  <c r="BX431" i="7948"/>
  <c r="BY431" i="7948"/>
  <c r="BZ431" i="7948"/>
  <c r="AF459" i="7948"/>
  <c r="AE479" i="7948"/>
  <c r="AE655" i="7948"/>
  <c r="AZ197" i="7948"/>
  <c r="BA197" i="7948"/>
  <c r="BB197" i="7948"/>
  <c r="BC197" i="7948"/>
  <c r="BD197" i="7948"/>
  <c r="BE197" i="7948"/>
  <c r="BF197" i="7948"/>
  <c r="BG197" i="7948"/>
  <c r="BH197" i="7948"/>
  <c r="BI197" i="7948"/>
  <c r="BJ197" i="7948"/>
  <c r="BK197" i="7948"/>
  <c r="BL197" i="7948"/>
  <c r="BM197" i="7948"/>
  <c r="BN197" i="7948"/>
  <c r="BO197" i="7948"/>
  <c r="BP197" i="7948"/>
  <c r="BQ197" i="7948"/>
  <c r="BR197" i="7948"/>
  <c r="BS197" i="7948"/>
  <c r="BT197" i="7948"/>
  <c r="BU197" i="7948"/>
  <c r="BV197" i="7948"/>
  <c r="BW197" i="7948"/>
  <c r="BX197" i="7948"/>
  <c r="BY197" i="7948"/>
  <c r="BZ197" i="7948"/>
  <c r="X671" i="7948"/>
  <c r="AH512" i="7948"/>
  <c r="AG537" i="7948"/>
  <c r="AD662" i="7948"/>
  <c r="AE63" i="7948"/>
  <c r="AH218" i="7948"/>
  <c r="AI193" i="7948"/>
  <c r="AP488" i="7948"/>
  <c r="AH430" i="7948"/>
  <c r="AG450" i="7948"/>
  <c r="AL367" i="7948"/>
  <c r="AK392" i="7948"/>
  <c r="W77" i="7948"/>
  <c r="W671" i="7948"/>
  <c r="W676" i="7948"/>
  <c r="Y72" i="7948"/>
  <c r="Y671" i="7948"/>
  <c r="AA67" i="7948"/>
  <c r="Z666" i="7948"/>
  <c r="AI486" i="7948"/>
  <c r="AH508" i="7948"/>
  <c r="AK465" i="7948"/>
  <c r="Q775" i="18"/>
  <c r="R775" i="18"/>
  <c r="X669" i="7948"/>
  <c r="AP663" i="7948"/>
  <c r="AR64" i="7948"/>
  <c r="AR663" i="7948"/>
  <c r="AJ457" i="7948"/>
  <c r="AK457" i="7948"/>
  <c r="AL457" i="7948"/>
  <c r="AM457" i="7948"/>
  <c r="AN457" i="7948"/>
  <c r="AO457" i="7948"/>
  <c r="AP457" i="7948"/>
  <c r="AQ457" i="7948"/>
  <c r="AR457" i="7948"/>
  <c r="AS457" i="7948"/>
  <c r="AT457" i="7948"/>
  <c r="AU457" i="7948"/>
  <c r="AV457" i="7948"/>
  <c r="AW457" i="7948"/>
  <c r="AX457" i="7948"/>
  <c r="AY457" i="7948"/>
  <c r="AZ457" i="7948"/>
  <c r="BA457" i="7948"/>
  <c r="BB457" i="7948"/>
  <c r="Z70" i="7948"/>
  <c r="AA70" i="7948"/>
  <c r="BH305" i="7948"/>
  <c r="BH663" i="7948"/>
  <c r="BI280" i="7948"/>
  <c r="BP276" i="7948"/>
  <c r="BP662" i="7948"/>
  <c r="BQ251" i="7948"/>
  <c r="Y668" i="7948"/>
  <c r="Z69" i="7948"/>
  <c r="X670" i="7948"/>
  <c r="Y71" i="7948"/>
  <c r="AK425" i="7948"/>
  <c r="X77" i="7948"/>
  <c r="I825" i="18"/>
  <c r="AJ661" i="7948"/>
  <c r="AK62" i="7948"/>
  <c r="N480" i="7941"/>
  <c r="O480" i="7941"/>
  <c r="P480" i="7941"/>
  <c r="O471" i="18"/>
  <c r="P471" i="18"/>
  <c r="I533" i="18"/>
  <c r="BO223" i="7948"/>
  <c r="BN247" i="7948"/>
  <c r="BN661" i="7948"/>
  <c r="AO194" i="7948"/>
  <c r="P729" i="18"/>
  <c r="O535" i="18"/>
  <c r="O73" i="7941"/>
  <c r="N991" i="18"/>
  <c r="N829" i="18"/>
  <c r="N540" i="7941"/>
  <c r="AA660" i="7948"/>
  <c r="AB61" i="7948"/>
  <c r="N483" i="7941"/>
  <c r="O483" i="7941"/>
  <c r="O236" i="7941"/>
  <c r="P236" i="7941"/>
  <c r="N476" i="7941"/>
  <c r="O476" i="7941"/>
  <c r="P476" i="7941"/>
  <c r="Q476" i="7941"/>
  <c r="N998" i="18"/>
  <c r="N836" i="18"/>
  <c r="N547" i="7941"/>
  <c r="AK455" i="7948"/>
  <c r="AK514" i="7948"/>
  <c r="BO363" i="7948"/>
  <c r="BO665" i="7948"/>
  <c r="BP338" i="7948"/>
  <c r="N995" i="18"/>
  <c r="N833" i="18"/>
  <c r="N544" i="7941"/>
  <c r="BS222" i="7948"/>
  <c r="AM454" i="7948"/>
  <c r="AI483" i="7948"/>
  <c r="AG665" i="7948"/>
  <c r="AH66" i="7948"/>
  <c r="AJ483" i="7948"/>
  <c r="AK483" i="7948"/>
  <c r="AL483" i="7948"/>
  <c r="AG508" i="7948"/>
  <c r="O848" i="18"/>
  <c r="O559" i="7941"/>
  <c r="P1010" i="18"/>
  <c r="O784" i="18"/>
  <c r="P784" i="18"/>
  <c r="Q784" i="18"/>
  <c r="R784" i="18"/>
  <c r="O689" i="7941"/>
  <c r="P689" i="7941"/>
  <c r="Q689" i="7941"/>
  <c r="Q488" i="18"/>
  <c r="R488" i="18"/>
  <c r="N37" i="7941"/>
  <c r="O37" i="7941"/>
  <c r="P37" i="7941"/>
  <c r="Q37" i="7941"/>
  <c r="Q746" i="18"/>
  <c r="Q552" i="18"/>
  <c r="Q90" i="7941"/>
  <c r="N756" i="18"/>
  <c r="N562" i="18"/>
  <c r="N100" i="7941"/>
  <c r="P255" i="7941"/>
  <c r="Q255" i="7941"/>
  <c r="N33" i="7941"/>
  <c r="O33" i="7941"/>
  <c r="N29" i="7941"/>
  <c r="O29" i="7941"/>
  <c r="P29" i="7941"/>
  <c r="N750" i="18"/>
  <c r="N556" i="18"/>
  <c r="N94" i="7941"/>
  <c r="Q253" i="7941"/>
  <c r="N34" i="7941"/>
  <c r="O34" i="7941"/>
  <c r="P34" i="7941"/>
  <c r="Q34" i="7941"/>
  <c r="N22" i="7941"/>
  <c r="O22" i="7941"/>
  <c r="P22" i="7941"/>
  <c r="Q22" i="7941"/>
  <c r="N30" i="7941"/>
  <c r="O30" i="7941"/>
  <c r="P30" i="7941"/>
  <c r="Q30" i="7941"/>
  <c r="P258" i="7941"/>
  <c r="Q258" i="7941"/>
  <c r="N27" i="7941"/>
  <c r="N754" i="18"/>
  <c r="N560" i="18"/>
  <c r="N98" i="7941"/>
  <c r="N742" i="18"/>
  <c r="N548" i="18"/>
  <c r="N86" i="7941"/>
  <c r="N757" i="18"/>
  <c r="N563" i="18"/>
  <c r="N101" i="7941"/>
  <c r="Q251" i="7941"/>
  <c r="Q252" i="7941"/>
  <c r="N36" i="7941"/>
  <c r="O36" i="7941"/>
  <c r="P36" i="7941"/>
  <c r="Q36" i="7941"/>
  <c r="N753" i="18"/>
  <c r="N559" i="18"/>
  <c r="N97" i="7941"/>
  <c r="N747" i="18"/>
  <c r="N553" i="18"/>
  <c r="N91" i="7941"/>
  <c r="N749" i="18"/>
  <c r="N555" i="18"/>
  <c r="N93" i="7941"/>
  <c r="X676" i="7948"/>
  <c r="P483" i="7941"/>
  <c r="Q483" i="7941"/>
  <c r="AG459" i="7948"/>
  <c r="AF479" i="7948"/>
  <c r="AF655" i="7948"/>
  <c r="AL392" i="7948"/>
  <c r="AM367" i="7948"/>
  <c r="AI430" i="7948"/>
  <c r="AH450" i="7948"/>
  <c r="AJ193" i="7948"/>
  <c r="AI218" i="7948"/>
  <c r="AH537" i="7948"/>
  <c r="O998" i="18"/>
  <c r="O836" i="18"/>
  <c r="O547" i="7941"/>
  <c r="AL465" i="7948"/>
  <c r="AJ486" i="7948"/>
  <c r="AI508" i="7948"/>
  <c r="AB67" i="7948"/>
  <c r="AA666" i="7948"/>
  <c r="Z72" i="7948"/>
  <c r="Z671" i="7948"/>
  <c r="AQ488" i="7948"/>
  <c r="AE662" i="7948"/>
  <c r="AF63" i="7948"/>
  <c r="AI512" i="7948"/>
  <c r="AJ512" i="7948"/>
  <c r="AA669" i="7948"/>
  <c r="N478" i="7941"/>
  <c r="O478" i="7941"/>
  <c r="P478" i="7941"/>
  <c r="Q478" i="7941"/>
  <c r="N475" i="7941"/>
  <c r="O475" i="7941"/>
  <c r="P475" i="7941"/>
  <c r="Q236" i="7941"/>
  <c r="Q471" i="18"/>
  <c r="R471" i="18"/>
  <c r="Q480" i="7941"/>
  <c r="BJ280" i="7948"/>
  <c r="BI305" i="7948"/>
  <c r="BI663" i="7948"/>
  <c r="Z669" i="7948"/>
  <c r="BC457" i="7948"/>
  <c r="BD457" i="7948"/>
  <c r="BE457" i="7948"/>
  <c r="BF457" i="7948"/>
  <c r="BG457" i="7948"/>
  <c r="BH457" i="7948"/>
  <c r="BI457" i="7948"/>
  <c r="BJ457" i="7948"/>
  <c r="BK457" i="7948"/>
  <c r="BL457" i="7948"/>
  <c r="BM457" i="7948"/>
  <c r="BN457" i="7948"/>
  <c r="BO457" i="7948"/>
  <c r="BP457" i="7948"/>
  <c r="BQ457" i="7948"/>
  <c r="BR457" i="7948"/>
  <c r="BS457" i="7948"/>
  <c r="BT457" i="7948"/>
  <c r="BU457" i="7948"/>
  <c r="BV457" i="7948"/>
  <c r="BW457" i="7948"/>
  <c r="BX457" i="7948"/>
  <c r="BY457" i="7948"/>
  <c r="BZ457" i="7948"/>
  <c r="AB70" i="7948"/>
  <c r="AB669" i="7948"/>
  <c r="N990" i="18"/>
  <c r="N828" i="18"/>
  <c r="N539" i="7941"/>
  <c r="BT222" i="7948"/>
  <c r="O995" i="18"/>
  <c r="O833" i="18"/>
  <c r="O544" i="7941"/>
  <c r="N769" i="18"/>
  <c r="BP363" i="7948"/>
  <c r="BP665" i="7948"/>
  <c r="BQ338" i="7948"/>
  <c r="AL514" i="7948"/>
  <c r="N772" i="18"/>
  <c r="AB660" i="7948"/>
  <c r="AC61" i="7948"/>
  <c r="N765" i="18"/>
  <c r="P535" i="18"/>
  <c r="P73" i="7941"/>
  <c r="Q729" i="18"/>
  <c r="Q535" i="18"/>
  <c r="Q73" i="7941"/>
  <c r="AP194" i="7948"/>
  <c r="BP223" i="7948"/>
  <c r="BO247" i="7948"/>
  <c r="BO661" i="7948"/>
  <c r="I71" i="7941"/>
  <c r="J761" i="18"/>
  <c r="I536" i="7941"/>
  <c r="N741" i="18"/>
  <c r="N547" i="18"/>
  <c r="N85" i="7941"/>
  <c r="AA69" i="7948"/>
  <c r="Z668" i="7948"/>
  <c r="BQ276" i="7948"/>
  <c r="BQ662" i="7948"/>
  <c r="BR251" i="7948"/>
  <c r="AN454" i="7948"/>
  <c r="AL455" i="7948"/>
  <c r="O991" i="18"/>
  <c r="O829" i="18"/>
  <c r="O540" i="7941"/>
  <c r="J469" i="18"/>
  <c r="AK661" i="7948"/>
  <c r="AL62" i="7948"/>
  <c r="AL425" i="7948"/>
  <c r="Y670" i="7948"/>
  <c r="Y676" i="7948"/>
  <c r="Z71" i="7948"/>
  <c r="Y77" i="7948"/>
  <c r="N21" i="7941"/>
  <c r="O21" i="7941"/>
  <c r="AI66" i="7948"/>
  <c r="AH665" i="7948"/>
  <c r="P848" i="18"/>
  <c r="P559" i="7941"/>
  <c r="Q1010" i="18"/>
  <c r="Q848" i="18"/>
  <c r="Q559" i="7941"/>
  <c r="N1007" i="18"/>
  <c r="N845" i="18"/>
  <c r="N556" i="7941"/>
  <c r="N489" i="7941"/>
  <c r="O489" i="7941"/>
  <c r="P489" i="7941"/>
  <c r="Q489" i="7941"/>
  <c r="N501" i="7941"/>
  <c r="O501" i="7941"/>
  <c r="P501" i="7941"/>
  <c r="Q501" i="7941"/>
  <c r="N494" i="7941"/>
  <c r="O494" i="7941"/>
  <c r="P494" i="7941"/>
  <c r="Q494" i="7941"/>
  <c r="N487" i="7941"/>
  <c r="O487" i="7941"/>
  <c r="P487" i="7941"/>
  <c r="Q487" i="7941"/>
  <c r="N500" i="7941"/>
  <c r="O500" i="7941"/>
  <c r="P500" i="7941"/>
  <c r="Q500" i="7941"/>
  <c r="N490" i="7941"/>
  <c r="O490" i="7941"/>
  <c r="P490" i="7941"/>
  <c r="Q490" i="7941"/>
  <c r="N1013" i="18"/>
  <c r="N851" i="18"/>
  <c r="N562" i="7941"/>
  <c r="O1013" i="18"/>
  <c r="O851" i="18"/>
  <c r="O562" i="7941"/>
  <c r="N1016" i="18"/>
  <c r="N854" i="18"/>
  <c r="N565" i="7941"/>
  <c r="N1009" i="18"/>
  <c r="N847" i="18"/>
  <c r="N558" i="7941"/>
  <c r="N1002" i="18"/>
  <c r="N840" i="18"/>
  <c r="N551" i="7941"/>
  <c r="N1006" i="18"/>
  <c r="N844" i="18"/>
  <c r="N555" i="7941"/>
  <c r="N1008" i="18"/>
  <c r="N846" i="18"/>
  <c r="N557" i="7941"/>
  <c r="N1003" i="18"/>
  <c r="N841" i="18"/>
  <c r="N552" i="7941"/>
  <c r="N1015" i="18"/>
  <c r="N853" i="18"/>
  <c r="N564" i="7941"/>
  <c r="N1017" i="18"/>
  <c r="N855" i="18"/>
  <c r="N566" i="7941"/>
  <c r="N1005" i="18"/>
  <c r="N843" i="18"/>
  <c r="N554" i="7941"/>
  <c r="N498" i="7941"/>
  <c r="O498" i="7941"/>
  <c r="P498" i="7941"/>
  <c r="Q498" i="7941"/>
  <c r="N491" i="7941"/>
  <c r="O491" i="7941"/>
  <c r="P491" i="7941"/>
  <c r="Q491" i="7941"/>
  <c r="N493" i="7941"/>
  <c r="O493" i="7941"/>
  <c r="P493" i="7941"/>
  <c r="Q493" i="7941"/>
  <c r="N488" i="7941"/>
  <c r="O488" i="7941"/>
  <c r="P488" i="7941"/>
  <c r="Q488" i="7941"/>
  <c r="N502" i="7941"/>
  <c r="O502" i="7941"/>
  <c r="P502" i="7941"/>
  <c r="Q502" i="7941"/>
  <c r="N492" i="7941"/>
  <c r="O492" i="7941"/>
  <c r="P492" i="7941"/>
  <c r="Q492" i="7941"/>
  <c r="N1004" i="18"/>
  <c r="N842" i="18"/>
  <c r="N553" i="7941"/>
  <c r="O1004" i="18"/>
  <c r="O842" i="18"/>
  <c r="O553" i="7941"/>
  <c r="O753" i="18"/>
  <c r="O559" i="18"/>
  <c r="O97" i="7941"/>
  <c r="O747" i="18"/>
  <c r="O553" i="18"/>
  <c r="O91" i="7941"/>
  <c r="O754" i="18"/>
  <c r="O560" i="18"/>
  <c r="O98" i="7941"/>
  <c r="P747" i="18"/>
  <c r="P553" i="18"/>
  <c r="P91" i="7941"/>
  <c r="P754" i="18"/>
  <c r="P560" i="18"/>
  <c r="P98" i="7941"/>
  <c r="O750" i="18"/>
  <c r="P33" i="7941"/>
  <c r="Q33" i="7941"/>
  <c r="O749" i="18"/>
  <c r="O254" i="7941"/>
  <c r="P254" i="7941"/>
  <c r="Q254" i="7941"/>
  <c r="N489" i="18"/>
  <c r="O489" i="18"/>
  <c r="P489" i="18"/>
  <c r="Q489" i="18"/>
  <c r="R489" i="18"/>
  <c r="P753" i="18"/>
  <c r="O757" i="18"/>
  <c r="O742" i="18"/>
  <c r="N484" i="18"/>
  <c r="O484" i="18"/>
  <c r="P484" i="18"/>
  <c r="Q484" i="18"/>
  <c r="R484" i="18"/>
  <c r="O27" i="7941"/>
  <c r="P27" i="7941"/>
  <c r="Q29" i="7941"/>
  <c r="O756" i="18"/>
  <c r="O263" i="7941"/>
  <c r="P263" i="7941"/>
  <c r="Q263" i="7941"/>
  <c r="N498" i="18"/>
  <c r="O498" i="18"/>
  <c r="P498" i="18"/>
  <c r="Q498" i="18"/>
  <c r="R498" i="18"/>
  <c r="N491" i="18"/>
  <c r="O491" i="18"/>
  <c r="P491" i="18"/>
  <c r="Q491" i="18"/>
  <c r="R491" i="18"/>
  <c r="N495" i="18"/>
  <c r="O495" i="18"/>
  <c r="P495" i="18"/>
  <c r="Q495" i="18"/>
  <c r="R495" i="18"/>
  <c r="N499" i="18"/>
  <c r="O499" i="18"/>
  <c r="P499" i="18"/>
  <c r="Q499" i="18"/>
  <c r="R499" i="18"/>
  <c r="O261" i="7941"/>
  <c r="P261" i="7941"/>
  <c r="Q261" i="7941"/>
  <c r="N496" i="18"/>
  <c r="O496" i="18"/>
  <c r="P496" i="18"/>
  <c r="Q496" i="18"/>
  <c r="R496" i="18"/>
  <c r="O257" i="7941"/>
  <c r="P257" i="7941"/>
  <c r="Q257" i="7941"/>
  <c r="N492" i="18"/>
  <c r="O492" i="18"/>
  <c r="P492" i="18"/>
  <c r="Q492" i="18"/>
  <c r="R492" i="18"/>
  <c r="AA72" i="7948"/>
  <c r="AA671" i="7948"/>
  <c r="AH459" i="7948"/>
  <c r="AG479" i="7948"/>
  <c r="AG655" i="7948"/>
  <c r="O990" i="18"/>
  <c r="O828" i="18"/>
  <c r="O539" i="7941"/>
  <c r="AR488" i="7948"/>
  <c r="AS488" i="7948"/>
  <c r="AT488" i="7948"/>
  <c r="AB72" i="7948"/>
  <c r="AJ537" i="7948"/>
  <c r="AN367" i="7948"/>
  <c r="AN392" i="7948"/>
  <c r="AM392" i="7948"/>
  <c r="P21" i="7941"/>
  <c r="Q21" i="7941"/>
  <c r="P990" i="18"/>
  <c r="P828" i="18"/>
  <c r="P539" i="7941"/>
  <c r="AI537" i="7948"/>
  <c r="AF662" i="7948"/>
  <c r="AG63" i="7948"/>
  <c r="AC67" i="7948"/>
  <c r="AB666" i="7948"/>
  <c r="N10" i="7941"/>
  <c r="O10" i="7941"/>
  <c r="P10" i="7941"/>
  <c r="Q10" i="7941"/>
  <c r="AK486" i="7948"/>
  <c r="AJ508" i="7948"/>
  <c r="AM465" i="7948"/>
  <c r="P998" i="18"/>
  <c r="AK512" i="7948"/>
  <c r="AK537" i="7948"/>
  <c r="AJ218" i="7948"/>
  <c r="AK193" i="7948"/>
  <c r="AJ430" i="7948"/>
  <c r="AI450" i="7948"/>
  <c r="BJ305" i="7948"/>
  <c r="BJ663" i="7948"/>
  <c r="BK280" i="7948"/>
  <c r="N993" i="18"/>
  <c r="Q475" i="7941"/>
  <c r="O669" i="7941"/>
  <c r="P669" i="7941"/>
  <c r="Q669" i="7941"/>
  <c r="N764" i="18"/>
  <c r="AC70" i="7948"/>
  <c r="AD70" i="7948"/>
  <c r="N999" i="18"/>
  <c r="AO454" i="7948"/>
  <c r="N19" i="7941"/>
  <c r="O19" i="7941"/>
  <c r="P19" i="7941"/>
  <c r="Q19" i="7941"/>
  <c r="N483" i="18"/>
  <c r="J472" i="7941"/>
  <c r="I666" i="7941"/>
  <c r="J987" i="18"/>
  <c r="I234" i="7941"/>
  <c r="AQ194" i="7948"/>
  <c r="O765" i="18"/>
  <c r="P765" i="18"/>
  <c r="Q765" i="18"/>
  <c r="P991" i="18"/>
  <c r="P829" i="18"/>
  <c r="P540" i="7941"/>
  <c r="AC660" i="7948"/>
  <c r="AD61" i="7948"/>
  <c r="O772" i="18"/>
  <c r="P772" i="18"/>
  <c r="Q772" i="18"/>
  <c r="O769" i="18"/>
  <c r="P769" i="18"/>
  <c r="BU222" i="7948"/>
  <c r="N739" i="18"/>
  <c r="N481" i="7941"/>
  <c r="O481" i="7941"/>
  <c r="P481" i="7941"/>
  <c r="Q481" i="7941"/>
  <c r="Z670" i="7948"/>
  <c r="Z676" i="7948"/>
  <c r="AA71" i="7948"/>
  <c r="AA77" i="7948"/>
  <c r="AM483" i="7948"/>
  <c r="AM425" i="7948"/>
  <c r="AL661" i="7948"/>
  <c r="AM62" i="7948"/>
  <c r="J727" i="18"/>
  <c r="AM455" i="7948"/>
  <c r="BR276" i="7948"/>
  <c r="BR662" i="7948"/>
  <c r="BS251" i="7948"/>
  <c r="Z77" i="7948"/>
  <c r="AB69" i="7948"/>
  <c r="AA668" i="7948"/>
  <c r="O741" i="18"/>
  <c r="O547" i="18"/>
  <c r="O85" i="7941"/>
  <c r="J7" i="7941"/>
  <c r="BQ223" i="7948"/>
  <c r="BP247" i="7948"/>
  <c r="BP661" i="7948"/>
  <c r="N996" i="18"/>
  <c r="N834" i="18"/>
  <c r="N545" i="7941"/>
  <c r="O670" i="7941"/>
  <c r="P670" i="7941"/>
  <c r="N484" i="7941"/>
  <c r="O484" i="7941"/>
  <c r="P484" i="7941"/>
  <c r="O677" i="7941"/>
  <c r="P677" i="7941"/>
  <c r="AM514" i="7948"/>
  <c r="BQ363" i="7948"/>
  <c r="BQ665" i="7948"/>
  <c r="BR338" i="7948"/>
  <c r="O674" i="7941"/>
  <c r="P674" i="7941"/>
  <c r="Q674" i="7941"/>
  <c r="P995" i="18"/>
  <c r="P833" i="18"/>
  <c r="P544" i="7941"/>
  <c r="AJ66" i="7948"/>
  <c r="AI665" i="7948"/>
  <c r="P1004" i="18"/>
  <c r="P842" i="18"/>
  <c r="P553" i="7941"/>
  <c r="O1015" i="18"/>
  <c r="O853" i="18"/>
  <c r="O564" i="7941"/>
  <c r="O1009" i="18"/>
  <c r="O847" i="18"/>
  <c r="O558" i="7941"/>
  <c r="O1016" i="18"/>
  <c r="O854" i="18"/>
  <c r="O565" i="7941"/>
  <c r="P1013" i="18"/>
  <c r="P851" i="18"/>
  <c r="P562" i="7941"/>
  <c r="O683" i="7941"/>
  <c r="P683" i="7941"/>
  <c r="Q683" i="7941"/>
  <c r="N778" i="18"/>
  <c r="O778" i="18"/>
  <c r="P778" i="18"/>
  <c r="Q778" i="18"/>
  <c r="R778" i="18"/>
  <c r="O696" i="7941"/>
  <c r="P696" i="7941"/>
  <c r="Q696" i="7941"/>
  <c r="N791" i="18"/>
  <c r="O791" i="18"/>
  <c r="P791" i="18"/>
  <c r="Q791" i="18"/>
  <c r="R791" i="18"/>
  <c r="P1015" i="18"/>
  <c r="O682" i="7941"/>
  <c r="P682" i="7941"/>
  <c r="Q682" i="7941"/>
  <c r="N777" i="18"/>
  <c r="O777" i="18"/>
  <c r="P777" i="18"/>
  <c r="Q777" i="18"/>
  <c r="R777" i="18"/>
  <c r="O685" i="7941"/>
  <c r="P685" i="7941"/>
  <c r="Q685" i="7941"/>
  <c r="N780" i="18"/>
  <c r="O780" i="18"/>
  <c r="P780" i="18"/>
  <c r="Q780" i="18"/>
  <c r="R780" i="18"/>
  <c r="O688" i="7941"/>
  <c r="P688" i="7941"/>
  <c r="Q688" i="7941"/>
  <c r="N783" i="18"/>
  <c r="O783" i="18"/>
  <c r="P783" i="18"/>
  <c r="Q783" i="18"/>
  <c r="R783" i="18"/>
  <c r="O692" i="7941"/>
  <c r="P692" i="7941"/>
  <c r="Q692" i="7941"/>
  <c r="N787" i="18"/>
  <c r="O787" i="18"/>
  <c r="P787" i="18"/>
  <c r="Q787" i="18"/>
  <c r="R787" i="18"/>
  <c r="O1005" i="18"/>
  <c r="O684" i="7941"/>
  <c r="P684" i="7941"/>
  <c r="Q684" i="7941"/>
  <c r="N779" i="18"/>
  <c r="O779" i="18"/>
  <c r="P779" i="18"/>
  <c r="Q779" i="18"/>
  <c r="R779" i="18"/>
  <c r="O1017" i="18"/>
  <c r="O694" i="7941"/>
  <c r="P694" i="7941"/>
  <c r="Q694" i="7941"/>
  <c r="N789" i="18"/>
  <c r="O789" i="18"/>
  <c r="P789" i="18"/>
  <c r="Q789" i="18"/>
  <c r="R789" i="18"/>
  <c r="O1003" i="18"/>
  <c r="O1008" i="18"/>
  <c r="O687" i="7941"/>
  <c r="P687" i="7941"/>
  <c r="Q687" i="7941"/>
  <c r="N782" i="18"/>
  <c r="O782" i="18"/>
  <c r="P782" i="18"/>
  <c r="Q782" i="18"/>
  <c r="R782" i="18"/>
  <c r="O1006" i="18"/>
  <c r="O1002" i="18"/>
  <c r="O681" i="7941"/>
  <c r="P681" i="7941"/>
  <c r="Q681" i="7941"/>
  <c r="N776" i="18"/>
  <c r="O776" i="18"/>
  <c r="P776" i="18"/>
  <c r="Q776" i="18"/>
  <c r="R776" i="18"/>
  <c r="P1009" i="18"/>
  <c r="P1016" i="18"/>
  <c r="O695" i="7941"/>
  <c r="P695" i="7941"/>
  <c r="Q695" i="7941"/>
  <c r="N790" i="18"/>
  <c r="O790" i="18"/>
  <c r="P790" i="18"/>
  <c r="Q790" i="18"/>
  <c r="R790" i="18"/>
  <c r="Q1013" i="18"/>
  <c r="Q851" i="18"/>
  <c r="Q562" i="7941"/>
  <c r="O1007" i="18"/>
  <c r="O686" i="7941"/>
  <c r="P686" i="7941"/>
  <c r="Q686" i="7941"/>
  <c r="N781" i="18"/>
  <c r="O781" i="18"/>
  <c r="P781" i="18"/>
  <c r="Q781" i="18"/>
  <c r="R781" i="18"/>
  <c r="Q747" i="18"/>
  <c r="Q553" i="18"/>
  <c r="Q91" i="7941"/>
  <c r="Q754" i="18"/>
  <c r="Q560" i="18"/>
  <c r="Q98" i="7941"/>
  <c r="O556" i="18"/>
  <c r="O94" i="7941"/>
  <c r="P750" i="18"/>
  <c r="O256" i="7941"/>
  <c r="O563" i="18"/>
  <c r="O101" i="7941"/>
  <c r="P757" i="18"/>
  <c r="O555" i="18"/>
  <c r="O93" i="7941"/>
  <c r="P749" i="18"/>
  <c r="O260" i="7941"/>
  <c r="O562" i="18"/>
  <c r="O100" i="7941"/>
  <c r="P756" i="18"/>
  <c r="O548" i="18"/>
  <c r="O86" i="7941"/>
  <c r="P742" i="18"/>
  <c r="P559" i="18"/>
  <c r="P97" i="7941"/>
  <c r="Q753" i="18"/>
  <c r="Q559" i="18"/>
  <c r="Q97" i="7941"/>
  <c r="Q27" i="7941"/>
  <c r="AU488" i="7948"/>
  <c r="AV488" i="7948"/>
  <c r="AW488" i="7948"/>
  <c r="AX488" i="7948"/>
  <c r="AY488" i="7948"/>
  <c r="AZ488" i="7948"/>
  <c r="BA488" i="7948"/>
  <c r="BB488" i="7948"/>
  <c r="BC488" i="7948"/>
  <c r="Q990" i="18"/>
  <c r="Q828" i="18"/>
  <c r="Q539" i="7941"/>
  <c r="AI459" i="7948"/>
  <c r="AH479" i="7948"/>
  <c r="AH655" i="7948"/>
  <c r="AO367" i="7948"/>
  <c r="AK430" i="7948"/>
  <c r="AJ450" i="7948"/>
  <c r="AL193" i="7948"/>
  <c r="AK218" i="7948"/>
  <c r="AG662" i="7948"/>
  <c r="AH63" i="7948"/>
  <c r="AH662" i="7948"/>
  <c r="AL512" i="7948"/>
  <c r="Q484" i="7941"/>
  <c r="Q991" i="18"/>
  <c r="Q829" i="18"/>
  <c r="Q540" i="7941"/>
  <c r="P836" i="18"/>
  <c r="P547" i="7941"/>
  <c r="Q998" i="18"/>
  <c r="Q836" i="18"/>
  <c r="Q547" i="7941"/>
  <c r="AN465" i="7948"/>
  <c r="AL486" i="7948"/>
  <c r="AK508" i="7948"/>
  <c r="AD67" i="7948"/>
  <c r="AC666" i="7948"/>
  <c r="AB671" i="7948"/>
  <c r="AC72" i="7948"/>
  <c r="N730" i="18"/>
  <c r="N536" i="18"/>
  <c r="N74" i="7941"/>
  <c r="BD488" i="7948"/>
  <c r="BE488" i="7948"/>
  <c r="BF488" i="7948"/>
  <c r="BG488" i="7948"/>
  <c r="BH488" i="7948"/>
  <c r="BI488" i="7948"/>
  <c r="BJ488" i="7948"/>
  <c r="BK488" i="7948"/>
  <c r="BL488" i="7948"/>
  <c r="BM488" i="7948"/>
  <c r="BN488" i="7948"/>
  <c r="BO488" i="7948"/>
  <c r="BP488" i="7948"/>
  <c r="BQ488" i="7948"/>
  <c r="BR488" i="7948"/>
  <c r="BS488" i="7948"/>
  <c r="BT488" i="7948"/>
  <c r="BU488" i="7948"/>
  <c r="BV488" i="7948"/>
  <c r="BW488" i="7948"/>
  <c r="BX488" i="7948"/>
  <c r="BY488" i="7948"/>
  <c r="BZ488" i="7948"/>
  <c r="AD669" i="7948"/>
  <c r="N831" i="18"/>
  <c r="N542" i="7941"/>
  <c r="O993" i="18"/>
  <c r="BK305" i="7948"/>
  <c r="BK663" i="7948"/>
  <c r="BL280" i="7948"/>
  <c r="R772" i="18"/>
  <c r="R765" i="18"/>
  <c r="AC669" i="7948"/>
  <c r="AE70" i="7948"/>
  <c r="AE669" i="7948"/>
  <c r="O764" i="18"/>
  <c r="P764" i="18"/>
  <c r="Q764" i="18"/>
  <c r="R764" i="18"/>
  <c r="N767" i="18"/>
  <c r="Q995" i="18"/>
  <c r="Q833" i="18"/>
  <c r="Q544" i="7941"/>
  <c r="N735" i="18"/>
  <c r="N541" i="18"/>
  <c r="N79" i="7941"/>
  <c r="AN514" i="7948"/>
  <c r="Q677" i="7941"/>
  <c r="Q670" i="7941"/>
  <c r="N11" i="7941"/>
  <c r="O11" i="7941"/>
  <c r="P741" i="18"/>
  <c r="P547" i="18"/>
  <c r="P85" i="7941"/>
  <c r="AC69" i="7948"/>
  <c r="AB668" i="7948"/>
  <c r="BS276" i="7948"/>
  <c r="BS662" i="7948"/>
  <c r="BT251" i="7948"/>
  <c r="AN455" i="7948"/>
  <c r="N14" i="7941"/>
  <c r="O14" i="7941"/>
  <c r="J533" i="18"/>
  <c r="N994" i="18"/>
  <c r="N832" i="18"/>
  <c r="N543" i="7941"/>
  <c r="N734" i="18"/>
  <c r="N540" i="18"/>
  <c r="N78" i="7941"/>
  <c r="O739" i="18"/>
  <c r="N545" i="18"/>
  <c r="N83" i="7941"/>
  <c r="N481" i="18"/>
  <c r="N479" i="7941"/>
  <c r="O479" i="7941"/>
  <c r="P479" i="7941"/>
  <c r="Q479" i="7941"/>
  <c r="Q769" i="18"/>
  <c r="R769" i="18"/>
  <c r="N15" i="7941"/>
  <c r="O15" i="7941"/>
  <c r="AD660" i="7948"/>
  <c r="AE61" i="7948"/>
  <c r="N731" i="18"/>
  <c r="N537" i="18"/>
  <c r="N75" i="7941"/>
  <c r="AR194" i="7948"/>
  <c r="O483" i="18"/>
  <c r="P483" i="18"/>
  <c r="Q483" i="18"/>
  <c r="Q741" i="18"/>
  <c r="Q547" i="18"/>
  <c r="Q85" i="7941"/>
  <c r="N737" i="18"/>
  <c r="N543" i="18"/>
  <c r="N81" i="7941"/>
  <c r="AP454" i="7948"/>
  <c r="N773" i="18"/>
  <c r="BR363" i="7948"/>
  <c r="BR665" i="7948"/>
  <c r="BS338" i="7948"/>
  <c r="O996" i="18"/>
  <c r="P996" i="18"/>
  <c r="P834" i="18"/>
  <c r="P545" i="7941"/>
  <c r="N770" i="18"/>
  <c r="BR223" i="7948"/>
  <c r="BQ247" i="7948"/>
  <c r="BQ661" i="7948"/>
  <c r="N17" i="7941"/>
  <c r="O17" i="7941"/>
  <c r="P17" i="7941"/>
  <c r="Q17" i="7941"/>
  <c r="N16" i="7941"/>
  <c r="O16" i="7941"/>
  <c r="AM661" i="7948"/>
  <c r="AN62" i="7948"/>
  <c r="AN425" i="7948"/>
  <c r="AN483" i="7948"/>
  <c r="AA670" i="7948"/>
  <c r="AA676" i="7948"/>
  <c r="AB71" i="7948"/>
  <c r="N736" i="18"/>
  <c r="N542" i="18"/>
  <c r="N80" i="7941"/>
  <c r="BV222" i="7948"/>
  <c r="J825" i="18"/>
  <c r="O248" i="7941"/>
  <c r="P248" i="7941"/>
  <c r="Q248" i="7941"/>
  <c r="O999" i="18"/>
  <c r="N837" i="18"/>
  <c r="N548" i="7941"/>
  <c r="AI63" i="7948"/>
  <c r="AI662" i="7948"/>
  <c r="AK66" i="7948"/>
  <c r="AJ665" i="7948"/>
  <c r="Q1004" i="18"/>
  <c r="Q842" i="18"/>
  <c r="Q553" i="7941"/>
  <c r="P847" i="18"/>
  <c r="P558" i="7941"/>
  <c r="Q1009" i="18"/>
  <c r="Q847" i="18"/>
  <c r="Q558" i="7941"/>
  <c r="O844" i="18"/>
  <c r="O555" i="7941"/>
  <c r="P1006" i="18"/>
  <c r="O841" i="18"/>
  <c r="O552" i="7941"/>
  <c r="P1003" i="18"/>
  <c r="O843" i="18"/>
  <c r="O554" i="7941"/>
  <c r="P1005" i="18"/>
  <c r="O845" i="18"/>
  <c r="O556" i="7941"/>
  <c r="P1007" i="18"/>
  <c r="P854" i="18"/>
  <c r="P565" i="7941"/>
  <c r="Q1016" i="18"/>
  <c r="Q854" i="18"/>
  <c r="Q565" i="7941"/>
  <c r="O840" i="18"/>
  <c r="O551" i="7941"/>
  <c r="P1002" i="18"/>
  <c r="O846" i="18"/>
  <c r="O557" i="7941"/>
  <c r="P1008" i="18"/>
  <c r="O855" i="18"/>
  <c r="O566" i="7941"/>
  <c r="P1017" i="18"/>
  <c r="P853" i="18"/>
  <c r="P564" i="7941"/>
  <c r="Q1015" i="18"/>
  <c r="Q853" i="18"/>
  <c r="Q564" i="7941"/>
  <c r="P260" i="7941"/>
  <c r="Q260" i="7941"/>
  <c r="P556" i="18"/>
  <c r="P94" i="7941"/>
  <c r="Q750" i="18"/>
  <c r="Q556" i="18"/>
  <c r="Q94" i="7941"/>
  <c r="P256" i="7941"/>
  <c r="Q256" i="7941"/>
  <c r="P548" i="18"/>
  <c r="P86" i="7941"/>
  <c r="Q742" i="18"/>
  <c r="Q548" i="18"/>
  <c r="Q86" i="7941"/>
  <c r="P562" i="18"/>
  <c r="P100" i="7941"/>
  <c r="Q756" i="18"/>
  <c r="Q562" i="18"/>
  <c r="Q100" i="7941"/>
  <c r="O264" i="7941"/>
  <c r="P264" i="7941"/>
  <c r="Q264" i="7941"/>
  <c r="O249" i="7941"/>
  <c r="P249" i="7941"/>
  <c r="Q249" i="7941"/>
  <c r="P555" i="18"/>
  <c r="P93" i="7941"/>
  <c r="Q749" i="18"/>
  <c r="Q555" i="18"/>
  <c r="Q93" i="7941"/>
  <c r="P563" i="18"/>
  <c r="P101" i="7941"/>
  <c r="Q757" i="18"/>
  <c r="Q563" i="18"/>
  <c r="Q101" i="7941"/>
  <c r="P16" i="7941"/>
  <c r="Q16" i="7941"/>
  <c r="P14" i="7941"/>
  <c r="Q14" i="7941"/>
  <c r="AJ459" i="7948"/>
  <c r="AI479" i="7948"/>
  <c r="AI655" i="7948"/>
  <c r="AO392" i="7948"/>
  <c r="AP367" i="7948"/>
  <c r="O994" i="18"/>
  <c r="O832" i="18"/>
  <c r="O543" i="7941"/>
  <c r="O730" i="18"/>
  <c r="O536" i="18"/>
  <c r="O74" i="7941"/>
  <c r="AD72" i="7948"/>
  <c r="AC671" i="7948"/>
  <c r="AE67" i="7948"/>
  <c r="AE666" i="7948"/>
  <c r="AD666" i="7948"/>
  <c r="AM486" i="7948"/>
  <c r="AL508" i="7948"/>
  <c r="AO465" i="7948"/>
  <c r="AP465" i="7948"/>
  <c r="AQ465" i="7948"/>
  <c r="AR465" i="7948"/>
  <c r="AS465" i="7948"/>
  <c r="AT465" i="7948"/>
  <c r="AU465" i="7948"/>
  <c r="AV465" i="7948"/>
  <c r="AL537" i="7948"/>
  <c r="AM512" i="7948"/>
  <c r="AJ63" i="7948"/>
  <c r="N472" i="18"/>
  <c r="AN512" i="7948"/>
  <c r="AN537" i="7948"/>
  <c r="AL218" i="7948"/>
  <c r="AM193" i="7948"/>
  <c r="AL430" i="7948"/>
  <c r="AK450" i="7948"/>
  <c r="O767" i="18"/>
  <c r="P767" i="18"/>
  <c r="BL305" i="7948"/>
  <c r="BL663" i="7948"/>
  <c r="BM280" i="7948"/>
  <c r="O831" i="18"/>
  <c r="O542" i="7941"/>
  <c r="P993" i="18"/>
  <c r="P831" i="18"/>
  <c r="P542" i="7941"/>
  <c r="AF70" i="7948"/>
  <c r="O737" i="18"/>
  <c r="O543" i="18"/>
  <c r="O81" i="7941"/>
  <c r="R483" i="18"/>
  <c r="O672" i="7941"/>
  <c r="BW222" i="7948"/>
  <c r="AC71" i="7948"/>
  <c r="AC77" i="7948"/>
  <c r="AB670" i="7948"/>
  <c r="AO483" i="7948"/>
  <c r="AO425" i="7948"/>
  <c r="AN661" i="7948"/>
  <c r="AO62" i="7948"/>
  <c r="BS223" i="7948"/>
  <c r="BR247" i="7948"/>
  <c r="BR661" i="7948"/>
  <c r="O675" i="7941"/>
  <c r="O678" i="7941"/>
  <c r="AQ454" i="7948"/>
  <c r="O244" i="7941"/>
  <c r="P244" i="7941"/>
  <c r="Q244" i="7941"/>
  <c r="N479" i="18"/>
  <c r="AS194" i="7948"/>
  <c r="N473" i="18"/>
  <c r="O246" i="7941"/>
  <c r="O545" i="18"/>
  <c r="O83" i="7941"/>
  <c r="P739" i="18"/>
  <c r="O734" i="18"/>
  <c r="O540" i="18"/>
  <c r="O78" i="7941"/>
  <c r="N768" i="18"/>
  <c r="J71" i="7941"/>
  <c r="AO455" i="7948"/>
  <c r="AB676" i="7948"/>
  <c r="O735" i="18"/>
  <c r="P735" i="18"/>
  <c r="P541" i="18"/>
  <c r="P79" i="7941"/>
  <c r="N477" i="18"/>
  <c r="N989" i="18"/>
  <c r="N827" i="18"/>
  <c r="N538" i="7941"/>
  <c r="P999" i="18"/>
  <c r="O837" i="18"/>
  <c r="O548" i="7941"/>
  <c r="N18" i="7941"/>
  <c r="O18" i="7941"/>
  <c r="P18" i="7941"/>
  <c r="Q18" i="7941"/>
  <c r="K761" i="18"/>
  <c r="J536" i="7941"/>
  <c r="O736" i="18"/>
  <c r="N478" i="18"/>
  <c r="O770" i="18"/>
  <c r="P770" i="18"/>
  <c r="Q770" i="18"/>
  <c r="R770" i="18"/>
  <c r="O834" i="18"/>
  <c r="O545" i="7941"/>
  <c r="Q996" i="18"/>
  <c r="Q834" i="18"/>
  <c r="Q545" i="7941"/>
  <c r="N733" i="18"/>
  <c r="N539" i="18"/>
  <c r="N77" i="7941"/>
  <c r="BS363" i="7948"/>
  <c r="BS665" i="7948"/>
  <c r="BT338" i="7948"/>
  <c r="N474" i="7941"/>
  <c r="O474" i="7941"/>
  <c r="O773" i="18"/>
  <c r="P773" i="18"/>
  <c r="N738" i="18"/>
  <c r="O731" i="18"/>
  <c r="O537" i="18"/>
  <c r="O75" i="7941"/>
  <c r="AF61" i="7948"/>
  <c r="AE660" i="7948"/>
  <c r="P15" i="7941"/>
  <c r="Q15" i="7941"/>
  <c r="O481" i="18"/>
  <c r="P481" i="18"/>
  <c r="N476" i="18"/>
  <c r="K469" i="18"/>
  <c r="BT276" i="7948"/>
  <c r="BT662" i="7948"/>
  <c r="BU251" i="7948"/>
  <c r="AB77" i="7948"/>
  <c r="AD69" i="7948"/>
  <c r="AC668" i="7948"/>
  <c r="P11" i="7941"/>
  <c r="Q11" i="7941"/>
  <c r="N13" i="7941"/>
  <c r="O13" i="7941"/>
  <c r="AO514" i="7948"/>
  <c r="AK665" i="7948"/>
  <c r="AL66" i="7948"/>
  <c r="P855" i="18"/>
  <c r="P566" i="7941"/>
  <c r="Q1017" i="18"/>
  <c r="Q855" i="18"/>
  <c r="Q566" i="7941"/>
  <c r="P846" i="18"/>
  <c r="P557" i="7941"/>
  <c r="Q1008" i="18"/>
  <c r="Q846" i="18"/>
  <c r="Q557" i="7941"/>
  <c r="P840" i="18"/>
  <c r="P551" i="7941"/>
  <c r="Q1002" i="18"/>
  <c r="Q840" i="18"/>
  <c r="Q551" i="7941"/>
  <c r="P845" i="18"/>
  <c r="P556" i="7941"/>
  <c r="Q1007" i="18"/>
  <c r="Q845" i="18"/>
  <c r="Q556" i="7941"/>
  <c r="P843" i="18"/>
  <c r="P554" i="7941"/>
  <c r="Q1005" i="18"/>
  <c r="Q843" i="18"/>
  <c r="Q554" i="7941"/>
  <c r="P841" i="18"/>
  <c r="P552" i="7941"/>
  <c r="Q1003" i="18"/>
  <c r="Q841" i="18"/>
  <c r="Q552" i="7941"/>
  <c r="P844" i="18"/>
  <c r="P555" i="7941"/>
  <c r="Q1006" i="18"/>
  <c r="Q844" i="18"/>
  <c r="Q555" i="7941"/>
  <c r="P737" i="18"/>
  <c r="P730" i="18"/>
  <c r="Q730" i="18"/>
  <c r="Q536" i="18"/>
  <c r="Q74" i="7941"/>
  <c r="P994" i="18"/>
  <c r="P832" i="18"/>
  <c r="P543" i="7941"/>
  <c r="AF67" i="7948"/>
  <c r="AF666" i="7948"/>
  <c r="AW465" i="7948"/>
  <c r="AX465" i="7948"/>
  <c r="AY465" i="7948"/>
  <c r="AZ465" i="7948"/>
  <c r="BA465" i="7948"/>
  <c r="BB465" i="7948"/>
  <c r="BC465" i="7948"/>
  <c r="BD465" i="7948"/>
  <c r="BE465" i="7948"/>
  <c r="BF465" i="7948"/>
  <c r="BG465" i="7948"/>
  <c r="BH465" i="7948"/>
  <c r="BI465" i="7948"/>
  <c r="BJ465" i="7948"/>
  <c r="BK465" i="7948"/>
  <c r="BL465" i="7948"/>
  <c r="BM465" i="7948"/>
  <c r="BN465" i="7948"/>
  <c r="BO465" i="7948"/>
  <c r="BP465" i="7948"/>
  <c r="BQ465" i="7948"/>
  <c r="BR465" i="7948"/>
  <c r="BS465" i="7948"/>
  <c r="BT465" i="7948"/>
  <c r="BU465" i="7948"/>
  <c r="BV465" i="7948"/>
  <c r="BW465" i="7948"/>
  <c r="BX465" i="7948"/>
  <c r="BY465" i="7948"/>
  <c r="BZ465" i="7948"/>
  <c r="AK459" i="7948"/>
  <c r="AJ479" i="7948"/>
  <c r="AJ655" i="7948"/>
  <c r="AP392" i="7948"/>
  <c r="AQ367" i="7948"/>
  <c r="Q773" i="18"/>
  <c r="R773" i="18"/>
  <c r="P474" i="7941"/>
  <c r="Q474" i="7941"/>
  <c r="AM218" i="7948"/>
  <c r="AN193" i="7948"/>
  <c r="O237" i="7941"/>
  <c r="P237" i="7941"/>
  <c r="AO512" i="7948"/>
  <c r="AM537" i="7948"/>
  <c r="AP512" i="7948"/>
  <c r="P734" i="18"/>
  <c r="P540" i="18"/>
  <c r="P78" i="7941"/>
  <c r="Q481" i="18"/>
  <c r="R481" i="18"/>
  <c r="AM430" i="7948"/>
  <c r="AL450" i="7948"/>
  <c r="O472" i="18"/>
  <c r="P472" i="18"/>
  <c r="P536" i="18"/>
  <c r="P74" i="7941"/>
  <c r="AJ662" i="7948"/>
  <c r="AK63" i="7948"/>
  <c r="AL63" i="7948"/>
  <c r="AL662" i="7948"/>
  <c r="AN486" i="7948"/>
  <c r="AM508" i="7948"/>
  <c r="AD671" i="7948"/>
  <c r="AE72" i="7948"/>
  <c r="N482" i="7941"/>
  <c r="O482" i="7941"/>
  <c r="AG70" i="7948"/>
  <c r="AF669" i="7948"/>
  <c r="Q993" i="18"/>
  <c r="Q831" i="18"/>
  <c r="Q542" i="7941"/>
  <c r="Q767" i="18"/>
  <c r="R767" i="18"/>
  <c r="P13" i="7941"/>
  <c r="Q13" i="7941"/>
  <c r="P731" i="18"/>
  <c r="Q731" i="18"/>
  <c r="Q537" i="18"/>
  <c r="Q75" i="7941"/>
  <c r="O733" i="18"/>
  <c r="O539" i="18"/>
  <c r="O77" i="7941"/>
  <c r="P672" i="7941"/>
  <c r="Q672" i="7941"/>
  <c r="N997" i="18"/>
  <c r="N835" i="18"/>
  <c r="N546" i="7941"/>
  <c r="BN280" i="7948"/>
  <c r="BM305" i="7948"/>
  <c r="BM663" i="7948"/>
  <c r="AE69" i="7948"/>
  <c r="AD668" i="7948"/>
  <c r="BU276" i="7948"/>
  <c r="BU662" i="7948"/>
  <c r="BV251" i="7948"/>
  <c r="O476" i="18"/>
  <c r="P476" i="18"/>
  <c r="Q734" i="18"/>
  <c r="Q540" i="18"/>
  <c r="Q78" i="7941"/>
  <c r="O738" i="18"/>
  <c r="O544" i="18"/>
  <c r="O82" i="7941"/>
  <c r="N544" i="18"/>
  <c r="N82" i="7941"/>
  <c r="N740" i="18"/>
  <c r="N546" i="18"/>
  <c r="N84" i="7941"/>
  <c r="N475" i="18"/>
  <c r="O478" i="18"/>
  <c r="P478" i="18"/>
  <c r="Q478" i="18"/>
  <c r="O542" i="18"/>
  <c r="O80" i="7941"/>
  <c r="P736" i="18"/>
  <c r="K472" i="7941"/>
  <c r="O989" i="18"/>
  <c r="O827" i="18"/>
  <c r="O538" i="7941"/>
  <c r="N763" i="18"/>
  <c r="O763" i="18"/>
  <c r="P763" i="18"/>
  <c r="Q763" i="18"/>
  <c r="R763" i="18"/>
  <c r="O242" i="7941"/>
  <c r="K7" i="7941"/>
  <c r="O673" i="7941"/>
  <c r="N1000" i="18"/>
  <c r="N838" i="18"/>
  <c r="N549" i="7941"/>
  <c r="Q739" i="18"/>
  <c r="Q545" i="18"/>
  <c r="Q83" i="7941"/>
  <c r="P545" i="18"/>
  <c r="P83" i="7941"/>
  <c r="P246" i="7941"/>
  <c r="Q246" i="7941"/>
  <c r="O238" i="7941"/>
  <c r="P238" i="7941"/>
  <c r="AT194" i="7948"/>
  <c r="Q737" i="18"/>
  <c r="Q543" i="18"/>
  <c r="Q81" i="7941"/>
  <c r="P543" i="18"/>
  <c r="P81" i="7941"/>
  <c r="P678" i="7941"/>
  <c r="Q678" i="7941"/>
  <c r="N20" i="7941"/>
  <c r="O20" i="7941"/>
  <c r="P675" i="7941"/>
  <c r="Q675" i="7941"/>
  <c r="BT223" i="7948"/>
  <c r="BS247" i="7948"/>
  <c r="BS661" i="7948"/>
  <c r="AD71" i="7948"/>
  <c r="AC670" i="7948"/>
  <c r="AC676" i="7948"/>
  <c r="N485" i="7941"/>
  <c r="O485" i="7941"/>
  <c r="AP514" i="7948"/>
  <c r="AO537" i="7948"/>
  <c r="K727" i="18"/>
  <c r="O241" i="7941"/>
  <c r="AG61" i="7948"/>
  <c r="AF660" i="7948"/>
  <c r="N480" i="18"/>
  <c r="BT363" i="7948"/>
  <c r="BT665" i="7948"/>
  <c r="BU338" i="7948"/>
  <c r="O243" i="7941"/>
  <c r="P243" i="7941"/>
  <c r="J666" i="7941"/>
  <c r="K987" i="18"/>
  <c r="Q999" i="18"/>
  <c r="Q837" i="18"/>
  <c r="Q548" i="7941"/>
  <c r="P837" i="18"/>
  <c r="P548" i="7941"/>
  <c r="O477" i="18"/>
  <c r="P477" i="18"/>
  <c r="O541" i="18"/>
  <c r="O79" i="7941"/>
  <c r="Q735" i="18"/>
  <c r="Q541" i="18"/>
  <c r="Q79" i="7941"/>
  <c r="AP455" i="7948"/>
  <c r="J234" i="7941"/>
  <c r="O768" i="18"/>
  <c r="P768" i="18"/>
  <c r="Q768" i="18"/>
  <c r="R768" i="18"/>
  <c r="O473" i="18"/>
  <c r="P473" i="18"/>
  <c r="O479" i="18"/>
  <c r="P479" i="18"/>
  <c r="AR454" i="7948"/>
  <c r="AO661" i="7948"/>
  <c r="AP62" i="7948"/>
  <c r="AP425" i="7948"/>
  <c r="AP483" i="7948"/>
  <c r="BX222" i="7948"/>
  <c r="AL665" i="7948"/>
  <c r="AM66" i="7948"/>
  <c r="Q994" i="18"/>
  <c r="Q832" i="18"/>
  <c r="Q543" i="7941"/>
  <c r="P733" i="18"/>
  <c r="O997" i="18"/>
  <c r="O835" i="18"/>
  <c r="O546" i="7941"/>
  <c r="AL459" i="7948"/>
  <c r="AK479" i="7948"/>
  <c r="AK655" i="7948"/>
  <c r="AG67" i="7948"/>
  <c r="P738" i="18"/>
  <c r="P544" i="18"/>
  <c r="P82" i="7941"/>
  <c r="P537" i="18"/>
  <c r="P75" i="7941"/>
  <c r="AQ392" i="7948"/>
  <c r="AR367" i="7948"/>
  <c r="Q472" i="18"/>
  <c r="R472" i="18"/>
  <c r="Q237" i="7941"/>
  <c r="AO486" i="7948"/>
  <c r="AN508" i="7948"/>
  <c r="AN430" i="7948"/>
  <c r="AM450" i="7948"/>
  <c r="AN218" i="7948"/>
  <c r="AO193" i="7948"/>
  <c r="P989" i="18"/>
  <c r="P827" i="18"/>
  <c r="P538" i="7941"/>
  <c r="P485" i="7941"/>
  <c r="Q485" i="7941"/>
  <c r="Q238" i="7941"/>
  <c r="O740" i="18"/>
  <c r="O546" i="18"/>
  <c r="O84" i="7941"/>
  <c r="Q476" i="18"/>
  <c r="R476" i="18"/>
  <c r="AF72" i="7948"/>
  <c r="AE671" i="7948"/>
  <c r="AK662" i="7948"/>
  <c r="AM63" i="7948"/>
  <c r="AQ512" i="7948"/>
  <c r="P482" i="7941"/>
  <c r="Q482" i="7941"/>
  <c r="Q479" i="18"/>
  <c r="R479" i="18"/>
  <c r="Q473" i="18"/>
  <c r="R473" i="18"/>
  <c r="Q477" i="18"/>
  <c r="R477" i="18"/>
  <c r="P241" i="7941"/>
  <c r="Q241" i="7941"/>
  <c r="BO280" i="7948"/>
  <c r="BN305" i="7948"/>
  <c r="BN663" i="7948"/>
  <c r="AH70" i="7948"/>
  <c r="AG669" i="7948"/>
  <c r="N771" i="18"/>
  <c r="BY222" i="7948"/>
  <c r="AQ483" i="7948"/>
  <c r="AQ425" i="7948"/>
  <c r="AP661" i="7948"/>
  <c r="AQ62" i="7948"/>
  <c r="AS454" i="7948"/>
  <c r="K825" i="18"/>
  <c r="Q243" i="7941"/>
  <c r="BU363" i="7948"/>
  <c r="BU665" i="7948"/>
  <c r="BV338" i="7948"/>
  <c r="O480" i="18"/>
  <c r="P480" i="18"/>
  <c r="Q480" i="18"/>
  <c r="R480" i="18"/>
  <c r="AG660" i="7948"/>
  <c r="AH61" i="7948"/>
  <c r="AQ514" i="7948"/>
  <c r="AP537" i="7948"/>
  <c r="AE71" i="7948"/>
  <c r="AD670" i="7948"/>
  <c r="AD676" i="7948"/>
  <c r="N774" i="18"/>
  <c r="O475" i="18"/>
  <c r="P475" i="18"/>
  <c r="P740" i="18"/>
  <c r="P546" i="18"/>
  <c r="P84" i="7941"/>
  <c r="N482" i="18"/>
  <c r="AQ455" i="7948"/>
  <c r="Q733" i="18"/>
  <c r="Q539" i="18"/>
  <c r="Q77" i="7941"/>
  <c r="P539" i="18"/>
  <c r="P77" i="7941"/>
  <c r="O245" i="7941"/>
  <c r="P245" i="7941"/>
  <c r="Q245" i="7941"/>
  <c r="K533" i="18"/>
  <c r="BU223" i="7948"/>
  <c r="BT247" i="7948"/>
  <c r="BT661" i="7948"/>
  <c r="P20" i="7941"/>
  <c r="Q20" i="7941"/>
  <c r="AU194" i="7948"/>
  <c r="O1000" i="18"/>
  <c r="P673" i="7941"/>
  <c r="Q673" i="7941"/>
  <c r="P242" i="7941"/>
  <c r="Q242" i="7941"/>
  <c r="O668" i="7941"/>
  <c r="Q736" i="18"/>
  <c r="Q542" i="18"/>
  <c r="Q80" i="7941"/>
  <c r="P542" i="18"/>
  <c r="P80" i="7941"/>
  <c r="R478" i="18"/>
  <c r="O240" i="7941"/>
  <c r="BV276" i="7948"/>
  <c r="BV662" i="7948"/>
  <c r="BW251" i="7948"/>
  <c r="AD77" i="7948"/>
  <c r="AF69" i="7948"/>
  <c r="AE668" i="7948"/>
  <c r="AE77" i="7948"/>
  <c r="AM665" i="7948"/>
  <c r="AN66" i="7948"/>
  <c r="Q738" i="18"/>
  <c r="Q544" i="18"/>
  <c r="Q82" i="7941"/>
  <c r="P997" i="18"/>
  <c r="P835" i="18"/>
  <c r="P546" i="7941"/>
  <c r="AG666" i="7948"/>
  <c r="AH67" i="7948"/>
  <c r="AH666" i="7948"/>
  <c r="AM459" i="7948"/>
  <c r="AL479" i="7948"/>
  <c r="AL655" i="7948"/>
  <c r="Q740" i="18"/>
  <c r="Q546" i="18"/>
  <c r="Q84" i="7941"/>
  <c r="Q989" i="18"/>
  <c r="Q827" i="18"/>
  <c r="Q538" i="7941"/>
  <c r="AS367" i="7948"/>
  <c r="AR392" i="7948"/>
  <c r="AM662" i="7948"/>
  <c r="AN63" i="7948"/>
  <c r="P240" i="7941"/>
  <c r="Q240" i="7941"/>
  <c r="Q475" i="18"/>
  <c r="R475" i="18"/>
  <c r="AR512" i="7948"/>
  <c r="AF671" i="7948"/>
  <c r="AG72" i="7948"/>
  <c r="AP193" i="7948"/>
  <c r="AO218" i="7948"/>
  <c r="AO430" i="7948"/>
  <c r="AN450" i="7948"/>
  <c r="AP486" i="7948"/>
  <c r="AO508" i="7948"/>
  <c r="O771" i="18"/>
  <c r="AI70" i="7948"/>
  <c r="AH669" i="7948"/>
  <c r="O676" i="7941"/>
  <c r="P676" i="7941"/>
  <c r="Q676" i="7941"/>
  <c r="BO305" i="7948"/>
  <c r="BO663" i="7948"/>
  <c r="BP280" i="7948"/>
  <c r="O838" i="18"/>
  <c r="O549" i="7941"/>
  <c r="P1000" i="18"/>
  <c r="AV194" i="7948"/>
  <c r="L761" i="18"/>
  <c r="K536" i="7941"/>
  <c r="AR455" i="7948"/>
  <c r="O482" i="18"/>
  <c r="P482" i="18"/>
  <c r="O774" i="18"/>
  <c r="P774" i="18"/>
  <c r="AI61" i="7948"/>
  <c r="AH660" i="7948"/>
  <c r="AG69" i="7948"/>
  <c r="AF668" i="7948"/>
  <c r="BW276" i="7948"/>
  <c r="BW662" i="7948"/>
  <c r="BX251" i="7948"/>
  <c r="P668" i="7941"/>
  <c r="Q668" i="7941"/>
  <c r="BV223" i="7948"/>
  <c r="BU247" i="7948"/>
  <c r="BU661" i="7948"/>
  <c r="L469" i="18"/>
  <c r="K71" i="7941"/>
  <c r="O247" i="7941"/>
  <c r="P247" i="7941"/>
  <c r="Q247" i="7941"/>
  <c r="O679" i="7941"/>
  <c r="P679" i="7941"/>
  <c r="AF71" i="7948"/>
  <c r="AE670" i="7948"/>
  <c r="AE676" i="7948"/>
  <c r="AR514" i="7948"/>
  <c r="AQ537" i="7948"/>
  <c r="BV363" i="7948"/>
  <c r="BV665" i="7948"/>
  <c r="BW338" i="7948"/>
  <c r="AT454" i="7948"/>
  <c r="AQ661" i="7948"/>
  <c r="AR62" i="7948"/>
  <c r="AR661" i="7948"/>
  <c r="AR425" i="7948"/>
  <c r="AR483" i="7948"/>
  <c r="BZ222" i="7948"/>
  <c r="AO66" i="7948"/>
  <c r="AN665" i="7948"/>
  <c r="Q997" i="18"/>
  <c r="Q835" i="18"/>
  <c r="Q546" i="7941"/>
  <c r="AI67" i="7948"/>
  <c r="AI666" i="7948"/>
  <c r="AN459" i="7948"/>
  <c r="AM479" i="7948"/>
  <c r="AM655" i="7948"/>
  <c r="Q774" i="18"/>
  <c r="R774" i="18"/>
  <c r="AS392" i="7948"/>
  <c r="AS666" i="7948"/>
  <c r="AT367" i="7948"/>
  <c r="AQ486" i="7948"/>
  <c r="AP508" i="7948"/>
  <c r="AO450" i="7948"/>
  <c r="AP430" i="7948"/>
  <c r="AQ193" i="7948"/>
  <c r="AP218" i="7948"/>
  <c r="AS512" i="7948"/>
  <c r="AT512" i="7948"/>
  <c r="AN662" i="7948"/>
  <c r="AO63" i="7948"/>
  <c r="AO662" i="7948"/>
  <c r="AH72" i="7948"/>
  <c r="AG671" i="7948"/>
  <c r="BP305" i="7948"/>
  <c r="BP663" i="7948"/>
  <c r="BQ280" i="7948"/>
  <c r="AJ70" i="7948"/>
  <c r="AI669" i="7948"/>
  <c r="P771" i="18"/>
  <c r="Q771" i="18"/>
  <c r="AU454" i="7948"/>
  <c r="Q679" i="7941"/>
  <c r="K234" i="7941"/>
  <c r="L7" i="7941"/>
  <c r="AJ61" i="7948"/>
  <c r="AI660" i="7948"/>
  <c r="Q482" i="18"/>
  <c r="R482" i="18"/>
  <c r="AS455" i="7948"/>
  <c r="L472" i="7941"/>
  <c r="Q1000" i="18"/>
  <c r="Q838" i="18"/>
  <c r="Q549" i="7941"/>
  <c r="P838" i="18"/>
  <c r="P549" i="7941"/>
  <c r="AS483" i="7948"/>
  <c r="AS425" i="7948"/>
  <c r="BW363" i="7948"/>
  <c r="BW665" i="7948"/>
  <c r="BX338" i="7948"/>
  <c r="AS514" i="7948"/>
  <c r="AR537" i="7948"/>
  <c r="AG71" i="7948"/>
  <c r="AG77" i="7948"/>
  <c r="AF670" i="7948"/>
  <c r="AF676" i="7948"/>
  <c r="L727" i="18"/>
  <c r="BW223" i="7948"/>
  <c r="BV247" i="7948"/>
  <c r="BV661" i="7948"/>
  <c r="BX276" i="7948"/>
  <c r="BX662" i="7948"/>
  <c r="BY251" i="7948"/>
  <c r="AF77" i="7948"/>
  <c r="AH69" i="7948"/>
  <c r="AG668" i="7948"/>
  <c r="K666" i="7941"/>
  <c r="L987" i="18"/>
  <c r="AW194" i="7948"/>
  <c r="AO665" i="7948"/>
  <c r="AP66" i="7948"/>
  <c r="AJ67" i="7948"/>
  <c r="AJ666" i="7948"/>
  <c r="AO459" i="7948"/>
  <c r="AN479" i="7948"/>
  <c r="AN655" i="7948"/>
  <c r="AP63" i="7948"/>
  <c r="AT392" i="7948"/>
  <c r="AT666" i="7948"/>
  <c r="AU367" i="7948"/>
  <c r="AQ430" i="7948"/>
  <c r="AP450" i="7948"/>
  <c r="AI72" i="7948"/>
  <c r="AH671" i="7948"/>
  <c r="AU512" i="7948"/>
  <c r="AR193" i="7948"/>
  <c r="AQ218" i="7948"/>
  <c r="AR486" i="7948"/>
  <c r="AQ508" i="7948"/>
  <c r="AK70" i="7948"/>
  <c r="AJ669" i="7948"/>
  <c r="BR280" i="7948"/>
  <c r="BQ305" i="7948"/>
  <c r="BQ663" i="7948"/>
  <c r="R771" i="18"/>
  <c r="L533" i="18"/>
  <c r="AH71" i="7948"/>
  <c r="AH77" i="7948"/>
  <c r="AG670" i="7948"/>
  <c r="AG676" i="7948"/>
  <c r="AT514" i="7948"/>
  <c r="AS537" i="7948"/>
  <c r="AS671" i="7948"/>
  <c r="N728" i="18"/>
  <c r="AK61" i="7948"/>
  <c r="AJ660" i="7948"/>
  <c r="AV454" i="7948"/>
  <c r="AX194" i="7948"/>
  <c r="L825" i="18"/>
  <c r="N8" i="7941"/>
  <c r="N473" i="7941"/>
  <c r="AI69" i="7948"/>
  <c r="AH668" i="7948"/>
  <c r="BY276" i="7948"/>
  <c r="BY662" i="7948"/>
  <c r="BZ251" i="7948"/>
  <c r="BZ276" i="7948"/>
  <c r="BZ662" i="7948"/>
  <c r="BX223" i="7948"/>
  <c r="BW247" i="7948"/>
  <c r="BW661" i="7948"/>
  <c r="BX363" i="7948"/>
  <c r="BX665" i="7948"/>
  <c r="BY338" i="7948"/>
  <c r="AT425" i="7948"/>
  <c r="AT483" i="7948"/>
  <c r="AT455" i="7948"/>
  <c r="N988" i="18"/>
  <c r="AQ66" i="7948"/>
  <c r="AP665" i="7948"/>
  <c r="AK67" i="7948"/>
  <c r="AK666" i="7948"/>
  <c r="AP459" i="7948"/>
  <c r="AO479" i="7948"/>
  <c r="AO655" i="7948"/>
  <c r="AU392" i="7948"/>
  <c r="AU666" i="7948"/>
  <c r="AV367" i="7948"/>
  <c r="AP662" i="7948"/>
  <c r="AQ63" i="7948"/>
  <c r="AS486" i="7948"/>
  <c r="AR508" i="7948"/>
  <c r="AR218" i="7948"/>
  <c r="AS193" i="7948"/>
  <c r="AJ72" i="7948"/>
  <c r="AI671" i="7948"/>
  <c r="AR430" i="7948"/>
  <c r="AQ450" i="7948"/>
  <c r="AV512" i="7948"/>
  <c r="AW512" i="7948"/>
  <c r="BR305" i="7948"/>
  <c r="BR663" i="7948"/>
  <c r="BS280" i="7948"/>
  <c r="AL70" i="7948"/>
  <c r="AK669" i="7948"/>
  <c r="N826" i="18"/>
  <c r="N762" i="18"/>
  <c r="AU483" i="7948"/>
  <c r="AU425" i="7948"/>
  <c r="BY363" i="7948"/>
  <c r="BY665" i="7948"/>
  <c r="BZ338" i="7948"/>
  <c r="BZ363" i="7948"/>
  <c r="BZ665" i="7948"/>
  <c r="BY223" i="7948"/>
  <c r="BX247" i="7948"/>
  <c r="BX661" i="7948"/>
  <c r="O473" i="7941"/>
  <c r="L536" i="7941"/>
  <c r="AW454" i="7948"/>
  <c r="O728" i="18"/>
  <c r="N534" i="18"/>
  <c r="N470" i="18"/>
  <c r="M469" i="18"/>
  <c r="L71" i="7941"/>
  <c r="O988" i="18"/>
  <c r="AU455" i="7948"/>
  <c r="AJ69" i="7948"/>
  <c r="AI668" i="7948"/>
  <c r="O8" i="7941"/>
  <c r="M761" i="18"/>
  <c r="AY194" i="7948"/>
  <c r="AL61" i="7948"/>
  <c r="AK660" i="7948"/>
  <c r="AU514" i="7948"/>
  <c r="AT537" i="7948"/>
  <c r="AT671" i="7948"/>
  <c r="AI71" i="7948"/>
  <c r="AH670" i="7948"/>
  <c r="AH676" i="7948"/>
  <c r="AQ665" i="7948"/>
  <c r="AR66" i="7948"/>
  <c r="AR665" i="7948"/>
  <c r="AL67" i="7948"/>
  <c r="AQ459" i="7948"/>
  <c r="AP479" i="7948"/>
  <c r="AP655" i="7948"/>
  <c r="AQ662" i="7948"/>
  <c r="AR63" i="7948"/>
  <c r="AR662" i="7948"/>
  <c r="AV392" i="7948"/>
  <c r="AV666" i="7948"/>
  <c r="AW367" i="7948"/>
  <c r="AT486" i="7948"/>
  <c r="AS508" i="7948"/>
  <c r="AS670" i="7948"/>
  <c r="AS430" i="7948"/>
  <c r="AR450" i="7948"/>
  <c r="AK72" i="7948"/>
  <c r="AJ671" i="7948"/>
  <c r="AX512" i="7948"/>
  <c r="AT193" i="7948"/>
  <c r="AS218" i="7948"/>
  <c r="BS305" i="7948"/>
  <c r="BS663" i="7948"/>
  <c r="BT280" i="7948"/>
  <c r="AL669" i="7948"/>
  <c r="AM70" i="7948"/>
  <c r="AJ71" i="7948"/>
  <c r="AI670" i="7948"/>
  <c r="AI676" i="7948"/>
  <c r="AV514" i="7948"/>
  <c r="AU537" i="7948"/>
  <c r="AU671" i="7948"/>
  <c r="AM61" i="7948"/>
  <c r="AL660" i="7948"/>
  <c r="N992" i="18"/>
  <c r="O992" i="18"/>
  <c r="O987" i="18"/>
  <c r="M987" i="18"/>
  <c r="AI77" i="7948"/>
  <c r="AK69" i="7948"/>
  <c r="AJ668" i="7948"/>
  <c r="AJ77" i="7948"/>
  <c r="AV455" i="7948"/>
  <c r="L234" i="7941"/>
  <c r="N12" i="7941"/>
  <c r="N7" i="7941"/>
  <c r="M7" i="7941"/>
  <c r="O470" i="18"/>
  <c r="N72" i="7941"/>
  <c r="L666" i="7941"/>
  <c r="BZ223" i="7948"/>
  <c r="BZ247" i="7948"/>
  <c r="BZ661" i="7948"/>
  <c r="BY247" i="7948"/>
  <c r="BY661" i="7948"/>
  <c r="AZ194" i="7948"/>
  <c r="P8" i="7941"/>
  <c r="P988" i="18"/>
  <c r="O826" i="18"/>
  <c r="N732" i="18"/>
  <c r="M727" i="18"/>
  <c r="P728" i="18"/>
  <c r="O534" i="18"/>
  <c r="AX454" i="7948"/>
  <c r="N477" i="7941"/>
  <c r="N472" i="7941"/>
  <c r="M472" i="7941"/>
  <c r="P473" i="7941"/>
  <c r="Q473" i="7941"/>
  <c r="AV425" i="7948"/>
  <c r="AV483" i="7948"/>
  <c r="O762" i="18"/>
  <c r="N537" i="7941"/>
  <c r="AL666" i="7948"/>
  <c r="AM67" i="7948"/>
  <c r="AR459" i="7948"/>
  <c r="AQ479" i="7948"/>
  <c r="AQ655" i="7948"/>
  <c r="AW392" i="7948"/>
  <c r="AW666" i="7948"/>
  <c r="AX367" i="7948"/>
  <c r="AS660" i="7948"/>
  <c r="AK671" i="7948"/>
  <c r="AL72" i="7948"/>
  <c r="AT430" i="7948"/>
  <c r="AS450" i="7948"/>
  <c r="AS668" i="7948"/>
  <c r="AU486" i="7948"/>
  <c r="AT508" i="7948"/>
  <c r="AT670" i="7948"/>
  <c r="AT218" i="7948"/>
  <c r="AU193" i="7948"/>
  <c r="AY512" i="7948"/>
  <c r="AN70" i="7948"/>
  <c r="AM669" i="7948"/>
  <c r="BT305" i="7948"/>
  <c r="BT663" i="7948"/>
  <c r="BU280" i="7948"/>
  <c r="O477" i="7941"/>
  <c r="O472" i="7941"/>
  <c r="AL69" i="7948"/>
  <c r="AK668" i="7948"/>
  <c r="P992" i="18"/>
  <c r="O830" i="18"/>
  <c r="O541" i="7941"/>
  <c r="N766" i="18"/>
  <c r="M825" i="18"/>
  <c r="AN61" i="7948"/>
  <c r="AM660" i="7948"/>
  <c r="AY454" i="7948"/>
  <c r="P534" i="18"/>
  <c r="Q728" i="18"/>
  <c r="O732" i="18"/>
  <c r="N538" i="18"/>
  <c r="N727" i="18"/>
  <c r="P826" i="18"/>
  <c r="P987" i="18"/>
  <c r="Q988" i="18"/>
  <c r="Q8" i="7941"/>
  <c r="O12" i="7941"/>
  <c r="P762" i="18"/>
  <c r="AW483" i="7948"/>
  <c r="AW425" i="7948"/>
  <c r="O72" i="7941"/>
  <c r="M533" i="18"/>
  <c r="N474" i="18"/>
  <c r="O537" i="7941"/>
  <c r="BA194" i="7948"/>
  <c r="P470" i="18"/>
  <c r="AW455" i="7948"/>
  <c r="N830" i="18"/>
  <c r="N987" i="18"/>
  <c r="AW514" i="7948"/>
  <c r="AV537" i="7948"/>
  <c r="AV671" i="7948"/>
  <c r="AK71" i="7948"/>
  <c r="AJ670" i="7948"/>
  <c r="AJ676" i="7948"/>
  <c r="AN67" i="7948"/>
  <c r="AN666" i="7948"/>
  <c r="AM666" i="7948"/>
  <c r="AO67" i="7948"/>
  <c r="AS459" i="7948"/>
  <c r="AR479" i="7948"/>
  <c r="AR655" i="7948"/>
  <c r="O825" i="18"/>
  <c r="P477" i="7941"/>
  <c r="Q477" i="7941"/>
  <c r="Q472" i="7941"/>
  <c r="AX392" i="7948"/>
  <c r="AX666" i="7948"/>
  <c r="AY367" i="7948"/>
  <c r="AV193" i="7948"/>
  <c r="AU218" i="7948"/>
  <c r="AU430" i="7948"/>
  <c r="AT450" i="7948"/>
  <c r="AT668" i="7948"/>
  <c r="O536" i="7941"/>
  <c r="AT660" i="7948"/>
  <c r="AZ512" i="7948"/>
  <c r="AV486" i="7948"/>
  <c r="AU508" i="7948"/>
  <c r="AU670" i="7948"/>
  <c r="AL671" i="7948"/>
  <c r="AM72" i="7948"/>
  <c r="BV280" i="7948"/>
  <c r="BU305" i="7948"/>
  <c r="BU663" i="7948"/>
  <c r="AN669" i="7948"/>
  <c r="AO70" i="7948"/>
  <c r="AX455" i="7948"/>
  <c r="Q470" i="18"/>
  <c r="O474" i="18"/>
  <c r="N469" i="18"/>
  <c r="M71" i="7941"/>
  <c r="AX425" i="7948"/>
  <c r="AX483" i="7948"/>
  <c r="P732" i="18"/>
  <c r="O538" i="18"/>
  <c r="O727" i="18"/>
  <c r="AZ454" i="7948"/>
  <c r="M536" i="7941"/>
  <c r="P830" i="18"/>
  <c r="P541" i="7941"/>
  <c r="Q992" i="18"/>
  <c r="Q830" i="18"/>
  <c r="Q541" i="7941"/>
  <c r="AL71" i="7948"/>
  <c r="AK670" i="7948"/>
  <c r="AK676" i="7948"/>
  <c r="AP67" i="7948"/>
  <c r="AO666" i="7948"/>
  <c r="AX514" i="7948"/>
  <c r="AW537" i="7948"/>
  <c r="AW671" i="7948"/>
  <c r="N541" i="7941"/>
  <c r="N536" i="7941"/>
  <c r="N825" i="18"/>
  <c r="O235" i="7941"/>
  <c r="BB194" i="7948"/>
  <c r="P472" i="7941"/>
  <c r="Q762" i="18"/>
  <c r="O667" i="7941"/>
  <c r="P12" i="7941"/>
  <c r="O7" i="7941"/>
  <c r="Q826" i="18"/>
  <c r="P537" i="7941"/>
  <c r="N76" i="7941"/>
  <c r="N71" i="7941"/>
  <c r="N533" i="18"/>
  <c r="Q534" i="18"/>
  <c r="P72" i="7941"/>
  <c r="AO61" i="7948"/>
  <c r="AN660" i="7948"/>
  <c r="O766" i="18"/>
  <c r="N761" i="18"/>
  <c r="AK77" i="7948"/>
  <c r="AM69" i="7948"/>
  <c r="AL668" i="7948"/>
  <c r="AL77" i="7948"/>
  <c r="P825" i="18"/>
  <c r="AT459" i="7948"/>
  <c r="AS479" i="7948"/>
  <c r="AY392" i="7948"/>
  <c r="AY666" i="7948"/>
  <c r="AZ367" i="7948"/>
  <c r="AN72" i="7948"/>
  <c r="AM671" i="7948"/>
  <c r="AW486" i="7948"/>
  <c r="AV508" i="7948"/>
  <c r="AV670" i="7948"/>
  <c r="AW193" i="7948"/>
  <c r="AV218" i="7948"/>
  <c r="BA512" i="7948"/>
  <c r="AV430" i="7948"/>
  <c r="AU450" i="7948"/>
  <c r="AU668" i="7948"/>
  <c r="AU660" i="7948"/>
  <c r="AO669" i="7948"/>
  <c r="AP70" i="7948"/>
  <c r="Q987" i="18"/>
  <c r="BV305" i="7948"/>
  <c r="BV663" i="7948"/>
  <c r="BW280" i="7948"/>
  <c r="P766" i="18"/>
  <c r="O761" i="18"/>
  <c r="Q72" i="7941"/>
  <c r="P667" i="7941"/>
  <c r="Q667" i="7941"/>
  <c r="P235" i="7941"/>
  <c r="P536" i="7941"/>
  <c r="BA454" i="7948"/>
  <c r="Q732" i="18"/>
  <c r="P538" i="18"/>
  <c r="P727" i="18"/>
  <c r="AY483" i="7948"/>
  <c r="AY425" i="7948"/>
  <c r="P474" i="18"/>
  <c r="O469" i="18"/>
  <c r="R470" i="18"/>
  <c r="AY455" i="7948"/>
  <c r="Q537" i="7941"/>
  <c r="Q536" i="7941"/>
  <c r="Q825" i="18"/>
  <c r="AN69" i="7948"/>
  <c r="AM668" i="7948"/>
  <c r="AP61" i="7948"/>
  <c r="AO660" i="7948"/>
  <c r="Q12" i="7941"/>
  <c r="Q7" i="7941"/>
  <c r="P7" i="7941"/>
  <c r="R762" i="18"/>
  <c r="BC194" i="7948"/>
  <c r="AY514" i="7948"/>
  <c r="AX537" i="7948"/>
  <c r="AX671" i="7948"/>
  <c r="AQ67" i="7948"/>
  <c r="AP666" i="7948"/>
  <c r="AM71" i="7948"/>
  <c r="AM77" i="7948"/>
  <c r="AL670" i="7948"/>
  <c r="AL676" i="7948"/>
  <c r="O76" i="7941"/>
  <c r="O71" i="7941"/>
  <c r="O533" i="18"/>
  <c r="AU459" i="7948"/>
  <c r="AT479" i="7948"/>
  <c r="AS669" i="7948"/>
  <c r="AS676" i="7948"/>
  <c r="AS655" i="7948"/>
  <c r="AZ392" i="7948"/>
  <c r="AZ666" i="7948"/>
  <c r="BA367" i="7948"/>
  <c r="AV660" i="7948"/>
  <c r="AW430" i="7948"/>
  <c r="AV450" i="7948"/>
  <c r="AV668" i="7948"/>
  <c r="BB512" i="7948"/>
  <c r="AX193" i="7948"/>
  <c r="AW218" i="7948"/>
  <c r="AX486" i="7948"/>
  <c r="AW508" i="7948"/>
  <c r="AW670" i="7948"/>
  <c r="AN671" i="7948"/>
  <c r="AO72" i="7948"/>
  <c r="AP669" i="7948"/>
  <c r="AQ70" i="7948"/>
  <c r="O671" i="7941"/>
  <c r="O666" i="7941"/>
  <c r="N734" i="7941"/>
  <c r="BW305" i="7948"/>
  <c r="BW663" i="7948"/>
  <c r="BX280" i="7948"/>
  <c r="AQ61" i="7948"/>
  <c r="AP660" i="7948"/>
  <c r="AO69" i="7948"/>
  <c r="AN668" i="7948"/>
  <c r="Q474" i="18"/>
  <c r="P469" i="18"/>
  <c r="O239" i="7941"/>
  <c r="P76" i="7941"/>
  <c r="P71" i="7941"/>
  <c r="P533" i="18"/>
  <c r="BB454" i="7948"/>
  <c r="L816" i="7941"/>
  <c r="L814" i="7941"/>
  <c r="L758" i="7941"/>
  <c r="L827" i="7941"/>
  <c r="M717" i="7941"/>
  <c r="M714" i="7941"/>
  <c r="M726" i="7941"/>
  <c r="L810" i="7941"/>
  <c r="L760" i="7941"/>
  <c r="L734" i="7941"/>
  <c r="L833" i="7941"/>
  <c r="L825" i="7941"/>
  <c r="L756" i="7941"/>
  <c r="L736" i="7941"/>
  <c r="M718" i="7941"/>
  <c r="M720" i="7941"/>
  <c r="M723" i="7941"/>
  <c r="L757" i="7941"/>
  <c r="L817" i="7941"/>
  <c r="L834" i="7941"/>
  <c r="L813" i="7941"/>
  <c r="L823" i="7941"/>
  <c r="L738" i="7941"/>
  <c r="L748" i="7941"/>
  <c r="L808" i="7941"/>
  <c r="L731" i="7941"/>
  <c r="L752" i="7941"/>
  <c r="L811" i="7941"/>
  <c r="L824" i="7941"/>
  <c r="L826" i="7941"/>
  <c r="L822" i="7941"/>
  <c r="L750" i="7941"/>
  <c r="M724" i="7941"/>
  <c r="M722" i="7941"/>
  <c r="M721" i="7941"/>
  <c r="M715" i="7941"/>
  <c r="M725" i="7941"/>
  <c r="L835" i="7941"/>
  <c r="L751" i="7941"/>
  <c r="L737" i="7941"/>
  <c r="L753" i="7941"/>
  <c r="L812" i="7941"/>
  <c r="L821" i="7941"/>
  <c r="L831" i="7941"/>
  <c r="L741" i="7941"/>
  <c r="L828" i="7941"/>
  <c r="L733" i="7941"/>
  <c r="L759" i="7941"/>
  <c r="L830" i="7941"/>
  <c r="L732" i="7941"/>
  <c r="L754" i="7941"/>
  <c r="L744" i="7941"/>
  <c r="M719" i="7941"/>
  <c r="M727" i="7941"/>
  <c r="L819" i="7941"/>
  <c r="L742" i="7941"/>
  <c r="L739" i="7941"/>
  <c r="L745" i="7941"/>
  <c r="L837" i="7941"/>
  <c r="L735" i="7941"/>
  <c r="L832" i="7941"/>
  <c r="L749" i="7941"/>
  <c r="L809" i="7941"/>
  <c r="L746" i="7941"/>
  <c r="L829" i="7941"/>
  <c r="M716" i="7941"/>
  <c r="M713" i="7941"/>
  <c r="L820" i="7941"/>
  <c r="L815" i="7941"/>
  <c r="L836" i="7941"/>
  <c r="L743" i="7941"/>
  <c r="L755" i="7941"/>
  <c r="L818" i="7941"/>
  <c r="L747" i="7941"/>
  <c r="L740" i="7941"/>
  <c r="M728" i="7941"/>
  <c r="L723" i="7941"/>
  <c r="L699" i="7941"/>
  <c r="L728" i="7941"/>
  <c r="L700" i="7941"/>
  <c r="L712" i="7941"/>
  <c r="L721" i="7941"/>
  <c r="L726" i="7941"/>
  <c r="L719" i="7941"/>
  <c r="L725" i="7941"/>
  <c r="L713" i="7941"/>
  <c r="L727" i="7941"/>
  <c r="L724" i="7941"/>
  <c r="L707" i="7941"/>
  <c r="L715" i="7941"/>
  <c r="L705" i="7941"/>
  <c r="L706" i="7941"/>
  <c r="L717" i="7941"/>
  <c r="L714" i="7941"/>
  <c r="L701" i="7941"/>
  <c r="L720" i="7941"/>
  <c r="L710" i="7941"/>
  <c r="L718" i="7941"/>
  <c r="L702" i="7941"/>
  <c r="L703" i="7941"/>
  <c r="L711" i="7941"/>
  <c r="L704" i="7941"/>
  <c r="L722" i="7941"/>
  <c r="L708" i="7941"/>
  <c r="L709" i="7941"/>
  <c r="L716" i="7941"/>
  <c r="N720" i="7941"/>
  <c r="M759" i="7941"/>
  <c r="N722" i="7941"/>
  <c r="N723" i="7941"/>
  <c r="N700" i="7941"/>
  <c r="M752" i="7941"/>
  <c r="N727" i="7941"/>
  <c r="M781" i="7941"/>
  <c r="M754" i="7941"/>
  <c r="N709" i="7941"/>
  <c r="N707" i="7941"/>
  <c r="N728" i="7941"/>
  <c r="M779" i="7941"/>
  <c r="M757" i="7941"/>
  <c r="M750" i="7941"/>
  <c r="M747" i="7941"/>
  <c r="M753" i="7941"/>
  <c r="N716" i="7941"/>
  <c r="N719" i="7941"/>
  <c r="N699" i="7941"/>
  <c r="M758" i="7941"/>
  <c r="N717" i="7941"/>
  <c r="M780" i="7941"/>
  <c r="M748" i="7941"/>
  <c r="M756" i="7941"/>
  <c r="M777" i="7941"/>
  <c r="M755" i="7941"/>
  <c r="M778" i="7941"/>
  <c r="N702" i="7941"/>
  <c r="N711" i="7941"/>
  <c r="M782" i="7941"/>
  <c r="N724" i="7941"/>
  <c r="N710" i="7941"/>
  <c r="N715" i="7941"/>
  <c r="N703" i="7941"/>
  <c r="M746" i="7941"/>
  <c r="N704" i="7941"/>
  <c r="N705" i="7941"/>
  <c r="N713" i="7941"/>
  <c r="N725" i="7941"/>
  <c r="N701" i="7941"/>
  <c r="N718" i="7941"/>
  <c r="N714" i="7941"/>
  <c r="M749" i="7941"/>
  <c r="N706" i="7941"/>
  <c r="N712" i="7941"/>
  <c r="M751" i="7941"/>
  <c r="N726" i="7941"/>
  <c r="N708" i="7941"/>
  <c r="M745" i="7941"/>
  <c r="N721" i="7941"/>
  <c r="M760" i="7941"/>
  <c r="M837" i="7941"/>
  <c r="K36" i="7946"/>
  <c r="M829" i="7941"/>
  <c r="K28" i="7946"/>
  <c r="M832" i="7941"/>
  <c r="K31" i="7946"/>
  <c r="M831" i="7941"/>
  <c r="K30" i="7946"/>
  <c r="P671" i="7941"/>
  <c r="Q235" i="7941"/>
  <c r="Q766" i="18"/>
  <c r="P761" i="18"/>
  <c r="AN71" i="7948"/>
  <c r="AM670" i="7948"/>
  <c r="AM676" i="7948"/>
  <c r="AR67" i="7948"/>
  <c r="AR666" i="7948"/>
  <c r="AQ666" i="7948"/>
  <c r="AZ514" i="7948"/>
  <c r="AY537" i="7948"/>
  <c r="AY671" i="7948"/>
  <c r="BD194" i="7948"/>
  <c r="AZ455" i="7948"/>
  <c r="L449" i="7941"/>
  <c r="L308" i="7941"/>
  <c r="L315" i="7941"/>
  <c r="L370" i="7941"/>
  <c r="L452" i="7941"/>
  <c r="L419" i="7941"/>
  <c r="L375" i="7941"/>
  <c r="L392" i="7941"/>
  <c r="L312" i="7941"/>
  <c r="L324" i="7941"/>
  <c r="L433" i="7941"/>
  <c r="L368" i="7941"/>
  <c r="L314" i="7941"/>
  <c r="L310" i="7941"/>
  <c r="L363" i="7941"/>
  <c r="L432" i="7941"/>
  <c r="L322" i="7941"/>
  <c r="L427" i="7941"/>
  <c r="L431" i="7941"/>
  <c r="L376" i="7941"/>
  <c r="L317" i="7941"/>
  <c r="L313" i="7941"/>
  <c r="L463" i="7941"/>
  <c r="L300" i="7941"/>
  <c r="L379" i="7941"/>
  <c r="L306" i="7941"/>
  <c r="L417" i="7941"/>
  <c r="L446" i="7941"/>
  <c r="L459" i="7941"/>
  <c r="L311" i="7941"/>
  <c r="L390" i="7941"/>
  <c r="L421" i="7941"/>
  <c r="L378" i="7941"/>
  <c r="L424" i="7941"/>
  <c r="L447" i="7941"/>
  <c r="L309" i="7941"/>
  <c r="L425" i="7941"/>
  <c r="L387" i="7941"/>
  <c r="L420" i="7941"/>
  <c r="L301" i="7941"/>
  <c r="L456" i="7941"/>
  <c r="L364" i="7941"/>
  <c r="L439" i="7941"/>
  <c r="L443" i="7941"/>
  <c r="L441" i="7941"/>
  <c r="L323" i="7941"/>
  <c r="L430" i="7941"/>
  <c r="L320" i="7941"/>
  <c r="L444" i="7941"/>
  <c r="L467" i="7941"/>
  <c r="L423" i="7941"/>
  <c r="L468" i="7941"/>
  <c r="L386" i="7941"/>
  <c r="L374" i="7941"/>
  <c r="L371" i="7941"/>
  <c r="L307" i="7941"/>
  <c r="L328" i="7941"/>
  <c r="L435" i="7941"/>
  <c r="L319" i="7941"/>
  <c r="L418" i="7941"/>
  <c r="L325" i="7941"/>
  <c r="L304" i="7941"/>
  <c r="L384" i="7941"/>
  <c r="L429" i="7941"/>
  <c r="L457" i="7941"/>
  <c r="L299" i="7941"/>
  <c r="L377" i="7941"/>
  <c r="L366" i="7941"/>
  <c r="L316" i="7941"/>
  <c r="L466" i="7941"/>
  <c r="L372" i="7941"/>
  <c r="L388" i="7941"/>
  <c r="L460" i="7941"/>
  <c r="L305" i="7941"/>
  <c r="L369" i="7941"/>
  <c r="L373" i="7941"/>
  <c r="L450" i="7941"/>
  <c r="L389" i="7941"/>
  <c r="L445" i="7941"/>
  <c r="L385" i="7941"/>
  <c r="L428" i="7941"/>
  <c r="L382" i="7941"/>
  <c r="L365" i="7941"/>
  <c r="L442" i="7941"/>
  <c r="L380" i="7941"/>
  <c r="L455" i="7941"/>
  <c r="L327" i="7941"/>
  <c r="L381" i="7941"/>
  <c r="L302" i="7941"/>
  <c r="L434" i="7941"/>
  <c r="L464" i="7941"/>
  <c r="L436" i="7941"/>
  <c r="L391" i="7941"/>
  <c r="L321" i="7941"/>
  <c r="L326" i="7941"/>
  <c r="L451" i="7941"/>
  <c r="L383" i="7941"/>
  <c r="L461" i="7941"/>
  <c r="L422" i="7941"/>
  <c r="L440" i="7941"/>
  <c r="L367" i="7941"/>
  <c r="L462" i="7941"/>
  <c r="L454" i="7941"/>
  <c r="L465" i="7941"/>
  <c r="L303" i="7941"/>
  <c r="L458" i="7941"/>
  <c r="L448" i="7941"/>
  <c r="L426" i="7941"/>
  <c r="L453" i="7941"/>
  <c r="L318" i="7941"/>
  <c r="M287" i="7941"/>
  <c r="L395" i="7941"/>
  <c r="L351" i="7941"/>
  <c r="L344" i="7941"/>
  <c r="L283" i="7941"/>
  <c r="L286" i="7941"/>
  <c r="L338" i="7941"/>
  <c r="L296" i="7941"/>
  <c r="L403" i="7941"/>
  <c r="L359" i="7941"/>
  <c r="L267" i="7941"/>
  <c r="L404" i="7941"/>
  <c r="L357" i="7941"/>
  <c r="L396" i="7941"/>
  <c r="L271" i="7941"/>
  <c r="L348" i="7941"/>
  <c r="L407" i="7941"/>
  <c r="L276" i="7941"/>
  <c r="L358" i="7941"/>
  <c r="L335" i="7941"/>
  <c r="L295" i="7941"/>
  <c r="L293" i="7941"/>
  <c r="L282" i="7941"/>
  <c r="L284" i="7941"/>
  <c r="L268" i="7941"/>
  <c r="L279" i="7941"/>
  <c r="L340" i="7941"/>
  <c r="L346" i="7941"/>
  <c r="L350" i="7941"/>
  <c r="L354" i="7941"/>
  <c r="L349" i="7941"/>
  <c r="L342" i="7941"/>
  <c r="L277" i="7941"/>
  <c r="L400" i="7941"/>
  <c r="L412" i="7941"/>
  <c r="L280" i="7941"/>
  <c r="L281" i="7941"/>
  <c r="L406" i="7941"/>
  <c r="L294" i="7941"/>
  <c r="L273" i="7941"/>
  <c r="L270" i="7941"/>
  <c r="L334" i="7941"/>
  <c r="L275" i="7941"/>
  <c r="L413" i="7941"/>
  <c r="L399" i="7941"/>
  <c r="L291" i="7941"/>
  <c r="L410" i="7941"/>
  <c r="L288" i="7941"/>
  <c r="L341" i="7941"/>
  <c r="L414" i="7941"/>
  <c r="L397" i="7941"/>
  <c r="L337" i="7941"/>
  <c r="L352" i="7941"/>
  <c r="L402" i="7941"/>
  <c r="L331" i="7941"/>
  <c r="L411" i="7941"/>
  <c r="L336" i="7941"/>
  <c r="L345" i="7941"/>
  <c r="L405" i="7941"/>
  <c r="L285" i="7941"/>
  <c r="L355" i="7941"/>
  <c r="L408" i="7941"/>
  <c r="L409" i="7941"/>
  <c r="L274" i="7941"/>
  <c r="L269" i="7941"/>
  <c r="L287" i="7941"/>
  <c r="L343" i="7941"/>
  <c r="L360" i="7941"/>
  <c r="L347" i="7941"/>
  <c r="L356" i="7941"/>
  <c r="L290" i="7941"/>
  <c r="L272" i="7941"/>
  <c r="L332" i="7941"/>
  <c r="L289" i="7941"/>
  <c r="L333" i="7941"/>
  <c r="L278" i="7941"/>
  <c r="L339" i="7941"/>
  <c r="L398" i="7941"/>
  <c r="L292" i="7941"/>
  <c r="L353" i="7941"/>
  <c r="L401" i="7941"/>
  <c r="AZ425" i="7948"/>
  <c r="AZ483" i="7948"/>
  <c r="Q538" i="18"/>
  <c r="Q727" i="18"/>
  <c r="N741" i="7941"/>
  <c r="N733" i="7941"/>
  <c r="O714" i="7941"/>
  <c r="O711" i="7941"/>
  <c r="N746" i="7941"/>
  <c r="N753" i="7941"/>
  <c r="N830" i="7941"/>
  <c r="N731" i="7941"/>
  <c r="M356" i="7941"/>
  <c r="M409" i="7941"/>
  <c r="M354" i="7941"/>
  <c r="M411" i="7941"/>
  <c r="M412" i="7941"/>
  <c r="M289" i="7941"/>
  <c r="M436" i="7941"/>
  <c r="O699" i="7941"/>
  <c r="N740" i="7941"/>
  <c r="N817" i="7941"/>
  <c r="N736" i="7941"/>
  <c r="N813" i="7941"/>
  <c r="N756" i="7941"/>
  <c r="N833" i="7941"/>
  <c r="N760" i="7941"/>
  <c r="N837" i="7941"/>
  <c r="N745" i="7941"/>
  <c r="N822" i="7941"/>
  <c r="N750" i="7941"/>
  <c r="N827" i="7941"/>
  <c r="O717" i="7941"/>
  <c r="M294" i="7941"/>
  <c r="M435" i="7941"/>
  <c r="M347" i="7941"/>
  <c r="M295" i="7941"/>
  <c r="M293" i="7941"/>
  <c r="M360" i="7941"/>
  <c r="M431" i="7941"/>
  <c r="M282" i="7941"/>
  <c r="M348" i="7941"/>
  <c r="M345" i="7941"/>
  <c r="M355" i="7941"/>
  <c r="M434" i="7941"/>
  <c r="M414" i="7941"/>
  <c r="M296" i="7941"/>
  <c r="M292" i="7941"/>
  <c r="N738" i="7941"/>
  <c r="N815" i="7941"/>
  <c r="N759" i="7941"/>
  <c r="N836" i="7941"/>
  <c r="N751" i="7941"/>
  <c r="N828" i="7941"/>
  <c r="O726" i="7941"/>
  <c r="N737" i="7941"/>
  <c r="N814" i="7941"/>
  <c r="N735" i="7941"/>
  <c r="N812" i="7941"/>
  <c r="N742" i="7941"/>
  <c r="O705" i="7941"/>
  <c r="O708" i="7941"/>
  <c r="N755" i="7941"/>
  <c r="O720" i="7941"/>
  <c r="O701" i="7941"/>
  <c r="O712" i="7941"/>
  <c r="N757" i="7941"/>
  <c r="N834" i="7941"/>
  <c r="O702" i="7941"/>
  <c r="AT669" i="7948"/>
  <c r="AT676" i="7948"/>
  <c r="AT655" i="7948"/>
  <c r="N832" i="7941"/>
  <c r="AV459" i="7948"/>
  <c r="AU479" i="7948"/>
  <c r="M830" i="7941"/>
  <c r="K29" i="7946"/>
  <c r="O723" i="7941"/>
  <c r="O719" i="7941"/>
  <c r="O721" i="7941"/>
  <c r="N752" i="7941"/>
  <c r="N829" i="7941"/>
  <c r="O716" i="7941"/>
  <c r="O725" i="7941"/>
  <c r="O703" i="7941"/>
  <c r="N744" i="7941"/>
  <c r="N747" i="7941"/>
  <c r="N758" i="7941"/>
  <c r="N835" i="7941"/>
  <c r="N743" i="7941"/>
  <c r="N820" i="7941"/>
  <c r="O727" i="7941"/>
  <c r="O728" i="7941"/>
  <c r="N739" i="7941"/>
  <c r="N816" i="7941"/>
  <c r="O710" i="7941"/>
  <c r="O700" i="7941"/>
  <c r="O709" i="7941"/>
  <c r="O706" i="7941"/>
  <c r="O722" i="7941"/>
  <c r="N748" i="7941"/>
  <c r="N825" i="7941"/>
  <c r="O707" i="7941"/>
  <c r="O718" i="7941"/>
  <c r="O715" i="7941"/>
  <c r="O724" i="7941"/>
  <c r="O713" i="7941"/>
  <c r="N749" i="7941"/>
  <c r="N826" i="7941"/>
  <c r="N754" i="7941"/>
  <c r="N831" i="7941"/>
  <c r="N732" i="7941"/>
  <c r="N809" i="7941"/>
  <c r="O704" i="7941"/>
  <c r="BB367" i="7948"/>
  <c r="BA392" i="7948"/>
  <c r="BA666" i="7948"/>
  <c r="M836" i="7941"/>
  <c r="K35" i="7946"/>
  <c r="M833" i="7941"/>
  <c r="K32" i="7946"/>
  <c r="AP72" i="7948"/>
  <c r="AP671" i="7948"/>
  <c r="AO671" i="7948"/>
  <c r="AW660" i="7948"/>
  <c r="M353" i="7941"/>
  <c r="M350" i="7941"/>
  <c r="M291" i="7941"/>
  <c r="M346" i="7941"/>
  <c r="M281" i="7941"/>
  <c r="M358" i="7941"/>
  <c r="M357" i="7941"/>
  <c r="M433" i="7941"/>
  <c r="M432" i="7941"/>
  <c r="M413" i="7941"/>
  <c r="M290" i="7941"/>
  <c r="M410" i="7941"/>
  <c r="M359" i="7941"/>
  <c r="M352" i="7941"/>
  <c r="M349" i="7941"/>
  <c r="M288" i="7941"/>
  <c r="M351" i="7941"/>
  <c r="M284" i="7941"/>
  <c r="M283" i="7941"/>
  <c r="M285" i="7941"/>
  <c r="M286" i="7941"/>
  <c r="N824" i="7941"/>
  <c r="N811" i="7941"/>
  <c r="AQ72" i="7948"/>
  <c r="AR72" i="7948"/>
  <c r="AR671" i="7948"/>
  <c r="AY486" i="7948"/>
  <c r="AX508" i="7948"/>
  <c r="AX670" i="7948"/>
  <c r="AX218" i="7948"/>
  <c r="AY193" i="7948"/>
  <c r="BC512" i="7948"/>
  <c r="BD512" i="7948"/>
  <c r="AX430" i="7948"/>
  <c r="AW450" i="7948"/>
  <c r="AW668" i="7948"/>
  <c r="AQ669" i="7948"/>
  <c r="AR70" i="7948"/>
  <c r="AR669" i="7948"/>
  <c r="M828" i="7941"/>
  <c r="K27" i="7946"/>
  <c r="M835" i="7941"/>
  <c r="K34" i="7946"/>
  <c r="M834" i="7941"/>
  <c r="K33" i="7946"/>
  <c r="BY280" i="7948"/>
  <c r="BX305" i="7948"/>
  <c r="BX663" i="7948"/>
  <c r="Q76" i="7941"/>
  <c r="Q71" i="7941"/>
  <c r="Q533" i="18"/>
  <c r="L394" i="7941"/>
  <c r="L298" i="7941"/>
  <c r="L362" i="7941"/>
  <c r="P666" i="7941"/>
  <c r="Q671" i="7941"/>
  <c r="Q666" i="7941"/>
  <c r="M730" i="7941"/>
  <c r="M762" i="7941"/>
  <c r="L698" i="7941"/>
  <c r="L730" i="7941"/>
  <c r="BC454" i="7948"/>
  <c r="N397" i="7941"/>
  <c r="N272" i="7941"/>
  <c r="N414" i="7941"/>
  <c r="M389" i="7941"/>
  <c r="N287" i="7941"/>
  <c r="N270" i="7941"/>
  <c r="N296" i="7941"/>
  <c r="N400" i="7941"/>
  <c r="M327" i="7941"/>
  <c r="M390" i="7941"/>
  <c r="N292" i="7941"/>
  <c r="N267" i="7941"/>
  <c r="M314" i="7941"/>
  <c r="M315" i="7941"/>
  <c r="M392" i="7941"/>
  <c r="N333" i="7941"/>
  <c r="N358" i="7941"/>
  <c r="N411" i="7941"/>
  <c r="N395" i="7941"/>
  <c r="N332" i="7941"/>
  <c r="M313" i="7941"/>
  <c r="N282" i="7941"/>
  <c r="M805" i="7941"/>
  <c r="N336" i="7941"/>
  <c r="M323" i="7941"/>
  <c r="M387" i="7941"/>
  <c r="M802" i="7941"/>
  <c r="M825" i="7941"/>
  <c r="K24" i="7946"/>
  <c r="M801" i="7941"/>
  <c r="M824" i="7941"/>
  <c r="K23" i="7946"/>
  <c r="N352" i="7941"/>
  <c r="N277" i="7941"/>
  <c r="N347" i="7941"/>
  <c r="M380" i="7941"/>
  <c r="M385" i="7941"/>
  <c r="N295" i="7941"/>
  <c r="N285" i="7941"/>
  <c r="M800" i="7941"/>
  <c r="M823" i="7941"/>
  <c r="K22" i="7946"/>
  <c r="N406" i="7941"/>
  <c r="N338" i="7941"/>
  <c r="N274" i="7941"/>
  <c r="N402" i="7941"/>
  <c r="N281" i="7941"/>
  <c r="N404" i="7941"/>
  <c r="M384" i="7941"/>
  <c r="N356" i="7941"/>
  <c r="M320" i="7941"/>
  <c r="N273" i="7941"/>
  <c r="N335" i="7941"/>
  <c r="M804" i="7941"/>
  <c r="M827" i="7941"/>
  <c r="K26" i="7946"/>
  <c r="M381" i="7941"/>
  <c r="M379" i="7941"/>
  <c r="N284" i="7941"/>
  <c r="M386" i="7941"/>
  <c r="N331" i="7941"/>
  <c r="N405" i="7941"/>
  <c r="M382" i="7941"/>
  <c r="N291" i="7941"/>
  <c r="N398" i="7941"/>
  <c r="N355" i="7941"/>
  <c r="N271" i="7941"/>
  <c r="N342" i="7941"/>
  <c r="M326" i="7941"/>
  <c r="M388" i="7941"/>
  <c r="M383" i="7941"/>
  <c r="M318" i="7941"/>
  <c r="M377" i="7941"/>
  <c r="N357" i="7941"/>
  <c r="M325" i="7941"/>
  <c r="N280" i="7941"/>
  <c r="N345" i="7941"/>
  <c r="N349" i="7941"/>
  <c r="N293" i="7941"/>
  <c r="N403" i="7941"/>
  <c r="N353" i="7941"/>
  <c r="N289" i="7941"/>
  <c r="N409" i="7941"/>
  <c r="N343" i="7941"/>
  <c r="N360" i="7941"/>
  <c r="N351" i="7941"/>
  <c r="N408" i="7941"/>
  <c r="N344" i="7941"/>
  <c r="M316" i="7941"/>
  <c r="M391" i="7941"/>
  <c r="N401" i="7941"/>
  <c r="N286" i="7941"/>
  <c r="N348" i="7941"/>
  <c r="M324" i="7941"/>
  <c r="N412" i="7941"/>
  <c r="M321" i="7941"/>
  <c r="N288" i="7941"/>
  <c r="N341" i="7941"/>
  <c r="M378" i="7941"/>
  <c r="N354" i="7941"/>
  <c r="N410" i="7941"/>
  <c r="N350" i="7941"/>
  <c r="N337" i="7941"/>
  <c r="N290" i="7941"/>
  <c r="M328" i="7941"/>
  <c r="M803" i="7941"/>
  <c r="M826" i="7941"/>
  <c r="K25" i="7946"/>
  <c r="N359" i="7941"/>
  <c r="N268" i="7941"/>
  <c r="N269" i="7941"/>
  <c r="N407" i="7941"/>
  <c r="N276" i="7941"/>
  <c r="N413" i="7941"/>
  <c r="N283" i="7941"/>
  <c r="N278" i="7941"/>
  <c r="N279" i="7941"/>
  <c r="M322" i="7941"/>
  <c r="N396" i="7941"/>
  <c r="N334" i="7941"/>
  <c r="N346" i="7941"/>
  <c r="N340" i="7941"/>
  <c r="M319" i="7941"/>
  <c r="N339" i="7941"/>
  <c r="N275" i="7941"/>
  <c r="N399" i="7941"/>
  <c r="M317" i="7941"/>
  <c r="N294" i="7941"/>
  <c r="M799" i="7941"/>
  <c r="M822" i="7941"/>
  <c r="K21" i="7946"/>
  <c r="N821" i="7941"/>
  <c r="BA483" i="7948"/>
  <c r="BA425" i="7948"/>
  <c r="L330" i="7941"/>
  <c r="L266" i="7941"/>
  <c r="L438" i="7941"/>
  <c r="L416" i="7941"/>
  <c r="BA455" i="7948"/>
  <c r="BE194" i="7948"/>
  <c r="BA514" i="7948"/>
  <c r="AZ537" i="7948"/>
  <c r="AZ671" i="7948"/>
  <c r="AO71" i="7948"/>
  <c r="AN670" i="7948"/>
  <c r="AN676" i="7948"/>
  <c r="R766" i="18"/>
  <c r="R761" i="18"/>
  <c r="Q761" i="18"/>
  <c r="N698" i="7941"/>
  <c r="M698" i="7941"/>
  <c r="L807" i="7941"/>
  <c r="P239" i="7941"/>
  <c r="O234" i="7941"/>
  <c r="R474" i="18"/>
  <c r="R469" i="18"/>
  <c r="Q469" i="18"/>
  <c r="AN77" i="7948"/>
  <c r="AP69" i="7948"/>
  <c r="AO668" i="7948"/>
  <c r="AO77" i="7948"/>
  <c r="AR61" i="7948"/>
  <c r="AQ660" i="7948"/>
  <c r="N810" i="7941"/>
  <c r="N823" i="7941"/>
  <c r="N819" i="7941"/>
  <c r="N818" i="7941"/>
  <c r="N808" i="7941"/>
  <c r="M468" i="7941"/>
  <c r="J36" i="7946"/>
  <c r="M456" i="7941"/>
  <c r="J24" i="7946"/>
  <c r="M464" i="7941"/>
  <c r="J32" i="7946"/>
  <c r="M461" i="7941"/>
  <c r="J29" i="7946"/>
  <c r="M465" i="7941"/>
  <c r="J33" i="7946"/>
  <c r="M455" i="7941"/>
  <c r="J23" i="7946"/>
  <c r="M394" i="7941"/>
  <c r="M459" i="7941"/>
  <c r="J27" i="7946"/>
  <c r="M466" i="7941"/>
  <c r="J34" i="7946"/>
  <c r="AQ671" i="7948"/>
  <c r="M416" i="7941"/>
  <c r="N730" i="7941"/>
  <c r="M266" i="7941"/>
  <c r="M458" i="7941"/>
  <c r="J26" i="7946"/>
  <c r="M330" i="7941"/>
  <c r="M463" i="7941"/>
  <c r="J31" i="7946"/>
  <c r="O698" i="7941"/>
  <c r="AU669" i="7948"/>
  <c r="AU676" i="7948"/>
  <c r="AU655" i="7948"/>
  <c r="M467" i="7941"/>
  <c r="J35" i="7946"/>
  <c r="M460" i="7941"/>
  <c r="J28" i="7946"/>
  <c r="AW459" i="7948"/>
  <c r="AV479" i="7948"/>
  <c r="M462" i="7941"/>
  <c r="J30" i="7946"/>
  <c r="M457" i="7941"/>
  <c r="J25" i="7946"/>
  <c r="M453" i="7941"/>
  <c r="J21" i="7946"/>
  <c r="M454" i="7941"/>
  <c r="J22" i="7946"/>
  <c r="BC367" i="7948"/>
  <c r="BB392" i="7948"/>
  <c r="BB666" i="7948"/>
  <c r="AY430" i="7948"/>
  <c r="AX450" i="7948"/>
  <c r="AX668" i="7948"/>
  <c r="AX660" i="7948"/>
  <c r="AZ486" i="7948"/>
  <c r="AY508" i="7948"/>
  <c r="AY670" i="7948"/>
  <c r="BE512" i="7948"/>
  <c r="BF512" i="7948"/>
  <c r="AZ193" i="7948"/>
  <c r="AY218" i="7948"/>
  <c r="BY305" i="7948"/>
  <c r="BY663" i="7948"/>
  <c r="BZ280" i="7948"/>
  <c r="BZ305" i="7948"/>
  <c r="BZ663" i="7948"/>
  <c r="M298" i="7941"/>
  <c r="N330" i="7941"/>
  <c r="M362" i="7941"/>
  <c r="N394" i="7941"/>
  <c r="N266" i="7941"/>
  <c r="P708" i="7941"/>
  <c r="P720" i="7941"/>
  <c r="O734" i="7941"/>
  <c r="O811" i="7941"/>
  <c r="O759" i="7941"/>
  <c r="O836" i="7941"/>
  <c r="P722" i="7941"/>
  <c r="O740" i="7941"/>
  <c r="O817" i="7941"/>
  <c r="P704" i="7941"/>
  <c r="O755" i="7941"/>
  <c r="O832" i="7941"/>
  <c r="P716" i="7941"/>
  <c r="O737" i="7941"/>
  <c r="O814" i="7941"/>
  <c r="P718" i="7941"/>
  <c r="O746" i="7941"/>
  <c r="O823" i="7941"/>
  <c r="P728" i="7941"/>
  <c r="O756" i="7941"/>
  <c r="O833" i="7941"/>
  <c r="O751" i="7941"/>
  <c r="O828" i="7941"/>
  <c r="O749" i="7941"/>
  <c r="O826" i="7941"/>
  <c r="P714" i="7941"/>
  <c r="P723" i="7941"/>
  <c r="P719" i="7941"/>
  <c r="P707" i="7941"/>
  <c r="O758" i="7941"/>
  <c r="O835" i="7941"/>
  <c r="O743" i="7941"/>
  <c r="O820" i="7941"/>
  <c r="P703" i="7941"/>
  <c r="P706" i="7941"/>
  <c r="P721" i="7941"/>
  <c r="O742" i="7941"/>
  <c r="O819" i="7941"/>
  <c r="O738" i="7941"/>
  <c r="O815" i="7941"/>
  <c r="O732" i="7941"/>
  <c r="O809" i="7941"/>
  <c r="O757" i="7941"/>
  <c r="O834" i="7941"/>
  <c r="O750" i="7941"/>
  <c r="O827" i="7941"/>
  <c r="P726" i="7941"/>
  <c r="P702" i="7941"/>
  <c r="O753" i="7941"/>
  <c r="O830" i="7941"/>
  <c r="P711" i="7941"/>
  <c r="O733" i="7941"/>
  <c r="O810" i="7941"/>
  <c r="O739" i="7941"/>
  <c r="P705" i="7941"/>
  <c r="P701" i="7941"/>
  <c r="P712" i="7941"/>
  <c r="O736" i="7941"/>
  <c r="O813" i="7941"/>
  <c r="O754" i="7941"/>
  <c r="O735" i="7941"/>
  <c r="O812" i="7941"/>
  <c r="O741" i="7941"/>
  <c r="O748" i="7941"/>
  <c r="O825" i="7941"/>
  <c r="O731" i="7941"/>
  <c r="O744" i="7941"/>
  <c r="O821" i="7941"/>
  <c r="P724" i="7941"/>
  <c r="O752" i="7941"/>
  <c r="O829" i="7941"/>
  <c r="P715" i="7941"/>
  <c r="P709" i="7941"/>
  <c r="P699" i="7941"/>
  <c r="O760" i="7941"/>
  <c r="O837" i="7941"/>
  <c r="P700" i="7941"/>
  <c r="O747" i="7941"/>
  <c r="O824" i="7941"/>
  <c r="P713" i="7941"/>
  <c r="O745" i="7941"/>
  <c r="O822" i="7941"/>
  <c r="P725" i="7941"/>
  <c r="P717" i="7941"/>
  <c r="P710" i="7941"/>
  <c r="P727" i="7941"/>
  <c r="O818" i="7941"/>
  <c r="O816" i="7941"/>
  <c r="O831" i="7941"/>
  <c r="Q239" i="7941"/>
  <c r="Q234" i="7941"/>
  <c r="P234" i="7941"/>
  <c r="N807" i="7941"/>
  <c r="AR660" i="7948"/>
  <c r="AQ69" i="7948"/>
  <c r="AP668" i="7948"/>
  <c r="N433" i="7941"/>
  <c r="O339" i="7941"/>
  <c r="N388" i="7941"/>
  <c r="N368" i="7941"/>
  <c r="O407" i="7941"/>
  <c r="O396" i="7941"/>
  <c r="N421" i="7941"/>
  <c r="N370" i="7941"/>
  <c r="N373" i="7941"/>
  <c r="N424" i="7941"/>
  <c r="O357" i="7941"/>
  <c r="N427" i="7941"/>
  <c r="N387" i="7941"/>
  <c r="O406" i="7941"/>
  <c r="N313" i="7941"/>
  <c r="O359" i="7941"/>
  <c r="O342" i="7941"/>
  <c r="N423" i="7941"/>
  <c r="O291" i="7941"/>
  <c r="O341" i="7941"/>
  <c r="O269" i="7941"/>
  <c r="N375" i="7941"/>
  <c r="N379" i="7941"/>
  <c r="N365" i="7941"/>
  <c r="N430" i="7941"/>
  <c r="O295" i="7941"/>
  <c r="N392" i="7941"/>
  <c r="N328" i="7941"/>
  <c r="O285" i="7941"/>
  <c r="O352" i="7941"/>
  <c r="O408" i="7941"/>
  <c r="N311" i="7941"/>
  <c r="N451" i="7941"/>
  <c r="N299" i="7941"/>
  <c r="O355" i="7941"/>
  <c r="N304" i="7941"/>
  <c r="N381" i="7941"/>
  <c r="O414" i="7941"/>
  <c r="N324" i="7941"/>
  <c r="O402" i="7941"/>
  <c r="N363" i="7941"/>
  <c r="O349" i="7941"/>
  <c r="O353" i="7941"/>
  <c r="O282" i="7941"/>
  <c r="O267" i="7941"/>
  <c r="O413" i="7941"/>
  <c r="N385" i="7941"/>
  <c r="O334" i="7941"/>
  <c r="N300" i="7941"/>
  <c r="O279" i="7941"/>
  <c r="O332" i="7941"/>
  <c r="O284" i="7941"/>
  <c r="O292" i="7941"/>
  <c r="O346" i="7941"/>
  <c r="O280" i="7941"/>
  <c r="O277" i="7941"/>
  <c r="N377" i="7941"/>
  <c r="O288" i="7941"/>
  <c r="N419" i="7941"/>
  <c r="N422" i="7941"/>
  <c r="O350" i="7941"/>
  <c r="N378" i="7941"/>
  <c r="N372" i="7941"/>
  <c r="N312" i="7941"/>
  <c r="N386" i="7941"/>
  <c r="N432" i="7941"/>
  <c r="O335" i="7941"/>
  <c r="O399" i="7941"/>
  <c r="O411" i="7941"/>
  <c r="N308" i="7941"/>
  <c r="O333" i="7941"/>
  <c r="O343" i="7941"/>
  <c r="N380" i="7941"/>
  <c r="O336" i="7941"/>
  <c r="N305" i="7941"/>
  <c r="O338" i="7941"/>
  <c r="N384" i="7941"/>
  <c r="N315" i="7941"/>
  <c r="N455" i="7941"/>
  <c r="O293" i="7941"/>
  <c r="N302" i="7941"/>
  <c r="N428" i="7941"/>
  <c r="N391" i="7941"/>
  <c r="N320" i="7941"/>
  <c r="N460" i="7941"/>
  <c r="N306" i="7941"/>
  <c r="O276" i="7941"/>
  <c r="O270" i="7941"/>
  <c r="O290" i="7941"/>
  <c r="N389" i="7941"/>
  <c r="O397" i="7941"/>
  <c r="O296" i="7941"/>
  <c r="N318" i="7941"/>
  <c r="O345" i="7941"/>
  <c r="O404" i="7941"/>
  <c r="O340" i="7941"/>
  <c r="O294" i="7941"/>
  <c r="N420" i="7941"/>
  <c r="O273" i="7941"/>
  <c r="O356" i="7941"/>
  <c r="O268" i="7941"/>
  <c r="N325" i="7941"/>
  <c r="N465" i="7941"/>
  <c r="N382" i="7941"/>
  <c r="N323" i="7941"/>
  <c r="N314" i="7941"/>
  <c r="N310" i="7941"/>
  <c r="O337" i="7941"/>
  <c r="N369" i="7941"/>
  <c r="N307" i="7941"/>
  <c r="N436" i="7941"/>
  <c r="N301" i="7941"/>
  <c r="N441" i="7941"/>
  <c r="N367" i="7941"/>
  <c r="O410" i="7941"/>
  <c r="N417" i="7941"/>
  <c r="O358" i="7941"/>
  <c r="O401" i="7941"/>
  <c r="N319" i="7941"/>
  <c r="O347" i="7941"/>
  <c r="N309" i="7941"/>
  <c r="O272" i="7941"/>
  <c r="N317" i="7941"/>
  <c r="N457" i="7941"/>
  <c r="N390" i="7941"/>
  <c r="O331" i="7941"/>
  <c r="N364" i="7941"/>
  <c r="N425" i="7941"/>
  <c r="N303" i="7941"/>
  <c r="O403" i="7941"/>
  <c r="O271" i="7941"/>
  <c r="O400" i="7941"/>
  <c r="N321" i="7941"/>
  <c r="N418" i="7941"/>
  <c r="N426" i="7941"/>
  <c r="O395" i="7941"/>
  <c r="O286" i="7941"/>
  <c r="O278" i="7941"/>
  <c r="O354" i="7941"/>
  <c r="O409" i="7941"/>
  <c r="O274" i="7941"/>
  <c r="O348" i="7941"/>
  <c r="O344" i="7941"/>
  <c r="O287" i="7941"/>
  <c r="O289" i="7941"/>
  <c r="N429" i="7941"/>
  <c r="N326" i="7941"/>
  <c r="N466" i="7941"/>
  <c r="O275" i="7941"/>
  <c r="N376" i="7941"/>
  <c r="N431" i="7941"/>
  <c r="N383" i="7941"/>
  <c r="N371" i="7941"/>
  <c r="N435" i="7941"/>
  <c r="O360" i="7941"/>
  <c r="O283" i="7941"/>
  <c r="O351" i="7941"/>
  <c r="N374" i="7941"/>
  <c r="N322" i="7941"/>
  <c r="N462" i="7941"/>
  <c r="N434" i="7941"/>
  <c r="N327" i="7941"/>
  <c r="O281" i="7941"/>
  <c r="O412" i="7941"/>
  <c r="N316" i="7941"/>
  <c r="O398" i="7941"/>
  <c r="O405" i="7941"/>
  <c r="N366" i="7941"/>
  <c r="N443" i="7941"/>
  <c r="AP71" i="7948"/>
  <c r="AO670" i="7948"/>
  <c r="AO676" i="7948"/>
  <c r="BB514" i="7948"/>
  <c r="BA537" i="7948"/>
  <c r="BA671" i="7948"/>
  <c r="BF194" i="7948"/>
  <c r="BB455" i="7948"/>
  <c r="BB425" i="7948"/>
  <c r="BB483" i="7948"/>
  <c r="M784" i="7941"/>
  <c r="BD454" i="7948"/>
  <c r="P756" i="7941"/>
  <c r="P748" i="7941"/>
  <c r="P741" i="7941"/>
  <c r="P739" i="7941"/>
  <c r="Q705" i="7941"/>
  <c r="Q814" i="7941"/>
  <c r="P746" i="7941"/>
  <c r="Q706" i="7941"/>
  <c r="Q815" i="7941"/>
  <c r="P747" i="7941"/>
  <c r="P732" i="7941"/>
  <c r="P737" i="7941"/>
  <c r="Q708" i="7941"/>
  <c r="Q817" i="7941"/>
  <c r="Q714" i="7941"/>
  <c r="Q823" i="7941"/>
  <c r="P758" i="7941"/>
  <c r="Q721" i="7941"/>
  <c r="Q830" i="7941"/>
  <c r="P752" i="7941"/>
  <c r="P760" i="7941"/>
  <c r="Q723" i="7941"/>
  <c r="Q832" i="7941"/>
  <c r="P755" i="7941"/>
  <c r="Q717" i="7941"/>
  <c r="Q826" i="7941"/>
  <c r="Q727" i="7941"/>
  <c r="Q836" i="7941"/>
  <c r="Q707" i="7941"/>
  <c r="Q816" i="7941"/>
  <c r="P742" i="7941"/>
  <c r="P751" i="7941"/>
  <c r="Q712" i="7941"/>
  <c r="Q821" i="7941"/>
  <c r="P731" i="7941"/>
  <c r="P753" i="7941"/>
  <c r="P735" i="7941"/>
  <c r="P744" i="7941"/>
  <c r="Q704" i="7941"/>
  <c r="Q813" i="7941"/>
  <c r="Q722" i="7941"/>
  <c r="Q831" i="7941"/>
  <c r="Q725" i="7941"/>
  <c r="Q834" i="7941"/>
  <c r="P734" i="7941"/>
  <c r="P754" i="7941"/>
  <c r="P736" i="7941"/>
  <c r="P743" i="7941"/>
  <c r="P745" i="7941"/>
  <c r="Q711" i="7941"/>
  <c r="Q820" i="7941"/>
  <c r="Q702" i="7941"/>
  <c r="Q811" i="7941"/>
  <c r="Q728" i="7941"/>
  <c r="Q837" i="7941"/>
  <c r="Q715" i="7941"/>
  <c r="Q824" i="7941"/>
  <c r="Q710" i="7941"/>
  <c r="Q819" i="7941"/>
  <c r="Q719" i="7941"/>
  <c r="Q828" i="7941"/>
  <c r="Q724" i="7941"/>
  <c r="Q833" i="7941"/>
  <c r="Q700" i="7941"/>
  <c r="Q809" i="7941"/>
  <c r="Q720" i="7941"/>
  <c r="Q829" i="7941"/>
  <c r="P740" i="7941"/>
  <c r="P738" i="7941"/>
  <c r="P759" i="7941"/>
  <c r="Q709" i="7941"/>
  <c r="Q818" i="7941"/>
  <c r="Q703" i="7941"/>
  <c r="Q812" i="7941"/>
  <c r="P749" i="7941"/>
  <c r="P750" i="7941"/>
  <c r="Q701" i="7941"/>
  <c r="Q810" i="7941"/>
  <c r="Q726" i="7941"/>
  <c r="Q835" i="7941"/>
  <c r="Q716" i="7941"/>
  <c r="Q825" i="7941"/>
  <c r="Q713" i="7941"/>
  <c r="Q822" i="7941"/>
  <c r="P733" i="7941"/>
  <c r="P757" i="7941"/>
  <c r="Q718" i="7941"/>
  <c r="Q827" i="7941"/>
  <c r="Q699" i="7941"/>
  <c r="P811" i="7941"/>
  <c r="P810" i="7941"/>
  <c r="P836" i="7941"/>
  <c r="P832" i="7941"/>
  <c r="P816" i="7941"/>
  <c r="N450" i="7941"/>
  <c r="J37" i="7946"/>
  <c r="J42" i="7946"/>
  <c r="N452" i="7941"/>
  <c r="P826" i="7941"/>
  <c r="P815" i="7941"/>
  <c r="P820" i="7941"/>
  <c r="P829" i="7941"/>
  <c r="P818" i="7941"/>
  <c r="P822" i="7941"/>
  <c r="P827" i="7941"/>
  <c r="P817" i="7941"/>
  <c r="P813" i="7941"/>
  <c r="P821" i="7941"/>
  <c r="P830" i="7941"/>
  <c r="P819" i="7941"/>
  <c r="P837" i="7941"/>
  <c r="P814" i="7941"/>
  <c r="P824" i="7941"/>
  <c r="P823" i="7941"/>
  <c r="P825" i="7941"/>
  <c r="N468" i="7941"/>
  <c r="N464" i="7941"/>
  <c r="AV669" i="7948"/>
  <c r="AV676" i="7948"/>
  <c r="AV655" i="7948"/>
  <c r="P834" i="7941"/>
  <c r="P831" i="7941"/>
  <c r="P812" i="7941"/>
  <c r="P828" i="7941"/>
  <c r="P835" i="7941"/>
  <c r="P809" i="7941"/>
  <c r="P833" i="7941"/>
  <c r="N442" i="7941"/>
  <c r="N467" i="7941"/>
  <c r="N449" i="7941"/>
  <c r="N459" i="7941"/>
  <c r="N454" i="7941"/>
  <c r="N445" i="7941"/>
  <c r="N448" i="7941"/>
  <c r="AX459" i="7948"/>
  <c r="AW479" i="7948"/>
  <c r="M438" i="7941"/>
  <c r="BD367" i="7948"/>
  <c r="BC392" i="7948"/>
  <c r="BC666" i="7948"/>
  <c r="BG512" i="7948"/>
  <c r="BH512" i="7948"/>
  <c r="BI512" i="7948"/>
  <c r="BJ512" i="7948"/>
  <c r="AY660" i="7948"/>
  <c r="N456" i="7941"/>
  <c r="N440" i="7941"/>
  <c r="N461" i="7941"/>
  <c r="N446" i="7941"/>
  <c r="BA193" i="7948"/>
  <c r="AZ218" i="7948"/>
  <c r="BA486" i="7948"/>
  <c r="AZ508" i="7948"/>
  <c r="AZ670" i="7948"/>
  <c r="AZ430" i="7948"/>
  <c r="AY450" i="7948"/>
  <c r="AY668" i="7948"/>
  <c r="N444" i="7941"/>
  <c r="N453" i="7941"/>
  <c r="N463" i="7941"/>
  <c r="N447" i="7941"/>
  <c r="Q698" i="7941"/>
  <c r="Q808" i="7941"/>
  <c r="Q807" i="7941"/>
  <c r="P808" i="7941"/>
  <c r="P730" i="7941"/>
  <c r="BE454" i="7948"/>
  <c r="M807" i="7941"/>
  <c r="BC455" i="7948"/>
  <c r="BG194" i="7948"/>
  <c r="BC514" i="7948"/>
  <c r="BB537" i="7948"/>
  <c r="BB671" i="7948"/>
  <c r="AQ71" i="7948"/>
  <c r="AQ77" i="7948"/>
  <c r="AP670" i="7948"/>
  <c r="AP676" i="7948"/>
  <c r="O394" i="7941"/>
  <c r="O330" i="7941"/>
  <c r="N458" i="7941"/>
  <c r="N298" i="7941"/>
  <c r="Q335" i="7941"/>
  <c r="Q337" i="7941"/>
  <c r="Q285" i="7941"/>
  <c r="Q274" i="7941"/>
  <c r="P424" i="7941"/>
  <c r="P328" i="7941"/>
  <c r="P421" i="7941"/>
  <c r="P430" i="7941"/>
  <c r="Q349" i="7941"/>
  <c r="Q411" i="7941"/>
  <c r="Q273" i="7941"/>
  <c r="P367" i="7941"/>
  <c r="Q292" i="7941"/>
  <c r="Q289" i="7941"/>
  <c r="P434" i="7941"/>
  <c r="P382" i="7941"/>
  <c r="Q280" i="7941"/>
  <c r="Q283" i="7941"/>
  <c r="Q287" i="7941"/>
  <c r="P305" i="7941"/>
  <c r="Q353" i="7941"/>
  <c r="P380" i="7941"/>
  <c r="P378" i="7941"/>
  <c r="P323" i="7941"/>
  <c r="Q356" i="7941"/>
  <c r="Q413" i="7941"/>
  <c r="Q400" i="7941"/>
  <c r="P372" i="7941"/>
  <c r="P315" i="7941"/>
  <c r="P314" i="7941"/>
  <c r="P387" i="7941"/>
  <c r="Q409" i="7941"/>
  <c r="Q281" i="7941"/>
  <c r="P425" i="7941"/>
  <c r="P436" i="7941"/>
  <c r="P310" i="7941"/>
  <c r="Q295" i="7941"/>
  <c r="Q336" i="7941"/>
  <c r="P373" i="7941"/>
  <c r="Q347" i="7941"/>
  <c r="P431" i="7941"/>
  <c r="Q359" i="7941"/>
  <c r="P324" i="7941"/>
  <c r="P417" i="7941"/>
  <c r="Q296" i="7941"/>
  <c r="P365" i="7941"/>
  <c r="P375" i="7941"/>
  <c r="Q340" i="7941"/>
  <c r="P433" i="7941"/>
  <c r="P364" i="7941"/>
  <c r="P377" i="7941"/>
  <c r="P423" i="7941"/>
  <c r="Q348" i="7941"/>
  <c r="Q294" i="7941"/>
  <c r="P371" i="7941"/>
  <c r="P299" i="7941"/>
  <c r="P432" i="7941"/>
  <c r="Q344" i="7941"/>
  <c r="P390" i="7941"/>
  <c r="Q268" i="7941"/>
  <c r="Q288" i="7941"/>
  <c r="Q272" i="7941"/>
  <c r="Q444" i="7941"/>
  <c r="P374" i="7941"/>
  <c r="P429" i="7941"/>
  <c r="Q346" i="7941"/>
  <c r="P370" i="7941"/>
  <c r="P363" i="7941"/>
  <c r="Q275" i="7941"/>
  <c r="Q334" i="7941"/>
  <c r="Q333" i="7941"/>
  <c r="Q331" i="7941"/>
  <c r="Q410" i="7941"/>
  <c r="Q397" i="7941"/>
  <c r="Q355" i="7941"/>
  <c r="Q354" i="7941"/>
  <c r="Q399" i="7941"/>
  <c r="P322" i="7941"/>
  <c r="Q345" i="7941"/>
  <c r="Q282" i="7941"/>
  <c r="Q454" i="7941"/>
  <c r="P302" i="7941"/>
  <c r="Q290" i="7941"/>
  <c r="Q462" i="7941"/>
  <c r="Q405" i="7941"/>
  <c r="P303" i="7941"/>
  <c r="P317" i="7941"/>
  <c r="P389" i="7941"/>
  <c r="P427" i="7941"/>
  <c r="P384" i="7941"/>
  <c r="P313" i="7941"/>
  <c r="Q270" i="7941"/>
  <c r="Q442" i="7941"/>
  <c r="Q343" i="7941"/>
  <c r="Q339" i="7941"/>
  <c r="P428" i="7941"/>
  <c r="P327" i="7941"/>
  <c r="P392" i="7941"/>
  <c r="Q284" i="7941"/>
  <c r="Q456" i="7941"/>
  <c r="P319" i="7941"/>
  <c r="Q404" i="7941"/>
  <c r="P388" i="7941"/>
  <c r="Q403" i="7941"/>
  <c r="Q277" i="7941"/>
  <c r="P376" i="7941"/>
  <c r="P320" i="7941"/>
  <c r="P321" i="7941"/>
  <c r="P301" i="7941"/>
  <c r="P325" i="7941"/>
  <c r="Q357" i="7941"/>
  <c r="Q278" i="7941"/>
  <c r="P420" i="7941"/>
  <c r="P304" i="7941"/>
  <c r="P366" i="7941"/>
  <c r="P381" i="7941"/>
  <c r="Q408" i="7941"/>
  <c r="P312" i="7941"/>
  <c r="Q406" i="7941"/>
  <c r="P306" i="7941"/>
  <c r="Q271" i="7941"/>
  <c r="Q352" i="7941"/>
  <c r="P426" i="7941"/>
  <c r="Q341" i="7941"/>
  <c r="Q414" i="7941"/>
  <c r="P419" i="7941"/>
  <c r="P326" i="7941"/>
  <c r="Q398" i="7941"/>
  <c r="Q286" i="7941"/>
  <c r="Q402" i="7941"/>
  <c r="P391" i="7941"/>
  <c r="Q338" i="7941"/>
  <c r="Q360" i="7941"/>
  <c r="Q412" i="7941"/>
  <c r="Q358" i="7941"/>
  <c r="P383" i="7941"/>
  <c r="P300" i="7941"/>
  <c r="P435" i="7941"/>
  <c r="Q267" i="7941"/>
  <c r="P307" i="7941"/>
  <c r="Q293" i="7941"/>
  <c r="Q465" i="7941"/>
  <c r="Q350" i="7941"/>
  <c r="P422" i="7941"/>
  <c r="P316" i="7941"/>
  <c r="P309" i="7941"/>
  <c r="Q396" i="7941"/>
  <c r="P311" i="7941"/>
  <c r="P379" i="7941"/>
  <c r="P318" i="7941"/>
  <c r="P369" i="7941"/>
  <c r="Q269" i="7941"/>
  <c r="Q441" i="7941"/>
  <c r="Q351" i="7941"/>
  <c r="Q276" i="7941"/>
  <c r="Q448" i="7941"/>
  <c r="Q332" i="7941"/>
  <c r="P368" i="7941"/>
  <c r="Q291" i="7941"/>
  <c r="P308" i="7941"/>
  <c r="Q401" i="7941"/>
  <c r="P418" i="7941"/>
  <c r="P386" i="7941"/>
  <c r="Q395" i="7941"/>
  <c r="Q279" i="7941"/>
  <c r="Q342" i="7941"/>
  <c r="P385" i="7941"/>
  <c r="Q407" i="7941"/>
  <c r="N439" i="7941"/>
  <c r="BC483" i="7948"/>
  <c r="BC425" i="7948"/>
  <c r="N416" i="7941"/>
  <c r="O266" i="7941"/>
  <c r="N362" i="7941"/>
  <c r="AP77" i="7948"/>
  <c r="AR69" i="7948"/>
  <c r="AQ668" i="7948"/>
  <c r="P288" i="7941"/>
  <c r="P341" i="7941"/>
  <c r="P287" i="7941"/>
  <c r="O367" i="7941"/>
  <c r="O373" i="7941"/>
  <c r="O300" i="7941"/>
  <c r="P405" i="7941"/>
  <c r="O321" i="7941"/>
  <c r="P350" i="7941"/>
  <c r="O423" i="7941"/>
  <c r="P279" i="7941"/>
  <c r="O366" i="7941"/>
  <c r="P337" i="7941"/>
  <c r="O370" i="7941"/>
  <c r="O324" i="7941"/>
  <c r="O391" i="7941"/>
  <c r="P346" i="7941"/>
  <c r="P400" i="7941"/>
  <c r="P408" i="7941"/>
  <c r="P291" i="7941"/>
  <c r="O304" i="7941"/>
  <c r="P334" i="7941"/>
  <c r="P403" i="7941"/>
  <c r="O388" i="7941"/>
  <c r="P345" i="7941"/>
  <c r="O320" i="7941"/>
  <c r="P351" i="7941"/>
  <c r="O316" i="7941"/>
  <c r="O434" i="7941"/>
  <c r="O384" i="7941"/>
  <c r="O326" i="7941"/>
  <c r="P413" i="7941"/>
  <c r="O317" i="7941"/>
  <c r="O322" i="7941"/>
  <c r="O420" i="7941"/>
  <c r="P355" i="7941"/>
  <c r="P338" i="7941"/>
  <c r="P407" i="7941"/>
  <c r="P283" i="7941"/>
  <c r="O307" i="7941"/>
  <c r="P414" i="7941"/>
  <c r="O371" i="7941"/>
  <c r="P284" i="7941"/>
  <c r="P290" i="7941"/>
  <c r="P402" i="7941"/>
  <c r="P342" i="7941"/>
  <c r="P295" i="7941"/>
  <c r="P331" i="7941"/>
  <c r="O308" i="7941"/>
  <c r="O421" i="7941"/>
  <c r="P398" i="7941"/>
  <c r="O380" i="7941"/>
  <c r="P411" i="7941"/>
  <c r="O375" i="7941"/>
  <c r="P267" i="7941"/>
  <c r="P409" i="7941"/>
  <c r="P286" i="7941"/>
  <c r="O429" i="7941"/>
  <c r="P270" i="7941"/>
  <c r="O369" i="7941"/>
  <c r="P344" i="7941"/>
  <c r="P404" i="7941"/>
  <c r="P396" i="7941"/>
  <c r="O305" i="7941"/>
  <c r="O445" i="7941"/>
  <c r="P359" i="7941"/>
  <c r="O386" i="7941"/>
  <c r="O430" i="7941"/>
  <c r="P296" i="7941"/>
  <c r="O323" i="7941"/>
  <c r="P275" i="7941"/>
  <c r="O377" i="7941"/>
  <c r="O312" i="7941"/>
  <c r="P360" i="7941"/>
  <c r="P347" i="7941"/>
  <c r="P399" i="7941"/>
  <c r="P335" i="7941"/>
  <c r="P410" i="7941"/>
  <c r="P285" i="7941"/>
  <c r="P281" i="7941"/>
  <c r="O389" i="7941"/>
  <c r="O432" i="7941"/>
  <c r="P336" i="7941"/>
  <c r="O310" i="7941"/>
  <c r="O425" i="7941"/>
  <c r="O365" i="7941"/>
  <c r="P294" i="7941"/>
  <c r="P268" i="7941"/>
  <c r="P397" i="7941"/>
  <c r="P278" i="7941"/>
  <c r="P340" i="7941"/>
  <c r="P292" i="7941"/>
  <c r="P357" i="7941"/>
  <c r="O328" i="7941"/>
  <c r="P333" i="7941"/>
  <c r="O383" i="7941"/>
  <c r="O376" i="7941"/>
  <c r="P272" i="7941"/>
  <c r="P395" i="7941"/>
  <c r="O379" i="7941"/>
  <c r="P358" i="7941"/>
  <c r="O387" i="7941"/>
  <c r="P282" i="7941"/>
  <c r="O314" i="7941"/>
  <c r="O327" i="7941"/>
  <c r="O392" i="7941"/>
  <c r="O468" i="7941"/>
  <c r="O422" i="7941"/>
  <c r="O364" i="7941"/>
  <c r="P269" i="7941"/>
  <c r="O378" i="7941"/>
  <c r="P412" i="7941"/>
  <c r="O302" i="7941"/>
  <c r="P401" i="7941"/>
  <c r="P343" i="7941"/>
  <c r="O306" i="7941"/>
  <c r="P352" i="7941"/>
  <c r="O311" i="7941"/>
  <c r="O426" i="7941"/>
  <c r="P353" i="7941"/>
  <c r="O319" i="7941"/>
  <c r="O325" i="7941"/>
  <c r="O318" i="7941"/>
  <c r="P348" i="7941"/>
  <c r="P349" i="7941"/>
  <c r="P293" i="7941"/>
  <c r="O315" i="7941"/>
  <c r="O303" i="7941"/>
  <c r="O443" i="7941"/>
  <c r="O301" i="7941"/>
  <c r="O441" i="7941"/>
  <c r="P280" i="7941"/>
  <c r="O433" i="7941"/>
  <c r="P289" i="7941"/>
  <c r="O431" i="7941"/>
  <c r="P273" i="7941"/>
  <c r="P276" i="7941"/>
  <c r="P277" i="7941"/>
  <c r="P339" i="7941"/>
  <c r="O436" i="7941"/>
  <c r="P332" i="7941"/>
  <c r="O382" i="7941"/>
  <c r="O435" i="7941"/>
  <c r="O309" i="7941"/>
  <c r="O299" i="7941"/>
  <c r="O372" i="7941"/>
  <c r="O390" i="7941"/>
  <c r="P406" i="7941"/>
  <c r="O427" i="7941"/>
  <c r="O374" i="7941"/>
  <c r="O363" i="7941"/>
  <c r="O385" i="7941"/>
  <c r="O418" i="7941"/>
  <c r="O419" i="7941"/>
  <c r="P274" i="7941"/>
  <c r="O313" i="7941"/>
  <c r="O424" i="7941"/>
  <c r="O417" i="7941"/>
  <c r="O368" i="7941"/>
  <c r="P356" i="7941"/>
  <c r="P354" i="7941"/>
  <c r="O428" i="7941"/>
  <c r="O381" i="7941"/>
  <c r="P271" i="7941"/>
  <c r="P698" i="7941"/>
  <c r="O730" i="7941"/>
  <c r="O808" i="7941"/>
  <c r="O807" i="7941"/>
  <c r="K37" i="7946"/>
  <c r="K42" i="7946"/>
  <c r="O453" i="7941"/>
  <c r="O458" i="7941"/>
  <c r="O447" i="7941"/>
  <c r="P448" i="7941"/>
  <c r="O442" i="7941"/>
  <c r="O450" i="7941"/>
  <c r="O463" i="7941"/>
  <c r="P807" i="7941"/>
  <c r="O454" i="7941"/>
  <c r="AW669" i="7948"/>
  <c r="AW676" i="7948"/>
  <c r="AW655" i="7948"/>
  <c r="O449" i="7941"/>
  <c r="O452" i="7941"/>
  <c r="O460" i="7941"/>
  <c r="O464" i="7941"/>
  <c r="O446" i="7941"/>
  <c r="AY459" i="7948"/>
  <c r="AX479" i="7948"/>
  <c r="O462" i="7941"/>
  <c r="O456" i="7941"/>
  <c r="BD392" i="7948"/>
  <c r="BD666" i="7948"/>
  <c r="BE367" i="7948"/>
  <c r="BB193" i="7948"/>
  <c r="BA218" i="7948"/>
  <c r="P443" i="7941"/>
  <c r="O461" i="7941"/>
  <c r="P449" i="7941"/>
  <c r="P445" i="7941"/>
  <c r="P465" i="7941"/>
  <c r="O465" i="7941"/>
  <c r="O451" i="7941"/>
  <c r="P441" i="7941"/>
  <c r="O455" i="7941"/>
  <c r="O459" i="7941"/>
  <c r="P450" i="7941"/>
  <c r="P440" i="7941"/>
  <c r="P453" i="7941"/>
  <c r="P442" i="7941"/>
  <c r="P458" i="7941"/>
  <c r="P439" i="7941"/>
  <c r="O448" i="7941"/>
  <c r="O466" i="7941"/>
  <c r="O444" i="7941"/>
  <c r="P451" i="7941"/>
  <c r="N438" i="7941"/>
  <c r="Q451" i="7941"/>
  <c r="Q463" i="7941"/>
  <c r="BA430" i="7948"/>
  <c r="AZ450" i="7948"/>
  <c r="AZ668" i="7948"/>
  <c r="BB486" i="7948"/>
  <c r="BA508" i="7948"/>
  <c r="BA670" i="7948"/>
  <c r="AZ660" i="7948"/>
  <c r="P464" i="7941"/>
  <c r="P467" i="7941"/>
  <c r="P456" i="7941"/>
  <c r="O457" i="7941"/>
  <c r="P446" i="7941"/>
  <c r="O298" i="7941"/>
  <c r="P454" i="7941"/>
  <c r="P466" i="7941"/>
  <c r="P447" i="7941"/>
  <c r="P468" i="7941"/>
  <c r="P462" i="7941"/>
  <c r="P463" i="7941"/>
  <c r="O440" i="7941"/>
  <c r="Q394" i="7941"/>
  <c r="Q458" i="7941"/>
  <c r="Q443" i="7941"/>
  <c r="Q449" i="7941"/>
  <c r="Q447" i="7941"/>
  <c r="Q461" i="7941"/>
  <c r="O439" i="7941"/>
  <c r="O362" i="7941"/>
  <c r="P330" i="7941"/>
  <c r="O467" i="7941"/>
  <c r="BD425" i="7948"/>
  <c r="BD483" i="7948"/>
  <c r="BK512" i="7948"/>
  <c r="P461" i="7941"/>
  <c r="Q266" i="7941"/>
  <c r="Q439" i="7941"/>
  <c r="P460" i="7941"/>
  <c r="P459" i="7941"/>
  <c r="Q440" i="7941"/>
  <c r="P298" i="7941"/>
  <c r="Q466" i="7941"/>
  <c r="P416" i="7941"/>
  <c r="Q455" i="7941"/>
  <c r="Q446" i="7941"/>
  <c r="BF454" i="7948"/>
  <c r="O416" i="7941"/>
  <c r="P394" i="7941"/>
  <c r="P266" i="7941"/>
  <c r="AR668" i="7948"/>
  <c r="P455" i="7941"/>
  <c r="P452" i="7941"/>
  <c r="P457" i="7941"/>
  <c r="P444" i="7941"/>
  <c r="Q450" i="7941"/>
  <c r="Q330" i="7941"/>
  <c r="P362" i="7941"/>
  <c r="Q460" i="7941"/>
  <c r="Q468" i="7941"/>
  <c r="Q467" i="7941"/>
  <c r="Q453" i="7941"/>
  <c r="Q459" i="7941"/>
  <c r="Q452" i="7941"/>
  <c r="Q464" i="7941"/>
  <c r="Q445" i="7941"/>
  <c r="Q457" i="7941"/>
  <c r="AR71" i="7948"/>
  <c r="AR670" i="7948"/>
  <c r="AQ670" i="7948"/>
  <c r="AQ676" i="7948"/>
  <c r="BD514" i="7948"/>
  <c r="BC537" i="7948"/>
  <c r="BC671" i="7948"/>
  <c r="BH194" i="7948"/>
  <c r="BD455" i="7948"/>
  <c r="AZ459" i="7948"/>
  <c r="AY479" i="7948"/>
  <c r="AX669" i="7948"/>
  <c r="AX676" i="7948"/>
  <c r="AX655" i="7948"/>
  <c r="P438" i="7941"/>
  <c r="BE392" i="7948"/>
  <c r="BE666" i="7948"/>
  <c r="BF367" i="7948"/>
  <c r="BC486" i="7948"/>
  <c r="BB508" i="7948"/>
  <c r="BB670" i="7948"/>
  <c r="BB430" i="7948"/>
  <c r="BA450" i="7948"/>
  <c r="BA668" i="7948"/>
  <c r="BA660" i="7948"/>
  <c r="BC193" i="7948"/>
  <c r="BB218" i="7948"/>
  <c r="BE455" i="7948"/>
  <c r="BI194" i="7948"/>
  <c r="BE514" i="7948"/>
  <c r="BD537" i="7948"/>
  <c r="BD671" i="7948"/>
  <c r="AR77" i="7948"/>
  <c r="BL512" i="7948"/>
  <c r="BE483" i="7948"/>
  <c r="BE425" i="7948"/>
  <c r="O438" i="7941"/>
  <c r="AR676" i="7948"/>
  <c r="BG454" i="7948"/>
  <c r="Q438" i="7941"/>
  <c r="AY669" i="7948"/>
  <c r="AY676" i="7948"/>
  <c r="AY655" i="7948"/>
  <c r="BA459" i="7948"/>
  <c r="AZ479" i="7948"/>
  <c r="BG367" i="7948"/>
  <c r="BF392" i="7948"/>
  <c r="BF666" i="7948"/>
  <c r="BC218" i="7948"/>
  <c r="BD193" i="7948"/>
  <c r="BB660" i="7948"/>
  <c r="BC430" i="7948"/>
  <c r="BB450" i="7948"/>
  <c r="BB668" i="7948"/>
  <c r="BD486" i="7948"/>
  <c r="BC508" i="7948"/>
  <c r="BC670" i="7948"/>
  <c r="BH454" i="7948"/>
  <c r="BF425" i="7948"/>
  <c r="BF483" i="7948"/>
  <c r="BM512" i="7948"/>
  <c r="BF514" i="7948"/>
  <c r="BE537" i="7948"/>
  <c r="BE671" i="7948"/>
  <c r="BJ194" i="7948"/>
  <c r="BF455" i="7948"/>
  <c r="BB459" i="7948"/>
  <c r="BA479" i="7948"/>
  <c r="AZ669" i="7948"/>
  <c r="AZ676" i="7948"/>
  <c r="AZ655" i="7948"/>
  <c r="BG392" i="7948"/>
  <c r="BG666" i="7948"/>
  <c r="BH367" i="7948"/>
  <c r="BE193" i="7948"/>
  <c r="BD218" i="7948"/>
  <c r="BE486" i="7948"/>
  <c r="BD508" i="7948"/>
  <c r="BD670" i="7948"/>
  <c r="BD430" i="7948"/>
  <c r="BC450" i="7948"/>
  <c r="BC668" i="7948"/>
  <c r="BC660" i="7948"/>
  <c r="BI454" i="7948"/>
  <c r="BG455" i="7948"/>
  <c r="BK194" i="7948"/>
  <c r="BG514" i="7948"/>
  <c r="BF537" i="7948"/>
  <c r="BF671" i="7948"/>
  <c r="BN512" i="7948"/>
  <c r="BG483" i="7948"/>
  <c r="BG425" i="7948"/>
  <c r="BC459" i="7948"/>
  <c r="BB479" i="7948"/>
  <c r="BA669" i="7948"/>
  <c r="BA676" i="7948"/>
  <c r="BA655" i="7948"/>
  <c r="BH392" i="7948"/>
  <c r="BH666" i="7948"/>
  <c r="BI367" i="7948"/>
  <c r="BE430" i="7948"/>
  <c r="BD450" i="7948"/>
  <c r="BD668" i="7948"/>
  <c r="BF486" i="7948"/>
  <c r="BE508" i="7948"/>
  <c r="BE670" i="7948"/>
  <c r="BF193" i="7948"/>
  <c r="BE218" i="7948"/>
  <c r="BD660" i="7948"/>
  <c r="BH514" i="7948"/>
  <c r="BG537" i="7948"/>
  <c r="BG671" i="7948"/>
  <c r="BL194" i="7948"/>
  <c r="BH455" i="7948"/>
  <c r="BH425" i="7948"/>
  <c r="BH483" i="7948"/>
  <c r="BO512" i="7948"/>
  <c r="BJ454" i="7948"/>
  <c r="BD459" i="7948"/>
  <c r="BC479" i="7948"/>
  <c r="BB669" i="7948"/>
  <c r="BB676" i="7948"/>
  <c r="BB655" i="7948"/>
  <c r="BI392" i="7948"/>
  <c r="BI666" i="7948"/>
  <c r="BJ367" i="7948"/>
  <c r="BE660" i="7948"/>
  <c r="BF218" i="7948"/>
  <c r="BG193" i="7948"/>
  <c r="BG486" i="7948"/>
  <c r="BF508" i="7948"/>
  <c r="BF670" i="7948"/>
  <c r="BF430" i="7948"/>
  <c r="BE450" i="7948"/>
  <c r="BE668" i="7948"/>
  <c r="BK454" i="7948"/>
  <c r="BP512" i="7948"/>
  <c r="BI483" i="7948"/>
  <c r="BI425" i="7948"/>
  <c r="BI455" i="7948"/>
  <c r="BM194" i="7948"/>
  <c r="BI514" i="7948"/>
  <c r="BH537" i="7948"/>
  <c r="BH671" i="7948"/>
  <c r="BC669" i="7948"/>
  <c r="BC676" i="7948"/>
  <c r="BC655" i="7948"/>
  <c r="BE459" i="7948"/>
  <c r="BD479" i="7948"/>
  <c r="BJ392" i="7948"/>
  <c r="BJ666" i="7948"/>
  <c r="BK367" i="7948"/>
  <c r="BF660" i="7948"/>
  <c r="BG430" i="7948"/>
  <c r="BF450" i="7948"/>
  <c r="BF668" i="7948"/>
  <c r="BH486" i="7948"/>
  <c r="BG508" i="7948"/>
  <c r="BG670" i="7948"/>
  <c r="BG218" i="7948"/>
  <c r="BH193" i="7948"/>
  <c r="BJ425" i="7948"/>
  <c r="BJ514" i="7948"/>
  <c r="BI537" i="7948"/>
  <c r="BI671" i="7948"/>
  <c r="BN194" i="7948"/>
  <c r="BJ455" i="7948"/>
  <c r="BJ483" i="7948"/>
  <c r="BQ512" i="7948"/>
  <c r="BL454" i="7948"/>
  <c r="BF459" i="7948"/>
  <c r="BE479" i="7948"/>
  <c r="BD669" i="7948"/>
  <c r="BD676" i="7948"/>
  <c r="BD655" i="7948"/>
  <c r="BL367" i="7948"/>
  <c r="BK392" i="7948"/>
  <c r="BK666" i="7948"/>
  <c r="BH218" i="7948"/>
  <c r="BI193" i="7948"/>
  <c r="BG660" i="7948"/>
  <c r="BI486" i="7948"/>
  <c r="BH508" i="7948"/>
  <c r="BH670" i="7948"/>
  <c r="BH430" i="7948"/>
  <c r="BG450" i="7948"/>
  <c r="BG668" i="7948"/>
  <c r="BK425" i="7948"/>
  <c r="BM454" i="7948"/>
  <c r="BR512" i="7948"/>
  <c r="BK483" i="7948"/>
  <c r="BK455" i="7948"/>
  <c r="BO194" i="7948"/>
  <c r="BK514" i="7948"/>
  <c r="BJ537" i="7948"/>
  <c r="BJ671" i="7948"/>
  <c r="BE669" i="7948"/>
  <c r="BE676" i="7948"/>
  <c r="BE655" i="7948"/>
  <c r="BG459" i="7948"/>
  <c r="BF479" i="7948"/>
  <c r="BL392" i="7948"/>
  <c r="BL666" i="7948"/>
  <c r="BM367" i="7948"/>
  <c r="BJ193" i="7948"/>
  <c r="BI218" i="7948"/>
  <c r="BI430" i="7948"/>
  <c r="BH450" i="7948"/>
  <c r="BH668" i="7948"/>
  <c r="BJ486" i="7948"/>
  <c r="BI508" i="7948"/>
  <c r="BI670" i="7948"/>
  <c r="BH660" i="7948"/>
  <c r="BL514" i="7948"/>
  <c r="BK537" i="7948"/>
  <c r="BK671" i="7948"/>
  <c r="BP194" i="7948"/>
  <c r="BL455" i="7948"/>
  <c r="BL425" i="7948"/>
  <c r="BL483" i="7948"/>
  <c r="BS512" i="7948"/>
  <c r="BN454" i="7948"/>
  <c r="BH459" i="7948"/>
  <c r="BG479" i="7948"/>
  <c r="BF669" i="7948"/>
  <c r="BF676" i="7948"/>
  <c r="BF655" i="7948"/>
  <c r="BN367" i="7948"/>
  <c r="BM392" i="7948"/>
  <c r="BM666" i="7948"/>
  <c r="BJ218" i="7948"/>
  <c r="BK193" i="7948"/>
  <c r="BK486" i="7948"/>
  <c r="BJ508" i="7948"/>
  <c r="BJ670" i="7948"/>
  <c r="BJ430" i="7948"/>
  <c r="BI450" i="7948"/>
  <c r="BI668" i="7948"/>
  <c r="BI660" i="7948"/>
  <c r="BM425" i="7948"/>
  <c r="BO454" i="7948"/>
  <c r="BT512" i="7948"/>
  <c r="BM483" i="7948"/>
  <c r="BM455" i="7948"/>
  <c r="BQ194" i="7948"/>
  <c r="BM514" i="7948"/>
  <c r="BL537" i="7948"/>
  <c r="BL671" i="7948"/>
  <c r="BI459" i="7948"/>
  <c r="BH479" i="7948"/>
  <c r="BG669" i="7948"/>
  <c r="BG676" i="7948"/>
  <c r="BG655" i="7948"/>
  <c r="BO367" i="7948"/>
  <c r="BN392" i="7948"/>
  <c r="BN666" i="7948"/>
  <c r="BK430" i="7948"/>
  <c r="BJ450" i="7948"/>
  <c r="BJ668" i="7948"/>
  <c r="BL486" i="7948"/>
  <c r="BK508" i="7948"/>
  <c r="BK670" i="7948"/>
  <c r="BL193" i="7948"/>
  <c r="BK218" i="7948"/>
  <c r="BJ660" i="7948"/>
  <c r="BN514" i="7948"/>
  <c r="BM537" i="7948"/>
  <c r="BM671" i="7948"/>
  <c r="BR194" i="7948"/>
  <c r="BN455" i="7948"/>
  <c r="BN483" i="7948"/>
  <c r="BU512" i="7948"/>
  <c r="BP454" i="7948"/>
  <c r="BN425" i="7948"/>
  <c r="BH669" i="7948"/>
  <c r="BH676" i="7948"/>
  <c r="BH655" i="7948"/>
  <c r="BJ459" i="7948"/>
  <c r="BI479" i="7948"/>
  <c r="BO392" i="7948"/>
  <c r="BO666" i="7948"/>
  <c r="BP367" i="7948"/>
  <c r="BK660" i="7948"/>
  <c r="BL218" i="7948"/>
  <c r="BM193" i="7948"/>
  <c r="BM486" i="7948"/>
  <c r="BL508" i="7948"/>
  <c r="BL670" i="7948"/>
  <c r="BL430" i="7948"/>
  <c r="BK450" i="7948"/>
  <c r="BK668" i="7948"/>
  <c r="BQ454" i="7948"/>
  <c r="BO455" i="7948"/>
  <c r="BS194" i="7948"/>
  <c r="BO514" i="7948"/>
  <c r="BN537" i="7948"/>
  <c r="BN671" i="7948"/>
  <c r="BO425" i="7948"/>
  <c r="BV512" i="7948"/>
  <c r="BO483" i="7948"/>
  <c r="BI669" i="7948"/>
  <c r="BI676" i="7948"/>
  <c r="BI655" i="7948"/>
  <c r="BK459" i="7948"/>
  <c r="BJ479" i="7948"/>
  <c r="BP392" i="7948"/>
  <c r="BP666" i="7948"/>
  <c r="BQ367" i="7948"/>
  <c r="BL660" i="7948"/>
  <c r="BM430" i="7948"/>
  <c r="BL450" i="7948"/>
  <c r="BL668" i="7948"/>
  <c r="BN486" i="7948"/>
  <c r="BM508" i="7948"/>
  <c r="BM670" i="7948"/>
  <c r="BN193" i="7948"/>
  <c r="BM218" i="7948"/>
  <c r="BR454" i="7948"/>
  <c r="BP483" i="7948"/>
  <c r="BW512" i="7948"/>
  <c r="BP425" i="7948"/>
  <c r="BP514" i="7948"/>
  <c r="BO537" i="7948"/>
  <c r="BO671" i="7948"/>
  <c r="BT194" i="7948"/>
  <c r="BP455" i="7948"/>
  <c r="BL459" i="7948"/>
  <c r="BK479" i="7948"/>
  <c r="BJ669" i="7948"/>
  <c r="BJ676" i="7948"/>
  <c r="BJ655" i="7948"/>
  <c r="BQ392" i="7948"/>
  <c r="BQ666" i="7948"/>
  <c r="BR367" i="7948"/>
  <c r="BN218" i="7948"/>
  <c r="BO193" i="7948"/>
  <c r="BO486" i="7948"/>
  <c r="BN508" i="7948"/>
  <c r="BN670" i="7948"/>
  <c r="BN430" i="7948"/>
  <c r="BM450" i="7948"/>
  <c r="BM668" i="7948"/>
  <c r="BM660" i="7948"/>
  <c r="BQ455" i="7948"/>
  <c r="BU194" i="7948"/>
  <c r="BQ514" i="7948"/>
  <c r="BP537" i="7948"/>
  <c r="BP671" i="7948"/>
  <c r="BS454" i="7948"/>
  <c r="BQ425" i="7948"/>
  <c r="BX512" i="7948"/>
  <c r="BQ483" i="7948"/>
  <c r="BK669" i="7948"/>
  <c r="BK676" i="7948"/>
  <c r="BK655" i="7948"/>
  <c r="BM459" i="7948"/>
  <c r="BL479" i="7948"/>
  <c r="BR392" i="7948"/>
  <c r="BR666" i="7948"/>
  <c r="BS367" i="7948"/>
  <c r="BP193" i="7948"/>
  <c r="BO218" i="7948"/>
  <c r="BO430" i="7948"/>
  <c r="BN450" i="7948"/>
  <c r="BN668" i="7948"/>
  <c r="BP486" i="7948"/>
  <c r="BO508" i="7948"/>
  <c r="BO670" i="7948"/>
  <c r="BN660" i="7948"/>
  <c r="BT454" i="7948"/>
  <c r="BR483" i="7948"/>
  <c r="BY512" i="7948"/>
  <c r="BR425" i="7948"/>
  <c r="BR514" i="7948"/>
  <c r="BQ537" i="7948"/>
  <c r="BQ671" i="7948"/>
  <c r="BV194" i="7948"/>
  <c r="BR455" i="7948"/>
  <c r="BL669" i="7948"/>
  <c r="BL676" i="7948"/>
  <c r="BL655" i="7948"/>
  <c r="BN459" i="7948"/>
  <c r="BM479" i="7948"/>
  <c r="BS392" i="7948"/>
  <c r="BS666" i="7948"/>
  <c r="BT367" i="7948"/>
  <c r="BO660" i="7948"/>
  <c r="BQ486" i="7948"/>
  <c r="BP508" i="7948"/>
  <c r="BP670" i="7948"/>
  <c r="BP430" i="7948"/>
  <c r="BO450" i="7948"/>
  <c r="BO668" i="7948"/>
  <c r="BP218" i="7948"/>
  <c r="BQ193" i="7948"/>
  <c r="BS455" i="7948"/>
  <c r="BW194" i="7948"/>
  <c r="BS514" i="7948"/>
  <c r="BR537" i="7948"/>
  <c r="BR671" i="7948"/>
  <c r="BU454" i="7948"/>
  <c r="BS425" i="7948"/>
  <c r="BZ512" i="7948"/>
  <c r="BS483" i="7948"/>
  <c r="BM669" i="7948"/>
  <c r="BM676" i="7948"/>
  <c r="BM655" i="7948"/>
  <c r="BO459" i="7948"/>
  <c r="BN479" i="7948"/>
  <c r="BU367" i="7948"/>
  <c r="BT392" i="7948"/>
  <c r="BT666" i="7948"/>
  <c r="BP660" i="7948"/>
  <c r="BQ430" i="7948"/>
  <c r="BP450" i="7948"/>
  <c r="BP668" i="7948"/>
  <c r="BR486" i="7948"/>
  <c r="BQ508" i="7948"/>
  <c r="BQ670" i="7948"/>
  <c r="BR193" i="7948"/>
  <c r="BQ218" i="7948"/>
  <c r="BT483" i="7948"/>
  <c r="BT425" i="7948"/>
  <c r="BV454" i="7948"/>
  <c r="BT514" i="7948"/>
  <c r="BS537" i="7948"/>
  <c r="BS671" i="7948"/>
  <c r="BX194" i="7948"/>
  <c r="BT455" i="7948"/>
  <c r="BP459" i="7948"/>
  <c r="BO479" i="7948"/>
  <c r="BN669" i="7948"/>
  <c r="BN676" i="7948"/>
  <c r="BN655" i="7948"/>
  <c r="BU392" i="7948"/>
  <c r="BU666" i="7948"/>
  <c r="BV367" i="7948"/>
  <c r="BR218" i="7948"/>
  <c r="BS193" i="7948"/>
  <c r="BS486" i="7948"/>
  <c r="BR508" i="7948"/>
  <c r="BR670" i="7948"/>
  <c r="BR430" i="7948"/>
  <c r="BQ450" i="7948"/>
  <c r="BQ668" i="7948"/>
  <c r="BQ660" i="7948"/>
  <c r="BU455" i="7948"/>
  <c r="BY194" i="7948"/>
  <c r="BU514" i="7948"/>
  <c r="BT537" i="7948"/>
  <c r="BT671" i="7948"/>
  <c r="BU483" i="7948"/>
  <c r="BW454" i="7948"/>
  <c r="BU425" i="7948"/>
  <c r="BQ459" i="7948"/>
  <c r="BP479" i="7948"/>
  <c r="BO669" i="7948"/>
  <c r="BO676" i="7948"/>
  <c r="BO655" i="7948"/>
  <c r="BW367" i="7948"/>
  <c r="BV392" i="7948"/>
  <c r="BV666" i="7948"/>
  <c r="BT193" i="7948"/>
  <c r="BS218" i="7948"/>
  <c r="BS430" i="7948"/>
  <c r="BR450" i="7948"/>
  <c r="BR668" i="7948"/>
  <c r="BT486" i="7948"/>
  <c r="BS508" i="7948"/>
  <c r="BS670" i="7948"/>
  <c r="BR660" i="7948"/>
  <c r="BV425" i="7948"/>
  <c r="BV483" i="7948"/>
  <c r="BX454" i="7948"/>
  <c r="BV514" i="7948"/>
  <c r="BU537" i="7948"/>
  <c r="BU671" i="7948"/>
  <c r="BZ194" i="7948"/>
  <c r="BV455" i="7948"/>
  <c r="BP669" i="7948"/>
  <c r="BP676" i="7948"/>
  <c r="BP655" i="7948"/>
  <c r="BR459" i="7948"/>
  <c r="BQ479" i="7948"/>
  <c r="BW392" i="7948"/>
  <c r="BW666" i="7948"/>
  <c r="BX367" i="7948"/>
  <c r="BS660" i="7948"/>
  <c r="BU486" i="7948"/>
  <c r="BT508" i="7948"/>
  <c r="BT670" i="7948"/>
  <c r="BT430" i="7948"/>
  <c r="BS450" i="7948"/>
  <c r="BS668" i="7948"/>
  <c r="BT218" i="7948"/>
  <c r="BU193" i="7948"/>
  <c r="BW455" i="7948"/>
  <c r="BW514" i="7948"/>
  <c r="BV537" i="7948"/>
  <c r="BV671" i="7948"/>
  <c r="BW483" i="7948"/>
  <c r="BW425" i="7948"/>
  <c r="BY454" i="7948"/>
  <c r="BQ669" i="7948"/>
  <c r="BQ676" i="7948"/>
  <c r="BQ655" i="7948"/>
  <c r="BS459" i="7948"/>
  <c r="BR479" i="7948"/>
  <c r="BX392" i="7948"/>
  <c r="BX666" i="7948"/>
  <c r="BY367" i="7948"/>
  <c r="BV193" i="7948"/>
  <c r="BU218" i="7948"/>
  <c r="BT660" i="7948"/>
  <c r="BU430" i="7948"/>
  <c r="BT450" i="7948"/>
  <c r="BT668" i="7948"/>
  <c r="BV486" i="7948"/>
  <c r="BU508" i="7948"/>
  <c r="BU670" i="7948"/>
  <c r="BZ454" i="7948"/>
  <c r="BX425" i="7948"/>
  <c r="BX483" i="7948"/>
  <c r="BX514" i="7948"/>
  <c r="BW537" i="7948"/>
  <c r="BW671" i="7948"/>
  <c r="BX455" i="7948"/>
  <c r="BT459" i="7948"/>
  <c r="BS479" i="7948"/>
  <c r="BR669" i="7948"/>
  <c r="BR676" i="7948"/>
  <c r="BR655" i="7948"/>
  <c r="BZ367" i="7948"/>
  <c r="BZ392" i="7948"/>
  <c r="BZ666" i="7948"/>
  <c r="BY392" i="7948"/>
  <c r="BY666" i="7948"/>
  <c r="BU660" i="7948"/>
  <c r="BW486" i="7948"/>
  <c r="BV508" i="7948"/>
  <c r="BV670" i="7948"/>
  <c r="BV430" i="7948"/>
  <c r="BU450" i="7948"/>
  <c r="BU668" i="7948"/>
  <c r="BW193" i="7948"/>
  <c r="BV218" i="7948"/>
  <c r="BY455" i="7948"/>
  <c r="BY483" i="7948"/>
  <c r="BY425" i="7948"/>
  <c r="BY514" i="7948"/>
  <c r="BX537" i="7948"/>
  <c r="BX671" i="7948"/>
  <c r="BU459" i="7948"/>
  <c r="BT479" i="7948"/>
  <c r="BS669" i="7948"/>
  <c r="BS676" i="7948"/>
  <c r="BS655" i="7948"/>
  <c r="BV660" i="7948"/>
  <c r="BX193" i="7948"/>
  <c r="BW218" i="7948"/>
  <c r="BW430" i="7948"/>
  <c r="BV450" i="7948"/>
  <c r="BV668" i="7948"/>
  <c r="BX486" i="7948"/>
  <c r="BW508" i="7948"/>
  <c r="BW670" i="7948"/>
  <c r="BZ514" i="7948"/>
  <c r="BZ537" i="7948"/>
  <c r="BZ671" i="7948"/>
  <c r="BY537" i="7948"/>
  <c r="BY671" i="7948"/>
  <c r="BZ425" i="7948"/>
  <c r="BZ483" i="7948"/>
  <c r="BZ455" i="7948"/>
  <c r="BT669" i="7948"/>
  <c r="BT676" i="7948"/>
  <c r="BT655" i="7948"/>
  <c r="BV459" i="7948"/>
  <c r="BU479" i="7948"/>
  <c r="BW660" i="7948"/>
  <c r="BY486" i="7948"/>
  <c r="BX508" i="7948"/>
  <c r="BX670" i="7948"/>
  <c r="BX430" i="7948"/>
  <c r="BW450" i="7948"/>
  <c r="BW668" i="7948"/>
  <c r="BY193" i="7948"/>
  <c r="BX218" i="7948"/>
  <c r="BU669" i="7948"/>
  <c r="BU676" i="7948"/>
  <c r="BU655" i="7948"/>
  <c r="BW459" i="7948"/>
  <c r="BV479" i="7948"/>
  <c r="BX660" i="7948"/>
  <c r="BZ193" i="7948"/>
  <c r="BZ218" i="7948"/>
  <c r="BY218" i="7948"/>
  <c r="BY430" i="7948"/>
  <c r="BX450" i="7948"/>
  <c r="BX668" i="7948"/>
  <c r="BZ486" i="7948"/>
  <c r="BZ508" i="7948"/>
  <c r="BZ670" i="7948"/>
  <c r="BY508" i="7948"/>
  <c r="BY670" i="7948"/>
  <c r="BX459" i="7948"/>
  <c r="BW479" i="7948"/>
  <c r="BV669" i="7948"/>
  <c r="BV676" i="7948"/>
  <c r="BV655" i="7948"/>
  <c r="BY660" i="7948"/>
  <c r="BZ430" i="7948"/>
  <c r="BZ450" i="7948"/>
  <c r="BZ668" i="7948"/>
  <c r="BY450" i="7948"/>
  <c r="BY668" i="7948"/>
  <c r="BZ660" i="7948"/>
  <c r="BY459" i="7948"/>
  <c r="BX479" i="7948"/>
  <c r="BW669" i="7948"/>
  <c r="BW676" i="7948"/>
  <c r="BW655" i="7948"/>
  <c r="BX669" i="7948"/>
  <c r="BX676" i="7948"/>
  <c r="BX655" i="7948"/>
  <c r="BZ459" i="7948"/>
  <c r="BZ479" i="7948"/>
  <c r="BY479" i="7948"/>
  <c r="BY669" i="7948"/>
  <c r="BY676" i="7948"/>
  <c r="BY655" i="7948"/>
  <c r="BZ669" i="7948"/>
  <c r="BZ676" i="7948"/>
  <c r="BZ655" i="7948"/>
  <c r="K117" i="7945"/>
  <c r="O14" i="7946"/>
  <c r="K187" i="7945"/>
  <c r="O19" i="7946"/>
  <c r="K201" i="7945"/>
  <c r="O20" i="7946"/>
</calcChain>
</file>

<file path=xl/comments1.xml><?xml version="1.0" encoding="utf-8"?>
<comments xmlns="http://schemas.openxmlformats.org/spreadsheetml/2006/main">
  <authors>
    <author>Author</author>
  </authors>
  <commentList>
    <comment ref="F5" authorId="0">
      <text>
        <r>
          <rPr>
            <sz val="8"/>
            <color indexed="81"/>
            <rFont val="Tahoma"/>
            <family val="2"/>
          </rPr>
          <t>The opening RAB is based on the final year of the previous regulatory control period.</t>
        </r>
      </text>
    </comment>
    <comment ref="J6" authorId="0">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0">
      <text>
        <r>
          <rPr>
            <sz val="8"/>
            <color indexed="81"/>
            <rFont val="Tahoma"/>
            <family val="2"/>
          </rPr>
          <t>Based on lives adopted for the current regulatory control period, as contained in the PTRM for the current decision. Enter a valid numeric life or n/a.</t>
        </r>
      </text>
    </comment>
    <comment ref="M6" authorId="0">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N6" authorId="0">
      <text>
        <r>
          <rPr>
            <b/>
            <sz val="9"/>
            <color indexed="81"/>
            <rFont val="Tahoma"/>
            <family val="2"/>
          </rPr>
          <t>Forecast  Group 3 asset values were added to the RAB, as contained in the PTRM or RFM for the current decision (in end of year terms).</t>
        </r>
      </text>
    </comment>
    <comment ref="O6" authorId="0">
      <text>
        <r>
          <rPr>
            <b/>
            <sz val="9"/>
            <color indexed="81"/>
            <rFont val="Tahoma"/>
            <family val="2"/>
          </rPr>
          <t>Based on the actual Group 3 assets values in the final year of the previous regulatory control period (in end of year terms).</t>
        </r>
        <r>
          <rPr>
            <sz val="9"/>
            <color indexed="81"/>
            <rFont val="Tahoma"/>
            <family val="2"/>
          </rPr>
          <t xml:space="preserve">
</t>
        </r>
      </text>
    </comment>
    <comment ref="P6" authorId="0">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Q6" authorId="0">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R6" author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S6" authorId="0">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T6" authorId="0">
      <text>
        <r>
          <rPr>
            <sz val="8"/>
            <color indexed="81"/>
            <rFont val="Tahoma"/>
            <family val="2"/>
          </rPr>
          <t>Based on the actual assets under constructions values in the final year of the previous regulatory control period (in end of year terms).</t>
        </r>
      </text>
    </comment>
    <comment ref="U6" authorId="0">
      <text>
        <r>
          <rPr>
            <sz val="8"/>
            <color indexed="81"/>
            <rFont val="Tahoma"/>
            <family val="2"/>
          </rPr>
          <t>Based on the opening tax asset values in the first year of the current regulatory control period, as contained in the PTRM for the current decision.</t>
        </r>
      </text>
    </comment>
    <comment ref="V6" authorId="0">
      <text>
        <r>
          <rPr>
            <sz val="8"/>
            <color indexed="81"/>
            <rFont val="Tahoma"/>
            <family val="2"/>
          </rPr>
          <t>Based on tax lives adopted for the current regulatory control period, as contained in the PTRM for the current decision. Enter a valid numeric life or n/a.</t>
        </r>
      </text>
    </comment>
    <comment ref="W6" author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X6" authorId="0">
      <text>
        <r>
          <rPr>
            <sz val="8"/>
            <color indexed="81"/>
            <rFont val="Tahoma"/>
            <family val="2"/>
          </rPr>
          <t>Insert the base financial year that the current regulatory control period commences in.</t>
        </r>
      </text>
    </comment>
    <comment ref="Y6" authorId="0">
      <text>
        <r>
          <rPr>
            <sz val="8"/>
            <color indexed="81"/>
            <rFont val="Tahoma"/>
            <family val="2"/>
          </rPr>
          <t>Insert the number of years for the current regulatory control period.</t>
        </r>
      </text>
    </comment>
    <comment ref="K7" authorId="0">
      <text>
        <r>
          <rPr>
            <b/>
            <sz val="8"/>
            <color indexed="81"/>
            <rFont val="Tahoma"/>
            <family val="2"/>
          </rPr>
          <t>AER:</t>
        </r>
        <r>
          <rPr>
            <sz val="8"/>
            <color indexed="81"/>
            <rFont val="Tahoma"/>
            <family val="2"/>
          </rPr>
          <t xml:space="preserve">
These values are not used in this model because SP AusNet's depreciation approach does not require remaining lives as at 1 April 2008.</t>
        </r>
      </text>
    </comment>
    <comment ref="M7" authorId="0">
      <text>
        <r>
          <rPr>
            <b/>
            <sz val="8"/>
            <color indexed="81"/>
            <rFont val="Tahoma"/>
            <family val="2"/>
          </rPr>
          <t>AER:</t>
        </r>
        <r>
          <rPr>
            <sz val="8"/>
            <color indexed="81"/>
            <rFont val="Tahoma"/>
            <family val="2"/>
          </rPr>
          <t xml:space="preserve">
Changed to reflect the estimated net prudent capex for 2007-08 (incl half wacc) as rolled into the RAB at the last reset. 
See previous approved RFM and 2007 final decision p. 42.
</t>
        </r>
      </text>
    </comment>
    <comment ref="Q7" authorId="0">
      <text>
        <r>
          <rPr>
            <b/>
            <sz val="8"/>
            <color indexed="81"/>
            <rFont val="Tahoma"/>
            <family val="2"/>
          </rPr>
          <t>AER:</t>
        </r>
        <r>
          <rPr>
            <sz val="8"/>
            <color indexed="81"/>
            <rFont val="Tahoma"/>
            <family val="2"/>
          </rPr>
          <t xml:space="preserve">
The 2007-08 additional prudent capex has been excluded because the forecast net capex in column M includes this amount already.</t>
        </r>
      </text>
    </comment>
    <comment ref="F39" authorId="0">
      <text>
        <r>
          <rPr>
            <sz val="8"/>
            <color indexed="81"/>
            <rFont val="Tahoma"/>
            <family val="2"/>
          </rPr>
          <t>Exclude half year rate of return. Inputs are assumed to be in middle of year terms because actual capex is reported evenly over a financial year.</t>
        </r>
      </text>
    </comment>
    <comment ref="G40" authorId="0">
      <text>
        <r>
          <rPr>
            <b/>
            <sz val="9"/>
            <color indexed="81"/>
            <rFont val="Tahoma"/>
            <family val="2"/>
          </rPr>
          <t xml:space="preserve">Capex as per Reg accounts in years 2007-08 to 2011-12. 2007-08 data has been allocated across the categories internally, as Reg Accounts in that year didn't contain required categories.
</t>
        </r>
        <r>
          <rPr>
            <sz val="9"/>
            <color indexed="81"/>
            <rFont val="Tahoma"/>
            <family val="2"/>
          </rPr>
          <t xml:space="preserve">
</t>
        </r>
      </text>
    </comment>
    <comment ref="L40" authorId="0">
      <text>
        <r>
          <rPr>
            <b/>
            <sz val="9"/>
            <color indexed="81"/>
            <rFont val="Tahoma"/>
            <family val="2"/>
          </rPr>
          <t>SP AusNet: Capex in 2012-13 as per Reg Accounts</t>
        </r>
      </text>
    </comment>
    <comment ref="M40" authorId="0">
      <text>
        <r>
          <rPr>
            <b/>
            <sz val="9"/>
            <color indexed="81"/>
            <rFont val="Tahoma"/>
            <family val="2"/>
          </rPr>
          <t>SP AusNet: Capex in 2013-14 as per Capex Forecast Model Provided</t>
        </r>
        <r>
          <rPr>
            <sz val="9"/>
            <color indexed="81"/>
            <rFont val="Tahoma"/>
            <family val="2"/>
          </rPr>
          <t xml:space="preserve">
</t>
        </r>
      </text>
    </comment>
    <comment ref="G41" authorId="0">
      <text>
        <r>
          <rPr>
            <b/>
            <sz val="8"/>
            <color indexed="81"/>
            <rFont val="Tahoma"/>
            <family val="2"/>
          </rPr>
          <t>AER:</t>
        </r>
        <r>
          <rPr>
            <sz val="8"/>
            <color indexed="81"/>
            <rFont val="Tahoma"/>
            <family val="2"/>
          </rPr>
          <t xml:space="preserve">
Actual capex from the regulatory accounts are adjusted for movements in provisions (see the 'Movements in provisions' sheet).  </t>
        </r>
      </text>
    </comment>
    <comment ref="R72" authorId="0">
      <text>
        <r>
          <rPr>
            <sz val="8"/>
            <color indexed="81"/>
            <rFont val="Tahoma"/>
            <family val="2"/>
          </rPr>
          <t>Total for the regulatory control period.</t>
        </r>
      </text>
    </comment>
    <comment ref="F73" authorId="0">
      <text>
        <r>
          <rPr>
            <sz val="8"/>
            <color indexed="81"/>
            <rFont val="Tahoma"/>
            <family val="2"/>
          </rPr>
          <t>Exclude half year rate of return. Inputs are assumed to be in middle of year terms because actual disposal is reported evenly over a financial year.</t>
        </r>
      </text>
    </comment>
    <comment ref="R106" authorId="0">
      <text>
        <r>
          <rPr>
            <sz val="8"/>
            <color indexed="81"/>
            <rFont val="Tahoma"/>
            <family val="2"/>
          </rPr>
          <t>Total for the regulatory control period.</t>
        </r>
      </text>
    </comment>
    <comment ref="F107" authorId="0">
      <text>
        <r>
          <rPr>
            <sz val="8"/>
            <color indexed="81"/>
            <rFont val="Tahoma"/>
            <family val="2"/>
          </rPr>
          <t>Exclude half year rate of return. Inputs are assumed to be in middle of year terms because actual net capex is reported evenly over a financial year.</t>
        </r>
      </text>
    </comment>
    <comment ref="R140" authorId="0">
      <text>
        <r>
          <rPr>
            <sz val="8"/>
            <color indexed="81"/>
            <rFont val="Tahoma"/>
            <family val="2"/>
          </rPr>
          <t>Total for the regulatory control period.</t>
        </r>
      </text>
    </comment>
    <comment ref="F141" authorId="0">
      <text>
        <r>
          <rPr>
            <sz val="8"/>
            <color indexed="81"/>
            <rFont val="Tahoma"/>
            <family val="2"/>
          </rPr>
          <t>Exclude half year rate of return. Inputs are assumed to be in middle of year terms because actual capex is reported evenly over a financial year.</t>
        </r>
      </text>
    </comment>
    <comment ref="G142" authorId="0">
      <text>
        <r>
          <rPr>
            <b/>
            <sz val="9"/>
            <color indexed="81"/>
            <rFont val="Tahoma"/>
            <family val="2"/>
          </rPr>
          <t xml:space="preserve">Capex as per Reg accounts in years 2007-08 to 2011-12. 2007-08 data has been allocated across the categories internally, as Reg Accounts in that year didn't contain required categories.
</t>
        </r>
        <r>
          <rPr>
            <sz val="9"/>
            <color indexed="81"/>
            <rFont val="Tahoma"/>
            <family val="2"/>
          </rPr>
          <t xml:space="preserve">
</t>
        </r>
      </text>
    </comment>
    <comment ref="L142" authorId="0">
      <text>
        <r>
          <rPr>
            <b/>
            <sz val="9"/>
            <color indexed="81"/>
            <rFont val="Tahoma"/>
            <family val="2"/>
          </rPr>
          <t>SP AusNet: Capex in 2012-13 as per Reg Accounts</t>
        </r>
        <r>
          <rPr>
            <sz val="9"/>
            <color indexed="81"/>
            <rFont val="Tahoma"/>
            <family val="2"/>
          </rPr>
          <t xml:space="preserve">
</t>
        </r>
      </text>
    </comment>
    <comment ref="M142" authorId="0">
      <text>
        <r>
          <rPr>
            <b/>
            <sz val="9"/>
            <color indexed="81"/>
            <rFont val="Tahoma"/>
            <family val="2"/>
          </rPr>
          <t>SP AusNet: Capex in 2013-14 as per Capex Forecast Model Provided</t>
        </r>
        <r>
          <rPr>
            <sz val="9"/>
            <color indexed="81"/>
            <rFont val="Tahoma"/>
            <family val="2"/>
          </rPr>
          <t xml:space="preserve">
</t>
        </r>
      </text>
    </comment>
    <comment ref="R174" authorId="0">
      <text>
        <r>
          <rPr>
            <sz val="8"/>
            <color indexed="81"/>
            <rFont val="Tahoma"/>
            <family val="2"/>
          </rPr>
          <t>Total for the regulatory control period.</t>
        </r>
      </text>
    </comment>
    <comment ref="F175" authorId="0">
      <text>
        <r>
          <rPr>
            <sz val="8"/>
            <color indexed="81"/>
            <rFont val="Tahoma"/>
            <family val="2"/>
          </rPr>
          <t>Exclude half year rate of return. Inputs are assumed to be in middle of year terms because actual disposal is reported evenly over a financial year.</t>
        </r>
      </text>
    </comment>
    <comment ref="R208" authorId="0">
      <text>
        <r>
          <rPr>
            <sz val="8"/>
            <color indexed="81"/>
            <rFont val="Tahoma"/>
            <family val="2"/>
          </rPr>
          <t>Total for the regulatory control period.</t>
        </r>
      </text>
    </comment>
    <comment ref="F209" authorId="0">
      <text>
        <r>
          <rPr>
            <sz val="8"/>
            <color indexed="81"/>
            <rFont val="Tahoma"/>
            <family val="2"/>
          </rPr>
          <t>Exclude half year rate of return. Inputs are assumed to be in middle of year terms because actual net capex is reported evenly over a financial year.</t>
        </r>
      </text>
    </comment>
    <comment ref="R242" authorId="0">
      <text>
        <r>
          <rPr>
            <sz val="8"/>
            <color indexed="81"/>
            <rFont val="Tahoma"/>
            <family val="2"/>
          </rPr>
          <t>Total for the regulatory control period.</t>
        </r>
      </text>
    </comment>
    <comment ref="F245" authorId="0">
      <text>
        <r>
          <rPr>
            <sz val="8"/>
            <color indexed="81"/>
            <rFont val="Tahoma"/>
            <family val="2"/>
          </rPr>
          <t xml:space="preserve">Based on December to December CPI, consistent with the annual MAR adjustments.
</t>
        </r>
      </text>
    </comment>
    <comment ref="M245" authorId="0">
      <text>
        <r>
          <rPr>
            <b/>
            <sz val="9"/>
            <color indexed="81"/>
            <rFont val="Tahoma"/>
            <family val="2"/>
          </rPr>
          <t>AER:</t>
        </r>
        <r>
          <rPr>
            <sz val="9"/>
            <color indexed="81"/>
            <rFont val="Tahoma"/>
            <family val="2"/>
          </rPr>
          <t xml:space="preserve">
Forecast inflation. This will be updated before the final decision.</t>
        </r>
      </text>
    </comment>
    <comment ref="F247" authorId="0">
      <text>
        <r>
          <rPr>
            <sz val="8"/>
            <color indexed="81"/>
            <rFont val="Tahoma"/>
            <family val="2"/>
          </rPr>
          <t xml:space="preserve">Forecast inflation rate used in the decisions covering the previous and current regulatory control periods.
</t>
        </r>
      </text>
    </comment>
    <comment ref="G247" authorId="0">
      <text>
        <r>
          <rPr>
            <b/>
            <sz val="8"/>
            <color indexed="81"/>
            <rFont val="Tahoma"/>
            <family val="2"/>
          </rPr>
          <t>AER:</t>
        </r>
        <r>
          <rPr>
            <sz val="8"/>
            <color indexed="81"/>
            <rFont val="Tahoma"/>
            <family val="2"/>
          </rPr>
          <t xml:space="preserve">
Changed to reflect the forecast inflation approved in the 2003 decision.
See: ACCC, Decision: Victorian transmission network revenue caps 2003-2008, December 2002, p. ix.</t>
        </r>
      </text>
    </comment>
    <comment ref="F250" authorId="0">
      <text>
        <r>
          <rPr>
            <sz val="8"/>
            <color indexed="81"/>
            <rFont val="Tahoma"/>
            <family val="2"/>
          </rPr>
          <t xml:space="preserve">Nominal vanilla WACC used in the decisions covering the previous and current regulatory control periods.
</t>
        </r>
      </text>
    </comment>
    <comment ref="G250" authorId="0">
      <text>
        <r>
          <rPr>
            <b/>
            <sz val="8"/>
            <color indexed="81"/>
            <rFont val="Tahoma"/>
            <family val="2"/>
          </rPr>
          <t>AER:</t>
        </r>
        <r>
          <rPr>
            <sz val="8"/>
            <color indexed="81"/>
            <rFont val="Tahoma"/>
            <family val="2"/>
          </rPr>
          <t xml:space="preserve">
Changed to reflect the nominal vanilla WACC approved in the 2003 decision.
See: ACCC, Decision: Victorian transmission network revenue caps 2003-2008, December 2002, p. ix.</t>
        </r>
      </text>
    </comment>
  </commentList>
</comments>
</file>

<file path=xl/comments2.xml><?xml version="1.0" encoding="utf-8"?>
<comments xmlns="http://schemas.openxmlformats.org/spreadsheetml/2006/main">
  <authors>
    <author>Author</author>
  </authors>
  <commentList>
    <comment ref="F6" authorId="0">
      <text>
        <r>
          <rPr>
            <sz val="8"/>
            <color indexed="81"/>
            <rFont val="Tahoma"/>
            <family val="2"/>
          </rPr>
          <t xml:space="preserve">Based on March to March CPI, consistent with the annual MAR adjustments.
</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 ref="H445" authorId="0">
      <text>
        <r>
          <rPr>
            <b/>
            <sz val="8"/>
            <color indexed="81"/>
            <rFont val="Tahoma"/>
            <family val="2"/>
          </rPr>
          <t>Formula has been adjusted to add forecast of Group 3 assets</t>
        </r>
      </text>
    </comment>
  </commentList>
</comments>
</file>

<file path=xl/comments3.xml><?xml version="1.0" encoding="utf-8"?>
<comments xmlns="http://schemas.openxmlformats.org/spreadsheetml/2006/main">
  <authors>
    <author>Author</author>
  </authors>
  <commentList>
    <comment ref="H75" authorId="0">
      <text>
        <r>
          <rPr>
            <b/>
            <sz val="8"/>
            <color indexed="81"/>
            <rFont val="Tahoma"/>
            <family val="2"/>
          </rPr>
          <t xml:space="preserve">Real straight line depreciation is not in </t>
        </r>
        <r>
          <rPr>
            <sz val="8"/>
            <color indexed="81"/>
            <rFont val="Tahoma"/>
            <family val="2"/>
          </rPr>
          <t>use</t>
        </r>
      </text>
    </comment>
    <comment ref="H76" authorId="0">
      <text>
        <r>
          <rPr>
            <b/>
            <sz val="9"/>
            <color indexed="81"/>
            <rFont val="Tahoma"/>
            <family val="2"/>
          </rPr>
          <t>Author:</t>
        </r>
        <r>
          <rPr>
            <sz val="9"/>
            <color indexed="81"/>
            <rFont val="Tahoma"/>
            <family val="2"/>
          </rPr>
          <t xml:space="preserve">
formula been as IF(H$3&gt;A1remlife,A1value-$G$630-SUM($G76:G76),IF(A1remlife="N/A","n/a",(A1value-$G$630)/A1remlife))
why do we need to deduct $G$630 every year?</t>
        </r>
      </text>
    </comment>
    <comment ref="H469" authorId="0">
      <text>
        <r>
          <rPr>
            <b/>
            <sz val="8"/>
            <color indexed="81"/>
            <rFont val="Tahoma"/>
            <family val="2"/>
          </rPr>
          <t>Adjusted to add Group 3 assets</t>
        </r>
      </text>
    </comment>
    <comment ref="G501" authorId="0">
      <text>
        <r>
          <rPr>
            <sz val="8"/>
            <color indexed="81"/>
            <rFont val="Tahoma"/>
            <family val="2"/>
          </rPr>
          <t>This column is based on the forecast net capex.</t>
        </r>
      </text>
    </comment>
    <comment ref="G533" authorId="0">
      <text>
        <r>
          <rPr>
            <sz val="8"/>
            <color indexed="81"/>
            <rFont val="Tahoma"/>
            <family val="2"/>
          </rPr>
          <t>This column is based on the forecast regulatory depreciation.</t>
        </r>
      </text>
    </comment>
    <comment ref="G565" authorId="0">
      <text>
        <r>
          <rPr>
            <sz val="8"/>
            <color indexed="81"/>
            <rFont val="Tahoma"/>
            <family val="2"/>
          </rPr>
          <t>This column is based on the prudent additional capex allowed in the previous regulatory control period (if any).</t>
        </r>
      </text>
    </comment>
    <comment ref="G597" authorId="0">
      <text>
        <r>
          <rPr>
            <sz val="8"/>
            <color indexed="81"/>
            <rFont val="Tahoma"/>
            <family val="2"/>
          </rPr>
          <t>This column is based on the foregone return on prudent additional capex allowed in the previous regulatory control period (if any).</t>
        </r>
      </text>
    </comment>
    <comment ref="G629" authorId="0">
      <text>
        <r>
          <rPr>
            <sz val="8"/>
            <color indexed="81"/>
            <rFont val="Tahoma"/>
            <family val="2"/>
          </rPr>
          <t>This column is based on the forecast assets under construction allowed in the previous regulatory control period (if any).</t>
        </r>
      </text>
    </comment>
    <comment ref="G661" authorId="0">
      <text>
        <r>
          <rPr>
            <sz val="8"/>
            <color indexed="81"/>
            <rFont val="Tahoma"/>
            <family val="2"/>
          </rPr>
          <t>This column is based on the forecast Group 3 assets allowed in the previous regulatory control period (if any).</t>
        </r>
      </text>
    </comment>
    <comment ref="G695" authorId="0">
      <text>
        <r>
          <rPr>
            <sz val="8"/>
            <color indexed="81"/>
            <rFont val="Tahoma"/>
            <family val="2"/>
          </rPr>
          <t>This column is based on forecast straight-line depreciation.</t>
        </r>
      </text>
    </comment>
    <comment ref="H695" authorId="0">
      <text>
        <r>
          <rPr>
            <b/>
            <sz val="8"/>
            <color indexed="81"/>
            <rFont val="Tahoma"/>
            <family val="2"/>
          </rPr>
          <t>Nominal straight line depreciation has been substituted by SP AusNet's internal calculations.
Please note, 2007-08 forecast capex final decision numbers were used in this calculation in order to comply with this model requirements.</t>
        </r>
      </text>
    </comment>
    <comment ref="H696" authorId="0">
      <text>
        <r>
          <rPr>
            <b/>
            <sz val="8"/>
            <color indexed="81"/>
            <rFont val="Tahoma"/>
            <family val="2"/>
          </rPr>
          <t>AER:</t>
        </r>
        <r>
          <rPr>
            <sz val="8"/>
            <color indexed="81"/>
            <rFont val="Tahoma"/>
            <family val="2"/>
          </rPr>
          <t xml:space="preserve">
linked to the 'SPA actual depreciation' sheet.</t>
        </r>
      </text>
    </comment>
    <comment ref="H761" authorId="0">
      <text>
        <r>
          <rPr>
            <b/>
            <sz val="8"/>
            <color indexed="81"/>
            <rFont val="Tahoma"/>
            <family val="2"/>
          </rPr>
          <t>Group 3 assets are included</t>
        </r>
        <r>
          <rPr>
            <sz val="9"/>
            <color indexed="81"/>
            <rFont val="Tahoma"/>
            <family val="2"/>
          </rPr>
          <t xml:space="preserve">
</t>
        </r>
      </text>
    </comment>
    <comment ref="G793" authorId="0">
      <text>
        <r>
          <rPr>
            <sz val="8"/>
            <color indexed="81"/>
            <rFont val="Tahoma"/>
            <family val="2"/>
          </rPr>
          <t>This column is based on the forecast net capex.</t>
        </r>
      </text>
    </comment>
    <comment ref="G825" authorId="0">
      <text>
        <r>
          <rPr>
            <sz val="8"/>
            <color indexed="81"/>
            <rFont val="Tahoma"/>
            <family val="2"/>
          </rPr>
          <t>This column is based on the forecast regulatory depreciation.</t>
        </r>
      </text>
    </comment>
    <comment ref="G857" authorId="0">
      <text>
        <r>
          <rPr>
            <sz val="8"/>
            <color indexed="81"/>
            <rFont val="Tahoma"/>
            <family val="2"/>
          </rPr>
          <t>This column is based on the prudent additional capex allowed in the previous regulatory control period (if any).</t>
        </r>
      </text>
    </comment>
    <comment ref="G889" authorId="0">
      <text>
        <r>
          <rPr>
            <sz val="8"/>
            <color indexed="81"/>
            <rFont val="Tahoma"/>
            <family val="2"/>
          </rPr>
          <t>This column is based on the foregone return on prudent additional capex allowed in the previous regulatory control period (if any).</t>
        </r>
      </text>
    </comment>
    <comment ref="G921" authorId="0">
      <text>
        <r>
          <rPr>
            <b/>
            <sz val="8"/>
            <color indexed="81"/>
            <rFont val="Tahoma"/>
            <family val="2"/>
          </rPr>
          <t>This column is based on the forecast Group 3 assets allowed in the previous regulatory control period (if any).</t>
        </r>
      </text>
    </comment>
    <comment ref="G955" authorId="0">
      <text>
        <r>
          <rPr>
            <sz val="8"/>
            <color indexed="81"/>
            <rFont val="Tahoma"/>
            <family val="2"/>
          </rPr>
          <t xml:space="preserve">This column is based on forecast straight-line depreciation. </t>
        </r>
      </text>
    </comment>
    <comment ref="H955" authorId="0">
      <text>
        <r>
          <rPr>
            <b/>
            <sz val="8"/>
            <color indexed="81"/>
            <rFont val="Tahoma"/>
            <family val="2"/>
          </rPr>
          <t>Nominal straight line depreciation has been substituted by SP AusNet internal calculations.
Please note, 2007-08 forecast capex final decision numbers were used in this calculation in order to comply with this model requirements.</t>
        </r>
      </text>
    </comment>
    <comment ref="H956" authorId="0">
      <text>
        <r>
          <rPr>
            <b/>
            <sz val="8"/>
            <color indexed="81"/>
            <rFont val="Tahoma"/>
            <family val="2"/>
          </rPr>
          <t>AER:</t>
        </r>
        <r>
          <rPr>
            <sz val="8"/>
            <color indexed="81"/>
            <rFont val="Tahoma"/>
            <family val="2"/>
          </rPr>
          <t xml:space="preserve">
Linked to the 'SPA actual depreciation' sheet</t>
        </r>
      </text>
    </comment>
  </commentList>
</comments>
</file>

<file path=xl/comments4.xml><?xml version="1.0" encoding="utf-8"?>
<comments xmlns="http://schemas.openxmlformats.org/spreadsheetml/2006/main">
  <authors>
    <author>Author</author>
  </authors>
  <commentList>
    <comment ref="H7" authorId="0">
      <text>
        <r>
          <rPr>
            <b/>
            <sz val="8"/>
            <color indexed="81"/>
            <rFont val="Tahoma"/>
            <family val="2"/>
          </rPr>
          <t>Adjusted to add Group 3 assets</t>
        </r>
      </text>
    </commen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0">
      <text>
        <r>
          <rPr>
            <sz val="8"/>
            <color indexed="81"/>
            <rFont val="Tahoma"/>
            <family val="2"/>
          </rPr>
          <t>This column is based on the prudent additional capex allowed in the previous regulatory control period (if any).</t>
        </r>
      </text>
    </comment>
    <comment ref="G135" authorId="0">
      <text>
        <r>
          <rPr>
            <sz val="8"/>
            <color indexed="81"/>
            <rFont val="Tahoma"/>
            <family val="2"/>
          </rPr>
          <t>This column is based on the foregone return on prudent additional capex allowed in the previous regulatory control period (if any).</t>
        </r>
      </text>
    </comment>
    <comment ref="G167" authorId="0">
      <text>
        <r>
          <rPr>
            <sz val="8"/>
            <color indexed="81"/>
            <rFont val="Tahoma"/>
            <family val="2"/>
          </rPr>
          <t>This column is based on the forecast assets under construction allowed in the previous regulatory control period (if any).</t>
        </r>
      </text>
    </comment>
    <comment ref="G199" authorId="0">
      <text>
        <r>
          <rPr>
            <sz val="8"/>
            <color indexed="81"/>
            <rFont val="Tahoma"/>
            <family val="2"/>
          </rPr>
          <t>This column is based on the forecast Group 3 assets allowed in the previous regulatory control period (if any).</t>
        </r>
      </text>
    </comment>
    <comment ref="G234" authorId="0">
      <text>
        <r>
          <rPr>
            <b/>
            <sz val="8"/>
            <color indexed="81"/>
            <rFont val="Tahoma"/>
            <family val="2"/>
          </rPr>
          <t>Adjusted to add Group 3 assets</t>
        </r>
      </text>
    </comment>
    <comment ref="M439" authorId="0">
      <text>
        <r>
          <rPr>
            <b/>
            <sz val="9"/>
            <color indexed="81"/>
            <rFont val="Tahoma"/>
            <family val="2"/>
          </rPr>
          <t>Adjusted to include Group 3 assets</t>
        </r>
        <r>
          <rPr>
            <sz val="9"/>
            <color indexed="81"/>
            <rFont val="Tahoma"/>
            <family val="2"/>
          </rPr>
          <t xml:space="preserve">
</t>
        </r>
      </text>
    </comment>
    <comment ref="H472" authorId="0">
      <text>
        <r>
          <rPr>
            <b/>
            <sz val="8"/>
            <color indexed="81"/>
            <rFont val="Tahoma"/>
            <family val="2"/>
          </rPr>
          <t>Adjusted to include Group 3 assets</t>
        </r>
      </text>
    </comment>
    <comment ref="G504" authorId="0">
      <text>
        <r>
          <rPr>
            <sz val="8"/>
            <color indexed="81"/>
            <rFont val="Tahoma"/>
            <family val="2"/>
          </rPr>
          <t>This column is based on the forecast net capex.</t>
        </r>
      </text>
    </comment>
    <comment ref="G536" authorId="0">
      <text>
        <r>
          <rPr>
            <sz val="8"/>
            <color indexed="81"/>
            <rFont val="Tahoma"/>
            <family val="2"/>
          </rPr>
          <t>This column is based on the forecast regulatory depreciation.</t>
        </r>
      </text>
    </comment>
    <comment ref="G568" authorId="0">
      <text>
        <r>
          <rPr>
            <sz val="8"/>
            <color indexed="81"/>
            <rFont val="Tahoma"/>
            <family val="2"/>
          </rPr>
          <t>This column is based on the prudent additional capex allowed in the previous regulatory control period (if any).</t>
        </r>
      </text>
    </comment>
    <comment ref="G600" authorId="0">
      <text>
        <r>
          <rPr>
            <sz val="8"/>
            <color indexed="81"/>
            <rFont val="Tahoma"/>
            <family val="2"/>
          </rPr>
          <t>This column is based on the foregone return on prudent additional capex allowed in the previous regulatory control period (if any).</t>
        </r>
      </text>
    </comment>
    <comment ref="G632" authorId="0">
      <text>
        <r>
          <rPr>
            <sz val="8"/>
            <color indexed="81"/>
            <rFont val="Tahoma"/>
            <family val="2"/>
          </rPr>
          <t>This column is based on the forecast Group 3 assets allowed in the previous regulatory control period (if any).</t>
        </r>
      </text>
    </comment>
  </commentList>
</comments>
</file>

<file path=xl/comments5.xml><?xml version="1.0" encoding="utf-8"?>
<comments xmlns="http://schemas.openxmlformats.org/spreadsheetml/2006/main">
  <authors>
    <author>Author</author>
  </authors>
  <commentList>
    <comment ref="B6" authorId="0">
      <text>
        <r>
          <rPr>
            <b/>
            <sz val="8"/>
            <color indexed="81"/>
            <rFont val="Tahoma"/>
            <family val="2"/>
          </rPr>
          <t>AER:</t>
        </r>
        <r>
          <rPr>
            <sz val="8"/>
            <color indexed="81"/>
            <rFont val="Tahoma"/>
            <family val="2"/>
          </rPr>
          <t xml:space="preserve">
</t>
        </r>
        <r>
          <rPr>
            <sz val="12"/>
            <color indexed="81"/>
            <rFont val="Tahoma"/>
            <family val="2"/>
          </rPr>
          <t>This sheet is not used because SP AusNet's depreciation approach in the PTRM does not require remaining asset lives as at 1 April 2014.</t>
        </r>
      </text>
    </comment>
  </commentList>
</comments>
</file>

<file path=xl/comments6.xml><?xml version="1.0" encoding="utf-8"?>
<comments xmlns="http://schemas.openxmlformats.org/spreadsheetml/2006/main">
  <authors>
    <author>Author</author>
  </authors>
  <commentList>
    <comment ref="J30" authorId="0">
      <text>
        <r>
          <rPr>
            <b/>
            <sz val="8"/>
            <color indexed="81"/>
            <rFont val="Tahoma"/>
            <family val="2"/>
          </rPr>
          <t>AER:</t>
        </r>
        <r>
          <rPr>
            <sz val="8"/>
            <color indexed="81"/>
            <rFont val="Tahoma"/>
            <family val="2"/>
          </rPr>
          <t xml:space="preserve">
Changed to be consistent with the 'input' sheet.</t>
        </r>
      </text>
    </comment>
    <comment ref="X39" authorId="0">
      <text>
        <r>
          <rPr>
            <sz val="9"/>
            <color indexed="81"/>
            <rFont val="Tahoma"/>
            <family val="2"/>
          </rPr>
          <t>source  - Final Decisions</t>
        </r>
      </text>
    </comment>
    <comment ref="C50" authorId="0">
      <text>
        <r>
          <rPr>
            <sz val="9"/>
            <color indexed="81"/>
            <rFont val="Tahoma"/>
            <family val="2"/>
          </rPr>
          <t xml:space="preserve">
internal split for non system</t>
        </r>
      </text>
    </comment>
    <comment ref="K81" authorId="0">
      <text>
        <r>
          <rPr>
            <b/>
            <sz val="8"/>
            <color indexed="81"/>
            <rFont val="Tahoma"/>
            <family val="2"/>
          </rPr>
          <t>AER:</t>
        </r>
        <r>
          <rPr>
            <sz val="8"/>
            <color indexed="81"/>
            <rFont val="Tahoma"/>
            <family val="2"/>
          </rPr>
          <t xml:space="preserve">
The capex adjusted for actual inflation numbers are used. This is consistent with the previous forecast straight-line depreciation in the 2008 approved RFM.</t>
        </r>
      </text>
    </comment>
    <comment ref="K82" authorId="0">
      <text>
        <r>
          <rPr>
            <b/>
            <sz val="9"/>
            <color indexed="81"/>
            <rFont val="Tahoma"/>
            <family val="2"/>
          </rPr>
          <t>2007-08 decision numbers been used to comply with AER's RFM requirements. These numbers are inclusive of IDC</t>
        </r>
        <r>
          <rPr>
            <sz val="9"/>
            <color indexed="81"/>
            <rFont val="Tahoma"/>
            <family val="2"/>
          </rPr>
          <t xml:space="preserve">
</t>
        </r>
      </text>
    </comment>
    <comment ref="K102" authorId="0">
      <text>
        <r>
          <rPr>
            <b/>
            <sz val="8"/>
            <color indexed="81"/>
            <rFont val="Tahoma"/>
            <family val="2"/>
          </rPr>
          <t>AER:</t>
        </r>
        <r>
          <rPr>
            <sz val="8"/>
            <color indexed="81"/>
            <rFont val="Tahoma"/>
            <family val="2"/>
          </rPr>
          <t xml:space="preserve">
Adjusted for actual inflation consistent with the 2008 approved RFM.</t>
        </r>
      </text>
    </comment>
    <comment ref="K112" authorId="0">
      <text>
        <r>
          <rPr>
            <b/>
            <sz val="9"/>
            <color indexed="81"/>
            <rFont val="Tahoma"/>
            <family val="2"/>
          </rPr>
          <t>Author:</t>
        </r>
        <r>
          <rPr>
            <sz val="9"/>
            <color indexed="81"/>
            <rFont val="Tahoma"/>
            <family val="2"/>
          </rPr>
          <t xml:space="preserve">
As per final decision</t>
        </r>
      </text>
    </comment>
    <comment ref="K124" authorId="0">
      <text>
        <r>
          <rPr>
            <b/>
            <sz val="9"/>
            <color indexed="81"/>
            <rFont val="Tahoma"/>
            <family val="2"/>
          </rPr>
          <t>These values are already IDC inclusive, so doesn't require to apply additional IDC</t>
        </r>
      </text>
    </comment>
    <comment ref="R124" authorId="0">
      <text>
        <r>
          <rPr>
            <sz val="9"/>
            <color indexed="81"/>
            <rFont val="Tahoma"/>
            <family val="2"/>
          </rPr>
          <t xml:space="preserve">Nominal vanilla been applied </t>
        </r>
      </text>
    </comment>
    <comment ref="C191" authorId="0">
      <text>
        <r>
          <rPr>
            <sz val="8"/>
            <color indexed="81"/>
            <rFont val="Tahoma"/>
            <family val="2"/>
          </rPr>
          <t>depreciation of pre2008 capex are accelerated using the remaining life as if it has 15 years life rather than 25 years, as per previous decision</t>
        </r>
      </text>
    </comment>
    <comment ref="D191" authorId="0">
      <text>
        <r>
          <rPr>
            <sz val="8"/>
            <color indexed="81"/>
            <rFont val="Tahoma"/>
            <family val="2"/>
          </rPr>
          <t xml:space="preserve">
Proposed (existing) Standard Life</t>
        </r>
      </text>
    </comment>
    <comment ref="E191" authorId="0">
      <text>
        <r>
          <rPr>
            <sz val="8"/>
            <color indexed="81"/>
            <rFont val="Tahoma"/>
            <family val="2"/>
          </rPr>
          <t>Standard Life for the first control period</t>
        </r>
      </text>
    </comment>
    <comment ref="D220" authorId="0">
      <text>
        <r>
          <rPr>
            <sz val="8"/>
            <color indexed="81"/>
            <rFont val="Tahoma"/>
            <family val="2"/>
          </rPr>
          <t xml:space="preserve">
Proposed (existing) Standard Life</t>
        </r>
      </text>
    </comment>
    <comment ref="E220" authorId="0">
      <text>
        <r>
          <rPr>
            <sz val="8"/>
            <color indexed="81"/>
            <rFont val="Tahoma"/>
            <family val="2"/>
          </rPr>
          <t>Standard Life for the first control period</t>
        </r>
      </text>
    </comment>
    <comment ref="D249" authorId="0">
      <text>
        <r>
          <rPr>
            <sz val="8"/>
            <color indexed="81"/>
            <rFont val="Tahoma"/>
            <family val="2"/>
          </rPr>
          <t xml:space="preserve">
Proposed (existing) Standard Life</t>
        </r>
      </text>
    </comment>
    <comment ref="E249" authorId="0">
      <text>
        <r>
          <rPr>
            <sz val="8"/>
            <color indexed="81"/>
            <rFont val="Tahoma"/>
            <family val="2"/>
          </rPr>
          <t>Standard Life for the first control period</t>
        </r>
      </text>
    </comment>
    <comment ref="D278" authorId="0">
      <text>
        <r>
          <rPr>
            <sz val="8"/>
            <color indexed="81"/>
            <rFont val="Tahoma"/>
            <family val="2"/>
          </rPr>
          <t xml:space="preserve">
Proposed (existing) Standard Life</t>
        </r>
      </text>
    </comment>
    <comment ref="E278" authorId="0">
      <text>
        <r>
          <rPr>
            <sz val="8"/>
            <color indexed="81"/>
            <rFont val="Tahoma"/>
            <family val="2"/>
          </rPr>
          <t>Standard Life for the first control period</t>
        </r>
      </text>
    </comment>
    <comment ref="D307" authorId="0">
      <text>
        <r>
          <rPr>
            <sz val="8"/>
            <color indexed="81"/>
            <rFont val="Tahoma"/>
            <family val="2"/>
          </rPr>
          <t xml:space="preserve">
Proposed Standard Life</t>
        </r>
      </text>
    </comment>
    <comment ref="E307" authorId="0">
      <text>
        <r>
          <rPr>
            <sz val="8"/>
            <color indexed="81"/>
            <rFont val="Tahoma"/>
            <family val="2"/>
          </rPr>
          <t>Standard Life for the first control period</t>
        </r>
      </text>
    </comment>
    <comment ref="D336" authorId="0">
      <text>
        <r>
          <rPr>
            <sz val="8"/>
            <color indexed="81"/>
            <rFont val="Tahoma"/>
            <family val="2"/>
          </rPr>
          <t xml:space="preserve">
Proposed (existing) Standard Life</t>
        </r>
      </text>
    </comment>
    <comment ref="E336" authorId="0">
      <text>
        <r>
          <rPr>
            <sz val="8"/>
            <color indexed="81"/>
            <rFont val="Tahoma"/>
            <family val="2"/>
          </rPr>
          <t>Standard Life for the first control period</t>
        </r>
      </text>
    </comment>
    <comment ref="D365" authorId="0">
      <text>
        <r>
          <rPr>
            <sz val="8"/>
            <color indexed="81"/>
            <rFont val="Tahoma"/>
            <family val="2"/>
          </rPr>
          <t xml:space="preserve">
Proposed (existing) Standard Life</t>
        </r>
      </text>
    </comment>
    <comment ref="E365" authorId="0">
      <text>
        <r>
          <rPr>
            <sz val="8"/>
            <color indexed="81"/>
            <rFont val="Tahoma"/>
            <family val="2"/>
          </rPr>
          <t>Standard Life for the first control period</t>
        </r>
      </text>
    </comment>
    <comment ref="D394" authorId="0">
      <text>
        <r>
          <rPr>
            <sz val="8"/>
            <color indexed="81"/>
            <rFont val="Tahoma"/>
            <family val="2"/>
          </rPr>
          <t xml:space="preserve">
Proposed (existing) Standard Life</t>
        </r>
      </text>
    </comment>
    <comment ref="E394" authorId="0">
      <text>
        <r>
          <rPr>
            <sz val="8"/>
            <color indexed="81"/>
            <rFont val="Tahoma"/>
            <family val="2"/>
          </rPr>
          <t>Standard Life for the first control period</t>
        </r>
      </text>
    </comment>
    <comment ref="D423" authorId="0">
      <text>
        <r>
          <rPr>
            <sz val="8"/>
            <color indexed="81"/>
            <rFont val="Tahoma"/>
            <family val="2"/>
          </rPr>
          <t xml:space="preserve">
Proposed (existing) Standard Life</t>
        </r>
      </text>
    </comment>
    <comment ref="E423" authorId="0">
      <text>
        <r>
          <rPr>
            <sz val="8"/>
            <color indexed="81"/>
            <rFont val="Tahoma"/>
            <family val="2"/>
          </rPr>
          <t>Standard Life for the first control period</t>
        </r>
      </text>
    </comment>
    <comment ref="D452" authorId="0">
      <text>
        <r>
          <rPr>
            <sz val="8"/>
            <color indexed="81"/>
            <rFont val="Tahoma"/>
            <family val="2"/>
          </rPr>
          <t xml:space="preserve">
Proposed (existing) Standard Life</t>
        </r>
      </text>
    </comment>
    <comment ref="E452" authorId="0">
      <text>
        <r>
          <rPr>
            <sz val="8"/>
            <color indexed="81"/>
            <rFont val="Tahoma"/>
            <family val="2"/>
          </rPr>
          <t>Standard Life for the first control period</t>
        </r>
      </text>
    </comment>
    <comment ref="D481" authorId="0">
      <text>
        <r>
          <rPr>
            <sz val="8"/>
            <color indexed="81"/>
            <rFont val="Tahoma"/>
            <family val="2"/>
          </rPr>
          <t xml:space="preserve">
Proposed (existing)  Standard Life</t>
        </r>
      </text>
    </comment>
    <comment ref="E481" authorId="0">
      <text>
        <r>
          <rPr>
            <sz val="8"/>
            <color indexed="81"/>
            <rFont val="Tahoma"/>
            <family val="2"/>
          </rPr>
          <t>Standard Life for the first control period</t>
        </r>
      </text>
    </comment>
    <comment ref="D510" authorId="0">
      <text>
        <r>
          <rPr>
            <sz val="8"/>
            <color indexed="81"/>
            <rFont val="Tahoma"/>
            <family val="2"/>
          </rPr>
          <t xml:space="preserve">
Proposed (existing) Standard Life</t>
        </r>
      </text>
    </comment>
    <comment ref="E510" authorId="0">
      <text>
        <r>
          <rPr>
            <sz val="8"/>
            <color indexed="81"/>
            <rFont val="Tahoma"/>
            <family val="2"/>
          </rPr>
          <t>Standard Life for the first control period</t>
        </r>
      </text>
    </comment>
    <comment ref="D539" authorId="0">
      <text>
        <r>
          <rPr>
            <sz val="8"/>
            <color indexed="81"/>
            <rFont val="Tahoma"/>
            <family val="2"/>
          </rPr>
          <t xml:space="preserve">
Proposed (existing) Standard Life</t>
        </r>
      </text>
    </comment>
    <comment ref="E539" authorId="0">
      <text>
        <r>
          <rPr>
            <sz val="8"/>
            <color indexed="81"/>
            <rFont val="Tahoma"/>
            <family val="2"/>
          </rPr>
          <t>Standard Life for the first control period</t>
        </r>
      </text>
    </comment>
    <comment ref="D568" authorId="0">
      <text>
        <r>
          <rPr>
            <sz val="8"/>
            <color indexed="81"/>
            <rFont val="Tahoma"/>
            <family val="2"/>
          </rPr>
          <t xml:space="preserve">
Proposed (existing) Standard Life</t>
        </r>
      </text>
    </comment>
    <comment ref="E568" authorId="0">
      <text>
        <r>
          <rPr>
            <sz val="8"/>
            <color indexed="81"/>
            <rFont val="Tahoma"/>
            <family val="2"/>
          </rPr>
          <t>Standard Life for the first control period</t>
        </r>
      </text>
    </comment>
  </commentList>
</comments>
</file>

<file path=xl/comments7.xml><?xml version="1.0" encoding="utf-8"?>
<comments xmlns="http://schemas.openxmlformats.org/spreadsheetml/2006/main">
  <authors>
    <author>Author</author>
  </authors>
  <commentList>
    <comment ref="G3" authorId="0">
      <text>
        <r>
          <rPr>
            <b/>
            <sz val="9"/>
            <color indexed="81"/>
            <rFont val="Tahoma"/>
            <family val="2"/>
          </rPr>
          <t>SP AusNet: As per Reg Accounts</t>
        </r>
        <r>
          <rPr>
            <sz val="9"/>
            <color indexed="81"/>
            <rFont val="Tahoma"/>
            <family val="2"/>
          </rPr>
          <t xml:space="preserve">
</t>
        </r>
      </text>
    </comment>
    <comment ref="H3" authorId="0">
      <text>
        <r>
          <rPr>
            <b/>
            <sz val="9"/>
            <color indexed="81"/>
            <rFont val="Tahoma"/>
            <family val="2"/>
          </rPr>
          <t>SP AusNet: As per Capex model provided</t>
        </r>
      </text>
    </comment>
    <comment ref="A40" authorId="0">
      <text>
        <r>
          <rPr>
            <b/>
            <sz val="8"/>
            <color indexed="81"/>
            <rFont val="Tahoma"/>
            <family val="2"/>
          </rPr>
          <t>AER:</t>
        </r>
        <r>
          <rPr>
            <sz val="8"/>
            <color indexed="81"/>
            <rFont val="Tahoma"/>
            <family val="2"/>
          </rPr>
          <t xml:space="preserve">
Source: SP AusNet Transmission 2014, RFM, amended</t>
        </r>
      </text>
    </comment>
    <comment ref="G40" authorId="0">
      <text>
        <r>
          <rPr>
            <b/>
            <sz val="9"/>
            <color indexed="81"/>
            <rFont val="Tahoma"/>
            <family val="2"/>
          </rPr>
          <t>SP AusNet: As per Reg Accounts</t>
        </r>
        <r>
          <rPr>
            <sz val="9"/>
            <color indexed="81"/>
            <rFont val="Tahoma"/>
            <family val="2"/>
          </rPr>
          <t xml:space="preserve">
</t>
        </r>
      </text>
    </comment>
    <comment ref="H40" authorId="0">
      <text>
        <r>
          <rPr>
            <b/>
            <sz val="9"/>
            <color indexed="81"/>
            <rFont val="Tahoma"/>
            <family val="2"/>
          </rPr>
          <t>SP AusNet: As per Capex model provided</t>
        </r>
      </text>
    </comment>
  </commentList>
</comments>
</file>

<file path=xl/comments8.xml><?xml version="1.0" encoding="utf-8"?>
<comments xmlns="http://schemas.openxmlformats.org/spreadsheetml/2006/main">
  <authors>
    <author>Author</author>
  </authors>
  <commentList>
    <comment ref="L7" authorId="0">
      <text>
        <r>
          <rPr>
            <b/>
            <sz val="8"/>
            <color indexed="81"/>
            <rFont val="Tahoma"/>
            <family val="2"/>
          </rPr>
          <t xml:space="preserve">AER:
</t>
        </r>
        <r>
          <rPr>
            <sz val="8"/>
            <color indexed="81"/>
            <rFont val="Tahoma"/>
            <family val="2"/>
          </rPr>
          <t xml:space="preserve">These values are not used for PTRM inputs.
</t>
        </r>
      </text>
    </comment>
    <comment ref="N39" authorId="0">
      <text>
        <r>
          <rPr>
            <b/>
            <sz val="8"/>
            <color indexed="81"/>
            <rFont val="Tahoma"/>
            <family val="2"/>
          </rPr>
          <t>AER:</t>
        </r>
        <r>
          <rPr>
            <sz val="8"/>
            <color indexed="81"/>
            <rFont val="Tahoma"/>
            <family val="2"/>
          </rPr>
          <t xml:space="preserve">
Opening tax asset value as at 1 April 2014 for 'Group 3' assets.</t>
        </r>
      </text>
    </comment>
    <comment ref="N42" authorId="0">
      <text>
        <r>
          <rPr>
            <b/>
            <sz val="8"/>
            <color indexed="81"/>
            <rFont val="Tahoma"/>
            <family val="2"/>
          </rPr>
          <t>AER:</t>
        </r>
        <r>
          <rPr>
            <sz val="8"/>
            <color indexed="81"/>
            <rFont val="Tahoma"/>
            <family val="2"/>
          </rPr>
          <t xml:space="preserve">
Opening TAB as at 1 April 2014
</t>
        </r>
      </text>
    </comment>
  </commentList>
</comments>
</file>

<file path=xl/sharedStrings.xml><?xml version="1.0" encoding="utf-8"?>
<sst xmlns="http://schemas.openxmlformats.org/spreadsheetml/2006/main" count="1109" uniqueCount="327">
  <si>
    <t>Asset Class 1</t>
  </si>
  <si>
    <t>Asset Class 2</t>
  </si>
  <si>
    <t>Opening Asset Value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</si>
  <si>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</si>
  <si>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</si>
  <si>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</si>
  <si>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</si>
  <si>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</si>
  <si>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</si>
  <si>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</si>
  <si>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</si>
  <si>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</si>
  <si>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</si>
  <si>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</si>
  <si>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</si>
  <si>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</si>
  <si>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</si>
  <si>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</si>
  <si>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</si>
  <si>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</si>
  <si>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n/a</t>
  </si>
  <si>
    <t>Base Financial Year</t>
  </si>
  <si>
    <t>Asset Class 18</t>
  </si>
  <si>
    <t>Asset Class 19</t>
  </si>
  <si>
    <t>Asset Class 20</t>
  </si>
  <si>
    <t>Inflation and Rate of Return</t>
  </si>
  <si>
    <t>Opening RAB</t>
  </si>
  <si>
    <t>Sub-total</t>
  </si>
  <si>
    <t>Introduction</t>
  </si>
  <si>
    <t>Nominal Actual Straight-line Depreciation</t>
  </si>
  <si>
    <t>Real Actual Straight-line Depreciation</t>
  </si>
  <si>
    <t>Nominal Actual Net Capex</t>
  </si>
  <si>
    <t>Land</t>
  </si>
  <si>
    <t>Actual CPI Inflation Rate</t>
  </si>
  <si>
    <t>Difference Between Actual and Forecast Net Capex</t>
  </si>
  <si>
    <t>Real Vanilla WACC</t>
  </si>
  <si>
    <t>Forecast Inflation Cumulative Index</t>
  </si>
  <si>
    <t>Forecast Inflation Rate</t>
  </si>
  <si>
    <t>Nominal Vanilla WACC</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</si>
  <si>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</si>
  <si>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</si>
  <si>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</si>
  <si>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</si>
  <si>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</si>
  <si>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</si>
  <si>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</si>
  <si>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</si>
  <si>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</si>
  <si>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</si>
  <si>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</si>
  <si>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</si>
  <si>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</si>
  <si>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</si>
  <si>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</si>
  <si>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</si>
  <si>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</si>
  <si>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</si>
  <si>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</si>
  <si>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</si>
  <si>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</si>
  <si>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</si>
  <si>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</si>
  <si>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</si>
  <si>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</si>
  <si>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</si>
  <si>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</si>
  <si>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</si>
  <si>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</si>
  <si>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</si>
  <si>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</si>
  <si>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</si>
  <si>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</si>
  <si>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</si>
  <si>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</si>
  <si>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</si>
  <si>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</si>
  <si>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</si>
  <si>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</si>
  <si>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</si>
  <si>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</si>
  <si>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</si>
  <si>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</si>
  <si>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</si>
  <si>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</si>
  <si>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</si>
  <si>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</si>
  <si>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</si>
  <si>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</si>
  <si>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</si>
  <si>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</si>
  <si>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</si>
  <si>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</si>
  <si>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</si>
  <si>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</si>
  <si>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</si>
  <si>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</si>
  <si>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</si>
  <si>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</si>
  <si>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</si>
  <si>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</si>
  <si>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</si>
  <si>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</si>
  <si>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Average Tax Remaining Life</t>
  </si>
  <si>
    <t>Closing Asset Values and Lives</t>
  </si>
  <si>
    <t>($m Nominal)</t>
  </si>
  <si>
    <t>(Age in years)</t>
  </si>
  <si>
    <t>Closing Asset Value</t>
  </si>
  <si>
    <t>Closing Tax Value</t>
  </si>
  <si>
    <t>Version: 2.0</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</si>
  <si>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</si>
  <si>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</si>
  <si>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</si>
  <si>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</si>
  <si>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</si>
  <si>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</si>
  <si>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</si>
  <si>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</si>
  <si>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</si>
  <si>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</si>
  <si>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</si>
  <si>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</si>
  <si>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</si>
  <si>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</si>
  <si>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</si>
  <si>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</si>
  <si>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</si>
  <si>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</si>
  <si>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</si>
  <si>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</si>
  <si>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Secondary</t>
  </si>
  <si>
    <t>Switchgear</t>
  </si>
  <si>
    <t>Transformers</t>
  </si>
  <si>
    <t>Reactive</t>
  </si>
  <si>
    <t>Towers and Conductor</t>
  </si>
  <si>
    <t>Establishment</t>
  </si>
  <si>
    <t>Communications</t>
  </si>
  <si>
    <t>Inventory</t>
  </si>
  <si>
    <t>IT</t>
  </si>
  <si>
    <t>Vehicles</t>
  </si>
  <si>
    <t>other</t>
  </si>
  <si>
    <t>premises</t>
  </si>
  <si>
    <t>Easements</t>
  </si>
  <si>
    <t>2008-09</t>
  </si>
  <si>
    <t>This label will appear at the top of each worksheet. Please update as required.</t>
  </si>
  <si>
    <t>SP AusNet  - RFM - data as at 28-February-2012</t>
  </si>
  <si>
    <t>SP AusNet modifications to the AER version 2.0 Feb 2011</t>
  </si>
  <si>
    <t>Headings on each sheet have been modified to access a label input on the sheet 'SP AusNet record of changes'.</t>
  </si>
  <si>
    <t>Real actual straight line depreciation calculation under the 'actual RAB roll forward' is not in use anymore and nominal actual straight line calculation has been replaced with internal calculations made outside of this model</t>
  </si>
  <si>
    <t>All changes and additional information highlighted in blue</t>
  </si>
  <si>
    <t>Non-contestable assets referred as Group 3 assets in PTRM and RFM</t>
  </si>
  <si>
    <t xml:space="preserve"> Forecast Group 3 Asset Roll in </t>
  </si>
  <si>
    <t>Prudent Group 3 Asset Roll in</t>
  </si>
  <si>
    <t>Nominal Adjustments for Difference Between Forecast and Actual Group 3 Asset Roll in</t>
  </si>
  <si>
    <t xml:space="preserve">Nominal Forecast Group 3 Asset Roll in </t>
  </si>
  <si>
    <t>Nominal Actual Group 3 Asset Roll in</t>
  </si>
  <si>
    <t>Nominal Difference Between Actual and Forecast Assets Group 3 assets</t>
  </si>
  <si>
    <t>Compounded Return on Difference - Group 3 Assets</t>
  </si>
  <si>
    <t>Nominal Forecast Group 3 Asset Roll-in</t>
  </si>
  <si>
    <t>Nominal Forecast Group 3 Asset Roll in</t>
  </si>
  <si>
    <t>Nominal Forecast Group 3 Asset Rollin</t>
  </si>
  <si>
    <t>Difference Between Actual and Forecast Group 3 Asset Roll in</t>
  </si>
  <si>
    <t>Return on Difference - Group 3 Asset Roll in</t>
  </si>
  <si>
    <t>Formulas in the following worksheets been adjusted to accommodate for the Group 3 assets addition.</t>
  </si>
  <si>
    <t>Two extra colums been inserted in the 'Input' worksheet to include 'Forecast Group 3 assets' and 'Prudent Group 3 assets'.</t>
  </si>
  <si>
    <t>SPI Depreciation Method ($real 2013-14)</t>
  </si>
  <si>
    <t>2002-03</t>
  </si>
  <si>
    <t>2003-04</t>
  </si>
  <si>
    <t>2004-05</t>
  </si>
  <si>
    <t>2005-06</t>
  </si>
  <si>
    <t>2006-07</t>
  </si>
  <si>
    <t>2007-08</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</si>
  <si>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</si>
  <si>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</si>
  <si>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</si>
  <si>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</si>
  <si>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</si>
  <si>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</si>
  <si>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</si>
  <si>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</si>
  <si>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</si>
  <si>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</si>
  <si>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</si>
  <si>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</si>
  <si>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</si>
  <si>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</si>
  <si>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</si>
  <si>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</si>
  <si>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</si>
  <si>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</si>
  <si>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</si>
  <si>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</si>
  <si>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</si>
  <si>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</si>
  <si>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</si>
  <si>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</si>
  <si>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</si>
  <si>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</si>
  <si>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</si>
  <si>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</si>
  <si>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</si>
  <si>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</si>
  <si>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</si>
  <si>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</si>
  <si>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</si>
  <si>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</si>
  <si>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</si>
  <si>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</si>
  <si>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</si>
  <si>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</si>
  <si>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</si>
  <si>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</si>
  <si>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</si>
  <si>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2080-51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</si>
  <si>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</si>
  <si>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</si>
  <si>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</si>
  <si>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</si>
  <si>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</si>
  <si>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</si>
  <si>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</si>
  <si>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</si>
  <si>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</si>
  <si>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</si>
  <si>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</si>
  <si>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</si>
  <si>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</si>
  <si>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</si>
  <si>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</si>
  <si>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</si>
  <si>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</si>
  <si>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</si>
  <si>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</si>
  <si>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</si>
  <si>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</si>
  <si>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</si>
  <si>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</si>
  <si>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</si>
  <si>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CPI</t>
  </si>
  <si>
    <t>ABS Index December</t>
  </si>
  <si>
    <t>ABS Index March</t>
  </si>
  <si>
    <t>Use March Index</t>
  </si>
  <si>
    <t>Use December Index</t>
  </si>
  <si>
    <t>TRR 2003-04 to 2007-08</t>
  </si>
  <si>
    <t>TRR 2008-09 to 2013-14</t>
  </si>
  <si>
    <t>TRR 2014-15 to 2019-20</t>
  </si>
  <si>
    <t>Actual Inflation</t>
  </si>
  <si>
    <t>1st Qtr 2003</t>
  </si>
  <si>
    <t>Actual Inflation Rate</t>
  </si>
  <si>
    <t>Actual Accumulated Index (Real stub value)</t>
  </si>
  <si>
    <t>Actual Accumulated Index (Real 2007-08 value)</t>
  </si>
  <si>
    <t>Actual Accumulated Index (Real 2013-14 value)</t>
  </si>
  <si>
    <t>Decision Inflation</t>
  </si>
  <si>
    <t>Initial forecast inflation rate (2002 - 2007)</t>
  </si>
  <si>
    <t>Initial forecast inflation cumulative index (2002-2007)</t>
  </si>
  <si>
    <t>Initial forecast inflation rate (08/09 - 13/14)</t>
  </si>
  <si>
    <t>Initial forecast inflation cumulative index (08/09 - 13/14)</t>
  </si>
  <si>
    <t>Rate of Return</t>
  </si>
  <si>
    <t>Initial forecast nominal vanilla WACC</t>
  </si>
  <si>
    <t>Constant real vanilla WACC ($2003-04)</t>
  </si>
  <si>
    <t>Constant real vanilla WACC ($2007-08)</t>
  </si>
  <si>
    <t>Nominal vanilla WACC (fixed real time varying)</t>
  </si>
  <si>
    <t>IDC factor</t>
  </si>
  <si>
    <t>Opening RAB as at 01/01/03 ('000) and Decision Depreciation</t>
  </si>
  <si>
    <t>Opening RAB as at 01/01/03 ('000)</t>
  </si>
  <si>
    <t>Decision RAB Nominal</t>
  </si>
  <si>
    <t>Underspend Nominal</t>
  </si>
  <si>
    <t>Actual Nominal</t>
  </si>
  <si>
    <t>Actual Real (2013-14 value)</t>
  </si>
  <si>
    <t>Actual Real (2007-08 value)</t>
  </si>
  <si>
    <t>Decision Depreciation (Decision Nominal)</t>
  </si>
  <si>
    <t>Other</t>
  </si>
  <si>
    <t>Premises</t>
  </si>
  <si>
    <t>Depreciation (Straight Line) of 2002-03 Opening RAB</t>
  </si>
  <si>
    <t>Depreciation of 2003 Opening RAB as per TRR 2003-04 to 2007-08</t>
  </si>
  <si>
    <t>Depreciation of 2003 Opening RAB as per TRR 2008-09 to 2013-14</t>
  </si>
  <si>
    <t>Depreciation of 2003 Opening RAB as per TRR 2013-14 to 2017-18</t>
  </si>
  <si>
    <t>Adjusted OAV at 01/04/2008</t>
  </si>
  <si>
    <t>Opening RAB RL as at 01/01/2003</t>
  </si>
  <si>
    <t>Opening RAB RL as at 01/04/2008</t>
  </si>
  <si>
    <t>Nominal Capex as per Reg Accounts and Forecasts</t>
  </si>
  <si>
    <t>Nominal Capex as per Reg Accounts</t>
  </si>
  <si>
    <t>Nominal</t>
  </si>
  <si>
    <t>Real 2013-14</t>
  </si>
  <si>
    <t>Standard Life 2002-2008</t>
  </si>
  <si>
    <t>Proposed Standard Life from 2008 to 2014</t>
  </si>
  <si>
    <t>Proposed Standard Life from 2014 to 2020</t>
  </si>
  <si>
    <t>Disposals as per Reg Accounts</t>
  </si>
  <si>
    <t>Real  2013-14 NET Capex including idc</t>
  </si>
  <si>
    <t>Group 3</t>
  </si>
  <si>
    <t xml:space="preserve"> OAV 1/4/08</t>
  </si>
  <si>
    <t xml:space="preserve"> OAV 1/4/08 in 2013-14</t>
  </si>
  <si>
    <t>Group 3 RL as at 01/04/2008</t>
  </si>
  <si>
    <t>Depreciation for Group 3 assets based on Opening RAB as at 1/4/14</t>
  </si>
  <si>
    <t xml:space="preserve"> OAV 1/4/14 in 2013-14</t>
  </si>
  <si>
    <t>Group 3 RL as at 01/04/2014</t>
  </si>
  <si>
    <t>Capex Depreciation</t>
  </si>
  <si>
    <t>Capex</t>
  </si>
  <si>
    <t>Total Capex Depreciation</t>
  </si>
  <si>
    <t>Total Calculated Depreciation</t>
  </si>
  <si>
    <t>Total Nominal Calculated Depreciation for RFM input</t>
  </si>
  <si>
    <t>Total Calculated Depreciation - Nominal</t>
  </si>
  <si>
    <t>AER draft decision amendments</t>
  </si>
  <si>
    <t>Add: Equity raising costs (2003-08)</t>
  </si>
  <si>
    <t>AER adjustment for movements in provisions for SPA draft decision</t>
  </si>
  <si>
    <t>As incurred capex before adjusting for provision</t>
  </si>
  <si>
    <t>As incurred capex after adjusting for provisions for inputs in the draft decision RFM</t>
  </si>
  <si>
    <t>Actual Capital Expenditure – As Incurred ($m Nominal) - adjusted for provisions</t>
  </si>
  <si>
    <t xml:space="preserve">Secondary </t>
  </si>
  <si>
    <t xml:space="preserve">Inventory </t>
  </si>
  <si>
    <t xml:space="preserve">Total </t>
  </si>
  <si>
    <t>Check</t>
  </si>
  <si>
    <t xml:space="preserve">Source: SP AusNet, Response SP AER07 Provisions, 20 May 2013 </t>
  </si>
  <si>
    <t>As commissioned capex after adjusting for provisions for inputs in the draft decision RFM</t>
  </si>
  <si>
    <t>Actual Capital Expenditure – As commissioned ($m Nominal) - adjusted for provisions</t>
  </si>
  <si>
    <t>Movements in provisions and accruals (as commissioned, $'000, nominal)</t>
  </si>
  <si>
    <t>Ratio of as-commissioned capex and as-incurred capex</t>
  </si>
  <si>
    <t>Opening RAB as at 1 April 2014</t>
  </si>
  <si>
    <t>Add: Opening asset value of 'Group 3' assets as at 1 April 2014</t>
  </si>
  <si>
    <t>Source:  SP AusNet, Email response to information request Pre publication AER 01, RFM depreciation internal calculations, 13 March 2013.</t>
  </si>
  <si>
    <t>Depreciation for Group 3 assets based on Opening RAB as at 1/4/08</t>
  </si>
  <si>
    <t>Movements in provisions and accruals (as incurred, $000, nominal)</t>
  </si>
  <si>
    <t>Movements in provisions and accruals  (as incurred, $m, nominal)</t>
  </si>
  <si>
    <t>SP AusNet adjustments</t>
  </si>
  <si>
    <t>SP AusNet updates</t>
  </si>
  <si>
    <t>SP AusNet revised proposal updates</t>
  </si>
  <si>
    <t>SP AusNet Revised Proposal numbers highlighted violet</t>
  </si>
  <si>
    <t>SP AusNet  - RFM - data as at 10-October-2013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</si>
</sst>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0.0%"/>
    <numFmt numFmtId="165" formatCode="0.0"/>
    <numFmt numFmtId="166" formatCode="_-* #,##0.0_-;\-* #,##0.0_-;_-* &quot;-&quot;??_-;_-@_-"/>
    <numFmt numFmtId="167" formatCode="_-* #,##0_-;\-* #,##0_-;_-* &quot;-&quot;??_-;_-@_-"/>
    <numFmt numFmtId="168" formatCode="_-* #,##0.000_-;\-* #,##0.000_-;_-* &quot;-&quot;??_-;_-@_-"/>
    <numFmt numFmtId="169" formatCode="_-&quot;$&quot;* #,##0.000_-;\-&quot;$&quot;* #,##0.000_-;_-&quot;$&quot;* &quot;-&quot;??_-;_-@_-"/>
    <numFmt numFmtId="170" formatCode="0.0000"/>
    <numFmt numFmtId="171" formatCode="_-* #,##0.0000_-;\-* #,##0.0000_-;_-* &quot;-&quot;??_-;_-@_-"/>
    <numFmt numFmtId="172" formatCode="0.000"/>
    <numFmt numFmtId="173" formatCode="0.0;\-0.0;0.0;@"/>
    <numFmt numFmtId="174" formatCode="0.0000000000000000000000000000"/>
    <numFmt numFmtId="175" formatCode="0.000%"/>
    <numFmt numFmtId="176" formatCode="_-&quot;$&quot;* #,##0_-;\-&quot;$&quot;* #,##0_-;_-&quot;$&quot;* &quot;-&quot;??_-;_-@_-"/>
    <numFmt numFmtId="177" formatCode="_-&quot;$&quot;* #,##0.00_-;\-&quot;$&quot;* #,##0.00_-;_-&quot;$&quot;* &quot;-&quot;????_-;_-@_-"/>
    <numFmt numFmtId="178" formatCode="_(* #,##0.00_);_(* \(#,##0.00\);_(* &quot;-&quot;??_);_(@_)"/>
    <numFmt numFmtId="179" formatCode="_(* #,##0.000_);_(* \(#,##0.000\);_(* &quot;-&quot;??_);_(@_)"/>
    <numFmt numFmtId="180" formatCode="_(* #,##0_);_(* \(#,##0\);_(* &quot;-&quot;??_);_(@_)"/>
    <numFmt numFmtId="181" formatCode="_(* #,##0.0_);_(* \(#,##0.0\);_(* &quot;-&quot;??_);_(@_)"/>
  </numFmts>
  <fonts count="52">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0"/>
      <color indexed="9"/>
      <name val="Arial"/>
      <family val="2"/>
    </font>
    <font>
      <sz val="12"/>
      <name val="Arial"/>
      <family val="2"/>
    </font>
    <font>
      <sz val="9"/>
      <color indexed="81"/>
      <name val="Tahoma"/>
      <family val="2"/>
    </font>
    <font>
      <b/>
      <sz val="9"/>
      <color indexed="81"/>
      <name val="Tahoma"/>
      <family val="2"/>
    </font>
    <font>
      <sz val="10"/>
      <name val="Arial"/>
      <family val="2"/>
    </font>
    <font>
      <b/>
      <sz val="18"/>
      <color theme="5" tint="-0.249977111117893"/>
      <name val="Arial"/>
      <family val="2"/>
    </font>
    <font>
      <b/>
      <sz val="10"/>
      <color rgb="FF002060"/>
      <name val="Arial"/>
      <family val="2"/>
    </font>
    <font>
      <b/>
      <sz val="8"/>
      <color indexed="81"/>
      <name val="Tahoma"/>
      <family val="2"/>
    </font>
    <font>
      <sz val="8"/>
      <color theme="0"/>
      <name val="Arial"/>
      <family val="2"/>
    </font>
    <font>
      <sz val="10"/>
      <color theme="0"/>
      <name val="Arial"/>
      <family val="2"/>
    </font>
    <font>
      <b/>
      <sz val="12"/>
      <color indexed="9"/>
      <name val="Arial"/>
      <family val="2"/>
    </font>
    <font>
      <b/>
      <u/>
      <sz val="8"/>
      <name val="Arial"/>
      <family val="2"/>
    </font>
    <font>
      <sz val="8"/>
      <color indexed="12"/>
      <name val="Arial"/>
      <family val="2"/>
    </font>
    <font>
      <b/>
      <sz val="8"/>
      <color indexed="9"/>
      <name val="Arial"/>
      <family val="2"/>
    </font>
    <font>
      <i/>
      <sz val="8"/>
      <color indexed="12"/>
      <name val="Arial"/>
      <family val="2"/>
    </font>
    <font>
      <b/>
      <sz val="8"/>
      <color theme="0"/>
      <name val="Arial"/>
      <family val="2"/>
    </font>
    <font>
      <b/>
      <sz val="11"/>
      <color theme="1"/>
      <name val="Calibri"/>
      <family val="2"/>
      <scheme val="minor"/>
    </font>
    <font>
      <b/>
      <sz val="11"/>
      <name val="Calibri"/>
      <family val="2"/>
      <scheme val="minor"/>
    </font>
    <font>
      <b/>
      <sz val="11"/>
      <color rgb="FFFF0000"/>
      <name val="Calibri"/>
      <family val="2"/>
      <scheme val="minor"/>
    </font>
    <font>
      <sz val="12"/>
      <color indexed="81"/>
      <name val="Tahoma"/>
      <family val="2"/>
    </font>
  </fonts>
  <fills count="26">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theme="3" tint="0.39997558519241921"/>
        <bgColor indexed="64"/>
      </patternFill>
    </fill>
    <fill>
      <patternFill patternType="solid">
        <fgColor indexed="18"/>
        <bgColor indexed="64"/>
      </patternFill>
    </fill>
    <fill>
      <patternFill patternType="solid">
        <fgColor theme="0" tint="-0.14999847407452621"/>
        <bgColor indexed="64"/>
      </patternFill>
    </fill>
    <fill>
      <patternFill patternType="solid">
        <fgColor indexed="44"/>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46"/>
        <bgColor indexed="64"/>
      </patternFill>
    </fill>
    <fill>
      <patternFill patternType="solid">
        <fgColor indexed="45"/>
        <bgColor indexed="64"/>
      </patternFill>
    </fill>
    <fill>
      <patternFill patternType="solid">
        <fgColor indexed="61"/>
        <bgColor indexed="64"/>
      </patternFill>
    </fill>
    <fill>
      <patternFill patternType="solid">
        <fgColor theme="7" tint="0.79998168889431442"/>
        <bgColor indexed="64"/>
      </patternFill>
    </fill>
    <fill>
      <patternFill patternType="solid">
        <fgColor rgb="FFCCFFFF"/>
        <bgColor indexed="64"/>
      </patternFill>
    </fill>
    <fill>
      <patternFill patternType="solid">
        <fgColor theme="7" tint="0.59999389629810485"/>
        <bgColor indexed="64"/>
      </patternFill>
    </fill>
  </fills>
  <borders count="37">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right style="dashed">
        <color indexed="23"/>
      </right>
      <top style="thin">
        <color indexed="23"/>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auto="1"/>
      </top>
      <bottom/>
      <diagonal/>
    </border>
    <border>
      <left style="medium">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55"/>
      </top>
      <bottom/>
      <diagonal/>
    </border>
    <border>
      <left/>
      <right/>
      <top style="thin">
        <color indexed="55"/>
      </top>
      <bottom style="thin">
        <color indexed="64"/>
      </bottom>
      <diagonal/>
    </border>
    <border>
      <left style="thin">
        <color indexed="64"/>
      </left>
      <right style="thin">
        <color indexed="64"/>
      </right>
      <top style="thin">
        <color indexed="64"/>
      </top>
      <bottom/>
      <diagonal/>
    </border>
    <border>
      <left/>
      <right style="thin">
        <color indexed="64"/>
      </right>
      <top style="thin">
        <color indexed="55"/>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cellStyleXfs>
  <cellXfs count="744">
    <xf numFmtId="0" fontId="0" fillId="0" borderId="0" xfId="0"/>
    <xf numFmtId="0" fontId="2" fillId="2" borderId="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4" applyNumberFormat="1"/>
    <xf numFmtId="0" fontId="0" fillId="3" borderId="0" xfId="0" applyFill="1"/>
    <xf numFmtId="0" fontId="8"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2" fillId="4" borderId="0" xfId="0" applyFont="1" applyFill="1" applyAlignment="1">
      <alignment horizontal="center" wrapText="1"/>
    </xf>
    <xf numFmtId="10" fontId="2" fillId="4" borderId="0" xfId="4" applyNumberFormat="1" applyFont="1" applyFill="1" applyAlignment="1">
      <alignment horizontal="center" wrapText="1"/>
    </xf>
    <xf numFmtId="0" fontId="0" fillId="4" borderId="0" xfId="0" applyFill="1" applyBorder="1"/>
    <xf numFmtId="0" fontId="4" fillId="4" borderId="0" xfId="0" applyFont="1" applyFill="1" applyBorder="1" applyAlignment="1">
      <alignment wrapText="1"/>
    </xf>
    <xf numFmtId="0" fontId="0" fillId="4" borderId="0" xfId="0" applyFill="1" applyBorder="1" applyAlignment="1">
      <alignment vertical="center" wrapText="1"/>
    </xf>
    <xf numFmtId="0" fontId="4" fillId="4" borderId="0" xfId="0" applyFont="1" applyFill="1" applyBorder="1" applyAlignment="1">
      <alignment horizontal="left" vertical="center"/>
    </xf>
    <xf numFmtId="0" fontId="2" fillId="4" borderId="0" xfId="0" applyFont="1" applyFill="1" applyBorder="1" applyAlignment="1">
      <alignment horizontal="center"/>
    </xf>
    <xf numFmtId="0" fontId="2" fillId="4" borderId="0" xfId="0" applyFont="1" applyFill="1" applyBorder="1"/>
    <xf numFmtId="0" fontId="0" fillId="4" borderId="0" xfId="0" applyFill="1" applyAlignment="1">
      <alignment horizontal="center"/>
    </xf>
    <xf numFmtId="0" fontId="0" fillId="4" borderId="0" xfId="0" applyFill="1" applyAlignment="1"/>
    <xf numFmtId="10" fontId="1" fillId="4" borderId="0" xfId="4" applyNumberFormat="1" applyFill="1"/>
    <xf numFmtId="10" fontId="0" fillId="4" borderId="0" xfId="4" applyNumberFormat="1" applyFont="1" applyFill="1"/>
    <xf numFmtId="164" fontId="0" fillId="4" borderId="0" xfId="4" applyNumberFormat="1" applyFont="1" applyFill="1"/>
    <xf numFmtId="167" fontId="4" fillId="4" borderId="0" xfId="1" applyNumberFormat="1" applyFont="1" applyFill="1"/>
    <xf numFmtId="0" fontId="2" fillId="2" borderId="0" xfId="0" applyFont="1" applyFill="1" applyBorder="1" applyAlignment="1">
      <alignment horizontal="center"/>
    </xf>
    <xf numFmtId="0" fontId="10" fillId="4" borderId="0" xfId="0" applyFont="1" applyFill="1" applyAlignment="1">
      <alignment horizontal="center"/>
    </xf>
    <xf numFmtId="0" fontId="10" fillId="4" borderId="0" xfId="0" applyFont="1" applyFill="1" applyAlignment="1">
      <alignment horizontal="right"/>
    </xf>
    <xf numFmtId="43" fontId="10" fillId="4" borderId="0" xfId="1" applyFont="1" applyFill="1" applyAlignment="1">
      <alignment horizontal="left"/>
    </xf>
    <xf numFmtId="167" fontId="0" fillId="4" borderId="0" xfId="1" applyNumberFormat="1" applyFont="1" applyFill="1"/>
    <xf numFmtId="165" fontId="0" fillId="4" borderId="0" xfId="0" applyNumberFormat="1" applyFill="1"/>
    <xf numFmtId="43" fontId="10" fillId="4" borderId="0" xfId="1" applyFont="1" applyFill="1" applyAlignment="1">
      <alignment horizontal="right"/>
    </xf>
    <xf numFmtId="0" fontId="0" fillId="4" borderId="2" xfId="0" applyFill="1" applyBorder="1"/>
    <xf numFmtId="0" fontId="2" fillId="4" borderId="2" xfId="0" applyFont="1" applyFill="1" applyBorder="1" applyAlignment="1">
      <alignment horizontal="right"/>
    </xf>
    <xf numFmtId="167" fontId="4" fillId="0" borderId="2" xfId="1" applyNumberFormat="1" applyFont="1" applyFill="1" applyBorder="1"/>
    <xf numFmtId="43" fontId="10" fillId="4" borderId="2" xfId="1" applyFont="1" applyFill="1" applyBorder="1" applyAlignment="1">
      <alignment horizontal="right"/>
    </xf>
    <xf numFmtId="43" fontId="0" fillId="4" borderId="0" xfId="0" applyNumberFormat="1" applyFill="1"/>
    <xf numFmtId="44" fontId="11" fillId="4" borderId="0" xfId="2" applyFont="1" applyFill="1" applyBorder="1" applyAlignment="1">
      <alignment horizontal="center" vertical="center"/>
    </xf>
    <xf numFmtId="0" fontId="2" fillId="4" borderId="0" xfId="0" applyFont="1" applyFill="1" applyBorder="1" applyAlignment="1">
      <alignment vertical="center"/>
    </xf>
    <xf numFmtId="0" fontId="4" fillId="4" borderId="0" xfId="0" applyFont="1" applyFill="1" applyBorder="1" applyAlignment="1">
      <alignment vertical="center"/>
    </xf>
    <xf numFmtId="10" fontId="1" fillId="4" borderId="0" xfId="4" applyNumberFormat="1" applyFill="1" applyBorder="1"/>
    <xf numFmtId="0" fontId="8" fillId="4" borderId="0" xfId="0" applyFont="1" applyFill="1" applyBorder="1" applyAlignment="1"/>
    <xf numFmtId="0" fontId="8" fillId="4" borderId="0" xfId="0" applyFont="1" applyFill="1"/>
    <xf numFmtId="0" fontId="0" fillId="4" borderId="0" xfId="0" applyFill="1" applyAlignment="1">
      <alignment wrapText="1"/>
    </xf>
    <xf numFmtId="0" fontId="0" fillId="4" borderId="0" xfId="0" applyFill="1" applyBorder="1" applyAlignment="1"/>
    <xf numFmtId="0" fontId="4" fillId="4" borderId="0" xfId="0" applyFont="1" applyFill="1"/>
    <xf numFmtId="43" fontId="10" fillId="4" borderId="3" xfId="1" applyFont="1" applyFill="1" applyBorder="1" applyAlignment="1">
      <alignment horizontal="right"/>
    </xf>
    <xf numFmtId="169" fontId="13" fillId="4" borderId="0" xfId="2" applyNumberFormat="1" applyFont="1" applyFill="1" applyBorder="1" applyAlignment="1">
      <alignment horizontal="center" vertical="center"/>
    </xf>
    <xf numFmtId="44" fontId="0" fillId="4" borderId="0" xfId="0" applyNumberFormat="1" applyFill="1"/>
    <xf numFmtId="0" fontId="4" fillId="0" borderId="0" xfId="0" applyFont="1"/>
    <xf numFmtId="10" fontId="1" fillId="4" borderId="0" xfId="1" applyNumberFormat="1" applyFill="1" applyBorder="1"/>
    <xf numFmtId="165" fontId="0" fillId="5" borderId="0" xfId="0" applyNumberFormat="1" applyFill="1" applyBorder="1" applyAlignment="1">
      <alignment horizontal="center" wrapText="1"/>
    </xf>
    <xf numFmtId="0" fontId="5" fillId="4" borderId="0" xfId="0" applyFont="1" applyFill="1" applyBorder="1" applyAlignment="1">
      <alignment horizontal="center" vertical="center"/>
    </xf>
    <xf numFmtId="0" fontId="12" fillId="4" borderId="0" xfId="0" applyFont="1" applyFill="1" applyBorder="1" applyAlignment="1">
      <alignment horizontal="center"/>
    </xf>
    <xf numFmtId="0" fontId="7" fillId="4" borderId="0" xfId="0" applyFont="1" applyFill="1" applyBorder="1"/>
    <xf numFmtId="0" fontId="4" fillId="4" borderId="0" xfId="0" applyFont="1" applyFill="1" applyBorder="1" applyAlignment="1"/>
    <xf numFmtId="0" fontId="4" fillId="4" borderId="2" xfId="0" applyFont="1" applyFill="1" applyBorder="1"/>
    <xf numFmtId="0" fontId="2" fillId="4" borderId="2" xfId="0" applyFont="1" applyFill="1" applyBorder="1"/>
    <xf numFmtId="0" fontId="7" fillId="4" borderId="0" xfId="0" applyFont="1" applyFill="1" applyBorder="1" applyAlignment="1">
      <alignment horizontal="left"/>
    </xf>
    <xf numFmtId="0" fontId="2" fillId="4" borderId="2" xfId="0" applyFont="1" applyFill="1" applyBorder="1" applyAlignment="1">
      <alignment horizontal="center"/>
    </xf>
    <xf numFmtId="0" fontId="2" fillId="4" borderId="2" xfId="0" applyFont="1" applyFill="1" applyBorder="1" applyAlignment="1">
      <alignment horizontal="left"/>
    </xf>
    <xf numFmtId="0" fontId="12" fillId="4" borderId="2" xfId="0" applyFont="1" applyFill="1" applyBorder="1" applyAlignment="1">
      <alignment horizontal="center"/>
    </xf>
    <xf numFmtId="44" fontId="10" fillId="4" borderId="0" xfId="2" applyFont="1" applyFill="1" applyBorder="1" applyAlignment="1">
      <alignment horizontal="center" vertical="center"/>
    </xf>
    <xf numFmtId="165" fontId="0" fillId="5" borderId="4" xfId="0" applyNumberFormat="1" applyFill="1" applyBorder="1" applyAlignment="1">
      <alignment horizontal="center" wrapText="1"/>
    </xf>
    <xf numFmtId="43" fontId="4" fillId="5" borderId="4" xfId="1" applyNumberFormat="1" applyFont="1" applyFill="1" applyBorder="1" applyAlignment="1">
      <alignment horizontal="right" vertical="center"/>
    </xf>
    <xf numFmtId="43" fontId="4" fillId="5" borderId="0" xfId="1" applyNumberFormat="1" applyFont="1" applyFill="1" applyBorder="1" applyAlignment="1">
      <alignment horizontal="right" vertical="center"/>
    </xf>
    <xf numFmtId="166" fontId="10" fillId="4" borderId="0" xfId="1" applyNumberFormat="1" applyFont="1" applyFill="1"/>
    <xf numFmtId="166" fontId="10" fillId="4" borderId="0" xfId="1" applyNumberFormat="1" applyFont="1" applyFill="1" applyAlignment="1">
      <alignment horizontal="right"/>
    </xf>
    <xf numFmtId="166" fontId="10" fillId="4" borderId="0" xfId="0" applyNumberFormat="1" applyFont="1" applyFill="1"/>
    <xf numFmtId="43" fontId="10" fillId="4" borderId="2" xfId="1" applyNumberFormat="1" applyFont="1" applyFill="1" applyBorder="1" applyAlignment="1">
      <alignment horizontal="right"/>
    </xf>
    <xf numFmtId="43" fontId="10" fillId="4" borderId="0" xfId="1" applyNumberFormat="1" applyFont="1" applyFill="1" applyAlignment="1">
      <alignment horizontal="right"/>
    </xf>
    <xf numFmtId="0" fontId="8" fillId="6" borderId="1" xfId="0" applyFont="1" applyFill="1" applyBorder="1"/>
    <xf numFmtId="0" fontId="7" fillId="6" borderId="1" xfId="0" applyFont="1" applyFill="1" applyBorder="1"/>
    <xf numFmtId="0" fontId="7" fillId="6" borderId="1" xfId="0" applyFont="1" applyFill="1" applyBorder="1" applyAlignment="1">
      <alignment horizontal="center"/>
    </xf>
    <xf numFmtId="10" fontId="7"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44" fontId="2" fillId="7" borderId="1" xfId="0" applyNumberFormat="1" applyFont="1" applyFill="1" applyBorder="1" applyAlignment="1">
      <alignment horizontal="center" wrapText="1"/>
    </xf>
    <xf numFmtId="0" fontId="7" fillId="7" borderId="1" xfId="0" applyFont="1" applyFill="1" applyBorder="1" applyAlignment="1">
      <alignment vertical="center"/>
    </xf>
    <xf numFmtId="0" fontId="1" fillId="7" borderId="1" xfId="0" applyFont="1" applyFill="1" applyBorder="1"/>
    <xf numFmtId="0" fontId="9" fillId="7" borderId="1" xfId="0" applyFont="1" applyFill="1" applyBorder="1" applyAlignment="1">
      <alignment vertical="center" wrapText="1"/>
    </xf>
    <xf numFmtId="0" fontId="9" fillId="7" borderId="1" xfId="0" applyFont="1" applyFill="1" applyBorder="1" applyAlignment="1">
      <alignment wrapText="1"/>
    </xf>
    <xf numFmtId="0" fontId="2" fillId="7" borderId="1" xfId="0" applyFont="1" applyFill="1" applyBorder="1"/>
    <xf numFmtId="0" fontId="2" fillId="6" borderId="1" xfId="0" applyFont="1" applyFill="1" applyBorder="1" applyAlignment="1">
      <alignment horizontal="center"/>
    </xf>
    <xf numFmtId="0" fontId="7" fillId="6" borderId="1" xfId="0" applyFont="1" applyFill="1" applyBorder="1" applyAlignment="1">
      <alignment horizontal="left"/>
    </xf>
    <xf numFmtId="167" fontId="4" fillId="7" borderId="1" xfId="1" applyNumberFormat="1" applyFont="1" applyFill="1" applyBorder="1"/>
    <xf numFmtId="43" fontId="4" fillId="7" borderId="1" xfId="1" applyFont="1" applyFill="1" applyBorder="1"/>
    <xf numFmtId="10" fontId="0" fillId="4" borderId="0" xfId="4" applyNumberFormat="1" applyFont="1" applyFill="1" applyBorder="1"/>
    <xf numFmtId="0" fontId="14" fillId="7" borderId="5" xfId="0" applyFont="1" applyFill="1" applyBorder="1" applyAlignment="1">
      <alignment horizontal="center"/>
    </xf>
    <xf numFmtId="0" fontId="14" fillId="7" borderId="6" xfId="0" applyFont="1" applyFill="1" applyBorder="1" applyAlignment="1">
      <alignment horizontal="center"/>
    </xf>
    <xf numFmtId="44" fontId="0" fillId="0" borderId="0" xfId="0" applyNumberFormat="1"/>
    <xf numFmtId="0" fontId="4" fillId="4" borderId="0" xfId="0" applyFont="1" applyFill="1" applyBorder="1"/>
    <xf numFmtId="10" fontId="4" fillId="4" borderId="2" xfId="4" applyNumberFormat="1" applyFont="1" applyFill="1" applyBorder="1" applyAlignment="1" applyProtection="1">
      <alignment horizontal="center"/>
    </xf>
    <xf numFmtId="43" fontId="4" fillId="4" borderId="0" xfId="1" applyNumberFormat="1" applyFont="1" applyFill="1" applyBorder="1" applyAlignment="1">
      <alignment horizontal="right" vertical="center"/>
    </xf>
    <xf numFmtId="170" fontId="1" fillId="4" borderId="0" xfId="1" applyNumberFormat="1" applyFill="1" applyBorder="1"/>
    <xf numFmtId="0" fontId="1" fillId="4" borderId="0" xfId="3" applyFill="1" applyBorder="1"/>
    <xf numFmtId="10" fontId="1" fillId="4" borderId="0" xfId="3" applyNumberFormat="1" applyFill="1" applyBorder="1"/>
    <xf numFmtId="0" fontId="1" fillId="4" borderId="0" xfId="3" applyFont="1" applyFill="1" applyBorder="1"/>
    <xf numFmtId="0" fontId="3" fillId="7" borderId="1" xfId="0" applyFont="1" applyFill="1" applyBorder="1" applyAlignment="1">
      <alignment vertical="center"/>
    </xf>
    <xf numFmtId="171" fontId="0" fillId="4" borderId="0" xfId="1" applyNumberFormat="1" applyFont="1" applyFill="1"/>
    <xf numFmtId="164" fontId="0" fillId="4" borderId="0" xfId="4" applyNumberFormat="1" applyFont="1" applyFill="1" applyBorder="1"/>
    <xf numFmtId="165" fontId="0" fillId="4" borderId="0" xfId="0" applyNumberFormat="1" applyFill="1" applyBorder="1"/>
    <xf numFmtId="43" fontId="10" fillId="4" borderId="0" xfId="1" applyFont="1" applyFill="1" applyBorder="1" applyAlignment="1">
      <alignment horizontal="right"/>
    </xf>
    <xf numFmtId="166" fontId="10" fillId="4" borderId="0" xfId="1" applyNumberFormat="1" applyFont="1" applyFill="1" applyBorder="1"/>
    <xf numFmtId="43" fontId="10" fillId="4" borderId="0" xfId="1" applyNumberFormat="1" applyFont="1" applyFill="1" applyBorder="1" applyAlignment="1">
      <alignment horizontal="right"/>
    </xf>
    <xf numFmtId="166" fontId="10" fillId="4" borderId="0" xfId="1" applyNumberFormat="1" applyFont="1" applyFill="1" applyBorder="1" applyAlignment="1">
      <alignment horizontal="right"/>
    </xf>
    <xf numFmtId="166" fontId="10" fillId="4" borderId="0" xfId="0" applyNumberFormat="1" applyFont="1" applyFill="1" applyBorder="1"/>
    <xf numFmtId="43" fontId="4" fillId="4" borderId="0" xfId="1" applyFont="1" applyFill="1" applyBorder="1"/>
    <xf numFmtId="10" fontId="1" fillId="5" borderId="4" xfId="4" applyNumberFormat="1" applyFill="1" applyBorder="1"/>
    <xf numFmtId="0" fontId="0" fillId="6" borderId="1" xfId="0" applyFill="1" applyBorder="1"/>
    <xf numFmtId="167" fontId="2" fillId="7" borderId="1" xfId="1" applyNumberFormat="1" applyFont="1" applyFill="1" applyBorder="1"/>
    <xf numFmtId="2" fontId="0" fillId="4" borderId="0" xfId="0" applyNumberFormat="1" applyFill="1"/>
    <xf numFmtId="43" fontId="16" fillId="4" borderId="0" xfId="0" applyNumberFormat="1" applyFont="1" applyFill="1"/>
    <xf numFmtId="43" fontId="4" fillId="4" borderId="0" xfId="1" applyNumberFormat="1" applyFont="1" applyFill="1" applyAlignment="1">
      <alignment horizontal="right"/>
    </xf>
    <xf numFmtId="0" fontId="4" fillId="4" borderId="0" xfId="0" quotePrefix="1" applyFont="1" applyFill="1" applyBorder="1" applyAlignment="1">
      <alignment horizontal="right"/>
    </xf>
    <xf numFmtId="167" fontId="4" fillId="4" borderId="0" xfId="1" applyNumberFormat="1" applyFont="1" applyFill="1" applyBorder="1"/>
    <xf numFmtId="43" fontId="4" fillId="4" borderId="0" xfId="0" applyNumberFormat="1" applyFont="1" applyFill="1"/>
    <xf numFmtId="43" fontId="10" fillId="4" borderId="3" xfId="1" applyNumberFormat="1" applyFont="1" applyFill="1" applyBorder="1" applyAlignment="1">
      <alignment horizontal="right"/>
    </xf>
    <xf numFmtId="43" fontId="4" fillId="7" borderId="1" xfId="1" applyNumberFormat="1" applyFont="1" applyFill="1" applyBorder="1"/>
    <xf numFmtId="43" fontId="4" fillId="4" borderId="0" xfId="1" applyNumberFormat="1" applyFont="1" applyFill="1" applyBorder="1"/>
    <xf numFmtId="0" fontId="0" fillId="7" borderId="0" xfId="0" applyFill="1" applyBorder="1"/>
    <xf numFmtId="167" fontId="2" fillId="4" borderId="0" xfId="1" applyNumberFormat="1" applyFont="1" applyFill="1" applyBorder="1"/>
    <xf numFmtId="43" fontId="16" fillId="4" borderId="0" xfId="1" applyNumberFormat="1" applyFont="1" applyFill="1"/>
    <xf numFmtId="0" fontId="4" fillId="6" borderId="1" xfId="0" applyFont="1" applyFill="1" applyBorder="1"/>
    <xf numFmtId="0" fontId="4" fillId="6" borderId="1" xfId="0" quotePrefix="1" applyFont="1" applyFill="1" applyBorder="1" applyAlignment="1">
      <alignment horizontal="right"/>
    </xf>
    <xf numFmtId="167" fontId="0" fillId="6" borderId="1" xfId="1" applyNumberFormat="1" applyFont="1" applyFill="1" applyBorder="1"/>
    <xf numFmtId="43" fontId="0" fillId="6" borderId="1" xfId="0" applyNumberFormat="1" applyFill="1" applyBorder="1"/>
    <xf numFmtId="165" fontId="0" fillId="6" borderId="1" xfId="0" applyNumberFormat="1" applyFill="1" applyBorder="1"/>
    <xf numFmtId="0" fontId="10" fillId="4" borderId="0" xfId="0" quotePrefix="1" applyFont="1" applyFill="1" applyBorder="1" applyAlignment="1">
      <alignment horizontal="right"/>
    </xf>
    <xf numFmtId="0" fontId="4" fillId="5" borderId="7" xfId="1" applyNumberFormat="1" applyFont="1" applyFill="1" applyBorder="1" applyAlignment="1">
      <alignment horizontal="right" vertical="center"/>
    </xf>
    <xf numFmtId="0" fontId="17" fillId="4" borderId="0" xfId="0" applyFont="1" applyFill="1"/>
    <xf numFmtId="0" fontId="18" fillId="4" borderId="0" xfId="0" applyFont="1" applyFill="1"/>
    <xf numFmtId="0" fontId="0" fillId="7" borderId="3" xfId="0" applyFill="1" applyBorder="1"/>
    <xf numFmtId="0" fontId="19" fillId="7" borderId="0" xfId="0" applyFont="1" applyFill="1" applyBorder="1"/>
    <xf numFmtId="0" fontId="0" fillId="7" borderId="2" xfId="0" applyFill="1" applyBorder="1"/>
    <xf numFmtId="0" fontId="0" fillId="6" borderId="0" xfId="0" applyFill="1"/>
    <xf numFmtId="0" fontId="20" fillId="4" borderId="0" xfId="0" applyFont="1" applyFill="1"/>
    <xf numFmtId="164" fontId="1" fillId="4" borderId="0" xfId="4" applyNumberFormat="1" applyFill="1"/>
    <xf numFmtId="164" fontId="1" fillId="4" borderId="0" xfId="4" applyNumberFormat="1" applyFill="1" applyBorder="1"/>
    <xf numFmtId="43" fontId="1" fillId="4" borderId="0" xfId="1" applyNumberFormat="1" applyFill="1"/>
    <xf numFmtId="167" fontId="1" fillId="4" borderId="0" xfId="1" applyNumberFormat="1" applyFill="1"/>
    <xf numFmtId="167" fontId="0" fillId="4" borderId="0" xfId="1" applyNumberFormat="1" applyFont="1" applyFill="1" applyBorder="1"/>
    <xf numFmtId="43" fontId="0" fillId="4" borderId="0" xfId="0" applyNumberFormat="1" applyFill="1" applyBorder="1"/>
    <xf numFmtId="170" fontId="1" fillId="4" borderId="0" xfId="3" applyNumberFormat="1" applyFill="1" applyBorder="1"/>
    <xf numFmtId="0" fontId="2" fillId="4" borderId="0" xfId="0" quotePrefix="1" applyFont="1" applyFill="1" applyBorder="1" applyAlignment="1">
      <alignment horizontal="right" vertical="center"/>
    </xf>
    <xf numFmtId="0" fontId="2" fillId="6" borderId="1" xfId="0" applyFont="1" applyFill="1" applyBorder="1" applyAlignment="1">
      <alignment horizontal="right"/>
    </xf>
    <xf numFmtId="43" fontId="10" fillId="8" borderId="8" xfId="1" applyNumberFormat="1" applyFont="1" applyFill="1" applyBorder="1" applyAlignment="1">
      <alignment horizontal="right"/>
    </xf>
    <xf numFmtId="43" fontId="10" fillId="8" borderId="9" xfId="1" applyNumberFormat="1" applyFont="1" applyFill="1" applyBorder="1" applyAlignment="1">
      <alignment horizontal="right"/>
    </xf>
    <xf numFmtId="43" fontId="10" fillId="8" borderId="10" xfId="1" applyNumberFormat="1" applyFont="1" applyFill="1" applyBorder="1" applyAlignment="1">
      <alignment horizontal="right"/>
    </xf>
    <xf numFmtId="43" fontId="10" fillId="8" borderId="0" xfId="1" applyNumberFormat="1" applyFont="1" applyFill="1" applyAlignment="1">
      <alignment horizontal="right"/>
    </xf>
    <xf numFmtId="2" fontId="4" fillId="4" borderId="0" xfId="0" applyNumberFormat="1" applyFont="1" applyFill="1"/>
    <xf numFmtId="165" fontId="4" fillId="4" borderId="0" xfId="0" applyNumberFormat="1" applyFont="1" applyFill="1"/>
    <xf numFmtId="0" fontId="4" fillId="4" borderId="0" xfId="0" applyFont="1" applyFill="1" applyAlignment="1">
      <alignment horizontal="left"/>
    </xf>
    <xf numFmtId="167" fontId="1" fillId="4" borderId="0" xfId="1" applyNumberFormat="1" applyFill="1" applyBorder="1"/>
    <xf numFmtId="43" fontId="16" fillId="4" borderId="0" xfId="0" applyNumberFormat="1" applyFont="1" applyFill="1" applyBorder="1"/>
    <xf numFmtId="43" fontId="2" fillId="7" borderId="1" xfId="0" applyNumberFormat="1" applyFont="1" applyFill="1" applyBorder="1"/>
    <xf numFmtId="0" fontId="0" fillId="4" borderId="0" xfId="0" applyFill="1" applyBorder="1" applyAlignment="1">
      <alignment horizontal="center"/>
    </xf>
    <xf numFmtId="0" fontId="2" fillId="7" borderId="1" xfId="0" applyFont="1" applyFill="1" applyBorder="1" applyAlignment="1">
      <alignment vertical="center"/>
    </xf>
    <xf numFmtId="10" fontId="4" fillId="4" borderId="0" xfId="4" applyNumberFormat="1" applyFont="1" applyFill="1" applyBorder="1" applyAlignment="1" applyProtection="1">
      <alignment horizontal="center"/>
    </xf>
    <xf numFmtId="0" fontId="10" fillId="4" borderId="2" xfId="0" applyFont="1" applyFill="1" applyBorder="1"/>
    <xf numFmtId="0" fontId="10" fillId="4" borderId="3" xfId="0" applyFont="1" applyFill="1" applyBorder="1"/>
    <xf numFmtId="43" fontId="16" fillId="4" borderId="0" xfId="1" applyNumberFormat="1" applyFont="1" applyFill="1" applyBorder="1" applyAlignment="1">
      <alignment horizontal="right"/>
    </xf>
    <xf numFmtId="43" fontId="10" fillId="4" borderId="0" xfId="1" applyNumberFormat="1" applyFont="1" applyFill="1"/>
    <xf numFmtId="43" fontId="10" fillId="4" borderId="0" xfId="0" applyNumberFormat="1" applyFont="1" applyFill="1"/>
    <xf numFmtId="43" fontId="4" fillId="5" borderId="12" xfId="1" applyNumberFormat="1" applyFont="1" applyFill="1" applyBorder="1" applyAlignment="1">
      <alignment horizontal="right" vertical="center"/>
    </xf>
    <xf numFmtId="0" fontId="21" fillId="0" borderId="0" xfId="0" applyFont="1"/>
    <xf numFmtId="167" fontId="22" fillId="4" borderId="0" xfId="1" applyNumberFormat="1" applyFont="1" applyFill="1"/>
    <xf numFmtId="44" fontId="10" fillId="7" borderId="1" xfId="2" applyFont="1" applyFill="1" applyBorder="1" applyAlignment="1">
      <alignment horizontal="center" vertical="center"/>
    </xf>
    <xf numFmtId="44" fontId="11" fillId="7" borderId="1" xfId="2" applyFont="1" applyFill="1" applyBorder="1" applyAlignment="1">
      <alignment horizontal="center" vertical="center"/>
    </xf>
    <xf numFmtId="0" fontId="0" fillId="7" borderId="0" xfId="0" applyFill="1"/>
    <xf numFmtId="0" fontId="7" fillId="7" borderId="0" xfId="0" applyFont="1" applyFill="1" applyBorder="1"/>
    <xf numFmtId="43" fontId="4" fillId="4" borderId="11" xfId="0" applyNumberFormat="1" applyFont="1" applyFill="1" applyBorder="1" applyAlignment="1">
      <alignment vertical="center"/>
    </xf>
    <xf numFmtId="43" fontId="4" fillId="4" borderId="4" xfId="0" applyNumberFormat="1" applyFont="1" applyFill="1" applyBorder="1" applyAlignment="1">
      <alignment vertical="center"/>
    </xf>
    <xf numFmtId="43" fontId="4" fillId="4" borderId="12" xfId="0" applyNumberFormat="1" applyFont="1" applyFill="1" applyBorder="1" applyAlignment="1">
      <alignment vertical="center"/>
    </xf>
    <xf numFmtId="43" fontId="4" fillId="4" borderId="0" xfId="0" applyNumberFormat="1" applyFont="1" applyFill="1" applyBorder="1" applyAlignment="1">
      <alignment vertical="center"/>
    </xf>
    <xf numFmtId="43" fontId="4" fillId="4" borderId="4" xfId="1" applyNumberFormat="1" applyFont="1" applyFill="1" applyBorder="1" applyAlignment="1">
      <alignment horizontal="right" vertical="center"/>
    </xf>
    <xf numFmtId="43" fontId="4" fillId="4" borderId="11" xfId="1" applyNumberFormat="1" applyFont="1" applyFill="1" applyBorder="1" applyAlignment="1">
      <alignment horizontal="right" vertical="center"/>
    </xf>
    <xf numFmtId="43" fontId="4" fillId="4" borderId="12" xfId="1" applyNumberFormat="1" applyFont="1" applyFill="1" applyBorder="1" applyAlignment="1">
      <alignment horizontal="right" vertical="center"/>
    </xf>
    <xf numFmtId="43" fontId="16" fillId="4" borderId="2" xfId="1" applyNumberFormat="1" applyFont="1" applyFill="1" applyBorder="1"/>
    <xf numFmtId="0" fontId="2" fillId="7" borderId="1" xfId="0" applyFont="1" applyFill="1" applyBorder="1" applyAlignment="1">
      <alignment horizontal="left"/>
    </xf>
    <xf numFmtId="0" fontId="10" fillId="7" borderId="1" xfId="0" applyFont="1" applyFill="1" applyBorder="1" applyAlignment="1">
      <alignment horizontal="right"/>
    </xf>
    <xf numFmtId="167" fontId="1" fillId="7" borderId="1" xfId="1" applyNumberFormat="1" applyFill="1" applyBorder="1"/>
    <xf numFmtId="43" fontId="4" fillId="7" borderId="1" xfId="0" applyNumberFormat="1" applyFont="1" applyFill="1" applyBorder="1"/>
    <xf numFmtId="43" fontId="16" fillId="7" borderId="1" xfId="0" applyNumberFormat="1" applyFont="1" applyFill="1" applyBorder="1"/>
    <xf numFmtId="165" fontId="4" fillId="7" borderId="1" xfId="0" applyNumberFormat="1" applyFont="1" applyFill="1" applyBorder="1"/>
    <xf numFmtId="0" fontId="10" fillId="4" borderId="0" xfId="0" applyFont="1" applyFill="1" applyAlignment="1">
      <alignment horizontal="left"/>
    </xf>
    <xf numFmtId="0" fontId="18" fillId="4" borderId="0" xfId="0" applyFont="1" applyFill="1" applyAlignment="1">
      <alignment vertical="center"/>
    </xf>
    <xf numFmtId="0" fontId="23" fillId="4" borderId="0" xfId="0" applyFont="1" applyFill="1" applyAlignment="1">
      <alignment vertical="center"/>
    </xf>
    <xf numFmtId="0" fontId="24" fillId="4" borderId="0" xfId="0" applyFont="1" applyFill="1"/>
    <xf numFmtId="0" fontId="25" fillId="4" borderId="0" xfId="0" applyFont="1" applyFill="1"/>
    <xf numFmtId="0" fontId="25" fillId="4" borderId="0" xfId="0" applyFont="1" applyFill="1" applyAlignment="1">
      <alignment vertical="center"/>
    </xf>
    <xf numFmtId="0" fontId="26" fillId="7" borderId="0" xfId="0" applyFont="1" applyFill="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44" fontId="11" fillId="5" borderId="4" xfId="2" applyFont="1" applyFill="1" applyBorder="1" applyAlignment="1">
      <alignment horizontal="center" vertical="center"/>
    </xf>
    <xf numFmtId="44" fontId="10" fillId="5" borderId="0" xfId="2" applyFont="1" applyFill="1" applyBorder="1" applyAlignment="1">
      <alignment horizontal="center" vertical="center"/>
    </xf>
    <xf numFmtId="44" fontId="11" fillId="5" borderId="0" xfId="2" applyFont="1" applyFill="1" applyBorder="1" applyAlignment="1">
      <alignment horizontal="center" vertical="center"/>
    </xf>
    <xf numFmtId="0" fontId="0" fillId="0" borderId="0" xfId="0" applyFill="1"/>
    <xf numFmtId="166" fontId="4" fillId="4" borderId="0" xfId="1" applyNumberFormat="1" applyFont="1" applyFill="1" applyBorder="1"/>
    <xf numFmtId="10" fontId="1" fillId="4" borderId="13" xfId="4" applyNumberFormat="1" applyFill="1" applyBorder="1"/>
    <xf numFmtId="43" fontId="16" fillId="4" borderId="13" xfId="0" applyNumberFormat="1" applyFont="1" applyFill="1" applyBorder="1"/>
    <xf numFmtId="43" fontId="0" fillId="4" borderId="13" xfId="0" applyNumberFormat="1" applyFill="1" applyBorder="1"/>
    <xf numFmtId="43" fontId="4" fillId="4" borderId="13" xfId="0" applyNumberFormat="1" applyFont="1" applyFill="1" applyBorder="1"/>
    <xf numFmtId="43" fontId="16" fillId="4" borderId="13" xfId="1" applyNumberFormat="1" applyFont="1" applyFill="1" applyBorder="1"/>
    <xf numFmtId="43" fontId="4" fillId="4" borderId="13" xfId="1" applyNumberFormat="1" applyFont="1" applyFill="1" applyBorder="1"/>
    <xf numFmtId="10" fontId="0" fillId="4" borderId="13" xfId="4" applyNumberFormat="1" applyFont="1" applyFill="1" applyBorder="1"/>
    <xf numFmtId="170" fontId="0" fillId="4" borderId="13" xfId="0" applyNumberFormat="1" applyFill="1" applyBorder="1"/>
    <xf numFmtId="167" fontId="0" fillId="4" borderId="13" xfId="1" applyNumberFormat="1" applyFont="1" applyFill="1" applyBorder="1"/>
    <xf numFmtId="0" fontId="0" fillId="4" borderId="13" xfId="0" applyFill="1" applyBorder="1"/>
    <xf numFmtId="167" fontId="1" fillId="4" borderId="13" xfId="1" applyNumberForma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1" applyFont="1" applyFill="1" applyBorder="1"/>
    <xf numFmtId="166" fontId="4" fillId="0" borderId="0" xfId="1" applyNumberFormat="1" applyFont="1" applyFill="1" applyBorder="1"/>
    <xf numFmtId="43" fontId="10" fillId="0" borderId="0" xfId="1" applyNumberFormat="1" applyFont="1" applyFill="1" applyBorder="1" applyAlignment="1">
      <alignment horizontal="right"/>
    </xf>
    <xf numFmtId="166" fontId="10" fillId="0" borderId="0" xfId="1" applyNumberFormat="1" applyFont="1" applyFill="1" applyBorder="1"/>
    <xf numFmtId="43" fontId="10" fillId="0" borderId="0" xfId="1" applyNumberFormat="1" applyFont="1" applyFill="1" applyAlignment="1">
      <alignment horizontal="right"/>
    </xf>
    <xf numFmtId="43" fontId="10" fillId="0" borderId="0" xfId="1" applyFont="1" applyFill="1" applyAlignment="1">
      <alignment horizontal="right"/>
    </xf>
    <xf numFmtId="0" fontId="0" fillId="0" borderId="0" xfId="0" applyFill="1" applyBorder="1"/>
    <xf numFmtId="10" fontId="0" fillId="5" borderId="4" xfId="4" applyNumberFormat="1" applyFont="1" applyFill="1" applyBorder="1" applyAlignment="1">
      <alignment vertical="center" wrapText="1"/>
    </xf>
    <xf numFmtId="43" fontId="10" fillId="8" borderId="9" xfId="1" applyFont="1" applyFill="1" applyBorder="1" applyAlignment="1">
      <alignment horizontal="right"/>
    </xf>
    <xf numFmtId="43" fontId="10" fillId="8" borderId="0" xfId="1" applyFont="1" applyFill="1" applyAlignment="1">
      <alignment horizontal="right"/>
    </xf>
    <xf numFmtId="43" fontId="10" fillId="8" borderId="10" xfId="1" applyFont="1" applyFill="1" applyBorder="1" applyAlignment="1">
      <alignment horizontal="right"/>
    </xf>
    <xf numFmtId="0" fontId="4" fillId="0" borderId="0" xfId="0" applyFont="1" applyFill="1" applyBorder="1"/>
    <xf numFmtId="164" fontId="1" fillId="0" borderId="0" xfId="4" applyNumberFormat="1" applyFill="1" applyBorder="1"/>
    <xf numFmtId="165" fontId="0" fillId="0" borderId="0" xfId="0" applyNumberFormat="1" applyFill="1" applyBorder="1"/>
    <xf numFmtId="10" fontId="0" fillId="0" borderId="0" xfId="4" applyNumberFormat="1" applyFont="1" applyFill="1" applyBorder="1"/>
    <xf numFmtId="164" fontId="0" fillId="0" borderId="0" xfId="4" applyNumberFormat="1" applyFont="1" applyFill="1" applyBorder="1"/>
    <xf numFmtId="43" fontId="10" fillId="0" borderId="0" xfId="1" applyFont="1" applyFill="1" applyBorder="1" applyAlignment="1">
      <alignment horizontal="right"/>
    </xf>
    <xf numFmtId="166" fontId="10" fillId="0" borderId="0" xfId="1" applyNumberFormat="1" applyFont="1" applyFill="1" applyBorder="1" applyAlignment="1">
      <alignment horizontal="right"/>
    </xf>
    <xf numFmtId="166" fontId="10" fillId="0" borderId="0" xfId="0" applyNumberFormat="1" applyFont="1" applyFill="1" applyBorder="1"/>
    <xf numFmtId="10" fontId="1" fillId="0" borderId="0" xfId="4" applyNumberFormat="1" applyFill="1" applyBorder="1"/>
    <xf numFmtId="0" fontId="8" fillId="0" borderId="0" xfId="0" applyFont="1" applyFill="1"/>
    <xf numFmtId="10" fontId="1" fillId="4" borderId="0" xfId="3" applyNumberFormat="1" applyFont="1" applyFill="1" applyBorder="1"/>
    <xf numFmtId="0" fontId="12" fillId="4" borderId="2" xfId="0" applyFont="1" applyFill="1" applyBorder="1" applyAlignment="1" applyProtection="1">
      <alignment horizontal="center"/>
    </xf>
    <xf numFmtId="170" fontId="0" fillId="4" borderId="14" xfId="0" applyNumberFormat="1" applyFill="1" applyBorder="1"/>
    <xf numFmtId="170" fontId="0" fillId="4" borderId="0" xfId="0" applyNumberFormat="1" applyFill="1" applyBorder="1"/>
    <xf numFmtId="170" fontId="1" fillId="4" borderId="13" xfId="1" applyNumberFormat="1" applyFill="1" applyBorder="1"/>
    <xf numFmtId="44" fontId="2" fillId="4" borderId="15" xfId="2" applyFont="1" applyFill="1" applyBorder="1" applyAlignment="1">
      <alignment horizontal="right" vertical="center"/>
    </xf>
    <xf numFmtId="0" fontId="2" fillId="4" borderId="15" xfId="0" quotePrefix="1" applyFont="1" applyFill="1" applyBorder="1" applyAlignment="1">
      <alignment horizontal="right" vertical="center"/>
    </xf>
    <xf numFmtId="44" fontId="16" fillId="4" borderId="0" xfId="0" applyNumberFormat="1" applyFont="1" applyFill="1"/>
    <xf numFmtId="0" fontId="28" fillId="4" borderId="0" xfId="0" applyFont="1" applyFill="1"/>
    <xf numFmtId="171" fontId="0" fillId="7" borderId="1" xfId="1" applyNumberFormat="1" applyFont="1" applyFill="1" applyBorder="1"/>
    <xf numFmtId="164" fontId="0" fillId="7" borderId="1" xfId="4" applyNumberFormat="1" applyFont="1" applyFill="1" applyBorder="1"/>
    <xf numFmtId="0" fontId="2" fillId="7" borderId="1" xfId="0" applyFont="1" applyFill="1" applyBorder="1" applyAlignment="1">
      <alignment horizontal="center"/>
    </xf>
    <xf numFmtId="0" fontId="10" fillId="7" borderId="1" xfId="0" quotePrefix="1" applyFont="1" applyFill="1" applyBorder="1" applyAlignment="1">
      <alignment horizontal="right"/>
    </xf>
    <xf numFmtId="165" fontId="0" fillId="7" borderId="1" xfId="0" applyNumberFormat="1" applyFill="1" applyBorder="1"/>
    <xf numFmtId="0" fontId="2" fillId="4" borderId="0" xfId="0" quotePrefix="1" applyFont="1" applyFill="1" applyBorder="1" applyAlignment="1">
      <alignment horizontal="right"/>
    </xf>
    <xf numFmtId="43" fontId="2" fillId="4" borderId="0" xfId="0" applyNumberFormat="1" applyFont="1" applyFill="1" applyBorder="1"/>
    <xf numFmtId="0" fontId="1" fillId="4" borderId="0" xfId="0" applyFont="1" applyFill="1"/>
    <xf numFmtId="0" fontId="29" fillId="4" borderId="0" xfId="0" applyFont="1" applyFill="1"/>
    <xf numFmtId="43" fontId="0" fillId="0" borderId="0" xfId="0" applyNumberFormat="1"/>
    <xf numFmtId="0" fontId="2" fillId="4" borderId="0" xfId="0" applyFont="1" applyFill="1"/>
    <xf numFmtId="0" fontId="16" fillId="4" borderId="0" xfId="0" applyFont="1" applyFill="1"/>
    <xf numFmtId="0" fontId="27" fillId="4" borderId="0" xfId="0" applyFont="1" applyFill="1" applyBorder="1" applyAlignment="1">
      <alignment horizontal="center"/>
    </xf>
    <xf numFmtId="0" fontId="14" fillId="4" borderId="0" xfId="0" applyFont="1" applyFill="1" applyBorder="1" applyAlignment="1">
      <alignment horizontal="center"/>
    </xf>
    <xf numFmtId="0" fontId="16" fillId="4" borderId="0" xfId="0" applyFont="1" applyFill="1" applyBorder="1"/>
    <xf numFmtId="43" fontId="16" fillId="4" borderId="0" xfId="0" applyNumberFormat="1" applyFont="1" applyFill="1" applyAlignment="1">
      <alignment horizontal="right"/>
    </xf>
    <xf numFmtId="43" fontId="16" fillId="4" borderId="0" xfId="0" applyNumberFormat="1" applyFont="1" applyFill="1" applyBorder="1" applyAlignment="1">
      <alignment horizontal="right"/>
    </xf>
    <xf numFmtId="0" fontId="0" fillId="4" borderId="3" xfId="0" applyFill="1" applyBorder="1"/>
    <xf numFmtId="0" fontId="16" fillId="0" borderId="0" xfId="0" applyFont="1"/>
    <xf numFmtId="43" fontId="16" fillId="0" borderId="0" xfId="0" applyNumberFormat="1" applyFont="1" applyAlignment="1">
      <alignment horizontal="right"/>
    </xf>
    <xf numFmtId="0" fontId="16" fillId="4" borderId="0" xfId="0" applyFont="1" applyFill="1" applyAlignment="1">
      <alignment horizontal="right"/>
    </xf>
    <xf numFmtId="0" fontId="16" fillId="0" borderId="0" xfId="0" applyFont="1" applyAlignment="1">
      <alignment horizontal="right"/>
    </xf>
    <xf numFmtId="43" fontId="1" fillId="4" borderId="0" xfId="3" applyNumberFormat="1" applyFont="1" applyFill="1" applyBorder="1"/>
    <xf numFmtId="43" fontId="4" fillId="4" borderId="0" xfId="3" applyNumberFormat="1" applyFont="1" applyFill="1" applyBorder="1"/>
    <xf numFmtId="43" fontId="4" fillId="4" borderId="0" xfId="3" applyNumberFormat="1" applyFont="1" applyFill="1" applyBorder="1" applyAlignment="1">
      <alignment vertical="justify"/>
    </xf>
    <xf numFmtId="43" fontId="10" fillId="4" borderId="0" xfId="0" quotePrefix="1" applyNumberFormat="1" applyFont="1" applyFill="1" applyBorder="1" applyAlignment="1">
      <alignment horizontal="right"/>
    </xf>
    <xf numFmtId="43" fontId="10" fillId="4" borderId="0" xfId="0" applyNumberFormat="1" applyFont="1" applyFill="1" applyAlignment="1">
      <alignment horizontal="right"/>
    </xf>
    <xf numFmtId="43" fontId="2" fillId="4" borderId="0" xfId="0" applyNumberFormat="1" applyFont="1" applyFill="1" applyAlignment="1">
      <alignment horizontal="right"/>
    </xf>
    <xf numFmtId="43" fontId="2" fillId="0" borderId="0" xfId="0" applyNumberFormat="1" applyFont="1" applyFill="1" applyAlignment="1">
      <alignment horizontal="right"/>
    </xf>
    <xf numFmtId="43" fontId="16" fillId="4" borderId="0" xfId="0" applyNumberFormat="1" applyFont="1" applyFill="1" applyAlignment="1">
      <alignment horizontal="left"/>
    </xf>
    <xf numFmtId="0" fontId="2" fillId="7" borderId="1" xfId="0" applyFont="1" applyFill="1" applyBorder="1" applyAlignment="1">
      <alignment horizontal="right"/>
    </xf>
    <xf numFmtId="0" fontId="0" fillId="7" borderId="1" xfId="0" applyFill="1" applyBorder="1" applyAlignment="1">
      <alignment horizontal="right"/>
    </xf>
    <xf numFmtId="0" fontId="4" fillId="4" borderId="0" xfId="0" applyFont="1" applyFill="1" applyBorder="1" applyAlignment="1">
      <alignment horizontal="right"/>
    </xf>
    <xf numFmtId="0" fontId="4" fillId="4" borderId="0" xfId="0" applyFont="1" applyFill="1" applyAlignment="1">
      <alignment horizontal="right"/>
    </xf>
    <xf numFmtId="43" fontId="16" fillId="0" borderId="0" xfId="0" applyNumberFormat="1" applyFont="1"/>
    <xf numFmtId="164" fontId="9" fillId="4" borderId="0" xfId="4" applyNumberFormat="1" applyFont="1" applyFill="1" applyBorder="1"/>
    <xf numFmtId="167" fontId="9" fillId="4" borderId="13" xfId="1" applyNumberFormat="1" applyFont="1" applyFill="1" applyBorder="1"/>
    <xf numFmtId="43" fontId="11" fillId="4" borderId="0" xfId="0" applyNumberFormat="1" applyFont="1" applyFill="1" applyBorder="1" applyAlignment="1">
      <alignment horizontal="right"/>
    </xf>
    <xf numFmtId="0" fontId="2" fillId="4" borderId="0" xfId="0" applyFont="1" applyFill="1" applyAlignment="1">
      <alignment horizontal="center"/>
    </xf>
    <xf numFmtId="43" fontId="2" fillId="4" borderId="0" xfId="0" applyNumberFormat="1" applyFont="1" applyFill="1" applyAlignment="1">
      <alignment horizontal="center"/>
    </xf>
    <xf numFmtId="0" fontId="2" fillId="0" borderId="0" xfId="0" applyFont="1" applyAlignment="1">
      <alignment horizontal="center"/>
    </xf>
    <xf numFmtId="43" fontId="4" fillId="4" borderId="0" xfId="0" applyNumberFormat="1" applyFont="1" applyFill="1" applyBorder="1" applyAlignment="1">
      <alignment horizontal="right"/>
    </xf>
    <xf numFmtId="43" fontId="4" fillId="9" borderId="0" xfId="0" applyNumberFormat="1" applyFont="1" applyFill="1" applyBorder="1"/>
    <xf numFmtId="0" fontId="2" fillId="4" borderId="3" xfId="0" applyFont="1" applyFill="1" applyBorder="1" applyAlignment="1">
      <alignment horizontal="center" wrapText="1"/>
    </xf>
    <xf numFmtId="43" fontId="2" fillId="4" borderId="3" xfId="0" applyNumberFormat="1" applyFont="1" applyFill="1" applyBorder="1" applyAlignment="1">
      <alignment horizontal="center" wrapText="1"/>
    </xf>
    <xf numFmtId="43" fontId="4" fillId="4" borderId="4" xfId="0" applyNumberFormat="1" applyFont="1" applyFill="1" applyBorder="1" applyAlignment="1">
      <alignment horizontal="right"/>
    </xf>
    <xf numFmtId="43" fontId="4" fillId="9" borderId="4" xfId="0" applyNumberFormat="1" applyFont="1" applyFill="1" applyBorder="1"/>
    <xf numFmtId="0" fontId="0" fillId="9" borderId="4" xfId="0" applyFill="1" applyBorder="1"/>
    <xf numFmtId="0" fontId="31" fillId="4" borderId="0" xfId="0" applyFont="1" applyFill="1"/>
    <xf numFmtId="0" fontId="4" fillId="4" borderId="7" xfId="0" applyFont="1" applyFill="1" applyBorder="1" applyAlignment="1">
      <alignment horizontal="right"/>
    </xf>
    <xf numFmtId="0" fontId="31" fillId="4" borderId="0" xfId="0" applyFont="1" applyFill="1" applyBorder="1"/>
    <xf numFmtId="0" fontId="7" fillId="4" borderId="0" xfId="0" applyFont="1" applyFill="1"/>
    <xf numFmtId="43" fontId="10" fillId="4" borderId="0" xfId="1" applyNumberFormat="1" applyFont="1" applyFill="1" applyBorder="1"/>
    <xf numFmtId="0" fontId="27" fillId="4" borderId="16" xfId="0" applyFont="1" applyFill="1" applyBorder="1" applyAlignment="1"/>
    <xf numFmtId="0" fontId="27" fillId="4" borderId="17" xfId="0" applyFont="1" applyFill="1" applyBorder="1" applyAlignment="1"/>
    <xf numFmtId="167" fontId="4" fillId="4" borderId="2" xfId="1" applyNumberFormat="1" applyFont="1" applyFill="1" applyBorder="1"/>
    <xf numFmtId="0" fontId="32" fillId="4" borderId="0" xfId="0" applyFont="1" applyFill="1"/>
    <xf numFmtId="43" fontId="4" fillId="5" borderId="18" xfId="1" applyNumberFormat="1" applyFont="1" applyFill="1" applyBorder="1" applyAlignment="1">
      <alignment horizontal="right" vertical="center"/>
    </xf>
    <xf numFmtId="43" fontId="4" fillId="4" borderId="19" xfId="0" applyNumberFormat="1" applyFont="1" applyFill="1" applyBorder="1" applyAlignment="1">
      <alignment vertical="center"/>
    </xf>
    <xf numFmtId="43" fontId="4" fillId="4" borderId="18" xfId="1" applyNumberFormat="1" applyFont="1" applyFill="1" applyBorder="1" applyAlignment="1">
      <alignment horizontal="right" vertical="center"/>
    </xf>
    <xf numFmtId="43" fontId="4" fillId="0" borderId="19" xfId="0" applyNumberFormat="1" applyFont="1" applyFill="1" applyBorder="1" applyAlignment="1">
      <alignment vertical="center"/>
    </xf>
    <xf numFmtId="43" fontId="4" fillId="4" borderId="0" xfId="0" applyNumberFormat="1" applyFont="1" applyFill="1" applyBorder="1" applyAlignment="1">
      <alignment horizontal="left"/>
    </xf>
    <xf numFmtId="43" fontId="4" fillId="4" borderId="4" xfId="0" applyNumberFormat="1" applyFont="1" applyFill="1" applyBorder="1" applyAlignment="1">
      <alignment horizontal="left"/>
    </xf>
    <xf numFmtId="43" fontId="4" fillId="4" borderId="0" xfId="1" applyFont="1" applyFill="1" applyBorder="1" applyAlignment="1">
      <alignment horizontal="center" vertical="center"/>
    </xf>
    <xf numFmtId="43" fontId="1" fillId="4" borderId="13" xfId="1" applyNumberFormat="1" applyFill="1" applyBorder="1"/>
    <xf numFmtId="43" fontId="0" fillId="4" borderId="13" xfId="1" applyNumberFormat="1" applyFont="1" applyFill="1" applyBorder="1"/>
    <xf numFmtId="43" fontId="0" fillId="4" borderId="0" xfId="1" applyNumberFormat="1" applyFont="1" applyFill="1"/>
    <xf numFmtId="43" fontId="9" fillId="4" borderId="13" xfId="1" applyNumberFormat="1" applyFont="1" applyFill="1" applyBorder="1"/>
    <xf numFmtId="43" fontId="9" fillId="4" borderId="0" xfId="1" applyNumberFormat="1" applyFont="1" applyFill="1"/>
    <xf numFmtId="43" fontId="4" fillId="4" borderId="0" xfId="0" applyNumberFormat="1" applyFont="1" applyFill="1" applyBorder="1"/>
    <xf numFmtId="43" fontId="0" fillId="4" borderId="0" xfId="1" applyNumberFormat="1" applyFont="1" applyFill="1" applyBorder="1"/>
    <xf numFmtId="43" fontId="4" fillId="4" borderId="0" xfId="1" applyNumberFormat="1" applyFont="1" applyFill="1"/>
    <xf numFmtId="168" fontId="16" fillId="4" borderId="0" xfId="0" applyNumberFormat="1" applyFont="1" applyFill="1" applyAlignment="1">
      <alignment horizontal="right"/>
    </xf>
    <xf numFmtId="43" fontId="4" fillId="4" borderId="0" xfId="0" applyNumberFormat="1" applyFont="1" applyFill="1" applyAlignment="1">
      <alignment horizontal="right"/>
    </xf>
    <xf numFmtId="43" fontId="4" fillId="4" borderId="4" xfId="0" applyNumberFormat="1" applyFont="1" applyFill="1" applyBorder="1"/>
    <xf numFmtId="43" fontId="10" fillId="4" borderId="0" xfId="0" applyNumberFormat="1" applyFont="1" applyFill="1" applyBorder="1" applyAlignment="1">
      <alignment horizontal="right"/>
    </xf>
    <xf numFmtId="0" fontId="8" fillId="4" borderId="2" xfId="0" applyFont="1" applyFill="1" applyBorder="1"/>
    <xf numFmtId="0" fontId="0" fillId="0" borderId="2" xfId="0" applyBorder="1"/>
    <xf numFmtId="17" fontId="8" fillId="4" borderId="0" xfId="0" quotePrefix="1" applyNumberFormat="1" applyFont="1" applyFill="1"/>
    <xf numFmtId="0" fontId="33" fillId="0" borderId="0" xfId="0" applyFont="1"/>
    <xf numFmtId="166" fontId="16" fillId="4" borderId="0" xfId="0" applyNumberFormat="1" applyFont="1" applyFill="1" applyAlignment="1">
      <alignment horizontal="right"/>
    </xf>
    <xf numFmtId="10" fontId="1" fillId="5" borderId="20" xfId="1" applyNumberFormat="1" applyFill="1" applyBorder="1"/>
    <xf numFmtId="10" fontId="1" fillId="10" borderId="0" xfId="4" applyNumberFormat="1" applyFill="1" applyBorder="1"/>
    <xf numFmtId="10" fontId="36" fillId="11" borderId="7" xfId="4" applyNumberFormat="1" applyFont="1" applyFill="1" applyBorder="1"/>
    <xf numFmtId="0" fontId="11" fillId="4" borderId="0" xfId="0" applyFont="1" applyFill="1" applyBorder="1" applyAlignment="1">
      <alignment horizontal="right"/>
    </xf>
    <xf numFmtId="43" fontId="1" fillId="11" borderId="0" xfId="1" applyNumberFormat="1" applyFill="1"/>
    <xf numFmtId="43" fontId="16" fillId="11" borderId="0" xfId="0" applyNumberFormat="1" applyFont="1" applyFill="1"/>
    <xf numFmtId="0" fontId="4" fillId="11" borderId="0" xfId="0" applyFont="1" applyFill="1"/>
    <xf numFmtId="0" fontId="10" fillId="11" borderId="0" xfId="0" quotePrefix="1" applyFont="1" applyFill="1" applyBorder="1" applyAlignment="1">
      <alignment horizontal="right"/>
    </xf>
    <xf numFmtId="0" fontId="0" fillId="11" borderId="0" xfId="0" applyFill="1"/>
    <xf numFmtId="167" fontId="36" fillId="11" borderId="0" xfId="1" applyNumberFormat="1" applyFont="1" applyFill="1"/>
    <xf numFmtId="43" fontId="4" fillId="11" borderId="13" xfId="1" applyNumberFormat="1" applyFont="1" applyFill="1" applyBorder="1"/>
    <xf numFmtId="43" fontId="4" fillId="11" borderId="0" xfId="0" applyNumberFormat="1" applyFont="1" applyFill="1"/>
    <xf numFmtId="43" fontId="10" fillId="11" borderId="2" xfId="1" applyNumberFormat="1" applyFont="1" applyFill="1" applyBorder="1" applyAlignment="1">
      <alignment horizontal="right"/>
    </xf>
    <xf numFmtId="43" fontId="36" fillId="11" borderId="13" xfId="1" applyNumberFormat="1" applyFont="1" applyFill="1" applyBorder="1"/>
    <xf numFmtId="43" fontId="36" fillId="11" borderId="0" xfId="1" applyNumberFormat="1" applyFont="1" applyFill="1"/>
    <xf numFmtId="43" fontId="4" fillId="11" borderId="0" xfId="0" applyNumberFormat="1" applyFont="1" applyFill="1" applyBorder="1"/>
    <xf numFmtId="43" fontId="0" fillId="11" borderId="0" xfId="0" applyNumberFormat="1" applyFill="1"/>
    <xf numFmtId="168" fontId="16" fillId="4" borderId="0" xfId="0" applyNumberFormat="1" applyFont="1" applyFill="1"/>
    <xf numFmtId="43" fontId="0" fillId="10" borderId="0" xfId="0" applyNumberFormat="1" applyFill="1"/>
    <xf numFmtId="43" fontId="16" fillId="10" borderId="0" xfId="0" applyNumberFormat="1" applyFont="1" applyFill="1"/>
    <xf numFmtId="0" fontId="1" fillId="11" borderId="0" xfId="0" applyFont="1" applyFill="1"/>
    <xf numFmtId="0" fontId="1" fillId="4" borderId="0" xfId="0" applyFont="1" applyFill="1" applyAlignment="1">
      <alignment horizontal="left"/>
    </xf>
    <xf numFmtId="43" fontId="4" fillId="10" borderId="13" xfId="0" applyNumberFormat="1" applyFont="1" applyFill="1" applyBorder="1"/>
    <xf numFmtId="43" fontId="10" fillId="10" borderId="0" xfId="0" quotePrefix="1" applyNumberFormat="1" applyFont="1" applyFill="1" applyBorder="1" applyAlignment="1">
      <alignment horizontal="right"/>
    </xf>
    <xf numFmtId="43" fontId="1" fillId="4" borderId="0" xfId="1" applyFill="1"/>
    <xf numFmtId="43" fontId="1" fillId="4" borderId="0" xfId="0" applyNumberFormat="1" applyFont="1" applyFill="1"/>
    <xf numFmtId="43" fontId="1" fillId="4" borderId="0" xfId="1" applyFont="1" applyFill="1"/>
    <xf numFmtId="171" fontId="10" fillId="4" borderId="0" xfId="1" applyNumberFormat="1" applyFont="1" applyFill="1" applyAlignment="1">
      <alignment horizontal="right"/>
    </xf>
    <xf numFmtId="10" fontId="1" fillId="10" borderId="13" xfId="4" applyNumberFormat="1" applyFill="1" applyBorder="1"/>
    <xf numFmtId="165" fontId="0" fillId="5" borderId="25" xfId="0" applyNumberFormat="1" applyFill="1" applyBorder="1" applyAlignment="1">
      <alignment horizontal="center" wrapText="1"/>
    </xf>
    <xf numFmtId="0" fontId="0" fillId="10" borderId="0" xfId="0" applyFill="1"/>
    <xf numFmtId="0" fontId="1" fillId="4" borderId="0" xfId="5" applyFont="1" applyFill="1"/>
    <xf numFmtId="0" fontId="37" fillId="0" borderId="0" xfId="5" applyFont="1" applyFill="1" applyBorder="1" applyAlignment="1">
      <alignment vertical="center"/>
    </xf>
    <xf numFmtId="0" fontId="8" fillId="4" borderId="0" xfId="5" applyFont="1" applyFill="1"/>
    <xf numFmtId="0" fontId="38" fillId="4" borderId="0" xfId="5" applyFont="1" applyFill="1"/>
    <xf numFmtId="0" fontId="1" fillId="10" borderId="0" xfId="0" applyFont="1" applyFill="1"/>
    <xf numFmtId="0" fontId="7" fillId="4" borderId="0" xfId="0" applyFont="1" applyFill="1" applyBorder="1" applyAlignment="1">
      <alignment horizontal="left" vertical="center"/>
    </xf>
    <xf numFmtId="43" fontId="9" fillId="11" borderId="0" xfId="1" applyNumberFormat="1" applyFont="1" applyFill="1"/>
    <xf numFmtId="166" fontId="4" fillId="4" borderId="0" xfId="0" applyNumberFormat="1" applyFont="1" applyFill="1"/>
    <xf numFmtId="166" fontId="16" fillId="4" borderId="0" xfId="0" applyNumberFormat="1" applyFont="1" applyFill="1"/>
    <xf numFmtId="2" fontId="1" fillId="5" borderId="4" xfId="0" applyNumberFormat="1" applyFont="1" applyFill="1" applyBorder="1" applyAlignment="1">
      <alignment horizontal="right" vertical="center" wrapText="1"/>
    </xf>
    <xf numFmtId="43" fontId="1" fillId="5" borderId="0" xfId="1" applyFont="1" applyFill="1" applyBorder="1" applyAlignment="1">
      <alignment horizontal="center" vertical="center"/>
    </xf>
    <xf numFmtId="43" fontId="1" fillId="4" borderId="0" xfId="1" applyFont="1" applyFill="1" applyBorder="1" applyAlignment="1">
      <alignment horizontal="center" vertical="center"/>
    </xf>
    <xf numFmtId="165" fontId="1" fillId="5" borderId="4" xfId="0" applyNumberFormat="1" applyFont="1" applyFill="1" applyBorder="1" applyAlignment="1">
      <alignment horizontal="center" vertical="center" wrapText="1"/>
    </xf>
    <xf numFmtId="43" fontId="1" fillId="11" borderId="25" xfId="1" applyFont="1" applyFill="1" applyBorder="1" applyAlignment="1">
      <alignment horizontal="center" vertical="center" wrapText="1"/>
    </xf>
    <xf numFmtId="43" fontId="1" fillId="5" borderId="4" xfId="1" applyNumberFormat="1" applyFont="1" applyFill="1" applyBorder="1" applyAlignment="1">
      <alignment horizontal="right" vertical="center"/>
    </xf>
    <xf numFmtId="43" fontId="1" fillId="5" borderId="4" xfId="1" applyFont="1" applyFill="1" applyBorder="1" applyAlignment="1">
      <alignment horizontal="center" vertical="center"/>
    </xf>
    <xf numFmtId="165" fontId="1" fillId="5" borderId="0" xfId="0" applyNumberFormat="1" applyFont="1" applyFill="1" applyBorder="1" applyAlignment="1">
      <alignment horizontal="center" vertical="center" wrapText="1"/>
    </xf>
    <xf numFmtId="43" fontId="1" fillId="11" borderId="0" xfId="1" applyFont="1" applyFill="1" applyBorder="1" applyAlignment="1">
      <alignment horizontal="center" vertical="center" wrapText="1"/>
    </xf>
    <xf numFmtId="43" fontId="1" fillId="5" borderId="0" xfId="1" applyNumberFormat="1" applyFont="1" applyFill="1" applyBorder="1" applyAlignment="1">
      <alignment horizontal="right" vertical="center"/>
    </xf>
    <xf numFmtId="43" fontId="1" fillId="11" borderId="0" xfId="1" applyFont="1" applyFill="1" applyBorder="1" applyAlignment="1">
      <alignment horizontal="right" vertical="center"/>
    </xf>
    <xf numFmtId="43" fontId="1" fillId="11" borderId="0" xfId="1" applyNumberFormat="1" applyFont="1" applyFill="1" applyBorder="1" applyAlignment="1">
      <alignment horizontal="right" vertical="center"/>
    </xf>
    <xf numFmtId="168" fontId="1" fillId="4" borderId="0" xfId="1" applyNumberFormat="1" applyFont="1" applyFill="1" applyBorder="1" applyAlignment="1">
      <alignment horizontal="center" vertical="center"/>
    </xf>
    <xf numFmtId="0" fontId="1" fillId="4" borderId="0" xfId="0" applyFont="1" applyFill="1" applyBorder="1" applyAlignment="1">
      <alignment horizontal="center" vertical="center"/>
    </xf>
    <xf numFmtId="43" fontId="1" fillId="5" borderId="12" xfId="1" applyNumberFormat="1" applyFont="1" applyFill="1" applyBorder="1" applyAlignment="1">
      <alignment horizontal="right" vertical="center"/>
    </xf>
    <xf numFmtId="43" fontId="1" fillId="5" borderId="21" xfId="1" applyNumberFormat="1" applyFont="1" applyFill="1" applyBorder="1" applyAlignment="1">
      <alignment horizontal="right" vertical="center"/>
    </xf>
    <xf numFmtId="43" fontId="1" fillId="10" borderId="0" xfId="1" applyFont="1" applyFill="1" applyBorder="1" applyAlignment="1">
      <alignment horizontal="center" vertical="center"/>
    </xf>
    <xf numFmtId="43" fontId="16" fillId="10" borderId="0" xfId="1" applyNumberFormat="1" applyFont="1" applyFill="1" applyBorder="1"/>
    <xf numFmtId="43" fontId="0" fillId="4" borderId="0" xfId="0" applyNumberFormat="1" applyFill="1" applyAlignment="1">
      <alignment horizontal="left"/>
    </xf>
    <xf numFmtId="43" fontId="0" fillId="4" borderId="0" xfId="0" applyNumberFormat="1" applyFill="1" applyBorder="1" applyAlignment="1">
      <alignment horizontal="left"/>
    </xf>
    <xf numFmtId="0" fontId="41" fillId="10" borderId="0" xfId="0" applyFont="1" applyFill="1"/>
    <xf numFmtId="0" fontId="40" fillId="10" borderId="0" xfId="0" applyFont="1" applyFill="1" applyBorder="1"/>
    <xf numFmtId="43" fontId="40" fillId="10" borderId="0" xfId="0" applyNumberFormat="1" applyFont="1" applyFill="1" applyBorder="1"/>
    <xf numFmtId="166" fontId="40" fillId="0" borderId="0" xfId="0" applyNumberFormat="1" applyFont="1" applyFill="1" applyBorder="1"/>
    <xf numFmtId="0" fontId="5" fillId="12" borderId="0" xfId="0" applyFont="1" applyFill="1"/>
    <xf numFmtId="0" fontId="42" fillId="12" borderId="0" xfId="0" applyFont="1" applyFill="1" applyBorder="1" applyAlignment="1">
      <alignment horizontal="left"/>
    </xf>
    <xf numFmtId="0" fontId="12" fillId="12" borderId="0" xfId="0" applyFont="1" applyFill="1" applyAlignment="1">
      <alignment horizontal="center"/>
    </xf>
    <xf numFmtId="0" fontId="5" fillId="12" borderId="0" xfId="0" applyFont="1" applyFill="1" applyAlignment="1">
      <alignment horizontal="center"/>
    </xf>
    <xf numFmtId="0" fontId="43" fillId="10" borderId="0" xfId="0" applyFont="1" applyFill="1"/>
    <xf numFmtId="0" fontId="11" fillId="10" borderId="0" xfId="0" applyFont="1" applyFill="1"/>
    <xf numFmtId="0" fontId="11" fillId="10" borderId="0" xfId="0" applyFont="1" applyFill="1" applyBorder="1"/>
    <xf numFmtId="0" fontId="14" fillId="10" borderId="0" xfId="3" applyFont="1" applyFill="1" applyBorder="1"/>
    <xf numFmtId="17" fontId="14" fillId="10" borderId="0" xfId="3" applyNumberFormat="1" applyFont="1" applyFill="1" applyBorder="1"/>
    <xf numFmtId="17" fontId="14" fillId="10" borderId="23" xfId="3" applyNumberFormat="1" applyFont="1" applyFill="1" applyBorder="1"/>
    <xf numFmtId="17" fontId="14" fillId="10" borderId="24" xfId="3" applyNumberFormat="1" applyFont="1" applyFill="1" applyBorder="1"/>
    <xf numFmtId="173" fontId="11" fillId="10" borderId="0" xfId="0" applyNumberFormat="1" applyFont="1" applyFill="1" applyBorder="1" applyAlignment="1"/>
    <xf numFmtId="173" fontId="11" fillId="10" borderId="23" xfId="0" applyNumberFormat="1" applyFont="1" applyFill="1" applyBorder="1" applyAlignment="1"/>
    <xf numFmtId="173" fontId="11" fillId="10" borderId="24" xfId="0" applyNumberFormat="1" applyFont="1" applyFill="1" applyBorder="1" applyAlignment="1"/>
    <xf numFmtId="165" fontId="11" fillId="10" borderId="0" xfId="0" applyNumberFormat="1" applyFont="1" applyFill="1"/>
    <xf numFmtId="165" fontId="11" fillId="10" borderId="23" xfId="0" applyNumberFormat="1" applyFont="1" applyFill="1" applyBorder="1"/>
    <xf numFmtId="165" fontId="11" fillId="13" borderId="24" xfId="0" applyNumberFormat="1" applyFont="1" applyFill="1" applyBorder="1"/>
    <xf numFmtId="165" fontId="11" fillId="13" borderId="0" xfId="0" applyNumberFormat="1" applyFont="1" applyFill="1" applyBorder="1"/>
    <xf numFmtId="0" fontId="44" fillId="10" borderId="0" xfId="3" applyFont="1" applyFill="1" applyBorder="1"/>
    <xf numFmtId="0" fontId="14" fillId="10" borderId="0" xfId="0" applyFont="1" applyFill="1" applyBorder="1"/>
    <xf numFmtId="165" fontId="11" fillId="13" borderId="23" xfId="0" applyNumberFormat="1" applyFont="1" applyFill="1" applyBorder="1"/>
    <xf numFmtId="0" fontId="11" fillId="10" borderId="23" xfId="0" applyFont="1" applyFill="1" applyBorder="1"/>
    <xf numFmtId="0" fontId="45" fillId="11" borderId="0" xfId="0" applyFont="1" applyFill="1"/>
    <xf numFmtId="0" fontId="11" fillId="11" borderId="0" xfId="0" applyFont="1" applyFill="1"/>
    <xf numFmtId="0" fontId="11" fillId="11" borderId="23" xfId="0" applyFont="1" applyFill="1" applyBorder="1"/>
    <xf numFmtId="0" fontId="14" fillId="10" borderId="0" xfId="0" applyFont="1" applyFill="1"/>
    <xf numFmtId="0" fontId="14" fillId="13" borderId="0" xfId="0" applyFont="1" applyFill="1"/>
    <xf numFmtId="0" fontId="14" fillId="13" borderId="0" xfId="0" applyFont="1" applyFill="1" applyAlignment="1">
      <alignment horizontal="center"/>
    </xf>
    <xf numFmtId="0" fontId="14" fillId="13" borderId="23" xfId="0" applyFont="1" applyFill="1" applyBorder="1"/>
    <xf numFmtId="10" fontId="11" fillId="10" borderId="0" xfId="4" applyNumberFormat="1" applyFont="1" applyFill="1"/>
    <xf numFmtId="10" fontId="11" fillId="10" borderId="23" xfId="4" applyNumberFormat="1" applyFont="1" applyFill="1" applyBorder="1"/>
    <xf numFmtId="10" fontId="11" fillId="10" borderId="0" xfId="4" applyNumberFormat="1" applyFont="1" applyFill="1" applyBorder="1"/>
    <xf numFmtId="170" fontId="11" fillId="10" borderId="0" xfId="0" applyNumberFormat="1" applyFont="1" applyFill="1"/>
    <xf numFmtId="170" fontId="11" fillId="10" borderId="23" xfId="0" applyNumberFormat="1" applyFont="1" applyFill="1" applyBorder="1"/>
    <xf numFmtId="170" fontId="11" fillId="10" borderId="0" xfId="0" applyNumberFormat="1" applyFont="1" applyFill="1" applyBorder="1"/>
    <xf numFmtId="170" fontId="11" fillId="10" borderId="24" xfId="0" applyNumberFormat="1" applyFont="1" applyFill="1" applyBorder="1"/>
    <xf numFmtId="171" fontId="11" fillId="10" borderId="24" xfId="1" applyNumberFormat="1" applyFont="1" applyFill="1" applyBorder="1"/>
    <xf numFmtId="171" fontId="11" fillId="10" borderId="0" xfId="1" applyNumberFormat="1" applyFont="1" applyFill="1" applyBorder="1"/>
    <xf numFmtId="171" fontId="11" fillId="10" borderId="23" xfId="1" applyNumberFormat="1" applyFont="1" applyFill="1" applyBorder="1"/>
    <xf numFmtId="10" fontId="11" fillId="14" borderId="0" xfId="4" applyNumberFormat="1" applyFont="1" applyFill="1"/>
    <xf numFmtId="0" fontId="11" fillId="0" borderId="0" xfId="0" applyFont="1"/>
    <xf numFmtId="0" fontId="11" fillId="10" borderId="26" xfId="3" applyFont="1" applyFill="1" applyBorder="1"/>
    <xf numFmtId="0" fontId="11" fillId="10" borderId="0" xfId="3" applyFont="1" applyFill="1" applyBorder="1"/>
    <xf numFmtId="10" fontId="11" fillId="10" borderId="0" xfId="0" applyNumberFormat="1" applyFont="1" applyFill="1"/>
    <xf numFmtId="170" fontId="11" fillId="10" borderId="0" xfId="4" applyNumberFormat="1" applyFont="1" applyFill="1"/>
    <xf numFmtId="10" fontId="11" fillId="14" borderId="23" xfId="4" applyNumberFormat="1" applyFont="1" applyFill="1" applyBorder="1"/>
    <xf numFmtId="10" fontId="11" fillId="10" borderId="23" xfId="0" applyNumberFormat="1" applyFont="1" applyFill="1" applyBorder="1"/>
    <xf numFmtId="10" fontId="11" fillId="0" borderId="0" xfId="0" applyNumberFormat="1" applyFont="1" applyFill="1" applyBorder="1"/>
    <xf numFmtId="10" fontId="11" fillId="10" borderId="0" xfId="0" applyNumberFormat="1" applyFont="1" applyFill="1" applyBorder="1"/>
    <xf numFmtId="10" fontId="11" fillId="14" borderId="0" xfId="0" applyNumberFormat="1" applyFont="1" applyFill="1" applyBorder="1"/>
    <xf numFmtId="172" fontId="11" fillId="10" borderId="0" xfId="0" applyNumberFormat="1" applyFont="1" applyFill="1"/>
    <xf numFmtId="172" fontId="11" fillId="10" borderId="23" xfId="0" applyNumberFormat="1" applyFont="1" applyFill="1" applyBorder="1"/>
    <xf numFmtId="172" fontId="11" fillId="10" borderId="0" xfId="0" applyNumberFormat="1" applyFont="1" applyFill="1" applyBorder="1"/>
    <xf numFmtId="174" fontId="0" fillId="10" borderId="0" xfId="0" applyNumberFormat="1" applyFill="1"/>
    <xf numFmtId="0" fontId="43" fillId="10" borderId="27" xfId="0" applyFont="1" applyFill="1" applyBorder="1" applyAlignment="1">
      <alignment wrapText="1"/>
    </xf>
    <xf numFmtId="0" fontId="0" fillId="10" borderId="25" xfId="0" applyFill="1" applyBorder="1"/>
    <xf numFmtId="0" fontId="11" fillId="10" borderId="25" xfId="0" applyFont="1" applyFill="1" applyBorder="1" applyAlignment="1">
      <alignment horizontal="center" wrapText="1"/>
    </xf>
    <xf numFmtId="0" fontId="11" fillId="10" borderId="22" xfId="0" applyFont="1" applyFill="1" applyBorder="1" applyAlignment="1">
      <alignment horizontal="center" wrapText="1"/>
    </xf>
    <xf numFmtId="0" fontId="43" fillId="0" borderId="27" xfId="0" applyFont="1" applyFill="1" applyBorder="1"/>
    <xf numFmtId="0" fontId="11" fillId="0" borderId="25" xfId="0" applyFont="1" applyBorder="1"/>
    <xf numFmtId="0" fontId="14" fillId="6" borderId="25" xfId="0" applyFont="1" applyFill="1" applyBorder="1" applyAlignment="1">
      <alignment horizontal="center"/>
    </xf>
    <xf numFmtId="0" fontId="14" fillId="6" borderId="25" xfId="0" applyFont="1" applyFill="1" applyBorder="1"/>
    <xf numFmtId="0" fontId="14" fillId="6" borderId="22" xfId="0" applyFont="1" applyFill="1" applyBorder="1"/>
    <xf numFmtId="43" fontId="11" fillId="14" borderId="0" xfId="1" applyFont="1" applyFill="1" applyBorder="1"/>
    <xf numFmtId="43" fontId="11" fillId="10" borderId="0" xfId="0" applyNumberFormat="1" applyFont="1" applyFill="1" applyBorder="1"/>
    <xf numFmtId="167" fontId="11" fillId="10" borderId="0" xfId="1" applyNumberFormat="1" applyFont="1" applyFill="1" applyBorder="1"/>
    <xf numFmtId="167" fontId="11" fillId="10" borderId="23" xfId="1" applyNumberFormat="1" applyFont="1" applyFill="1" applyBorder="1"/>
    <xf numFmtId="43" fontId="11" fillId="14" borderId="0" xfId="1" applyNumberFormat="1" applyFont="1" applyFill="1" applyBorder="1"/>
    <xf numFmtId="43" fontId="11" fillId="14" borderId="23" xfId="1" applyNumberFormat="1" applyFont="1" applyFill="1" applyBorder="1"/>
    <xf numFmtId="166" fontId="11" fillId="14" borderId="0" xfId="1" applyNumberFormat="1" applyFont="1" applyFill="1" applyBorder="1"/>
    <xf numFmtId="166" fontId="11" fillId="14" borderId="23" xfId="1" applyNumberFormat="1" applyFont="1" applyFill="1" applyBorder="1"/>
    <xf numFmtId="43" fontId="11" fillId="15" borderId="0" xfId="1" applyFont="1" applyFill="1" applyBorder="1"/>
    <xf numFmtId="166" fontId="11" fillId="14" borderId="0" xfId="0" applyNumberFormat="1" applyFont="1" applyFill="1" applyBorder="1"/>
    <xf numFmtId="0" fontId="11" fillId="14" borderId="0" xfId="0" applyFont="1" applyFill="1" applyBorder="1"/>
    <xf numFmtId="0" fontId="11" fillId="14" borderId="23" xfId="0" applyFont="1" applyFill="1" applyBorder="1"/>
    <xf numFmtId="166" fontId="11" fillId="14" borderId="23" xfId="0" applyNumberFormat="1" applyFont="1" applyFill="1" applyBorder="1"/>
    <xf numFmtId="0" fontId="11" fillId="0" borderId="2" xfId="0" applyFont="1" applyBorder="1"/>
    <xf numFmtId="0" fontId="11" fillId="10" borderId="16" xfId="0" applyFont="1" applyFill="1" applyBorder="1" applyAlignment="1">
      <alignment horizontal="left"/>
    </xf>
    <xf numFmtId="0" fontId="0" fillId="10" borderId="1" xfId="0" applyFill="1" applyBorder="1"/>
    <xf numFmtId="3" fontId="11" fillId="10" borderId="1" xfId="0" applyNumberFormat="1" applyFont="1" applyFill="1" applyBorder="1"/>
    <xf numFmtId="167" fontId="11" fillId="10" borderId="17" xfId="1" applyNumberFormat="1" applyFont="1" applyFill="1" applyBorder="1"/>
    <xf numFmtId="0" fontId="11" fillId="10" borderId="1" xfId="0" applyFont="1" applyFill="1" applyBorder="1"/>
    <xf numFmtId="43" fontId="11" fillId="10" borderId="1" xfId="0" applyNumberFormat="1" applyFont="1" applyFill="1" applyBorder="1"/>
    <xf numFmtId="43" fontId="11" fillId="10" borderId="17" xfId="0" applyNumberFormat="1" applyFont="1" applyFill="1" applyBorder="1"/>
    <xf numFmtId="166" fontId="11" fillId="10" borderId="1" xfId="0" applyNumberFormat="1" applyFont="1" applyFill="1" applyBorder="1"/>
    <xf numFmtId="166" fontId="11" fillId="10" borderId="17" xfId="0" applyNumberFormat="1" applyFont="1" applyFill="1" applyBorder="1"/>
    <xf numFmtId="175" fontId="2" fillId="10" borderId="0" xfId="0" applyNumberFormat="1" applyFont="1" applyFill="1"/>
    <xf numFmtId="43" fontId="0" fillId="10" borderId="0" xfId="1" applyFont="1" applyFill="1"/>
    <xf numFmtId="0" fontId="45" fillId="16" borderId="0" xfId="0" applyFont="1" applyFill="1"/>
    <xf numFmtId="0" fontId="45" fillId="16" borderId="23" xfId="0" applyFont="1" applyFill="1" applyBorder="1"/>
    <xf numFmtId="0" fontId="45" fillId="16" borderId="0" xfId="0" applyFont="1" applyFill="1" applyBorder="1"/>
    <xf numFmtId="0" fontId="45" fillId="16" borderId="27" xfId="0" applyFont="1" applyFill="1" applyBorder="1"/>
    <xf numFmtId="0" fontId="45" fillId="16" borderId="25" xfId="0" applyFont="1" applyFill="1" applyBorder="1"/>
    <xf numFmtId="0" fontId="45" fillId="16" borderId="22" xfId="0" applyFont="1" applyFill="1" applyBorder="1"/>
    <xf numFmtId="0" fontId="45" fillId="16" borderId="24" xfId="0" applyFont="1" applyFill="1" applyBorder="1"/>
    <xf numFmtId="0" fontId="0" fillId="6" borderId="16" xfId="0" applyFill="1" applyBorder="1"/>
    <xf numFmtId="0" fontId="11" fillId="6" borderId="1" xfId="0" applyFont="1" applyFill="1" applyBorder="1"/>
    <xf numFmtId="10" fontId="14" fillId="6" borderId="1" xfId="4" applyNumberFormat="1" applyFont="1" applyFill="1" applyBorder="1" applyAlignment="1">
      <alignment horizontal="center" wrapText="1"/>
    </xf>
    <xf numFmtId="0" fontId="14" fillId="6" borderId="1" xfId="0" applyFont="1" applyFill="1" applyBorder="1" applyAlignment="1">
      <alignment horizontal="center" wrapText="1"/>
    </xf>
    <xf numFmtId="0" fontId="14" fillId="6" borderId="17" xfId="0" applyFont="1" applyFill="1" applyBorder="1" applyAlignment="1">
      <alignment horizontal="center" wrapText="1"/>
    </xf>
    <xf numFmtId="0" fontId="14" fillId="6" borderId="27" xfId="0" quotePrefix="1" applyFont="1" applyFill="1" applyBorder="1" applyAlignment="1">
      <alignment horizontal="right" vertical="center"/>
    </xf>
    <xf numFmtId="0" fontId="14" fillId="6" borderId="25" xfId="0" quotePrefix="1" applyFont="1" applyFill="1" applyBorder="1" applyAlignment="1">
      <alignment horizontal="right" vertical="center"/>
    </xf>
    <xf numFmtId="0" fontId="14" fillId="6" borderId="22" xfId="0" quotePrefix="1" applyFont="1" applyFill="1" applyBorder="1" applyAlignment="1">
      <alignment horizontal="right" vertical="center"/>
    </xf>
    <xf numFmtId="0" fontId="14" fillId="6" borderId="0" xfId="0" quotePrefix="1" applyFont="1" applyFill="1" applyBorder="1" applyAlignment="1">
      <alignment horizontal="right" vertical="center"/>
    </xf>
    <xf numFmtId="0" fontId="14" fillId="6" borderId="23" xfId="0" quotePrefix="1" applyFont="1" applyFill="1" applyBorder="1" applyAlignment="1">
      <alignment horizontal="right" vertical="center"/>
    </xf>
    <xf numFmtId="43" fontId="11" fillId="10" borderId="0" xfId="0" applyNumberFormat="1" applyFont="1" applyFill="1"/>
    <xf numFmtId="43" fontId="10" fillId="10" borderId="0" xfId="1" applyNumberFormat="1" applyFont="1" applyFill="1" applyBorder="1" applyAlignment="1">
      <alignment horizontal="right"/>
    </xf>
    <xf numFmtId="43" fontId="10" fillId="10" borderId="22" xfId="1" applyNumberFormat="1" applyFont="1" applyFill="1" applyBorder="1" applyAlignment="1">
      <alignment horizontal="right"/>
    </xf>
    <xf numFmtId="43" fontId="11" fillId="10" borderId="24" xfId="0" applyNumberFormat="1" applyFont="1" applyFill="1" applyBorder="1"/>
    <xf numFmtId="43" fontId="11" fillId="10" borderId="23" xfId="0" applyNumberFormat="1" applyFont="1" applyFill="1" applyBorder="1"/>
    <xf numFmtId="43" fontId="10" fillId="10" borderId="23" xfId="1" applyNumberFormat="1" applyFont="1" applyFill="1" applyBorder="1" applyAlignment="1">
      <alignment horizontal="right"/>
    </xf>
    <xf numFmtId="43" fontId="10" fillId="10" borderId="2" xfId="1" applyNumberFormat="1" applyFont="1" applyFill="1" applyBorder="1" applyAlignment="1">
      <alignment horizontal="right"/>
    </xf>
    <xf numFmtId="43" fontId="10" fillId="10" borderId="28" xfId="1" applyNumberFormat="1" applyFont="1" applyFill="1" applyBorder="1" applyAlignment="1">
      <alignment horizontal="right"/>
    </xf>
    <xf numFmtId="43" fontId="11" fillId="10" borderId="29" xfId="0" applyNumberFormat="1" applyFont="1" applyFill="1" applyBorder="1"/>
    <xf numFmtId="43" fontId="11" fillId="10" borderId="2" xfId="0" applyNumberFormat="1" applyFont="1" applyFill="1" applyBorder="1"/>
    <xf numFmtId="43" fontId="11" fillId="10" borderId="28" xfId="0" applyNumberFormat="1" applyFont="1" applyFill="1" applyBorder="1"/>
    <xf numFmtId="0" fontId="11" fillId="10" borderId="30" xfId="0" applyFont="1" applyFill="1" applyBorder="1" applyAlignment="1">
      <alignment horizontal="left"/>
    </xf>
    <xf numFmtId="43" fontId="11" fillId="10" borderId="16" xfId="1" applyNumberFormat="1" applyFont="1" applyFill="1" applyBorder="1"/>
    <xf numFmtId="43" fontId="11" fillId="10" borderId="1" xfId="1" applyNumberFormat="1" applyFont="1" applyFill="1" applyBorder="1"/>
    <xf numFmtId="43" fontId="11" fillId="10" borderId="17" xfId="1" applyNumberFormat="1" applyFont="1" applyFill="1" applyBorder="1"/>
    <xf numFmtId="167" fontId="0" fillId="10" borderId="0" xfId="1" applyNumberFormat="1" applyFont="1" applyFill="1"/>
    <xf numFmtId="167" fontId="0" fillId="10" borderId="0" xfId="0" applyNumberFormat="1" applyFill="1"/>
    <xf numFmtId="0" fontId="0" fillId="16" borderId="0" xfId="0" applyFill="1"/>
    <xf numFmtId="0" fontId="14" fillId="6" borderId="24" xfId="0" applyFont="1" applyFill="1" applyBorder="1" applyAlignment="1">
      <alignment horizontal="center" wrapText="1"/>
    </xf>
    <xf numFmtId="0" fontId="14" fillId="6" borderId="0" xfId="0" applyFont="1" applyFill="1" applyBorder="1" applyAlignment="1">
      <alignment horizontal="center" wrapText="1"/>
    </xf>
    <xf numFmtId="0" fontId="14" fillId="6" borderId="23" xfId="0" applyFont="1" applyFill="1" applyBorder="1" applyAlignment="1">
      <alignment horizontal="center" wrapText="1"/>
    </xf>
    <xf numFmtId="0" fontId="14" fillId="17" borderId="0" xfId="0" quotePrefix="1" applyFont="1" applyFill="1" applyBorder="1" applyAlignment="1">
      <alignment horizontal="right" vertical="center"/>
    </xf>
    <xf numFmtId="0" fontId="11" fillId="0" borderId="0" xfId="0" applyFont="1" applyFill="1"/>
    <xf numFmtId="43" fontId="10" fillId="10" borderId="31" xfId="1" applyNumberFormat="1" applyFont="1" applyFill="1" applyBorder="1" applyAlignment="1">
      <alignment horizontal="right"/>
    </xf>
    <xf numFmtId="43" fontId="11" fillId="10" borderId="0" xfId="1" applyNumberFormat="1" applyFont="1" applyFill="1"/>
    <xf numFmtId="43" fontId="11" fillId="17" borderId="0" xfId="1" applyNumberFormat="1" applyFont="1" applyFill="1"/>
    <xf numFmtId="43" fontId="11" fillId="10" borderId="24" xfId="1" applyNumberFormat="1" applyFont="1" applyFill="1" applyBorder="1"/>
    <xf numFmtId="43" fontId="11" fillId="10" borderId="0" xfId="1" applyNumberFormat="1" applyFont="1" applyFill="1" applyBorder="1"/>
    <xf numFmtId="0" fontId="0" fillId="10" borderId="24" xfId="0" applyFill="1" applyBorder="1"/>
    <xf numFmtId="43" fontId="10" fillId="10" borderId="24" xfId="1" applyNumberFormat="1" applyFont="1" applyFill="1" applyBorder="1" applyAlignment="1">
      <alignment horizontal="right"/>
    </xf>
    <xf numFmtId="0" fontId="0" fillId="10" borderId="0" xfId="0" applyFill="1" applyBorder="1"/>
    <xf numFmtId="0" fontId="0" fillId="10" borderId="23" xfId="0" applyFill="1" applyBorder="1"/>
    <xf numFmtId="43" fontId="10" fillId="10" borderId="29" xfId="1" applyNumberFormat="1" applyFont="1" applyFill="1" applyBorder="1" applyAlignment="1">
      <alignment horizontal="right"/>
    </xf>
    <xf numFmtId="0" fontId="0" fillId="10" borderId="28" xfId="0" applyFill="1" applyBorder="1"/>
    <xf numFmtId="43" fontId="11" fillId="10" borderId="16" xfId="0" applyNumberFormat="1" applyFont="1" applyFill="1" applyBorder="1"/>
    <xf numFmtId="0" fontId="11" fillId="10" borderId="0" xfId="0" applyFont="1" applyFill="1" applyBorder="1" applyAlignment="1">
      <alignment horizontal="left"/>
    </xf>
    <xf numFmtId="43" fontId="11" fillId="17" borderId="0" xfId="0" applyNumberFormat="1" applyFont="1" applyFill="1" applyBorder="1"/>
    <xf numFmtId="43" fontId="11" fillId="10" borderId="0" xfId="1" applyFont="1" applyFill="1"/>
    <xf numFmtId="43" fontId="11" fillId="18" borderId="0" xfId="1" applyFont="1" applyFill="1"/>
    <xf numFmtId="43" fontId="11" fillId="10" borderId="24" xfId="1" applyFont="1" applyFill="1" applyBorder="1"/>
    <xf numFmtId="43" fontId="11" fillId="19" borderId="24" xfId="1" applyFont="1" applyFill="1" applyBorder="1"/>
    <xf numFmtId="43" fontId="11" fillId="19" borderId="0" xfId="1" applyFont="1" applyFill="1" applyBorder="1"/>
    <xf numFmtId="43" fontId="11" fillId="10" borderId="29" xfId="1" applyFont="1" applyFill="1" applyBorder="1"/>
    <xf numFmtId="43" fontId="11" fillId="19" borderId="2" xfId="1" applyFont="1" applyFill="1" applyBorder="1"/>
    <xf numFmtId="0" fontId="0" fillId="10" borderId="29" xfId="0" applyFill="1" applyBorder="1"/>
    <xf numFmtId="0" fontId="14" fillId="6" borderId="5" xfId="0" applyFont="1" applyFill="1" applyBorder="1" applyAlignment="1">
      <alignment horizontal="center" wrapText="1"/>
    </xf>
    <xf numFmtId="167" fontId="11" fillId="10" borderId="1" xfId="0" applyNumberFormat="1" applyFont="1" applyFill="1" applyBorder="1"/>
    <xf numFmtId="43" fontId="2" fillId="4" borderId="0" xfId="0" applyNumberFormat="1" applyFont="1" applyFill="1" applyBorder="1" applyAlignment="1">
      <alignment horizontal="right"/>
    </xf>
    <xf numFmtId="43" fontId="46" fillId="4" borderId="0" xfId="1" applyNumberFormat="1" applyFont="1" applyFill="1" applyBorder="1" applyAlignment="1">
      <alignment horizontal="right"/>
    </xf>
    <xf numFmtId="0" fontId="2" fillId="4" borderId="0" xfId="0" applyFont="1" applyFill="1" applyAlignment="1">
      <alignment horizontal="left"/>
    </xf>
    <xf numFmtId="0" fontId="14" fillId="14" borderId="5" xfId="0" applyFont="1" applyFill="1" applyBorder="1" applyAlignment="1">
      <alignment horizontal="center"/>
    </xf>
    <xf numFmtId="43" fontId="10" fillId="4" borderId="23" xfId="1" applyNumberFormat="1" applyFont="1" applyFill="1" applyBorder="1" applyAlignment="1">
      <alignment horizontal="right"/>
    </xf>
    <xf numFmtId="9" fontId="10" fillId="4" borderId="0" xfId="4" applyFont="1" applyFill="1" applyAlignment="1">
      <alignment horizontal="left"/>
    </xf>
    <xf numFmtId="43" fontId="10" fillId="4" borderId="27" xfId="1" applyNumberFormat="1" applyFont="1" applyFill="1" applyBorder="1" applyAlignment="1">
      <alignment horizontal="right"/>
    </xf>
    <xf numFmtId="43" fontId="10" fillId="4" borderId="22" xfId="1" applyNumberFormat="1" applyFont="1" applyFill="1" applyBorder="1" applyAlignment="1">
      <alignment horizontal="right"/>
    </xf>
    <xf numFmtId="43" fontId="10" fillId="20" borderId="0" xfId="1" applyNumberFormat="1" applyFont="1" applyFill="1" applyAlignment="1">
      <alignment horizontal="right"/>
    </xf>
    <xf numFmtId="43" fontId="10" fillId="8" borderId="31" xfId="1" applyNumberFormat="1" applyFont="1" applyFill="1" applyBorder="1" applyAlignment="1">
      <alignment horizontal="right"/>
    </xf>
    <xf numFmtId="43" fontId="10" fillId="8" borderId="24" xfId="1" applyNumberFormat="1" applyFont="1" applyFill="1" applyBorder="1" applyAlignment="1">
      <alignment horizontal="right"/>
    </xf>
    <xf numFmtId="43" fontId="10" fillId="8" borderId="0" xfId="1" applyNumberFormat="1" applyFont="1" applyFill="1" applyBorder="1" applyAlignment="1">
      <alignment horizontal="right"/>
    </xf>
    <xf numFmtId="43" fontId="10" fillId="8" borderId="29" xfId="1" applyNumberFormat="1" applyFont="1" applyFill="1" applyBorder="1" applyAlignment="1">
      <alignment horizontal="right"/>
    </xf>
    <xf numFmtId="43" fontId="10" fillId="8" borderId="2" xfId="1" applyNumberFormat="1" applyFont="1" applyFill="1" applyBorder="1" applyAlignment="1">
      <alignment horizontal="right"/>
    </xf>
    <xf numFmtId="43" fontId="10" fillId="8" borderId="32" xfId="1" applyNumberFormat="1" applyFont="1" applyFill="1" applyBorder="1" applyAlignment="1">
      <alignment horizontal="right"/>
    </xf>
    <xf numFmtId="43" fontId="10" fillId="4" borderId="28" xfId="1" applyNumberFormat="1" applyFont="1" applyFill="1" applyBorder="1" applyAlignment="1">
      <alignment horizontal="right"/>
    </xf>
    <xf numFmtId="43" fontId="10" fillId="8" borderId="23" xfId="1" applyNumberFormat="1" applyFont="1" applyFill="1" applyBorder="1" applyAlignment="1">
      <alignment horizontal="right"/>
    </xf>
    <xf numFmtId="43" fontId="10" fillId="4" borderId="0" xfId="0" applyNumberFormat="1" applyFont="1" applyFill="1" applyAlignment="1">
      <alignment horizontal="center"/>
    </xf>
    <xf numFmtId="0" fontId="10" fillId="4" borderId="0" xfId="0" applyFont="1" applyFill="1" applyAlignment="1"/>
    <xf numFmtId="43" fontId="10" fillId="4" borderId="0" xfId="1" applyFont="1" applyFill="1" applyAlignment="1">
      <alignment horizontal="center"/>
    </xf>
    <xf numFmtId="0" fontId="14" fillId="14" borderId="6" xfId="0" applyFont="1" applyFill="1" applyBorder="1" applyAlignment="1">
      <alignment horizontal="center"/>
    </xf>
    <xf numFmtId="167" fontId="1" fillId="4" borderId="0" xfId="1" applyNumberFormat="1" applyFont="1" applyFill="1"/>
    <xf numFmtId="43" fontId="10" fillId="4" borderId="23" xfId="1" applyNumberFormat="1" applyFont="1" applyFill="1" applyBorder="1"/>
    <xf numFmtId="43" fontId="10" fillId="21" borderId="0" xfId="1" applyNumberFormat="1" applyFont="1" applyFill="1" applyBorder="1" applyAlignment="1">
      <alignment horizontal="right"/>
    </xf>
    <xf numFmtId="0" fontId="14" fillId="14" borderId="33" xfId="0" applyFont="1" applyFill="1" applyBorder="1" applyAlignment="1">
      <alignment horizontal="center"/>
    </xf>
    <xf numFmtId="43" fontId="10" fillId="22" borderId="27" xfId="1" applyNumberFormat="1" applyFont="1" applyFill="1" applyBorder="1" applyAlignment="1">
      <alignment horizontal="right"/>
    </xf>
    <xf numFmtId="43" fontId="10" fillId="22" borderId="3" xfId="1" applyNumberFormat="1" applyFont="1" applyFill="1" applyBorder="1" applyAlignment="1">
      <alignment horizontal="right"/>
    </xf>
    <xf numFmtId="43" fontId="10" fillId="22" borderId="22" xfId="1" applyNumberFormat="1" applyFont="1" applyFill="1" applyBorder="1" applyAlignment="1">
      <alignment horizontal="right"/>
    </xf>
    <xf numFmtId="43" fontId="10" fillId="22" borderId="24" xfId="1" applyNumberFormat="1" applyFont="1" applyFill="1" applyBorder="1" applyAlignment="1">
      <alignment horizontal="right"/>
    </xf>
    <xf numFmtId="43" fontId="10" fillId="22" borderId="0" xfId="1" applyNumberFormat="1" applyFont="1" applyFill="1" applyBorder="1" applyAlignment="1">
      <alignment horizontal="right"/>
    </xf>
    <xf numFmtId="43" fontId="10" fillId="22" borderId="23" xfId="1" applyNumberFormat="1" applyFont="1" applyFill="1" applyBorder="1" applyAlignment="1">
      <alignment horizontal="right"/>
    </xf>
    <xf numFmtId="43" fontId="10" fillId="22" borderId="29" xfId="1" applyNumberFormat="1" applyFont="1" applyFill="1" applyBorder="1" applyAlignment="1">
      <alignment horizontal="right"/>
    </xf>
    <xf numFmtId="43" fontId="10" fillId="22" borderId="2" xfId="1" applyNumberFormat="1" applyFont="1" applyFill="1" applyBorder="1" applyAlignment="1">
      <alignment horizontal="right"/>
    </xf>
    <xf numFmtId="43" fontId="10" fillId="22" borderId="28" xfId="1" applyNumberFormat="1" applyFont="1" applyFill="1" applyBorder="1" applyAlignment="1">
      <alignment horizontal="right"/>
    </xf>
    <xf numFmtId="43" fontId="10" fillId="8" borderId="34" xfId="1" applyNumberFormat="1" applyFont="1" applyFill="1" applyBorder="1" applyAlignment="1">
      <alignment horizontal="right"/>
    </xf>
    <xf numFmtId="0" fontId="2" fillId="4" borderId="0" xfId="0" applyFont="1" applyFill="1" applyBorder="1" applyAlignment="1">
      <alignment horizontal="center" vertical="center" textRotation="255"/>
    </xf>
    <xf numFmtId="0" fontId="2" fillId="4" borderId="0" xfId="0" applyFont="1" applyFill="1" applyAlignment="1"/>
    <xf numFmtId="43" fontId="11" fillId="4" borderId="0" xfId="1" applyNumberFormat="1" applyFont="1" applyFill="1"/>
    <xf numFmtId="43" fontId="10" fillId="23" borderId="0" xfId="1" applyNumberFormat="1" applyFont="1" applyFill="1" applyBorder="1" applyAlignment="1">
      <alignment horizontal="right"/>
    </xf>
    <xf numFmtId="0" fontId="0" fillId="0" borderId="0" xfId="0" applyFill="1" applyAlignment="1"/>
    <xf numFmtId="0" fontId="10" fillId="0" borderId="0" xfId="0" applyFont="1" applyFill="1" applyAlignment="1">
      <alignment horizontal="right"/>
    </xf>
    <xf numFmtId="167" fontId="1" fillId="0" borderId="0" xfId="1" applyNumberFormat="1" applyFont="1" applyFill="1"/>
    <xf numFmtId="43" fontId="10" fillId="0" borderId="0" xfId="1" applyNumberFormat="1" applyFont="1" applyFill="1"/>
    <xf numFmtId="43" fontId="10" fillId="0" borderId="23" xfId="1" applyNumberFormat="1" applyFont="1" applyFill="1" applyBorder="1"/>
    <xf numFmtId="43" fontId="2" fillId="0" borderId="0" xfId="0" applyNumberFormat="1" applyFont="1" applyFill="1" applyBorder="1" applyAlignment="1">
      <alignment horizontal="right"/>
    </xf>
    <xf numFmtId="0" fontId="2" fillId="0" borderId="0" xfId="0" applyFont="1" applyFill="1" applyAlignment="1"/>
    <xf numFmtId="0" fontId="14" fillId="0" borderId="33" xfId="0" applyFont="1" applyFill="1" applyBorder="1" applyAlignment="1">
      <alignment horizontal="center"/>
    </xf>
    <xf numFmtId="43" fontId="10" fillId="0" borderId="0" xfId="1" applyFont="1" applyFill="1" applyAlignment="1">
      <alignment horizontal="left"/>
    </xf>
    <xf numFmtId="43" fontId="10" fillId="0" borderId="23" xfId="1" applyNumberFormat="1" applyFont="1" applyFill="1" applyBorder="1" applyAlignment="1">
      <alignment horizontal="right"/>
    </xf>
    <xf numFmtId="0" fontId="14" fillId="0" borderId="5" xfId="0" applyFont="1" applyFill="1" applyBorder="1" applyAlignment="1">
      <alignment horizontal="center"/>
    </xf>
    <xf numFmtId="43" fontId="10" fillId="0" borderId="8" xfId="1" applyNumberFormat="1" applyFont="1" applyFill="1" applyBorder="1" applyAlignment="1">
      <alignment horizontal="right"/>
    </xf>
    <xf numFmtId="43" fontId="10" fillId="0" borderId="27" xfId="1" applyNumberFormat="1" applyFont="1" applyFill="1" applyBorder="1" applyAlignment="1">
      <alignment horizontal="right"/>
    </xf>
    <xf numFmtId="43" fontId="10" fillId="0" borderId="3" xfId="1" applyNumberFormat="1" applyFont="1" applyFill="1" applyBorder="1" applyAlignment="1">
      <alignment horizontal="right"/>
    </xf>
    <xf numFmtId="43" fontId="10" fillId="0" borderId="22" xfId="1" applyNumberFormat="1" applyFont="1" applyFill="1" applyBorder="1" applyAlignment="1">
      <alignment horizontal="right"/>
    </xf>
    <xf numFmtId="43" fontId="10" fillId="0" borderId="9" xfId="1" applyNumberFormat="1" applyFont="1" applyFill="1" applyBorder="1" applyAlignment="1">
      <alignment horizontal="right"/>
    </xf>
    <xf numFmtId="43" fontId="10" fillId="0" borderId="24" xfId="1" applyNumberFormat="1" applyFont="1" applyFill="1" applyBorder="1" applyAlignment="1">
      <alignment horizontal="right"/>
    </xf>
    <xf numFmtId="43" fontId="10" fillId="0" borderId="29" xfId="1" applyNumberFormat="1" applyFont="1" applyFill="1" applyBorder="1" applyAlignment="1">
      <alignment horizontal="right"/>
    </xf>
    <xf numFmtId="43" fontId="10" fillId="0" borderId="2" xfId="1" applyNumberFormat="1" applyFont="1" applyFill="1" applyBorder="1" applyAlignment="1">
      <alignment horizontal="right"/>
    </xf>
    <xf numFmtId="43" fontId="10" fillId="0" borderId="28" xfId="1" applyNumberFormat="1" applyFont="1" applyFill="1" applyBorder="1" applyAlignment="1">
      <alignment horizontal="right"/>
    </xf>
    <xf numFmtId="43" fontId="10" fillId="0" borderId="34" xfId="1" applyNumberFormat="1" applyFont="1" applyFill="1" applyBorder="1" applyAlignment="1">
      <alignment horizontal="right"/>
    </xf>
    <xf numFmtId="43" fontId="10" fillId="0" borderId="10" xfId="1" applyNumberFormat="1" applyFont="1" applyFill="1" applyBorder="1" applyAlignment="1">
      <alignment horizontal="right"/>
    </xf>
    <xf numFmtId="0" fontId="10" fillId="0" borderId="0" xfId="0" applyFont="1" applyFill="1" applyAlignment="1">
      <alignment horizontal="center"/>
    </xf>
    <xf numFmtId="0" fontId="2" fillId="0" borderId="0" xfId="0" applyFont="1" applyFill="1" applyBorder="1" applyAlignment="1">
      <alignment horizontal="center" vertical="center" textRotation="255"/>
    </xf>
    <xf numFmtId="0" fontId="10" fillId="0" borderId="0" xfId="0" applyFont="1" applyFill="1" applyAlignment="1"/>
    <xf numFmtId="0" fontId="14" fillId="0" borderId="6" xfId="0" applyFont="1" applyFill="1" applyBorder="1" applyAlignment="1">
      <alignment horizontal="center"/>
    </xf>
    <xf numFmtId="43" fontId="10" fillId="0" borderId="0" xfId="0" applyNumberFormat="1" applyFont="1" applyFill="1" applyAlignment="1">
      <alignment horizontal="right"/>
    </xf>
    <xf numFmtId="0" fontId="14" fillId="10" borderId="1" xfId="0" applyFont="1" applyFill="1" applyBorder="1"/>
    <xf numFmtId="167" fontId="14" fillId="10" borderId="1" xfId="1" applyNumberFormat="1" applyFont="1" applyFill="1" applyBorder="1" applyAlignment="1"/>
    <xf numFmtId="167" fontId="14" fillId="10" borderId="17" xfId="1" applyNumberFormat="1" applyFont="1" applyFill="1" applyBorder="1" applyAlignment="1"/>
    <xf numFmtId="176" fontId="14" fillId="10" borderId="1" xfId="2" applyNumberFormat="1" applyFont="1" applyFill="1" applyBorder="1" applyAlignment="1"/>
    <xf numFmtId="44" fontId="14" fillId="10" borderId="1" xfId="2" applyFont="1" applyFill="1" applyBorder="1" applyAlignment="1"/>
    <xf numFmtId="177" fontId="11" fillId="10" borderId="0" xfId="0" applyNumberFormat="1" applyFont="1" applyFill="1"/>
    <xf numFmtId="44" fontId="0" fillId="10" borderId="0" xfId="0" applyNumberFormat="1" applyFill="1"/>
    <xf numFmtId="0" fontId="45" fillId="16" borderId="3" xfId="0" applyFont="1" applyFill="1" applyBorder="1"/>
    <xf numFmtId="0" fontId="11" fillId="16" borderId="0" xfId="0" applyFont="1" applyFill="1"/>
    <xf numFmtId="43" fontId="14" fillId="10" borderId="0" xfId="0" applyNumberFormat="1" applyFont="1" applyFill="1" applyAlignment="1">
      <alignment horizontal="right"/>
    </xf>
    <xf numFmtId="0" fontId="11" fillId="10" borderId="3" xfId="0" applyFont="1" applyFill="1" applyBorder="1"/>
    <xf numFmtId="0" fontId="11" fillId="10" borderId="22" xfId="0" applyFont="1" applyFill="1" applyBorder="1"/>
    <xf numFmtId="3" fontId="11" fillId="10" borderId="24" xfId="0" applyNumberFormat="1" applyFont="1" applyFill="1" applyBorder="1"/>
    <xf numFmtId="3" fontId="11" fillId="10" borderId="0" xfId="0" applyNumberFormat="1" applyFont="1" applyFill="1" applyBorder="1"/>
    <xf numFmtId="3" fontId="11" fillId="10" borderId="23" xfId="0" applyNumberFormat="1" applyFont="1" applyFill="1" applyBorder="1"/>
    <xf numFmtId="3" fontId="11" fillId="10" borderId="29" xfId="0" applyNumberFormat="1" applyFont="1" applyFill="1" applyBorder="1"/>
    <xf numFmtId="3" fontId="11" fillId="10" borderId="2" xfId="0" applyNumberFormat="1" applyFont="1" applyFill="1" applyBorder="1"/>
    <xf numFmtId="3" fontId="11" fillId="10" borderId="28" xfId="0" applyNumberFormat="1" applyFont="1" applyFill="1" applyBorder="1"/>
    <xf numFmtId="0" fontId="14" fillId="10" borderId="35" xfId="0" applyFont="1" applyFill="1" applyBorder="1"/>
    <xf numFmtId="3" fontId="14" fillId="10" borderId="35" xfId="0" applyNumberFormat="1" applyFont="1" applyFill="1" applyBorder="1"/>
    <xf numFmtId="0" fontId="14" fillId="10" borderId="36" xfId="0" applyFont="1" applyFill="1" applyBorder="1"/>
    <xf numFmtId="3" fontId="11" fillId="10" borderId="0" xfId="0" applyNumberFormat="1" applyFont="1" applyFill="1"/>
    <xf numFmtId="43" fontId="1" fillId="10" borderId="0" xfId="1" applyFont="1" applyFill="1"/>
    <xf numFmtId="43" fontId="14" fillId="10" borderId="0" xfId="0" applyNumberFormat="1" applyFont="1" applyFill="1"/>
    <xf numFmtId="43" fontId="1" fillId="10" borderId="0" xfId="0" applyNumberFormat="1" applyFont="1" applyFill="1"/>
    <xf numFmtId="10" fontId="11" fillId="17" borderId="0" xfId="4" applyNumberFormat="1" applyFont="1" applyFill="1" applyBorder="1"/>
    <xf numFmtId="10" fontId="11" fillId="17" borderId="24" xfId="4" applyNumberFormat="1" applyFont="1" applyFill="1" applyBorder="1"/>
    <xf numFmtId="10" fontId="11" fillId="17" borderId="23" xfId="4" applyNumberFormat="1" applyFont="1" applyFill="1" applyBorder="1"/>
    <xf numFmtId="43" fontId="1" fillId="17" borderId="4" xfId="1" applyNumberFormat="1" applyFont="1" applyFill="1" applyBorder="1" applyAlignment="1">
      <alignment horizontal="right" vertical="center"/>
    </xf>
    <xf numFmtId="43" fontId="1" fillId="17" borderId="0" xfId="1" applyNumberFormat="1" applyFont="1" applyFill="1" applyBorder="1" applyAlignment="1">
      <alignment horizontal="right" vertical="center"/>
    </xf>
    <xf numFmtId="165" fontId="0" fillId="17" borderId="25" xfId="0" applyNumberFormat="1" applyFill="1" applyBorder="1" applyAlignment="1">
      <alignment horizontal="center" wrapText="1"/>
    </xf>
    <xf numFmtId="165" fontId="0" fillId="17" borderId="0" xfId="0" applyNumberFormat="1" applyFill="1" applyBorder="1" applyAlignment="1">
      <alignment horizontal="center" wrapText="1"/>
    </xf>
    <xf numFmtId="10" fontId="1" fillId="17" borderId="20" xfId="1" applyNumberFormat="1" applyFill="1" applyBorder="1"/>
    <xf numFmtId="10" fontId="1" fillId="17" borderId="4" xfId="4" applyNumberFormat="1" applyFill="1" applyBorder="1"/>
    <xf numFmtId="43" fontId="16" fillId="17" borderId="0" xfId="0" applyNumberFormat="1" applyFont="1" applyFill="1"/>
    <xf numFmtId="0" fontId="5" fillId="17" borderId="0" xfId="0" applyFont="1" applyFill="1" applyBorder="1" applyAlignment="1">
      <alignment horizontal="center" vertical="center"/>
    </xf>
    <xf numFmtId="0" fontId="1" fillId="17" borderId="0" xfId="0" applyFont="1" applyFill="1" applyBorder="1" applyAlignment="1">
      <alignment horizontal="center" vertical="center"/>
    </xf>
    <xf numFmtId="168" fontId="16" fillId="11" borderId="0" xfId="0" applyNumberFormat="1" applyFont="1" applyFill="1"/>
    <xf numFmtId="0" fontId="7" fillId="17" borderId="0" xfId="0" applyFont="1" applyFill="1" applyAlignment="1">
      <alignment vertical="center"/>
    </xf>
    <xf numFmtId="0" fontId="14" fillId="17" borderId="0" xfId="0" applyFont="1" applyFill="1" applyBorder="1" applyAlignment="1">
      <alignment horizontal="left"/>
    </xf>
    <xf numFmtId="3" fontId="47" fillId="17" borderId="0" xfId="0" applyNumberFormat="1" applyFont="1" applyFill="1" applyBorder="1"/>
    <xf numFmtId="167" fontId="40" fillId="17" borderId="0" xfId="1" applyNumberFormat="1" applyFont="1" applyFill="1" applyBorder="1"/>
    <xf numFmtId="0" fontId="41" fillId="17" borderId="0" xfId="0" applyFont="1" applyFill="1"/>
    <xf numFmtId="166" fontId="1" fillId="17" borderId="0" xfId="1" applyNumberFormat="1" applyFont="1" applyFill="1" applyBorder="1" applyAlignment="1">
      <alignment horizontal="center" vertical="center"/>
    </xf>
    <xf numFmtId="165" fontId="0" fillId="17" borderId="0" xfId="0" applyNumberFormat="1" applyFill="1"/>
    <xf numFmtId="0" fontId="49" fillId="17" borderId="0" xfId="6" applyFont="1" applyFill="1"/>
    <xf numFmtId="0" fontId="48" fillId="0" borderId="0" xfId="6" applyFont="1"/>
    <xf numFmtId="0" fontId="48" fillId="0" borderId="0" xfId="5" applyFont="1"/>
    <xf numFmtId="0" fontId="2" fillId="7" borderId="1" xfId="6" applyFont="1" applyFill="1" applyBorder="1" applyAlignment="1">
      <alignment vertical="center"/>
    </xf>
    <xf numFmtId="0" fontId="2" fillId="4" borderId="15" xfId="5" quotePrefix="1" applyFont="1" applyFill="1" applyBorder="1" applyAlignment="1">
      <alignment horizontal="right" vertical="center"/>
    </xf>
    <xf numFmtId="0" fontId="2" fillId="4" borderId="15" xfId="5" applyFont="1" applyFill="1" applyBorder="1" applyAlignment="1">
      <alignment horizontal="right" vertical="center"/>
    </xf>
    <xf numFmtId="0" fontId="2" fillId="7" borderId="1" xfId="5" applyFont="1" applyFill="1" applyBorder="1" applyAlignment="1">
      <alignment vertical="center"/>
    </xf>
    <xf numFmtId="165" fontId="0" fillId="24" borderId="0" xfId="0" applyNumberFormat="1" applyFill="1"/>
    <xf numFmtId="165" fontId="0" fillId="0" borderId="0" xfId="0" applyNumberFormat="1"/>
    <xf numFmtId="0" fontId="48" fillId="0" borderId="0" xfId="0" applyFont="1"/>
    <xf numFmtId="178" fontId="2" fillId="4" borderId="15" xfId="5" quotePrefix="1" applyNumberFormat="1" applyFont="1" applyFill="1" applyBorder="1" applyAlignment="1">
      <alignment horizontal="right" vertical="center"/>
    </xf>
    <xf numFmtId="178" fontId="2" fillId="4" borderId="15" xfId="5" applyNumberFormat="1" applyFont="1" applyFill="1" applyBorder="1" applyAlignment="1">
      <alignment horizontal="right" vertical="center"/>
    </xf>
    <xf numFmtId="165" fontId="2" fillId="4" borderId="15" xfId="5" quotePrefix="1" applyNumberFormat="1" applyFont="1" applyFill="1" applyBorder="1" applyAlignment="1">
      <alignment horizontal="right" vertical="center"/>
    </xf>
    <xf numFmtId="165" fontId="2" fillId="4" borderId="15" xfId="5" applyNumberFormat="1" applyFont="1" applyFill="1" applyBorder="1" applyAlignment="1">
      <alignment horizontal="right" vertical="center"/>
    </xf>
    <xf numFmtId="0" fontId="50" fillId="0" borderId="0" xfId="0" applyFont="1" applyFill="1"/>
    <xf numFmtId="179" fontId="50" fillId="0" borderId="0" xfId="0" applyNumberFormat="1" applyFont="1" applyBorder="1"/>
    <xf numFmtId="178" fontId="2" fillId="4" borderId="0" xfId="5" applyNumberFormat="1" applyFont="1" applyFill="1" applyBorder="1" applyAlignment="1">
      <alignment vertical="center"/>
    </xf>
    <xf numFmtId="180" fontId="2" fillId="4" borderId="15" xfId="5" quotePrefix="1" applyNumberFormat="1" applyFont="1" applyFill="1" applyBorder="1" applyAlignment="1">
      <alignment horizontal="right" vertical="center"/>
    </xf>
    <xf numFmtId="180" fontId="2" fillId="4" borderId="15" xfId="5" applyNumberFormat="1" applyFont="1" applyFill="1" applyBorder="1" applyAlignment="1">
      <alignment horizontal="right" vertical="center"/>
    </xf>
    <xf numFmtId="0" fontId="2" fillId="4" borderId="0" xfId="5" quotePrefix="1" applyFont="1" applyFill="1" applyBorder="1" applyAlignment="1">
      <alignment horizontal="right" vertical="center"/>
    </xf>
    <xf numFmtId="180" fontId="2" fillId="4" borderId="0" xfId="5" quotePrefix="1" applyNumberFormat="1" applyFont="1" applyFill="1" applyBorder="1" applyAlignment="1">
      <alignment horizontal="right" vertical="center"/>
    </xf>
    <xf numFmtId="180" fontId="2" fillId="4" borderId="0" xfId="5" applyNumberFormat="1" applyFont="1" applyFill="1" applyBorder="1" applyAlignment="1">
      <alignment horizontal="right" vertical="center"/>
    </xf>
    <xf numFmtId="178" fontId="2" fillId="4" borderId="0" xfId="5" quotePrefix="1" applyNumberFormat="1" applyFont="1" applyFill="1" applyBorder="1" applyAlignment="1">
      <alignment horizontal="right" vertical="center"/>
    </xf>
    <xf numFmtId="165" fontId="2" fillId="4" borderId="0" xfId="5" quotePrefix="1" applyNumberFormat="1" applyFont="1" applyFill="1" applyBorder="1" applyAlignment="1">
      <alignment horizontal="right" vertical="center"/>
    </xf>
    <xf numFmtId="165" fontId="2" fillId="4" borderId="0" xfId="5" applyNumberFormat="1" applyFont="1" applyFill="1" applyBorder="1" applyAlignment="1">
      <alignment horizontal="right" vertical="center"/>
    </xf>
    <xf numFmtId="2" fontId="0" fillId="0" borderId="0" xfId="0" applyNumberFormat="1"/>
    <xf numFmtId="181" fontId="2" fillId="4" borderId="15" xfId="5" quotePrefix="1" applyNumberFormat="1" applyFont="1" applyFill="1" applyBorder="1" applyAlignment="1">
      <alignment horizontal="right" vertical="center"/>
    </xf>
    <xf numFmtId="178" fontId="2" fillId="17" borderId="0" xfId="0" applyNumberFormat="1" applyFont="1" applyFill="1" applyBorder="1" applyAlignment="1">
      <alignment vertical="center"/>
    </xf>
    <xf numFmtId="166" fontId="48" fillId="17" borderId="0" xfId="0" applyNumberFormat="1" applyFont="1" applyFill="1"/>
    <xf numFmtId="43" fontId="1" fillId="17" borderId="12" xfId="1" applyNumberFormat="1" applyFont="1" applyFill="1" applyBorder="1" applyAlignment="1">
      <alignment horizontal="right" vertical="center"/>
    </xf>
    <xf numFmtId="43" fontId="4" fillId="17" borderId="4" xfId="1" applyNumberFormat="1" applyFont="1" applyFill="1" applyBorder="1" applyAlignment="1">
      <alignment horizontal="right" vertical="center"/>
    </xf>
    <xf numFmtId="43" fontId="4" fillId="17" borderId="0" xfId="1" applyNumberFormat="1" applyFont="1" applyFill="1" applyBorder="1" applyAlignment="1">
      <alignment horizontal="right" vertical="center"/>
    </xf>
    <xf numFmtId="0" fontId="16" fillId="17" borderId="0" xfId="0" applyFont="1" applyFill="1" applyAlignment="1">
      <alignment horizontal="right"/>
    </xf>
    <xf numFmtId="43" fontId="16" fillId="17" borderId="0" xfId="0" applyNumberFormat="1" applyFont="1" applyFill="1" applyAlignment="1">
      <alignment horizontal="right"/>
    </xf>
    <xf numFmtId="0" fontId="1" fillId="17" borderId="0" xfId="0" applyFont="1" applyFill="1"/>
    <xf numFmtId="165" fontId="0" fillId="0" borderId="0" xfId="0" applyNumberFormat="1" applyFill="1"/>
    <xf numFmtId="165" fontId="0" fillId="25" borderId="0" xfId="0" applyNumberFormat="1" applyFill="1"/>
    <xf numFmtId="0" fontId="49" fillId="25" borderId="0" xfId="6" applyFont="1" applyFill="1"/>
    <xf numFmtId="0" fontId="0" fillId="25" borderId="0" xfId="0" applyFill="1"/>
    <xf numFmtId="2" fontId="2" fillId="4" borderId="15" xfId="5" quotePrefix="1" applyNumberFormat="1" applyFont="1" applyFill="1" applyBorder="1" applyAlignment="1">
      <alignment horizontal="right" vertical="center"/>
    </xf>
    <xf numFmtId="1" fontId="2" fillId="4" borderId="15" xfId="5" quotePrefix="1" applyNumberFormat="1" applyFont="1" applyFill="1" applyBorder="1" applyAlignment="1">
      <alignment horizontal="right" vertical="center"/>
    </xf>
    <xf numFmtId="180" fontId="2" fillId="25" borderId="15" xfId="5" quotePrefix="1" applyNumberFormat="1" applyFont="1" applyFill="1" applyBorder="1" applyAlignment="1">
      <alignment horizontal="right" vertical="center"/>
    </xf>
    <xf numFmtId="43" fontId="11" fillId="25" borderId="0" xfId="1" applyNumberFormat="1" applyFont="1" applyFill="1" applyBorder="1"/>
    <xf numFmtId="43" fontId="11" fillId="25" borderId="0" xfId="0" applyNumberFormat="1" applyFont="1" applyFill="1" applyBorder="1"/>
    <xf numFmtId="180" fontId="2" fillId="25" borderId="15" xfId="5" applyNumberFormat="1" applyFont="1" applyFill="1" applyBorder="1" applyAlignment="1">
      <alignment horizontal="right" vertical="center"/>
    </xf>
    <xf numFmtId="0" fontId="14" fillId="25" borderId="0" xfId="0" applyFont="1" applyFill="1" applyBorder="1" applyAlignment="1">
      <alignment horizontal="left"/>
    </xf>
    <xf numFmtId="0" fontId="41" fillId="25" borderId="0" xfId="0" applyFont="1" applyFill="1" applyBorder="1"/>
    <xf numFmtId="2" fontId="2" fillId="4" borderId="15" xfId="5" applyNumberFormat="1" applyFont="1" applyFill="1" applyBorder="1" applyAlignment="1">
      <alignment horizontal="right" vertical="center"/>
    </xf>
    <xf numFmtId="43" fontId="4" fillId="25" borderId="4" xfId="1" applyNumberFormat="1" applyFont="1" applyFill="1" applyBorder="1" applyAlignment="1">
      <alignment horizontal="right" vertical="center"/>
    </xf>
    <xf numFmtId="43" fontId="4" fillId="25" borderId="0" xfId="1" applyNumberFormat="1" applyFont="1" applyFill="1" applyBorder="1" applyAlignment="1">
      <alignment horizontal="right" vertical="center"/>
    </xf>
    <xf numFmtId="43" fontId="1" fillId="25" borderId="0" xfId="1" applyNumberFormat="1" applyFont="1" applyFill="1" applyBorder="1" applyAlignment="1">
      <alignment horizontal="right" vertical="center"/>
    </xf>
    <xf numFmtId="0" fontId="1" fillId="25" borderId="2" xfId="0" applyFont="1" applyFill="1" applyBorder="1"/>
    <xf numFmtId="0" fontId="4" fillId="25" borderId="2" xfId="0" applyFont="1" applyFill="1" applyBorder="1"/>
    <xf numFmtId="0" fontId="2" fillId="7" borderId="1" xfId="0" applyFont="1" applyFill="1" applyBorder="1" applyAlignment="1">
      <alignment horizontal="left" vertical="center"/>
    </xf>
    <xf numFmtId="0" fontId="0" fillId="5" borderId="21" xfId="0" applyFill="1" applyBorder="1" applyAlignment="1">
      <alignment horizontal="left"/>
    </xf>
    <xf numFmtId="0" fontId="0" fillId="5" borderId="0" xfId="0" applyFill="1" applyBorder="1" applyAlignment="1">
      <alignment horizontal="left"/>
    </xf>
    <xf numFmtId="0" fontId="4" fillId="5" borderId="7" xfId="0" applyFont="1" applyFill="1" applyBorder="1" applyAlignment="1">
      <alignment horizontal="left" vertical="center"/>
    </xf>
    <xf numFmtId="0" fontId="4" fillId="5" borderId="4" xfId="0" applyFont="1" applyFill="1" applyBorder="1" applyAlignment="1">
      <alignment horizontal="left" vertical="center"/>
    </xf>
    <xf numFmtId="0" fontId="2" fillId="4" borderId="15" xfId="0" applyFont="1" applyFill="1" applyBorder="1" applyAlignment="1">
      <alignment horizontal="center" wrapText="1"/>
    </xf>
    <xf numFmtId="0" fontId="3" fillId="7" borderId="1" xfId="0" applyFont="1" applyFill="1" applyBorder="1" applyAlignment="1">
      <alignment horizontal="left" vertical="center"/>
    </xf>
    <xf numFmtId="0" fontId="27" fillId="4" borderId="22" xfId="0" applyFont="1" applyFill="1" applyBorder="1" applyAlignment="1">
      <alignment horizontal="center" vertical="center" textRotation="255"/>
    </xf>
    <xf numFmtId="0" fontId="27" fillId="4" borderId="23" xfId="0" applyFont="1" applyFill="1" applyBorder="1" applyAlignment="1">
      <alignment horizontal="center" vertical="center" textRotation="255"/>
    </xf>
    <xf numFmtId="0" fontId="27" fillId="4" borderId="24"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27" fillId="4" borderId="16" xfId="0" applyFont="1" applyFill="1" applyBorder="1" applyAlignment="1">
      <alignment horizontal="center"/>
    </xf>
    <xf numFmtId="0" fontId="27" fillId="4" borderId="17" xfId="0" applyFont="1" applyFill="1" applyBorder="1" applyAlignment="1">
      <alignment horizontal="center"/>
    </xf>
    <xf numFmtId="0" fontId="30" fillId="4" borderId="16" xfId="0" applyFont="1" applyFill="1" applyBorder="1" applyAlignment="1">
      <alignment horizontal="center"/>
    </xf>
    <xf numFmtId="0" fontId="30" fillId="4" borderId="17" xfId="0" applyFont="1" applyFill="1" applyBorder="1" applyAlignment="1">
      <alignment horizontal="center"/>
    </xf>
    <xf numFmtId="0" fontId="2" fillId="4" borderId="23" xfId="0" applyFont="1" applyFill="1" applyBorder="1" applyAlignment="1">
      <alignment horizontal="center" vertical="center" textRotation="255"/>
    </xf>
    <xf numFmtId="0" fontId="2" fillId="0" borderId="23" xfId="0" applyFont="1" applyFill="1" applyBorder="1" applyAlignment="1">
      <alignment horizontal="center" vertical="center" textRotation="255"/>
    </xf>
    <xf numFmtId="43" fontId="11" fillId="4" borderId="0" xfId="0" applyNumberFormat="1" applyFont="1" applyFill="1" applyBorder="1" applyAlignment="1">
      <alignment horizontal="left" vertical="center"/>
    </xf>
    <xf numFmtId="43" fontId="11" fillId="4" borderId="19" xfId="0" applyNumberFormat="1" applyFont="1" applyFill="1" applyBorder="1" applyAlignment="1">
      <alignment horizontal="left" vertical="center"/>
    </xf>
    <xf numFmtId="0" fontId="0" fillId="6" borderId="0" xfId="0" applyFill="1" applyAlignment="1"/>
    <xf numFmtId="0" fontId="0" fillId="0" borderId="23" xfId="0" applyBorder="1" applyAlignment="1"/>
    <xf numFmtId="0" fontId="45" fillId="16" borderId="24" xfId="0" applyFont="1" applyFill="1"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0" xfId="0" applyBorder="1" applyAlignment="1">
      <alignment horizontal="center"/>
    </xf>
    <xf numFmtId="43" fontId="1" fillId="4" borderId="24" xfId="0" applyNumberFormat="1" applyFont="1" applyFill="1" applyBorder="1" applyAlignment="1">
      <alignment horizontal="left" vertical="center"/>
    </xf>
    <xf numFmtId="43" fontId="1" fillId="4" borderId="19" xfId="0" applyNumberFormat="1" applyFont="1" applyFill="1" applyBorder="1" applyAlignment="1">
      <alignment horizontal="left" vertical="center"/>
    </xf>
    <xf numFmtId="43" fontId="11" fillId="4" borderId="24" xfId="0" applyNumberFormat="1" applyFont="1" applyFill="1" applyBorder="1" applyAlignment="1">
      <alignment horizontal="left" vertical="center"/>
    </xf>
    <xf numFmtId="43" fontId="0" fillId="4" borderId="0" xfId="0" applyNumberFormat="1" applyFill="1" applyAlignment="1">
      <alignment horizontal="left"/>
    </xf>
    <xf numFmtId="43" fontId="0" fillId="4" borderId="0" xfId="0" applyNumberFormat="1" applyFill="1" applyBorder="1" applyAlignment="1">
      <alignment horizontal="left"/>
    </xf>
    <xf numFmtId="43" fontId="4" fillId="4" borderId="21" xfId="0" applyNumberFormat="1" applyFont="1" applyFill="1" applyBorder="1" applyAlignment="1">
      <alignment horizontal="left"/>
    </xf>
    <xf numFmtId="43" fontId="4" fillId="4" borderId="0" xfId="0" applyNumberFormat="1" applyFont="1" applyFill="1" applyBorder="1" applyAlignment="1">
      <alignment horizontal="left"/>
    </xf>
    <xf numFmtId="0" fontId="2" fillId="4" borderId="3" xfId="0" applyFont="1" applyFill="1" applyBorder="1" applyAlignment="1">
      <alignment horizontal="center"/>
    </xf>
    <xf numFmtId="43" fontId="4" fillId="4" borderId="7" xfId="0" applyNumberFormat="1" applyFont="1" applyFill="1" applyBorder="1" applyAlignment="1">
      <alignment horizontal="left"/>
    </xf>
    <xf numFmtId="43" fontId="4" fillId="4" borderId="4" xfId="0" applyNumberFormat="1" applyFont="1" applyFill="1" applyBorder="1" applyAlignment="1">
      <alignment horizontal="left"/>
    </xf>
    <xf numFmtId="0" fontId="1" fillId="17" borderId="21" xfId="0" applyFont="1" applyFill="1" applyBorder="1" applyAlignment="1">
      <alignment horizontal="left"/>
    </xf>
    <xf numFmtId="0" fontId="0" fillId="17" borderId="0" xfId="0" applyFill="1" applyBorder="1" applyAlignment="1">
      <alignment horizontal="left"/>
    </xf>
  </cellXfs>
  <cellStyles count="7">
    <cellStyle name="Comma" xfId="1" builtinId="3"/>
    <cellStyle name="Currency" xfId="2" builtinId="4"/>
    <cellStyle name="Normal" xfId="0" builtinId="0"/>
    <cellStyle name="Normal 2" xfId="5"/>
    <cellStyle name="Normal 3" xfId="6"/>
    <cellStyle name="Normal_2005 03 27 RAB model" xfId="3"/>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9</xdr:row>
      <xdr:rowOff>117475</xdr:rowOff>
    </xdr:from>
    <xdr:to>
      <xdr:col>1</xdr:col>
      <xdr:colOff>276225</xdr:colOff>
      <xdr:row>33</xdr:row>
      <xdr:rowOff>136525</xdr:rowOff>
    </xdr:to>
    <xdr:grpSp>
      <xdr:nvGrpSpPr>
        <xdr:cNvPr id="135246" name="Group 14"/>
        <xdr:cNvGrpSpPr>
          <a:grpSpLocks/>
        </xdr:cNvGrpSpPr>
      </xdr:nvGrpSpPr>
      <xdr:grpSpPr bwMode="auto">
        <a:xfrm>
          <a:off x="28575" y="3724275"/>
          <a:ext cx="400050" cy="4705350"/>
          <a:chOff x="3" y="395"/>
          <a:chExt cx="42" cy="497"/>
        </a:xfrm>
      </xdr:grpSpPr>
      <xdr:sp macro="" textlink="">
        <xdr:nvSpPr>
          <xdr:cNvPr id="135255"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5256"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5" y="565"/>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8"/>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524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447675</xdr:colOff>
      <xdr:row>1</xdr:row>
      <xdr:rowOff>295275</xdr:rowOff>
    </xdr:to>
    <xdr:pic>
      <xdr:nvPicPr>
        <xdr:cNvPr id="135248"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7</xdr:row>
      <xdr:rowOff>142875</xdr:rowOff>
    </xdr:from>
    <xdr:to>
      <xdr:col>3</xdr:col>
      <xdr:colOff>266700</xdr:colOff>
      <xdr:row>8</xdr:row>
      <xdr:rowOff>152400</xdr:rowOff>
    </xdr:to>
    <xdr:grpSp>
      <xdr:nvGrpSpPr>
        <xdr:cNvPr id="135249" name="Group 67"/>
        <xdr:cNvGrpSpPr>
          <a:grpSpLocks/>
        </xdr:cNvGrpSpPr>
      </xdr:nvGrpSpPr>
      <xdr:grpSpPr bwMode="auto">
        <a:xfrm>
          <a:off x="85725" y="3203575"/>
          <a:ext cx="1997075" cy="352425"/>
          <a:chOff x="2" y="144"/>
          <a:chExt cx="209" cy="37"/>
        </a:xfrm>
      </xdr:grpSpPr>
      <xdr:grpSp>
        <xdr:nvGrpSpPr>
          <xdr:cNvPr id="135250" name="Group 68"/>
          <xdr:cNvGrpSpPr>
            <a:grpSpLocks/>
          </xdr:cNvGrpSpPr>
        </xdr:nvGrpSpPr>
        <xdr:grpSpPr bwMode="auto">
          <a:xfrm>
            <a:off x="2" y="152"/>
            <a:ext cx="200" cy="29"/>
            <a:chOff x="2" y="159"/>
            <a:chExt cx="200" cy="27"/>
          </a:xfrm>
        </xdr:grpSpPr>
        <xdr:sp macro="" textlink="">
          <xdr:nvSpPr>
            <xdr:cNvPr id="135253"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5254"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5251"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5252"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election activeCell="G2" sqref="G2"/>
    </sheetView>
  </sheetViews>
  <sheetFormatPr defaultRowHeight="12.75"/>
  <cols>
    <col min="1" max="1" width="2.28515625" customWidth="1"/>
    <col min="2" max="2" width="15.7109375" customWidth="1"/>
  </cols>
  <sheetData>
    <row r="1" spans="1:23" ht="44.25" customHeight="1">
      <c r="A1" s="9"/>
      <c r="B1" s="9"/>
      <c r="D1" s="44"/>
      <c r="E1" s="129"/>
      <c r="G1" s="185" t="str">
        <f>'SP AusNet record of changes'!B2</f>
        <v>SP AusNet  - RFM - data as at 10-October-2013</v>
      </c>
      <c r="H1" s="9"/>
      <c r="I1" s="9"/>
      <c r="J1" s="9"/>
      <c r="K1" s="9"/>
      <c r="L1" s="244"/>
      <c r="M1" s="9"/>
      <c r="N1" s="9"/>
      <c r="O1" s="9"/>
      <c r="P1" s="9"/>
      <c r="Q1" s="9"/>
      <c r="R1" s="9"/>
      <c r="S1" s="9"/>
      <c r="T1" s="9"/>
      <c r="U1" s="9"/>
      <c r="V1" s="9"/>
      <c r="W1" s="9"/>
    </row>
    <row r="2" spans="1:23" ht="44.25" customHeight="1">
      <c r="A2" s="9"/>
      <c r="B2" s="9"/>
      <c r="D2" s="44"/>
      <c r="F2" s="44"/>
      <c r="G2" s="186" t="s">
        <v>64</v>
      </c>
      <c r="J2" s="9"/>
      <c r="K2" s="9"/>
      <c r="L2" s="9"/>
      <c r="M2" s="9"/>
      <c r="N2" s="9"/>
      <c r="O2" s="9"/>
      <c r="P2" s="9"/>
      <c r="Q2" s="9"/>
      <c r="R2" s="9"/>
      <c r="S2" s="9"/>
      <c r="T2" s="9"/>
      <c r="U2" s="9"/>
      <c r="V2" s="9"/>
      <c r="W2" s="9"/>
    </row>
    <row r="3" spans="1:23" ht="54.95" customHeight="1">
      <c r="A3" s="9"/>
      <c r="B3" s="9"/>
      <c r="D3" s="44"/>
      <c r="F3" s="130"/>
      <c r="I3" s="187" t="s">
        <v>63</v>
      </c>
      <c r="J3" s="9"/>
      <c r="K3" s="9"/>
      <c r="L3" s="9"/>
      <c r="M3" s="9"/>
      <c r="N3" s="9"/>
      <c r="O3" s="9"/>
      <c r="P3" s="9"/>
      <c r="Q3" s="9"/>
      <c r="R3" s="9"/>
      <c r="S3" s="9"/>
      <c r="T3" s="9"/>
      <c r="U3" s="9"/>
      <c r="V3" s="9"/>
      <c r="W3" s="9"/>
    </row>
    <row r="4" spans="1:23" ht="36" customHeight="1">
      <c r="A4" s="9"/>
      <c r="B4" s="9"/>
      <c r="D4" s="44"/>
      <c r="F4" s="130"/>
      <c r="G4" s="187"/>
      <c r="J4" s="9"/>
      <c r="L4" s="189" t="s">
        <v>108</v>
      </c>
      <c r="M4" s="9"/>
      <c r="N4" s="188"/>
      <c r="O4" s="9"/>
      <c r="Q4" s="9"/>
      <c r="R4" s="9"/>
      <c r="S4" s="9"/>
      <c r="T4" s="9"/>
      <c r="U4" s="9"/>
      <c r="V4" s="9"/>
      <c r="W4" s="9"/>
    </row>
    <row r="5" spans="1:23" ht="36" customHeight="1">
      <c r="A5" s="9"/>
      <c r="B5" s="9"/>
      <c r="D5" s="44"/>
      <c r="F5" s="130"/>
      <c r="G5" s="187"/>
      <c r="J5" s="9"/>
      <c r="L5" s="189" t="s">
        <v>128</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1"/>
      <c r="B7" s="131"/>
      <c r="C7" s="131"/>
      <c r="D7" s="131"/>
      <c r="E7" s="131"/>
      <c r="F7" s="131"/>
      <c r="G7" s="131"/>
      <c r="H7" s="131"/>
      <c r="I7" s="131"/>
      <c r="J7" s="131"/>
      <c r="K7" s="131"/>
      <c r="L7" s="131"/>
      <c r="M7" s="131"/>
      <c r="N7" s="131"/>
      <c r="O7" s="131"/>
      <c r="P7" s="131"/>
      <c r="Q7" s="131"/>
      <c r="R7" s="131"/>
      <c r="S7" s="131"/>
      <c r="T7" s="131"/>
      <c r="U7" s="131"/>
      <c r="V7" s="131"/>
      <c r="W7" s="131"/>
    </row>
    <row r="8" spans="1:23" ht="27">
      <c r="A8" s="119"/>
      <c r="B8" s="132" t="s">
        <v>28</v>
      </c>
      <c r="C8" s="119"/>
      <c r="D8" s="119"/>
      <c r="E8" s="119"/>
      <c r="F8" s="119"/>
      <c r="G8" s="119"/>
      <c r="H8" s="168"/>
      <c r="I8" s="119"/>
      <c r="J8" s="190" t="s">
        <v>73</v>
      </c>
      <c r="K8" s="168"/>
      <c r="L8" s="119"/>
      <c r="M8" s="119"/>
      <c r="N8" s="168"/>
      <c r="O8" s="168"/>
      <c r="P8" s="119"/>
      <c r="Q8" s="119"/>
      <c r="R8" s="119"/>
      <c r="S8" s="119"/>
      <c r="T8" s="119"/>
      <c r="U8" s="119"/>
      <c r="V8" s="119"/>
      <c r="W8" s="119"/>
    </row>
    <row r="9" spans="1:23" ht="15.75">
      <c r="A9" s="119"/>
      <c r="B9" s="119"/>
      <c r="C9" s="119"/>
      <c r="D9" s="119"/>
      <c r="E9" s="119"/>
      <c r="F9" s="119"/>
      <c r="G9" s="119"/>
      <c r="H9" s="168"/>
      <c r="I9" s="119"/>
      <c r="J9" s="169"/>
      <c r="K9" s="168"/>
      <c r="L9" s="119"/>
      <c r="M9" s="119"/>
      <c r="N9" s="119"/>
      <c r="O9" s="119"/>
      <c r="P9" s="119"/>
      <c r="Q9" s="119"/>
      <c r="R9" s="119"/>
      <c r="S9" s="119"/>
      <c r="T9" s="119"/>
      <c r="U9" s="119"/>
      <c r="V9" s="119"/>
      <c r="W9" s="119"/>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134"/>
      <c r="B11" s="134"/>
      <c r="C11" s="134"/>
      <c r="D11" s="134"/>
      <c r="E11" s="134"/>
      <c r="F11" s="134"/>
      <c r="G11" s="134"/>
      <c r="H11" s="134"/>
      <c r="I11" s="134"/>
      <c r="J11" s="134"/>
      <c r="K11" s="134"/>
      <c r="L11" s="134"/>
      <c r="M11" s="134"/>
      <c r="N11" s="134"/>
      <c r="O11" s="134"/>
      <c r="P11" s="134"/>
      <c r="Q11" s="134"/>
      <c r="R11" s="134"/>
      <c r="S11" s="134"/>
      <c r="T11" s="134"/>
      <c r="U11" s="134"/>
      <c r="V11" s="134"/>
      <c r="W11" s="134"/>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1"/>
      <c r="D13" s="41"/>
      <c r="E13" s="41"/>
      <c r="F13" s="41"/>
      <c r="G13" s="41"/>
      <c r="H13" s="41"/>
      <c r="I13" s="41"/>
      <c r="J13" s="41"/>
      <c r="K13" s="41"/>
      <c r="L13" s="41"/>
      <c r="M13" s="9"/>
      <c r="N13" s="9"/>
      <c r="O13" s="9"/>
      <c r="P13" s="9"/>
      <c r="Q13" s="9"/>
      <c r="R13" s="9"/>
      <c r="S13" s="9"/>
      <c r="T13" s="9"/>
      <c r="U13" s="9"/>
      <c r="V13" s="9"/>
      <c r="W13" s="9"/>
    </row>
    <row r="14" spans="1:23" ht="15">
      <c r="A14" s="9"/>
      <c r="B14" s="9"/>
      <c r="C14" s="164" t="s">
        <v>44</v>
      </c>
      <c r="D14" s="41"/>
      <c r="E14" s="41"/>
      <c r="F14" s="41"/>
      <c r="G14" s="41"/>
      <c r="H14" s="41"/>
      <c r="I14" s="41"/>
      <c r="J14" s="41"/>
      <c r="K14" s="41"/>
      <c r="L14" s="41"/>
      <c r="M14" s="9"/>
      <c r="N14" s="9"/>
      <c r="O14" s="9"/>
      <c r="P14" s="9"/>
      <c r="Q14" s="9"/>
      <c r="R14" s="9"/>
      <c r="S14" s="9"/>
      <c r="T14" s="9"/>
      <c r="U14" s="9"/>
      <c r="V14" s="9"/>
      <c r="W14" s="9"/>
    </row>
    <row r="15" spans="1:23" ht="15">
      <c r="A15" s="9"/>
      <c r="B15" s="9"/>
      <c r="C15" s="164" t="s">
        <v>95</v>
      </c>
      <c r="D15" s="41"/>
      <c r="E15" s="41"/>
      <c r="F15" s="41"/>
      <c r="G15" s="41"/>
      <c r="H15" s="41"/>
      <c r="I15" s="41"/>
      <c r="J15" s="41"/>
      <c r="K15" s="41"/>
      <c r="L15" s="41"/>
      <c r="M15" s="9"/>
      <c r="N15" s="9"/>
      <c r="O15" s="9"/>
      <c r="P15" s="9"/>
      <c r="Q15" s="9"/>
      <c r="R15" s="9"/>
      <c r="S15" s="9"/>
      <c r="T15" s="9"/>
      <c r="U15" s="9"/>
      <c r="V15" s="9"/>
      <c r="W15" s="9"/>
    </row>
    <row r="16" spans="1:23" ht="15">
      <c r="A16" s="9"/>
      <c r="B16" s="9"/>
      <c r="C16" s="164"/>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C18" s="41"/>
      <c r="D18" s="41"/>
      <c r="E18" s="41"/>
      <c r="F18" s="41"/>
      <c r="G18" s="41"/>
      <c r="H18" s="41"/>
      <c r="I18" s="41"/>
      <c r="J18" s="41"/>
      <c r="K18" s="41"/>
      <c r="L18" s="41"/>
      <c r="M18" s="9"/>
      <c r="N18" s="9"/>
      <c r="O18" s="9"/>
      <c r="P18" s="9"/>
      <c r="Q18" s="9"/>
      <c r="R18" s="9"/>
      <c r="S18" s="9"/>
      <c r="T18" s="9"/>
      <c r="U18" s="9"/>
      <c r="V18" s="9"/>
      <c r="W18" s="9"/>
    </row>
    <row r="19" spans="1:23" ht="15">
      <c r="A19" s="9"/>
      <c r="B19" s="9"/>
      <c r="C19" s="41"/>
      <c r="D19" s="41"/>
      <c r="E19" s="41"/>
      <c r="F19" s="41"/>
      <c r="G19" s="41"/>
      <c r="H19" s="41"/>
      <c r="I19" s="41"/>
      <c r="J19" s="41"/>
      <c r="K19" s="41"/>
      <c r="L19" s="41"/>
      <c r="M19" s="9"/>
      <c r="N19" s="9"/>
      <c r="O19" s="9"/>
      <c r="P19" s="9"/>
      <c r="Q19" s="9"/>
      <c r="R19" s="9"/>
      <c r="S19" s="9"/>
      <c r="T19" s="9"/>
      <c r="U19" s="9"/>
      <c r="V19" s="9"/>
      <c r="W19" s="9"/>
    </row>
    <row r="20" spans="1:23" ht="15">
      <c r="A20" s="9"/>
      <c r="B20" s="9"/>
      <c r="C20" s="41"/>
      <c r="D20" s="41"/>
      <c r="E20" s="41"/>
      <c r="F20" s="41"/>
      <c r="G20" s="41"/>
      <c r="H20" s="41"/>
      <c r="I20" s="41"/>
      <c r="J20" s="41"/>
      <c r="K20" s="41"/>
      <c r="L20" s="41"/>
      <c r="M20" s="9"/>
      <c r="N20" s="9"/>
      <c r="O20" s="9"/>
      <c r="P20" s="9"/>
      <c r="Q20" s="9"/>
      <c r="R20" s="9"/>
      <c r="S20" s="9"/>
      <c r="T20" s="9"/>
      <c r="U20" s="9"/>
      <c r="V20" s="9"/>
      <c r="W20" s="9"/>
    </row>
    <row r="21" spans="1:23" ht="15">
      <c r="A21" s="9"/>
      <c r="B21" s="9"/>
      <c r="C21" s="41"/>
      <c r="D21" s="41"/>
      <c r="E21" s="41"/>
      <c r="F21" s="41"/>
      <c r="G21" s="41"/>
      <c r="H21" s="41"/>
      <c r="I21" s="41"/>
      <c r="J21" s="41"/>
      <c r="K21" s="41"/>
      <c r="L21" s="41"/>
      <c r="M21" s="9"/>
      <c r="N21" s="9"/>
      <c r="O21" s="9"/>
      <c r="P21" s="9"/>
      <c r="Q21" s="9"/>
      <c r="R21" s="9"/>
      <c r="S21" s="9"/>
      <c r="T21" s="9"/>
      <c r="U21" s="9"/>
      <c r="V21" s="9"/>
      <c r="W21" s="9"/>
    </row>
    <row r="22" spans="1:23" ht="15">
      <c r="A22" s="9"/>
      <c r="B22" s="9"/>
      <c r="C22" s="41"/>
      <c r="D22" s="41"/>
      <c r="E22" s="41"/>
      <c r="F22" s="41"/>
      <c r="G22" s="41"/>
      <c r="H22" s="41"/>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75">
      <c r="A25" s="9"/>
      <c r="B25" s="9"/>
      <c r="C25" s="296" t="s">
        <v>123</v>
      </c>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321" t="s">
        <v>124</v>
      </c>
      <c r="D27" s="322"/>
      <c r="E27" s="322"/>
      <c r="F27" s="321" t="s">
        <v>125</v>
      </c>
      <c r="G27" s="321"/>
      <c r="H27" s="321"/>
      <c r="I27" s="321"/>
      <c r="J27" s="321"/>
      <c r="K27" s="321"/>
      <c r="L27" s="321"/>
      <c r="M27" s="31"/>
      <c r="N27" s="31"/>
      <c r="O27" s="31"/>
      <c r="P27" s="31"/>
      <c r="Q27" s="31"/>
      <c r="R27" s="31"/>
      <c r="S27" s="31"/>
      <c r="T27" s="9"/>
      <c r="U27" s="9"/>
      <c r="V27" s="9"/>
      <c r="W27" s="9"/>
    </row>
    <row r="28" spans="1:23" ht="15">
      <c r="A28" s="9"/>
      <c r="B28" s="9"/>
      <c r="C28" s="323" t="s">
        <v>126</v>
      </c>
      <c r="F28" s="324" t="s">
        <v>127</v>
      </c>
      <c r="I28" s="41"/>
      <c r="J28" s="41"/>
      <c r="K28" s="41"/>
      <c r="L28" s="41"/>
      <c r="M28" s="9"/>
      <c r="N28" s="9"/>
      <c r="O28" s="9"/>
      <c r="P28" s="9"/>
      <c r="Q28" s="9"/>
      <c r="R28" s="9"/>
      <c r="S28" s="9"/>
      <c r="T28" s="9"/>
      <c r="U28" s="9"/>
      <c r="V28" s="9"/>
      <c r="W28" s="9"/>
    </row>
    <row r="29" spans="1:23" ht="15">
      <c r="A29" s="9"/>
      <c r="B29" s="9"/>
      <c r="C29" s="41"/>
      <c r="H29" s="41"/>
      <c r="I29" s="41"/>
      <c r="J29" s="41"/>
      <c r="K29" s="41"/>
      <c r="L29" s="41"/>
      <c r="M29" s="9"/>
      <c r="N29" s="9"/>
      <c r="O29" s="9"/>
      <c r="P29" s="9"/>
      <c r="Q29" s="9"/>
      <c r="R29" s="9"/>
      <c r="S29" s="9"/>
      <c r="T29" s="9"/>
      <c r="U29" s="9"/>
      <c r="V29" s="9"/>
      <c r="W29" s="9"/>
    </row>
    <row r="30" spans="1:23" ht="15">
      <c r="A30" s="9"/>
      <c r="B30" s="9"/>
      <c r="C30" s="41"/>
      <c r="N30" s="9"/>
      <c r="O30" s="9"/>
      <c r="P30" s="9"/>
      <c r="Q30" s="9"/>
      <c r="R30" s="9"/>
      <c r="S30" s="9"/>
      <c r="T30" s="9"/>
      <c r="U30" s="9"/>
      <c r="V30" s="9"/>
      <c r="W30" s="9"/>
    </row>
    <row r="31" spans="1:23" ht="15">
      <c r="A31" s="9"/>
      <c r="B31" s="9"/>
      <c r="C31" s="41"/>
      <c r="R31" s="9"/>
      <c r="S31" s="9"/>
      <c r="T31" s="9"/>
      <c r="U31" s="9"/>
      <c r="V31" s="9"/>
      <c r="W31" s="9"/>
    </row>
    <row r="32" spans="1:23" ht="15">
      <c r="A32" s="9"/>
      <c r="B32" s="9"/>
      <c r="C32" s="41"/>
      <c r="D32" s="6"/>
      <c r="E32" s="41"/>
      <c r="F32" s="41"/>
      <c r="G32" s="41"/>
      <c r="H32" s="41"/>
      <c r="I32" s="41"/>
      <c r="J32" s="41"/>
      <c r="K32" s="41"/>
      <c r="L32" s="41"/>
      <c r="M32" s="9"/>
      <c r="N32" s="9"/>
      <c r="O32" s="9"/>
      <c r="P32" s="9"/>
      <c r="Q32" s="9"/>
      <c r="R32" s="9"/>
      <c r="S32" s="9"/>
      <c r="T32" s="9"/>
      <c r="U32" s="9"/>
      <c r="V32" s="9"/>
      <c r="W32" s="9"/>
    </row>
    <row r="33" spans="1:23" ht="15">
      <c r="A33" s="9"/>
      <c r="B33" s="9"/>
      <c r="C33" s="41"/>
      <c r="D33" s="135"/>
      <c r="E33" s="41"/>
      <c r="F33" s="41"/>
      <c r="G33" s="41"/>
      <c r="H33" s="41"/>
      <c r="I33" s="41"/>
      <c r="J33" s="41"/>
      <c r="K33" s="41"/>
      <c r="L33" s="41"/>
      <c r="M33" s="9"/>
      <c r="N33" s="9"/>
      <c r="O33" s="9"/>
      <c r="P33" s="9"/>
      <c r="Q33" s="9"/>
      <c r="R33" s="9"/>
      <c r="S33" s="9"/>
      <c r="T33" s="9"/>
      <c r="U33" s="9"/>
      <c r="V33" s="9"/>
      <c r="W33" s="9"/>
    </row>
    <row r="34" spans="1:23" ht="13.5">
      <c r="A34" s="9"/>
      <c r="B34" s="9"/>
      <c r="C34" s="9"/>
      <c r="D34" s="135"/>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5"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S76"/>
  <sheetViews>
    <sheetView zoomScale="90" zoomScaleNormal="90" workbookViewId="0">
      <selection activeCell="K57" sqref="K57"/>
    </sheetView>
  </sheetViews>
  <sheetFormatPr defaultRowHeight="12.75"/>
  <cols>
    <col min="1" max="1" width="59.28515625" bestFit="1" customWidth="1"/>
    <col min="9" max="9" width="10.140625" bestFit="1" customWidth="1"/>
    <col min="11" max="11" width="79.7109375" customWidth="1"/>
  </cols>
  <sheetData>
    <row r="1" spans="1:19" ht="15">
      <c r="A1" s="653" t="s">
        <v>303</v>
      </c>
      <c r="B1" s="653"/>
      <c r="C1" s="690" t="s">
        <v>322</v>
      </c>
      <c r="D1" s="691"/>
      <c r="E1" s="691"/>
      <c r="F1" s="198"/>
      <c r="G1" s="198"/>
      <c r="H1" s="198"/>
      <c r="I1" s="198"/>
    </row>
    <row r="2" spans="1:19" ht="15">
      <c r="A2" s="654" t="s">
        <v>304</v>
      </c>
      <c r="K2" s="655" t="s">
        <v>305</v>
      </c>
    </row>
    <row r="3" spans="1:19">
      <c r="A3" s="656" t="s">
        <v>79</v>
      </c>
      <c r="B3" s="657" t="s">
        <v>170</v>
      </c>
      <c r="C3" s="657" t="s">
        <v>142</v>
      </c>
      <c r="D3" s="657" t="s">
        <v>171</v>
      </c>
      <c r="E3" s="657" t="s">
        <v>172</v>
      </c>
      <c r="F3" s="657" t="s">
        <v>173</v>
      </c>
      <c r="G3" s="657" t="s">
        <v>174</v>
      </c>
      <c r="H3" s="658" t="s">
        <v>175</v>
      </c>
      <c r="I3" s="657" t="s">
        <v>19</v>
      </c>
      <c r="K3" s="659" t="s">
        <v>306</v>
      </c>
      <c r="L3" s="657" t="s">
        <v>170</v>
      </c>
      <c r="M3" s="657" t="s">
        <v>142</v>
      </c>
      <c r="N3" s="657" t="s">
        <v>171</v>
      </c>
      <c r="O3" s="657" t="s">
        <v>172</v>
      </c>
      <c r="P3" s="657" t="s">
        <v>173</v>
      </c>
      <c r="Q3" s="657" t="s">
        <v>174</v>
      </c>
      <c r="R3" s="658" t="s">
        <v>175</v>
      </c>
      <c r="S3" s="657" t="s">
        <v>19</v>
      </c>
    </row>
    <row r="4" spans="1:19">
      <c r="A4" s="198" t="s">
        <v>307</v>
      </c>
      <c r="B4" s="660">
        <v>18.73</v>
      </c>
      <c r="C4" s="660">
        <v>11.48</v>
      </c>
      <c r="D4" s="660">
        <v>8.7566423402152171</v>
      </c>
      <c r="E4" s="660">
        <v>13.224187230855025</v>
      </c>
      <c r="F4" s="660">
        <v>18.741720759124863</v>
      </c>
      <c r="G4" s="689">
        <v>24.331229949504522</v>
      </c>
      <c r="H4" s="689">
        <v>17.801680405616683</v>
      </c>
      <c r="I4" s="661">
        <f t="shared" ref="I4:I17" si="0">SUM(B4+C4+D4+E4+F4+G4+H4)</f>
        <v>113.0654606853163</v>
      </c>
      <c r="K4" s="198" t="s">
        <v>307</v>
      </c>
      <c r="L4" s="652">
        <f>+B4-L22</f>
        <v>18.646356438356165</v>
      </c>
      <c r="M4" s="652">
        <f t="shared" ref="M4:R17" si="1">+C4-M22</f>
        <v>11.438503003166977</v>
      </c>
      <c r="N4" s="652">
        <f t="shared" si="1"/>
        <v>8.7207640732787493</v>
      </c>
      <c r="O4" s="652">
        <f t="shared" si="1"/>
        <v>13.202584680623596</v>
      </c>
      <c r="P4" s="652">
        <f t="shared" si="1"/>
        <v>18.69417518886755</v>
      </c>
      <c r="Q4" s="652">
        <f t="shared" si="1"/>
        <v>24.233058335643619</v>
      </c>
      <c r="R4" s="652">
        <f t="shared" si="1"/>
        <v>17.740160324374518</v>
      </c>
      <c r="S4" s="661">
        <f t="shared" ref="S4:S17" si="2">SUM(L4:R4)</f>
        <v>112.67560204431118</v>
      </c>
    </row>
    <row r="5" spans="1:19">
      <c r="A5" s="198" t="s">
        <v>130</v>
      </c>
      <c r="B5" s="660">
        <v>47.67</v>
      </c>
      <c r="C5" s="660">
        <v>28.72</v>
      </c>
      <c r="D5" s="660">
        <v>38.602389680157536</v>
      </c>
      <c r="E5" s="660">
        <v>30.230322204621263</v>
      </c>
      <c r="F5" s="660">
        <v>27.976860455573753</v>
      </c>
      <c r="G5" s="689">
        <v>39.334173921873891</v>
      </c>
      <c r="H5" s="689">
        <v>37.594834482857763</v>
      </c>
      <c r="I5" s="661">
        <f t="shared" si="0"/>
        <v>250.12858074508421</v>
      </c>
      <c r="K5" s="198" t="s">
        <v>130</v>
      </c>
      <c r="L5" s="652">
        <f t="shared" ref="L5:L17" si="3">+B5-L23</f>
        <v>47.457117534246578</v>
      </c>
      <c r="M5" s="652">
        <f t="shared" si="1"/>
        <v>28.616185213497868</v>
      </c>
      <c r="N5" s="652">
        <f t="shared" si="1"/>
        <v>38.444225536011828</v>
      </c>
      <c r="O5" s="652">
        <f t="shared" si="1"/>
        <v>30.180939052179664</v>
      </c>
      <c r="P5" s="652">
        <f t="shared" si="1"/>
        <v>27.905886407808051</v>
      </c>
      <c r="Q5" s="652">
        <f t="shared" si="1"/>
        <v>39.17546844986078</v>
      </c>
      <c r="R5" s="652">
        <f t="shared" si="1"/>
        <v>37.46491206997468</v>
      </c>
      <c r="S5" s="661">
        <f t="shared" si="2"/>
        <v>249.24473426357943</v>
      </c>
    </row>
    <row r="6" spans="1:19">
      <c r="A6" s="198" t="s">
        <v>131</v>
      </c>
      <c r="B6" s="660">
        <v>12.32</v>
      </c>
      <c r="C6" s="660">
        <v>10.77</v>
      </c>
      <c r="D6" s="660">
        <v>6.8575255476725214</v>
      </c>
      <c r="E6" s="660">
        <v>16.391599549102455</v>
      </c>
      <c r="F6" s="660">
        <v>23.11331169224448</v>
      </c>
      <c r="G6" s="689">
        <v>34.65918158933323</v>
      </c>
      <c r="H6" s="689">
        <v>30.692155507216768</v>
      </c>
      <c r="I6" s="661">
        <f t="shared" si="0"/>
        <v>134.80377388556946</v>
      </c>
      <c r="K6" s="198" t="s">
        <v>131</v>
      </c>
      <c r="L6" s="652">
        <f t="shared" si="3"/>
        <v>12.264981917808219</v>
      </c>
      <c r="M6" s="652">
        <f t="shared" si="1"/>
        <v>10.731069455061702</v>
      </c>
      <c r="N6" s="652">
        <f t="shared" si="1"/>
        <v>6.8294284617617365</v>
      </c>
      <c r="O6" s="652">
        <f t="shared" si="1"/>
        <v>16.364822829561859</v>
      </c>
      <c r="P6" s="652">
        <f t="shared" si="1"/>
        <v>23.054675903190383</v>
      </c>
      <c r="Q6" s="652">
        <f t="shared" si="1"/>
        <v>34.519338770092922</v>
      </c>
      <c r="R6" s="652">
        <f t="shared" si="1"/>
        <v>30.586087773313096</v>
      </c>
      <c r="S6" s="661">
        <f t="shared" si="2"/>
        <v>134.35040511078992</v>
      </c>
    </row>
    <row r="7" spans="1:19">
      <c r="A7" s="198" t="s">
        <v>132</v>
      </c>
      <c r="B7" s="660">
        <v>0.11</v>
      </c>
      <c r="C7" s="660">
        <v>1.9</v>
      </c>
      <c r="D7" s="660">
        <v>1.6861357342874126</v>
      </c>
      <c r="E7" s="660">
        <v>0.46315771237965986</v>
      </c>
      <c r="F7" s="660">
        <v>1.5974247945280713</v>
      </c>
      <c r="G7" s="689">
        <v>4.093846995496099</v>
      </c>
      <c r="H7" s="689">
        <v>0.8462112171064089</v>
      </c>
      <c r="I7" s="661">
        <f t="shared" si="0"/>
        <v>10.696776453797652</v>
      </c>
      <c r="K7" s="198" t="s">
        <v>132</v>
      </c>
      <c r="L7" s="652">
        <f t="shared" si="3"/>
        <v>0.10950876712328768</v>
      </c>
      <c r="M7" s="652">
        <f t="shared" si="1"/>
        <v>1.8931320301408758</v>
      </c>
      <c r="N7" s="652">
        <f t="shared" si="1"/>
        <v>1.6792271926780273</v>
      </c>
      <c r="O7" s="652">
        <f t="shared" si="1"/>
        <v>0.46240111482306978</v>
      </c>
      <c r="P7" s="652">
        <f t="shared" si="1"/>
        <v>1.5933723132337894</v>
      </c>
      <c r="Q7" s="652">
        <f t="shared" si="1"/>
        <v>4.0773291471472266</v>
      </c>
      <c r="R7" s="652">
        <f t="shared" si="1"/>
        <v>0.84328683122607406</v>
      </c>
      <c r="S7" s="661">
        <f t="shared" si="2"/>
        <v>10.658257396372351</v>
      </c>
    </row>
    <row r="8" spans="1:19">
      <c r="A8" s="198" t="s">
        <v>133</v>
      </c>
      <c r="B8" s="660">
        <v>2.36</v>
      </c>
      <c r="C8" s="660">
        <v>7.72</v>
      </c>
      <c r="D8" s="660">
        <v>14.814957379812364</v>
      </c>
      <c r="E8" s="660">
        <v>25.084464115594155</v>
      </c>
      <c r="F8" s="660">
        <v>32.386436008402534</v>
      </c>
      <c r="G8" s="689">
        <v>36.357323123460645</v>
      </c>
      <c r="H8" s="689">
        <v>4.6948853824070307</v>
      </c>
      <c r="I8" s="661">
        <f t="shared" si="0"/>
        <v>123.41806600967674</v>
      </c>
      <c r="K8" s="198" t="s">
        <v>133</v>
      </c>
      <c r="L8" s="652">
        <f t="shared" si="3"/>
        <v>2.3494608219178081</v>
      </c>
      <c r="M8" s="652">
        <f t="shared" si="1"/>
        <v>7.6920943540460849</v>
      </c>
      <c r="N8" s="652">
        <f t="shared" si="1"/>
        <v>14.754256602633856</v>
      </c>
      <c r="O8" s="652">
        <f t="shared" si="1"/>
        <v>25.043487049357431</v>
      </c>
      <c r="P8" s="652">
        <f t="shared" si="1"/>
        <v>32.304275379268638</v>
      </c>
      <c r="Q8" s="652">
        <f t="shared" si="1"/>
        <v>36.210628645043407</v>
      </c>
      <c r="R8" s="652">
        <f t="shared" si="1"/>
        <v>4.6786605247774551</v>
      </c>
      <c r="S8" s="661">
        <f t="shared" si="2"/>
        <v>123.03286337704469</v>
      </c>
    </row>
    <row r="9" spans="1:19">
      <c r="A9" s="198" t="s">
        <v>134</v>
      </c>
      <c r="B9" s="660">
        <v>14.14</v>
      </c>
      <c r="C9" s="660">
        <v>11</v>
      </c>
      <c r="D9" s="660">
        <v>10.896313967813608</v>
      </c>
      <c r="E9" s="660">
        <v>3.9374150450863161</v>
      </c>
      <c r="F9" s="660">
        <v>11.476867702612884</v>
      </c>
      <c r="G9" s="689">
        <v>12.057619951428906</v>
      </c>
      <c r="H9" s="689">
        <v>8.3511167496145671</v>
      </c>
      <c r="I9" s="661">
        <f t="shared" si="0"/>
        <v>71.859333416556282</v>
      </c>
      <c r="K9" s="198" t="s">
        <v>134</v>
      </c>
      <c r="L9" s="652">
        <f t="shared" si="3"/>
        <v>14.076854246575342</v>
      </c>
      <c r="M9" s="652">
        <f t="shared" si="1"/>
        <v>10.960238069236649</v>
      </c>
      <c r="N9" s="652">
        <f t="shared" si="1"/>
        <v>10.851668903418849</v>
      </c>
      <c r="O9" s="652">
        <f t="shared" si="1"/>
        <v>3.9309830273896069</v>
      </c>
      <c r="P9" s="652">
        <f t="shared" si="1"/>
        <v>11.447752221345093</v>
      </c>
      <c r="Q9" s="652">
        <f t="shared" si="1"/>
        <v>12.008969882673245</v>
      </c>
      <c r="R9" s="652">
        <f t="shared" si="1"/>
        <v>8.3222564752363688</v>
      </c>
      <c r="S9" s="661">
        <f t="shared" si="2"/>
        <v>71.598722825875157</v>
      </c>
    </row>
    <row r="10" spans="1:19">
      <c r="A10" s="198" t="s">
        <v>135</v>
      </c>
      <c r="B10" s="660">
        <v>1.1299999999999999</v>
      </c>
      <c r="C10" s="660">
        <v>7.79</v>
      </c>
      <c r="D10" s="660">
        <v>19.557638901140237</v>
      </c>
      <c r="E10" s="660">
        <v>4.9025720535545094</v>
      </c>
      <c r="F10" s="660">
        <v>3.9863296953039202</v>
      </c>
      <c r="G10" s="689">
        <v>5.0396217541350543</v>
      </c>
      <c r="H10" s="689">
        <v>5.3533947819056369</v>
      </c>
      <c r="I10" s="661">
        <f t="shared" si="0"/>
        <v>47.759557186039359</v>
      </c>
      <c r="K10" s="198" t="s">
        <v>135</v>
      </c>
      <c r="L10" s="652">
        <f t="shared" si="3"/>
        <v>1.1249536986301369</v>
      </c>
      <c r="M10" s="652">
        <f t="shared" si="1"/>
        <v>7.7618413235775909</v>
      </c>
      <c r="N10" s="652">
        <f t="shared" si="1"/>
        <v>19.477506110296467</v>
      </c>
      <c r="O10" s="652">
        <f t="shared" si="1"/>
        <v>4.89456339054927</v>
      </c>
      <c r="P10" s="652">
        <f t="shared" si="1"/>
        <v>3.9762168395510882</v>
      </c>
      <c r="Q10" s="652">
        <f t="shared" si="1"/>
        <v>5.0192878950626314</v>
      </c>
      <c r="R10" s="652">
        <f t="shared" si="1"/>
        <v>5.3348942092405807</v>
      </c>
      <c r="S10" s="661">
        <f t="shared" si="2"/>
        <v>47.589263466907767</v>
      </c>
    </row>
    <row r="11" spans="1:19">
      <c r="A11" s="198" t="s">
        <v>308</v>
      </c>
      <c r="B11" s="660">
        <v>0</v>
      </c>
      <c r="C11" s="660">
        <v>0</v>
      </c>
      <c r="D11" s="660">
        <v>0</v>
      </c>
      <c r="E11" s="660">
        <v>0</v>
      </c>
      <c r="F11" s="660">
        <v>0</v>
      </c>
      <c r="G11" s="689">
        <v>0</v>
      </c>
      <c r="H11" s="689">
        <v>0</v>
      </c>
      <c r="I11" s="661">
        <f t="shared" si="0"/>
        <v>0</v>
      </c>
      <c r="K11" s="198" t="s">
        <v>308</v>
      </c>
      <c r="L11" s="652">
        <f t="shared" si="3"/>
        <v>0</v>
      </c>
      <c r="M11" s="652">
        <f t="shared" si="1"/>
        <v>0</v>
      </c>
      <c r="N11" s="652">
        <f t="shared" si="1"/>
        <v>0</v>
      </c>
      <c r="O11" s="652">
        <f t="shared" si="1"/>
        <v>0</v>
      </c>
      <c r="P11" s="652">
        <f t="shared" si="1"/>
        <v>0</v>
      </c>
      <c r="Q11" s="652">
        <f t="shared" si="1"/>
        <v>0</v>
      </c>
      <c r="R11" s="652">
        <f t="shared" si="1"/>
        <v>0</v>
      </c>
      <c r="S11" s="661">
        <f t="shared" si="2"/>
        <v>0</v>
      </c>
    </row>
    <row r="12" spans="1:19">
      <c r="A12" s="198" t="s">
        <v>137</v>
      </c>
      <c r="B12" s="660">
        <v>9.66</v>
      </c>
      <c r="C12" s="660">
        <v>7.22</v>
      </c>
      <c r="D12" s="660">
        <v>6.0138663725582768</v>
      </c>
      <c r="E12" s="660">
        <v>11.621552035900853</v>
      </c>
      <c r="F12" s="660">
        <v>10.788935379190496</v>
      </c>
      <c r="G12" s="689">
        <v>13.093289592771859</v>
      </c>
      <c r="H12" s="689">
        <v>17.679438829659318</v>
      </c>
      <c r="I12" s="661">
        <f t="shared" si="0"/>
        <v>76.077082210080803</v>
      </c>
      <c r="K12" s="198" t="s">
        <v>137</v>
      </c>
      <c r="L12" s="652">
        <f t="shared" si="3"/>
        <v>9.6168608219178076</v>
      </c>
      <c r="M12" s="652">
        <f t="shared" si="1"/>
        <v>7.1939017145353281</v>
      </c>
      <c r="N12" s="652">
        <f t="shared" si="1"/>
        <v>5.9892259801964727</v>
      </c>
      <c r="O12" s="652">
        <f t="shared" si="1"/>
        <v>11.602567492106969</v>
      </c>
      <c r="P12" s="652">
        <f t="shared" si="1"/>
        <v>10.761565102380498</v>
      </c>
      <c r="Q12" s="652">
        <f t="shared" si="1"/>
        <v>13.040460805540873</v>
      </c>
      <c r="R12" s="652">
        <f t="shared" si="1"/>
        <v>17.618341197956337</v>
      </c>
      <c r="S12" s="661">
        <f t="shared" si="2"/>
        <v>75.822923114634293</v>
      </c>
    </row>
    <row r="13" spans="1:19">
      <c r="A13" s="198" t="s">
        <v>138</v>
      </c>
      <c r="B13" s="660">
        <v>0.99</v>
      </c>
      <c r="C13" s="660">
        <v>0.97</v>
      </c>
      <c r="D13" s="660">
        <v>0.29344996999999995</v>
      </c>
      <c r="E13" s="660">
        <v>-1.0300700000000001E-2</v>
      </c>
      <c r="F13" s="660">
        <v>0.17240365999999999</v>
      </c>
      <c r="G13" s="689">
        <v>1.2264489900000002</v>
      </c>
      <c r="H13" s="689">
        <v>1.5678546682364733</v>
      </c>
      <c r="I13" s="661">
        <f t="shared" si="0"/>
        <v>5.2098565882364731</v>
      </c>
      <c r="K13" s="198" t="s">
        <v>138</v>
      </c>
      <c r="L13" s="652">
        <f t="shared" si="3"/>
        <v>0.98557890410958904</v>
      </c>
      <c r="M13" s="652">
        <f t="shared" si="1"/>
        <v>0.96649372065086814</v>
      </c>
      <c r="N13" s="652">
        <f t="shared" si="1"/>
        <v>0.29224762828646372</v>
      </c>
      <c r="O13" s="652">
        <f t="shared" si="1"/>
        <v>-1.028387315194618E-2</v>
      </c>
      <c r="P13" s="652">
        <f t="shared" si="1"/>
        <v>0.17196629192507779</v>
      </c>
      <c r="Q13" s="652">
        <f t="shared" si="1"/>
        <v>1.2215005152654204</v>
      </c>
      <c r="R13" s="652">
        <f t="shared" si="1"/>
        <v>1.5624363849975842</v>
      </c>
      <c r="S13" s="661">
        <f t="shared" si="2"/>
        <v>5.1899395720830572</v>
      </c>
    </row>
    <row r="14" spans="1:19">
      <c r="A14" s="198" t="s">
        <v>270</v>
      </c>
      <c r="B14" s="660">
        <v>2.2400000000000002</v>
      </c>
      <c r="C14" s="660">
        <v>3.76</v>
      </c>
      <c r="D14" s="660">
        <v>2.6120978187618658</v>
      </c>
      <c r="E14" s="660">
        <v>2.9888851264295102</v>
      </c>
      <c r="F14" s="660">
        <v>1.3086836722094763</v>
      </c>
      <c r="G14" s="689">
        <v>2.3175112301064584</v>
      </c>
      <c r="H14" s="689">
        <v>1.5851795419839683</v>
      </c>
      <c r="I14" s="661">
        <f t="shared" si="0"/>
        <v>16.812357389491279</v>
      </c>
      <c r="K14" s="198" t="s">
        <v>270</v>
      </c>
      <c r="L14" s="652">
        <f t="shared" si="3"/>
        <v>2.2299967123287674</v>
      </c>
      <c r="M14" s="652">
        <f t="shared" si="1"/>
        <v>3.746408649120891</v>
      </c>
      <c r="N14" s="652">
        <f t="shared" si="1"/>
        <v>2.6013953669356331</v>
      </c>
      <c r="O14" s="652">
        <f t="shared" si="1"/>
        <v>2.9840025926334817</v>
      </c>
      <c r="P14" s="652">
        <f t="shared" si="1"/>
        <v>1.3053636936289961</v>
      </c>
      <c r="Q14" s="652">
        <f t="shared" si="1"/>
        <v>2.3081605389135973</v>
      </c>
      <c r="R14" s="652">
        <f t="shared" si="1"/>
        <v>1.5797013864399836</v>
      </c>
      <c r="S14" s="661">
        <f t="shared" si="2"/>
        <v>16.755028940001349</v>
      </c>
    </row>
    <row r="15" spans="1:19">
      <c r="A15" s="198" t="s">
        <v>271</v>
      </c>
      <c r="B15" s="660">
        <v>0.15</v>
      </c>
      <c r="C15" s="660">
        <v>0.24</v>
      </c>
      <c r="D15" s="660">
        <v>0.22652758000000001</v>
      </c>
      <c r="E15" s="660">
        <v>0.13037910237710923</v>
      </c>
      <c r="F15" s="660">
        <v>0.10860647</v>
      </c>
      <c r="G15" s="689">
        <v>0.36818736502162569</v>
      </c>
      <c r="H15" s="689">
        <v>0.20904728909819642</v>
      </c>
      <c r="I15" s="661">
        <f t="shared" si="0"/>
        <v>1.4327478064969315</v>
      </c>
      <c r="K15" s="198" t="s">
        <v>271</v>
      </c>
      <c r="L15" s="652">
        <f t="shared" si="3"/>
        <v>0.14933013698630138</v>
      </c>
      <c r="M15" s="652">
        <f t="shared" si="1"/>
        <v>0.23913246696516324</v>
      </c>
      <c r="N15" s="652">
        <f t="shared" si="1"/>
        <v>0.22559943692095857</v>
      </c>
      <c r="O15" s="652">
        <f t="shared" si="1"/>
        <v>0.13016611982785598</v>
      </c>
      <c r="P15" s="652">
        <f t="shared" si="1"/>
        <v>0.10833094799131412</v>
      </c>
      <c r="Q15" s="652">
        <f t="shared" si="1"/>
        <v>0.36670180313665812</v>
      </c>
      <c r="R15" s="652">
        <f t="shared" si="1"/>
        <v>0.20832485133301118</v>
      </c>
      <c r="S15" s="661">
        <f t="shared" si="2"/>
        <v>1.4275857631612625</v>
      </c>
    </row>
    <row r="16" spans="1:19">
      <c r="A16" s="198" t="s">
        <v>32</v>
      </c>
      <c r="B16" s="660">
        <v>0</v>
      </c>
      <c r="C16" s="660">
        <v>0</v>
      </c>
      <c r="D16" s="660">
        <v>0</v>
      </c>
      <c r="E16" s="660">
        <v>0</v>
      </c>
      <c r="F16" s="660">
        <v>0</v>
      </c>
      <c r="G16" s="689">
        <v>0</v>
      </c>
      <c r="H16" s="689">
        <v>0</v>
      </c>
      <c r="I16" s="661">
        <f t="shared" si="0"/>
        <v>0</v>
      </c>
      <c r="K16" s="198" t="s">
        <v>32</v>
      </c>
      <c r="L16" s="652">
        <f t="shared" si="3"/>
        <v>0</v>
      </c>
      <c r="M16" s="652">
        <f t="shared" si="1"/>
        <v>0</v>
      </c>
      <c r="N16" s="652">
        <f t="shared" si="1"/>
        <v>0</v>
      </c>
      <c r="O16" s="652">
        <f t="shared" si="1"/>
        <v>0</v>
      </c>
      <c r="P16" s="652">
        <f t="shared" si="1"/>
        <v>0</v>
      </c>
      <c r="Q16" s="652">
        <f t="shared" si="1"/>
        <v>0</v>
      </c>
      <c r="R16" s="652">
        <f t="shared" si="1"/>
        <v>0</v>
      </c>
      <c r="S16" s="661">
        <f t="shared" si="2"/>
        <v>0</v>
      </c>
    </row>
    <row r="17" spans="1:19">
      <c r="A17" s="198" t="s">
        <v>141</v>
      </c>
      <c r="B17" s="660">
        <v>0</v>
      </c>
      <c r="C17" s="660">
        <v>0</v>
      </c>
      <c r="D17" s="660">
        <v>0</v>
      </c>
      <c r="E17" s="660">
        <v>0</v>
      </c>
      <c r="F17" s="660">
        <v>0</v>
      </c>
      <c r="G17" s="689">
        <v>0</v>
      </c>
      <c r="H17" s="689">
        <v>0</v>
      </c>
      <c r="I17" s="661">
        <f t="shared" si="0"/>
        <v>0</v>
      </c>
      <c r="K17" s="198" t="s">
        <v>141</v>
      </c>
      <c r="L17" s="652">
        <f t="shared" si="3"/>
        <v>0</v>
      </c>
      <c r="M17" s="652">
        <f t="shared" si="1"/>
        <v>0</v>
      </c>
      <c r="N17" s="652">
        <f t="shared" si="1"/>
        <v>0</v>
      </c>
      <c r="O17" s="652">
        <f t="shared" si="1"/>
        <v>0</v>
      </c>
      <c r="P17" s="652">
        <f t="shared" si="1"/>
        <v>0</v>
      </c>
      <c r="Q17" s="652">
        <f t="shared" si="1"/>
        <v>0</v>
      </c>
      <c r="R17" s="652">
        <f t="shared" si="1"/>
        <v>0</v>
      </c>
      <c r="S17" s="661">
        <f t="shared" si="2"/>
        <v>0</v>
      </c>
    </row>
    <row r="18" spans="1:19" ht="15">
      <c r="A18" s="662" t="s">
        <v>309</v>
      </c>
      <c r="B18" s="657">
        <f t="shared" ref="B18:I18" si="4">SUM(B4:B17)</f>
        <v>109.49999999999999</v>
      </c>
      <c r="C18" s="665">
        <f t="shared" si="4"/>
        <v>91.570000000000007</v>
      </c>
      <c r="D18" s="663">
        <f t="shared" si="4"/>
        <v>110.31754529241904</v>
      </c>
      <c r="E18" s="663">
        <f t="shared" si="4"/>
        <v>108.96423347590084</v>
      </c>
      <c r="F18" s="664">
        <f t="shared" si="4"/>
        <v>131.65758028919046</v>
      </c>
      <c r="G18" s="663">
        <f t="shared" si="4"/>
        <v>172.87843446313227</v>
      </c>
      <c r="H18" s="664">
        <f t="shared" si="4"/>
        <v>126.37579885570281</v>
      </c>
      <c r="I18" s="663">
        <f t="shared" si="4"/>
        <v>851.2635923763454</v>
      </c>
      <c r="K18" s="662" t="s">
        <v>309</v>
      </c>
      <c r="L18" s="665">
        <f t="shared" ref="L18:S18" si="5">SUM(L4:L17)</f>
        <v>109.011</v>
      </c>
      <c r="M18" s="666">
        <f t="shared" si="5"/>
        <v>91.23899999999999</v>
      </c>
      <c r="N18" s="665">
        <f t="shared" si="5"/>
        <v>109.86554529241904</v>
      </c>
      <c r="O18" s="666">
        <f t="shared" si="5"/>
        <v>108.78623347590086</v>
      </c>
      <c r="P18" s="665">
        <f t="shared" si="5"/>
        <v>131.32358028919049</v>
      </c>
      <c r="Q18" s="666">
        <f t="shared" si="5"/>
        <v>172.18090478838042</v>
      </c>
      <c r="R18" s="665">
        <f t="shared" si="5"/>
        <v>125.9390620288697</v>
      </c>
      <c r="S18" s="666">
        <f t="shared" si="5"/>
        <v>848.34532587476019</v>
      </c>
    </row>
    <row r="19" spans="1:19" ht="15">
      <c r="K19" s="667" t="s">
        <v>310</v>
      </c>
      <c r="L19" s="668">
        <f t="shared" ref="L19:S19" si="6">+L18-B18</f>
        <v>-0.48899999999999011</v>
      </c>
      <c r="M19" s="668">
        <f t="shared" si="6"/>
        <v>-0.33100000000001728</v>
      </c>
      <c r="N19" s="668">
        <f t="shared" si="6"/>
        <v>-0.45199999999999818</v>
      </c>
      <c r="O19" s="668">
        <f t="shared" si="6"/>
        <v>-0.17799999999998306</v>
      </c>
      <c r="P19" s="668">
        <f t="shared" si="6"/>
        <v>-0.33399999999997476</v>
      </c>
      <c r="Q19" s="668">
        <f t="shared" si="6"/>
        <v>-0.69752967475184846</v>
      </c>
      <c r="R19" s="668">
        <f t="shared" si="6"/>
        <v>-0.43673682683311199</v>
      </c>
      <c r="S19" s="668">
        <f t="shared" si="6"/>
        <v>-2.9182665015852081</v>
      </c>
    </row>
    <row r="20" spans="1:19">
      <c r="A20" s="669" t="s">
        <v>311</v>
      </c>
    </row>
    <row r="21" spans="1:19" ht="15">
      <c r="A21" s="655" t="s">
        <v>320</v>
      </c>
      <c r="B21" s="657" t="s">
        <v>170</v>
      </c>
      <c r="C21" s="657" t="s">
        <v>142</v>
      </c>
      <c r="D21" s="657" t="s">
        <v>171</v>
      </c>
      <c r="E21" s="657" t="s">
        <v>172</v>
      </c>
      <c r="F21" s="657" t="s">
        <v>173</v>
      </c>
      <c r="G21" s="657" t="s">
        <v>174</v>
      </c>
      <c r="H21" s="658" t="s">
        <v>175</v>
      </c>
      <c r="I21" s="657" t="s">
        <v>19</v>
      </c>
      <c r="K21" s="655" t="s">
        <v>321</v>
      </c>
      <c r="L21" s="657" t="s">
        <v>170</v>
      </c>
      <c r="M21" s="657" t="s">
        <v>142</v>
      </c>
      <c r="N21" s="657" t="s">
        <v>171</v>
      </c>
      <c r="O21" s="657" t="s">
        <v>172</v>
      </c>
      <c r="P21" s="657" t="s">
        <v>173</v>
      </c>
      <c r="Q21" s="657" t="s">
        <v>174</v>
      </c>
      <c r="R21" s="658" t="s">
        <v>175</v>
      </c>
      <c r="S21" s="657" t="s">
        <v>19</v>
      </c>
    </row>
    <row r="22" spans="1:19">
      <c r="A22" s="198" t="s">
        <v>307</v>
      </c>
      <c r="B22" s="661">
        <f>+B$36*B4/B$18</f>
        <v>83.643561643835625</v>
      </c>
      <c r="C22" s="661">
        <f t="shared" ref="C22:H22" si="7">+C$36*C4/C$18</f>
        <v>41.496996833023914</v>
      </c>
      <c r="D22" s="661">
        <f t="shared" si="7"/>
        <v>35.878266936467718</v>
      </c>
      <c r="E22" s="661">
        <f t="shared" si="7"/>
        <v>21.602550231427983</v>
      </c>
      <c r="F22" s="661">
        <f t="shared" si="7"/>
        <v>47.545570257314303</v>
      </c>
      <c r="G22" s="688">
        <f t="shared" si="7"/>
        <v>98.171613860901218</v>
      </c>
      <c r="H22" s="688">
        <f t="shared" si="7"/>
        <v>61.520081242165524</v>
      </c>
      <c r="I22" s="661">
        <f t="shared" ref="I22:I28" si="8">SUM(B22:H22)</f>
        <v>389.85864100513629</v>
      </c>
      <c r="K22" s="198" t="s">
        <v>307</v>
      </c>
      <c r="L22" s="661">
        <f>+B22/1000</f>
        <v>8.3643561643835629E-2</v>
      </c>
      <c r="M22" s="661">
        <f t="shared" ref="M22:R35" si="9">+C22/1000</f>
        <v>4.1496996833023915E-2</v>
      </c>
      <c r="N22" s="661">
        <f t="shared" si="9"/>
        <v>3.5878266936467715E-2</v>
      </c>
      <c r="O22" s="661">
        <f t="shared" si="9"/>
        <v>2.1602550231427983E-2</v>
      </c>
      <c r="P22" s="661">
        <f t="shared" si="9"/>
        <v>4.7545570257314304E-2</v>
      </c>
      <c r="Q22" s="661">
        <f t="shared" si="9"/>
        <v>9.8171613860901216E-2</v>
      </c>
      <c r="R22" s="661">
        <f t="shared" si="9"/>
        <v>6.1520081242165521E-2</v>
      </c>
      <c r="S22" s="661">
        <f t="shared" ref="S22:S35" si="10">SUM(L22:R22)</f>
        <v>0.38985864100513629</v>
      </c>
    </row>
    <row r="23" spans="1:19">
      <c r="A23" s="198" t="s">
        <v>130</v>
      </c>
      <c r="B23" s="661">
        <f t="shared" ref="B23:H35" si="11">+B$36*B5/B$18</f>
        <v>212.8824657534247</v>
      </c>
      <c r="C23" s="661">
        <f t="shared" si="11"/>
        <v>103.81478650212951</v>
      </c>
      <c r="D23" s="661">
        <f t="shared" si="11"/>
        <v>158.16414414571136</v>
      </c>
      <c r="E23" s="661">
        <f t="shared" si="11"/>
        <v>49.383152441600735</v>
      </c>
      <c r="F23" s="661">
        <f t="shared" si="11"/>
        <v>70.974047765701116</v>
      </c>
      <c r="G23" s="688">
        <f t="shared" si="11"/>
        <v>158.70547201311413</v>
      </c>
      <c r="H23" s="688">
        <f t="shared" si="11"/>
        <v>129.92241288308057</v>
      </c>
      <c r="I23" s="661">
        <f t="shared" si="8"/>
        <v>883.8464815047621</v>
      </c>
      <c r="K23" s="198" t="s">
        <v>130</v>
      </c>
      <c r="L23" s="661">
        <f t="shared" ref="L23:L35" si="12">+B23/1000</f>
        <v>0.2128824657534247</v>
      </c>
      <c r="M23" s="661">
        <f t="shared" si="9"/>
        <v>0.10381478650212951</v>
      </c>
      <c r="N23" s="661">
        <f t="shared" si="9"/>
        <v>0.15816414414571137</v>
      </c>
      <c r="O23" s="661">
        <f t="shared" si="9"/>
        <v>4.9383152441600735E-2</v>
      </c>
      <c r="P23" s="661">
        <f t="shared" si="9"/>
        <v>7.0974047765701112E-2</v>
      </c>
      <c r="Q23" s="661">
        <f t="shared" si="9"/>
        <v>0.15870547201311413</v>
      </c>
      <c r="R23" s="661">
        <f t="shared" si="9"/>
        <v>0.12992241288308057</v>
      </c>
      <c r="S23" s="661">
        <f t="shared" si="10"/>
        <v>0.88384648150476219</v>
      </c>
    </row>
    <row r="24" spans="1:19">
      <c r="A24" s="198" t="s">
        <v>131</v>
      </c>
      <c r="B24" s="661">
        <f t="shared" si="11"/>
        <v>55.018082191780834</v>
      </c>
      <c r="C24" s="661">
        <f t="shared" si="11"/>
        <v>38.930544938298567</v>
      </c>
      <c r="D24" s="661">
        <f t="shared" si="11"/>
        <v>28.097085910784699</v>
      </c>
      <c r="E24" s="661">
        <f t="shared" si="11"/>
        <v>26.776719540596169</v>
      </c>
      <c r="F24" s="661">
        <f t="shared" si="11"/>
        <v>58.635789054095824</v>
      </c>
      <c r="G24" s="688">
        <f t="shared" si="11"/>
        <v>139.84281924030591</v>
      </c>
      <c r="H24" s="688">
        <f t="shared" si="11"/>
        <v>106.06773390367152</v>
      </c>
      <c r="I24" s="661">
        <f t="shared" si="8"/>
        <v>453.36877477953351</v>
      </c>
      <c r="K24" s="198" t="s">
        <v>131</v>
      </c>
      <c r="L24" s="661">
        <f t="shared" si="12"/>
        <v>5.5018082191780837E-2</v>
      </c>
      <c r="M24" s="661">
        <f t="shared" si="9"/>
        <v>3.8930544938298568E-2</v>
      </c>
      <c r="N24" s="661">
        <f t="shared" si="9"/>
        <v>2.8097085910784698E-2</v>
      </c>
      <c r="O24" s="661">
        <f t="shared" si="9"/>
        <v>2.6776719540596169E-2</v>
      </c>
      <c r="P24" s="661">
        <f t="shared" si="9"/>
        <v>5.8635789054095826E-2</v>
      </c>
      <c r="Q24" s="661">
        <f t="shared" si="9"/>
        <v>0.13984281924030592</v>
      </c>
      <c r="R24" s="661">
        <f t="shared" si="9"/>
        <v>0.10606773390367152</v>
      </c>
      <c r="S24" s="661">
        <f t="shared" si="10"/>
        <v>0.45336877477953352</v>
      </c>
    </row>
    <row r="25" spans="1:19">
      <c r="A25" s="198" t="s">
        <v>132</v>
      </c>
      <c r="B25" s="661">
        <f t="shared" si="11"/>
        <v>0.49123287671232885</v>
      </c>
      <c r="C25" s="661">
        <f t="shared" si="11"/>
        <v>6.8679698591241669</v>
      </c>
      <c r="D25" s="661">
        <f t="shared" si="11"/>
        <v>6.9085416093851748</v>
      </c>
      <c r="E25" s="661">
        <f t="shared" si="11"/>
        <v>0.7565975565900972</v>
      </c>
      <c r="F25" s="661">
        <f t="shared" si="11"/>
        <v>4.052481294282007</v>
      </c>
      <c r="G25" s="688">
        <f t="shared" si="11"/>
        <v>16.517848348872224</v>
      </c>
      <c r="H25" s="688">
        <f t="shared" si="11"/>
        <v>2.9243858803347966</v>
      </c>
      <c r="I25" s="661">
        <f t="shared" si="8"/>
        <v>38.519057425300801</v>
      </c>
      <c r="K25" s="198" t="s">
        <v>132</v>
      </c>
      <c r="L25" s="661">
        <f t="shared" si="12"/>
        <v>4.9123287671232879E-4</v>
      </c>
      <c r="M25" s="661">
        <f t="shared" si="9"/>
        <v>6.8679698591241666E-3</v>
      </c>
      <c r="N25" s="661">
        <f t="shared" si="9"/>
        <v>6.9085416093851749E-3</v>
      </c>
      <c r="O25" s="661">
        <f t="shared" si="9"/>
        <v>7.5659755659009717E-4</v>
      </c>
      <c r="P25" s="661">
        <f t="shared" si="9"/>
        <v>4.0524812942820069E-3</v>
      </c>
      <c r="Q25" s="661">
        <f t="shared" si="9"/>
        <v>1.6517848348872224E-2</v>
      </c>
      <c r="R25" s="661">
        <f t="shared" si="9"/>
        <v>2.9243858803347966E-3</v>
      </c>
      <c r="S25" s="661">
        <f t="shared" si="10"/>
        <v>3.8519057425300797E-2</v>
      </c>
    </row>
    <row r="26" spans="1:19">
      <c r="A26" s="198" t="s">
        <v>133</v>
      </c>
      <c r="B26" s="661">
        <f t="shared" si="11"/>
        <v>10.539178082191782</v>
      </c>
      <c r="C26" s="661">
        <f t="shared" si="11"/>
        <v>27.905645953915034</v>
      </c>
      <c r="D26" s="661">
        <f t="shared" si="11"/>
        <v>60.700777178508879</v>
      </c>
      <c r="E26" s="661">
        <f t="shared" si="11"/>
        <v>40.977066236723196</v>
      </c>
      <c r="F26" s="661">
        <f t="shared" si="11"/>
        <v>82.160629133897004</v>
      </c>
      <c r="G26" s="688">
        <f t="shared" si="11"/>
        <v>146.69447841723584</v>
      </c>
      <c r="H26" s="688">
        <f t="shared" si="11"/>
        <v>16.224857629575578</v>
      </c>
      <c r="I26" s="661">
        <f t="shared" si="8"/>
        <v>385.20263263204731</v>
      </c>
      <c r="K26" s="198" t="s">
        <v>133</v>
      </c>
      <c r="L26" s="661">
        <f t="shared" si="12"/>
        <v>1.0539178082191783E-2</v>
      </c>
      <c r="M26" s="661">
        <f t="shared" si="9"/>
        <v>2.7905645953915034E-2</v>
      </c>
      <c r="N26" s="661">
        <f t="shared" si="9"/>
        <v>6.0700777178508879E-2</v>
      </c>
      <c r="O26" s="661">
        <f t="shared" si="9"/>
        <v>4.0977066236723196E-2</v>
      </c>
      <c r="P26" s="661">
        <f t="shared" si="9"/>
        <v>8.2160629133897004E-2</v>
      </c>
      <c r="Q26" s="661">
        <f t="shared" si="9"/>
        <v>0.14669447841723585</v>
      </c>
      <c r="R26" s="661">
        <f t="shared" si="9"/>
        <v>1.6224857629575578E-2</v>
      </c>
      <c r="S26" s="661">
        <f t="shared" si="10"/>
        <v>0.38520263263204735</v>
      </c>
    </row>
    <row r="27" spans="1:19">
      <c r="A27" s="198" t="s">
        <v>134</v>
      </c>
      <c r="B27" s="661">
        <f t="shared" si="11"/>
        <v>63.145753424657542</v>
      </c>
      <c r="C27" s="661">
        <f t="shared" si="11"/>
        <v>39.761930763350442</v>
      </c>
      <c r="D27" s="661">
        <f t="shared" si="11"/>
        <v>44.645064394758641</v>
      </c>
      <c r="E27" s="661">
        <f t="shared" si="11"/>
        <v>6.432017696709357</v>
      </c>
      <c r="F27" s="661">
        <f t="shared" si="11"/>
        <v>29.115481267791672</v>
      </c>
      <c r="G27" s="688">
        <f t="shared" si="11"/>
        <v>48.650068755660349</v>
      </c>
      <c r="H27" s="688">
        <f t="shared" si="11"/>
        <v>28.860274378198504</v>
      </c>
      <c r="I27" s="661">
        <f t="shared" si="8"/>
        <v>260.6105906811265</v>
      </c>
      <c r="K27" s="198" t="s">
        <v>134</v>
      </c>
      <c r="L27" s="661">
        <f t="shared" si="12"/>
        <v>6.3145753424657544E-2</v>
      </c>
      <c r="M27" s="661">
        <f t="shared" si="9"/>
        <v>3.9761930763350439E-2</v>
      </c>
      <c r="N27" s="661">
        <f t="shared" si="9"/>
        <v>4.4645064394758641E-2</v>
      </c>
      <c r="O27" s="661">
        <f t="shared" si="9"/>
        <v>6.4320176967093568E-3</v>
      </c>
      <c r="P27" s="661">
        <f t="shared" si="9"/>
        <v>2.9115481267791673E-2</v>
      </c>
      <c r="Q27" s="661">
        <f t="shared" si="9"/>
        <v>4.8650068755660351E-2</v>
      </c>
      <c r="R27" s="661">
        <f t="shared" si="9"/>
        <v>2.8860274378198505E-2</v>
      </c>
      <c r="S27" s="661">
        <f t="shared" si="10"/>
        <v>0.26061059068112652</v>
      </c>
    </row>
    <row r="28" spans="1:19">
      <c r="A28" s="198" t="s">
        <v>135</v>
      </c>
      <c r="B28" s="661">
        <f t="shared" si="11"/>
        <v>5.0463013698630137</v>
      </c>
      <c r="C28" s="661">
        <f t="shared" si="11"/>
        <v>28.158676422409087</v>
      </c>
      <c r="D28" s="661">
        <f t="shared" si="11"/>
        <v>80.132790843768618</v>
      </c>
      <c r="E28" s="661">
        <f t="shared" si="11"/>
        <v>8.0086630052392813</v>
      </c>
      <c r="F28" s="661">
        <f t="shared" si="11"/>
        <v>10.112855752832218</v>
      </c>
      <c r="G28" s="688">
        <f t="shared" si="11"/>
        <v>20.333859072423063</v>
      </c>
      <c r="H28" s="688">
        <f t="shared" si="11"/>
        <v>18.500572665056268</v>
      </c>
      <c r="I28" s="661">
        <f t="shared" si="8"/>
        <v>170.29371913159153</v>
      </c>
      <c r="K28" s="198" t="s">
        <v>135</v>
      </c>
      <c r="L28" s="661">
        <f t="shared" si="12"/>
        <v>5.0463013698630139E-3</v>
      </c>
      <c r="M28" s="661">
        <f t="shared" si="9"/>
        <v>2.8158676422409087E-2</v>
      </c>
      <c r="N28" s="661">
        <f t="shared" si="9"/>
        <v>8.013279084376862E-2</v>
      </c>
      <c r="O28" s="661">
        <f t="shared" si="9"/>
        <v>8.0086630052392822E-3</v>
      </c>
      <c r="P28" s="661">
        <f t="shared" si="9"/>
        <v>1.0112855752832217E-2</v>
      </c>
      <c r="Q28" s="661">
        <f t="shared" si="9"/>
        <v>2.0333859072423063E-2</v>
      </c>
      <c r="R28" s="661">
        <f t="shared" si="9"/>
        <v>1.8500572665056267E-2</v>
      </c>
      <c r="S28" s="661">
        <f t="shared" si="10"/>
        <v>0.17029371913159158</v>
      </c>
    </row>
    <row r="29" spans="1:19">
      <c r="A29" s="198" t="s">
        <v>308</v>
      </c>
      <c r="B29" s="661">
        <f t="shared" si="11"/>
        <v>0</v>
      </c>
      <c r="C29" s="661">
        <f t="shared" si="11"/>
        <v>0</v>
      </c>
      <c r="D29" s="661">
        <f t="shared" si="11"/>
        <v>0</v>
      </c>
      <c r="E29" s="661">
        <f t="shared" si="11"/>
        <v>0</v>
      </c>
      <c r="F29" s="661">
        <f t="shared" si="11"/>
        <v>0</v>
      </c>
      <c r="G29" s="688">
        <f t="shared" si="11"/>
        <v>0</v>
      </c>
      <c r="H29" s="688">
        <f t="shared" si="11"/>
        <v>0</v>
      </c>
      <c r="I29" s="661">
        <v>0</v>
      </c>
      <c r="K29" s="198" t="s">
        <v>308</v>
      </c>
      <c r="L29" s="661">
        <f t="shared" si="12"/>
        <v>0</v>
      </c>
      <c r="M29" s="661">
        <f t="shared" si="9"/>
        <v>0</v>
      </c>
      <c r="N29" s="661">
        <f t="shared" si="9"/>
        <v>0</v>
      </c>
      <c r="O29" s="661">
        <f t="shared" si="9"/>
        <v>0</v>
      </c>
      <c r="P29" s="661">
        <f t="shared" si="9"/>
        <v>0</v>
      </c>
      <c r="Q29" s="661">
        <f t="shared" si="9"/>
        <v>0</v>
      </c>
      <c r="R29" s="661">
        <f t="shared" si="9"/>
        <v>0</v>
      </c>
      <c r="S29" s="661">
        <f t="shared" si="10"/>
        <v>0</v>
      </c>
    </row>
    <row r="30" spans="1:19">
      <c r="A30" s="198" t="s">
        <v>137</v>
      </c>
      <c r="B30" s="661">
        <f t="shared" si="11"/>
        <v>43.139178082191783</v>
      </c>
      <c r="C30" s="661">
        <f t="shared" si="11"/>
        <v>26.098285464671829</v>
      </c>
      <c r="D30" s="661">
        <f t="shared" si="11"/>
        <v>24.640392361804473</v>
      </c>
      <c r="E30" s="661">
        <f t="shared" si="11"/>
        <v>18.984543793885024</v>
      </c>
      <c r="F30" s="661">
        <f t="shared" si="11"/>
        <v>27.370276809997591</v>
      </c>
      <c r="G30" s="688">
        <f t="shared" si="11"/>
        <v>52.828787230985462</v>
      </c>
      <c r="H30" s="688">
        <f t="shared" si="11"/>
        <v>61.097631702980749</v>
      </c>
      <c r="I30" s="661">
        <f>SUM(B30:H30)</f>
        <v>254.15909544651691</v>
      </c>
      <c r="K30" s="198" t="s">
        <v>137</v>
      </c>
      <c r="L30" s="661">
        <f t="shared" si="12"/>
        <v>4.3139178082191781E-2</v>
      </c>
      <c r="M30" s="661">
        <f t="shared" si="9"/>
        <v>2.6098285464671828E-2</v>
      </c>
      <c r="N30" s="661">
        <f t="shared" si="9"/>
        <v>2.4640392361804472E-2</v>
      </c>
      <c r="O30" s="661">
        <f t="shared" si="9"/>
        <v>1.8984543793885023E-2</v>
      </c>
      <c r="P30" s="661">
        <f t="shared" si="9"/>
        <v>2.7370276809997592E-2</v>
      </c>
      <c r="Q30" s="661">
        <f t="shared" si="9"/>
        <v>5.2828787230985462E-2</v>
      </c>
      <c r="R30" s="661">
        <f t="shared" si="9"/>
        <v>6.1097631702980749E-2</v>
      </c>
      <c r="S30" s="661">
        <f t="shared" si="10"/>
        <v>0.25415909544651694</v>
      </c>
    </row>
    <row r="31" spans="1:19">
      <c r="A31" s="198" t="s">
        <v>138</v>
      </c>
      <c r="B31" s="661">
        <f t="shared" si="11"/>
        <v>4.4210958904109594</v>
      </c>
      <c r="C31" s="661">
        <f t="shared" si="11"/>
        <v>3.5062793491318112</v>
      </c>
      <c r="D31" s="661">
        <f t="shared" si="11"/>
        <v>1.20234171353625</v>
      </c>
      <c r="E31" s="661">
        <f t="shared" si="11"/>
        <v>-1.682684805382046E-2</v>
      </c>
      <c r="F31" s="661">
        <f t="shared" si="11"/>
        <v>0.43736807492221352</v>
      </c>
      <c r="G31" s="688">
        <f t="shared" si="11"/>
        <v>4.9484747345797118</v>
      </c>
      <c r="H31" s="688">
        <f t="shared" si="11"/>
        <v>5.4182832388892646</v>
      </c>
      <c r="I31" s="661">
        <f>SUM(B31:H31)</f>
        <v>19.917016153416391</v>
      </c>
      <c r="K31" s="198" t="s">
        <v>138</v>
      </c>
      <c r="L31" s="661">
        <f t="shared" si="12"/>
        <v>4.4210958904109593E-3</v>
      </c>
      <c r="M31" s="661">
        <f t="shared" si="9"/>
        <v>3.5062793491318113E-3</v>
      </c>
      <c r="N31" s="661">
        <f t="shared" si="9"/>
        <v>1.2023417135362501E-3</v>
      </c>
      <c r="O31" s="661">
        <f t="shared" si="9"/>
        <v>-1.6826848053820461E-5</v>
      </c>
      <c r="P31" s="661">
        <f t="shared" si="9"/>
        <v>4.373680749222135E-4</v>
      </c>
      <c r="Q31" s="661">
        <f t="shared" si="9"/>
        <v>4.9484747345797117E-3</v>
      </c>
      <c r="R31" s="661">
        <f t="shared" si="9"/>
        <v>5.4182832388892646E-3</v>
      </c>
      <c r="S31" s="661">
        <f t="shared" si="10"/>
        <v>1.991701615341639E-2</v>
      </c>
    </row>
    <row r="32" spans="1:19">
      <c r="A32" s="198" t="s">
        <v>270</v>
      </c>
      <c r="B32" s="661">
        <f t="shared" si="11"/>
        <v>10.003287671232879</v>
      </c>
      <c r="C32" s="661">
        <f t="shared" si="11"/>
        <v>13.591350879108877</v>
      </c>
      <c r="D32" s="661">
        <f t="shared" si="11"/>
        <v>10.702451826232741</v>
      </c>
      <c r="E32" s="661">
        <f t="shared" si="11"/>
        <v>4.8825337960287474</v>
      </c>
      <c r="F32" s="661">
        <f t="shared" si="11"/>
        <v>3.3199785804802042</v>
      </c>
      <c r="G32" s="688">
        <f t="shared" si="11"/>
        <v>9.350691192861234</v>
      </c>
      <c r="H32" s="688">
        <f t="shared" si="11"/>
        <v>5.4781555439846796</v>
      </c>
      <c r="I32" s="661">
        <f>SUM(B32:H32)</f>
        <v>57.328449489929355</v>
      </c>
      <c r="K32" s="198" t="s">
        <v>270</v>
      </c>
      <c r="L32" s="661">
        <f t="shared" si="12"/>
        <v>1.000328767123288E-2</v>
      </c>
      <c r="M32" s="661">
        <f t="shared" si="9"/>
        <v>1.3591350879108876E-2</v>
      </c>
      <c r="N32" s="661">
        <f t="shared" si="9"/>
        <v>1.070245182623274E-2</v>
      </c>
      <c r="O32" s="661">
        <f t="shared" si="9"/>
        <v>4.8825337960287478E-3</v>
      </c>
      <c r="P32" s="661">
        <f t="shared" si="9"/>
        <v>3.3199785804802042E-3</v>
      </c>
      <c r="Q32" s="661">
        <f t="shared" si="9"/>
        <v>9.3506911928612334E-3</v>
      </c>
      <c r="R32" s="661">
        <f t="shared" si="9"/>
        <v>5.4781555439846795E-3</v>
      </c>
      <c r="S32" s="661">
        <f t="shared" si="10"/>
        <v>5.7328449489929371E-2</v>
      </c>
    </row>
    <row r="33" spans="1:19">
      <c r="A33" s="198" t="s">
        <v>271</v>
      </c>
      <c r="B33" s="661">
        <f t="shared" si="11"/>
        <v>0.66986301369863022</v>
      </c>
      <c r="C33" s="661">
        <f t="shared" si="11"/>
        <v>0.86753303483673683</v>
      </c>
      <c r="D33" s="661">
        <f t="shared" si="11"/>
        <v>0.92814307904144611</v>
      </c>
      <c r="E33" s="661">
        <f t="shared" si="11"/>
        <v>0.21298254925326615</v>
      </c>
      <c r="F33" s="661">
        <f t="shared" si="11"/>
        <v>0.27552200868587784</v>
      </c>
      <c r="G33" s="688">
        <f t="shared" si="11"/>
        <v>1.4855618849675865</v>
      </c>
      <c r="H33" s="688">
        <f t="shared" si="11"/>
        <v>0.72243776518523517</v>
      </c>
      <c r="I33" s="661">
        <f>SUM(B33:H33)</f>
        <v>5.1620433356687787</v>
      </c>
      <c r="K33" s="198" t="s">
        <v>271</v>
      </c>
      <c r="L33" s="661">
        <f t="shared" si="12"/>
        <v>6.6986301369863026E-4</v>
      </c>
      <c r="M33" s="661">
        <f t="shared" si="9"/>
        <v>8.6753303483673688E-4</v>
      </c>
      <c r="N33" s="661">
        <f t="shared" si="9"/>
        <v>9.2814307904144611E-4</v>
      </c>
      <c r="O33" s="661">
        <f t="shared" si="9"/>
        <v>2.1298254925326615E-4</v>
      </c>
      <c r="P33" s="661">
        <f t="shared" si="9"/>
        <v>2.7552200868587786E-4</v>
      </c>
      <c r="Q33" s="661">
        <f t="shared" si="9"/>
        <v>1.4855618849675865E-3</v>
      </c>
      <c r="R33" s="661">
        <f t="shared" si="9"/>
        <v>7.224377651852352E-4</v>
      </c>
      <c r="S33" s="661">
        <f t="shared" si="10"/>
        <v>5.1620433356687782E-3</v>
      </c>
    </row>
    <row r="34" spans="1:19">
      <c r="A34" s="198" t="s">
        <v>32</v>
      </c>
      <c r="B34" s="661">
        <f t="shared" si="11"/>
        <v>0</v>
      </c>
      <c r="C34" s="661">
        <f t="shared" si="11"/>
        <v>0</v>
      </c>
      <c r="D34" s="661">
        <f t="shared" si="11"/>
        <v>0</v>
      </c>
      <c r="E34" s="661">
        <f t="shared" si="11"/>
        <v>0</v>
      </c>
      <c r="F34" s="661">
        <f t="shared" si="11"/>
        <v>0</v>
      </c>
      <c r="G34" s="688">
        <f t="shared" si="11"/>
        <v>0</v>
      </c>
      <c r="H34" s="688">
        <f t="shared" si="11"/>
        <v>0</v>
      </c>
      <c r="I34" s="661">
        <v>0</v>
      </c>
      <c r="K34" s="198" t="s">
        <v>32</v>
      </c>
      <c r="L34" s="661">
        <f t="shared" si="12"/>
        <v>0</v>
      </c>
      <c r="M34" s="661">
        <f t="shared" si="9"/>
        <v>0</v>
      </c>
      <c r="N34" s="661">
        <f t="shared" si="9"/>
        <v>0</v>
      </c>
      <c r="O34" s="661">
        <f t="shared" si="9"/>
        <v>0</v>
      </c>
      <c r="P34" s="661">
        <f t="shared" si="9"/>
        <v>0</v>
      </c>
      <c r="Q34" s="661">
        <f t="shared" si="9"/>
        <v>0</v>
      </c>
      <c r="R34" s="661">
        <f t="shared" si="9"/>
        <v>0</v>
      </c>
      <c r="S34" s="661">
        <f t="shared" si="10"/>
        <v>0</v>
      </c>
    </row>
    <row r="35" spans="1:19">
      <c r="A35" s="198" t="s">
        <v>141</v>
      </c>
      <c r="B35" s="661">
        <f t="shared" si="11"/>
        <v>0</v>
      </c>
      <c r="C35" s="661">
        <f t="shared" si="11"/>
        <v>0</v>
      </c>
      <c r="D35" s="661">
        <f t="shared" si="11"/>
        <v>0</v>
      </c>
      <c r="E35" s="661">
        <f t="shared" si="11"/>
        <v>0</v>
      </c>
      <c r="F35" s="661">
        <f t="shared" si="11"/>
        <v>0</v>
      </c>
      <c r="G35" s="688">
        <f t="shared" si="11"/>
        <v>0</v>
      </c>
      <c r="H35" s="688">
        <f t="shared" si="11"/>
        <v>0</v>
      </c>
      <c r="I35" s="661">
        <v>0</v>
      </c>
      <c r="K35" s="198" t="s">
        <v>141</v>
      </c>
      <c r="L35" s="661">
        <f t="shared" si="12"/>
        <v>0</v>
      </c>
      <c r="M35" s="661">
        <f t="shared" si="9"/>
        <v>0</v>
      </c>
      <c r="N35" s="661">
        <f t="shared" si="9"/>
        <v>0</v>
      </c>
      <c r="O35" s="661">
        <f t="shared" si="9"/>
        <v>0</v>
      </c>
      <c r="P35" s="661">
        <f t="shared" si="9"/>
        <v>0</v>
      </c>
      <c r="Q35" s="661">
        <f t="shared" si="9"/>
        <v>0</v>
      </c>
      <c r="R35" s="661">
        <f t="shared" si="9"/>
        <v>0</v>
      </c>
      <c r="S35" s="661">
        <f t="shared" si="10"/>
        <v>0</v>
      </c>
    </row>
    <row r="36" spans="1:19" ht="15">
      <c r="A36" s="662" t="s">
        <v>19</v>
      </c>
      <c r="B36" s="657">
        <v>489</v>
      </c>
      <c r="C36" s="657">
        <v>331</v>
      </c>
      <c r="D36" s="670">
        <v>452</v>
      </c>
      <c r="E36" s="670">
        <v>178</v>
      </c>
      <c r="F36" s="671">
        <v>334</v>
      </c>
      <c r="G36" s="694">
        <v>697.52967475190667</v>
      </c>
      <c r="H36" s="697">
        <v>436.73682683312268</v>
      </c>
      <c r="I36" s="663">
        <f>SUM(B36+C36+D36+E36+F36+G36+H36)</f>
        <v>2918.2665015850298</v>
      </c>
      <c r="K36" s="662" t="s">
        <v>19</v>
      </c>
      <c r="L36" s="665">
        <f t="shared" ref="L36:S36" si="13">SUM(L22:L35)</f>
        <v>0.48900000000000005</v>
      </c>
      <c r="M36" s="666">
        <f t="shared" si="13"/>
        <v>0.33100000000000002</v>
      </c>
      <c r="N36" s="665">
        <f t="shared" si="13"/>
        <v>0.45199999999999996</v>
      </c>
      <c r="O36" s="666">
        <f t="shared" si="13"/>
        <v>0.17800000000000002</v>
      </c>
      <c r="P36" s="665">
        <f t="shared" si="13"/>
        <v>0.33400000000000007</v>
      </c>
      <c r="Q36" s="666">
        <f t="shared" si="13"/>
        <v>0.69752967475190686</v>
      </c>
      <c r="R36" s="665">
        <f t="shared" si="13"/>
        <v>0.43673682683312265</v>
      </c>
      <c r="S36" s="666">
        <f t="shared" si="13"/>
        <v>2.9182665015850295</v>
      </c>
    </row>
    <row r="37" spans="1:19" ht="15">
      <c r="A37" s="662"/>
      <c r="B37" s="672"/>
      <c r="C37" s="672"/>
      <c r="D37" s="673"/>
      <c r="E37" s="673"/>
      <c r="F37" s="674"/>
      <c r="G37" s="673"/>
      <c r="H37" s="674"/>
      <c r="I37" s="675"/>
      <c r="K37" s="662"/>
      <c r="L37" s="676"/>
      <c r="M37" s="677"/>
      <c r="N37" s="676"/>
      <c r="O37" s="677"/>
      <c r="P37" s="676"/>
      <c r="Q37" s="677"/>
      <c r="R37" s="676"/>
      <c r="S37" s="677"/>
    </row>
    <row r="38" spans="1:19" ht="15">
      <c r="A38" s="662"/>
      <c r="B38" s="672"/>
      <c r="C38" s="672"/>
      <c r="D38" s="673"/>
      <c r="E38" s="673"/>
      <c r="F38" s="674"/>
      <c r="G38" s="673"/>
      <c r="H38" s="674"/>
      <c r="I38" s="675"/>
      <c r="K38" s="662"/>
      <c r="L38" s="676"/>
      <c r="M38" s="677"/>
      <c r="N38" s="676"/>
      <c r="O38" s="677"/>
      <c r="P38" s="676"/>
      <c r="Q38" s="677"/>
      <c r="R38" s="676"/>
      <c r="S38" s="677"/>
    </row>
    <row r="39" spans="1:19" ht="15">
      <c r="K39" s="655" t="s">
        <v>312</v>
      </c>
      <c r="L39" s="678"/>
      <c r="M39" s="678"/>
      <c r="N39" s="678"/>
      <c r="O39" s="678"/>
      <c r="P39" s="678"/>
      <c r="Q39" s="678"/>
      <c r="R39" s="678"/>
      <c r="S39" s="678"/>
    </row>
    <row r="40" spans="1:19">
      <c r="A40" s="156" t="s">
        <v>45</v>
      </c>
      <c r="B40" s="657" t="s">
        <v>170</v>
      </c>
      <c r="C40" s="657" t="s">
        <v>142</v>
      </c>
      <c r="D40" s="657" t="s">
        <v>171</v>
      </c>
      <c r="E40" s="657" t="s">
        <v>172</v>
      </c>
      <c r="F40" s="657" t="s">
        <v>173</v>
      </c>
      <c r="G40" s="657" t="s">
        <v>174</v>
      </c>
      <c r="H40" s="658" t="s">
        <v>175</v>
      </c>
      <c r="I40" s="657" t="s">
        <v>19</v>
      </c>
      <c r="K40" s="659" t="s">
        <v>313</v>
      </c>
      <c r="L40" s="657" t="s">
        <v>170</v>
      </c>
      <c r="M40" s="657" t="s">
        <v>142</v>
      </c>
      <c r="N40" s="657" t="s">
        <v>171</v>
      </c>
      <c r="O40" s="657" t="s">
        <v>172</v>
      </c>
      <c r="P40" s="657" t="s">
        <v>173</v>
      </c>
      <c r="Q40" s="657" t="s">
        <v>174</v>
      </c>
      <c r="R40" s="658" t="s">
        <v>175</v>
      </c>
      <c r="S40" s="657" t="s">
        <v>19</v>
      </c>
    </row>
    <row r="41" spans="1:19">
      <c r="A41" s="198" t="s">
        <v>307</v>
      </c>
      <c r="B41" s="660">
        <v>18.73217621557831</v>
      </c>
      <c r="C41" s="689">
        <v>7.1320027193154649</v>
      </c>
      <c r="D41" s="689">
        <v>2.934580173655335</v>
      </c>
      <c r="E41" s="689">
        <v>10.021287150000004</v>
      </c>
      <c r="F41" s="689">
        <v>11.865961162510843</v>
      </c>
      <c r="G41" s="689">
        <v>13.567671051578834</v>
      </c>
      <c r="H41" s="689">
        <v>19.481679474308692</v>
      </c>
      <c r="I41" s="661">
        <f t="shared" ref="I41:I55" si="14">SUM(B41:H41)</f>
        <v>83.735357946947488</v>
      </c>
      <c r="K41" s="198" t="s">
        <v>307</v>
      </c>
      <c r="L41" s="652">
        <f t="shared" ref="L41:R54" si="15">+B41-L59</f>
        <v>18.648535568333781</v>
      </c>
      <c r="M41" s="652">
        <f t="shared" si="15"/>
        <v>7.1140047023382564</v>
      </c>
      <c r="N41" s="652">
        <f t="shared" si="15"/>
        <v>2.9075377874831498</v>
      </c>
      <c r="O41" s="652">
        <f t="shared" si="15"/>
        <v>10.000282885321434</v>
      </c>
      <c r="P41" s="652">
        <f t="shared" si="15"/>
        <v>11.822927495218298</v>
      </c>
      <c r="Q41" s="652">
        <f t="shared" si="15"/>
        <v>13.477059207925748</v>
      </c>
      <c r="R41" s="652">
        <f t="shared" si="15"/>
        <v>19.414756319962606</v>
      </c>
      <c r="S41" s="661">
        <f t="shared" ref="S41:S55" si="16">+SUM(L41:R41)</f>
        <v>83.385103966583273</v>
      </c>
    </row>
    <row r="42" spans="1:19">
      <c r="A42" s="198" t="s">
        <v>130</v>
      </c>
      <c r="B42" s="660">
        <v>47.67171476011427</v>
      </c>
      <c r="C42" s="689">
        <v>6.2302791099080608</v>
      </c>
      <c r="D42" s="689">
        <v>26.161310636822357</v>
      </c>
      <c r="E42" s="689">
        <v>48.811065419999892</v>
      </c>
      <c r="F42" s="689">
        <v>32.862415413889082</v>
      </c>
      <c r="G42" s="689">
        <v>30.193716378190125</v>
      </c>
      <c r="H42" s="689">
        <v>42.6585236556636</v>
      </c>
      <c r="I42" s="661">
        <f t="shared" si="14"/>
        <v>234.58902537458738</v>
      </c>
      <c r="K42" s="198" t="s">
        <v>130</v>
      </c>
      <c r="L42" s="652">
        <f t="shared" si="15"/>
        <v>47.45883971184162</v>
      </c>
      <c r="M42" s="652">
        <f t="shared" si="15"/>
        <v>6.1852527120347665</v>
      </c>
      <c r="N42" s="652">
        <f t="shared" si="15"/>
        <v>26.042098193474541</v>
      </c>
      <c r="O42" s="652">
        <f t="shared" si="15"/>
        <v>48.763049940649843</v>
      </c>
      <c r="P42" s="652">
        <f t="shared" si="15"/>
        <v>32.798176547020418</v>
      </c>
      <c r="Q42" s="652">
        <f t="shared" si="15"/>
        <v>30.0472321262625</v>
      </c>
      <c r="R42" s="652">
        <f t="shared" si="15"/>
        <v>42.51719065488026</v>
      </c>
      <c r="S42" s="661">
        <f t="shared" si="16"/>
        <v>233.81183988616397</v>
      </c>
    </row>
    <row r="43" spans="1:19">
      <c r="A43" s="198" t="s">
        <v>131</v>
      </c>
      <c r="B43" s="660">
        <v>12.316655489399336</v>
      </c>
      <c r="C43" s="689">
        <v>4.7651269269282128</v>
      </c>
      <c r="D43" s="689">
        <v>6.0796473220990368</v>
      </c>
      <c r="E43" s="689">
        <v>10.768182910000005</v>
      </c>
      <c r="F43" s="689">
        <v>8.9791943988239886</v>
      </c>
      <c r="G43" s="689">
        <v>31.874290575039385</v>
      </c>
      <c r="H43" s="689">
        <v>33.997074486815791</v>
      </c>
      <c r="I43" s="661">
        <f t="shared" si="14"/>
        <v>108.78017210910575</v>
      </c>
      <c r="K43" s="198" t="s">
        <v>131</v>
      </c>
      <c r="L43" s="652">
        <f t="shared" si="15"/>
        <v>12.261639324206993</v>
      </c>
      <c r="M43" s="652">
        <f t="shared" si="15"/>
        <v>4.7482420277257278</v>
      </c>
      <c r="N43" s="652">
        <f t="shared" si="15"/>
        <v>6.0584698151459291</v>
      </c>
      <c r="O43" s="652">
        <f t="shared" si="15"/>
        <v>10.742147775331677</v>
      </c>
      <c r="P43" s="652">
        <f t="shared" si="15"/>
        <v>8.9261229344597215</v>
      </c>
      <c r="Q43" s="652">
        <f t="shared" si="15"/>
        <v>31.745216444802885</v>
      </c>
      <c r="R43" s="652">
        <f t="shared" si="15"/>
        <v>33.881691230099449</v>
      </c>
      <c r="S43" s="661">
        <f t="shared" si="16"/>
        <v>108.36352955177239</v>
      </c>
    </row>
    <row r="44" spans="1:19">
      <c r="A44" s="198" t="s">
        <v>132</v>
      </c>
      <c r="B44" s="660">
        <v>0.10741420130617492</v>
      </c>
      <c r="C44" s="689">
        <v>6.0293999999999999E-3</v>
      </c>
      <c r="D44" s="689">
        <v>0.98298638000000005</v>
      </c>
      <c r="E44" s="689">
        <v>4.7173349999999996E-2</v>
      </c>
      <c r="F44" s="689">
        <v>0.52438968186609591</v>
      </c>
      <c r="G44" s="689">
        <v>5.2016692137220009</v>
      </c>
      <c r="H44" s="689">
        <v>0.8462112171064089</v>
      </c>
      <c r="I44" s="661">
        <f t="shared" si="14"/>
        <v>7.7158734440006809</v>
      </c>
      <c r="K44" s="198" t="s">
        <v>132</v>
      </c>
      <c r="L44" s="652">
        <f t="shared" si="15"/>
        <v>0.106922985545529</v>
      </c>
      <c r="M44" s="652">
        <f t="shared" si="15"/>
        <v>3.0506341239812367E-3</v>
      </c>
      <c r="N44" s="652">
        <f t="shared" si="15"/>
        <v>0.97777923188388771</v>
      </c>
      <c r="O44" s="652">
        <f t="shared" si="15"/>
        <v>4.6437706515155393E-2</v>
      </c>
      <c r="P44" s="652">
        <f t="shared" si="15"/>
        <v>0.52072176641606371</v>
      </c>
      <c r="Q44" s="652">
        <f t="shared" si="15"/>
        <v>5.1864233332356715</v>
      </c>
      <c r="R44" s="652">
        <f t="shared" si="15"/>
        <v>0.8430299936150617</v>
      </c>
      <c r="S44" s="661">
        <f t="shared" si="16"/>
        <v>7.6843656513353498</v>
      </c>
    </row>
    <row r="45" spans="1:19">
      <c r="A45" s="198" t="s">
        <v>133</v>
      </c>
      <c r="B45" s="660">
        <v>2.3562396072502012</v>
      </c>
      <c r="C45" s="689">
        <v>5.3853436194945257</v>
      </c>
      <c r="D45" s="689">
        <v>18.896164890000001</v>
      </c>
      <c r="E45" s="689">
        <v>9.0826310199999991</v>
      </c>
      <c r="F45" s="689">
        <v>40.550386891148619</v>
      </c>
      <c r="G45" s="689">
        <v>37.806899844940347</v>
      </c>
      <c r="H45" s="689">
        <v>4.8373123845996142</v>
      </c>
      <c r="I45" s="661">
        <f t="shared" si="14"/>
        <v>118.9149782574333</v>
      </c>
      <c r="K45" s="198" t="s">
        <v>133</v>
      </c>
      <c r="L45" s="652">
        <f t="shared" si="15"/>
        <v>2.3457007963854339</v>
      </c>
      <c r="M45" s="652">
        <f t="shared" si="15"/>
        <v>5.3732404234088076</v>
      </c>
      <c r="N45" s="652">
        <f t="shared" si="15"/>
        <v>18.850413130018961</v>
      </c>
      <c r="O45" s="652">
        <f t="shared" si="15"/>
        <v>9.0427888191595027</v>
      </c>
      <c r="P45" s="652">
        <f t="shared" si="15"/>
        <v>40.476023009096949</v>
      </c>
      <c r="Q45" s="652">
        <f t="shared" si="15"/>
        <v>37.671501672084112</v>
      </c>
      <c r="R45" s="652">
        <f t="shared" si="15"/>
        <v>4.8196625598681875</v>
      </c>
      <c r="S45" s="661">
        <f t="shared" si="16"/>
        <v>118.57933041002195</v>
      </c>
    </row>
    <row r="46" spans="1:19">
      <c r="A46" s="198" t="s">
        <v>134</v>
      </c>
      <c r="B46" s="660">
        <v>14.142512632023376</v>
      </c>
      <c r="C46" s="689">
        <v>12.23923570488591</v>
      </c>
      <c r="D46" s="689">
        <v>10.971807288365746</v>
      </c>
      <c r="E46" s="689">
        <v>6.2732049400000003</v>
      </c>
      <c r="F46" s="689">
        <v>6.3189221975410561</v>
      </c>
      <c r="G46" s="689">
        <v>21.168627368292164</v>
      </c>
      <c r="H46" s="689">
        <v>9.2127018581842517</v>
      </c>
      <c r="I46" s="661">
        <f t="shared" si="14"/>
        <v>80.327011989292501</v>
      </c>
      <c r="K46" s="198" t="s">
        <v>134</v>
      </c>
      <c r="L46" s="652">
        <f t="shared" si="15"/>
        <v>14.079369078791254</v>
      </c>
      <c r="M46" s="652">
        <f t="shared" si="15"/>
        <v>12.221990218235275</v>
      </c>
      <c r="N46" s="652">
        <f t="shared" si="15"/>
        <v>10.938157138145753</v>
      </c>
      <c r="O46" s="652">
        <f t="shared" si="15"/>
        <v>6.2669510579040617</v>
      </c>
      <c r="P46" s="652">
        <f t="shared" si="15"/>
        <v>6.2925696703306429</v>
      </c>
      <c r="Q46" s="652">
        <f t="shared" si="15"/>
        <v>21.123723630333391</v>
      </c>
      <c r="R46" s="652">
        <f t="shared" si="15"/>
        <v>9.1813068964468023</v>
      </c>
      <c r="S46" s="661">
        <f t="shared" si="16"/>
        <v>80.104067690187179</v>
      </c>
    </row>
    <row r="47" spans="1:19">
      <c r="A47" s="198" t="s">
        <v>135</v>
      </c>
      <c r="B47" s="660">
        <v>1.1328154523602714</v>
      </c>
      <c r="C47" s="689">
        <v>0.33874497999999997</v>
      </c>
      <c r="D47" s="689">
        <v>2.0564539990575121</v>
      </c>
      <c r="E47" s="689">
        <v>11.795784429999999</v>
      </c>
      <c r="F47" s="689">
        <v>6.6205659100000025</v>
      </c>
      <c r="G47" s="689">
        <v>5.8460528483443932</v>
      </c>
      <c r="H47" s="689">
        <v>5.3998778243746832</v>
      </c>
      <c r="I47" s="661">
        <f t="shared" si="14"/>
        <v>33.190295444136858</v>
      </c>
      <c r="K47" s="198" t="s">
        <v>135</v>
      </c>
      <c r="L47" s="652">
        <f t="shared" si="15"/>
        <v>1.1277693268190905</v>
      </c>
      <c r="M47" s="652">
        <f t="shared" si="15"/>
        <v>0.32653203990832302</v>
      </c>
      <c r="N47" s="652">
        <f t="shared" si="15"/>
        <v>1.996055823223396</v>
      </c>
      <c r="O47" s="652">
        <f t="shared" si="15"/>
        <v>11.787997568000771</v>
      </c>
      <c r="P47" s="652">
        <f t="shared" si="15"/>
        <v>6.6114127277479096</v>
      </c>
      <c r="Q47" s="652">
        <f t="shared" si="15"/>
        <v>5.8272848115700882</v>
      </c>
      <c r="R47" s="652">
        <f t="shared" si="15"/>
        <v>5.3797524172725559</v>
      </c>
      <c r="S47" s="661">
        <f t="shared" si="16"/>
        <v>33.056804714542132</v>
      </c>
    </row>
    <row r="48" spans="1:19">
      <c r="A48" s="198" t="s">
        <v>308</v>
      </c>
      <c r="B48" s="660">
        <v>0</v>
      </c>
      <c r="C48" s="689">
        <v>0</v>
      </c>
      <c r="D48" s="689">
        <v>0</v>
      </c>
      <c r="E48" s="689">
        <v>0</v>
      </c>
      <c r="F48" s="689">
        <v>0</v>
      </c>
      <c r="G48" s="689">
        <v>0</v>
      </c>
      <c r="H48" s="689">
        <v>0</v>
      </c>
      <c r="I48" s="661">
        <f t="shared" si="14"/>
        <v>0</v>
      </c>
      <c r="K48" s="198" t="s">
        <v>308</v>
      </c>
      <c r="L48" s="652">
        <f t="shared" si="15"/>
        <v>0</v>
      </c>
      <c r="M48" s="652">
        <f t="shared" si="15"/>
        <v>0</v>
      </c>
      <c r="N48" s="652">
        <f t="shared" si="15"/>
        <v>0</v>
      </c>
      <c r="O48" s="652">
        <f t="shared" si="15"/>
        <v>0</v>
      </c>
      <c r="P48" s="652">
        <f t="shared" si="15"/>
        <v>0</v>
      </c>
      <c r="Q48" s="652">
        <f t="shared" si="15"/>
        <v>0</v>
      </c>
      <c r="R48" s="652">
        <f t="shared" si="15"/>
        <v>0</v>
      </c>
      <c r="S48" s="661">
        <f t="shared" si="16"/>
        <v>0</v>
      </c>
    </row>
    <row r="49" spans="1:19">
      <c r="A49" s="198" t="s">
        <v>137</v>
      </c>
      <c r="B49" s="660">
        <v>9.6615777238275289</v>
      </c>
      <c r="C49" s="689">
        <v>2.7886075499999996</v>
      </c>
      <c r="D49" s="689">
        <v>12.119416030099959</v>
      </c>
      <c r="E49" s="689">
        <v>4.6327440599999825</v>
      </c>
      <c r="F49" s="689">
        <v>8.9379353991366379</v>
      </c>
      <c r="G49" s="689">
        <v>8.4129015867122519</v>
      </c>
      <c r="H49" s="689">
        <v>17.679438829659318</v>
      </c>
      <c r="I49" s="661">
        <f t="shared" si="14"/>
        <v>64.232621179435682</v>
      </c>
      <c r="K49" s="198" t="s">
        <v>137</v>
      </c>
      <c r="L49" s="652">
        <f t="shared" si="15"/>
        <v>9.6184400488471677</v>
      </c>
      <c r="M49" s="652">
        <f t="shared" si="15"/>
        <v>2.7772882396711283</v>
      </c>
      <c r="N49" s="652">
        <f t="shared" si="15"/>
        <v>12.100843923290508</v>
      </c>
      <c r="O49" s="652">
        <f t="shared" si="15"/>
        <v>4.6142852957162841</v>
      </c>
      <c r="P49" s="652">
        <f t="shared" si="15"/>
        <v>8.9131624627816457</v>
      </c>
      <c r="Q49" s="652">
        <f t="shared" si="15"/>
        <v>8.3641409152646098</v>
      </c>
      <c r="R49" s="652">
        <f t="shared" si="15"/>
        <v>17.612975226977394</v>
      </c>
      <c r="S49" s="661">
        <f t="shared" si="16"/>
        <v>64.00113611254875</v>
      </c>
    </row>
    <row r="50" spans="1:19">
      <c r="A50" s="198" t="s">
        <v>138</v>
      </c>
      <c r="B50" s="660">
        <v>0.98892180108156835</v>
      </c>
      <c r="C50" s="689">
        <v>0.42881904999999998</v>
      </c>
      <c r="D50" s="689">
        <v>0.52392863999999995</v>
      </c>
      <c r="E50" s="689">
        <v>-1.0290700000000002E-2</v>
      </c>
      <c r="F50" s="689">
        <v>0.17768165999999999</v>
      </c>
      <c r="G50" s="689">
        <v>0.93716609999999989</v>
      </c>
      <c r="H50" s="689">
        <v>1.5678546682364731</v>
      </c>
      <c r="I50" s="661">
        <f t="shared" si="14"/>
        <v>4.6140812193180416</v>
      </c>
      <c r="K50" s="198" t="s">
        <v>138</v>
      </c>
      <c r="L50" s="652">
        <f t="shared" si="15"/>
        <v>0.98450085923575503</v>
      </c>
      <c r="M50" s="652">
        <f t="shared" si="15"/>
        <v>0.42729831163171672</v>
      </c>
      <c r="N50" s="652">
        <f t="shared" si="15"/>
        <v>0.52302240367074948</v>
      </c>
      <c r="O50" s="652">
        <f t="shared" si="15"/>
        <v>-1.0274339173780773E-2</v>
      </c>
      <c r="P50" s="652">
        <f t="shared" si="15"/>
        <v>0.17728579657636825</v>
      </c>
      <c r="Q50" s="652">
        <f t="shared" si="15"/>
        <v>0.93259868584292682</v>
      </c>
      <c r="R50" s="652">
        <f t="shared" si="15"/>
        <v>1.5619605179335885</v>
      </c>
      <c r="S50" s="661">
        <f t="shared" si="16"/>
        <v>4.5963922357173246</v>
      </c>
    </row>
    <row r="51" spans="1:19">
      <c r="A51" s="198" t="s">
        <v>270</v>
      </c>
      <c r="B51" s="660">
        <v>2.240709994448828</v>
      </c>
      <c r="C51" s="689">
        <v>0.42110577999999999</v>
      </c>
      <c r="D51" s="689">
        <v>1.8801254998999937</v>
      </c>
      <c r="E51" s="689">
        <v>4.4414825899999943</v>
      </c>
      <c r="F51" s="689">
        <v>2.1874961550837564</v>
      </c>
      <c r="G51" s="689">
        <v>4.4917233514531176</v>
      </c>
      <c r="H51" s="689">
        <v>1.585179541983968</v>
      </c>
      <c r="I51" s="661">
        <f t="shared" si="14"/>
        <v>17.247822912869658</v>
      </c>
      <c r="K51" s="198" t="s">
        <v>270</v>
      </c>
      <c r="L51" s="652">
        <f t="shared" si="15"/>
        <v>2.2307070553229473</v>
      </c>
      <c r="M51" s="652">
        <f t="shared" si="15"/>
        <v>0.41521095910851025</v>
      </c>
      <c r="N51" s="652">
        <f t="shared" si="15"/>
        <v>1.8720587826366797</v>
      </c>
      <c r="O51" s="652">
        <f t="shared" si="15"/>
        <v>4.4367352786383636</v>
      </c>
      <c r="P51" s="652">
        <f t="shared" si="15"/>
        <v>2.1844912304845234</v>
      </c>
      <c r="Q51" s="652">
        <f t="shared" si="15"/>
        <v>4.4830927164345642</v>
      </c>
      <c r="R51" s="652">
        <f t="shared" si="15"/>
        <v>1.5792202610207517</v>
      </c>
      <c r="S51" s="661">
        <f t="shared" si="16"/>
        <v>17.201516283646342</v>
      </c>
    </row>
    <row r="52" spans="1:19">
      <c r="A52" s="198" t="s">
        <v>271</v>
      </c>
      <c r="B52" s="660">
        <v>0.14544680535415355</v>
      </c>
      <c r="C52" s="689">
        <v>-1.9687919999999998E-2</v>
      </c>
      <c r="D52" s="689">
        <v>0.35110018999999998</v>
      </c>
      <c r="E52" s="689">
        <v>8.3189109999999997E-2</v>
      </c>
      <c r="F52" s="689">
        <v>0.13880237000000001</v>
      </c>
      <c r="G52" s="689">
        <v>6.509769E-2</v>
      </c>
      <c r="H52" s="689">
        <v>0.20904728909819645</v>
      </c>
      <c r="I52" s="661">
        <f t="shared" si="14"/>
        <v>0.97299553445234999</v>
      </c>
      <c r="K52" s="198" t="s">
        <v>271</v>
      </c>
      <c r="L52" s="652">
        <f t="shared" si="15"/>
        <v>0.14477696568054546</v>
      </c>
      <c r="M52" s="652">
        <f t="shared" si="15"/>
        <v>-2.0064185163286577E-2</v>
      </c>
      <c r="N52" s="652">
        <f t="shared" si="15"/>
        <v>0.3504006243378423</v>
      </c>
      <c r="O52" s="652">
        <f t="shared" si="15"/>
        <v>8.2982026031278369E-2</v>
      </c>
      <c r="P52" s="652">
        <f t="shared" si="15"/>
        <v>0.13855299403522781</v>
      </c>
      <c r="Q52" s="652">
        <f t="shared" si="15"/>
        <v>6.3726524792831307E-2</v>
      </c>
      <c r="R52" s="652">
        <f t="shared" si="15"/>
        <v>0.20826140239114516</v>
      </c>
      <c r="S52" s="661">
        <f t="shared" si="16"/>
        <v>0.96863635210558385</v>
      </c>
    </row>
    <row r="53" spans="1:19">
      <c r="A53" s="198" t="s">
        <v>32</v>
      </c>
      <c r="B53" s="660">
        <v>0</v>
      </c>
      <c r="C53" s="689">
        <v>0</v>
      </c>
      <c r="D53" s="689">
        <v>0.191692</v>
      </c>
      <c r="E53" s="689">
        <v>0</v>
      </c>
      <c r="F53" s="689">
        <v>0</v>
      </c>
      <c r="G53" s="689">
        <v>0</v>
      </c>
      <c r="H53" s="689">
        <v>0</v>
      </c>
      <c r="I53" s="661">
        <f t="shared" si="14"/>
        <v>0.191692</v>
      </c>
      <c r="K53" s="198" t="s">
        <v>32</v>
      </c>
      <c r="L53" s="652">
        <f t="shared" si="15"/>
        <v>0</v>
      </c>
      <c r="M53" s="652">
        <f t="shared" si="15"/>
        <v>0</v>
      </c>
      <c r="N53" s="652">
        <f t="shared" si="15"/>
        <v>0.191692</v>
      </c>
      <c r="O53" s="652">
        <f t="shared" si="15"/>
        <v>0</v>
      </c>
      <c r="P53" s="652">
        <f t="shared" si="15"/>
        <v>0</v>
      </c>
      <c r="Q53" s="652">
        <f t="shared" si="15"/>
        <v>0</v>
      </c>
      <c r="R53" s="652">
        <f t="shared" si="15"/>
        <v>0</v>
      </c>
      <c r="S53" s="661">
        <f t="shared" si="16"/>
        <v>0.191692</v>
      </c>
    </row>
    <row r="54" spans="1:19">
      <c r="A54" s="198" t="s">
        <v>141</v>
      </c>
      <c r="B54" s="660">
        <v>0</v>
      </c>
      <c r="C54" s="689">
        <v>0</v>
      </c>
      <c r="D54" s="689">
        <v>0</v>
      </c>
      <c r="E54" s="689">
        <v>0</v>
      </c>
      <c r="F54" s="689">
        <v>0</v>
      </c>
      <c r="G54" s="689">
        <v>0</v>
      </c>
      <c r="H54" s="689">
        <v>0</v>
      </c>
      <c r="I54" s="661">
        <f t="shared" si="14"/>
        <v>0</v>
      </c>
      <c r="K54" s="198" t="s">
        <v>141</v>
      </c>
      <c r="L54" s="652">
        <f t="shared" si="15"/>
        <v>0</v>
      </c>
      <c r="M54" s="652">
        <f t="shared" si="15"/>
        <v>0</v>
      </c>
      <c r="N54" s="652">
        <f t="shared" si="15"/>
        <v>0</v>
      </c>
      <c r="O54" s="652">
        <f t="shared" si="15"/>
        <v>0</v>
      </c>
      <c r="P54" s="652">
        <f t="shared" si="15"/>
        <v>0</v>
      </c>
      <c r="Q54" s="652">
        <f t="shared" si="15"/>
        <v>0</v>
      </c>
      <c r="R54" s="652">
        <f t="shared" si="15"/>
        <v>0</v>
      </c>
      <c r="S54" s="661">
        <f t="shared" si="16"/>
        <v>0</v>
      </c>
    </row>
    <row r="55" spans="1:19" ht="15">
      <c r="A55" s="662" t="s">
        <v>19</v>
      </c>
      <c r="B55" s="692">
        <f t="shared" ref="B55:H55" si="17">SUM(B41:B54)</f>
        <v>109.49618468274402</v>
      </c>
      <c r="C55" s="692">
        <f t="shared" si="17"/>
        <v>39.715606920532174</v>
      </c>
      <c r="D55" s="692">
        <f t="shared" si="17"/>
        <v>83.149213049999929</v>
      </c>
      <c r="E55" s="692">
        <f t="shared" si="17"/>
        <v>105.94645427999987</v>
      </c>
      <c r="F55" s="700">
        <f t="shared" si="17"/>
        <v>119.16375124000007</v>
      </c>
      <c r="G55" s="692">
        <f t="shared" si="17"/>
        <v>159.56581600827261</v>
      </c>
      <c r="H55" s="700">
        <f t="shared" si="17"/>
        <v>137.47490123003101</v>
      </c>
      <c r="I55" s="692">
        <f t="shared" si="14"/>
        <v>754.51192741157968</v>
      </c>
      <c r="K55" s="662" t="s">
        <v>19</v>
      </c>
      <c r="L55" s="665">
        <f t="shared" ref="L55:R55" si="18">+SUM(L41:L54)</f>
        <v>109.00720172101012</v>
      </c>
      <c r="M55" s="665">
        <f t="shared" si="18"/>
        <v>39.57204608302321</v>
      </c>
      <c r="N55" s="665">
        <f t="shared" si="18"/>
        <v>82.808528853311415</v>
      </c>
      <c r="O55" s="665">
        <f t="shared" si="18"/>
        <v>105.77338401409459</v>
      </c>
      <c r="P55" s="665">
        <f t="shared" si="18"/>
        <v>118.86144663416776</v>
      </c>
      <c r="Q55" s="665">
        <f t="shared" si="18"/>
        <v>158.92200006854929</v>
      </c>
      <c r="R55" s="665">
        <f t="shared" si="18"/>
        <v>136.99980748046781</v>
      </c>
      <c r="S55" s="666">
        <f t="shared" si="16"/>
        <v>751.94441485462414</v>
      </c>
    </row>
    <row r="56" spans="1:19" ht="15">
      <c r="K56" s="667" t="s">
        <v>310</v>
      </c>
      <c r="L56" s="668">
        <f t="shared" ref="L56:S56" si="19">+L55-B55</f>
        <v>-0.4889829617338961</v>
      </c>
      <c r="M56" s="668">
        <f t="shared" si="19"/>
        <v>-0.14356083750896431</v>
      </c>
      <c r="N56" s="668">
        <f t="shared" si="19"/>
        <v>-0.34068419668851391</v>
      </c>
      <c r="O56" s="668">
        <f t="shared" si="19"/>
        <v>-0.17307026590528096</v>
      </c>
      <c r="P56" s="668">
        <f t="shared" si="19"/>
        <v>-0.30230460583230467</v>
      </c>
      <c r="Q56" s="668">
        <f t="shared" si="19"/>
        <v>-0.64381593972331075</v>
      </c>
      <c r="R56" s="668">
        <f t="shared" si="19"/>
        <v>-0.47509374956320016</v>
      </c>
      <c r="S56" s="668">
        <f t="shared" si="19"/>
        <v>-2.5675125569555348</v>
      </c>
    </row>
    <row r="58" spans="1:19" ht="15">
      <c r="A58" s="662" t="s">
        <v>314</v>
      </c>
      <c r="B58" s="657" t="s">
        <v>170</v>
      </c>
      <c r="C58" s="657" t="s">
        <v>142</v>
      </c>
      <c r="D58" s="657" t="s">
        <v>171</v>
      </c>
      <c r="E58" s="657" t="s">
        <v>172</v>
      </c>
      <c r="F58" s="657" t="s">
        <v>173</v>
      </c>
      <c r="G58" s="657" t="s">
        <v>174</v>
      </c>
      <c r="H58" s="658" t="s">
        <v>175</v>
      </c>
      <c r="I58" s="657" t="s">
        <v>19</v>
      </c>
      <c r="K58" s="662" t="s">
        <v>321</v>
      </c>
      <c r="L58" s="657" t="s">
        <v>170</v>
      </c>
      <c r="M58" s="657" t="s">
        <v>142</v>
      </c>
      <c r="N58" s="657" t="s">
        <v>171</v>
      </c>
      <c r="O58" s="657" t="s">
        <v>172</v>
      </c>
      <c r="P58" s="657" t="s">
        <v>173</v>
      </c>
      <c r="Q58" s="657" t="s">
        <v>174</v>
      </c>
      <c r="R58" s="658" t="s">
        <v>175</v>
      </c>
      <c r="S58" s="657" t="s">
        <v>19</v>
      </c>
    </row>
    <row r="59" spans="1:19">
      <c r="A59" s="198" t="s">
        <v>307</v>
      </c>
      <c r="B59" s="661">
        <f t="shared" ref="B59:H72" si="20">+B22*B$76</f>
        <v>83.640647244528864</v>
      </c>
      <c r="C59" s="661">
        <f>+C22*C$76</f>
        <v>17.998016977208106</v>
      </c>
      <c r="D59" s="661">
        <f t="shared" si="20"/>
        <v>27.042386172185157</v>
      </c>
      <c r="E59" s="661">
        <f t="shared" si="20"/>
        <v>21.00426467857061</v>
      </c>
      <c r="F59" s="661">
        <f t="shared" si="20"/>
        <v>43.033667292544962</v>
      </c>
      <c r="G59" s="661">
        <f t="shared" si="20"/>
        <v>90.611843653086765</v>
      </c>
      <c r="H59" s="661">
        <f t="shared" si="20"/>
        <v>66.923154346086562</v>
      </c>
      <c r="I59" s="661">
        <f t="shared" ref="I59:I72" si="21">+SUM(B59:H59)</f>
        <v>350.25398036421109</v>
      </c>
      <c r="K59" s="198" t="s">
        <v>307</v>
      </c>
      <c r="L59" s="661">
        <f t="shared" ref="L59:R72" si="22">+B59/1000</f>
        <v>8.3640647244528868E-2</v>
      </c>
      <c r="M59" s="661">
        <f t="shared" si="22"/>
        <v>1.7998016977208105E-2</v>
      </c>
      <c r="N59" s="661">
        <f t="shared" si="22"/>
        <v>2.7042386172185157E-2</v>
      </c>
      <c r="O59" s="661">
        <f t="shared" si="22"/>
        <v>2.1004264678570611E-2</v>
      </c>
      <c r="P59" s="661">
        <f t="shared" si="22"/>
        <v>4.3033667292544965E-2</v>
      </c>
      <c r="Q59" s="661">
        <f t="shared" si="22"/>
        <v>9.0611843653086763E-2</v>
      </c>
      <c r="R59" s="661">
        <f t="shared" si="22"/>
        <v>6.6923154346086561E-2</v>
      </c>
      <c r="S59" s="661">
        <f t="shared" ref="S59:S72" si="23">+SUM(L59:R59)</f>
        <v>0.35025398036421107</v>
      </c>
    </row>
    <row r="60" spans="1:19">
      <c r="A60" s="198" t="s">
        <v>130</v>
      </c>
      <c r="B60" s="661">
        <f t="shared" si="20"/>
        <v>212.87504827264769</v>
      </c>
      <c r="C60" s="661">
        <f t="shared" si="20"/>
        <v>45.026397873294144</v>
      </c>
      <c r="D60" s="661">
        <f t="shared" si="20"/>
        <v>119.2124433478162</v>
      </c>
      <c r="E60" s="661">
        <f t="shared" si="20"/>
        <v>48.015479350051585</v>
      </c>
      <c r="F60" s="661">
        <f t="shared" si="20"/>
        <v>64.238866868665085</v>
      </c>
      <c r="G60" s="661">
        <f t="shared" si="20"/>
        <v>146.48425192762355</v>
      </c>
      <c r="H60" s="661">
        <f t="shared" si="20"/>
        <v>141.33300078334432</v>
      </c>
      <c r="I60" s="661">
        <f t="shared" si="21"/>
        <v>777.18548842344251</v>
      </c>
      <c r="K60" s="198" t="s">
        <v>130</v>
      </c>
      <c r="L60" s="661">
        <f t="shared" si="22"/>
        <v>0.21287504827264769</v>
      </c>
      <c r="M60" s="661">
        <f t="shared" si="22"/>
        <v>4.5026397873294141E-2</v>
      </c>
      <c r="N60" s="661">
        <f t="shared" si="22"/>
        <v>0.11921244334781621</v>
      </c>
      <c r="O60" s="661">
        <f t="shared" si="22"/>
        <v>4.8015479350051585E-2</v>
      </c>
      <c r="P60" s="661">
        <f t="shared" si="22"/>
        <v>6.423886686866509E-2</v>
      </c>
      <c r="Q60" s="661">
        <f t="shared" si="22"/>
        <v>0.14648425192762354</v>
      </c>
      <c r="R60" s="661">
        <f t="shared" si="22"/>
        <v>0.14133300078334432</v>
      </c>
      <c r="S60" s="661">
        <f t="shared" si="23"/>
        <v>0.77718548842344259</v>
      </c>
    </row>
    <row r="61" spans="1:19">
      <c r="A61" s="198" t="s">
        <v>131</v>
      </c>
      <c r="B61" s="661">
        <f t="shared" si="20"/>
        <v>55.016165192343607</v>
      </c>
      <c r="C61" s="661">
        <f t="shared" si="20"/>
        <v>16.884899202485304</v>
      </c>
      <c r="D61" s="661">
        <f t="shared" si="20"/>
        <v>21.177506953107795</v>
      </c>
      <c r="E61" s="661">
        <f t="shared" si="20"/>
        <v>26.035134668327437</v>
      </c>
      <c r="F61" s="661">
        <f t="shared" si="20"/>
        <v>53.071464364267008</v>
      </c>
      <c r="G61" s="661">
        <f t="shared" si="20"/>
        <v>129.07413023650122</v>
      </c>
      <c r="H61" s="661">
        <f t="shared" si="20"/>
        <v>115.38325671634277</v>
      </c>
      <c r="I61" s="661">
        <f t="shared" si="21"/>
        <v>416.64255733337512</v>
      </c>
      <c r="K61" s="198" t="s">
        <v>131</v>
      </c>
      <c r="L61" s="661">
        <f t="shared" si="22"/>
        <v>5.5016165192343605E-2</v>
      </c>
      <c r="M61" s="661">
        <f t="shared" si="22"/>
        <v>1.6884899202485305E-2</v>
      </c>
      <c r="N61" s="661">
        <f t="shared" si="22"/>
        <v>2.1177506953107796E-2</v>
      </c>
      <c r="O61" s="661">
        <f t="shared" si="22"/>
        <v>2.6035134668327437E-2</v>
      </c>
      <c r="P61" s="661">
        <f t="shared" si="22"/>
        <v>5.3071464364267011E-2</v>
      </c>
      <c r="Q61" s="661">
        <f t="shared" si="22"/>
        <v>0.12907413023650122</v>
      </c>
      <c r="R61" s="661">
        <f t="shared" si="22"/>
        <v>0.11538325671634277</v>
      </c>
      <c r="S61" s="661">
        <f t="shared" si="23"/>
        <v>0.41664255733337513</v>
      </c>
    </row>
    <row r="62" spans="1:19">
      <c r="A62" s="198" t="s">
        <v>132</v>
      </c>
      <c r="B62" s="661">
        <f t="shared" si="20"/>
        <v>0.49121576064592504</v>
      </c>
      <c r="C62" s="661">
        <f t="shared" si="20"/>
        <v>2.978765876018763</v>
      </c>
      <c r="D62" s="661">
        <f t="shared" si="20"/>
        <v>5.2071481161123376</v>
      </c>
      <c r="E62" s="661">
        <f t="shared" si="20"/>
        <v>0.73564348484460029</v>
      </c>
      <c r="F62" s="661">
        <f t="shared" si="20"/>
        <v>3.6679154500321851</v>
      </c>
      <c r="G62" s="661">
        <f t="shared" si="20"/>
        <v>15.245880486329691</v>
      </c>
      <c r="H62" s="661">
        <f t="shared" si="20"/>
        <v>3.1812234913471453</v>
      </c>
      <c r="I62" s="661">
        <f t="shared" si="21"/>
        <v>31.507792665330648</v>
      </c>
      <c r="K62" s="198" t="s">
        <v>132</v>
      </c>
      <c r="L62" s="661">
        <f t="shared" si="22"/>
        <v>4.9121576064592508E-4</v>
      </c>
      <c r="M62" s="661">
        <f t="shared" si="22"/>
        <v>2.9787658760187631E-3</v>
      </c>
      <c r="N62" s="661">
        <f t="shared" si="22"/>
        <v>5.2071481161123376E-3</v>
      </c>
      <c r="O62" s="661">
        <f t="shared" si="22"/>
        <v>7.3564348484460025E-4</v>
      </c>
      <c r="P62" s="661">
        <f t="shared" si="22"/>
        <v>3.667915450032185E-3</v>
      </c>
      <c r="Q62" s="661">
        <f t="shared" si="22"/>
        <v>1.5245880486329692E-2</v>
      </c>
      <c r="R62" s="661">
        <f t="shared" si="22"/>
        <v>3.1812234913471452E-3</v>
      </c>
      <c r="S62" s="661">
        <f t="shared" si="23"/>
        <v>3.1507792665330651E-2</v>
      </c>
    </row>
    <row r="63" spans="1:19">
      <c r="A63" s="198" t="s">
        <v>133</v>
      </c>
      <c r="B63" s="661">
        <f t="shared" si="20"/>
        <v>10.538810864767118</v>
      </c>
      <c r="C63" s="661">
        <f t="shared" si="20"/>
        <v>12.103196085718341</v>
      </c>
      <c r="D63" s="661">
        <f t="shared" si="20"/>
        <v>45.751759981041296</v>
      </c>
      <c r="E63" s="661">
        <f t="shared" si="20"/>
        <v>39.842200840495835</v>
      </c>
      <c r="F63" s="661">
        <f t="shared" si="20"/>
        <v>74.36388205166979</v>
      </c>
      <c r="G63" s="661">
        <f t="shared" si="20"/>
        <v>135.39817285623323</v>
      </c>
      <c r="H63" s="661">
        <f t="shared" si="20"/>
        <v>17.649824731426921</v>
      </c>
      <c r="I63" s="661">
        <f t="shared" si="21"/>
        <v>335.64784741135253</v>
      </c>
      <c r="K63" s="198" t="s">
        <v>133</v>
      </c>
      <c r="L63" s="661">
        <f t="shared" si="22"/>
        <v>1.0538810864767118E-2</v>
      </c>
      <c r="M63" s="661">
        <f t="shared" si="22"/>
        <v>1.2103196085718342E-2</v>
      </c>
      <c r="N63" s="661">
        <f t="shared" si="22"/>
        <v>4.5751759981041293E-2</v>
      </c>
      <c r="O63" s="661">
        <f t="shared" si="22"/>
        <v>3.9842200840495834E-2</v>
      </c>
      <c r="P63" s="661">
        <f t="shared" si="22"/>
        <v>7.4363882051669786E-2</v>
      </c>
      <c r="Q63" s="661">
        <f t="shared" si="22"/>
        <v>0.13539817285623323</v>
      </c>
      <c r="R63" s="661">
        <f t="shared" si="22"/>
        <v>1.764982473142692E-2</v>
      </c>
      <c r="S63" s="661">
        <f t="shared" si="23"/>
        <v>0.33564784741135251</v>
      </c>
    </row>
    <row r="64" spans="1:19">
      <c r="A64" s="198" t="s">
        <v>134</v>
      </c>
      <c r="B64" s="661">
        <f t="shared" si="20"/>
        <v>63.143553232121633</v>
      </c>
      <c r="C64" s="661">
        <f t="shared" si="20"/>
        <v>17.245486650634945</v>
      </c>
      <c r="D64" s="661">
        <f t="shared" si="20"/>
        <v>33.650150219992732</v>
      </c>
      <c r="E64" s="661">
        <f t="shared" si="20"/>
        <v>6.2538820959382164</v>
      </c>
      <c r="F64" s="661">
        <f t="shared" si="20"/>
        <v>26.35252721041287</v>
      </c>
      <c r="G64" s="661">
        <f t="shared" si="20"/>
        <v>44.903737958773625</v>
      </c>
      <c r="H64" s="661">
        <f t="shared" si="20"/>
        <v>31.394961737449737</v>
      </c>
      <c r="I64" s="661">
        <f t="shared" si="21"/>
        <v>222.94429910532375</v>
      </c>
      <c r="K64" s="198" t="s">
        <v>134</v>
      </c>
      <c r="L64" s="661">
        <f t="shared" si="22"/>
        <v>6.3143553232121633E-2</v>
      </c>
      <c r="M64" s="661">
        <f t="shared" si="22"/>
        <v>1.7245486650634946E-2</v>
      </c>
      <c r="N64" s="661">
        <f t="shared" si="22"/>
        <v>3.3650150219992729E-2</v>
      </c>
      <c r="O64" s="661">
        <f t="shared" si="22"/>
        <v>6.2538820959382162E-3</v>
      </c>
      <c r="P64" s="661">
        <f t="shared" si="22"/>
        <v>2.6352527210412868E-2</v>
      </c>
      <c r="Q64" s="661">
        <f t="shared" si="22"/>
        <v>4.4903737958773622E-2</v>
      </c>
      <c r="R64" s="661">
        <f t="shared" si="22"/>
        <v>3.1394961737449739E-2</v>
      </c>
      <c r="S64" s="661">
        <f t="shared" si="23"/>
        <v>0.22294429910532376</v>
      </c>
    </row>
    <row r="65" spans="1:19">
      <c r="A65" s="198" t="s">
        <v>135</v>
      </c>
      <c r="B65" s="661">
        <f t="shared" si="20"/>
        <v>5.0461255411808654</v>
      </c>
      <c r="C65" s="661">
        <f t="shared" si="20"/>
        <v>12.212940091676929</v>
      </c>
      <c r="D65" s="661">
        <f t="shared" si="20"/>
        <v>60.398175834116174</v>
      </c>
      <c r="E65" s="661">
        <f t="shared" si="20"/>
        <v>7.7868619992280923</v>
      </c>
      <c r="F65" s="661">
        <f t="shared" si="20"/>
        <v>9.1531822520928081</v>
      </c>
      <c r="G65" s="661">
        <f t="shared" si="20"/>
        <v>18.768036774305347</v>
      </c>
      <c r="H65" s="661">
        <f t="shared" si="20"/>
        <v>20.125407102127692</v>
      </c>
      <c r="I65" s="661">
        <f t="shared" si="21"/>
        <v>133.4907295947279</v>
      </c>
      <c r="K65" s="198" t="s">
        <v>135</v>
      </c>
      <c r="L65" s="661">
        <f t="shared" si="22"/>
        <v>5.0461255411808651E-3</v>
      </c>
      <c r="M65" s="661">
        <f t="shared" si="22"/>
        <v>1.2212940091676928E-2</v>
      </c>
      <c r="N65" s="661">
        <f t="shared" si="22"/>
        <v>6.039817583411617E-2</v>
      </c>
      <c r="O65" s="661">
        <f t="shared" si="22"/>
        <v>7.7868619992280926E-3</v>
      </c>
      <c r="P65" s="661">
        <f t="shared" si="22"/>
        <v>9.1531822520928077E-3</v>
      </c>
      <c r="Q65" s="661">
        <f t="shared" si="22"/>
        <v>1.8768036774305347E-2</v>
      </c>
      <c r="R65" s="661">
        <f t="shared" si="22"/>
        <v>2.0125407102127693E-2</v>
      </c>
      <c r="S65" s="661">
        <f t="shared" si="23"/>
        <v>0.13349072959472791</v>
      </c>
    </row>
    <row r="66" spans="1:19">
      <c r="A66" s="198" t="s">
        <v>308</v>
      </c>
      <c r="B66" s="661">
        <f t="shared" si="20"/>
        <v>0</v>
      </c>
      <c r="C66" s="661">
        <f t="shared" si="20"/>
        <v>0</v>
      </c>
      <c r="D66" s="661">
        <f t="shared" si="20"/>
        <v>0</v>
      </c>
      <c r="E66" s="661">
        <f t="shared" si="20"/>
        <v>0</v>
      </c>
      <c r="F66" s="661">
        <f t="shared" si="20"/>
        <v>0</v>
      </c>
      <c r="G66" s="661">
        <f t="shared" si="20"/>
        <v>0</v>
      </c>
      <c r="H66" s="661">
        <f t="shared" si="20"/>
        <v>0</v>
      </c>
      <c r="I66" s="661">
        <f t="shared" si="21"/>
        <v>0</v>
      </c>
      <c r="K66" s="198" t="s">
        <v>308</v>
      </c>
      <c r="L66" s="661">
        <f t="shared" si="22"/>
        <v>0</v>
      </c>
      <c r="M66" s="661">
        <f t="shared" si="22"/>
        <v>0</v>
      </c>
      <c r="N66" s="661">
        <f t="shared" si="22"/>
        <v>0</v>
      </c>
      <c r="O66" s="661">
        <f t="shared" si="22"/>
        <v>0</v>
      </c>
      <c r="P66" s="661">
        <f t="shared" si="22"/>
        <v>0</v>
      </c>
      <c r="Q66" s="661">
        <f t="shared" si="22"/>
        <v>0</v>
      </c>
      <c r="R66" s="661">
        <f t="shared" si="22"/>
        <v>0</v>
      </c>
      <c r="S66" s="661">
        <f t="shared" si="23"/>
        <v>0</v>
      </c>
    </row>
    <row r="67" spans="1:19">
      <c r="A67" s="198" t="s">
        <v>137</v>
      </c>
      <c r="B67" s="661">
        <f t="shared" si="20"/>
        <v>43.137674980360323</v>
      </c>
      <c r="C67" s="661">
        <f t="shared" si="20"/>
        <v>11.319310328871296</v>
      </c>
      <c r="D67" s="661">
        <f t="shared" si="20"/>
        <v>18.572106809451146</v>
      </c>
      <c r="E67" s="661">
        <f t="shared" si="20"/>
        <v>18.458764283698059</v>
      </c>
      <c r="F67" s="661">
        <f t="shared" si="20"/>
        <v>24.772936354992996</v>
      </c>
      <c r="G67" s="661">
        <f t="shared" si="20"/>
        <v>48.760671447642608</v>
      </c>
      <c r="H67" s="661">
        <f t="shared" si="20"/>
        <v>66.463602681923305</v>
      </c>
      <c r="I67" s="661">
        <f t="shared" si="21"/>
        <v>231.48506688693973</v>
      </c>
      <c r="K67" s="198" t="s">
        <v>137</v>
      </c>
      <c r="L67" s="661">
        <f t="shared" si="22"/>
        <v>4.3137674980360322E-2</v>
      </c>
      <c r="M67" s="661">
        <f t="shared" si="22"/>
        <v>1.1319310328871296E-2</v>
      </c>
      <c r="N67" s="661">
        <f t="shared" si="22"/>
        <v>1.8572106809451146E-2</v>
      </c>
      <c r="O67" s="661">
        <f t="shared" si="22"/>
        <v>1.8458764283698061E-2</v>
      </c>
      <c r="P67" s="661">
        <f t="shared" si="22"/>
        <v>2.4772936354992996E-2</v>
      </c>
      <c r="Q67" s="661">
        <f t="shared" si="22"/>
        <v>4.8760671447642609E-2</v>
      </c>
      <c r="R67" s="661">
        <f t="shared" si="22"/>
        <v>6.6463602681923306E-2</v>
      </c>
      <c r="S67" s="661">
        <f t="shared" si="23"/>
        <v>0.23148506688693976</v>
      </c>
    </row>
    <row r="68" spans="1:19">
      <c r="A68" s="198" t="s">
        <v>138</v>
      </c>
      <c r="B68" s="661">
        <f t="shared" si="20"/>
        <v>4.4209418458133252</v>
      </c>
      <c r="C68" s="661">
        <f t="shared" si="20"/>
        <v>1.5207383682832631</v>
      </c>
      <c r="D68" s="661">
        <f t="shared" si="20"/>
        <v>0.90623632925050024</v>
      </c>
      <c r="E68" s="661">
        <f t="shared" si="20"/>
        <v>-1.6360826219227947E-2</v>
      </c>
      <c r="F68" s="661">
        <f t="shared" si="20"/>
        <v>0.39586342363173044</v>
      </c>
      <c r="G68" s="661">
        <f t="shared" si="20"/>
        <v>4.5674141570730278</v>
      </c>
      <c r="H68" s="661">
        <f t="shared" si="20"/>
        <v>5.8941503028846807</v>
      </c>
      <c r="I68" s="661">
        <f t="shared" si="21"/>
        <v>17.6889836007173</v>
      </c>
      <c r="K68" s="198" t="s">
        <v>138</v>
      </c>
      <c r="L68" s="661">
        <f t="shared" si="22"/>
        <v>4.420941845813325E-3</v>
      </c>
      <c r="M68" s="661">
        <f t="shared" si="22"/>
        <v>1.520738368283263E-3</v>
      </c>
      <c r="N68" s="661">
        <f t="shared" si="22"/>
        <v>9.0623632925050028E-4</v>
      </c>
      <c r="O68" s="661">
        <f t="shared" si="22"/>
        <v>-1.6360826219227948E-5</v>
      </c>
      <c r="P68" s="661">
        <f t="shared" si="22"/>
        <v>3.9586342363173043E-4</v>
      </c>
      <c r="Q68" s="661">
        <f t="shared" si="22"/>
        <v>4.5674141570730279E-3</v>
      </c>
      <c r="R68" s="661">
        <f t="shared" si="22"/>
        <v>5.8941503028846808E-3</v>
      </c>
      <c r="S68" s="661">
        <f t="shared" si="23"/>
        <v>1.7688983600717301E-2</v>
      </c>
    </row>
    <row r="69" spans="1:19">
      <c r="A69" s="198" t="s">
        <v>270</v>
      </c>
      <c r="B69" s="661">
        <f t="shared" si="20"/>
        <v>10.002939125880657</v>
      </c>
      <c r="C69" s="661">
        <f t="shared" si="20"/>
        <v>5.8948208914897622</v>
      </c>
      <c r="D69" s="661">
        <f t="shared" si="20"/>
        <v>8.0667172633140556</v>
      </c>
      <c r="E69" s="661">
        <f t="shared" si="20"/>
        <v>4.7473113616306044</v>
      </c>
      <c r="F69" s="661">
        <f t="shared" si="20"/>
        <v>3.0049245992329197</v>
      </c>
      <c r="G69" s="661">
        <f t="shared" si="20"/>
        <v>8.6306350185538179</v>
      </c>
      <c r="H69" s="661">
        <f t="shared" si="20"/>
        <v>5.9592809632162886</v>
      </c>
      <c r="I69" s="661">
        <f t="shared" si="21"/>
        <v>46.306629223318104</v>
      </c>
      <c r="K69" s="198" t="s">
        <v>270</v>
      </c>
      <c r="L69" s="661">
        <f t="shared" si="22"/>
        <v>1.0002939125880657E-2</v>
      </c>
      <c r="M69" s="661">
        <f t="shared" si="22"/>
        <v>5.8948208914897625E-3</v>
      </c>
      <c r="N69" s="661">
        <f t="shared" si="22"/>
        <v>8.0667172633140556E-3</v>
      </c>
      <c r="O69" s="661">
        <f t="shared" si="22"/>
        <v>4.7473113616306045E-3</v>
      </c>
      <c r="P69" s="661">
        <f t="shared" si="22"/>
        <v>3.0049245992329198E-3</v>
      </c>
      <c r="Q69" s="661">
        <f t="shared" si="22"/>
        <v>8.6306350185538176E-3</v>
      </c>
      <c r="R69" s="661">
        <f t="shared" si="22"/>
        <v>5.9592809632162888E-3</v>
      </c>
      <c r="S69" s="661">
        <f t="shared" si="23"/>
        <v>4.6306629223318109E-2</v>
      </c>
    </row>
    <row r="70" spans="1:19">
      <c r="A70" s="198" t="s">
        <v>271</v>
      </c>
      <c r="B70" s="661">
        <f t="shared" si="20"/>
        <v>0.66983967360807961</v>
      </c>
      <c r="C70" s="661">
        <f t="shared" si="20"/>
        <v>0.37626516328658055</v>
      </c>
      <c r="D70" s="661">
        <f t="shared" si="20"/>
        <v>0.69956566215767224</v>
      </c>
      <c r="E70" s="661">
        <f t="shared" si="20"/>
        <v>0.20708396872162216</v>
      </c>
      <c r="F70" s="661">
        <f t="shared" si="20"/>
        <v>0.24937596477219112</v>
      </c>
      <c r="G70" s="661">
        <f t="shared" si="20"/>
        <v>1.3711652071686957</v>
      </c>
      <c r="H70" s="661">
        <f t="shared" si="20"/>
        <v>0.7858867070512906</v>
      </c>
      <c r="I70" s="661">
        <f t="shared" si="21"/>
        <v>4.3591823467661319</v>
      </c>
      <c r="K70" s="198" t="s">
        <v>271</v>
      </c>
      <c r="L70" s="661">
        <f t="shared" si="22"/>
        <v>6.6983967360807956E-4</v>
      </c>
      <c r="M70" s="661">
        <f t="shared" si="22"/>
        <v>3.7626516328658058E-4</v>
      </c>
      <c r="N70" s="661">
        <f t="shared" si="22"/>
        <v>6.995656621576722E-4</v>
      </c>
      <c r="O70" s="661">
        <f t="shared" si="22"/>
        <v>2.0708396872162215E-4</v>
      </c>
      <c r="P70" s="661">
        <f t="shared" si="22"/>
        <v>2.493759647721911E-4</v>
      </c>
      <c r="Q70" s="661">
        <f t="shared" si="22"/>
        <v>1.3711652071686958E-3</v>
      </c>
      <c r="R70" s="661">
        <f t="shared" si="22"/>
        <v>7.8588670705129063E-4</v>
      </c>
      <c r="S70" s="661">
        <f t="shared" si="23"/>
        <v>4.3591823467661319E-3</v>
      </c>
    </row>
    <row r="71" spans="1:19">
      <c r="A71" s="198" t="s">
        <v>32</v>
      </c>
      <c r="B71" s="661">
        <f t="shared" si="20"/>
        <v>0</v>
      </c>
      <c r="C71" s="661">
        <f t="shared" si="20"/>
        <v>0</v>
      </c>
      <c r="D71" s="661">
        <f t="shared" si="20"/>
        <v>0</v>
      </c>
      <c r="E71" s="661">
        <f t="shared" si="20"/>
        <v>0</v>
      </c>
      <c r="F71" s="661">
        <f t="shared" si="20"/>
        <v>0</v>
      </c>
      <c r="G71" s="661">
        <f t="shared" si="20"/>
        <v>0</v>
      </c>
      <c r="H71" s="661">
        <f t="shared" si="20"/>
        <v>0</v>
      </c>
      <c r="I71" s="661">
        <f t="shared" si="21"/>
        <v>0</v>
      </c>
      <c r="K71" s="198" t="s">
        <v>32</v>
      </c>
      <c r="L71" s="661">
        <f t="shared" si="22"/>
        <v>0</v>
      </c>
      <c r="M71" s="661">
        <f t="shared" si="22"/>
        <v>0</v>
      </c>
      <c r="N71" s="661">
        <f t="shared" si="22"/>
        <v>0</v>
      </c>
      <c r="O71" s="661">
        <f t="shared" si="22"/>
        <v>0</v>
      </c>
      <c r="P71" s="661">
        <f t="shared" si="22"/>
        <v>0</v>
      </c>
      <c r="Q71" s="661">
        <f t="shared" si="22"/>
        <v>0</v>
      </c>
      <c r="R71" s="661">
        <f t="shared" si="22"/>
        <v>0</v>
      </c>
      <c r="S71" s="661">
        <f t="shared" si="23"/>
        <v>0</v>
      </c>
    </row>
    <row r="72" spans="1:19">
      <c r="A72" s="198" t="s">
        <v>141</v>
      </c>
      <c r="B72" s="661">
        <f t="shared" si="20"/>
        <v>0</v>
      </c>
      <c r="C72" s="661">
        <f t="shared" si="20"/>
        <v>0</v>
      </c>
      <c r="D72" s="661">
        <f t="shared" si="20"/>
        <v>0</v>
      </c>
      <c r="E72" s="661">
        <f t="shared" si="20"/>
        <v>0</v>
      </c>
      <c r="F72" s="661">
        <f t="shared" si="20"/>
        <v>0</v>
      </c>
      <c r="G72" s="661">
        <f t="shared" si="20"/>
        <v>0</v>
      </c>
      <c r="H72" s="661">
        <f t="shared" si="20"/>
        <v>0</v>
      </c>
      <c r="I72" s="661">
        <f t="shared" si="21"/>
        <v>0</v>
      </c>
      <c r="K72" s="198" t="s">
        <v>141</v>
      </c>
      <c r="L72" s="661">
        <f t="shared" si="22"/>
        <v>0</v>
      </c>
      <c r="M72" s="661">
        <f t="shared" si="22"/>
        <v>0</v>
      </c>
      <c r="N72" s="661">
        <f t="shared" si="22"/>
        <v>0</v>
      </c>
      <c r="O72" s="661">
        <f t="shared" si="22"/>
        <v>0</v>
      </c>
      <c r="P72" s="661">
        <f t="shared" si="22"/>
        <v>0</v>
      </c>
      <c r="Q72" s="661">
        <f t="shared" si="22"/>
        <v>0</v>
      </c>
      <c r="R72" s="661">
        <f t="shared" si="22"/>
        <v>0</v>
      </c>
      <c r="S72" s="661">
        <f t="shared" si="23"/>
        <v>0</v>
      </c>
    </row>
    <row r="73" spans="1:19" ht="15">
      <c r="A73" s="662" t="s">
        <v>19</v>
      </c>
      <c r="B73" s="693">
        <f t="shared" ref="B73:I73" si="24">SUM(B59:B72)</f>
        <v>488.98296173389804</v>
      </c>
      <c r="C73" s="693">
        <f t="shared" si="24"/>
        <v>143.56083750896744</v>
      </c>
      <c r="D73" s="693">
        <f t="shared" si="24"/>
        <v>340.68419668854506</v>
      </c>
      <c r="E73" s="693">
        <f t="shared" si="24"/>
        <v>173.07026590528744</v>
      </c>
      <c r="F73" s="693">
        <f t="shared" si="24"/>
        <v>302.30460583231456</v>
      </c>
      <c r="G73" s="693">
        <f t="shared" si="24"/>
        <v>643.81593972329142</v>
      </c>
      <c r="H73" s="670">
        <f t="shared" si="24"/>
        <v>475.09374956320079</v>
      </c>
      <c r="I73" s="670">
        <f t="shared" si="24"/>
        <v>2567.5125569555044</v>
      </c>
      <c r="K73" s="662" t="s">
        <v>19</v>
      </c>
      <c r="L73" s="679">
        <f>+SUM(L59:L72)</f>
        <v>0.48898296173389805</v>
      </c>
      <c r="M73" s="679">
        <f>+SUM(M59:M72)</f>
        <v>0.14356083750896745</v>
      </c>
      <c r="N73" s="679">
        <f>SUM(N59:N72)</f>
        <v>0.34068419668854505</v>
      </c>
      <c r="O73" s="679">
        <f>SUM(O59:O72)</f>
        <v>0.17307026590528743</v>
      </c>
      <c r="P73" s="679">
        <f>SUM(P59:P72)</f>
        <v>0.30230460583231455</v>
      </c>
      <c r="Q73" s="679">
        <f>SUM(Q59:Q72)</f>
        <v>0.64381593972329176</v>
      </c>
      <c r="R73" s="679">
        <f>SUM(R59:R72)</f>
        <v>0.47509374956320072</v>
      </c>
      <c r="S73" s="679">
        <f>SUM(L73:R73)</f>
        <v>2.5675125569555046</v>
      </c>
    </row>
    <row r="74" spans="1:19">
      <c r="L74" s="661"/>
      <c r="M74" s="661"/>
      <c r="N74" s="661"/>
      <c r="O74" s="661"/>
      <c r="P74" s="661"/>
      <c r="Q74" s="661"/>
      <c r="R74" s="661"/>
      <c r="S74" s="661"/>
    </row>
    <row r="76" spans="1:19" ht="15">
      <c r="A76" s="680" t="s">
        <v>315</v>
      </c>
      <c r="B76" s="681">
        <f>+B55/B18</f>
        <v>0.99996515692003685</v>
      </c>
      <c r="C76" s="681">
        <f>+C55/C18</f>
        <v>0.43371854232316448</v>
      </c>
      <c r="D76" s="681">
        <f>+D55/D18</f>
        <v>0.75372609886846254</v>
      </c>
      <c r="E76" s="681">
        <f t="shared" ref="E76:H76" si="25">+E55/E18</f>
        <v>0.97230486463644605</v>
      </c>
      <c r="F76" s="681">
        <f t="shared" si="25"/>
        <v>0.90510361027639075</v>
      </c>
      <c r="G76" s="681">
        <f t="shared" si="25"/>
        <v>0.92299433705423395</v>
      </c>
      <c r="H76" s="681">
        <f t="shared" si="25"/>
        <v>1.0878261698428611</v>
      </c>
      <c r="I76" s="681">
        <f>+I55/I18</f>
        <v>0.88634347124528312</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Z260"/>
  <sheetViews>
    <sheetView zoomScaleNormal="100" workbookViewId="0">
      <selection activeCell="F57" sqref="F57"/>
    </sheetView>
  </sheetViews>
  <sheetFormatPr defaultRowHeight="12.75" outlineLevelRow="1"/>
  <cols>
    <col min="1" max="4" width="0.85546875" customWidth="1"/>
    <col min="5" max="5" width="29.5703125" style="254" customWidth="1"/>
    <col min="6" max="6" width="14.28515625" style="254" customWidth="1"/>
    <col min="7" max="7" width="14.28515625" style="263" customWidth="1"/>
    <col min="8" max="8" width="14.28515625" style="266" customWidth="1"/>
    <col min="9" max="9" width="24.28515625" style="264" customWidth="1"/>
    <col min="10" max="10" width="15.140625" style="264" customWidth="1"/>
    <col min="11" max="11" width="16.140625" style="266" customWidth="1"/>
    <col min="12" max="12" width="14.28515625" style="264" customWidth="1"/>
    <col min="13" max="13" width="12.28515625" style="279" customWidth="1"/>
    <col min="14" max="14" width="11.28515625" customWidth="1"/>
    <col min="15" max="15" width="14.28515625" customWidth="1"/>
    <col min="16" max="17" width="12.5703125" customWidth="1"/>
    <col min="18" max="18" width="13.7109375" customWidth="1"/>
  </cols>
  <sheetData>
    <row r="1" spans="1:26" ht="15.75">
      <c r="A1" s="252"/>
      <c r="B1" s="252"/>
      <c r="C1" s="252"/>
      <c r="D1" s="252"/>
      <c r="E1" s="362" t="str">
        <f>'SP AusNet record of changes'!$B$2</f>
        <v>SP AusNet  - RFM - data as at 10-October-2013</v>
      </c>
      <c r="F1" s="252"/>
      <c r="G1" s="252"/>
      <c r="H1" s="252"/>
      <c r="I1" s="252"/>
      <c r="J1" s="252"/>
      <c r="K1" s="252"/>
      <c r="L1" s="252"/>
      <c r="M1" s="252"/>
      <c r="N1" s="252"/>
      <c r="O1" s="252"/>
      <c r="P1" s="252"/>
      <c r="Q1" s="252"/>
      <c r="R1" s="252"/>
      <c r="S1" s="252"/>
      <c r="T1" s="252"/>
      <c r="U1" s="252"/>
      <c r="V1" s="252"/>
      <c r="W1" s="252"/>
      <c r="X1" s="252"/>
      <c r="Y1" s="252"/>
      <c r="Z1" s="252"/>
    </row>
    <row r="2" spans="1:26" s="198" customFormat="1" ht="15.75">
      <c r="A2" s="252"/>
      <c r="B2" s="57"/>
      <c r="C2" s="44"/>
      <c r="D2" s="44"/>
      <c r="E2" s="296"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row>
    <row r="3" spans="1:26">
      <c r="A3" s="44"/>
      <c r="B3" s="44"/>
      <c r="C3" s="44"/>
      <c r="D3" s="44"/>
      <c r="E3" s="44"/>
      <c r="F3" s="44"/>
      <c r="G3" s="44"/>
      <c r="H3" s="44"/>
      <c r="I3" s="44"/>
      <c r="J3" s="44"/>
      <c r="K3" s="44"/>
      <c r="L3" s="44"/>
      <c r="M3" s="44"/>
      <c r="N3" s="44"/>
      <c r="O3" s="44"/>
      <c r="P3" s="44"/>
      <c r="Q3" s="44"/>
      <c r="R3" s="44"/>
      <c r="S3" s="44"/>
      <c r="T3" s="44"/>
      <c r="U3" s="44"/>
      <c r="V3" s="44"/>
      <c r="W3" s="44"/>
      <c r="X3" s="44"/>
      <c r="Y3" s="44"/>
      <c r="Z3" s="44"/>
    </row>
    <row r="4" spans="1:26" ht="16.5" customHeight="1">
      <c r="A4" s="82"/>
      <c r="B4" s="83"/>
      <c r="C4" s="82"/>
      <c r="D4" s="82"/>
      <c r="E4" s="82"/>
      <c r="F4" s="82"/>
      <c r="G4" s="144"/>
      <c r="H4" s="144"/>
      <c r="I4" s="144"/>
      <c r="J4" s="144"/>
      <c r="K4" s="144"/>
      <c r="L4" s="144"/>
      <c r="M4" s="144"/>
      <c r="N4" s="144"/>
      <c r="O4" s="144"/>
      <c r="P4" s="144"/>
      <c r="Q4" s="144"/>
      <c r="R4" s="144"/>
      <c r="S4" s="44"/>
      <c r="T4" s="44"/>
      <c r="U4" s="44"/>
      <c r="V4" s="44"/>
      <c r="W4" s="44"/>
      <c r="X4" s="44"/>
      <c r="Y4" s="44"/>
      <c r="Z4" s="44"/>
    </row>
    <row r="5" spans="1:26">
      <c r="A5" s="74"/>
      <c r="B5" s="156"/>
      <c r="C5" s="156"/>
      <c r="D5" s="156"/>
      <c r="E5" s="706" t="str">
        <f>"Opening Regulatory Asset Base for "&amp;Q7&amp;" ($m Nominal)"</f>
        <v>Opening Regulatory Asset Base for 2014-15 ($m Nominal)</v>
      </c>
      <c r="F5" s="706"/>
      <c r="G5" s="706"/>
      <c r="H5" s="706"/>
      <c r="I5" s="275"/>
      <c r="J5" s="275"/>
      <c r="K5" s="275"/>
      <c r="L5" s="275"/>
      <c r="M5" s="74"/>
      <c r="N5" s="74"/>
      <c r="O5" s="74"/>
      <c r="P5" s="74"/>
      <c r="Q5" s="74"/>
      <c r="R5" s="74"/>
      <c r="S5" s="44"/>
      <c r="T5" s="44"/>
      <c r="U5" s="44"/>
      <c r="V5" s="44"/>
      <c r="W5" s="44"/>
      <c r="X5" s="44"/>
      <c r="Y5" s="44"/>
      <c r="Z5" s="44"/>
    </row>
    <row r="6" spans="1:26" s="285" customFormat="1" ht="51.75" customHeight="1">
      <c r="A6" s="283"/>
      <c r="B6" s="283"/>
      <c r="C6" s="283"/>
      <c r="D6" s="283"/>
      <c r="E6" s="284"/>
      <c r="F6" s="284"/>
      <c r="G6" s="739" t="s">
        <v>83</v>
      </c>
      <c r="H6" s="739"/>
      <c r="I6" s="739"/>
      <c r="J6" s="288" t="s">
        <v>110</v>
      </c>
      <c r="K6" s="288" t="s">
        <v>109</v>
      </c>
      <c r="L6" s="289" t="s">
        <v>100</v>
      </c>
      <c r="M6" s="289" t="s">
        <v>93</v>
      </c>
      <c r="N6" s="288" t="s">
        <v>65</v>
      </c>
      <c r="O6" s="288" t="s">
        <v>101</v>
      </c>
      <c r="P6" s="288" t="s">
        <v>92</v>
      </c>
      <c r="Q6" s="288" t="s">
        <v>21</v>
      </c>
      <c r="R6" s="288" t="s">
        <v>94</v>
      </c>
      <c r="S6" s="283"/>
      <c r="T6" s="283"/>
      <c r="U6" s="283"/>
      <c r="V6" s="283"/>
      <c r="W6" s="283"/>
      <c r="X6" s="283"/>
      <c r="Y6" s="283"/>
      <c r="Z6" s="283"/>
    </row>
    <row r="7" spans="1:26">
      <c r="A7" s="9"/>
      <c r="B7" s="9"/>
      <c r="C7" s="9"/>
      <c r="D7" s="9"/>
      <c r="E7" s="735" t="str">
        <f>Input!F7</f>
        <v>Asset Class 1</v>
      </c>
      <c r="F7" s="736"/>
      <c r="G7" s="740" t="str">
        <f>Asset1</f>
        <v>Secondary</v>
      </c>
      <c r="H7" s="741"/>
      <c r="I7" s="741"/>
      <c r="J7" s="307">
        <f>HLOOKUP(IF(Input!$Y$7="",5,Input!$Y$7),'Total actual RAB roll forward'!$L$437:$Q$468,3,FALSE)</f>
        <v>143.60114342354467</v>
      </c>
      <c r="K7" s="290">
        <f>HLOOKUP(IF(Input!$Y$7="",5,Input!$Y$7),'Total actual RAB roll forward'!$L$806:$Q$837,3,FALSE)</f>
        <v>106.37945177992233</v>
      </c>
      <c r="L7" s="290">
        <f ca="1">IF('Asset lives roll forward'!F19=0,"n/a",'Asset lives roll forward'!F19)</f>
        <v>8.2427726445233258</v>
      </c>
      <c r="M7" s="291"/>
      <c r="N7" s="319">
        <f>HLOOKUP(IF(Input!$Y$7="",5,Input!$Y$7),'Tax value roll forward'!$M$2:$R$37,7,FALSE)</f>
        <v>142.32593625631273</v>
      </c>
      <c r="O7" s="290">
        <f ca="1">IF('Asset lives roll forward'!K19=0,"n/a",'Asset lives roll forward'!K19)</f>
        <v>13.287103308779066</v>
      </c>
      <c r="P7" s="291"/>
      <c r="Q7" s="294" t="str">
        <f>HLOOKUP(IF(Input!Y7="",5,Input!Y7),'Tax value roll forward'!I2:R4,3,FALSE)</f>
        <v>2014-15</v>
      </c>
      <c r="R7" s="292"/>
      <c r="S7" s="44"/>
      <c r="T7" s="44"/>
      <c r="U7" s="44"/>
      <c r="V7" s="44"/>
      <c r="W7" s="44"/>
      <c r="X7" s="44"/>
      <c r="Y7" s="44"/>
      <c r="Z7" s="44"/>
    </row>
    <row r="8" spans="1:26">
      <c r="A8" s="9"/>
      <c r="B8" s="9"/>
      <c r="C8" s="9"/>
      <c r="D8" s="9"/>
      <c r="E8" s="735" t="str">
        <f>Input!F8</f>
        <v>Asset Class 2</v>
      </c>
      <c r="F8" s="736"/>
      <c r="G8" s="737" t="str">
        <f>Asset2</f>
        <v>Switchgear</v>
      </c>
      <c r="H8" s="738"/>
      <c r="I8" s="738"/>
      <c r="J8" s="306">
        <f>HLOOKUP(IF(Input!$Y$7="",5,Input!$Y$7),'Total actual RAB roll forward'!$L$437:$Q$468,4,FALSE)</f>
        <v>523.65587913094873</v>
      </c>
      <c r="K8" s="286">
        <f>HLOOKUP(IF(Input!$Y$7="",5,Input!$Y$7),'Total actual RAB roll forward'!$L$806:$Q$837,4,FALSE)</f>
        <v>503.24097414712696</v>
      </c>
      <c r="L8" s="286">
        <f ca="1">IF('Asset lives roll forward'!F33=0,"n/a",'Asset lives roll forward'!F33)</f>
        <v>29.800884890036528</v>
      </c>
      <c r="M8" s="287"/>
      <c r="N8" s="314">
        <f>HLOOKUP(IF(Input!$Y$7="",5,Input!$Y$7),'Tax value roll forward'!$M$2:$R$37,8,FALSE)</f>
        <v>429.14349153666035</v>
      </c>
      <c r="O8" s="286">
        <f ca="1">IF('Asset lives roll forward'!K33=0,"n/a",'Asset lives roll forward'!K33)</f>
        <v>28.694391252289144</v>
      </c>
      <c r="P8" s="287"/>
      <c r="Q8" s="277"/>
      <c r="R8" s="12"/>
      <c r="S8" s="44"/>
      <c r="T8" s="44"/>
      <c r="U8" s="44"/>
      <c r="V8" s="44"/>
      <c r="W8" s="44"/>
      <c r="X8" s="44"/>
      <c r="Y8" s="44"/>
      <c r="Z8" s="44"/>
    </row>
    <row r="9" spans="1:26">
      <c r="A9" s="9"/>
      <c r="B9" s="9"/>
      <c r="C9" s="9"/>
      <c r="D9" s="9"/>
      <c r="E9" s="735" t="str">
        <f>Input!F9</f>
        <v>Asset Class 3</v>
      </c>
      <c r="F9" s="736"/>
      <c r="G9" s="737" t="str">
        <f>Asset3</f>
        <v>Transformers</v>
      </c>
      <c r="H9" s="738"/>
      <c r="I9" s="738"/>
      <c r="J9" s="306">
        <f>HLOOKUP(IF(Input!$Y$7="",5,Input!$Y$7),'Total actual RAB roll forward'!$L$437:$Q$468,5,FALSE)</f>
        <v>241.56530715490916</v>
      </c>
      <c r="K9" s="286">
        <f>HLOOKUP(IF(Input!$Y$7="",5,Input!$Y$7),'Total actual RAB roll forward'!$L$806:$Q$837,5,FALSE)</f>
        <v>211.05474578213284</v>
      </c>
      <c r="L9" s="286">
        <f ca="1">IF('Asset lives roll forward'!F47=0,"n/a",'Asset lives roll forward'!F47)</f>
        <v>26.896286925179929</v>
      </c>
      <c r="M9" s="287"/>
      <c r="N9" s="314">
        <f>HLOOKUP(IF(Input!$Y$7="",5,Input!$Y$7),'Tax value roll forward'!$M$2:$R$37,9,FALSE)</f>
        <v>198.23615501126517</v>
      </c>
      <c r="O9" s="286">
        <f ca="1">IF('Asset lives roll forward'!K47=0,"n/a",'Asset lives roll forward'!K47)</f>
        <v>26.164099084608758</v>
      </c>
      <c r="P9" s="287"/>
      <c r="Q9" s="277"/>
      <c r="R9" s="12"/>
      <c r="S9" s="44"/>
      <c r="T9" s="44"/>
      <c r="U9" s="44"/>
      <c r="V9" s="44"/>
      <c r="W9" s="44"/>
      <c r="X9" s="44"/>
      <c r="Y9" s="44"/>
      <c r="Z9" s="44"/>
    </row>
    <row r="10" spans="1:26">
      <c r="A10" s="9"/>
      <c r="B10" s="9"/>
      <c r="C10" s="9"/>
      <c r="D10" s="9"/>
      <c r="E10" s="735" t="str">
        <f>Input!F10</f>
        <v>Asset Class 4</v>
      </c>
      <c r="F10" s="736"/>
      <c r="G10" s="737" t="str">
        <f>Asset4</f>
        <v>Reactive</v>
      </c>
      <c r="H10" s="738"/>
      <c r="I10" s="738"/>
      <c r="J10" s="306">
        <f>HLOOKUP(IF(Input!$Y$7="",5,Input!$Y$7),'Total actual RAB roll forward'!$L$437:$Q$468,6,FALSE)</f>
        <v>84.209503326670415</v>
      </c>
      <c r="K10" s="286">
        <f>HLOOKUP(IF(Input!$Y$7="",5,Input!$Y$7),'Total actual RAB roll forward'!$L$806:$Q$837,6,FALSE)</f>
        <v>80.680156731769088</v>
      </c>
      <c r="L10" s="286">
        <f ca="1">IF('Asset lives roll forward'!F61=0,"n/a",'Asset lives roll forward'!F61)</f>
        <v>18.426218177690416</v>
      </c>
      <c r="M10" s="287"/>
      <c r="N10" s="314">
        <f>HLOOKUP(IF(Input!$Y$7="",5,Input!$Y$7),'Tax value roll forward'!$M$2:$R$37,10,FALSE)</f>
        <v>62.792319548571058</v>
      </c>
      <c r="O10" s="286">
        <f ca="1">IF('Asset lives roll forward'!K61=0,"n/a",'Asset lives roll forward'!K61)</f>
        <v>18.685855449453435</v>
      </c>
      <c r="P10" s="287"/>
      <c r="Q10" s="277"/>
      <c r="R10" s="12"/>
      <c r="S10" s="44"/>
      <c r="T10" s="44"/>
      <c r="U10" s="44"/>
      <c r="V10" s="44"/>
      <c r="W10" s="44"/>
      <c r="X10" s="44"/>
      <c r="Y10" s="44"/>
      <c r="Z10" s="44"/>
    </row>
    <row r="11" spans="1:26">
      <c r="A11" s="9"/>
      <c r="B11" s="9"/>
      <c r="C11" s="9"/>
      <c r="D11" s="9"/>
      <c r="E11" s="735" t="str">
        <f>Input!F11</f>
        <v>Asset Class 5</v>
      </c>
      <c r="F11" s="736"/>
      <c r="G11" s="737" t="str">
        <f>Asset5</f>
        <v>Towers and Conductor</v>
      </c>
      <c r="H11" s="738"/>
      <c r="I11" s="738"/>
      <c r="J11" s="306">
        <f>HLOOKUP(IF(Input!$Y$7="",5,Input!$Y$7),'Total actual RAB roll forward'!$L$437:$Q$468,7,FALSE)</f>
        <v>1089.4238914220937</v>
      </c>
      <c r="K11" s="286">
        <f>HLOOKUP(IF(Input!$Y$7="",5,Input!$Y$7),'Total actual RAB roll forward'!$L$806:$Q$837,7,FALSE)</f>
        <v>1082.7299676708576</v>
      </c>
      <c r="L11" s="286">
        <f ca="1">IF('Asset lives roll forward'!F75=0,"n/a",'Asset lives roll forward'!F75)</f>
        <v>27.322014998665335</v>
      </c>
      <c r="M11" s="287"/>
      <c r="N11" s="314">
        <f>HLOOKUP(IF(Input!$Y$7="",5,Input!$Y$7),'Tax value roll forward'!$M$2:$R$37,11,FALSE)</f>
        <v>808.2579404721431</v>
      </c>
      <c r="O11" s="286">
        <f ca="1">IF('Asset lives roll forward'!K75=0,"n/a",'Asset lives roll forward'!K75)</f>
        <v>26.344720808816877</v>
      </c>
      <c r="P11" s="287"/>
      <c r="Q11" s="277"/>
      <c r="R11" s="12"/>
      <c r="S11" s="44"/>
      <c r="T11" s="44"/>
      <c r="U11" s="44"/>
      <c r="V11" s="44"/>
      <c r="W11" s="44"/>
      <c r="X11" s="44"/>
      <c r="Y11" s="44"/>
      <c r="Z11" s="44"/>
    </row>
    <row r="12" spans="1:26">
      <c r="A12" s="9"/>
      <c r="B12" s="9"/>
      <c r="C12" s="9"/>
      <c r="D12" s="9"/>
      <c r="E12" s="735" t="str">
        <f>Input!F12</f>
        <v>Asset Class 6</v>
      </c>
      <c r="F12" s="736"/>
      <c r="G12" s="737" t="str">
        <f>Asset6</f>
        <v>Establishment</v>
      </c>
      <c r="H12" s="738"/>
      <c r="I12" s="738"/>
      <c r="J12" s="306">
        <f>HLOOKUP(IF(Input!$Y$7="",5,Input!$Y$7),'Total actual RAB roll forward'!$L$437:$Q$468,8,FALSE)</f>
        <v>184.03013652397701</v>
      </c>
      <c r="K12" s="286">
        <f>HLOOKUP(IF(Input!$Y$7="",5,Input!$Y$7),'Total actual RAB roll forward'!$L$806:$Q$837,8,FALSE)</f>
        <v>168.64995562908146</v>
      </c>
      <c r="L12" s="286">
        <f ca="1">IF('Asset lives roll forward'!F89=0,"n/a",'Asset lives roll forward'!F89)</f>
        <v>34.483499660243695</v>
      </c>
      <c r="M12" s="287"/>
      <c r="N12" s="314">
        <f>HLOOKUP(IF(Input!$Y$7="",5,Input!$Y$7),'Tax value roll forward'!$M$2:$R$37,12,FALSE)</f>
        <v>142.11955558231435</v>
      </c>
      <c r="O12" s="286">
        <f ca="1">IF('Asset lives roll forward'!K89=0,"n/a",'Asset lives roll forward'!K89)</f>
        <v>33.188187612471594</v>
      </c>
      <c r="P12" s="287"/>
      <c r="Q12" s="277"/>
      <c r="R12" s="12"/>
      <c r="S12" s="44"/>
      <c r="T12" s="44"/>
      <c r="U12" s="44"/>
      <c r="V12" s="44"/>
      <c r="W12" s="44"/>
      <c r="X12" s="44"/>
      <c r="Y12" s="44"/>
      <c r="Z12" s="44"/>
    </row>
    <row r="13" spans="1:26">
      <c r="A13" s="9"/>
      <c r="B13" s="9"/>
      <c r="C13" s="9"/>
      <c r="D13" s="9"/>
      <c r="E13" s="735" t="str">
        <f>Input!F13</f>
        <v>Asset Class 7</v>
      </c>
      <c r="F13" s="736"/>
      <c r="G13" s="737" t="str">
        <f>Asset7</f>
        <v>Communications</v>
      </c>
      <c r="H13" s="738"/>
      <c r="I13" s="738"/>
      <c r="J13" s="306">
        <f>HLOOKUP(IF(Input!$Y$7="",5,Input!$Y$7),'Total actual RAB roll forward'!$L$437:$Q$468,9,FALSE)</f>
        <v>43.047306542946316</v>
      </c>
      <c r="K13" s="286">
        <f>HLOOKUP(IF(Input!$Y$7="",5,Input!$Y$7),'Total actual RAB roll forward'!$L$806:$Q$837,9,FALSE)</f>
        <v>25.499079995641534</v>
      </c>
      <c r="L13" s="286">
        <f ca="1">IF('Asset lives roll forward'!F103=0,"n/a",'Asset lives roll forward'!F103)</f>
        <v>11.85564200520043</v>
      </c>
      <c r="M13" s="287"/>
      <c r="N13" s="314">
        <f>HLOOKUP(IF(Input!$Y$7="",5,Input!$Y$7),'Tax value roll forward'!$M$2:$R$37,13,FALSE)</f>
        <v>30.853938673994278</v>
      </c>
      <c r="O13" s="286">
        <f ca="1">IF('Asset lives roll forward'!K103=0,"n/a",'Asset lives roll forward'!K103)</f>
        <v>9.6406826642161718</v>
      </c>
      <c r="P13" s="287"/>
      <c r="Q13" s="277"/>
      <c r="R13" s="12"/>
      <c r="S13" s="44"/>
      <c r="T13" s="44"/>
      <c r="U13" s="44"/>
      <c r="V13" s="44"/>
      <c r="W13" s="44"/>
      <c r="X13" s="44"/>
      <c r="Y13" s="44"/>
      <c r="Z13" s="44"/>
    </row>
    <row r="14" spans="1:26">
      <c r="A14" s="9"/>
      <c r="B14" s="9"/>
      <c r="C14" s="9"/>
      <c r="D14" s="9"/>
      <c r="E14" s="735" t="str">
        <f>Input!F14</f>
        <v>Asset Class 8</v>
      </c>
      <c r="F14" s="736"/>
      <c r="G14" s="737" t="str">
        <f>Asset8</f>
        <v>Inventory</v>
      </c>
      <c r="H14" s="738"/>
      <c r="I14" s="738"/>
      <c r="J14" s="306">
        <f>HLOOKUP(IF(Input!$Y$7="",5,Input!$Y$7),'Total actual RAB roll forward'!$L$437:$Q$468,10,FALSE)</f>
        <v>8.6160899238057773</v>
      </c>
      <c r="K14" s="286">
        <f>HLOOKUP(IF(Input!$Y$7="",5,Input!$Y$7),'Total actual RAB roll forward'!$L$806:$Q$837,10,FALSE)</f>
        <v>8.6160899238057773</v>
      </c>
      <c r="L14" s="286" t="str">
        <f ca="1">IF('Asset lives roll forward'!F117=0,"n/a",'Asset lives roll forward'!F117)</f>
        <v>n/a</v>
      </c>
      <c r="M14" s="287"/>
      <c r="N14" s="314">
        <f>HLOOKUP(IF(Input!$Y$7="",5,Input!$Y$7),'Tax value roll forward'!$M$2:$R$37,14,FALSE)</f>
        <v>5.9841243136739095</v>
      </c>
      <c r="O14" s="286" t="str">
        <f ca="1">IF('Asset lives roll forward'!K117=0,"n/a",'Asset lives roll forward'!K117)</f>
        <v>n/a</v>
      </c>
      <c r="P14" s="287"/>
      <c r="Q14" s="277"/>
      <c r="R14" s="12"/>
      <c r="S14" s="44"/>
      <c r="T14" s="44"/>
      <c r="U14" s="44"/>
      <c r="V14" s="44"/>
      <c r="W14" s="44"/>
      <c r="X14" s="44"/>
      <c r="Y14" s="44"/>
      <c r="Z14" s="44"/>
    </row>
    <row r="15" spans="1:26">
      <c r="A15" s="9"/>
      <c r="B15" s="9"/>
      <c r="C15" s="9"/>
      <c r="D15" s="9"/>
      <c r="E15" s="735" t="str">
        <f>Input!F15</f>
        <v>Asset Class 9</v>
      </c>
      <c r="F15" s="736"/>
      <c r="G15" s="737" t="str">
        <f>Asset9</f>
        <v>IT</v>
      </c>
      <c r="H15" s="738"/>
      <c r="I15" s="738"/>
      <c r="J15" s="306">
        <f>HLOOKUP(IF(Input!$Y$7="",5,Input!$Y$7),'Total actual RAB roll forward'!$L$437:$Q$468,11,FALSE)</f>
        <v>70.923558267447277</v>
      </c>
      <c r="K15" s="286">
        <f>HLOOKUP(IF(Input!$Y$7="",5,Input!$Y$7),'Total actual RAB roll forward'!$L$806:$Q$837,11,FALSE)</f>
        <v>51.785667476790039</v>
      </c>
      <c r="L15" s="286">
        <f ca="1">IF('Asset lives roll forward'!F131=0,"n/a",'Asset lives roll forward'!F131)</f>
        <v>3.4636800546845885</v>
      </c>
      <c r="M15" s="287"/>
      <c r="N15" s="314">
        <f>HLOOKUP(IF(Input!$Y$7="",5,Input!$Y$7),'Tax value roll forward'!$M$2:$R$37,15,FALSE)</f>
        <v>33.339286107321229</v>
      </c>
      <c r="O15" s="286">
        <f ca="1">IF('Asset lives roll forward'!K131=0,"n/a",'Asset lives roll forward'!K131)</f>
        <v>2.6664885119560786</v>
      </c>
      <c r="P15" s="287"/>
      <c r="Q15" s="277"/>
      <c r="R15" s="12"/>
      <c r="S15" s="44"/>
      <c r="T15" s="44"/>
      <c r="U15" s="44"/>
      <c r="V15" s="44"/>
      <c r="W15" s="44"/>
      <c r="X15" s="44"/>
      <c r="Y15" s="44"/>
      <c r="Z15" s="44"/>
    </row>
    <row r="16" spans="1:26">
      <c r="A16" s="9"/>
      <c r="B16" s="9"/>
      <c r="C16" s="9"/>
      <c r="D16" s="9"/>
      <c r="E16" s="735" t="str">
        <f>Input!F16</f>
        <v>Asset Class 10</v>
      </c>
      <c r="F16" s="736"/>
      <c r="G16" s="737" t="str">
        <f>Asset10</f>
        <v>Vehicles</v>
      </c>
      <c r="H16" s="738"/>
      <c r="I16" s="738"/>
      <c r="J16" s="306">
        <f>HLOOKUP(IF(Input!$Y$7="",5,Input!$Y$7),'Total actual RAB roll forward'!$L$437:$Q$468,12,FALSE)</f>
        <v>6.2624248475524826</v>
      </c>
      <c r="K16" s="286">
        <f>HLOOKUP(IF(Input!$Y$7="",5,Input!$Y$7),'Total actual RAB roll forward'!$L$806:$Q$837,12,FALSE)</f>
        <v>4.1911130027388772</v>
      </c>
      <c r="L16" s="286">
        <f ca="1">IF('Asset lives roll forward'!F145=0,"n/a",'Asset lives roll forward'!F145)</f>
        <v>5.8575526207032818</v>
      </c>
      <c r="M16" s="287"/>
      <c r="N16" s="314">
        <f>HLOOKUP(IF(Input!$Y$7="",5,Input!$Y$7),'Tax value roll forward'!$M$2:$R$37,16,FALSE)</f>
        <v>3.1935695687827268</v>
      </c>
      <c r="O16" s="286">
        <f ca="1">IF('Asset lives roll forward'!K145=0,"n/a",'Asset lives roll forward'!K145)</f>
        <v>6.5077974072307221</v>
      </c>
      <c r="P16" s="287"/>
      <c r="Q16" s="277"/>
      <c r="R16" s="12"/>
      <c r="S16" s="44"/>
      <c r="T16" s="44"/>
      <c r="U16" s="44"/>
      <c r="V16" s="44"/>
      <c r="W16" s="44"/>
      <c r="X16" s="44"/>
      <c r="Y16" s="44"/>
      <c r="Z16" s="44"/>
    </row>
    <row r="17" spans="1:26">
      <c r="A17" s="9"/>
      <c r="B17" s="9"/>
      <c r="C17" s="9"/>
      <c r="D17" s="9"/>
      <c r="E17" s="735" t="str">
        <f>Input!F17</f>
        <v>Asset Class 11</v>
      </c>
      <c r="F17" s="736"/>
      <c r="G17" s="737" t="str">
        <f>Asset11</f>
        <v>other</v>
      </c>
      <c r="H17" s="738"/>
      <c r="I17" s="738"/>
      <c r="J17" s="306">
        <f>HLOOKUP(IF(Input!$Y$7="",5,Input!$Y$7),'Total actual RAB roll forward'!$L$437:$Q$468,13,FALSE)</f>
        <v>36.0802620800402</v>
      </c>
      <c r="K17" s="286">
        <f>HLOOKUP(IF(Input!$Y$7="",5,Input!$Y$7),'Total actual RAB roll forward'!$L$806:$Q$837,13,FALSE)</f>
        <v>17.615782589003505</v>
      </c>
      <c r="L17" s="286">
        <f ca="1">IF('Asset lives roll forward'!F159=0,"n/a",'Asset lives roll forward'!F159)</f>
        <v>6.8827486277144647</v>
      </c>
      <c r="M17" s="287"/>
      <c r="N17" s="314">
        <f>HLOOKUP(IF(Input!$Y$7="",5,Input!$Y$7),'Tax value roll forward'!$M$2:$R$37,17,FALSE)</f>
        <v>12.912062190739267</v>
      </c>
      <c r="O17" s="286">
        <f ca="1">IF('Asset lives roll forward'!K159=0,"n/a",'Asset lives roll forward'!K159)</f>
        <v>7.2805727890349479</v>
      </c>
      <c r="P17" s="287"/>
      <c r="Q17" s="277"/>
      <c r="R17" s="12"/>
      <c r="S17" s="44"/>
      <c r="T17" s="44"/>
      <c r="U17" s="44"/>
      <c r="V17" s="44"/>
      <c r="W17" s="44"/>
      <c r="X17" s="44"/>
      <c r="Y17" s="44"/>
      <c r="Z17" s="44"/>
    </row>
    <row r="18" spans="1:26">
      <c r="A18" s="9"/>
      <c r="B18" s="9"/>
      <c r="C18" s="9"/>
      <c r="D18" s="9"/>
      <c r="E18" s="735" t="str">
        <f>Input!F18</f>
        <v>Asset Class 12</v>
      </c>
      <c r="F18" s="736"/>
      <c r="G18" s="737" t="str">
        <f>Asset12</f>
        <v>premises</v>
      </c>
      <c r="H18" s="738"/>
      <c r="I18" s="738"/>
      <c r="J18" s="306">
        <f>HLOOKUP(IF(Input!$Y$7="",5,Input!$Y$7),'Total actual RAB roll forward'!$L$437:$Q$468,14,FALSE)</f>
        <v>3.6156685365556833</v>
      </c>
      <c r="K18" s="286">
        <f>HLOOKUP(IF(Input!$Y$7="",5,Input!$Y$7),'Total actual RAB roll forward'!$L$806:$Q$837,14,FALSE)</f>
        <v>2.5640625833771526</v>
      </c>
      <c r="L18" s="286">
        <f ca="1">IF('Asset lives roll forward'!F173=0,"n/a",'Asset lives roll forward'!F173)</f>
        <v>4.5435049546694364</v>
      </c>
      <c r="M18" s="287"/>
      <c r="N18" s="314">
        <f>HLOOKUP(IF(Input!$Y$7="",5,Input!$Y$7),'Tax value roll forward'!$M$2:$R$37,18,FALSE)</f>
        <v>1.2883797022906267</v>
      </c>
      <c r="O18" s="286">
        <f ca="1">IF('Asset lives roll forward'!K173=0,"n/a",'Asset lives roll forward'!K173)</f>
        <v>10.11912977126436</v>
      </c>
      <c r="P18" s="287"/>
      <c r="Q18" s="277"/>
      <c r="R18" s="12"/>
      <c r="S18" s="44"/>
      <c r="T18" s="44"/>
      <c r="U18" s="44"/>
      <c r="V18" s="44"/>
      <c r="W18" s="44"/>
      <c r="X18" s="44"/>
      <c r="Y18" s="44"/>
      <c r="Z18" s="44"/>
    </row>
    <row r="19" spans="1:26">
      <c r="A19" s="9"/>
      <c r="B19" s="9"/>
      <c r="C19" s="9"/>
      <c r="D19" s="9"/>
      <c r="E19" s="735" t="str">
        <f>Input!F19</f>
        <v>Asset Class 13</v>
      </c>
      <c r="F19" s="736"/>
      <c r="G19" s="737" t="str">
        <f>Asset13</f>
        <v>Land</v>
      </c>
      <c r="H19" s="738"/>
      <c r="I19" s="738"/>
      <c r="J19" s="306">
        <f>HLOOKUP(IF(Input!$Y$7="",5,Input!$Y$7),'Total actual RAB roll forward'!$L$437:$Q$468,15,FALSE)</f>
        <v>108.54363727556481</v>
      </c>
      <c r="K19" s="286">
        <f>HLOOKUP(IF(Input!$Y$7="",5,Input!$Y$7),'Total actual RAB roll forward'!$L$806:$Q$837,15,FALSE)</f>
        <v>108.76579422763572</v>
      </c>
      <c r="L19" s="286" t="str">
        <f ca="1">IF('Asset lives roll forward'!F187=0,"n/a",'Asset lives roll forward'!F187)</f>
        <v>n/a</v>
      </c>
      <c r="M19" s="287"/>
      <c r="N19" s="314">
        <f>HLOOKUP(IF(Input!$Y$7="",5,Input!$Y$7),'Tax value roll forward'!$M$2:$R$37,19,FALSE)</f>
        <v>80.118380287397386</v>
      </c>
      <c r="O19" s="286" t="str">
        <f ca="1">IF('Asset lives roll forward'!K187=0,"n/a",'Asset lives roll forward'!K187)</f>
        <v>n/a</v>
      </c>
      <c r="P19" s="287"/>
      <c r="Q19" s="277"/>
      <c r="R19" s="12"/>
      <c r="S19" s="44"/>
      <c r="T19" s="44"/>
      <c r="U19" s="44"/>
      <c r="V19" s="44"/>
      <c r="W19" s="44"/>
      <c r="X19" s="44"/>
      <c r="Y19" s="44"/>
      <c r="Z19" s="44"/>
    </row>
    <row r="20" spans="1:26">
      <c r="A20" s="9"/>
      <c r="B20" s="9"/>
      <c r="C20" s="9"/>
      <c r="D20" s="9"/>
      <c r="E20" s="735" t="str">
        <f>Input!F20</f>
        <v>Asset Class 14</v>
      </c>
      <c r="F20" s="736"/>
      <c r="G20" s="737" t="str">
        <f>Asset14</f>
        <v>Easements</v>
      </c>
      <c r="H20" s="738"/>
      <c r="I20" s="738"/>
      <c r="J20" s="306">
        <f>HLOOKUP(IF(Input!$Y$7="",5,Input!$Y$7),'Total actual RAB roll forward'!$L$437:$Q$468,16,FALSE)</f>
        <v>127.92240495514515</v>
      </c>
      <c r="K20" s="286">
        <f>HLOOKUP(IF(Input!$Y$7="",5,Input!$Y$7),'Total actual RAB roll forward'!$L$806:$Q$837,16,FALSE)</f>
        <v>127.92240495514515</v>
      </c>
      <c r="L20" s="286" t="str">
        <f ca="1">IF('Asset lives roll forward'!F201=0,"n/a",'Asset lives roll forward'!F201)</f>
        <v>n/a</v>
      </c>
      <c r="M20" s="287"/>
      <c r="N20" s="314">
        <f>HLOOKUP(IF(Input!$Y$7="",5,Input!$Y$7),'Tax value roll forward'!$M$2:$R$37,20,FALSE)</f>
        <v>94.584698999999986</v>
      </c>
      <c r="O20" s="286" t="str">
        <f ca="1">IF('Asset lives roll forward'!K201=0,"n/a",'Asset lives roll forward'!K201)</f>
        <v>n/a</v>
      </c>
      <c r="P20" s="287"/>
      <c r="Q20" s="277"/>
      <c r="R20" s="12"/>
      <c r="S20" s="44"/>
      <c r="T20" s="44"/>
      <c r="U20" s="44"/>
      <c r="V20" s="44"/>
      <c r="W20" s="44"/>
      <c r="X20" s="44"/>
      <c r="Y20" s="44"/>
      <c r="Z20" s="44"/>
    </row>
    <row r="21" spans="1:26" hidden="1" outlineLevel="1">
      <c r="A21" s="9"/>
      <c r="B21" s="9"/>
      <c r="C21" s="9"/>
      <c r="D21" s="9"/>
      <c r="E21" s="735" t="str">
        <f>Input!F21</f>
        <v>Asset Class 15</v>
      </c>
      <c r="F21" s="736"/>
      <c r="G21" s="737">
        <f>Asset15</f>
        <v>0</v>
      </c>
      <c r="H21" s="738"/>
      <c r="I21" s="738"/>
      <c r="J21" s="306">
        <f>HLOOKUP(IF(Input!$Y$7="",5,Input!$Y$7),'Total actual RAB roll forward'!$L$437:$Q$468,17,FALSE)</f>
        <v>0</v>
      </c>
      <c r="K21" s="286">
        <f>HLOOKUP(IF(Input!$Y$7="",5,Input!$Y$7),'Total actual RAB roll forward'!$L$806:$Q$837,17,FALSE)</f>
        <v>0</v>
      </c>
      <c r="L21" s="286" t="str">
        <f ca="1">IF('Asset lives roll forward'!F215=0,"n/a",'Asset lives roll forward'!F215)</f>
        <v>n/a</v>
      </c>
      <c r="M21" s="287"/>
      <c r="N21" s="314">
        <f>HLOOKUP(IF(Input!$Y$7="",5,Input!$Y$7),'Tax value roll forward'!$M$2:$R$37,21,FALSE)</f>
        <v>0</v>
      </c>
      <c r="O21" s="286" t="str">
        <f ca="1">IF('Asset lives roll forward'!K215=0,"n/a",'Asset lives roll forward'!K215)</f>
        <v>n/a</v>
      </c>
      <c r="P21" s="287"/>
      <c r="Q21" s="277"/>
      <c r="R21" s="12"/>
      <c r="S21" s="44"/>
      <c r="T21" s="44"/>
      <c r="U21" s="44"/>
      <c r="V21" s="44"/>
      <c r="W21" s="44"/>
      <c r="X21" s="44"/>
      <c r="Y21" s="44"/>
      <c r="Z21" s="44"/>
    </row>
    <row r="22" spans="1:26" hidden="1" outlineLevel="1">
      <c r="A22" s="9"/>
      <c r="B22" s="9"/>
      <c r="C22" s="9"/>
      <c r="D22" s="9"/>
      <c r="E22" s="735" t="str">
        <f>Input!F22</f>
        <v>Asset Class 16</v>
      </c>
      <c r="F22" s="736"/>
      <c r="G22" s="737">
        <f>Asset16</f>
        <v>0</v>
      </c>
      <c r="H22" s="738"/>
      <c r="I22" s="738"/>
      <c r="J22" s="306">
        <f>HLOOKUP(IF(Input!$Y$7="",5,Input!$Y$7),'Total actual RAB roll forward'!$L$437:$Q$468,18,FALSE)</f>
        <v>0</v>
      </c>
      <c r="K22" s="286">
        <f>HLOOKUP(IF(Input!$Y$7="",5,Input!$Y$7),'Total actual RAB roll forward'!$L$806:$Q$837,18,FALSE)</f>
        <v>0</v>
      </c>
      <c r="L22" s="286" t="str">
        <f ca="1">IF('Asset lives roll forward'!F229=0,"n/a",'Asset lives roll forward'!F229)</f>
        <v>n/a</v>
      </c>
      <c r="M22" s="287"/>
      <c r="N22" s="314">
        <f>HLOOKUP(IF(Input!$Y$7="",5,Input!$Y$7),'Tax value roll forward'!$M$2:$R$37,22,FALSE)</f>
        <v>0</v>
      </c>
      <c r="O22" s="286" t="str">
        <f ca="1">IF('Asset lives roll forward'!K229=0,"n/a",'Asset lives roll forward'!K229)</f>
        <v>n/a</v>
      </c>
      <c r="P22" s="287"/>
      <c r="Q22" s="277"/>
      <c r="R22" s="12"/>
      <c r="S22" s="44"/>
      <c r="T22" s="44"/>
      <c r="U22" s="44"/>
      <c r="V22" s="44"/>
      <c r="W22" s="44"/>
      <c r="X22" s="44"/>
      <c r="Y22" s="44"/>
      <c r="Z22" s="44"/>
    </row>
    <row r="23" spans="1:26" hidden="1" outlineLevel="1">
      <c r="A23" s="9"/>
      <c r="B23" s="9"/>
      <c r="C23" s="9"/>
      <c r="D23" s="9"/>
      <c r="E23" s="735" t="str">
        <f>Input!F23</f>
        <v>Asset Class 17</v>
      </c>
      <c r="F23" s="736"/>
      <c r="G23" s="737">
        <f>Asset17</f>
        <v>0</v>
      </c>
      <c r="H23" s="738"/>
      <c r="I23" s="738"/>
      <c r="J23" s="306">
        <f>HLOOKUP(IF(Input!$Y$7="",5,Input!$Y$7),'Total actual RAB roll forward'!$L$437:$Q$468,19,FALSE)</f>
        <v>0</v>
      </c>
      <c r="K23" s="286">
        <f>HLOOKUP(IF(Input!$Y$7="",5,Input!$Y$7),'Total actual RAB roll forward'!$L$806:$Q$837,19,FALSE)</f>
        <v>0</v>
      </c>
      <c r="L23" s="286" t="str">
        <f ca="1">IF('Asset lives roll forward'!F243=0,"n/a",'Asset lives roll forward'!F243)</f>
        <v>n/a</v>
      </c>
      <c r="M23" s="287"/>
      <c r="N23" s="314">
        <f>HLOOKUP(IF(Input!$Y$7="",5,Input!$Y$7),'Tax value roll forward'!$M$2:$R$37,23,FALSE)</f>
        <v>0</v>
      </c>
      <c r="O23" s="286" t="str">
        <f ca="1">IF('Asset lives roll forward'!K243=0,"n/a",'Asset lives roll forward'!K243)</f>
        <v>n/a</v>
      </c>
      <c r="P23" s="287"/>
      <c r="Q23" s="277"/>
      <c r="R23" s="12"/>
      <c r="S23" s="44"/>
      <c r="T23" s="44"/>
      <c r="U23" s="44"/>
      <c r="V23" s="44"/>
      <c r="W23" s="44"/>
      <c r="X23" s="44"/>
      <c r="Y23" s="44"/>
      <c r="Z23" s="44"/>
    </row>
    <row r="24" spans="1:26" hidden="1" outlineLevel="1">
      <c r="A24" s="9"/>
      <c r="B24" s="9"/>
      <c r="C24" s="9"/>
      <c r="D24" s="9"/>
      <c r="E24" s="735" t="str">
        <f>Input!F24</f>
        <v>Asset Class 18</v>
      </c>
      <c r="F24" s="736"/>
      <c r="G24" s="737">
        <f>Asset18</f>
        <v>0</v>
      </c>
      <c r="H24" s="738"/>
      <c r="I24" s="738"/>
      <c r="J24" s="306">
        <f>HLOOKUP(IF(Input!$Y$7="",5,Input!$Y$7),'Total actual RAB roll forward'!$L$437:$Q$468,20,FALSE)</f>
        <v>0</v>
      </c>
      <c r="K24" s="286">
        <f>HLOOKUP(IF(Input!$Y$7="",5,Input!$Y$7),'Total actual RAB roll forward'!$L$806:$Q$837,20,FALSE)</f>
        <v>0</v>
      </c>
      <c r="L24" s="286" t="str">
        <f ca="1">IF('Asset lives roll forward'!F257=0,"n/a",'Asset lives roll forward'!F257)</f>
        <v>n/a</v>
      </c>
      <c r="M24" s="287"/>
      <c r="N24" s="314">
        <f>HLOOKUP(IF(Input!$Y$7="",5,Input!$Y$7),'Tax value roll forward'!$M$2:$R$37,24,FALSE)</f>
        <v>0</v>
      </c>
      <c r="O24" s="286" t="str">
        <f ca="1">IF('Asset lives roll forward'!K257=0,"n/a",'Asset lives roll forward'!K257)</f>
        <v>n/a</v>
      </c>
      <c r="P24" s="287"/>
      <c r="Q24" s="277"/>
      <c r="R24" s="12"/>
      <c r="S24" s="44"/>
      <c r="T24" s="44"/>
      <c r="U24" s="44"/>
      <c r="V24" s="44"/>
      <c r="W24" s="44"/>
      <c r="X24" s="44"/>
      <c r="Y24" s="44"/>
      <c r="Z24" s="44"/>
    </row>
    <row r="25" spans="1:26" hidden="1" outlineLevel="1">
      <c r="A25" s="9"/>
      <c r="B25" s="9"/>
      <c r="C25" s="9"/>
      <c r="D25" s="9"/>
      <c r="E25" s="735" t="str">
        <f>Input!F25</f>
        <v>Asset Class 19</v>
      </c>
      <c r="F25" s="736"/>
      <c r="G25" s="737">
        <f>Asset19</f>
        <v>0</v>
      </c>
      <c r="H25" s="738"/>
      <c r="I25" s="738"/>
      <c r="J25" s="306">
        <f>HLOOKUP(IF(Input!$Y$7="",5,Input!$Y$7),'Total actual RAB roll forward'!$L$437:$Q$468,21,FALSE)</f>
        <v>0</v>
      </c>
      <c r="K25" s="286">
        <f>HLOOKUP(IF(Input!$Y$7="",5,Input!$Y$7),'Total actual RAB roll forward'!$L$806:$Q$837,21,FALSE)</f>
        <v>0</v>
      </c>
      <c r="L25" s="286" t="str">
        <f ca="1">IF('Asset lives roll forward'!F271=0,"n/a",'Asset lives roll forward'!F271)</f>
        <v>n/a</v>
      </c>
      <c r="M25" s="287"/>
      <c r="N25" s="314">
        <f>HLOOKUP(IF(Input!$Y$7="",5,Input!$Y$7),'Tax value roll forward'!$M$2:$R$37,25,FALSE)</f>
        <v>0</v>
      </c>
      <c r="O25" s="286" t="str">
        <f ca="1">IF('Asset lives roll forward'!K271=0,"n/a",'Asset lives roll forward'!K271)</f>
        <v>n/a</v>
      </c>
      <c r="P25" s="287"/>
      <c r="Q25" s="277"/>
      <c r="R25" s="12"/>
      <c r="S25" s="44"/>
      <c r="T25" s="44"/>
      <c r="U25" s="44"/>
      <c r="V25" s="44"/>
      <c r="W25" s="44"/>
      <c r="X25" s="44"/>
      <c r="Y25" s="44"/>
      <c r="Z25" s="44"/>
    </row>
    <row r="26" spans="1:26" hidden="1" outlineLevel="1">
      <c r="A26" s="9"/>
      <c r="B26" s="9"/>
      <c r="C26" s="9"/>
      <c r="D26" s="9"/>
      <c r="E26" s="735" t="str">
        <f>Input!F26</f>
        <v>Asset Class 20</v>
      </c>
      <c r="F26" s="736"/>
      <c r="G26" s="737">
        <f>Asset20</f>
        <v>0</v>
      </c>
      <c r="H26" s="738"/>
      <c r="I26" s="738"/>
      <c r="J26" s="306">
        <f>HLOOKUP(IF(Input!$Y$7="",5,Input!$Y$7),'Total actual RAB roll forward'!$L$437:$Q$468,22,FALSE)</f>
        <v>0</v>
      </c>
      <c r="K26" s="286">
        <f>HLOOKUP(IF(Input!$Y$7="",5,Input!$Y$7),'Total actual RAB roll forward'!$L$806:$Q$837,22,FALSE)</f>
        <v>0</v>
      </c>
      <c r="L26" s="286" t="str">
        <f ca="1">IF('Asset lives roll forward'!F285=0,"n/a",'Asset lives roll forward'!F285)</f>
        <v>n/a</v>
      </c>
      <c r="M26" s="287"/>
      <c r="N26" s="314">
        <f>HLOOKUP(IF(Input!$Y$7="",5,Input!$Y$7),'Tax value roll forward'!$M$2:$R$37,26,FALSE)</f>
        <v>0</v>
      </c>
      <c r="O26" s="286" t="str">
        <f ca="1">IF('Asset lives roll forward'!K285=0,"n/a",'Asset lives roll forward'!K285)</f>
        <v>n/a</v>
      </c>
      <c r="P26" s="287"/>
      <c r="Q26" s="277"/>
      <c r="R26" s="12"/>
      <c r="S26" s="44"/>
      <c r="T26" s="44"/>
      <c r="U26" s="44"/>
      <c r="V26" s="44"/>
      <c r="W26" s="44"/>
      <c r="X26" s="44"/>
      <c r="Y26" s="44"/>
      <c r="Z26" s="44"/>
    </row>
    <row r="27" spans="1:26" hidden="1" outlineLevel="1">
      <c r="A27" s="9"/>
      <c r="B27" s="9"/>
      <c r="C27" s="9"/>
      <c r="D27" s="9"/>
      <c r="E27" s="735" t="str">
        <f>Input!F27</f>
        <v>Asset Class 21</v>
      </c>
      <c r="F27" s="736"/>
      <c r="G27" s="737">
        <f>Asset21</f>
        <v>0</v>
      </c>
      <c r="H27" s="738"/>
      <c r="I27" s="738"/>
      <c r="J27" s="306">
        <f>HLOOKUP(IF(Input!$Y$7="",5,Input!$Y$7),'Total actual RAB roll forward'!$L$437:$Q$468,23,FALSE)</f>
        <v>0</v>
      </c>
      <c r="K27" s="286">
        <f>HLOOKUP(IF(Input!$Y$7="",5,Input!$Y$7),'Total actual RAB roll forward'!$L$806:$Q$837,23,FALSE)</f>
        <v>0</v>
      </c>
      <c r="L27" s="286" t="str">
        <f ca="1">IF('Asset lives roll forward'!F299=0,"n/a",'Asset lives roll forward'!F299)</f>
        <v>n/a</v>
      </c>
      <c r="M27" s="287"/>
      <c r="N27" s="314">
        <f>HLOOKUP(IF(Input!$Y$7="",5,Input!$Y$7),'Tax value roll forward'!$M$2:$R$37,27,FALSE)</f>
        <v>0</v>
      </c>
      <c r="O27" s="286" t="str">
        <f ca="1">IF('Asset lives roll forward'!K299=0,"n/a",'Asset lives roll forward'!K299)</f>
        <v>n/a</v>
      </c>
      <c r="P27" s="287"/>
      <c r="Q27" s="277"/>
      <c r="R27" s="12"/>
      <c r="S27" s="44"/>
      <c r="T27" s="44"/>
      <c r="U27" s="44"/>
      <c r="V27" s="44"/>
      <c r="W27" s="44"/>
      <c r="X27" s="44"/>
      <c r="Y27" s="44"/>
      <c r="Z27" s="44"/>
    </row>
    <row r="28" spans="1:26" hidden="1" outlineLevel="1">
      <c r="A28" s="9"/>
      <c r="B28" s="9"/>
      <c r="C28" s="9"/>
      <c r="D28" s="9"/>
      <c r="E28" s="735" t="str">
        <f>Input!F28</f>
        <v>Asset Class 22</v>
      </c>
      <c r="F28" s="736"/>
      <c r="G28" s="737">
        <f>Asset22</f>
        <v>0</v>
      </c>
      <c r="H28" s="738"/>
      <c r="I28" s="738"/>
      <c r="J28" s="306">
        <f>HLOOKUP(IF(Input!$Y$7="",5,Input!$Y$7),'Total actual RAB roll forward'!$L$437:$Q$468,24,FALSE)</f>
        <v>0</v>
      </c>
      <c r="K28" s="286">
        <f>HLOOKUP(IF(Input!$Y$7="",5,Input!$Y$7),'Total actual RAB roll forward'!$L$806:$Q$837,24,FALSE)</f>
        <v>0</v>
      </c>
      <c r="L28" s="286" t="str">
        <f ca="1">IF('Asset lives roll forward'!F313=0,"n/a",'Asset lives roll forward'!F313)</f>
        <v>n/a</v>
      </c>
      <c r="M28" s="287"/>
      <c r="N28" s="314">
        <f>HLOOKUP(IF(Input!$Y$7="",5,Input!$Y$7),'Tax value roll forward'!$M$2:$R$37,28,FALSE)</f>
        <v>0</v>
      </c>
      <c r="O28" s="286" t="str">
        <f ca="1">IF('Asset lives roll forward'!K313=0,"n/a",'Asset lives roll forward'!K313)</f>
        <v>n/a</v>
      </c>
      <c r="P28" s="287"/>
      <c r="Q28" s="277"/>
      <c r="R28" s="12"/>
      <c r="S28" s="44"/>
      <c r="T28" s="44"/>
      <c r="U28" s="44"/>
      <c r="V28" s="44"/>
      <c r="W28" s="44"/>
      <c r="X28" s="44"/>
      <c r="Y28" s="44"/>
      <c r="Z28" s="44"/>
    </row>
    <row r="29" spans="1:26" hidden="1" outlineLevel="1">
      <c r="A29" s="9"/>
      <c r="B29" s="9"/>
      <c r="C29" s="9"/>
      <c r="D29" s="9"/>
      <c r="E29" s="735" t="str">
        <f>Input!F29</f>
        <v>Asset Class 23</v>
      </c>
      <c r="F29" s="736"/>
      <c r="G29" s="737">
        <f>Asset23</f>
        <v>0</v>
      </c>
      <c r="H29" s="738"/>
      <c r="I29" s="738"/>
      <c r="J29" s="306">
        <f>HLOOKUP(IF(Input!$Y$7="",5,Input!$Y$7),'Total actual RAB roll forward'!$L$437:$Q$468,25,FALSE)</f>
        <v>0</v>
      </c>
      <c r="K29" s="286">
        <f>HLOOKUP(IF(Input!$Y$7="",5,Input!$Y$7),'Total actual RAB roll forward'!$L$806:$Q$837,25,FALSE)</f>
        <v>0</v>
      </c>
      <c r="L29" s="286" t="str">
        <f ca="1">IF('Asset lives roll forward'!F327=0,"n/a",'Asset lives roll forward'!F327)</f>
        <v>n/a</v>
      </c>
      <c r="M29" s="287"/>
      <c r="N29" s="314">
        <f>HLOOKUP(IF(Input!$Y$7="",5,Input!$Y$7),'Tax value roll forward'!$M$2:$R$37,29,FALSE)</f>
        <v>0</v>
      </c>
      <c r="O29" s="286" t="str">
        <f ca="1">IF('Asset lives roll forward'!K327=0,"n/a",'Asset lives roll forward'!K327)</f>
        <v>n/a</v>
      </c>
      <c r="P29" s="287"/>
      <c r="Q29" s="277"/>
      <c r="R29" s="12"/>
      <c r="S29" s="44"/>
      <c r="T29" s="44"/>
      <c r="U29" s="44"/>
      <c r="V29" s="44"/>
      <c r="W29" s="44"/>
      <c r="X29" s="44"/>
      <c r="Y29" s="44"/>
      <c r="Z29" s="44"/>
    </row>
    <row r="30" spans="1:26" hidden="1" outlineLevel="1">
      <c r="A30" s="9"/>
      <c r="B30" s="9"/>
      <c r="C30" s="9"/>
      <c r="D30" s="9"/>
      <c r="E30" s="735" t="str">
        <f>Input!F30</f>
        <v>Asset Class 24</v>
      </c>
      <c r="F30" s="736"/>
      <c r="G30" s="737">
        <f>Asset24</f>
        <v>0</v>
      </c>
      <c r="H30" s="738"/>
      <c r="I30" s="738"/>
      <c r="J30" s="306">
        <f>HLOOKUP(IF(Input!$Y$7="",5,Input!$Y$7),'Total actual RAB roll forward'!$L$437:$Q$468,26,FALSE)</f>
        <v>0</v>
      </c>
      <c r="K30" s="286">
        <f>HLOOKUP(IF(Input!$Y$7="",5,Input!$Y$7),'Total actual RAB roll forward'!$L$806:$Q$837,26,FALSE)</f>
        <v>0</v>
      </c>
      <c r="L30" s="286" t="str">
        <f ca="1">IF('Asset lives roll forward'!F341=0,"n/a",'Asset lives roll forward'!F341)</f>
        <v>n/a</v>
      </c>
      <c r="M30" s="287"/>
      <c r="N30" s="314">
        <f>HLOOKUP(IF(Input!$Y$7="",5,Input!$Y$7),'Tax value roll forward'!$M$2:$R$37,30,FALSE)</f>
        <v>0</v>
      </c>
      <c r="O30" s="286" t="str">
        <f ca="1">IF('Asset lives roll forward'!K341=0,"n/a",'Asset lives roll forward'!K341)</f>
        <v>n/a</v>
      </c>
      <c r="P30" s="287"/>
      <c r="Q30" s="277"/>
      <c r="R30" s="12"/>
      <c r="S30" s="44"/>
      <c r="T30" s="44"/>
      <c r="U30" s="44"/>
      <c r="V30" s="44"/>
      <c r="W30" s="44"/>
      <c r="X30" s="44"/>
      <c r="Y30" s="44"/>
      <c r="Z30" s="44"/>
    </row>
    <row r="31" spans="1:26" hidden="1" outlineLevel="1">
      <c r="A31" s="9"/>
      <c r="B31" s="9"/>
      <c r="C31" s="9"/>
      <c r="D31" s="9"/>
      <c r="E31" s="735" t="str">
        <f>Input!F31</f>
        <v>Asset Class 25</v>
      </c>
      <c r="F31" s="736"/>
      <c r="G31" s="737">
        <f>Asset25</f>
        <v>0</v>
      </c>
      <c r="H31" s="738"/>
      <c r="I31" s="738"/>
      <c r="J31" s="306">
        <f>HLOOKUP(IF(Input!$Y$7="",5,Input!$Y$7),'Total actual RAB roll forward'!$L$437:$Q$468,27,FALSE)</f>
        <v>0</v>
      </c>
      <c r="K31" s="286">
        <f>HLOOKUP(IF(Input!$Y$7="",5,Input!$Y$7),'Total actual RAB roll forward'!$L$806:$Q$837,27,FALSE)</f>
        <v>0</v>
      </c>
      <c r="L31" s="286" t="str">
        <f ca="1">IF('Asset lives roll forward'!F355=0,"n/a",'Asset lives roll forward'!F355)</f>
        <v>n/a</v>
      </c>
      <c r="M31" s="287"/>
      <c r="N31" s="314">
        <f>HLOOKUP(IF(Input!$Y$7="",5,Input!$Y$7),'Tax value roll forward'!$M$2:$R$37,31,FALSE)</f>
        <v>0</v>
      </c>
      <c r="O31" s="286" t="str">
        <f ca="1">IF('Asset lives roll forward'!K355=0,"n/a",'Asset lives roll forward'!K355)</f>
        <v>n/a</v>
      </c>
      <c r="P31" s="287"/>
      <c r="Q31" s="277"/>
      <c r="R31" s="12"/>
      <c r="S31" s="44"/>
      <c r="T31" s="44"/>
      <c r="U31" s="44"/>
      <c r="V31" s="44"/>
      <c r="W31" s="44"/>
      <c r="X31" s="44"/>
      <c r="Y31" s="44"/>
      <c r="Z31" s="44"/>
    </row>
    <row r="32" spans="1:26" hidden="1" outlineLevel="1">
      <c r="A32" s="9"/>
      <c r="B32" s="9"/>
      <c r="C32" s="9"/>
      <c r="D32" s="9"/>
      <c r="E32" s="735" t="str">
        <f>Input!F32</f>
        <v>Asset Class 26</v>
      </c>
      <c r="F32" s="736"/>
      <c r="G32" s="737">
        <f>Asset26</f>
        <v>0</v>
      </c>
      <c r="H32" s="738"/>
      <c r="I32" s="738"/>
      <c r="J32" s="306">
        <f>HLOOKUP(IF(Input!$Y$7="",5,Input!$Y$7),'Total actual RAB roll forward'!$L$437:$Q$468,28,FALSE)</f>
        <v>0</v>
      </c>
      <c r="K32" s="286">
        <f>HLOOKUP(IF(Input!$Y$7="",5,Input!$Y$7),'Total actual RAB roll forward'!$L$806:$Q$837,28,FALSE)</f>
        <v>0</v>
      </c>
      <c r="L32" s="286" t="str">
        <f ca="1">IF('Asset lives roll forward'!F369=0,"n/a",'Asset lives roll forward'!F369)</f>
        <v>n/a</v>
      </c>
      <c r="M32" s="287"/>
      <c r="N32" s="314">
        <f>HLOOKUP(IF(Input!$Y$7="",5,Input!$Y$7),'Tax value roll forward'!$M$2:$R$37,32,FALSE)</f>
        <v>0</v>
      </c>
      <c r="O32" s="286" t="str">
        <f ca="1">IF('Asset lives roll forward'!K369=0,"n/a",'Asset lives roll forward'!K369)</f>
        <v>n/a</v>
      </c>
      <c r="P32" s="287"/>
      <c r="Q32" s="277"/>
      <c r="R32" s="12"/>
      <c r="S32" s="44"/>
      <c r="T32" s="44"/>
      <c r="U32" s="44"/>
      <c r="V32" s="44"/>
      <c r="W32" s="44"/>
      <c r="X32" s="44"/>
      <c r="Y32" s="44"/>
      <c r="Z32" s="44"/>
    </row>
    <row r="33" spans="1:26" hidden="1" outlineLevel="1">
      <c r="A33" s="9"/>
      <c r="B33" s="9"/>
      <c r="C33" s="9"/>
      <c r="D33" s="9"/>
      <c r="E33" s="735" t="str">
        <f>Input!F33</f>
        <v>Asset Class 27</v>
      </c>
      <c r="F33" s="736"/>
      <c r="G33" s="737">
        <f>Asset27</f>
        <v>0</v>
      </c>
      <c r="H33" s="738"/>
      <c r="I33" s="738"/>
      <c r="J33" s="306">
        <f>HLOOKUP(IF(Input!$Y$7="",5,Input!$Y$7),'Total actual RAB roll forward'!$L$437:$Q$468,29,FALSE)</f>
        <v>0</v>
      </c>
      <c r="K33" s="286">
        <f>HLOOKUP(IF(Input!$Y$7="",5,Input!$Y$7),'Total actual RAB roll forward'!$L$806:$Q$837,29,FALSE)</f>
        <v>0</v>
      </c>
      <c r="L33" s="286" t="str">
        <f ca="1">IF('Asset lives roll forward'!F383=0,"n/a",'Asset lives roll forward'!F383)</f>
        <v>n/a</v>
      </c>
      <c r="M33" s="287"/>
      <c r="N33" s="314">
        <f>HLOOKUP(IF(Input!$Y$7="",5,Input!$Y$7),'Tax value roll forward'!$M$2:$R$37,33,FALSE)</f>
        <v>0</v>
      </c>
      <c r="O33" s="286" t="str">
        <f ca="1">IF('Asset lives roll forward'!K383=0,"n/a",'Asset lives roll forward'!K383)</f>
        <v>n/a</v>
      </c>
      <c r="P33" s="287"/>
      <c r="Q33" s="277"/>
      <c r="R33" s="12"/>
      <c r="S33" s="44"/>
      <c r="T33" s="44"/>
      <c r="U33" s="44"/>
      <c r="V33" s="44"/>
      <c r="W33" s="44"/>
      <c r="X33" s="44"/>
      <c r="Y33" s="44"/>
      <c r="Z33" s="44"/>
    </row>
    <row r="34" spans="1:26" hidden="1" outlineLevel="1">
      <c r="A34" s="9"/>
      <c r="B34" s="9"/>
      <c r="C34" s="9"/>
      <c r="D34" s="9"/>
      <c r="E34" s="735" t="str">
        <f>Input!F34</f>
        <v>Asset Class 28</v>
      </c>
      <c r="F34" s="736"/>
      <c r="G34" s="737">
        <f>Asset28</f>
        <v>0</v>
      </c>
      <c r="H34" s="738"/>
      <c r="I34" s="738"/>
      <c r="J34" s="306">
        <f>HLOOKUP(IF(Input!$Y$7="",5,Input!$Y$7),'Total actual RAB roll forward'!$L$437:$Q$468,30,FALSE)</f>
        <v>0</v>
      </c>
      <c r="K34" s="286">
        <f>HLOOKUP(IF(Input!$Y$7="",5,Input!$Y$7),'Total actual RAB roll forward'!$L$806:$Q$837,30,FALSE)</f>
        <v>0</v>
      </c>
      <c r="L34" s="286" t="str">
        <f ca="1">IF('Asset lives roll forward'!F397=0,"n/a",'Asset lives roll forward'!F397)</f>
        <v>n/a</v>
      </c>
      <c r="M34" s="287"/>
      <c r="N34" s="314">
        <f>HLOOKUP(IF(Input!$Y$7="",5,Input!$Y$7),'Tax value roll forward'!$M$2:$R$37,34,FALSE)</f>
        <v>0</v>
      </c>
      <c r="O34" s="286" t="str">
        <f ca="1">IF('Asset lives roll forward'!K397=0,"n/a",'Asset lives roll forward'!K397)</f>
        <v>n/a</v>
      </c>
      <c r="P34" s="287"/>
      <c r="Q34" s="277"/>
      <c r="R34" s="12"/>
      <c r="S34" s="44"/>
      <c r="T34" s="44"/>
      <c r="U34" s="44"/>
      <c r="V34" s="44"/>
      <c r="W34" s="44"/>
      <c r="X34" s="44"/>
      <c r="Y34" s="44"/>
      <c r="Z34" s="44"/>
    </row>
    <row r="35" spans="1:26" hidden="1" outlineLevel="1">
      <c r="A35" s="9"/>
      <c r="B35" s="9"/>
      <c r="C35" s="9"/>
      <c r="D35" s="9"/>
      <c r="E35" s="735" t="str">
        <f>Input!F35</f>
        <v>Asset Class 29</v>
      </c>
      <c r="F35" s="736"/>
      <c r="G35" s="737">
        <f>Asset29</f>
        <v>0</v>
      </c>
      <c r="H35" s="738"/>
      <c r="I35" s="738"/>
      <c r="J35" s="306">
        <f>HLOOKUP(IF(Input!$Y$7="",5,Input!$Y$7),'Total actual RAB roll forward'!$L$437:$Q$468,31,FALSE)</f>
        <v>0</v>
      </c>
      <c r="K35" s="286">
        <f>HLOOKUP(IF(Input!$Y$7="",5,Input!$Y$7),'Total actual RAB roll forward'!$L$806:$Q$837,31,FALSE)</f>
        <v>0</v>
      </c>
      <c r="L35" s="286" t="str">
        <f ca="1">IF('Asset lives roll forward'!F411=0,"n/a",'Asset lives roll forward'!F411)</f>
        <v>n/a</v>
      </c>
      <c r="M35" s="287"/>
      <c r="N35" s="314">
        <f>HLOOKUP(IF(Input!$Y$7="",5,Input!$Y$7),'Tax value roll forward'!$M$2:$R$37,35,FALSE)</f>
        <v>0</v>
      </c>
      <c r="O35" s="286" t="str">
        <f ca="1">IF('Asset lives roll forward'!K411=0,"n/a",'Asset lives roll forward'!K411)</f>
        <v>n/a</v>
      </c>
      <c r="P35" s="287"/>
      <c r="Q35" s="277"/>
      <c r="R35" s="12"/>
      <c r="S35" s="44"/>
      <c r="T35" s="44"/>
      <c r="U35" s="44"/>
      <c r="V35" s="44"/>
      <c r="W35" s="44"/>
      <c r="X35" s="44"/>
      <c r="Y35" s="44"/>
      <c r="Z35" s="44"/>
    </row>
    <row r="36" spans="1:26" hidden="1" outlineLevel="1">
      <c r="A36" s="9"/>
      <c r="B36" s="9"/>
      <c r="C36" s="9"/>
      <c r="D36" s="9"/>
      <c r="E36" s="735" t="str">
        <f>Input!F36</f>
        <v>Asset Class 30</v>
      </c>
      <c r="F36" s="736"/>
      <c r="G36" s="737">
        <f>Asset30</f>
        <v>0</v>
      </c>
      <c r="H36" s="738"/>
      <c r="I36" s="738"/>
      <c r="J36" s="306">
        <f>HLOOKUP(IF(Input!$Y$7="",5,Input!$Y$7),'Total actual RAB roll forward'!$L$437:$Q$468,32,FALSE)</f>
        <v>0</v>
      </c>
      <c r="K36" s="286">
        <f>HLOOKUP(IF(Input!$Y$7="",5,Input!$Y$7),'Total actual RAB roll forward'!$L$806:$Q$837,32,FALSE)</f>
        <v>0</v>
      </c>
      <c r="L36" s="286" t="str">
        <f ca="1">IF('Asset lives roll forward'!F425=0,"n/a",'Asset lives roll forward'!F425)</f>
        <v>n/a</v>
      </c>
      <c r="M36" s="287"/>
      <c r="N36" s="314">
        <f>HLOOKUP(IF(Input!$Y$7="",5,Input!$Y$7),'Tax value roll forward'!$M$2:$R$37,36,FALSE)</f>
        <v>0</v>
      </c>
      <c r="O36" s="286" t="str">
        <f ca="1">IF('Asset lives roll forward'!K425=0,"n/a",'Asset lives roll forward'!K425)</f>
        <v>n/a</v>
      </c>
      <c r="P36" s="287"/>
      <c r="Q36" s="277"/>
      <c r="R36" s="12"/>
      <c r="S36" s="44"/>
      <c r="T36" s="44"/>
      <c r="U36" s="44"/>
      <c r="V36" s="44"/>
      <c r="W36" s="44"/>
      <c r="X36" s="44"/>
      <c r="Y36" s="44"/>
      <c r="Z36" s="44"/>
    </row>
    <row r="37" spans="1:26" collapsed="1">
      <c r="A37" s="9"/>
      <c r="B37" s="9"/>
      <c r="C37" s="9"/>
      <c r="D37" s="9"/>
      <c r="E37" s="115" t="s">
        <v>19</v>
      </c>
      <c r="F37" s="35"/>
      <c r="G37" s="256"/>
      <c r="H37" s="265"/>
      <c r="I37" s="260"/>
      <c r="J37" s="318">
        <f>SUM(J7:J36)</f>
        <v>2671.4972134112018</v>
      </c>
      <c r="K37" s="318">
        <f>SUM(K7:K36)</f>
        <v>2499.6952464950282</v>
      </c>
      <c r="L37" s="260"/>
      <c r="M37" s="111"/>
      <c r="N37" s="35">
        <f>SUM(N7:N36)</f>
        <v>2045.1498382514665</v>
      </c>
      <c r="O37" s="9"/>
      <c r="P37" s="9"/>
      <c r="Q37" s="9"/>
      <c r="R37" s="9"/>
      <c r="S37" s="44"/>
      <c r="T37" s="44"/>
      <c r="U37" s="44"/>
      <c r="V37" s="44"/>
      <c r="W37" s="44"/>
      <c r="X37" s="44"/>
      <c r="Y37" s="44"/>
      <c r="Z37" s="44"/>
    </row>
    <row r="38" spans="1:26">
      <c r="A38" s="9"/>
      <c r="B38" s="9"/>
      <c r="C38" s="9"/>
      <c r="D38" s="9"/>
      <c r="E38" s="35"/>
      <c r="F38" s="35"/>
      <c r="G38" s="256"/>
      <c r="H38" s="265"/>
      <c r="I38" s="260"/>
      <c r="J38" s="260"/>
      <c r="K38" s="265"/>
      <c r="L38" s="260"/>
      <c r="M38" s="111"/>
      <c r="N38" s="9"/>
      <c r="O38" s="9"/>
      <c r="P38" s="9"/>
      <c r="Q38" s="9"/>
      <c r="R38" s="9"/>
      <c r="S38" s="44"/>
      <c r="T38" s="44"/>
      <c r="U38" s="44"/>
      <c r="V38" s="44"/>
      <c r="W38" s="44"/>
      <c r="X38" s="44"/>
      <c r="Y38" s="44"/>
      <c r="Z38" s="44"/>
    </row>
    <row r="39" spans="1:26">
      <c r="A39" s="9"/>
      <c r="B39" s="9"/>
      <c r="C39" s="9"/>
      <c r="D39" s="9"/>
      <c r="E39" s="35"/>
      <c r="F39" s="35"/>
      <c r="G39" s="742" t="s">
        <v>317</v>
      </c>
      <c r="H39" s="743"/>
      <c r="I39" s="743"/>
      <c r="J39" s="651">
        <v>144.4075011554221</v>
      </c>
      <c r="K39" s="651">
        <v>144.4075011554221</v>
      </c>
      <c r="L39" s="260"/>
      <c r="M39" s="111"/>
      <c r="N39" s="652">
        <v>120.23996371037946</v>
      </c>
      <c r="O39" s="9"/>
      <c r="P39" s="9"/>
      <c r="Q39" s="9"/>
      <c r="R39" s="9"/>
      <c r="S39" s="44"/>
      <c r="T39" s="44"/>
      <c r="U39" s="44"/>
      <c r="V39" s="44"/>
      <c r="W39" s="44"/>
      <c r="X39" s="44"/>
      <c r="Y39" s="44"/>
      <c r="Z39" s="44"/>
    </row>
    <row r="40" spans="1:26">
      <c r="A40" s="9"/>
      <c r="B40" s="9"/>
      <c r="C40" s="9"/>
      <c r="D40" s="9"/>
      <c r="E40" s="35"/>
      <c r="F40" s="35"/>
      <c r="G40" s="742" t="s">
        <v>302</v>
      </c>
      <c r="H40" s="743"/>
      <c r="I40" s="743"/>
      <c r="J40" s="651">
        <v>53.4</v>
      </c>
      <c r="K40" s="651">
        <v>53.4</v>
      </c>
      <c r="L40" s="260"/>
      <c r="M40" s="111"/>
      <c r="N40" s="651">
        <v>53.4</v>
      </c>
      <c r="O40" s="9"/>
      <c r="P40" s="9"/>
      <c r="Q40" s="9"/>
      <c r="R40" s="9"/>
      <c r="S40" s="44"/>
      <c r="T40" s="44"/>
      <c r="U40" s="44"/>
      <c r="V40" s="44"/>
      <c r="W40" s="44"/>
      <c r="X40" s="44"/>
      <c r="Y40" s="44"/>
      <c r="Z40" s="44"/>
    </row>
    <row r="41" spans="1:26">
      <c r="A41" s="9"/>
      <c r="B41" s="9"/>
      <c r="C41" s="9"/>
      <c r="D41" s="9"/>
      <c r="E41" s="35"/>
      <c r="F41" s="35"/>
      <c r="G41" s="256"/>
      <c r="H41" s="265"/>
      <c r="I41" s="260"/>
      <c r="J41" s="325"/>
      <c r="K41" s="325"/>
      <c r="L41" s="260"/>
      <c r="M41" s="111"/>
      <c r="N41" s="9"/>
      <c r="O41" s="9"/>
      <c r="P41" s="9"/>
      <c r="Q41" s="9"/>
      <c r="R41" s="9"/>
      <c r="S41" s="44"/>
      <c r="T41" s="44"/>
      <c r="U41" s="44"/>
      <c r="V41" s="44"/>
      <c r="W41" s="44"/>
      <c r="X41" s="44"/>
      <c r="Y41" s="44"/>
      <c r="Z41" s="44"/>
    </row>
    <row r="42" spans="1:26">
      <c r="A42" s="9"/>
      <c r="B42" s="9"/>
      <c r="C42" s="9"/>
      <c r="D42" s="9"/>
      <c r="E42" s="35"/>
      <c r="F42" s="35"/>
      <c r="G42" s="687" t="s">
        <v>316</v>
      </c>
      <c r="H42" s="685"/>
      <c r="I42" s="686"/>
      <c r="J42" s="651">
        <f>+J37+J39+J40</f>
        <v>2869.3047145666237</v>
      </c>
      <c r="K42" s="651">
        <f>+K37+K39+K40</f>
        <v>2697.5027476504506</v>
      </c>
      <c r="L42" s="260"/>
      <c r="M42" s="111"/>
      <c r="N42" s="651">
        <f>+N37+N39+N40</f>
        <v>2218.789801961846</v>
      </c>
      <c r="O42" s="9"/>
      <c r="P42" s="9"/>
      <c r="Q42" s="9"/>
      <c r="R42" s="9"/>
      <c r="S42" s="44"/>
      <c r="T42" s="44"/>
      <c r="U42" s="44"/>
      <c r="V42" s="44"/>
      <c r="W42" s="44"/>
      <c r="X42" s="44"/>
      <c r="Y42" s="44"/>
      <c r="Z42" s="44"/>
    </row>
    <row r="43" spans="1:26">
      <c r="A43" s="9"/>
      <c r="B43" s="9"/>
      <c r="C43" s="9"/>
      <c r="D43" s="9"/>
      <c r="E43" s="35"/>
      <c r="F43" s="35"/>
      <c r="G43" s="256"/>
      <c r="H43" s="265"/>
      <c r="I43" s="260"/>
      <c r="J43" s="260"/>
      <c r="K43" s="260"/>
      <c r="L43" s="260"/>
      <c r="M43" s="111"/>
      <c r="N43" s="9"/>
      <c r="O43" s="9"/>
      <c r="P43" s="9"/>
      <c r="Q43" s="9"/>
      <c r="R43" s="9"/>
      <c r="S43" s="44"/>
      <c r="T43" s="44"/>
      <c r="U43" s="44"/>
      <c r="V43" s="44"/>
      <c r="W43" s="44"/>
      <c r="X43" s="44"/>
      <c r="Y43" s="44"/>
      <c r="Z43" s="44"/>
    </row>
    <row r="44" spans="1:26">
      <c r="A44" s="9"/>
      <c r="B44" s="9"/>
      <c r="C44" s="9"/>
      <c r="D44" s="9"/>
      <c r="E44" s="35"/>
      <c r="F44" s="35"/>
      <c r="G44" s="256"/>
      <c r="H44" s="265"/>
      <c r="I44" s="260"/>
      <c r="J44" s="260"/>
      <c r="K44" s="265"/>
      <c r="L44" s="260"/>
      <c r="M44" s="111"/>
      <c r="N44" s="9"/>
      <c r="O44" s="9"/>
      <c r="P44" s="9"/>
      <c r="Q44" s="9"/>
      <c r="R44" s="9"/>
      <c r="S44" s="44"/>
      <c r="T44" s="44"/>
      <c r="U44" s="44"/>
      <c r="V44" s="44"/>
      <c r="W44" s="44"/>
      <c r="X44" s="44"/>
      <c r="Y44" s="44"/>
      <c r="Z44" s="44"/>
    </row>
    <row r="45" spans="1:26">
      <c r="A45" s="9"/>
      <c r="B45" s="9"/>
      <c r="C45" s="9"/>
      <c r="D45" s="9"/>
      <c r="E45" s="35"/>
      <c r="F45" s="35"/>
      <c r="G45" s="256"/>
      <c r="H45" s="256"/>
      <c r="I45" s="256"/>
      <c r="J45" s="256"/>
      <c r="K45" s="256"/>
      <c r="L45" s="256"/>
      <c r="M45" s="256"/>
      <c r="N45" s="256"/>
      <c r="O45" s="9"/>
      <c r="P45" s="9"/>
      <c r="Q45" s="9"/>
      <c r="R45" s="9"/>
      <c r="S45" s="44"/>
      <c r="T45" s="44"/>
      <c r="U45" s="44"/>
      <c r="V45" s="44"/>
      <c r="W45" s="44"/>
      <c r="X45" s="44"/>
      <c r="Y45" s="44"/>
      <c r="Z45" s="44"/>
    </row>
    <row r="46" spans="1:26">
      <c r="A46" s="9"/>
      <c r="B46" s="9"/>
      <c r="C46" s="9"/>
      <c r="D46" s="9"/>
      <c r="E46" s="35"/>
      <c r="F46" s="35"/>
      <c r="G46" s="256"/>
      <c r="H46" s="256"/>
      <c r="I46" s="256"/>
      <c r="J46" s="256"/>
      <c r="K46" s="256"/>
      <c r="L46" s="256"/>
      <c r="M46" s="256"/>
      <c r="N46" s="256"/>
      <c r="O46" s="9"/>
      <c r="P46" s="9"/>
      <c r="Q46" s="9"/>
      <c r="R46" s="9"/>
      <c r="S46" s="44"/>
      <c r="T46" s="44"/>
      <c r="U46" s="44"/>
      <c r="V46" s="44"/>
      <c r="W46" s="44"/>
      <c r="X46" s="44"/>
      <c r="Y46" s="44"/>
      <c r="Z46" s="44"/>
    </row>
    <row r="47" spans="1:26">
      <c r="A47" s="9"/>
      <c r="B47" s="9"/>
      <c r="C47" s="9"/>
      <c r="D47" s="9"/>
      <c r="E47" s="35"/>
      <c r="F47" s="35"/>
      <c r="G47" s="256"/>
      <c r="H47" s="256"/>
      <c r="I47" s="256"/>
      <c r="J47" s="256"/>
      <c r="K47" s="256"/>
      <c r="L47" s="256"/>
      <c r="M47" s="256"/>
      <c r="N47" s="256"/>
      <c r="O47" s="9"/>
      <c r="P47" s="9"/>
      <c r="Q47" s="9"/>
      <c r="R47" s="9"/>
      <c r="S47" s="44"/>
      <c r="T47" s="44"/>
      <c r="U47" s="44"/>
      <c r="V47" s="44"/>
      <c r="W47" s="44"/>
      <c r="X47" s="44"/>
      <c r="Y47" s="44"/>
      <c r="Z47" s="44"/>
    </row>
    <row r="48" spans="1:26">
      <c r="A48" s="9"/>
      <c r="B48" s="9"/>
      <c r="C48" s="9"/>
      <c r="D48" s="9"/>
      <c r="E48" s="35"/>
      <c r="F48" s="35"/>
      <c r="G48" s="256"/>
      <c r="H48" s="256"/>
      <c r="I48" s="256"/>
      <c r="J48" s="256"/>
      <c r="K48" s="256"/>
      <c r="L48" s="256"/>
      <c r="M48" s="256"/>
      <c r="N48" s="256"/>
      <c r="O48" s="9"/>
      <c r="P48" s="9"/>
      <c r="Q48" s="9"/>
      <c r="R48" s="9"/>
      <c r="S48" s="44"/>
      <c r="T48" s="44"/>
      <c r="U48" s="44"/>
      <c r="V48" s="44"/>
      <c r="W48" s="44"/>
      <c r="X48" s="44"/>
      <c r="Y48" s="44"/>
      <c r="Z48" s="44"/>
    </row>
    <row r="49" spans="1:26">
      <c r="A49" s="9"/>
      <c r="B49" s="9"/>
      <c r="C49" s="9"/>
      <c r="D49" s="9"/>
      <c r="E49" s="35"/>
      <c r="F49" s="35"/>
      <c r="G49" s="256"/>
      <c r="H49" s="265"/>
      <c r="I49" s="260"/>
      <c r="J49" s="260"/>
      <c r="K49" s="265"/>
      <c r="L49" s="260"/>
      <c r="M49" s="111"/>
      <c r="N49" s="9"/>
      <c r="O49" s="9"/>
      <c r="P49" s="9"/>
      <c r="Q49" s="9"/>
      <c r="R49" s="9"/>
      <c r="S49" s="44"/>
      <c r="T49" s="44"/>
      <c r="U49" s="44"/>
      <c r="V49" s="44"/>
      <c r="W49" s="44"/>
      <c r="X49" s="44"/>
      <c r="Y49" s="44"/>
      <c r="Z49" s="44"/>
    </row>
    <row r="50" spans="1:26">
      <c r="A50" s="9"/>
      <c r="B50" s="9"/>
      <c r="C50" s="9"/>
      <c r="D50" s="9"/>
      <c r="E50" s="35"/>
      <c r="F50" s="35"/>
      <c r="G50" s="256"/>
      <c r="H50" s="265"/>
      <c r="I50" s="260"/>
      <c r="J50" s="260"/>
      <c r="K50" s="265"/>
      <c r="L50" s="260"/>
      <c r="M50" s="111"/>
      <c r="N50" s="9"/>
      <c r="O50" s="9"/>
      <c r="P50" s="9"/>
      <c r="Q50" s="9"/>
      <c r="R50" s="9"/>
      <c r="S50" s="44"/>
      <c r="T50" s="44"/>
      <c r="U50" s="44"/>
      <c r="V50" s="44"/>
      <c r="W50" s="44"/>
      <c r="X50" s="44"/>
      <c r="Y50" s="44"/>
      <c r="Z50" s="44"/>
    </row>
    <row r="51" spans="1:26">
      <c r="A51" s="9"/>
      <c r="B51" s="9"/>
      <c r="C51" s="9"/>
      <c r="D51" s="9"/>
      <c r="E51" s="35"/>
      <c r="F51" s="35"/>
      <c r="G51" s="256"/>
      <c r="H51" s="265"/>
      <c r="I51" s="260"/>
      <c r="J51" s="260"/>
      <c r="K51" s="265"/>
      <c r="L51" s="260"/>
      <c r="M51" s="111"/>
      <c r="N51" s="9"/>
      <c r="O51" s="9"/>
      <c r="P51" s="9"/>
      <c r="Q51" s="9"/>
      <c r="R51" s="9"/>
      <c r="S51" s="44"/>
      <c r="T51" s="44"/>
      <c r="U51" s="44"/>
      <c r="V51" s="44"/>
      <c r="W51" s="44"/>
      <c r="X51" s="44"/>
      <c r="Y51" s="44"/>
      <c r="Z51" s="44"/>
    </row>
    <row r="52" spans="1:26">
      <c r="A52" s="9"/>
      <c r="B52" s="9"/>
      <c r="C52" s="9"/>
      <c r="D52" s="9"/>
      <c r="E52" s="35"/>
      <c r="F52" s="35"/>
      <c r="G52" s="256"/>
      <c r="H52" s="265"/>
      <c r="I52" s="260"/>
      <c r="J52" s="260"/>
      <c r="K52" s="265"/>
      <c r="L52" s="260"/>
      <c r="M52" s="111"/>
      <c r="N52" s="9"/>
      <c r="O52" s="9"/>
      <c r="P52" s="9"/>
      <c r="Q52" s="9"/>
      <c r="R52" s="9"/>
      <c r="S52" s="44"/>
      <c r="T52" s="44"/>
      <c r="U52" s="44"/>
      <c r="V52" s="44"/>
      <c r="W52" s="44"/>
      <c r="X52" s="44"/>
      <c r="Y52" s="44"/>
      <c r="Z52" s="44"/>
    </row>
    <row r="53" spans="1:26">
      <c r="A53" s="9"/>
      <c r="B53" s="9"/>
      <c r="C53" s="9"/>
      <c r="D53" s="9"/>
      <c r="E53" s="35"/>
      <c r="F53" s="35"/>
      <c r="G53" s="256"/>
      <c r="H53" s="265"/>
      <c r="I53" s="260"/>
      <c r="J53" s="260"/>
      <c r="K53" s="265"/>
      <c r="L53" s="260"/>
      <c r="M53" s="111"/>
      <c r="N53" s="9"/>
      <c r="O53" s="9"/>
      <c r="P53" s="9"/>
      <c r="Q53" s="9"/>
      <c r="R53" s="9"/>
      <c r="S53" s="44"/>
      <c r="T53" s="44"/>
      <c r="U53" s="44"/>
      <c r="V53" s="44"/>
      <c r="W53" s="44"/>
      <c r="X53" s="44"/>
      <c r="Y53" s="44"/>
      <c r="Z53" s="44"/>
    </row>
    <row r="54" spans="1:26">
      <c r="A54" s="9"/>
      <c r="B54" s="9"/>
      <c r="C54" s="9"/>
      <c r="D54" s="9"/>
      <c r="E54" s="35"/>
      <c r="F54" s="35"/>
      <c r="G54" s="256"/>
      <c r="H54" s="265"/>
      <c r="I54" s="260"/>
      <c r="J54" s="260"/>
      <c r="K54" s="265"/>
      <c r="L54" s="260"/>
      <c r="M54" s="111"/>
      <c r="N54" s="9"/>
      <c r="O54" s="9"/>
      <c r="P54" s="9"/>
      <c r="Q54" s="9"/>
      <c r="R54" s="9"/>
      <c r="S54" s="44"/>
      <c r="T54" s="44"/>
      <c r="U54" s="44"/>
      <c r="V54" s="44"/>
      <c r="W54" s="44"/>
      <c r="X54" s="44"/>
      <c r="Y54" s="44"/>
      <c r="Z54" s="44"/>
    </row>
    <row r="55" spans="1:26">
      <c r="A55" s="9"/>
      <c r="B55" s="9"/>
      <c r="C55" s="9"/>
      <c r="D55" s="9"/>
      <c r="E55" s="35"/>
      <c r="F55" s="35"/>
      <c r="G55" s="256"/>
      <c r="H55" s="265"/>
      <c r="I55" s="260"/>
      <c r="J55" s="260"/>
      <c r="K55" s="265"/>
      <c r="L55" s="260"/>
      <c r="M55" s="111"/>
      <c r="N55" s="9"/>
      <c r="O55" s="9"/>
      <c r="P55" s="9"/>
      <c r="Q55" s="9"/>
      <c r="R55" s="9"/>
      <c r="S55" s="44"/>
      <c r="T55" s="44"/>
      <c r="U55" s="44"/>
      <c r="V55" s="44"/>
      <c r="W55" s="44"/>
      <c r="X55" s="44"/>
      <c r="Y55" s="44"/>
      <c r="Z55" s="44"/>
    </row>
    <row r="56" spans="1:26">
      <c r="A56" s="9"/>
      <c r="B56" s="9"/>
      <c r="C56" s="9"/>
      <c r="D56" s="9"/>
      <c r="E56" s="35"/>
      <c r="F56" s="35"/>
      <c r="G56" s="256"/>
      <c r="H56" s="265"/>
      <c r="I56" s="260"/>
      <c r="J56" s="260"/>
      <c r="K56" s="265"/>
      <c r="L56" s="260"/>
      <c r="M56" s="111"/>
      <c r="N56" s="9"/>
      <c r="O56" s="9"/>
      <c r="P56" s="9"/>
      <c r="Q56" s="9"/>
      <c r="R56" s="9"/>
      <c r="S56" s="44"/>
      <c r="T56" s="44"/>
      <c r="U56" s="44"/>
      <c r="V56" s="44"/>
      <c r="W56" s="44"/>
      <c r="X56" s="44"/>
      <c r="Y56" s="44"/>
      <c r="Z56" s="44"/>
    </row>
    <row r="57" spans="1:26">
      <c r="A57" s="9"/>
      <c r="B57" s="9"/>
      <c r="C57" s="9"/>
      <c r="D57" s="9"/>
      <c r="E57" s="35"/>
      <c r="F57" s="35"/>
      <c r="G57" s="256"/>
      <c r="H57" s="265"/>
      <c r="I57" s="260"/>
      <c r="J57" s="260"/>
      <c r="K57" s="265"/>
      <c r="L57" s="260"/>
      <c r="M57" s="111"/>
      <c r="N57" s="9"/>
      <c r="O57" s="9"/>
      <c r="P57" s="9"/>
      <c r="Q57" s="9"/>
      <c r="R57" s="9"/>
      <c r="S57" s="44"/>
      <c r="T57" s="44"/>
      <c r="U57" s="44"/>
      <c r="V57" s="44"/>
      <c r="W57" s="44"/>
      <c r="X57" s="44"/>
      <c r="Y57" s="44"/>
      <c r="Z57" s="44"/>
    </row>
    <row r="58" spans="1:26">
      <c r="A58" s="9"/>
      <c r="B58" s="9"/>
      <c r="C58" s="9"/>
      <c r="D58" s="9"/>
      <c r="E58" s="35"/>
      <c r="F58" s="35"/>
      <c r="G58" s="256"/>
      <c r="H58" s="265"/>
      <c r="I58" s="260"/>
      <c r="J58" s="260"/>
      <c r="K58" s="265"/>
      <c r="L58" s="260"/>
      <c r="M58" s="111"/>
      <c r="N58" s="9"/>
      <c r="O58" s="9"/>
      <c r="P58" s="9"/>
      <c r="Q58" s="9"/>
      <c r="R58" s="9"/>
      <c r="S58" s="44"/>
      <c r="T58" s="44"/>
      <c r="U58" s="44"/>
      <c r="V58" s="44"/>
      <c r="W58" s="44"/>
      <c r="X58" s="44"/>
      <c r="Y58" s="44"/>
      <c r="Z58" s="44"/>
    </row>
    <row r="59" spans="1:26">
      <c r="A59" s="9"/>
      <c r="B59" s="9"/>
      <c r="C59" s="9"/>
      <c r="D59" s="9"/>
      <c r="E59" s="35"/>
      <c r="F59" s="35"/>
      <c r="G59" s="256"/>
      <c r="H59" s="265"/>
      <c r="I59" s="260"/>
      <c r="J59" s="260"/>
      <c r="K59" s="265"/>
      <c r="L59" s="260"/>
      <c r="M59" s="111"/>
      <c r="N59" s="9"/>
      <c r="O59" s="9"/>
      <c r="P59" s="9"/>
      <c r="Q59" s="9"/>
      <c r="R59" s="9"/>
      <c r="S59" s="44"/>
      <c r="T59" s="44"/>
      <c r="U59" s="44"/>
      <c r="V59" s="44"/>
      <c r="W59" s="44"/>
      <c r="X59" s="44"/>
      <c r="Y59" s="44"/>
      <c r="Z59" s="44"/>
    </row>
    <row r="60" spans="1:26">
      <c r="A60" s="9"/>
      <c r="B60" s="9"/>
      <c r="C60" s="9"/>
      <c r="D60" s="9"/>
      <c r="E60" s="35"/>
      <c r="F60" s="35"/>
      <c r="G60" s="256"/>
      <c r="H60" s="265"/>
      <c r="I60" s="260"/>
      <c r="J60" s="260"/>
      <c r="K60" s="265"/>
      <c r="L60" s="260"/>
      <c r="M60" s="111"/>
      <c r="N60" s="9"/>
      <c r="O60" s="9"/>
      <c r="P60" s="9"/>
      <c r="Q60" s="9"/>
      <c r="R60" s="9"/>
      <c r="S60" s="44"/>
      <c r="T60" s="44"/>
      <c r="U60" s="44"/>
      <c r="V60" s="44"/>
      <c r="W60" s="44"/>
      <c r="X60" s="44"/>
      <c r="Y60" s="44"/>
      <c r="Z60" s="44"/>
    </row>
    <row r="61" spans="1:26">
      <c r="A61" s="9"/>
      <c r="B61" s="9"/>
      <c r="C61" s="9"/>
      <c r="D61" s="9"/>
      <c r="E61" s="35"/>
      <c r="F61" s="35"/>
      <c r="G61" s="256"/>
      <c r="H61" s="265"/>
      <c r="I61" s="260"/>
      <c r="J61" s="260"/>
      <c r="K61" s="265"/>
      <c r="L61" s="260"/>
      <c r="M61" s="111"/>
      <c r="N61" s="9"/>
      <c r="O61" s="9"/>
      <c r="P61" s="9"/>
      <c r="Q61" s="9"/>
      <c r="R61" s="9"/>
      <c r="S61" s="44"/>
      <c r="T61" s="44"/>
      <c r="U61" s="44"/>
      <c r="V61" s="44"/>
      <c r="W61" s="44"/>
      <c r="X61" s="44"/>
      <c r="Y61" s="44"/>
      <c r="Z61" s="44"/>
    </row>
    <row r="62" spans="1:26">
      <c r="A62" s="9"/>
      <c r="B62" s="9"/>
      <c r="C62" s="9"/>
      <c r="D62" s="9"/>
      <c r="E62" s="35"/>
      <c r="F62" s="35"/>
      <c r="G62" s="256"/>
      <c r="H62" s="265"/>
      <c r="I62" s="260"/>
      <c r="J62" s="260"/>
      <c r="K62" s="265"/>
      <c r="L62" s="260"/>
      <c r="M62" s="111"/>
      <c r="N62" s="9"/>
      <c r="O62" s="9"/>
      <c r="P62" s="9"/>
      <c r="Q62" s="9"/>
      <c r="R62" s="9"/>
      <c r="S62" s="44"/>
      <c r="T62" s="44"/>
      <c r="U62" s="44"/>
      <c r="V62" s="44"/>
      <c r="W62" s="44"/>
      <c r="X62" s="44"/>
      <c r="Y62" s="44"/>
      <c r="Z62" s="44"/>
    </row>
    <row r="63" spans="1:26">
      <c r="A63" s="9"/>
      <c r="B63" s="9"/>
      <c r="C63" s="9"/>
      <c r="D63" s="9"/>
      <c r="E63" s="35"/>
      <c r="F63" s="35"/>
      <c r="G63" s="256"/>
      <c r="H63" s="265"/>
      <c r="I63" s="260"/>
      <c r="J63" s="260"/>
      <c r="K63" s="265"/>
      <c r="L63" s="260"/>
      <c r="M63" s="111"/>
      <c r="N63" s="9"/>
      <c r="O63" s="9"/>
      <c r="P63" s="9"/>
      <c r="Q63" s="9"/>
      <c r="R63" s="9"/>
      <c r="S63" s="44"/>
      <c r="T63" s="44"/>
      <c r="U63" s="44"/>
      <c r="V63" s="44"/>
      <c r="W63" s="44"/>
      <c r="X63" s="44"/>
      <c r="Y63" s="44"/>
      <c r="Z63" s="44"/>
    </row>
    <row r="64" spans="1:26">
      <c r="A64" s="9"/>
      <c r="B64" s="9"/>
      <c r="C64" s="9"/>
      <c r="D64" s="9"/>
      <c r="E64" s="35"/>
      <c r="F64" s="35"/>
      <c r="G64" s="256"/>
      <c r="H64" s="265"/>
      <c r="I64" s="260"/>
      <c r="J64" s="260"/>
      <c r="K64" s="265"/>
      <c r="L64" s="260"/>
      <c r="M64" s="111"/>
      <c r="N64" s="9"/>
      <c r="O64" s="9"/>
      <c r="P64" s="9"/>
      <c r="Q64" s="9"/>
      <c r="R64" s="9"/>
      <c r="S64" s="44"/>
      <c r="T64" s="44"/>
      <c r="U64" s="44"/>
      <c r="V64" s="44"/>
      <c r="W64" s="44"/>
      <c r="X64" s="44"/>
      <c r="Y64" s="44"/>
      <c r="Z64" s="44"/>
    </row>
    <row r="65" spans="1:26">
      <c r="A65" s="9"/>
      <c r="B65" s="9"/>
      <c r="C65" s="9"/>
      <c r="D65" s="9"/>
      <c r="E65" s="35"/>
      <c r="F65" s="35"/>
      <c r="G65" s="256"/>
      <c r="H65" s="265"/>
      <c r="I65" s="260"/>
      <c r="J65" s="260"/>
      <c r="K65" s="265"/>
      <c r="L65" s="260"/>
      <c r="M65" s="111"/>
      <c r="N65" s="9"/>
      <c r="O65" s="9"/>
      <c r="P65" s="9"/>
      <c r="Q65" s="9"/>
      <c r="R65" s="9"/>
      <c r="S65" s="44"/>
      <c r="T65" s="44"/>
      <c r="U65" s="44"/>
      <c r="V65" s="44"/>
      <c r="W65" s="44"/>
      <c r="X65" s="44"/>
      <c r="Y65" s="44"/>
      <c r="Z65" s="44"/>
    </row>
    <row r="66" spans="1:26">
      <c r="A66" s="9"/>
      <c r="B66" s="9"/>
      <c r="C66" s="9"/>
      <c r="D66" s="9"/>
      <c r="E66" s="35"/>
      <c r="F66" s="35"/>
      <c r="G66" s="256"/>
      <c r="H66" s="265"/>
      <c r="I66" s="260"/>
      <c r="J66" s="260"/>
      <c r="K66" s="265"/>
      <c r="L66" s="260"/>
      <c r="M66" s="111"/>
      <c r="N66" s="9"/>
      <c r="O66" s="9"/>
      <c r="P66" s="9"/>
      <c r="Q66" s="9"/>
      <c r="R66" s="9"/>
      <c r="S66" s="44"/>
      <c r="T66" s="44"/>
      <c r="U66" s="44"/>
      <c r="V66" s="44"/>
      <c r="W66" s="44"/>
      <c r="X66" s="44"/>
      <c r="Y66" s="44"/>
      <c r="Z66" s="44"/>
    </row>
    <row r="67" spans="1:26">
      <c r="A67" s="9"/>
      <c r="B67" s="9"/>
      <c r="C67" s="9"/>
      <c r="D67" s="9"/>
      <c r="E67" s="35"/>
      <c r="F67" s="35"/>
      <c r="G67" s="256"/>
      <c r="H67" s="265"/>
      <c r="I67" s="260"/>
      <c r="J67" s="260"/>
      <c r="K67" s="265"/>
      <c r="L67" s="260"/>
      <c r="M67" s="111"/>
      <c r="N67" s="9"/>
      <c r="O67" s="9"/>
      <c r="P67" s="9"/>
      <c r="Q67" s="9"/>
      <c r="R67" s="9"/>
      <c r="S67" s="44"/>
      <c r="T67" s="44"/>
      <c r="U67" s="44"/>
      <c r="V67" s="44"/>
      <c r="W67" s="44"/>
      <c r="X67" s="44"/>
      <c r="Y67" s="44"/>
      <c r="Z67" s="44"/>
    </row>
    <row r="68" spans="1:26">
      <c r="A68" s="9"/>
      <c r="B68" s="9"/>
      <c r="C68" s="9"/>
      <c r="D68" s="9"/>
      <c r="E68" s="35"/>
      <c r="F68" s="35"/>
      <c r="G68" s="256"/>
      <c r="H68" s="265"/>
      <c r="I68" s="260"/>
      <c r="J68" s="260"/>
      <c r="K68" s="265"/>
      <c r="L68" s="260"/>
      <c r="M68" s="111"/>
      <c r="N68" s="9"/>
      <c r="O68" s="9"/>
      <c r="P68" s="9"/>
      <c r="Q68" s="9"/>
      <c r="R68" s="9"/>
      <c r="S68" s="44"/>
      <c r="T68" s="44"/>
      <c r="U68" s="44"/>
      <c r="V68" s="44"/>
      <c r="W68" s="44"/>
      <c r="X68" s="44"/>
      <c r="Y68" s="44"/>
      <c r="Z68" s="44"/>
    </row>
    <row r="69" spans="1:26">
      <c r="A69" s="9"/>
      <c r="B69" s="9"/>
      <c r="C69" s="9"/>
      <c r="D69" s="9"/>
      <c r="E69" s="35"/>
      <c r="F69" s="35"/>
      <c r="G69" s="256"/>
      <c r="H69" s="265"/>
      <c r="I69" s="260"/>
      <c r="J69" s="260"/>
      <c r="K69" s="265"/>
      <c r="L69" s="260"/>
      <c r="M69" s="111"/>
      <c r="N69" s="9"/>
      <c r="O69" s="9"/>
      <c r="P69" s="9"/>
      <c r="Q69" s="9"/>
      <c r="R69" s="9"/>
      <c r="S69" s="44"/>
      <c r="T69" s="44"/>
      <c r="U69" s="44"/>
      <c r="V69" s="44"/>
      <c r="W69" s="44"/>
      <c r="X69" s="44"/>
      <c r="Y69" s="44"/>
      <c r="Z69" s="44"/>
    </row>
    <row r="70" spans="1:26">
      <c r="A70" s="9"/>
      <c r="B70" s="9"/>
      <c r="C70" s="9"/>
      <c r="D70" s="9"/>
      <c r="E70" s="35"/>
      <c r="F70" s="35"/>
      <c r="G70" s="256"/>
      <c r="H70" s="265"/>
      <c r="I70" s="260"/>
      <c r="J70" s="260"/>
      <c r="K70" s="265"/>
      <c r="L70" s="260"/>
      <c r="M70" s="111"/>
      <c r="N70" s="9"/>
      <c r="O70" s="9"/>
      <c r="P70" s="9"/>
      <c r="Q70" s="9"/>
      <c r="R70" s="9"/>
      <c r="S70" s="44"/>
      <c r="T70" s="44"/>
      <c r="U70" s="44"/>
      <c r="V70" s="44"/>
      <c r="W70" s="44"/>
      <c r="X70" s="44"/>
      <c r="Y70" s="44"/>
      <c r="Z70" s="44"/>
    </row>
    <row r="71" spans="1:26">
      <c r="A71" s="9"/>
      <c r="B71" s="9"/>
      <c r="C71" s="9"/>
      <c r="D71" s="9"/>
      <c r="E71" s="35"/>
      <c r="F71" s="35"/>
      <c r="G71" s="256"/>
      <c r="H71" s="265"/>
      <c r="I71" s="260"/>
      <c r="J71" s="260"/>
      <c r="K71" s="265"/>
      <c r="L71" s="260"/>
      <c r="M71" s="111"/>
      <c r="N71" s="9"/>
      <c r="O71" s="9"/>
      <c r="P71" s="9"/>
      <c r="Q71" s="9"/>
      <c r="R71" s="9"/>
      <c r="S71" s="44"/>
      <c r="T71" s="44"/>
      <c r="U71" s="44"/>
      <c r="V71" s="44"/>
      <c r="W71" s="44"/>
      <c r="X71" s="44"/>
      <c r="Y71" s="44"/>
      <c r="Z71" s="44"/>
    </row>
    <row r="72" spans="1:26">
      <c r="A72" s="9"/>
      <c r="B72" s="9"/>
      <c r="C72" s="9"/>
      <c r="D72" s="9"/>
      <c r="E72" s="35"/>
      <c r="F72" s="35"/>
      <c r="G72" s="256"/>
      <c r="H72" s="265"/>
      <c r="I72" s="260"/>
      <c r="J72" s="260"/>
      <c r="K72" s="265"/>
      <c r="L72" s="260"/>
      <c r="M72" s="111"/>
      <c r="N72" s="9"/>
      <c r="O72" s="9"/>
      <c r="P72" s="9"/>
      <c r="Q72" s="9"/>
      <c r="R72" s="9"/>
      <c r="S72" s="44"/>
      <c r="T72" s="44"/>
      <c r="U72" s="44"/>
      <c r="V72" s="44"/>
      <c r="W72" s="44"/>
      <c r="X72" s="44"/>
      <c r="Y72" s="44"/>
      <c r="Z72" s="44"/>
    </row>
    <row r="73" spans="1:26">
      <c r="A73" s="9"/>
      <c r="B73" s="9"/>
      <c r="C73" s="9"/>
      <c r="D73" s="9"/>
      <c r="E73" s="35"/>
      <c r="F73" s="35"/>
      <c r="G73" s="256"/>
      <c r="H73" s="265"/>
      <c r="I73" s="260"/>
      <c r="J73" s="260"/>
      <c r="K73" s="265"/>
      <c r="L73" s="260"/>
      <c r="M73" s="111"/>
      <c r="N73" s="9"/>
      <c r="O73" s="9"/>
      <c r="P73" s="9"/>
      <c r="Q73" s="9"/>
      <c r="R73" s="9"/>
      <c r="S73" s="44"/>
      <c r="T73" s="44"/>
      <c r="U73" s="44"/>
      <c r="V73" s="44"/>
      <c r="W73" s="44"/>
      <c r="X73" s="44"/>
      <c r="Y73" s="44"/>
      <c r="Z73" s="44"/>
    </row>
    <row r="74" spans="1:26">
      <c r="A74" s="9"/>
      <c r="B74" s="9"/>
      <c r="C74" s="9"/>
      <c r="D74" s="9"/>
      <c r="E74" s="35"/>
      <c r="F74" s="35"/>
      <c r="G74" s="256"/>
      <c r="H74" s="265"/>
      <c r="I74" s="260"/>
      <c r="J74" s="260"/>
      <c r="K74" s="265"/>
      <c r="L74" s="260"/>
      <c r="M74" s="111"/>
      <c r="N74" s="9"/>
      <c r="O74" s="9"/>
      <c r="P74" s="9"/>
      <c r="Q74" s="9"/>
      <c r="R74" s="9"/>
      <c r="S74" s="44"/>
      <c r="T74" s="44"/>
      <c r="U74" s="44"/>
      <c r="V74" s="44"/>
      <c r="W74" s="44"/>
      <c r="X74" s="44"/>
      <c r="Y74" s="44"/>
      <c r="Z74" s="44"/>
    </row>
    <row r="75" spans="1:26">
      <c r="A75" s="9"/>
      <c r="B75" s="9"/>
      <c r="C75" s="9"/>
      <c r="D75" s="9"/>
      <c r="E75" s="35"/>
      <c r="F75" s="35"/>
      <c r="G75" s="256"/>
      <c r="H75" s="265"/>
      <c r="I75" s="260"/>
      <c r="J75" s="260"/>
      <c r="K75" s="265"/>
      <c r="L75" s="260"/>
      <c r="M75" s="111"/>
      <c r="N75" s="9"/>
      <c r="O75" s="9"/>
      <c r="P75" s="9"/>
      <c r="Q75" s="9"/>
      <c r="R75" s="9"/>
      <c r="S75" s="44"/>
      <c r="T75" s="44"/>
      <c r="U75" s="44"/>
      <c r="V75" s="44"/>
      <c r="W75" s="44"/>
      <c r="X75" s="44"/>
      <c r="Y75" s="44"/>
      <c r="Z75" s="44"/>
    </row>
    <row r="76" spans="1:26">
      <c r="A76" s="9"/>
      <c r="B76" s="9"/>
      <c r="C76" s="9"/>
      <c r="D76" s="9"/>
      <c r="E76" s="35"/>
      <c r="F76" s="35"/>
      <c r="G76" s="256"/>
      <c r="H76" s="265"/>
      <c r="I76" s="260"/>
      <c r="J76" s="260"/>
      <c r="K76" s="265"/>
      <c r="L76" s="260"/>
      <c r="M76" s="111"/>
      <c r="N76" s="9"/>
      <c r="O76" s="9"/>
      <c r="P76" s="9"/>
      <c r="Q76" s="9"/>
      <c r="R76" s="9"/>
      <c r="S76" s="44"/>
      <c r="T76" s="44"/>
      <c r="U76" s="44"/>
      <c r="V76" s="44"/>
      <c r="W76" s="44"/>
      <c r="X76" s="44"/>
      <c r="Y76" s="44"/>
      <c r="Z76" s="44"/>
    </row>
    <row r="77" spans="1:26">
      <c r="A77" s="9"/>
      <c r="B77" s="9"/>
      <c r="C77" s="9"/>
      <c r="D77" s="9"/>
      <c r="E77" s="35"/>
      <c r="F77" s="35"/>
      <c r="G77" s="256"/>
      <c r="H77" s="265"/>
      <c r="I77" s="260"/>
      <c r="J77" s="260"/>
      <c r="K77" s="265"/>
      <c r="L77" s="260"/>
      <c r="M77" s="111"/>
      <c r="N77" s="9"/>
      <c r="O77" s="9"/>
      <c r="P77" s="9"/>
      <c r="Q77" s="9"/>
      <c r="R77" s="9"/>
      <c r="S77" s="44"/>
      <c r="T77" s="44"/>
      <c r="U77" s="44"/>
      <c r="V77" s="44"/>
      <c r="W77" s="44"/>
      <c r="X77" s="44"/>
      <c r="Y77" s="44"/>
      <c r="Z77" s="44"/>
    </row>
    <row r="78" spans="1:26">
      <c r="A78" s="9"/>
      <c r="B78" s="9"/>
      <c r="C78" s="9"/>
      <c r="D78" s="9"/>
      <c r="E78" s="35"/>
      <c r="F78" s="35"/>
      <c r="G78" s="256"/>
      <c r="H78" s="265"/>
      <c r="I78" s="260"/>
      <c r="J78" s="260"/>
      <c r="K78" s="265"/>
      <c r="L78" s="260"/>
      <c r="M78" s="111"/>
      <c r="N78" s="9"/>
      <c r="O78" s="9"/>
      <c r="P78" s="9"/>
      <c r="Q78" s="9"/>
      <c r="R78" s="9"/>
      <c r="S78" s="44"/>
      <c r="T78" s="44"/>
      <c r="U78" s="44"/>
      <c r="V78" s="44"/>
      <c r="W78" s="44"/>
      <c r="X78" s="44"/>
      <c r="Y78" s="44"/>
      <c r="Z78" s="44"/>
    </row>
    <row r="79" spans="1:26">
      <c r="A79" s="9"/>
      <c r="B79" s="9"/>
      <c r="C79" s="9"/>
      <c r="D79" s="9"/>
      <c r="E79" s="35"/>
      <c r="F79" s="35"/>
      <c r="G79" s="256"/>
      <c r="H79" s="265"/>
      <c r="I79" s="260"/>
      <c r="J79" s="260"/>
      <c r="K79" s="265"/>
      <c r="L79" s="260"/>
      <c r="M79" s="111"/>
      <c r="N79" s="9"/>
      <c r="O79" s="9"/>
      <c r="P79" s="9"/>
      <c r="Q79" s="9"/>
      <c r="R79" s="9"/>
      <c r="S79" s="44"/>
      <c r="T79" s="44"/>
      <c r="U79" s="44"/>
      <c r="V79" s="44"/>
      <c r="W79" s="44"/>
      <c r="X79" s="44"/>
      <c r="Y79" s="44"/>
      <c r="Z79" s="44"/>
    </row>
    <row r="80" spans="1:26">
      <c r="A80" s="9"/>
      <c r="B80" s="9"/>
      <c r="C80" s="9"/>
      <c r="D80" s="9"/>
      <c r="E80" s="35"/>
      <c r="F80" s="35"/>
      <c r="G80" s="256"/>
      <c r="H80" s="265"/>
      <c r="I80" s="260"/>
      <c r="J80" s="260"/>
      <c r="K80" s="265"/>
      <c r="L80" s="260"/>
      <c r="M80" s="111"/>
      <c r="N80" s="9"/>
      <c r="O80" s="9"/>
      <c r="P80" s="9"/>
      <c r="Q80" s="9"/>
      <c r="R80" s="9"/>
      <c r="S80" s="44"/>
      <c r="T80" s="44"/>
      <c r="U80" s="44"/>
      <c r="V80" s="44"/>
      <c r="W80" s="44"/>
      <c r="X80" s="44"/>
      <c r="Y80" s="44"/>
      <c r="Z80" s="44"/>
    </row>
    <row r="81" spans="1:26">
      <c r="A81" s="9"/>
      <c r="B81" s="9"/>
      <c r="C81" s="9"/>
      <c r="D81" s="9"/>
      <c r="E81" s="35"/>
      <c r="F81" s="35"/>
      <c r="G81" s="256"/>
      <c r="H81" s="265"/>
      <c r="I81" s="260"/>
      <c r="J81" s="260"/>
      <c r="K81" s="265"/>
      <c r="L81" s="260"/>
      <c r="M81" s="111"/>
      <c r="N81" s="9"/>
      <c r="O81" s="9"/>
      <c r="P81" s="9"/>
      <c r="Q81" s="9"/>
      <c r="R81" s="9"/>
      <c r="S81" s="44"/>
      <c r="T81" s="44"/>
      <c r="U81" s="44"/>
      <c r="V81" s="44"/>
      <c r="W81" s="44"/>
      <c r="X81" s="44"/>
      <c r="Y81" s="44"/>
      <c r="Z81" s="44"/>
    </row>
    <row r="82" spans="1:26">
      <c r="A82" s="9"/>
      <c r="B82" s="9"/>
      <c r="C82" s="9"/>
      <c r="D82" s="9"/>
      <c r="E82" s="35"/>
      <c r="F82" s="35"/>
      <c r="G82" s="256"/>
      <c r="H82" s="265"/>
      <c r="I82" s="260"/>
      <c r="J82" s="260"/>
      <c r="K82" s="265"/>
      <c r="L82" s="260"/>
      <c r="M82" s="111"/>
      <c r="N82" s="9"/>
      <c r="O82" s="9"/>
      <c r="P82" s="9"/>
      <c r="Q82" s="9"/>
      <c r="R82" s="9"/>
      <c r="S82" s="44"/>
      <c r="T82" s="44"/>
      <c r="U82" s="44"/>
      <c r="V82" s="44"/>
      <c r="W82" s="44"/>
      <c r="X82" s="44"/>
      <c r="Y82" s="44"/>
      <c r="Z82" s="44"/>
    </row>
    <row r="83" spans="1:26">
      <c r="A83" s="9"/>
      <c r="B83" s="9"/>
      <c r="C83" s="9"/>
      <c r="D83" s="9"/>
      <c r="E83" s="35"/>
      <c r="F83" s="35"/>
      <c r="G83" s="256"/>
      <c r="H83" s="265"/>
      <c r="I83" s="260"/>
      <c r="J83" s="260"/>
      <c r="K83" s="265"/>
      <c r="L83" s="260"/>
      <c r="M83" s="111"/>
      <c r="N83" s="9"/>
      <c r="O83" s="9"/>
      <c r="P83" s="9"/>
      <c r="Q83" s="9"/>
      <c r="R83" s="9"/>
      <c r="S83" s="44"/>
      <c r="T83" s="44"/>
      <c r="U83" s="44"/>
      <c r="V83" s="44"/>
      <c r="W83" s="44"/>
      <c r="X83" s="44"/>
      <c r="Y83" s="44"/>
      <c r="Z83" s="44"/>
    </row>
    <row r="84" spans="1:26">
      <c r="A84" s="9"/>
      <c r="B84" s="9"/>
      <c r="C84" s="9"/>
      <c r="D84" s="9"/>
      <c r="E84" s="35"/>
      <c r="F84" s="35"/>
      <c r="G84" s="256"/>
      <c r="H84" s="265"/>
      <c r="I84" s="260"/>
      <c r="J84" s="260"/>
      <c r="K84" s="265"/>
      <c r="L84" s="260"/>
      <c r="M84" s="111"/>
      <c r="N84" s="9"/>
      <c r="O84" s="9"/>
      <c r="P84" s="9"/>
      <c r="Q84" s="9"/>
      <c r="R84" s="9"/>
      <c r="S84" s="44"/>
      <c r="T84" s="44"/>
      <c r="U84" s="44"/>
      <c r="V84" s="44"/>
      <c r="W84" s="44"/>
      <c r="X84" s="44"/>
      <c r="Y84" s="44"/>
      <c r="Z84" s="44"/>
    </row>
    <row r="85" spans="1:26">
      <c r="A85" s="9"/>
      <c r="B85" s="9"/>
      <c r="C85" s="9"/>
      <c r="D85" s="9"/>
      <c r="E85" s="35"/>
      <c r="F85" s="35"/>
      <c r="G85" s="256"/>
      <c r="H85" s="265"/>
      <c r="I85" s="260"/>
      <c r="J85" s="260"/>
      <c r="K85" s="265"/>
      <c r="L85" s="260"/>
      <c r="M85" s="111"/>
      <c r="N85" s="9"/>
      <c r="O85" s="9"/>
      <c r="P85" s="9"/>
      <c r="Q85" s="9"/>
      <c r="R85" s="9"/>
      <c r="S85" s="44"/>
      <c r="T85" s="44"/>
      <c r="U85" s="44"/>
      <c r="V85" s="44"/>
      <c r="W85" s="44"/>
      <c r="X85" s="44"/>
      <c r="Y85" s="44"/>
      <c r="Z85" s="44"/>
    </row>
    <row r="86" spans="1:26">
      <c r="A86" s="9"/>
      <c r="B86" s="9"/>
      <c r="C86" s="9"/>
      <c r="D86" s="9"/>
      <c r="E86" s="35"/>
      <c r="F86" s="35"/>
      <c r="G86" s="256"/>
      <c r="H86" s="265"/>
      <c r="I86" s="260"/>
      <c r="J86" s="260"/>
      <c r="K86" s="265"/>
      <c r="L86" s="260"/>
      <c r="M86" s="111"/>
      <c r="N86" s="9"/>
      <c r="O86" s="9"/>
      <c r="P86" s="9"/>
      <c r="Q86" s="9"/>
      <c r="R86" s="9"/>
      <c r="S86" s="44"/>
      <c r="T86" s="44"/>
      <c r="U86" s="44"/>
      <c r="V86" s="44"/>
      <c r="W86" s="44"/>
      <c r="X86" s="44"/>
      <c r="Y86" s="44"/>
      <c r="Z86" s="44"/>
    </row>
    <row r="87" spans="1:26">
      <c r="A87" s="9"/>
      <c r="B87" s="9"/>
      <c r="C87" s="9"/>
      <c r="D87" s="9"/>
      <c r="E87" s="35"/>
      <c r="F87" s="35"/>
      <c r="G87" s="256"/>
      <c r="H87" s="265"/>
      <c r="I87" s="260"/>
      <c r="J87" s="260"/>
      <c r="K87" s="265"/>
      <c r="L87" s="260"/>
      <c r="M87" s="111"/>
      <c r="N87" s="9"/>
      <c r="O87" s="9"/>
      <c r="P87" s="9"/>
      <c r="Q87" s="9"/>
      <c r="R87" s="9"/>
      <c r="S87" s="44"/>
      <c r="T87" s="44"/>
      <c r="U87" s="44"/>
      <c r="V87" s="44"/>
      <c r="W87" s="44"/>
      <c r="X87" s="44"/>
      <c r="Y87" s="44"/>
      <c r="Z87" s="44"/>
    </row>
    <row r="88" spans="1:26">
      <c r="A88" s="9"/>
      <c r="B88" s="9"/>
      <c r="C88" s="9"/>
      <c r="D88" s="9"/>
      <c r="E88" s="35"/>
      <c r="F88" s="35"/>
      <c r="G88" s="256"/>
      <c r="H88" s="265"/>
      <c r="I88" s="260"/>
      <c r="J88" s="260"/>
      <c r="K88" s="265"/>
      <c r="L88" s="260"/>
      <c r="M88" s="111"/>
      <c r="N88" s="9"/>
      <c r="O88" s="9"/>
      <c r="P88" s="9"/>
      <c r="Q88" s="9"/>
      <c r="R88" s="9"/>
      <c r="S88" s="44"/>
      <c r="T88" s="44"/>
      <c r="U88" s="44"/>
      <c r="V88" s="44"/>
      <c r="W88" s="44"/>
      <c r="X88" s="44"/>
      <c r="Y88" s="44"/>
      <c r="Z88" s="44"/>
    </row>
    <row r="89" spans="1:26">
      <c r="A89" s="9"/>
      <c r="B89" s="9"/>
      <c r="C89" s="9"/>
      <c r="D89" s="9"/>
      <c r="E89" s="35"/>
      <c r="F89" s="35"/>
      <c r="G89" s="256"/>
      <c r="H89" s="265"/>
      <c r="I89" s="260"/>
      <c r="J89" s="260"/>
      <c r="K89" s="265"/>
      <c r="L89" s="260"/>
      <c r="M89" s="111"/>
      <c r="N89" s="9"/>
      <c r="O89" s="9"/>
      <c r="P89" s="9"/>
      <c r="Q89" s="9"/>
      <c r="R89" s="9"/>
      <c r="S89" s="44"/>
      <c r="T89" s="44"/>
      <c r="U89" s="44"/>
      <c r="V89" s="44"/>
      <c r="W89" s="44"/>
      <c r="X89" s="44"/>
      <c r="Y89" s="44"/>
      <c r="Z89" s="44"/>
    </row>
    <row r="90" spans="1:26">
      <c r="A90" s="9"/>
      <c r="B90" s="9"/>
      <c r="C90" s="9"/>
      <c r="D90" s="9"/>
      <c r="E90" s="35"/>
      <c r="F90" s="35"/>
      <c r="G90" s="256"/>
      <c r="H90" s="265"/>
      <c r="I90" s="260"/>
      <c r="J90" s="260"/>
      <c r="K90" s="265"/>
      <c r="L90" s="260"/>
      <c r="M90" s="111"/>
      <c r="N90" s="9"/>
      <c r="O90" s="9"/>
      <c r="P90" s="9"/>
      <c r="Q90" s="9"/>
      <c r="R90" s="9"/>
      <c r="S90" s="44"/>
      <c r="T90" s="44"/>
      <c r="U90" s="44"/>
      <c r="V90" s="44"/>
      <c r="W90" s="44"/>
      <c r="X90" s="44"/>
      <c r="Y90" s="44"/>
      <c r="Z90" s="44"/>
    </row>
    <row r="91" spans="1:26">
      <c r="A91" s="9"/>
      <c r="B91" s="9"/>
      <c r="C91" s="9"/>
      <c r="D91" s="9"/>
      <c r="E91" s="35"/>
      <c r="F91" s="35"/>
      <c r="G91" s="256"/>
      <c r="H91" s="265"/>
      <c r="I91" s="260"/>
      <c r="J91" s="260"/>
      <c r="K91" s="265"/>
      <c r="L91" s="260"/>
      <c r="M91" s="111"/>
      <c r="N91" s="9"/>
      <c r="O91" s="9"/>
      <c r="P91" s="9"/>
      <c r="Q91" s="9"/>
      <c r="R91" s="9"/>
      <c r="S91" s="44"/>
      <c r="T91" s="44"/>
      <c r="U91" s="44"/>
      <c r="V91" s="44"/>
      <c r="W91" s="44"/>
      <c r="X91" s="44"/>
      <c r="Y91" s="44"/>
      <c r="Z91" s="44"/>
    </row>
    <row r="92" spans="1:26">
      <c r="A92" s="9"/>
      <c r="B92" s="9"/>
      <c r="C92" s="9"/>
      <c r="D92" s="9"/>
      <c r="E92" s="35"/>
      <c r="F92" s="35"/>
      <c r="G92" s="256"/>
      <c r="H92" s="265"/>
      <c r="I92" s="260"/>
      <c r="J92" s="260"/>
      <c r="K92" s="265"/>
      <c r="L92" s="260"/>
      <c r="M92" s="111"/>
      <c r="N92" s="9"/>
      <c r="O92" s="9"/>
      <c r="P92" s="9"/>
      <c r="Q92" s="9"/>
      <c r="R92" s="9"/>
      <c r="S92" s="44"/>
      <c r="T92" s="44"/>
      <c r="U92" s="44"/>
      <c r="V92" s="44"/>
      <c r="W92" s="44"/>
      <c r="X92" s="44"/>
      <c r="Y92" s="44"/>
      <c r="Z92" s="44"/>
    </row>
    <row r="93" spans="1:26">
      <c r="A93" s="9"/>
      <c r="B93" s="9"/>
      <c r="C93" s="9"/>
      <c r="D93" s="9"/>
      <c r="E93" s="35"/>
      <c r="F93" s="35"/>
      <c r="G93" s="256"/>
      <c r="H93" s="265"/>
      <c r="I93" s="260"/>
      <c r="J93" s="260"/>
      <c r="K93" s="265"/>
      <c r="L93" s="260"/>
      <c r="M93" s="111"/>
      <c r="N93" s="9"/>
      <c r="O93" s="9"/>
      <c r="P93" s="9"/>
      <c r="Q93" s="9"/>
      <c r="R93" s="9"/>
      <c r="S93" s="44"/>
      <c r="T93" s="44"/>
      <c r="U93" s="44"/>
      <c r="V93" s="44"/>
      <c r="W93" s="44"/>
      <c r="X93" s="44"/>
      <c r="Y93" s="44"/>
      <c r="Z93" s="44"/>
    </row>
    <row r="94" spans="1:26">
      <c r="A94" s="9"/>
      <c r="B94" s="9"/>
      <c r="C94" s="9"/>
      <c r="D94" s="9"/>
      <c r="E94" s="35"/>
      <c r="F94" s="35"/>
      <c r="G94" s="256"/>
      <c r="H94" s="265"/>
      <c r="I94" s="260"/>
      <c r="J94" s="260"/>
      <c r="K94" s="265"/>
      <c r="L94" s="260"/>
      <c r="M94" s="111"/>
      <c r="N94" s="9"/>
      <c r="O94" s="9"/>
      <c r="P94" s="9"/>
      <c r="Q94" s="9"/>
      <c r="R94" s="9"/>
      <c r="S94" s="44"/>
      <c r="T94" s="44"/>
      <c r="U94" s="44"/>
      <c r="V94" s="44"/>
      <c r="W94" s="44"/>
      <c r="X94" s="44"/>
      <c r="Y94" s="44"/>
      <c r="Z94" s="44"/>
    </row>
    <row r="95" spans="1:26">
      <c r="A95" s="9"/>
      <c r="B95" s="9"/>
      <c r="C95" s="9"/>
      <c r="D95" s="9"/>
      <c r="E95" s="35"/>
      <c r="F95" s="35"/>
      <c r="G95" s="256"/>
      <c r="H95" s="265"/>
      <c r="I95" s="260"/>
      <c r="J95" s="260"/>
      <c r="K95" s="265"/>
      <c r="L95" s="260"/>
      <c r="M95" s="111"/>
      <c r="N95" s="9"/>
      <c r="O95" s="9"/>
      <c r="P95" s="9"/>
      <c r="Q95" s="9"/>
      <c r="R95" s="9"/>
      <c r="S95" s="44"/>
      <c r="T95" s="44"/>
      <c r="U95" s="44"/>
      <c r="V95" s="44"/>
      <c r="W95" s="44"/>
      <c r="X95" s="44"/>
      <c r="Y95" s="44"/>
      <c r="Z95" s="44"/>
    </row>
    <row r="96" spans="1:26">
      <c r="A96" s="9"/>
      <c r="B96" s="9"/>
      <c r="C96" s="9"/>
      <c r="D96" s="9"/>
      <c r="E96" s="35"/>
      <c r="F96" s="35"/>
      <c r="G96" s="256"/>
      <c r="H96" s="265"/>
      <c r="I96" s="260"/>
      <c r="J96" s="260"/>
      <c r="K96" s="265"/>
      <c r="L96" s="260"/>
      <c r="M96" s="111"/>
      <c r="N96" s="9"/>
      <c r="O96" s="9"/>
      <c r="P96" s="9"/>
      <c r="Q96" s="9"/>
      <c r="R96" s="9"/>
      <c r="S96" s="44"/>
      <c r="T96" s="44"/>
      <c r="U96" s="44"/>
      <c r="V96" s="44"/>
      <c r="W96" s="44"/>
      <c r="X96" s="44"/>
      <c r="Y96" s="44"/>
      <c r="Z96" s="44"/>
    </row>
    <row r="97" spans="1:26">
      <c r="A97" s="9"/>
      <c r="B97" s="9"/>
      <c r="C97" s="9"/>
      <c r="D97" s="9"/>
      <c r="E97" s="35"/>
      <c r="F97" s="35"/>
      <c r="G97" s="256"/>
      <c r="H97" s="265"/>
      <c r="I97" s="260"/>
      <c r="J97" s="260"/>
      <c r="K97" s="265"/>
      <c r="L97" s="260"/>
      <c r="M97" s="111"/>
      <c r="N97" s="9"/>
      <c r="O97" s="9"/>
      <c r="P97" s="9"/>
      <c r="Q97" s="9"/>
      <c r="R97" s="9"/>
      <c r="S97" s="44"/>
      <c r="T97" s="44"/>
      <c r="U97" s="44"/>
      <c r="V97" s="44"/>
      <c r="W97" s="44"/>
      <c r="X97" s="44"/>
      <c r="Y97" s="44"/>
      <c r="Z97" s="44"/>
    </row>
    <row r="98" spans="1:26">
      <c r="A98" s="9"/>
      <c r="B98" s="9"/>
      <c r="C98" s="9"/>
      <c r="D98" s="9"/>
      <c r="E98" s="35"/>
      <c r="F98" s="35"/>
      <c r="G98" s="256"/>
      <c r="H98" s="265"/>
      <c r="I98" s="260"/>
      <c r="J98" s="260"/>
      <c r="K98" s="265"/>
      <c r="L98" s="260"/>
      <c r="M98" s="111"/>
      <c r="N98" s="9"/>
      <c r="O98" s="9"/>
      <c r="P98" s="9"/>
      <c r="Q98" s="9"/>
      <c r="R98" s="9"/>
      <c r="S98" s="44"/>
      <c r="T98" s="44"/>
      <c r="U98" s="44"/>
      <c r="V98" s="44"/>
      <c r="W98" s="44"/>
      <c r="X98" s="44"/>
      <c r="Y98" s="44"/>
      <c r="Z98" s="44"/>
    </row>
    <row r="99" spans="1:26">
      <c r="A99" s="9"/>
      <c r="B99" s="9"/>
      <c r="C99" s="9"/>
      <c r="D99" s="9"/>
      <c r="E99" s="35"/>
      <c r="F99" s="35"/>
      <c r="G99" s="256"/>
      <c r="H99" s="265"/>
      <c r="I99" s="260"/>
      <c r="J99" s="260"/>
      <c r="K99" s="265"/>
      <c r="L99" s="260"/>
      <c r="M99" s="111"/>
      <c r="N99" s="9"/>
      <c r="O99" s="9"/>
      <c r="P99" s="9"/>
      <c r="Q99" s="9"/>
      <c r="R99" s="9"/>
      <c r="S99" s="44"/>
      <c r="T99" s="44"/>
      <c r="U99" s="44"/>
      <c r="V99" s="44"/>
      <c r="W99" s="44"/>
      <c r="X99" s="44"/>
      <c r="Y99" s="44"/>
      <c r="Z99" s="44"/>
    </row>
    <row r="100" spans="1:26">
      <c r="A100" s="9"/>
      <c r="B100" s="9"/>
      <c r="C100" s="9"/>
      <c r="D100" s="9"/>
      <c r="E100" s="35"/>
      <c r="F100" s="35"/>
      <c r="G100" s="256"/>
      <c r="H100" s="265"/>
      <c r="I100" s="260"/>
      <c r="J100" s="260"/>
      <c r="K100" s="265"/>
      <c r="L100" s="260"/>
      <c r="M100" s="111"/>
      <c r="N100" s="9"/>
      <c r="O100" s="9"/>
      <c r="P100" s="9"/>
      <c r="Q100" s="9"/>
      <c r="R100" s="9"/>
      <c r="S100" s="44"/>
      <c r="T100" s="44"/>
      <c r="U100" s="44"/>
      <c r="V100" s="44"/>
      <c r="W100" s="44"/>
      <c r="X100" s="44"/>
      <c r="Y100" s="44"/>
      <c r="Z100" s="44"/>
    </row>
    <row r="101" spans="1:26">
      <c r="A101" s="9"/>
      <c r="B101" s="9"/>
      <c r="C101" s="9"/>
      <c r="D101" s="9"/>
      <c r="E101" s="35"/>
      <c r="F101" s="35"/>
      <c r="G101" s="256"/>
      <c r="H101" s="265"/>
      <c r="I101" s="260"/>
      <c r="J101" s="260"/>
      <c r="K101" s="265"/>
      <c r="L101" s="260"/>
      <c r="M101" s="111"/>
      <c r="N101" s="9"/>
      <c r="O101" s="9"/>
      <c r="P101" s="9"/>
      <c r="Q101" s="9"/>
      <c r="R101" s="9"/>
      <c r="S101" s="44"/>
      <c r="T101" s="44"/>
      <c r="U101" s="44"/>
      <c r="V101" s="44"/>
      <c r="W101" s="44"/>
      <c r="X101" s="44"/>
      <c r="Y101" s="44"/>
      <c r="Z101" s="44"/>
    </row>
    <row r="102" spans="1:26">
      <c r="A102" s="9"/>
      <c r="B102" s="9"/>
      <c r="C102" s="9"/>
      <c r="D102" s="9"/>
      <c r="E102" s="35"/>
      <c r="F102" s="35"/>
      <c r="G102" s="256"/>
      <c r="H102" s="265"/>
      <c r="I102" s="260"/>
      <c r="J102" s="260"/>
      <c r="K102" s="265"/>
      <c r="L102" s="260"/>
      <c r="M102" s="111"/>
      <c r="N102" s="9"/>
      <c r="O102" s="9"/>
      <c r="P102" s="9"/>
      <c r="Q102" s="9"/>
      <c r="R102" s="9"/>
      <c r="S102" s="44"/>
      <c r="T102" s="44"/>
      <c r="U102" s="44"/>
      <c r="V102" s="44"/>
      <c r="W102" s="44"/>
      <c r="X102" s="44"/>
      <c r="Y102" s="44"/>
      <c r="Z102" s="44"/>
    </row>
    <row r="103" spans="1:26">
      <c r="A103" s="9"/>
      <c r="B103" s="9"/>
      <c r="C103" s="9"/>
      <c r="D103" s="9"/>
      <c r="E103" s="35"/>
      <c r="F103" s="35"/>
      <c r="G103" s="256"/>
      <c r="H103" s="265"/>
      <c r="I103" s="260"/>
      <c r="J103" s="260"/>
      <c r="K103" s="265"/>
      <c r="L103" s="260"/>
      <c r="M103" s="111"/>
      <c r="N103" s="9"/>
      <c r="O103" s="9"/>
      <c r="P103" s="9"/>
      <c r="Q103" s="9"/>
      <c r="R103" s="9"/>
      <c r="S103" s="44"/>
      <c r="T103" s="44"/>
      <c r="U103" s="44"/>
      <c r="V103" s="44"/>
      <c r="W103" s="44"/>
      <c r="X103" s="44"/>
      <c r="Y103" s="44"/>
      <c r="Z103" s="44"/>
    </row>
    <row r="104" spans="1:26">
      <c r="A104" s="9"/>
      <c r="B104" s="9"/>
      <c r="C104" s="9"/>
      <c r="D104" s="9"/>
      <c r="E104" s="35"/>
      <c r="F104" s="35"/>
      <c r="G104" s="256"/>
      <c r="H104" s="265"/>
      <c r="I104" s="260"/>
      <c r="J104" s="260"/>
      <c r="K104" s="265"/>
      <c r="L104" s="260"/>
      <c r="M104" s="111"/>
      <c r="N104" s="9"/>
      <c r="O104" s="9"/>
      <c r="P104" s="9"/>
      <c r="Q104" s="9"/>
      <c r="R104" s="9"/>
      <c r="S104" s="44"/>
      <c r="T104" s="44"/>
      <c r="U104" s="44"/>
      <c r="V104" s="44"/>
      <c r="W104" s="44"/>
      <c r="X104" s="44"/>
      <c r="Y104" s="44"/>
      <c r="Z104" s="44"/>
    </row>
    <row r="105" spans="1:26">
      <c r="A105" s="9"/>
      <c r="B105" s="9"/>
      <c r="C105" s="9"/>
      <c r="D105" s="9"/>
      <c r="E105" s="35"/>
      <c r="F105" s="35"/>
      <c r="G105" s="256"/>
      <c r="H105" s="265"/>
      <c r="I105" s="260"/>
      <c r="J105" s="260"/>
      <c r="K105" s="265"/>
      <c r="L105" s="260"/>
      <c r="M105" s="111"/>
      <c r="N105" s="9"/>
      <c r="O105" s="9"/>
      <c r="P105" s="9"/>
      <c r="Q105" s="9"/>
      <c r="R105" s="9"/>
      <c r="S105" s="44"/>
      <c r="T105" s="44"/>
      <c r="U105" s="44"/>
      <c r="V105" s="44"/>
      <c r="W105" s="44"/>
      <c r="X105" s="44"/>
      <c r="Y105" s="44"/>
      <c r="Z105" s="44"/>
    </row>
    <row r="106" spans="1:26">
      <c r="A106" s="9"/>
      <c r="B106" s="9"/>
      <c r="C106" s="9"/>
      <c r="D106" s="9"/>
      <c r="E106" s="35"/>
      <c r="F106" s="35"/>
      <c r="G106" s="256"/>
      <c r="H106" s="265"/>
      <c r="I106" s="260"/>
      <c r="J106" s="260"/>
      <c r="K106" s="265"/>
      <c r="L106" s="260"/>
      <c r="M106" s="111"/>
      <c r="N106" s="9"/>
      <c r="O106" s="9"/>
      <c r="P106" s="9"/>
      <c r="Q106" s="9"/>
      <c r="R106" s="9"/>
      <c r="S106" s="44"/>
      <c r="T106" s="44"/>
      <c r="U106" s="44"/>
      <c r="V106" s="44"/>
      <c r="W106" s="44"/>
      <c r="X106" s="44"/>
      <c r="Y106" s="44"/>
      <c r="Z106" s="44"/>
    </row>
    <row r="107" spans="1:26">
      <c r="A107" s="9"/>
      <c r="B107" s="9"/>
      <c r="C107" s="9"/>
      <c r="D107" s="9"/>
      <c r="E107" s="35"/>
      <c r="F107" s="35"/>
      <c r="G107" s="256"/>
      <c r="H107" s="265"/>
      <c r="I107" s="260"/>
      <c r="J107" s="260"/>
      <c r="K107" s="265"/>
      <c r="L107" s="260"/>
      <c r="M107" s="111"/>
      <c r="N107" s="9"/>
      <c r="O107" s="9"/>
      <c r="P107" s="9"/>
      <c r="Q107" s="9"/>
      <c r="R107" s="9"/>
      <c r="S107" s="44"/>
      <c r="T107" s="44"/>
      <c r="U107" s="44"/>
      <c r="V107" s="44"/>
      <c r="W107" s="44"/>
      <c r="X107" s="44"/>
      <c r="Y107" s="44"/>
      <c r="Z107" s="44"/>
    </row>
    <row r="108" spans="1:26">
      <c r="A108" s="9"/>
      <c r="B108" s="9"/>
      <c r="C108" s="9"/>
      <c r="D108" s="9"/>
      <c r="E108" s="35"/>
      <c r="F108" s="35"/>
      <c r="G108" s="256"/>
      <c r="H108" s="265"/>
      <c r="I108" s="260"/>
      <c r="J108" s="260"/>
      <c r="K108" s="265"/>
      <c r="L108" s="260"/>
      <c r="M108" s="111"/>
      <c r="N108" s="9"/>
      <c r="O108" s="9"/>
      <c r="P108" s="9"/>
      <c r="Q108" s="9"/>
      <c r="R108" s="9"/>
      <c r="S108" s="44"/>
      <c r="T108" s="44"/>
      <c r="U108" s="44"/>
      <c r="V108" s="44"/>
      <c r="W108" s="44"/>
      <c r="X108" s="44"/>
      <c r="Y108" s="44"/>
      <c r="Z108" s="44"/>
    </row>
    <row r="109" spans="1:26">
      <c r="A109" s="9"/>
      <c r="B109" s="9"/>
      <c r="C109" s="9"/>
      <c r="D109" s="9"/>
      <c r="E109" s="35"/>
      <c r="F109" s="35"/>
      <c r="G109" s="256"/>
      <c r="H109" s="265"/>
      <c r="I109" s="260"/>
      <c r="J109" s="260"/>
      <c r="K109" s="265"/>
      <c r="L109" s="260"/>
      <c r="M109" s="111"/>
      <c r="N109" s="9"/>
      <c r="O109" s="9"/>
      <c r="P109" s="9"/>
      <c r="Q109" s="9"/>
      <c r="R109" s="9"/>
      <c r="S109" s="44"/>
      <c r="T109" s="44"/>
      <c r="U109" s="44"/>
      <c r="V109" s="44"/>
      <c r="W109" s="44"/>
      <c r="X109" s="44"/>
      <c r="Y109" s="44"/>
      <c r="Z109" s="44"/>
    </row>
    <row r="110" spans="1:26">
      <c r="A110" s="9"/>
      <c r="B110" s="9"/>
      <c r="C110" s="9"/>
      <c r="D110" s="9"/>
      <c r="E110" s="35"/>
      <c r="F110" s="35"/>
      <c r="G110" s="256"/>
      <c r="H110" s="265"/>
      <c r="I110" s="260"/>
      <c r="J110" s="260"/>
      <c r="K110" s="265"/>
      <c r="L110" s="260"/>
      <c r="M110" s="111"/>
      <c r="N110" s="9"/>
      <c r="O110" s="9"/>
      <c r="P110" s="9"/>
      <c r="Q110" s="9"/>
      <c r="R110" s="9"/>
      <c r="S110" s="44"/>
      <c r="T110" s="44"/>
      <c r="U110" s="44"/>
      <c r="V110" s="44"/>
      <c r="W110" s="44"/>
      <c r="X110" s="44"/>
      <c r="Y110" s="44"/>
      <c r="Z110" s="44"/>
    </row>
    <row r="111" spans="1:26">
      <c r="A111" s="9"/>
      <c r="B111" s="9"/>
      <c r="C111" s="9"/>
      <c r="D111" s="9"/>
      <c r="E111" s="35"/>
      <c r="F111" s="35"/>
      <c r="G111" s="256"/>
      <c r="H111" s="265"/>
      <c r="I111" s="260"/>
      <c r="J111" s="260"/>
      <c r="K111" s="265"/>
      <c r="L111" s="260"/>
      <c r="M111" s="111"/>
      <c r="N111" s="9"/>
      <c r="O111" s="9"/>
      <c r="P111" s="9"/>
      <c r="Q111" s="9"/>
      <c r="R111" s="9"/>
      <c r="S111" s="44"/>
      <c r="T111" s="44"/>
      <c r="U111" s="44"/>
      <c r="V111" s="44"/>
      <c r="W111" s="44"/>
      <c r="X111" s="44"/>
      <c r="Y111" s="44"/>
      <c r="Z111" s="44"/>
    </row>
    <row r="112" spans="1:26">
      <c r="A112" s="9"/>
      <c r="B112" s="9"/>
      <c r="C112" s="9"/>
      <c r="D112" s="9"/>
      <c r="E112" s="35"/>
      <c r="F112" s="35"/>
      <c r="G112" s="256"/>
      <c r="H112" s="265"/>
      <c r="I112" s="260"/>
      <c r="J112" s="260"/>
      <c r="K112" s="265"/>
      <c r="L112" s="260"/>
      <c r="M112" s="111"/>
      <c r="N112" s="9"/>
      <c r="O112" s="9"/>
      <c r="P112" s="9"/>
      <c r="Q112" s="9"/>
      <c r="R112" s="9"/>
      <c r="S112" s="44"/>
      <c r="T112" s="44"/>
      <c r="U112" s="44"/>
      <c r="V112" s="44"/>
      <c r="W112" s="44"/>
      <c r="X112" s="44"/>
      <c r="Y112" s="44"/>
      <c r="Z112" s="44"/>
    </row>
    <row r="113" spans="1:26">
      <c r="A113" s="9"/>
      <c r="B113" s="9"/>
      <c r="C113" s="9"/>
      <c r="D113" s="9"/>
      <c r="E113" s="35"/>
      <c r="F113" s="35"/>
      <c r="G113" s="256"/>
      <c r="H113" s="265"/>
      <c r="I113" s="260"/>
      <c r="J113" s="260"/>
      <c r="K113" s="265"/>
      <c r="L113" s="260"/>
      <c r="M113" s="111"/>
      <c r="N113" s="9"/>
      <c r="O113" s="9"/>
      <c r="P113" s="9"/>
      <c r="Q113" s="9"/>
      <c r="R113" s="9"/>
      <c r="S113" s="44"/>
      <c r="T113" s="44"/>
      <c r="U113" s="44"/>
      <c r="V113" s="44"/>
      <c r="W113" s="44"/>
      <c r="X113" s="44"/>
      <c r="Y113" s="44"/>
      <c r="Z113" s="44"/>
    </row>
    <row r="114" spans="1:26">
      <c r="A114" s="9"/>
      <c r="B114" s="9"/>
      <c r="C114" s="9"/>
      <c r="D114" s="9"/>
      <c r="E114" s="35"/>
      <c r="F114" s="35"/>
      <c r="G114" s="256"/>
      <c r="H114" s="265"/>
      <c r="I114" s="260"/>
      <c r="J114" s="260"/>
      <c r="K114" s="265"/>
      <c r="L114" s="260"/>
      <c r="M114" s="111"/>
      <c r="N114" s="9"/>
      <c r="O114" s="9"/>
      <c r="P114" s="9"/>
      <c r="Q114" s="9"/>
      <c r="R114" s="9"/>
      <c r="S114" s="44"/>
      <c r="T114" s="44"/>
      <c r="U114" s="44"/>
      <c r="V114" s="44"/>
      <c r="W114" s="44"/>
      <c r="X114" s="44"/>
      <c r="Y114" s="44"/>
      <c r="Z114" s="44"/>
    </row>
    <row r="115" spans="1:26">
      <c r="A115" s="9"/>
      <c r="B115" s="9"/>
      <c r="C115" s="9"/>
      <c r="D115" s="9"/>
      <c r="E115" s="35"/>
      <c r="F115" s="35"/>
      <c r="G115" s="256"/>
      <c r="H115" s="265"/>
      <c r="I115" s="260"/>
      <c r="J115" s="260"/>
      <c r="K115" s="265"/>
      <c r="L115" s="260"/>
      <c r="M115" s="111"/>
      <c r="N115" s="9"/>
      <c r="O115" s="9"/>
      <c r="P115" s="9"/>
      <c r="Q115" s="9"/>
      <c r="R115" s="9"/>
      <c r="S115" s="44"/>
      <c r="T115" s="44"/>
      <c r="U115" s="44"/>
      <c r="V115" s="44"/>
      <c r="W115" s="44"/>
      <c r="X115" s="44"/>
      <c r="Y115" s="44"/>
      <c r="Z115" s="44"/>
    </row>
    <row r="116" spans="1:26">
      <c r="A116" s="9"/>
      <c r="B116" s="9"/>
      <c r="C116" s="9"/>
      <c r="D116" s="9"/>
      <c r="E116" s="35"/>
      <c r="F116" s="35"/>
      <c r="G116" s="256"/>
      <c r="H116" s="265"/>
      <c r="I116" s="260"/>
      <c r="J116" s="260"/>
      <c r="K116" s="265"/>
      <c r="L116" s="260"/>
      <c r="M116" s="111"/>
      <c r="N116" s="9"/>
      <c r="O116" s="9"/>
      <c r="P116" s="9"/>
      <c r="Q116" s="9"/>
      <c r="R116" s="9"/>
      <c r="S116" s="44"/>
      <c r="T116" s="44"/>
      <c r="U116" s="44"/>
      <c r="V116" s="44"/>
      <c r="W116" s="44"/>
      <c r="X116" s="44"/>
      <c r="Y116" s="44"/>
      <c r="Z116" s="44"/>
    </row>
    <row r="117" spans="1:26">
      <c r="A117" s="9"/>
      <c r="B117" s="9"/>
      <c r="C117" s="9"/>
      <c r="D117" s="9"/>
      <c r="E117" s="35"/>
      <c r="F117" s="35"/>
      <c r="G117" s="256"/>
      <c r="H117" s="265"/>
      <c r="I117" s="260"/>
      <c r="J117" s="260"/>
      <c r="K117" s="265"/>
      <c r="L117" s="260"/>
      <c r="M117" s="111"/>
      <c r="N117" s="9"/>
      <c r="O117" s="9"/>
      <c r="P117" s="9"/>
      <c r="Q117" s="9"/>
      <c r="R117" s="9"/>
      <c r="S117" s="44"/>
      <c r="T117" s="44"/>
      <c r="U117" s="44"/>
      <c r="V117" s="44"/>
      <c r="W117" s="44"/>
      <c r="X117" s="44"/>
      <c r="Y117" s="44"/>
      <c r="Z117" s="44"/>
    </row>
    <row r="118" spans="1:26">
      <c r="A118" s="9"/>
      <c r="B118" s="9"/>
      <c r="C118" s="9"/>
      <c r="D118" s="9"/>
      <c r="E118" s="35"/>
      <c r="F118" s="35"/>
      <c r="G118" s="256"/>
      <c r="H118" s="265"/>
      <c r="I118" s="260"/>
      <c r="J118" s="260"/>
      <c r="K118" s="265"/>
      <c r="L118" s="260"/>
      <c r="M118" s="111"/>
      <c r="N118" s="9"/>
      <c r="O118" s="9"/>
      <c r="P118" s="9"/>
      <c r="Q118" s="9"/>
      <c r="R118" s="9"/>
      <c r="S118" s="44"/>
      <c r="T118" s="44"/>
      <c r="U118" s="44"/>
      <c r="V118" s="44"/>
      <c r="W118" s="44"/>
      <c r="X118" s="44"/>
      <c r="Y118" s="44"/>
      <c r="Z118" s="44"/>
    </row>
    <row r="119" spans="1:26">
      <c r="A119" s="9"/>
      <c r="B119" s="9"/>
      <c r="C119" s="9"/>
      <c r="D119" s="9"/>
      <c r="E119" s="35"/>
      <c r="F119" s="35"/>
      <c r="G119" s="256"/>
      <c r="H119" s="265"/>
      <c r="I119" s="260"/>
      <c r="J119" s="260"/>
      <c r="K119" s="265"/>
      <c r="L119" s="260"/>
      <c r="M119" s="111"/>
      <c r="N119" s="9"/>
      <c r="O119" s="9"/>
      <c r="P119" s="9"/>
      <c r="Q119" s="9"/>
      <c r="R119" s="9"/>
      <c r="S119" s="44"/>
      <c r="T119" s="44"/>
      <c r="U119" s="44"/>
      <c r="V119" s="44"/>
      <c r="W119" s="44"/>
      <c r="X119" s="44"/>
      <c r="Y119" s="44"/>
      <c r="Z119" s="44"/>
    </row>
    <row r="120" spans="1:26">
      <c r="A120" s="9"/>
      <c r="B120" s="9"/>
      <c r="C120" s="9"/>
      <c r="D120" s="9"/>
      <c r="E120" s="35"/>
      <c r="F120" s="35"/>
      <c r="G120" s="256"/>
      <c r="H120" s="265"/>
      <c r="I120" s="260"/>
      <c r="J120" s="260"/>
      <c r="K120" s="265"/>
      <c r="L120" s="260"/>
      <c r="M120" s="111"/>
      <c r="N120" s="9"/>
      <c r="O120" s="9"/>
      <c r="P120" s="9"/>
      <c r="Q120" s="9"/>
      <c r="R120" s="9"/>
      <c r="S120" s="44"/>
      <c r="T120" s="44"/>
      <c r="U120" s="44"/>
      <c r="V120" s="44"/>
      <c r="W120" s="44"/>
      <c r="X120" s="44"/>
      <c r="Y120" s="44"/>
      <c r="Z120" s="44"/>
    </row>
    <row r="121" spans="1:26">
      <c r="A121" s="9"/>
      <c r="B121" s="9"/>
      <c r="C121" s="9"/>
      <c r="D121" s="9"/>
      <c r="E121" s="35"/>
      <c r="F121" s="35"/>
      <c r="G121" s="256"/>
      <c r="H121" s="265"/>
      <c r="I121" s="260"/>
      <c r="J121" s="260"/>
      <c r="K121" s="265"/>
      <c r="L121" s="260"/>
      <c r="M121" s="111"/>
      <c r="N121" s="9"/>
      <c r="O121" s="9"/>
      <c r="P121" s="9"/>
      <c r="Q121" s="9"/>
      <c r="R121" s="9"/>
      <c r="S121" s="44"/>
      <c r="T121" s="44"/>
      <c r="U121" s="44"/>
      <c r="V121" s="44"/>
      <c r="W121" s="44"/>
      <c r="X121" s="44"/>
      <c r="Y121" s="44"/>
      <c r="Z121" s="44"/>
    </row>
    <row r="122" spans="1:26">
      <c r="A122" s="9"/>
      <c r="B122" s="9"/>
      <c r="C122" s="9"/>
      <c r="D122" s="9"/>
      <c r="E122" s="35"/>
      <c r="F122" s="35"/>
      <c r="G122" s="256"/>
      <c r="H122" s="265"/>
      <c r="I122" s="260"/>
      <c r="J122" s="260"/>
      <c r="K122" s="265"/>
      <c r="L122" s="260"/>
      <c r="M122" s="111"/>
      <c r="N122" s="9"/>
      <c r="O122" s="9"/>
      <c r="P122" s="9"/>
      <c r="Q122" s="9"/>
      <c r="R122" s="9"/>
      <c r="S122" s="44"/>
      <c r="T122" s="44"/>
      <c r="U122" s="44"/>
      <c r="V122" s="44"/>
      <c r="W122" s="44"/>
      <c r="X122" s="44"/>
      <c r="Y122" s="44"/>
      <c r="Z122" s="44"/>
    </row>
    <row r="123" spans="1:26">
      <c r="A123" s="9"/>
      <c r="B123" s="9"/>
      <c r="C123" s="9"/>
      <c r="D123" s="9"/>
      <c r="E123" s="35"/>
      <c r="F123" s="35"/>
      <c r="G123" s="256"/>
      <c r="H123" s="265"/>
      <c r="I123" s="260"/>
      <c r="J123" s="260"/>
      <c r="K123" s="265"/>
      <c r="L123" s="260"/>
      <c r="M123" s="111"/>
      <c r="N123" s="9"/>
      <c r="O123" s="9"/>
      <c r="P123" s="9"/>
      <c r="Q123" s="9"/>
      <c r="R123" s="9"/>
      <c r="S123" s="44"/>
      <c r="T123" s="44"/>
      <c r="U123" s="44"/>
      <c r="V123" s="44"/>
      <c r="W123" s="44"/>
      <c r="X123" s="44"/>
      <c r="Y123" s="44"/>
      <c r="Z123" s="44"/>
    </row>
    <row r="124" spans="1:26">
      <c r="A124" s="9"/>
      <c r="B124" s="9"/>
      <c r="C124" s="9"/>
      <c r="D124" s="9"/>
      <c r="E124" s="35"/>
      <c r="F124" s="35"/>
      <c r="G124" s="256"/>
      <c r="H124" s="265"/>
      <c r="I124" s="260"/>
      <c r="J124" s="260"/>
      <c r="K124" s="265"/>
      <c r="L124" s="260"/>
      <c r="M124" s="111"/>
      <c r="N124" s="9"/>
      <c r="O124" s="9"/>
      <c r="P124" s="9"/>
      <c r="Q124" s="9"/>
      <c r="R124" s="9"/>
      <c r="S124" s="44"/>
      <c r="T124" s="44"/>
      <c r="U124" s="44"/>
      <c r="V124" s="44"/>
      <c r="W124" s="44"/>
      <c r="X124" s="44"/>
      <c r="Y124" s="44"/>
      <c r="Z124" s="44"/>
    </row>
    <row r="125" spans="1:26">
      <c r="A125" s="9"/>
      <c r="B125" s="9"/>
      <c r="C125" s="9"/>
      <c r="D125" s="9"/>
      <c r="E125" s="35"/>
      <c r="F125" s="35"/>
      <c r="G125" s="256"/>
      <c r="H125" s="265"/>
      <c r="I125" s="260"/>
      <c r="J125" s="260"/>
      <c r="K125" s="265"/>
      <c r="L125" s="260"/>
      <c r="M125" s="111"/>
      <c r="N125" s="9"/>
      <c r="O125" s="9"/>
      <c r="P125" s="9"/>
      <c r="Q125" s="9"/>
      <c r="R125" s="9"/>
      <c r="S125" s="44"/>
      <c r="T125" s="44"/>
      <c r="U125" s="44"/>
      <c r="V125" s="44"/>
      <c r="W125" s="44"/>
      <c r="X125" s="44"/>
      <c r="Y125" s="44"/>
      <c r="Z125" s="44"/>
    </row>
    <row r="126" spans="1:26">
      <c r="A126" s="9"/>
      <c r="B126" s="9"/>
      <c r="C126" s="9"/>
      <c r="D126" s="9"/>
      <c r="E126" s="35"/>
      <c r="F126" s="35"/>
      <c r="G126" s="256"/>
      <c r="H126" s="265"/>
      <c r="I126" s="260"/>
      <c r="J126" s="260"/>
      <c r="K126" s="265"/>
      <c r="L126" s="260"/>
      <c r="M126" s="111"/>
      <c r="N126" s="9"/>
      <c r="O126" s="9"/>
      <c r="P126" s="9"/>
      <c r="Q126" s="9"/>
      <c r="R126" s="9"/>
      <c r="S126" s="44"/>
      <c r="T126" s="44"/>
      <c r="U126" s="44"/>
      <c r="V126" s="44"/>
      <c r="W126" s="44"/>
      <c r="X126" s="44"/>
      <c r="Y126" s="44"/>
      <c r="Z126" s="44"/>
    </row>
    <row r="127" spans="1:26">
      <c r="A127" s="9"/>
      <c r="B127" s="9"/>
      <c r="C127" s="9"/>
      <c r="D127" s="9"/>
      <c r="E127" s="35"/>
      <c r="F127" s="35"/>
      <c r="G127" s="256"/>
      <c r="H127" s="265"/>
      <c r="I127" s="260"/>
      <c r="J127" s="260"/>
      <c r="K127" s="265"/>
      <c r="L127" s="260"/>
      <c r="M127" s="111"/>
      <c r="N127" s="9"/>
      <c r="O127" s="9"/>
      <c r="P127" s="9"/>
      <c r="Q127" s="9"/>
      <c r="R127" s="9"/>
      <c r="S127" s="44"/>
      <c r="T127" s="44"/>
      <c r="U127" s="44"/>
      <c r="V127" s="44"/>
      <c r="W127" s="44"/>
      <c r="X127" s="44"/>
      <c r="Y127" s="44"/>
      <c r="Z127" s="44"/>
    </row>
    <row r="128" spans="1:26">
      <c r="A128" s="9"/>
      <c r="B128" s="9"/>
      <c r="C128" s="9"/>
      <c r="D128" s="9"/>
      <c r="E128" s="35"/>
      <c r="F128" s="35"/>
      <c r="G128" s="256"/>
      <c r="H128" s="265"/>
      <c r="I128" s="260"/>
      <c r="J128" s="260"/>
      <c r="K128" s="265"/>
      <c r="L128" s="260"/>
      <c r="M128" s="111"/>
      <c r="N128" s="9"/>
      <c r="O128" s="9"/>
      <c r="P128" s="9"/>
      <c r="Q128" s="9"/>
      <c r="R128" s="9"/>
      <c r="S128" s="44"/>
      <c r="T128" s="44"/>
      <c r="U128" s="44"/>
      <c r="V128" s="44"/>
      <c r="W128" s="44"/>
      <c r="X128" s="44"/>
      <c r="Y128" s="44"/>
      <c r="Z128" s="44"/>
    </row>
    <row r="129" spans="1:26">
      <c r="A129" s="9"/>
      <c r="B129" s="9"/>
      <c r="C129" s="9"/>
      <c r="D129" s="9"/>
      <c r="E129" s="35"/>
      <c r="F129" s="35"/>
      <c r="G129" s="256"/>
      <c r="H129" s="265"/>
      <c r="I129" s="260"/>
      <c r="J129" s="260"/>
      <c r="K129" s="265"/>
      <c r="L129" s="260"/>
      <c r="M129" s="111"/>
      <c r="N129" s="9"/>
      <c r="O129" s="9"/>
      <c r="P129" s="9"/>
      <c r="Q129" s="9"/>
      <c r="R129" s="9"/>
      <c r="S129" s="44"/>
      <c r="T129" s="44"/>
      <c r="U129" s="44"/>
      <c r="V129" s="44"/>
      <c r="W129" s="44"/>
      <c r="X129" s="44"/>
      <c r="Y129" s="44"/>
      <c r="Z129" s="44"/>
    </row>
    <row r="130" spans="1:26">
      <c r="A130" s="9"/>
      <c r="B130" s="9"/>
      <c r="C130" s="9"/>
      <c r="D130" s="9"/>
      <c r="E130" s="35"/>
      <c r="F130" s="35"/>
      <c r="G130" s="256"/>
      <c r="H130" s="265"/>
      <c r="I130" s="260"/>
      <c r="J130" s="260"/>
      <c r="K130" s="265"/>
      <c r="L130" s="260"/>
      <c r="M130" s="111"/>
      <c r="N130" s="9"/>
      <c r="O130" s="9"/>
      <c r="P130" s="9"/>
      <c r="Q130" s="9"/>
      <c r="R130" s="9"/>
      <c r="S130" s="44"/>
      <c r="T130" s="44"/>
      <c r="U130" s="44"/>
      <c r="V130" s="44"/>
      <c r="W130" s="44"/>
      <c r="X130" s="44"/>
      <c r="Y130" s="44"/>
      <c r="Z130" s="44"/>
    </row>
    <row r="131" spans="1:26">
      <c r="A131" s="9"/>
      <c r="B131" s="9"/>
      <c r="C131" s="9"/>
      <c r="D131" s="9"/>
      <c r="E131" s="35"/>
      <c r="F131" s="35"/>
      <c r="G131" s="256"/>
      <c r="H131" s="265"/>
      <c r="I131" s="260"/>
      <c r="J131" s="260"/>
      <c r="K131" s="265"/>
      <c r="L131" s="260"/>
      <c r="M131" s="111"/>
      <c r="N131" s="9"/>
      <c r="O131" s="9"/>
      <c r="P131" s="9"/>
      <c r="Q131" s="9"/>
      <c r="R131" s="9"/>
      <c r="S131" s="44"/>
      <c r="T131" s="44"/>
      <c r="U131" s="44"/>
      <c r="V131" s="44"/>
      <c r="W131" s="44"/>
      <c r="X131" s="44"/>
      <c r="Y131" s="44"/>
      <c r="Z131" s="44"/>
    </row>
    <row r="132" spans="1:26">
      <c r="A132" s="9"/>
      <c r="B132" s="9"/>
      <c r="C132" s="9"/>
      <c r="D132" s="9"/>
      <c r="E132" s="35"/>
      <c r="F132" s="35"/>
      <c r="G132" s="256"/>
      <c r="H132" s="265"/>
      <c r="I132" s="260"/>
      <c r="J132" s="260"/>
      <c r="K132" s="265"/>
      <c r="L132" s="260"/>
      <c r="M132" s="111"/>
      <c r="N132" s="9"/>
      <c r="O132" s="9"/>
      <c r="P132" s="9"/>
      <c r="Q132" s="9"/>
      <c r="R132" s="9"/>
      <c r="S132" s="44"/>
      <c r="T132" s="44"/>
      <c r="U132" s="44"/>
      <c r="V132" s="44"/>
      <c r="W132" s="44"/>
      <c r="X132" s="44"/>
      <c r="Y132" s="44"/>
      <c r="Z132" s="44"/>
    </row>
    <row r="133" spans="1:26">
      <c r="A133" s="9"/>
      <c r="B133" s="9"/>
      <c r="C133" s="9"/>
      <c r="D133" s="9"/>
      <c r="E133" s="35"/>
      <c r="F133" s="35"/>
      <c r="G133" s="256"/>
      <c r="H133" s="265"/>
      <c r="I133" s="260"/>
      <c r="J133" s="260"/>
      <c r="K133" s="265"/>
      <c r="L133" s="260"/>
      <c r="M133" s="111"/>
      <c r="N133" s="9"/>
      <c r="O133" s="9"/>
      <c r="P133" s="9"/>
      <c r="Q133" s="9"/>
      <c r="R133" s="9"/>
      <c r="S133" s="44"/>
      <c r="T133" s="44"/>
      <c r="U133" s="44"/>
      <c r="V133" s="44"/>
      <c r="W133" s="44"/>
      <c r="X133" s="44"/>
      <c r="Y133" s="44"/>
      <c r="Z133" s="44"/>
    </row>
    <row r="134" spans="1:26">
      <c r="A134" s="9"/>
      <c r="B134" s="9"/>
      <c r="C134" s="9"/>
      <c r="D134" s="9"/>
      <c r="E134" s="35"/>
      <c r="F134" s="35"/>
      <c r="G134" s="256"/>
      <c r="H134" s="265"/>
      <c r="I134" s="260"/>
      <c r="J134" s="260"/>
      <c r="K134" s="265"/>
      <c r="L134" s="260"/>
      <c r="M134" s="111"/>
      <c r="N134" s="9"/>
      <c r="O134" s="9"/>
      <c r="P134" s="9"/>
      <c r="Q134" s="9"/>
      <c r="R134" s="9"/>
      <c r="S134" s="44"/>
      <c r="T134" s="44"/>
      <c r="U134" s="44"/>
      <c r="V134" s="44"/>
      <c r="W134" s="44"/>
      <c r="X134" s="44"/>
      <c r="Y134" s="44"/>
      <c r="Z134" s="44"/>
    </row>
    <row r="135" spans="1:26">
      <c r="A135" s="9"/>
      <c r="B135" s="9"/>
      <c r="C135" s="9"/>
      <c r="D135" s="9"/>
      <c r="E135" s="35"/>
      <c r="F135" s="35"/>
      <c r="G135" s="256"/>
      <c r="H135" s="265"/>
      <c r="I135" s="260"/>
      <c r="J135" s="260"/>
      <c r="K135" s="265"/>
      <c r="L135" s="260"/>
      <c r="M135" s="111"/>
      <c r="N135" s="9"/>
      <c r="O135" s="9"/>
      <c r="P135" s="9"/>
      <c r="Q135" s="9"/>
      <c r="R135" s="9"/>
      <c r="S135" s="44"/>
      <c r="T135" s="44"/>
      <c r="U135" s="44"/>
      <c r="V135" s="44"/>
      <c r="W135" s="44"/>
      <c r="X135" s="44"/>
      <c r="Y135" s="44"/>
      <c r="Z135" s="44"/>
    </row>
    <row r="136" spans="1:26">
      <c r="A136" s="9"/>
      <c r="B136" s="9"/>
      <c r="C136" s="9"/>
      <c r="D136" s="9"/>
      <c r="E136" s="35"/>
      <c r="F136" s="35"/>
      <c r="G136" s="256"/>
      <c r="H136" s="265"/>
      <c r="I136" s="260"/>
      <c r="J136" s="260"/>
      <c r="K136" s="265"/>
      <c r="L136" s="260"/>
      <c r="M136" s="111"/>
      <c r="N136" s="9"/>
      <c r="O136" s="9"/>
      <c r="P136" s="9"/>
      <c r="Q136" s="9"/>
      <c r="R136" s="9"/>
      <c r="S136" s="44"/>
      <c r="T136" s="44"/>
      <c r="U136" s="44"/>
      <c r="V136" s="44"/>
      <c r="W136" s="44"/>
      <c r="X136" s="44"/>
      <c r="Y136" s="44"/>
      <c r="Z136" s="44"/>
    </row>
    <row r="137" spans="1:26">
      <c r="A137" s="9"/>
      <c r="B137" s="9"/>
      <c r="C137" s="9"/>
      <c r="D137" s="9"/>
      <c r="E137" s="35"/>
      <c r="F137" s="35"/>
      <c r="G137" s="256"/>
      <c r="H137" s="265"/>
      <c r="I137" s="260"/>
      <c r="J137" s="260"/>
      <c r="K137" s="265"/>
      <c r="L137" s="260"/>
      <c r="M137" s="111"/>
      <c r="N137" s="9"/>
      <c r="O137" s="9"/>
      <c r="P137" s="9"/>
      <c r="Q137" s="9"/>
      <c r="R137" s="9"/>
      <c r="S137" s="44"/>
      <c r="T137" s="44"/>
      <c r="U137" s="44"/>
      <c r="V137" s="44"/>
      <c r="W137" s="44"/>
      <c r="X137" s="44"/>
      <c r="Y137" s="44"/>
      <c r="Z137" s="44"/>
    </row>
    <row r="138" spans="1:26">
      <c r="A138" s="9"/>
      <c r="B138" s="9"/>
      <c r="C138" s="9"/>
      <c r="D138" s="9"/>
      <c r="E138" s="35"/>
      <c r="F138" s="35"/>
      <c r="G138" s="256"/>
      <c r="H138" s="265"/>
      <c r="I138" s="260"/>
      <c r="J138" s="260"/>
      <c r="K138" s="265"/>
      <c r="L138" s="260"/>
      <c r="M138" s="111"/>
      <c r="N138" s="9"/>
      <c r="O138" s="9"/>
      <c r="P138" s="9"/>
      <c r="Q138" s="9"/>
      <c r="R138" s="9"/>
      <c r="S138" s="44"/>
      <c r="T138" s="44"/>
      <c r="U138" s="44"/>
      <c r="V138" s="44"/>
      <c r="W138" s="44"/>
      <c r="X138" s="44"/>
      <c r="Y138" s="44"/>
      <c r="Z138" s="44"/>
    </row>
    <row r="139" spans="1:26">
      <c r="A139" s="9"/>
      <c r="B139" s="9"/>
      <c r="C139" s="9"/>
      <c r="D139" s="9"/>
      <c r="E139" s="35"/>
      <c r="F139" s="35"/>
      <c r="G139" s="256"/>
      <c r="H139" s="265"/>
      <c r="I139" s="260"/>
      <c r="J139" s="260"/>
      <c r="K139" s="265"/>
      <c r="L139" s="260"/>
      <c r="M139" s="111"/>
      <c r="N139" s="9"/>
      <c r="O139" s="9"/>
      <c r="P139" s="9"/>
      <c r="Q139" s="9"/>
      <c r="R139" s="9"/>
      <c r="S139" s="44"/>
      <c r="T139" s="44"/>
      <c r="U139" s="44"/>
      <c r="V139" s="44"/>
      <c r="W139" s="44"/>
      <c r="X139" s="44"/>
      <c r="Y139" s="44"/>
      <c r="Z139" s="44"/>
    </row>
    <row r="140" spans="1:26">
      <c r="A140" s="9"/>
      <c r="B140" s="9"/>
      <c r="C140" s="9"/>
      <c r="D140" s="9"/>
      <c r="E140" s="35"/>
      <c r="F140" s="35"/>
      <c r="G140" s="256"/>
      <c r="H140" s="265"/>
      <c r="I140" s="260"/>
      <c r="J140" s="260"/>
      <c r="K140" s="265"/>
      <c r="L140" s="260"/>
      <c r="M140" s="111"/>
      <c r="N140" s="9"/>
      <c r="O140" s="9"/>
      <c r="P140" s="9"/>
      <c r="Q140" s="9"/>
      <c r="R140" s="9"/>
      <c r="S140" s="44"/>
      <c r="T140" s="44"/>
      <c r="U140" s="44"/>
      <c r="V140" s="44"/>
      <c r="W140" s="44"/>
      <c r="X140" s="44"/>
      <c r="Y140" s="44"/>
      <c r="Z140" s="44"/>
    </row>
    <row r="141" spans="1:26">
      <c r="A141" s="9"/>
      <c r="B141" s="9"/>
      <c r="C141" s="9"/>
      <c r="D141" s="9"/>
      <c r="E141" s="35"/>
      <c r="F141" s="35"/>
      <c r="G141" s="256"/>
      <c r="H141" s="265"/>
      <c r="I141" s="260"/>
      <c r="J141" s="260"/>
      <c r="K141" s="265"/>
      <c r="L141" s="260"/>
      <c r="M141" s="111"/>
      <c r="N141" s="9"/>
      <c r="O141" s="9"/>
      <c r="P141" s="9"/>
      <c r="Q141" s="9"/>
      <c r="R141" s="9"/>
      <c r="S141" s="44"/>
      <c r="T141" s="44"/>
      <c r="U141" s="44"/>
      <c r="V141" s="44"/>
      <c r="W141" s="44"/>
      <c r="X141" s="44"/>
      <c r="Y141" s="44"/>
      <c r="Z141" s="44"/>
    </row>
    <row r="142" spans="1:26">
      <c r="A142" s="9"/>
      <c r="B142" s="9"/>
      <c r="C142" s="9"/>
      <c r="D142" s="9"/>
      <c r="E142" s="35"/>
      <c r="F142" s="35"/>
      <c r="G142" s="256"/>
      <c r="H142" s="265"/>
      <c r="I142" s="260"/>
      <c r="J142" s="260"/>
      <c r="K142" s="265"/>
      <c r="L142" s="260"/>
      <c r="M142" s="111"/>
      <c r="N142" s="9"/>
      <c r="O142" s="9"/>
      <c r="P142" s="9"/>
      <c r="Q142" s="9"/>
      <c r="R142" s="9"/>
      <c r="S142" s="44"/>
      <c r="T142" s="44"/>
      <c r="U142" s="44"/>
      <c r="V142" s="44"/>
      <c r="W142" s="44"/>
      <c r="X142" s="44"/>
      <c r="Y142" s="44"/>
      <c r="Z142" s="44"/>
    </row>
    <row r="143" spans="1:26">
      <c r="A143" s="9"/>
      <c r="B143" s="9"/>
      <c r="C143" s="9"/>
      <c r="D143" s="9"/>
      <c r="E143" s="35"/>
      <c r="F143" s="35"/>
      <c r="G143" s="256"/>
      <c r="H143" s="265"/>
      <c r="I143" s="260"/>
      <c r="J143" s="260"/>
      <c r="K143" s="265"/>
      <c r="L143" s="260"/>
      <c r="M143" s="111"/>
      <c r="N143" s="9"/>
      <c r="O143" s="9"/>
      <c r="P143" s="9"/>
      <c r="Q143" s="9"/>
      <c r="R143" s="9"/>
      <c r="S143" s="44"/>
      <c r="T143" s="44"/>
      <c r="U143" s="44"/>
      <c r="V143" s="44"/>
      <c r="W143" s="44"/>
      <c r="X143" s="44"/>
      <c r="Y143" s="44"/>
      <c r="Z143" s="44"/>
    </row>
    <row r="144" spans="1:26">
      <c r="A144" s="9"/>
      <c r="B144" s="9"/>
      <c r="C144" s="9"/>
      <c r="D144" s="9"/>
      <c r="E144" s="35"/>
      <c r="F144" s="35"/>
      <c r="G144" s="256"/>
      <c r="H144" s="265"/>
      <c r="I144" s="260"/>
      <c r="J144" s="260"/>
      <c r="K144" s="265"/>
      <c r="L144" s="260"/>
      <c r="M144" s="111"/>
      <c r="N144" s="9"/>
      <c r="O144" s="9"/>
      <c r="P144" s="9"/>
      <c r="Q144" s="9"/>
      <c r="R144" s="9"/>
      <c r="S144" s="44"/>
      <c r="T144" s="44"/>
      <c r="U144" s="44"/>
      <c r="V144" s="44"/>
      <c r="W144" s="44"/>
      <c r="X144" s="44"/>
      <c r="Y144" s="44"/>
      <c r="Z144" s="44"/>
    </row>
    <row r="145" spans="1:26">
      <c r="A145" s="9"/>
      <c r="B145" s="9"/>
      <c r="C145" s="9"/>
      <c r="D145" s="9"/>
      <c r="E145" s="35"/>
      <c r="F145" s="35"/>
      <c r="G145" s="256"/>
      <c r="H145" s="265"/>
      <c r="I145" s="260"/>
      <c r="J145" s="260"/>
      <c r="K145" s="265"/>
      <c r="L145" s="260"/>
      <c r="M145" s="111"/>
      <c r="N145" s="9"/>
      <c r="O145" s="9"/>
      <c r="P145" s="9"/>
      <c r="Q145" s="9"/>
      <c r="R145" s="9"/>
      <c r="S145" s="44"/>
      <c r="T145" s="44"/>
      <c r="U145" s="44"/>
      <c r="V145" s="44"/>
      <c r="W145" s="44"/>
      <c r="X145" s="44"/>
      <c r="Y145" s="44"/>
      <c r="Z145" s="44"/>
    </row>
    <row r="146" spans="1:26">
      <c r="A146" s="9"/>
      <c r="B146" s="9"/>
      <c r="C146" s="9"/>
      <c r="D146" s="9"/>
      <c r="E146" s="35"/>
      <c r="F146" s="35"/>
      <c r="G146" s="256"/>
      <c r="H146" s="265"/>
      <c r="I146" s="260"/>
      <c r="J146" s="260"/>
      <c r="K146" s="265"/>
      <c r="L146" s="260"/>
      <c r="M146" s="111"/>
      <c r="N146" s="9"/>
      <c r="O146" s="9"/>
      <c r="P146" s="9"/>
      <c r="Q146" s="9"/>
      <c r="R146" s="9"/>
      <c r="S146" s="44"/>
      <c r="T146" s="44"/>
      <c r="U146" s="44"/>
      <c r="V146" s="44"/>
      <c r="W146" s="44"/>
      <c r="X146" s="44"/>
      <c r="Y146" s="44"/>
      <c r="Z146" s="44"/>
    </row>
    <row r="147" spans="1:26">
      <c r="A147" s="9"/>
      <c r="B147" s="9"/>
      <c r="C147" s="9"/>
      <c r="D147" s="9"/>
      <c r="E147" s="35"/>
      <c r="F147" s="35"/>
      <c r="G147" s="256"/>
      <c r="H147" s="265"/>
      <c r="I147" s="260"/>
      <c r="J147" s="260"/>
      <c r="K147" s="265"/>
      <c r="L147" s="260"/>
      <c r="M147" s="111"/>
      <c r="N147" s="9"/>
      <c r="O147" s="9"/>
      <c r="P147" s="9"/>
      <c r="Q147" s="9"/>
      <c r="R147" s="9"/>
      <c r="S147" s="44"/>
      <c r="T147" s="44"/>
      <c r="U147" s="44"/>
      <c r="V147" s="44"/>
      <c r="W147" s="44"/>
      <c r="X147" s="44"/>
      <c r="Y147" s="44"/>
      <c r="Z147" s="44"/>
    </row>
    <row r="148" spans="1:26">
      <c r="A148" s="9"/>
      <c r="B148" s="9"/>
      <c r="C148" s="9"/>
      <c r="D148" s="9"/>
      <c r="E148" s="35"/>
      <c r="F148" s="35"/>
      <c r="G148" s="256"/>
      <c r="H148" s="265"/>
      <c r="I148" s="260"/>
      <c r="J148" s="260"/>
      <c r="K148" s="265"/>
      <c r="L148" s="260"/>
      <c r="M148" s="111"/>
      <c r="N148" s="9"/>
      <c r="O148" s="9"/>
      <c r="P148" s="9"/>
      <c r="Q148" s="9"/>
      <c r="R148" s="9"/>
      <c r="S148" s="44"/>
      <c r="T148" s="44"/>
      <c r="U148" s="44"/>
      <c r="V148" s="44"/>
      <c r="W148" s="44"/>
      <c r="X148" s="44"/>
      <c r="Y148" s="44"/>
      <c r="Z148" s="44"/>
    </row>
    <row r="149" spans="1:26">
      <c r="A149" s="9"/>
      <c r="B149" s="9"/>
      <c r="C149" s="9"/>
      <c r="D149" s="9"/>
      <c r="E149" s="35"/>
      <c r="F149" s="35"/>
      <c r="G149" s="256"/>
      <c r="H149" s="265"/>
      <c r="I149" s="260"/>
      <c r="J149" s="260"/>
      <c r="K149" s="265"/>
      <c r="L149" s="260"/>
      <c r="M149" s="111"/>
      <c r="N149" s="9"/>
      <c r="O149" s="9"/>
      <c r="P149" s="9"/>
      <c r="Q149" s="9"/>
      <c r="R149" s="9"/>
      <c r="S149" s="44"/>
      <c r="T149" s="44"/>
      <c r="U149" s="44"/>
      <c r="V149" s="44"/>
      <c r="W149" s="44"/>
      <c r="X149" s="44"/>
      <c r="Y149" s="44"/>
      <c r="Z149" s="44"/>
    </row>
    <row r="150" spans="1:26">
      <c r="A150" s="9"/>
      <c r="B150" s="9"/>
      <c r="C150" s="9"/>
      <c r="D150" s="9"/>
      <c r="E150" s="35"/>
      <c r="F150" s="35"/>
      <c r="G150" s="256"/>
      <c r="H150" s="265"/>
      <c r="I150" s="260"/>
      <c r="J150" s="260"/>
      <c r="K150" s="265"/>
      <c r="L150" s="260"/>
      <c r="M150" s="111"/>
      <c r="N150" s="9"/>
      <c r="O150" s="9"/>
      <c r="P150" s="9"/>
      <c r="Q150" s="9"/>
      <c r="R150" s="9"/>
      <c r="S150" s="44"/>
      <c r="T150" s="44"/>
      <c r="U150" s="44"/>
      <c r="V150" s="44"/>
      <c r="W150" s="44"/>
      <c r="X150" s="44"/>
      <c r="Y150" s="44"/>
      <c r="Z150" s="44"/>
    </row>
    <row r="151" spans="1:26">
      <c r="A151" s="9"/>
      <c r="B151" s="9"/>
      <c r="C151" s="9"/>
      <c r="D151" s="9"/>
      <c r="E151" s="35"/>
      <c r="F151" s="35"/>
      <c r="G151" s="256"/>
      <c r="H151" s="265"/>
      <c r="I151" s="260"/>
      <c r="J151" s="260"/>
      <c r="K151" s="265"/>
      <c r="L151" s="260"/>
      <c r="M151" s="111"/>
      <c r="N151" s="9"/>
      <c r="O151" s="9"/>
      <c r="P151" s="9"/>
      <c r="Q151" s="9"/>
      <c r="R151" s="9"/>
      <c r="S151" s="44"/>
      <c r="T151" s="44"/>
      <c r="U151" s="44"/>
      <c r="V151" s="44"/>
      <c r="W151" s="44"/>
      <c r="X151" s="44"/>
      <c r="Y151" s="44"/>
      <c r="Z151" s="44"/>
    </row>
    <row r="152" spans="1:26">
      <c r="A152" s="9"/>
      <c r="B152" s="9"/>
      <c r="C152" s="9"/>
      <c r="D152" s="9"/>
      <c r="E152" s="35"/>
      <c r="F152" s="35"/>
      <c r="G152" s="256"/>
      <c r="H152" s="265"/>
      <c r="I152" s="260"/>
      <c r="J152" s="260"/>
      <c r="K152" s="265"/>
      <c r="L152" s="260"/>
      <c r="M152" s="111"/>
      <c r="N152" s="9"/>
      <c r="O152" s="9"/>
      <c r="P152" s="9"/>
      <c r="Q152" s="9"/>
      <c r="R152" s="9"/>
      <c r="S152" s="44"/>
      <c r="T152" s="44"/>
      <c r="U152" s="44"/>
      <c r="V152" s="44"/>
      <c r="W152" s="44"/>
      <c r="X152" s="44"/>
      <c r="Y152" s="44"/>
      <c r="Z152" s="44"/>
    </row>
    <row r="153" spans="1:26">
      <c r="A153" s="9"/>
      <c r="B153" s="9"/>
      <c r="C153" s="9"/>
      <c r="D153" s="9"/>
      <c r="E153" s="35"/>
      <c r="F153" s="35"/>
      <c r="G153" s="256"/>
      <c r="H153" s="265"/>
      <c r="I153" s="260"/>
      <c r="J153" s="260"/>
      <c r="K153" s="265"/>
      <c r="L153" s="260"/>
      <c r="M153" s="111"/>
      <c r="N153" s="9"/>
      <c r="O153" s="9"/>
      <c r="P153" s="9"/>
      <c r="Q153" s="9"/>
      <c r="R153" s="9"/>
      <c r="S153" s="44"/>
      <c r="T153" s="44"/>
      <c r="U153" s="44"/>
      <c r="V153" s="44"/>
      <c r="W153" s="44"/>
      <c r="X153" s="44"/>
      <c r="Y153" s="44"/>
      <c r="Z153" s="44"/>
    </row>
    <row r="154" spans="1:26">
      <c r="A154" s="9"/>
      <c r="B154" s="9"/>
      <c r="C154" s="9"/>
      <c r="D154" s="9"/>
      <c r="E154" s="35"/>
      <c r="F154" s="35"/>
      <c r="G154" s="256"/>
      <c r="H154" s="265"/>
      <c r="I154" s="260"/>
      <c r="J154" s="260"/>
      <c r="K154" s="265"/>
      <c r="L154" s="260"/>
      <c r="M154" s="111"/>
      <c r="N154" s="9"/>
      <c r="O154" s="9"/>
      <c r="P154" s="9"/>
      <c r="Q154" s="9"/>
      <c r="R154" s="9"/>
      <c r="S154" s="44"/>
      <c r="T154" s="44"/>
      <c r="U154" s="44"/>
      <c r="V154" s="44"/>
      <c r="W154" s="44"/>
      <c r="X154" s="44"/>
      <c r="Y154" s="44"/>
      <c r="Z154" s="44"/>
    </row>
    <row r="155" spans="1:26">
      <c r="A155" s="9"/>
      <c r="B155" s="9"/>
      <c r="C155" s="9"/>
      <c r="D155" s="9"/>
      <c r="E155" s="35"/>
      <c r="F155" s="35"/>
      <c r="G155" s="256"/>
      <c r="H155" s="265"/>
      <c r="I155" s="260"/>
      <c r="J155" s="260"/>
      <c r="K155" s="265"/>
      <c r="L155" s="260"/>
      <c r="M155" s="111"/>
      <c r="N155" s="9"/>
      <c r="O155" s="9"/>
      <c r="P155" s="9"/>
      <c r="Q155" s="9"/>
      <c r="R155" s="9"/>
      <c r="S155" s="44"/>
      <c r="T155" s="44"/>
      <c r="U155" s="44"/>
      <c r="V155" s="44"/>
      <c r="W155" s="44"/>
      <c r="X155" s="44"/>
      <c r="Y155" s="44"/>
      <c r="Z155" s="44"/>
    </row>
    <row r="156" spans="1:26">
      <c r="A156" s="9"/>
      <c r="B156" s="9"/>
      <c r="C156" s="9"/>
      <c r="D156" s="9"/>
      <c r="E156" s="35"/>
      <c r="F156" s="35"/>
      <c r="G156" s="256"/>
      <c r="H156" s="265"/>
      <c r="I156" s="260"/>
      <c r="J156" s="260"/>
      <c r="K156" s="265"/>
      <c r="L156" s="260"/>
      <c r="M156" s="111"/>
      <c r="N156" s="9"/>
      <c r="O156" s="9"/>
      <c r="P156" s="9"/>
      <c r="Q156" s="9"/>
      <c r="R156" s="9"/>
      <c r="S156" s="44"/>
      <c r="T156" s="44"/>
      <c r="U156" s="44"/>
      <c r="V156" s="44"/>
      <c r="W156" s="44"/>
      <c r="X156" s="44"/>
      <c r="Y156" s="44"/>
      <c r="Z156" s="44"/>
    </row>
    <row r="157" spans="1:26">
      <c r="A157" s="9"/>
      <c r="B157" s="9"/>
      <c r="C157" s="9"/>
      <c r="D157" s="9"/>
      <c r="E157" s="35"/>
      <c r="F157" s="35"/>
      <c r="G157" s="256"/>
      <c r="H157" s="265"/>
      <c r="I157" s="260"/>
      <c r="J157" s="260"/>
      <c r="K157" s="265"/>
      <c r="L157" s="260"/>
      <c r="M157" s="111"/>
      <c r="N157" s="9"/>
      <c r="O157" s="9"/>
      <c r="P157" s="9"/>
      <c r="Q157" s="9"/>
      <c r="R157" s="9"/>
      <c r="S157" s="44"/>
      <c r="T157" s="44"/>
      <c r="U157" s="44"/>
      <c r="V157" s="44"/>
      <c r="W157" s="44"/>
      <c r="X157" s="44"/>
      <c r="Y157" s="44"/>
      <c r="Z157" s="44"/>
    </row>
    <row r="158" spans="1:26">
      <c r="A158" s="9"/>
      <c r="B158" s="9"/>
      <c r="C158" s="9"/>
      <c r="D158" s="9"/>
      <c r="E158" s="35"/>
      <c r="F158" s="35"/>
      <c r="G158" s="256"/>
      <c r="H158" s="265"/>
      <c r="I158" s="260"/>
      <c r="J158" s="260"/>
      <c r="K158" s="265"/>
      <c r="L158" s="260"/>
      <c r="M158" s="111"/>
      <c r="N158" s="9"/>
      <c r="O158" s="9"/>
      <c r="P158" s="9"/>
      <c r="Q158" s="9"/>
      <c r="R158" s="9"/>
      <c r="S158" s="44"/>
      <c r="T158" s="44"/>
      <c r="U158" s="44"/>
      <c r="V158" s="44"/>
      <c r="W158" s="44"/>
      <c r="X158" s="44"/>
      <c r="Y158" s="44"/>
      <c r="Z158" s="44"/>
    </row>
    <row r="159" spans="1:26">
      <c r="A159" s="9"/>
      <c r="B159" s="9"/>
      <c r="C159" s="9"/>
      <c r="D159" s="9"/>
      <c r="E159" s="35"/>
      <c r="F159" s="35"/>
      <c r="G159" s="256"/>
      <c r="H159" s="265"/>
      <c r="I159" s="260"/>
      <c r="J159" s="260"/>
      <c r="K159" s="265"/>
      <c r="L159" s="260"/>
      <c r="M159" s="111"/>
      <c r="N159" s="9"/>
      <c r="O159" s="9"/>
      <c r="P159" s="9"/>
      <c r="Q159" s="9"/>
      <c r="R159" s="9"/>
      <c r="S159" s="44"/>
      <c r="T159" s="44"/>
      <c r="U159" s="44"/>
      <c r="V159" s="44"/>
      <c r="W159" s="44"/>
      <c r="X159" s="44"/>
      <c r="Y159" s="44"/>
      <c r="Z159" s="44"/>
    </row>
    <row r="160" spans="1:26">
      <c r="A160" s="9"/>
      <c r="B160" s="9"/>
      <c r="C160" s="9"/>
      <c r="D160" s="9"/>
      <c r="E160" s="35"/>
      <c r="F160" s="35"/>
      <c r="G160" s="256"/>
      <c r="H160" s="265"/>
      <c r="I160" s="260"/>
      <c r="J160" s="260"/>
      <c r="K160" s="265"/>
      <c r="L160" s="260"/>
      <c r="M160" s="111"/>
      <c r="N160" s="9"/>
      <c r="O160" s="9"/>
      <c r="P160" s="9"/>
      <c r="Q160" s="9"/>
      <c r="R160" s="9"/>
      <c r="S160" s="44"/>
      <c r="T160" s="44"/>
      <c r="U160" s="44"/>
      <c r="V160" s="44"/>
      <c r="W160" s="44"/>
      <c r="X160" s="44"/>
      <c r="Y160" s="44"/>
      <c r="Z160" s="44"/>
    </row>
    <row r="161" spans="1:26">
      <c r="A161" s="9"/>
      <c r="B161" s="9"/>
      <c r="C161" s="9"/>
      <c r="D161" s="9"/>
      <c r="E161" s="35"/>
      <c r="F161" s="35"/>
      <c r="G161" s="256"/>
      <c r="H161" s="265"/>
      <c r="I161" s="260"/>
      <c r="J161" s="260"/>
      <c r="K161" s="265"/>
      <c r="L161" s="260"/>
      <c r="M161" s="111"/>
      <c r="N161" s="9"/>
      <c r="O161" s="9"/>
      <c r="P161" s="9"/>
      <c r="Q161" s="9"/>
      <c r="R161" s="9"/>
      <c r="S161" s="44"/>
      <c r="T161" s="44"/>
      <c r="U161" s="44"/>
      <c r="V161" s="44"/>
      <c r="W161" s="44"/>
      <c r="X161" s="44"/>
      <c r="Y161" s="44"/>
      <c r="Z161" s="44"/>
    </row>
    <row r="162" spans="1:26">
      <c r="A162" s="9"/>
      <c r="B162" s="9"/>
      <c r="C162" s="9"/>
      <c r="D162" s="9"/>
      <c r="E162" s="35"/>
      <c r="F162" s="35"/>
      <c r="G162" s="256"/>
      <c r="H162" s="265"/>
      <c r="I162" s="260"/>
      <c r="J162" s="260"/>
      <c r="K162" s="265"/>
      <c r="L162" s="260"/>
      <c r="M162" s="111"/>
      <c r="N162" s="9"/>
      <c r="O162" s="9"/>
      <c r="P162" s="9"/>
      <c r="Q162" s="9"/>
      <c r="R162" s="9"/>
      <c r="S162" s="44"/>
      <c r="T162" s="44"/>
      <c r="U162" s="44"/>
      <c r="V162" s="44"/>
      <c r="W162" s="44"/>
      <c r="X162" s="44"/>
      <c r="Y162" s="44"/>
      <c r="Z162" s="44"/>
    </row>
    <row r="163" spans="1:26">
      <c r="A163" s="9"/>
      <c r="B163" s="9"/>
      <c r="C163" s="9"/>
      <c r="D163" s="9"/>
      <c r="E163" s="35"/>
      <c r="F163" s="35"/>
      <c r="G163" s="256"/>
      <c r="H163" s="265"/>
      <c r="I163" s="260"/>
      <c r="J163" s="260"/>
      <c r="K163" s="265"/>
      <c r="L163" s="260"/>
      <c r="M163" s="111"/>
      <c r="N163" s="9"/>
      <c r="O163" s="9"/>
      <c r="P163" s="9"/>
      <c r="Q163" s="9"/>
      <c r="R163" s="9"/>
      <c r="S163" s="44"/>
      <c r="T163" s="44"/>
      <c r="U163" s="44"/>
      <c r="V163" s="44"/>
      <c r="W163" s="44"/>
      <c r="X163" s="44"/>
      <c r="Y163" s="44"/>
      <c r="Z163" s="44"/>
    </row>
    <row r="164" spans="1:26">
      <c r="A164" s="9"/>
      <c r="B164" s="9"/>
      <c r="C164" s="9"/>
      <c r="D164" s="9"/>
      <c r="E164" s="35"/>
      <c r="F164" s="35"/>
      <c r="G164" s="256"/>
      <c r="H164" s="265"/>
      <c r="I164" s="260"/>
      <c r="J164" s="260"/>
      <c r="K164" s="265"/>
      <c r="L164" s="260"/>
      <c r="M164" s="111"/>
      <c r="N164" s="9"/>
      <c r="O164" s="9"/>
      <c r="P164" s="9"/>
      <c r="Q164" s="9"/>
      <c r="R164" s="9"/>
      <c r="S164" s="44"/>
      <c r="T164" s="44"/>
      <c r="U164" s="44"/>
      <c r="V164" s="44"/>
      <c r="W164" s="44"/>
      <c r="X164" s="44"/>
      <c r="Y164" s="44"/>
      <c r="Z164" s="44"/>
    </row>
    <row r="165" spans="1:26">
      <c r="A165" s="9"/>
      <c r="B165" s="9"/>
      <c r="C165" s="9"/>
      <c r="D165" s="9"/>
      <c r="E165" s="35"/>
      <c r="F165" s="35"/>
      <c r="G165" s="256"/>
      <c r="H165" s="265"/>
      <c r="I165" s="260"/>
      <c r="J165" s="260"/>
      <c r="K165" s="265"/>
      <c r="L165" s="260"/>
      <c r="M165" s="111"/>
      <c r="N165" s="9"/>
      <c r="O165" s="9"/>
      <c r="P165" s="9"/>
      <c r="Q165" s="9"/>
      <c r="R165" s="9"/>
      <c r="S165" s="44"/>
      <c r="T165" s="44"/>
      <c r="U165" s="44"/>
      <c r="V165" s="44"/>
      <c r="W165" s="44"/>
      <c r="X165" s="44"/>
      <c r="Y165" s="44"/>
      <c r="Z165" s="44"/>
    </row>
    <row r="166" spans="1:26">
      <c r="A166" s="9"/>
      <c r="B166" s="9"/>
      <c r="C166" s="9"/>
      <c r="D166" s="9"/>
      <c r="E166" s="35"/>
      <c r="F166" s="35"/>
      <c r="G166" s="256"/>
      <c r="H166" s="265"/>
      <c r="I166" s="260"/>
      <c r="J166" s="260"/>
      <c r="K166" s="265"/>
      <c r="L166" s="260"/>
      <c r="M166" s="111"/>
      <c r="N166" s="9"/>
      <c r="O166" s="9"/>
      <c r="P166" s="9"/>
      <c r="Q166" s="9"/>
      <c r="R166" s="9"/>
      <c r="S166" s="44"/>
      <c r="T166" s="44"/>
      <c r="U166" s="44"/>
      <c r="V166" s="44"/>
      <c r="W166" s="44"/>
      <c r="X166" s="44"/>
      <c r="Y166" s="44"/>
      <c r="Z166" s="44"/>
    </row>
    <row r="167" spans="1:26">
      <c r="A167" s="9"/>
      <c r="B167" s="9"/>
      <c r="C167" s="9"/>
      <c r="D167" s="9"/>
      <c r="E167" s="35"/>
      <c r="F167" s="35"/>
      <c r="G167" s="256"/>
      <c r="H167" s="265"/>
      <c r="I167" s="260"/>
      <c r="J167" s="260"/>
      <c r="K167" s="265"/>
      <c r="L167" s="260"/>
      <c r="M167" s="111"/>
      <c r="N167" s="9"/>
      <c r="O167" s="9"/>
      <c r="P167" s="9"/>
      <c r="Q167" s="9"/>
      <c r="R167" s="9"/>
      <c r="S167" s="44"/>
      <c r="T167" s="44"/>
      <c r="U167" s="44"/>
      <c r="V167" s="44"/>
      <c r="W167" s="44"/>
      <c r="X167" s="44"/>
      <c r="Y167" s="44"/>
      <c r="Z167" s="44"/>
    </row>
    <row r="168" spans="1:26">
      <c r="A168" s="9"/>
      <c r="B168" s="9"/>
      <c r="C168" s="9"/>
      <c r="D168" s="9"/>
      <c r="E168" s="35"/>
      <c r="F168" s="35"/>
      <c r="G168" s="256"/>
      <c r="H168" s="265"/>
      <c r="I168" s="260"/>
      <c r="J168" s="260"/>
      <c r="K168" s="265"/>
      <c r="L168" s="260"/>
      <c r="M168" s="111"/>
      <c r="N168" s="9"/>
      <c r="O168" s="9"/>
      <c r="P168" s="9"/>
      <c r="Q168" s="9"/>
      <c r="R168" s="9"/>
      <c r="S168" s="44"/>
      <c r="T168" s="44"/>
      <c r="U168" s="44"/>
      <c r="V168" s="44"/>
      <c r="W168" s="44"/>
      <c r="X168" s="44"/>
      <c r="Y168" s="44"/>
      <c r="Z168" s="44"/>
    </row>
    <row r="169" spans="1:26">
      <c r="A169" s="9"/>
      <c r="B169" s="9"/>
      <c r="C169" s="9"/>
      <c r="D169" s="9"/>
      <c r="E169" s="35"/>
      <c r="F169" s="35"/>
      <c r="G169" s="256"/>
      <c r="H169" s="265"/>
      <c r="I169" s="260"/>
      <c r="J169" s="260"/>
      <c r="K169" s="265"/>
      <c r="L169" s="260"/>
      <c r="M169" s="111"/>
      <c r="N169" s="9"/>
      <c r="O169" s="9"/>
      <c r="P169" s="9"/>
      <c r="Q169" s="9"/>
      <c r="R169" s="9"/>
      <c r="S169" s="44"/>
      <c r="T169" s="44"/>
      <c r="U169" s="44"/>
      <c r="V169" s="44"/>
      <c r="W169" s="44"/>
      <c r="X169" s="44"/>
      <c r="Y169" s="44"/>
      <c r="Z169" s="44"/>
    </row>
    <row r="170" spans="1:26">
      <c r="A170" s="9"/>
      <c r="B170" s="9"/>
      <c r="C170" s="9"/>
      <c r="D170" s="9"/>
      <c r="E170" s="35"/>
      <c r="F170" s="35"/>
      <c r="G170" s="256"/>
      <c r="H170" s="265"/>
      <c r="I170" s="260"/>
      <c r="J170" s="260"/>
      <c r="K170" s="265"/>
      <c r="L170" s="260"/>
      <c r="M170" s="111"/>
      <c r="N170" s="9"/>
      <c r="O170" s="9"/>
      <c r="P170" s="9"/>
      <c r="Q170" s="9"/>
      <c r="R170" s="9"/>
      <c r="S170" s="44"/>
      <c r="T170" s="44"/>
      <c r="U170" s="44"/>
      <c r="V170" s="44"/>
      <c r="W170" s="44"/>
      <c r="X170" s="44"/>
      <c r="Y170" s="44"/>
      <c r="Z170" s="44"/>
    </row>
    <row r="171" spans="1:26">
      <c r="A171" s="9"/>
      <c r="B171" s="9"/>
      <c r="C171" s="9"/>
      <c r="D171" s="9"/>
      <c r="E171" s="35"/>
      <c r="F171" s="35"/>
      <c r="G171" s="256"/>
      <c r="H171" s="265"/>
      <c r="I171" s="260"/>
      <c r="J171" s="260"/>
      <c r="K171" s="265"/>
      <c r="L171" s="260"/>
      <c r="M171" s="111"/>
      <c r="N171" s="9"/>
      <c r="O171" s="9"/>
      <c r="P171" s="9"/>
      <c r="Q171" s="9"/>
      <c r="R171" s="9"/>
      <c r="S171" s="44"/>
      <c r="T171" s="44"/>
      <c r="U171" s="44"/>
      <c r="V171" s="44"/>
      <c r="W171" s="44"/>
      <c r="X171" s="44"/>
      <c r="Y171" s="44"/>
      <c r="Z171" s="44"/>
    </row>
    <row r="172" spans="1:26">
      <c r="A172" s="9"/>
      <c r="B172" s="9"/>
      <c r="C172" s="9"/>
      <c r="D172" s="9"/>
      <c r="E172" s="35"/>
      <c r="F172" s="35"/>
      <c r="G172" s="256"/>
      <c r="H172" s="265"/>
      <c r="I172" s="260"/>
      <c r="J172" s="260"/>
      <c r="K172" s="265"/>
      <c r="L172" s="260"/>
      <c r="M172" s="111"/>
      <c r="N172" s="9"/>
      <c r="O172" s="9"/>
      <c r="P172" s="9"/>
      <c r="Q172" s="9"/>
      <c r="R172" s="9"/>
      <c r="S172" s="44"/>
      <c r="T172" s="44"/>
      <c r="U172" s="44"/>
      <c r="V172" s="44"/>
      <c r="W172" s="44"/>
      <c r="X172" s="44"/>
      <c r="Y172" s="44"/>
      <c r="Z172" s="44"/>
    </row>
    <row r="173" spans="1:26">
      <c r="A173" s="9"/>
      <c r="B173" s="9"/>
      <c r="C173" s="9"/>
      <c r="D173" s="9"/>
      <c r="E173" s="35"/>
      <c r="F173" s="35"/>
      <c r="G173" s="256"/>
      <c r="H173" s="265"/>
      <c r="I173" s="260"/>
      <c r="J173" s="260"/>
      <c r="K173" s="265"/>
      <c r="L173" s="260"/>
      <c r="M173" s="111"/>
      <c r="N173" s="9"/>
      <c r="O173" s="9"/>
      <c r="P173" s="9"/>
      <c r="Q173" s="9"/>
      <c r="R173" s="9"/>
      <c r="S173" s="44"/>
      <c r="T173" s="44"/>
      <c r="U173" s="44"/>
      <c r="V173" s="44"/>
      <c r="W173" s="44"/>
      <c r="X173" s="44"/>
      <c r="Y173" s="44"/>
      <c r="Z173" s="44"/>
    </row>
    <row r="174" spans="1:26">
      <c r="A174" s="9"/>
      <c r="B174" s="9"/>
      <c r="C174" s="9"/>
      <c r="D174" s="9"/>
      <c r="E174" s="35"/>
      <c r="F174" s="35"/>
      <c r="G174" s="256"/>
      <c r="H174" s="265"/>
      <c r="I174" s="260"/>
      <c r="J174" s="260"/>
      <c r="K174" s="265"/>
      <c r="L174" s="260"/>
      <c r="M174" s="111"/>
      <c r="N174" s="9"/>
      <c r="O174" s="9"/>
      <c r="P174" s="9"/>
      <c r="Q174" s="9"/>
      <c r="R174" s="9"/>
      <c r="S174" s="44"/>
      <c r="T174" s="44"/>
      <c r="U174" s="44"/>
      <c r="V174" s="44"/>
      <c r="W174" s="44"/>
      <c r="X174" s="44"/>
      <c r="Y174" s="44"/>
      <c r="Z174" s="44"/>
    </row>
    <row r="175" spans="1:26">
      <c r="A175" s="9"/>
      <c r="B175" s="9"/>
      <c r="C175" s="9"/>
      <c r="D175" s="9"/>
      <c r="E175" s="35"/>
      <c r="F175" s="35"/>
      <c r="G175" s="256"/>
      <c r="H175" s="265"/>
      <c r="I175" s="260"/>
      <c r="J175" s="260"/>
      <c r="K175" s="265"/>
      <c r="L175" s="260"/>
      <c r="M175" s="111"/>
      <c r="N175" s="9"/>
      <c r="O175" s="9"/>
      <c r="P175" s="9"/>
      <c r="Q175" s="9"/>
      <c r="R175" s="9"/>
      <c r="S175" s="44"/>
      <c r="T175" s="44"/>
      <c r="U175" s="44"/>
      <c r="V175" s="44"/>
      <c r="W175" s="44"/>
      <c r="X175" s="44"/>
      <c r="Y175" s="44"/>
      <c r="Z175" s="44"/>
    </row>
    <row r="176" spans="1:26">
      <c r="A176" s="9"/>
      <c r="B176" s="9"/>
      <c r="C176" s="9"/>
      <c r="D176" s="9"/>
      <c r="E176" s="35"/>
      <c r="F176" s="35"/>
      <c r="G176" s="256"/>
      <c r="H176" s="265"/>
      <c r="I176" s="260"/>
      <c r="J176" s="260"/>
      <c r="K176" s="265"/>
      <c r="L176" s="260"/>
      <c r="M176" s="111"/>
      <c r="N176" s="9"/>
      <c r="O176" s="9"/>
      <c r="P176" s="9"/>
      <c r="Q176" s="9"/>
      <c r="R176" s="9"/>
      <c r="S176" s="44"/>
      <c r="T176" s="44"/>
      <c r="U176" s="44"/>
      <c r="V176" s="44"/>
      <c r="W176" s="44"/>
      <c r="X176" s="44"/>
      <c r="Y176" s="44"/>
      <c r="Z176" s="44"/>
    </row>
    <row r="177" spans="1:26">
      <c r="A177" s="9"/>
      <c r="B177" s="9"/>
      <c r="C177" s="9"/>
      <c r="D177" s="9"/>
      <c r="E177" s="35"/>
      <c r="F177" s="35"/>
      <c r="G177" s="256"/>
      <c r="H177" s="265"/>
      <c r="I177" s="260"/>
      <c r="J177" s="260"/>
      <c r="K177" s="265"/>
      <c r="L177" s="260"/>
      <c r="M177" s="111"/>
      <c r="N177" s="9"/>
      <c r="O177" s="9"/>
      <c r="P177" s="9"/>
      <c r="Q177" s="9"/>
      <c r="R177" s="9"/>
      <c r="S177" s="44"/>
      <c r="T177" s="44"/>
      <c r="U177" s="44"/>
      <c r="V177" s="44"/>
      <c r="W177" s="44"/>
      <c r="X177" s="44"/>
      <c r="Y177" s="44"/>
      <c r="Z177" s="44"/>
    </row>
    <row r="178" spans="1:26">
      <c r="A178" s="9"/>
      <c r="B178" s="9"/>
      <c r="C178" s="9"/>
      <c r="D178" s="9"/>
      <c r="E178" s="35"/>
      <c r="F178" s="35"/>
      <c r="G178" s="256"/>
      <c r="H178" s="265"/>
      <c r="I178" s="260"/>
      <c r="J178" s="260"/>
      <c r="K178" s="265"/>
      <c r="L178" s="260"/>
      <c r="M178" s="111"/>
      <c r="N178" s="9"/>
      <c r="O178" s="9"/>
      <c r="P178" s="9"/>
      <c r="Q178" s="9"/>
      <c r="R178" s="9"/>
      <c r="S178" s="44"/>
      <c r="T178" s="44"/>
      <c r="U178" s="44"/>
      <c r="V178" s="44"/>
      <c r="W178" s="44"/>
      <c r="X178" s="44"/>
      <c r="Y178" s="44"/>
      <c r="Z178" s="44"/>
    </row>
    <row r="179" spans="1:26">
      <c r="A179" s="9"/>
      <c r="B179" s="9"/>
      <c r="C179" s="9"/>
      <c r="D179" s="9"/>
      <c r="E179" s="35"/>
      <c r="F179" s="35"/>
      <c r="G179" s="256"/>
      <c r="H179" s="265"/>
      <c r="I179" s="260"/>
      <c r="J179" s="260"/>
      <c r="K179" s="265"/>
      <c r="L179" s="260"/>
      <c r="M179" s="111"/>
      <c r="N179" s="9"/>
      <c r="O179" s="9"/>
      <c r="P179" s="9"/>
      <c r="Q179" s="9"/>
      <c r="R179" s="9"/>
      <c r="S179" s="44"/>
      <c r="T179" s="44"/>
      <c r="U179" s="44"/>
      <c r="V179" s="44"/>
      <c r="W179" s="44"/>
      <c r="X179" s="44"/>
      <c r="Y179" s="44"/>
      <c r="Z179" s="44"/>
    </row>
    <row r="180" spans="1:26">
      <c r="A180" s="9"/>
      <c r="B180" s="9"/>
      <c r="C180" s="9"/>
      <c r="D180" s="9"/>
      <c r="E180" s="35"/>
      <c r="F180" s="35"/>
      <c r="G180" s="256"/>
      <c r="H180" s="265"/>
      <c r="I180" s="260"/>
      <c r="J180" s="260"/>
      <c r="K180" s="265"/>
      <c r="L180" s="260"/>
      <c r="M180" s="111"/>
      <c r="N180" s="9"/>
      <c r="O180" s="9"/>
      <c r="P180" s="9"/>
      <c r="Q180" s="9"/>
      <c r="R180" s="9"/>
      <c r="S180" s="44"/>
      <c r="T180" s="44"/>
      <c r="U180" s="44"/>
      <c r="V180" s="44"/>
      <c r="W180" s="44"/>
      <c r="X180" s="44"/>
      <c r="Y180" s="44"/>
      <c r="Z180" s="44"/>
    </row>
    <row r="181" spans="1:26">
      <c r="A181" s="9"/>
      <c r="B181" s="9"/>
      <c r="C181" s="9"/>
      <c r="D181" s="9"/>
      <c r="E181" s="35"/>
      <c r="F181" s="35"/>
      <c r="G181" s="256"/>
      <c r="H181" s="265"/>
      <c r="I181" s="260"/>
      <c r="J181" s="260"/>
      <c r="K181" s="265"/>
      <c r="L181" s="260"/>
      <c r="M181" s="111"/>
      <c r="N181" s="9"/>
      <c r="O181" s="9"/>
      <c r="P181" s="9"/>
      <c r="Q181" s="9"/>
      <c r="R181" s="9"/>
      <c r="S181" s="44"/>
      <c r="T181" s="44"/>
      <c r="U181" s="44"/>
      <c r="V181" s="44"/>
      <c r="W181" s="44"/>
      <c r="X181" s="44"/>
      <c r="Y181" s="44"/>
      <c r="Z181" s="44"/>
    </row>
    <row r="182" spans="1:26">
      <c r="A182" s="9"/>
      <c r="B182" s="9"/>
      <c r="C182" s="9"/>
      <c r="D182" s="9"/>
      <c r="E182" s="35"/>
      <c r="F182" s="35"/>
      <c r="G182" s="256"/>
      <c r="H182" s="265"/>
      <c r="I182" s="260"/>
      <c r="J182" s="260"/>
      <c r="K182" s="265"/>
      <c r="L182" s="260"/>
      <c r="M182" s="111"/>
      <c r="N182" s="9"/>
      <c r="O182" s="9"/>
      <c r="P182" s="9"/>
      <c r="Q182" s="9"/>
      <c r="R182" s="9"/>
      <c r="S182" s="44"/>
      <c r="T182" s="44"/>
      <c r="U182" s="44"/>
      <c r="V182" s="44"/>
      <c r="W182" s="44"/>
      <c r="X182" s="44"/>
      <c r="Y182" s="44"/>
      <c r="Z182" s="44"/>
    </row>
    <row r="183" spans="1:26">
      <c r="A183" s="9"/>
      <c r="B183" s="9"/>
      <c r="C183" s="9"/>
      <c r="D183" s="9"/>
      <c r="E183" s="35"/>
      <c r="F183" s="35"/>
      <c r="G183" s="256"/>
      <c r="H183" s="265"/>
      <c r="I183" s="260"/>
      <c r="J183" s="260"/>
      <c r="K183" s="265"/>
      <c r="L183" s="260"/>
      <c r="M183" s="111"/>
      <c r="N183" s="9"/>
      <c r="O183" s="9"/>
      <c r="P183" s="9"/>
      <c r="Q183" s="9"/>
      <c r="R183" s="9"/>
      <c r="S183" s="44"/>
      <c r="T183" s="44"/>
      <c r="U183" s="44"/>
      <c r="V183" s="44"/>
      <c r="W183" s="44"/>
      <c r="X183" s="44"/>
      <c r="Y183" s="44"/>
      <c r="Z183" s="44"/>
    </row>
    <row r="184" spans="1:26">
      <c r="A184" s="9"/>
      <c r="B184" s="9"/>
      <c r="C184" s="9"/>
      <c r="D184" s="9"/>
      <c r="E184" s="35"/>
      <c r="F184" s="35"/>
      <c r="G184" s="256"/>
      <c r="H184" s="265"/>
      <c r="I184" s="260"/>
      <c r="J184" s="260"/>
      <c r="K184" s="265"/>
      <c r="L184" s="260"/>
      <c r="M184" s="111"/>
      <c r="N184" s="9"/>
      <c r="O184" s="9"/>
      <c r="P184" s="9"/>
      <c r="Q184" s="9"/>
      <c r="R184" s="9"/>
      <c r="S184" s="44"/>
      <c r="T184" s="44"/>
      <c r="U184" s="44"/>
      <c r="V184" s="44"/>
      <c r="W184" s="44"/>
      <c r="X184" s="44"/>
      <c r="Y184" s="44"/>
      <c r="Z184" s="44"/>
    </row>
    <row r="185" spans="1:26">
      <c r="A185" s="9"/>
      <c r="B185" s="9"/>
      <c r="C185" s="9"/>
      <c r="D185" s="9"/>
      <c r="E185" s="35"/>
      <c r="F185" s="35"/>
      <c r="G185" s="256"/>
      <c r="H185" s="265"/>
      <c r="I185" s="260"/>
      <c r="J185" s="260"/>
      <c r="K185" s="265"/>
      <c r="L185" s="260"/>
      <c r="M185" s="111"/>
      <c r="N185" s="9"/>
      <c r="O185" s="9"/>
      <c r="P185" s="9"/>
      <c r="Q185" s="9"/>
      <c r="R185" s="9"/>
      <c r="S185" s="44"/>
      <c r="T185" s="44"/>
      <c r="U185" s="44"/>
      <c r="V185" s="44"/>
      <c r="W185" s="44"/>
      <c r="X185" s="44"/>
      <c r="Y185" s="44"/>
      <c r="Z185" s="44"/>
    </row>
    <row r="186" spans="1:26">
      <c r="A186" s="9"/>
      <c r="B186" s="9"/>
      <c r="C186" s="9"/>
      <c r="D186" s="9"/>
      <c r="E186" s="35"/>
      <c r="F186" s="35"/>
      <c r="G186" s="256"/>
      <c r="H186" s="265"/>
      <c r="I186" s="260"/>
      <c r="J186" s="260"/>
      <c r="K186" s="265"/>
      <c r="L186" s="260"/>
      <c r="M186" s="111"/>
      <c r="N186" s="9"/>
      <c r="O186" s="9"/>
      <c r="P186" s="9"/>
      <c r="Q186" s="9"/>
      <c r="R186" s="9"/>
      <c r="S186" s="44"/>
      <c r="T186" s="44"/>
      <c r="U186" s="44"/>
      <c r="V186" s="44"/>
      <c r="W186" s="44"/>
      <c r="X186" s="44"/>
      <c r="Y186" s="44"/>
      <c r="Z186" s="44"/>
    </row>
    <row r="187" spans="1:26">
      <c r="A187" s="9"/>
      <c r="B187" s="9"/>
      <c r="C187" s="9"/>
      <c r="D187" s="9"/>
      <c r="E187" s="35"/>
      <c r="F187" s="35"/>
      <c r="G187" s="256"/>
      <c r="H187" s="265"/>
      <c r="I187" s="260"/>
      <c r="J187" s="260"/>
      <c r="K187" s="265"/>
      <c r="L187" s="260"/>
      <c r="M187" s="111"/>
      <c r="N187" s="9"/>
      <c r="O187" s="9"/>
      <c r="P187" s="9"/>
      <c r="Q187" s="9"/>
      <c r="R187" s="9"/>
      <c r="S187" s="44"/>
      <c r="T187" s="44"/>
      <c r="U187" s="44"/>
      <c r="V187" s="44"/>
      <c r="W187" s="44"/>
      <c r="X187" s="44"/>
      <c r="Y187" s="44"/>
      <c r="Z187" s="44"/>
    </row>
    <row r="188" spans="1:26">
      <c r="A188" s="9"/>
      <c r="B188" s="9"/>
      <c r="C188" s="9"/>
      <c r="D188" s="9"/>
      <c r="E188" s="35"/>
      <c r="F188" s="35"/>
      <c r="G188" s="256"/>
      <c r="H188" s="265"/>
      <c r="I188" s="260"/>
      <c r="J188" s="260"/>
      <c r="K188" s="265"/>
      <c r="L188" s="260"/>
      <c r="M188" s="111"/>
      <c r="N188" s="9"/>
      <c r="O188" s="9"/>
      <c r="P188" s="9"/>
      <c r="Q188" s="9"/>
      <c r="R188" s="9"/>
      <c r="S188" s="44"/>
      <c r="T188" s="44"/>
      <c r="U188" s="44"/>
      <c r="V188" s="44"/>
      <c r="W188" s="44"/>
      <c r="X188" s="44"/>
      <c r="Y188" s="44"/>
      <c r="Z188" s="44"/>
    </row>
    <row r="189" spans="1:26">
      <c r="A189" s="9"/>
      <c r="B189" s="9"/>
      <c r="C189" s="9"/>
      <c r="D189" s="9"/>
      <c r="E189" s="35"/>
      <c r="F189" s="35"/>
      <c r="G189" s="256"/>
      <c r="H189" s="265"/>
      <c r="I189" s="260"/>
      <c r="J189" s="260"/>
      <c r="K189" s="265"/>
      <c r="L189" s="260"/>
      <c r="M189" s="111"/>
      <c r="N189" s="9"/>
      <c r="O189" s="9"/>
      <c r="P189" s="9"/>
      <c r="Q189" s="9"/>
      <c r="R189" s="9"/>
      <c r="S189" s="44"/>
      <c r="T189" s="44"/>
      <c r="U189" s="44"/>
      <c r="V189" s="44"/>
      <c r="W189" s="44"/>
      <c r="X189" s="44"/>
      <c r="Y189" s="44"/>
      <c r="Z189" s="44"/>
    </row>
    <row r="190" spans="1:26">
      <c r="A190" s="9"/>
      <c r="B190" s="9"/>
      <c r="C190" s="9"/>
      <c r="D190" s="9"/>
      <c r="E190" s="35"/>
      <c r="F190" s="35"/>
      <c r="G190" s="256"/>
      <c r="H190" s="265"/>
      <c r="I190" s="260"/>
      <c r="J190" s="260"/>
      <c r="K190" s="265"/>
      <c r="L190" s="260"/>
      <c r="M190" s="111"/>
      <c r="N190" s="9"/>
      <c r="O190" s="9"/>
      <c r="P190" s="9"/>
      <c r="Q190" s="9"/>
      <c r="R190" s="9"/>
      <c r="S190" s="44"/>
      <c r="T190" s="44"/>
      <c r="U190" s="44"/>
      <c r="V190" s="44"/>
      <c r="W190" s="44"/>
      <c r="X190" s="44"/>
      <c r="Y190" s="44"/>
      <c r="Z190" s="44"/>
    </row>
    <row r="191" spans="1:26">
      <c r="A191" s="9"/>
      <c r="B191" s="9"/>
      <c r="C191" s="9"/>
      <c r="D191" s="9"/>
      <c r="E191" s="35"/>
      <c r="F191" s="35"/>
      <c r="G191" s="256"/>
      <c r="H191" s="265"/>
      <c r="I191" s="260"/>
      <c r="J191" s="260"/>
      <c r="K191" s="265"/>
      <c r="L191" s="260"/>
      <c r="M191" s="111"/>
      <c r="N191" s="9"/>
      <c r="O191" s="9"/>
      <c r="P191" s="9"/>
      <c r="Q191" s="9"/>
      <c r="R191" s="9"/>
      <c r="S191" s="44"/>
      <c r="T191" s="44"/>
      <c r="U191" s="44"/>
      <c r="V191" s="44"/>
      <c r="W191" s="44"/>
      <c r="X191" s="44"/>
      <c r="Y191" s="44"/>
      <c r="Z191" s="44"/>
    </row>
    <row r="192" spans="1:26">
      <c r="A192" s="9"/>
      <c r="B192" s="9"/>
      <c r="C192" s="9"/>
      <c r="D192" s="9"/>
      <c r="E192" s="35"/>
      <c r="F192" s="35"/>
      <c r="G192" s="256"/>
      <c r="H192" s="265"/>
      <c r="I192" s="260"/>
      <c r="J192" s="260"/>
      <c r="K192" s="265"/>
      <c r="L192" s="260"/>
      <c r="M192" s="111"/>
      <c r="N192" s="9"/>
      <c r="O192" s="9"/>
      <c r="P192" s="9"/>
      <c r="Q192" s="9"/>
      <c r="R192" s="9"/>
      <c r="S192" s="44"/>
      <c r="T192" s="44"/>
      <c r="U192" s="44"/>
      <c r="V192" s="44"/>
      <c r="W192" s="44"/>
      <c r="X192" s="44"/>
      <c r="Y192" s="44"/>
      <c r="Z192" s="44"/>
    </row>
    <row r="193" spans="1:26">
      <c r="A193" s="9"/>
      <c r="B193" s="9"/>
      <c r="C193" s="9"/>
      <c r="D193" s="9"/>
      <c r="E193" s="35"/>
      <c r="F193" s="35"/>
      <c r="G193" s="256"/>
      <c r="H193" s="265"/>
      <c r="I193" s="260"/>
      <c r="J193" s="260"/>
      <c r="K193" s="265"/>
      <c r="L193" s="260"/>
      <c r="M193" s="111"/>
      <c r="N193" s="9"/>
      <c r="O193" s="9"/>
      <c r="P193" s="9"/>
      <c r="Q193" s="9"/>
      <c r="R193" s="9"/>
      <c r="S193" s="44"/>
      <c r="T193" s="44"/>
      <c r="U193" s="44"/>
      <c r="V193" s="44"/>
      <c r="W193" s="44"/>
      <c r="X193" s="44"/>
      <c r="Y193" s="44"/>
      <c r="Z193" s="44"/>
    </row>
    <row r="194" spans="1:26">
      <c r="A194" s="9"/>
      <c r="B194" s="9"/>
      <c r="C194" s="9"/>
      <c r="D194" s="9"/>
      <c r="E194" s="35"/>
      <c r="F194" s="35"/>
      <c r="G194" s="256"/>
      <c r="H194" s="265"/>
      <c r="I194" s="260"/>
      <c r="J194" s="260"/>
      <c r="K194" s="265"/>
      <c r="L194" s="260"/>
      <c r="M194" s="111"/>
      <c r="N194" s="9"/>
      <c r="O194" s="9"/>
      <c r="P194" s="9"/>
      <c r="Q194" s="9"/>
      <c r="R194" s="9"/>
      <c r="S194" s="44"/>
      <c r="T194" s="44"/>
      <c r="U194" s="44"/>
      <c r="V194" s="44"/>
      <c r="W194" s="44"/>
      <c r="X194" s="44"/>
      <c r="Y194" s="44"/>
      <c r="Z194" s="44"/>
    </row>
    <row r="195" spans="1:26">
      <c r="A195" s="9"/>
      <c r="B195" s="9"/>
      <c r="C195" s="9"/>
      <c r="D195" s="9"/>
      <c r="E195" s="35"/>
      <c r="F195" s="35"/>
      <c r="G195" s="256"/>
      <c r="H195" s="265"/>
      <c r="I195" s="260"/>
      <c r="J195" s="260"/>
      <c r="K195" s="265"/>
      <c r="L195" s="260"/>
      <c r="M195" s="111"/>
      <c r="N195" s="9"/>
      <c r="O195" s="9"/>
      <c r="P195" s="9"/>
      <c r="Q195" s="9"/>
      <c r="R195" s="9"/>
      <c r="S195" s="44"/>
      <c r="T195" s="44"/>
      <c r="U195" s="44"/>
      <c r="V195" s="44"/>
      <c r="W195" s="44"/>
      <c r="X195" s="44"/>
      <c r="Y195" s="44"/>
      <c r="Z195" s="44"/>
    </row>
    <row r="196" spans="1:26">
      <c r="A196" s="9"/>
      <c r="B196" s="9"/>
      <c r="C196" s="9"/>
      <c r="D196" s="9"/>
      <c r="E196" s="35"/>
      <c r="F196" s="35"/>
      <c r="G196" s="256"/>
      <c r="H196" s="265"/>
      <c r="I196" s="260"/>
      <c r="J196" s="260"/>
      <c r="K196" s="265"/>
      <c r="L196" s="260"/>
      <c r="M196" s="111"/>
      <c r="N196" s="9"/>
      <c r="O196" s="9"/>
      <c r="P196" s="9"/>
      <c r="Q196" s="9"/>
      <c r="R196" s="9"/>
      <c r="S196" s="44"/>
      <c r="T196" s="44"/>
      <c r="U196" s="44"/>
      <c r="V196" s="44"/>
      <c r="W196" s="44"/>
      <c r="X196" s="44"/>
      <c r="Y196" s="44"/>
      <c r="Z196" s="44"/>
    </row>
    <row r="197" spans="1:26">
      <c r="A197" s="9"/>
      <c r="B197" s="9"/>
      <c r="C197" s="9"/>
      <c r="D197" s="9"/>
      <c r="E197" s="35"/>
      <c r="F197" s="35"/>
      <c r="G197" s="256"/>
      <c r="H197" s="265"/>
      <c r="I197" s="260"/>
      <c r="J197" s="260"/>
      <c r="K197" s="265"/>
      <c r="L197" s="260"/>
      <c r="M197" s="111"/>
      <c r="N197" s="9"/>
      <c r="O197" s="9"/>
      <c r="P197" s="9"/>
      <c r="Q197" s="9"/>
      <c r="R197" s="9"/>
      <c r="S197" s="44"/>
      <c r="T197" s="44"/>
      <c r="U197" s="44"/>
      <c r="V197" s="44"/>
      <c r="W197" s="44"/>
      <c r="X197" s="44"/>
      <c r="Y197" s="44"/>
      <c r="Z197" s="44"/>
    </row>
    <row r="198" spans="1:26">
      <c r="A198" s="9"/>
      <c r="B198" s="9"/>
      <c r="C198" s="9"/>
      <c r="D198" s="9"/>
      <c r="E198" s="35"/>
      <c r="F198" s="35"/>
      <c r="G198" s="256"/>
      <c r="H198" s="265"/>
      <c r="I198" s="260"/>
      <c r="J198" s="260"/>
      <c r="K198" s="265"/>
      <c r="L198" s="260"/>
      <c r="M198" s="111"/>
      <c r="N198" s="9"/>
      <c r="O198" s="9"/>
      <c r="P198" s="9"/>
      <c r="Q198" s="9"/>
      <c r="R198" s="9"/>
      <c r="S198" s="44"/>
      <c r="T198" s="44"/>
      <c r="U198" s="44"/>
      <c r="V198" s="44"/>
      <c r="W198" s="44"/>
      <c r="X198" s="44"/>
      <c r="Y198" s="44"/>
      <c r="Z198" s="44"/>
    </row>
    <row r="199" spans="1:26">
      <c r="A199" s="9"/>
      <c r="B199" s="9"/>
      <c r="C199" s="9"/>
      <c r="D199" s="9"/>
      <c r="E199" s="35"/>
      <c r="F199" s="35"/>
      <c r="G199" s="256"/>
      <c r="H199" s="265"/>
      <c r="I199" s="260"/>
      <c r="J199" s="260"/>
      <c r="K199" s="265"/>
      <c r="L199" s="260"/>
      <c r="M199" s="111"/>
      <c r="N199" s="9"/>
      <c r="O199" s="9"/>
      <c r="P199" s="9"/>
      <c r="Q199" s="9"/>
      <c r="R199" s="9"/>
      <c r="S199" s="44"/>
      <c r="T199" s="44"/>
      <c r="U199" s="44"/>
      <c r="V199" s="44"/>
      <c r="W199" s="44"/>
      <c r="X199" s="44"/>
      <c r="Y199" s="44"/>
      <c r="Z199" s="44"/>
    </row>
    <row r="200" spans="1:26">
      <c r="A200" s="9"/>
      <c r="B200" s="9"/>
      <c r="C200" s="9"/>
      <c r="D200" s="9"/>
      <c r="E200" s="35"/>
      <c r="F200" s="35"/>
      <c r="G200" s="256"/>
      <c r="H200" s="265"/>
      <c r="I200" s="260"/>
      <c r="J200" s="260"/>
      <c r="K200" s="265"/>
      <c r="L200" s="260"/>
      <c r="M200" s="111"/>
      <c r="N200" s="9"/>
      <c r="O200" s="9"/>
      <c r="P200" s="9"/>
      <c r="Q200" s="9"/>
      <c r="R200" s="9"/>
      <c r="S200" s="44"/>
      <c r="T200" s="44"/>
      <c r="U200" s="44"/>
      <c r="V200" s="44"/>
      <c r="W200" s="44"/>
      <c r="X200" s="44"/>
      <c r="Y200" s="44"/>
      <c r="Z200" s="44"/>
    </row>
    <row r="201" spans="1:26">
      <c r="A201" s="9"/>
      <c r="B201" s="9"/>
      <c r="C201" s="9"/>
      <c r="D201" s="9"/>
      <c r="E201" s="35"/>
      <c r="F201" s="35"/>
      <c r="G201" s="256"/>
      <c r="H201" s="265"/>
      <c r="I201" s="260"/>
      <c r="J201" s="260"/>
      <c r="K201" s="265"/>
      <c r="L201" s="260"/>
      <c r="M201" s="111"/>
      <c r="N201" s="9"/>
      <c r="O201" s="9"/>
      <c r="P201" s="9"/>
      <c r="Q201" s="9"/>
      <c r="R201" s="9"/>
      <c r="S201" s="44"/>
      <c r="T201" s="44"/>
      <c r="U201" s="44"/>
      <c r="V201" s="44"/>
      <c r="W201" s="44"/>
      <c r="X201" s="44"/>
      <c r="Y201" s="44"/>
      <c r="Z201" s="44"/>
    </row>
    <row r="202" spans="1:26">
      <c r="A202" s="9"/>
      <c r="B202" s="9"/>
      <c r="C202" s="9"/>
      <c r="D202" s="9"/>
      <c r="E202" s="35"/>
      <c r="F202" s="35"/>
      <c r="G202" s="256"/>
      <c r="H202" s="265"/>
      <c r="I202" s="260"/>
      <c r="J202" s="260"/>
      <c r="K202" s="265"/>
      <c r="L202" s="260"/>
      <c r="M202" s="111"/>
      <c r="N202" s="9"/>
      <c r="O202" s="9"/>
      <c r="P202" s="9"/>
      <c r="Q202" s="9"/>
      <c r="R202" s="9"/>
      <c r="S202" s="44"/>
      <c r="T202" s="44"/>
      <c r="U202" s="44"/>
      <c r="V202" s="44"/>
      <c r="W202" s="44"/>
      <c r="X202" s="44"/>
      <c r="Y202" s="44"/>
      <c r="Z202" s="44"/>
    </row>
    <row r="203" spans="1:26">
      <c r="A203" s="9"/>
      <c r="B203" s="9"/>
      <c r="C203" s="9"/>
      <c r="D203" s="9"/>
      <c r="E203" s="35"/>
      <c r="F203" s="35"/>
      <c r="G203" s="256"/>
      <c r="H203" s="265"/>
      <c r="I203" s="260"/>
      <c r="J203" s="260"/>
      <c r="K203" s="265"/>
      <c r="L203" s="260"/>
      <c r="M203" s="111"/>
      <c r="N203" s="9"/>
      <c r="O203" s="9"/>
      <c r="P203" s="9"/>
      <c r="Q203" s="9"/>
      <c r="R203" s="9"/>
      <c r="S203" s="44"/>
      <c r="T203" s="44"/>
      <c r="U203" s="44"/>
      <c r="V203" s="44"/>
      <c r="W203" s="44"/>
      <c r="X203" s="44"/>
      <c r="Y203" s="44"/>
      <c r="Z203" s="44"/>
    </row>
    <row r="204" spans="1:26">
      <c r="A204" s="9"/>
      <c r="B204" s="9"/>
      <c r="C204" s="9"/>
      <c r="D204" s="9"/>
      <c r="E204" s="35"/>
      <c r="F204" s="35"/>
      <c r="G204" s="256"/>
      <c r="H204" s="265"/>
      <c r="I204" s="260"/>
      <c r="J204" s="260"/>
      <c r="K204" s="265"/>
      <c r="L204" s="260"/>
      <c r="M204" s="111"/>
      <c r="N204" s="9"/>
      <c r="O204" s="9"/>
      <c r="P204" s="9"/>
      <c r="Q204" s="9"/>
      <c r="R204" s="9"/>
      <c r="S204" s="44"/>
      <c r="T204" s="44"/>
      <c r="U204" s="44"/>
      <c r="V204" s="44"/>
      <c r="W204" s="44"/>
      <c r="X204" s="44"/>
      <c r="Y204" s="44"/>
      <c r="Z204" s="44"/>
    </row>
    <row r="205" spans="1:26">
      <c r="A205" s="9"/>
      <c r="B205" s="9"/>
      <c r="C205" s="9"/>
      <c r="D205" s="9"/>
      <c r="E205" s="35"/>
      <c r="F205" s="35"/>
      <c r="G205" s="256"/>
      <c r="H205" s="265"/>
      <c r="I205" s="260"/>
      <c r="J205" s="260"/>
      <c r="K205" s="265"/>
      <c r="L205" s="260"/>
      <c r="M205" s="111"/>
      <c r="N205" s="9"/>
      <c r="O205" s="9"/>
      <c r="P205" s="9"/>
      <c r="Q205" s="9"/>
      <c r="R205" s="9"/>
      <c r="S205" s="44"/>
      <c r="T205" s="44"/>
      <c r="U205" s="44"/>
      <c r="V205" s="44"/>
      <c r="W205" s="44"/>
      <c r="X205" s="44"/>
      <c r="Y205" s="44"/>
      <c r="Z205" s="44"/>
    </row>
    <row r="206" spans="1:26">
      <c r="A206" s="9"/>
      <c r="B206" s="9"/>
      <c r="C206" s="9"/>
      <c r="D206" s="9"/>
      <c r="E206" s="35"/>
      <c r="F206" s="35"/>
      <c r="G206" s="256"/>
      <c r="H206" s="265"/>
      <c r="I206" s="260"/>
      <c r="J206" s="260"/>
      <c r="K206" s="265"/>
      <c r="L206" s="260"/>
      <c r="M206" s="111"/>
      <c r="N206" s="9"/>
      <c r="O206" s="9"/>
      <c r="P206" s="9"/>
      <c r="Q206" s="9"/>
      <c r="R206" s="9"/>
      <c r="S206" s="44"/>
      <c r="T206" s="44"/>
      <c r="U206" s="44"/>
      <c r="V206" s="44"/>
      <c r="W206" s="44"/>
      <c r="X206" s="44"/>
      <c r="Y206" s="44"/>
      <c r="Z206" s="44"/>
    </row>
    <row r="207" spans="1:26">
      <c r="A207" s="9"/>
      <c r="B207" s="9"/>
      <c r="C207" s="9"/>
      <c r="D207" s="9"/>
      <c r="E207" s="35"/>
      <c r="F207" s="35"/>
      <c r="G207" s="256"/>
      <c r="H207" s="265"/>
      <c r="I207" s="260"/>
      <c r="J207" s="260"/>
      <c r="K207" s="265"/>
      <c r="L207" s="260"/>
      <c r="M207" s="111"/>
      <c r="N207" s="9"/>
      <c r="O207" s="9"/>
      <c r="P207" s="9"/>
      <c r="Q207" s="9"/>
      <c r="R207" s="9"/>
      <c r="S207" s="44"/>
      <c r="T207" s="44"/>
      <c r="U207" s="44"/>
      <c r="V207" s="44"/>
      <c r="W207" s="44"/>
      <c r="X207" s="44"/>
      <c r="Y207" s="44"/>
      <c r="Z207" s="44"/>
    </row>
    <row r="208" spans="1:26">
      <c r="A208" s="9"/>
      <c r="B208" s="9"/>
      <c r="C208" s="9"/>
      <c r="D208" s="9"/>
      <c r="E208" s="35"/>
      <c r="F208" s="35"/>
      <c r="G208" s="256"/>
      <c r="H208" s="265"/>
      <c r="I208" s="260"/>
      <c r="J208" s="260"/>
      <c r="K208" s="265"/>
      <c r="L208" s="260"/>
      <c r="M208" s="111"/>
      <c r="N208" s="9"/>
      <c r="O208" s="9"/>
      <c r="P208" s="9"/>
      <c r="Q208" s="9"/>
      <c r="R208" s="9"/>
      <c r="S208" s="44"/>
      <c r="T208" s="44"/>
      <c r="U208" s="44"/>
      <c r="V208" s="44"/>
      <c r="W208" s="44"/>
      <c r="X208" s="44"/>
      <c r="Y208" s="44"/>
      <c r="Z208" s="44"/>
    </row>
    <row r="209" spans="1:26">
      <c r="A209" s="9"/>
      <c r="B209" s="9"/>
      <c r="C209" s="9"/>
      <c r="D209" s="9"/>
      <c r="E209" s="35"/>
      <c r="F209" s="35"/>
      <c r="G209" s="256"/>
      <c r="H209" s="265"/>
      <c r="I209" s="260"/>
      <c r="J209" s="260"/>
      <c r="K209" s="265"/>
      <c r="L209" s="260"/>
      <c r="M209" s="111"/>
      <c r="N209" s="9"/>
      <c r="O209" s="9"/>
      <c r="P209" s="9"/>
      <c r="Q209" s="9"/>
      <c r="R209" s="9"/>
      <c r="S209" s="44"/>
      <c r="T209" s="44"/>
      <c r="U209" s="44"/>
      <c r="V209" s="44"/>
      <c r="W209" s="44"/>
      <c r="X209" s="44"/>
      <c r="Y209" s="44"/>
      <c r="Z209" s="44"/>
    </row>
    <row r="210" spans="1:26">
      <c r="A210" s="9"/>
      <c r="B210" s="9"/>
      <c r="C210" s="9"/>
      <c r="D210" s="9"/>
      <c r="E210" s="35"/>
      <c r="F210" s="35"/>
      <c r="G210" s="256"/>
      <c r="H210" s="265"/>
      <c r="I210" s="260"/>
      <c r="J210" s="260"/>
      <c r="K210" s="265"/>
      <c r="L210" s="260"/>
      <c r="M210" s="111"/>
      <c r="N210" s="9"/>
      <c r="O210" s="9"/>
      <c r="P210" s="9"/>
      <c r="Q210" s="9"/>
      <c r="R210" s="9"/>
      <c r="S210" s="44"/>
      <c r="T210" s="44"/>
      <c r="U210" s="44"/>
      <c r="V210" s="44"/>
      <c r="W210" s="44"/>
      <c r="X210" s="44"/>
      <c r="Y210" s="44"/>
      <c r="Z210" s="44"/>
    </row>
    <row r="211" spans="1:26">
      <c r="A211" s="9"/>
      <c r="B211" s="9"/>
      <c r="C211" s="9"/>
      <c r="D211" s="9"/>
      <c r="E211" s="35"/>
      <c r="F211" s="35"/>
      <c r="G211" s="256"/>
      <c r="H211" s="265"/>
      <c r="I211" s="260"/>
      <c r="J211" s="260"/>
      <c r="K211" s="265"/>
      <c r="L211" s="260"/>
      <c r="M211" s="111"/>
      <c r="N211" s="9"/>
      <c r="O211" s="9"/>
      <c r="P211" s="9"/>
      <c r="Q211" s="9"/>
      <c r="R211" s="9"/>
      <c r="S211" s="44"/>
      <c r="T211" s="44"/>
      <c r="U211" s="44"/>
      <c r="V211" s="44"/>
      <c r="W211" s="44"/>
      <c r="X211" s="44"/>
      <c r="Y211" s="44"/>
      <c r="Z211" s="44"/>
    </row>
    <row r="212" spans="1:26">
      <c r="A212" s="9"/>
      <c r="B212" s="9"/>
      <c r="C212" s="9"/>
      <c r="D212" s="9"/>
      <c r="E212" s="35"/>
      <c r="F212" s="35"/>
      <c r="G212" s="256"/>
      <c r="H212" s="265"/>
      <c r="I212" s="260"/>
      <c r="J212" s="260"/>
      <c r="K212" s="265"/>
      <c r="L212" s="260"/>
      <c r="M212" s="111"/>
      <c r="N212" s="9"/>
      <c r="O212" s="9"/>
      <c r="P212" s="9"/>
      <c r="Q212" s="9"/>
      <c r="R212" s="9"/>
      <c r="S212" s="44"/>
      <c r="T212" s="44"/>
      <c r="U212" s="44"/>
      <c r="V212" s="44"/>
      <c r="W212" s="44"/>
      <c r="X212" s="44"/>
      <c r="Y212" s="44"/>
      <c r="Z212" s="44"/>
    </row>
    <row r="213" spans="1:26">
      <c r="A213" s="9"/>
      <c r="B213" s="9"/>
      <c r="C213" s="9"/>
      <c r="D213" s="9"/>
      <c r="E213" s="35"/>
      <c r="F213" s="35"/>
      <c r="G213" s="256"/>
      <c r="H213" s="265"/>
      <c r="I213" s="260"/>
      <c r="J213" s="260"/>
      <c r="K213" s="265"/>
      <c r="L213" s="260"/>
      <c r="M213" s="111"/>
      <c r="N213" s="9"/>
      <c r="O213" s="9"/>
      <c r="P213" s="9"/>
      <c r="Q213" s="9"/>
      <c r="R213" s="9"/>
      <c r="S213" s="44"/>
      <c r="T213" s="44"/>
      <c r="U213" s="44"/>
      <c r="V213" s="44"/>
      <c r="W213" s="44"/>
      <c r="X213" s="44"/>
      <c r="Y213" s="44"/>
      <c r="Z213" s="44"/>
    </row>
    <row r="214" spans="1:26">
      <c r="A214" s="9"/>
      <c r="B214" s="9"/>
      <c r="C214" s="9"/>
      <c r="D214" s="9"/>
      <c r="E214" s="35"/>
      <c r="F214" s="35"/>
      <c r="G214" s="256"/>
      <c r="H214" s="265"/>
      <c r="I214" s="260"/>
      <c r="J214" s="260"/>
      <c r="K214" s="265"/>
      <c r="L214" s="260"/>
      <c r="M214" s="111"/>
      <c r="N214" s="9"/>
      <c r="O214" s="9"/>
      <c r="P214" s="9"/>
      <c r="Q214" s="9"/>
      <c r="R214" s="9"/>
      <c r="S214" s="44"/>
      <c r="T214" s="44"/>
      <c r="U214" s="44"/>
      <c r="V214" s="44"/>
      <c r="W214" s="44"/>
      <c r="X214" s="44"/>
      <c r="Y214" s="44"/>
      <c r="Z214" s="44"/>
    </row>
    <row r="215" spans="1:26">
      <c r="A215" s="9"/>
      <c r="B215" s="9"/>
      <c r="C215" s="9"/>
      <c r="D215" s="9"/>
      <c r="E215" s="35"/>
      <c r="F215" s="35"/>
      <c r="G215" s="256"/>
      <c r="H215" s="265"/>
      <c r="I215" s="260"/>
      <c r="J215" s="260"/>
      <c r="K215" s="265"/>
      <c r="L215" s="260"/>
      <c r="M215" s="111"/>
      <c r="N215" s="9"/>
      <c r="O215" s="9"/>
      <c r="P215" s="9"/>
      <c r="Q215" s="9"/>
      <c r="R215" s="9"/>
      <c r="S215" s="44"/>
      <c r="T215" s="44"/>
      <c r="U215" s="44"/>
      <c r="V215" s="44"/>
      <c r="W215" s="44"/>
      <c r="X215" s="44"/>
      <c r="Y215" s="44"/>
      <c r="Z215" s="44"/>
    </row>
    <row r="216" spans="1:26">
      <c r="A216" s="9"/>
      <c r="B216" s="9"/>
      <c r="C216" s="9"/>
      <c r="D216" s="9"/>
      <c r="E216" s="35"/>
      <c r="F216" s="35"/>
      <c r="G216" s="256"/>
      <c r="H216" s="265"/>
      <c r="I216" s="260"/>
      <c r="J216" s="260"/>
      <c r="K216" s="265"/>
      <c r="L216" s="260"/>
      <c r="M216" s="111"/>
      <c r="N216" s="9"/>
      <c r="O216" s="9"/>
      <c r="P216" s="9"/>
      <c r="Q216" s="9"/>
      <c r="R216" s="9"/>
      <c r="S216" s="44"/>
      <c r="T216" s="44"/>
      <c r="U216" s="44"/>
      <c r="V216" s="44"/>
      <c r="W216" s="44"/>
      <c r="X216" s="44"/>
      <c r="Y216" s="44"/>
      <c r="Z216" s="44"/>
    </row>
    <row r="217" spans="1:26">
      <c r="A217" s="9"/>
      <c r="B217" s="9"/>
      <c r="C217" s="9"/>
      <c r="D217" s="9"/>
      <c r="E217" s="35"/>
      <c r="F217" s="35"/>
      <c r="G217" s="256"/>
      <c r="H217" s="265"/>
      <c r="I217" s="260"/>
      <c r="J217" s="260"/>
      <c r="K217" s="265"/>
      <c r="L217" s="260"/>
      <c r="M217" s="111"/>
      <c r="N217" s="9"/>
      <c r="O217" s="9"/>
      <c r="P217" s="9"/>
      <c r="Q217" s="9"/>
      <c r="R217" s="9"/>
      <c r="S217" s="44"/>
      <c r="T217" s="44"/>
      <c r="U217" s="44"/>
      <c r="V217" s="44"/>
      <c r="W217" s="44"/>
      <c r="X217" s="44"/>
      <c r="Y217" s="44"/>
      <c r="Z217" s="44"/>
    </row>
    <row r="218" spans="1:26">
      <c r="A218" s="9"/>
      <c r="B218" s="9"/>
      <c r="C218" s="9"/>
      <c r="D218" s="9"/>
      <c r="E218" s="35"/>
      <c r="F218" s="35"/>
      <c r="G218" s="256"/>
      <c r="H218" s="265"/>
      <c r="I218" s="260"/>
      <c r="J218" s="260"/>
      <c r="K218" s="265"/>
      <c r="L218" s="260"/>
      <c r="M218" s="111"/>
      <c r="N218" s="9"/>
      <c r="O218" s="9"/>
      <c r="P218" s="9"/>
      <c r="Q218" s="9"/>
      <c r="R218" s="9"/>
      <c r="S218" s="44"/>
      <c r="T218" s="44"/>
      <c r="U218" s="44"/>
      <c r="V218" s="44"/>
      <c r="W218" s="44"/>
      <c r="X218" s="44"/>
      <c r="Y218" s="44"/>
      <c r="Z218" s="44"/>
    </row>
    <row r="219" spans="1:26">
      <c r="A219" s="9"/>
      <c r="B219" s="9"/>
      <c r="C219" s="9"/>
      <c r="D219" s="9"/>
      <c r="E219" s="35"/>
      <c r="F219" s="35"/>
      <c r="G219" s="256"/>
      <c r="H219" s="265"/>
      <c r="I219" s="260"/>
      <c r="J219" s="260"/>
      <c r="K219" s="265"/>
      <c r="L219" s="260"/>
      <c r="M219" s="111"/>
      <c r="N219" s="9"/>
      <c r="O219" s="9"/>
      <c r="P219" s="9"/>
      <c r="Q219" s="9"/>
      <c r="R219" s="9"/>
      <c r="S219" s="44"/>
      <c r="T219" s="44"/>
      <c r="U219" s="44"/>
      <c r="V219" s="44"/>
      <c r="W219" s="44"/>
      <c r="X219" s="44"/>
      <c r="Y219" s="44"/>
      <c r="Z219" s="44"/>
    </row>
    <row r="220" spans="1:26">
      <c r="A220" s="9"/>
      <c r="B220" s="9"/>
      <c r="C220" s="9"/>
      <c r="D220" s="9"/>
      <c r="E220" s="35"/>
      <c r="F220" s="35"/>
      <c r="G220" s="256"/>
      <c r="H220" s="265"/>
      <c r="I220" s="260"/>
      <c r="J220" s="260"/>
      <c r="K220" s="265"/>
      <c r="L220" s="260"/>
      <c r="M220" s="111"/>
      <c r="N220" s="9"/>
      <c r="O220" s="9"/>
      <c r="P220" s="9"/>
      <c r="Q220" s="9"/>
      <c r="R220" s="9"/>
      <c r="S220" s="44"/>
      <c r="T220" s="44"/>
      <c r="U220" s="44"/>
      <c r="V220" s="44"/>
      <c r="W220" s="44"/>
      <c r="X220" s="44"/>
      <c r="Y220" s="44"/>
      <c r="Z220" s="44"/>
    </row>
    <row r="221" spans="1:26">
      <c r="A221" s="9"/>
      <c r="B221" s="9"/>
      <c r="C221" s="9"/>
      <c r="D221" s="9"/>
      <c r="E221" s="35"/>
      <c r="F221" s="35"/>
      <c r="G221" s="256"/>
      <c r="H221" s="265"/>
      <c r="I221" s="260"/>
      <c r="J221" s="260"/>
      <c r="K221" s="265"/>
      <c r="L221" s="260"/>
      <c r="M221" s="111"/>
      <c r="N221" s="9"/>
      <c r="O221" s="9"/>
      <c r="P221" s="9"/>
      <c r="Q221" s="9"/>
      <c r="R221" s="9"/>
      <c r="S221" s="9"/>
      <c r="T221" s="9"/>
      <c r="U221" s="9"/>
      <c r="V221" s="9"/>
      <c r="W221" s="9"/>
      <c r="X221" s="9"/>
      <c r="Y221" s="9"/>
      <c r="Z221" s="9"/>
    </row>
    <row r="222" spans="1:26">
      <c r="A222" s="9"/>
      <c r="B222" s="9"/>
      <c r="C222" s="9"/>
      <c r="D222" s="9"/>
      <c r="E222" s="35"/>
      <c r="F222" s="35"/>
      <c r="G222" s="256"/>
      <c r="H222" s="265"/>
      <c r="I222" s="260"/>
      <c r="J222" s="260"/>
      <c r="K222" s="265"/>
      <c r="L222" s="260"/>
      <c r="M222" s="111"/>
      <c r="N222" s="9"/>
      <c r="O222" s="9"/>
      <c r="P222" s="9"/>
      <c r="Q222" s="9"/>
      <c r="R222" s="9"/>
      <c r="S222" s="9"/>
      <c r="T222" s="9"/>
      <c r="U222" s="9"/>
      <c r="V222" s="9"/>
      <c r="W222" s="9"/>
      <c r="X222" s="9"/>
      <c r="Y222" s="9"/>
      <c r="Z222" s="9"/>
    </row>
    <row r="223" spans="1:26">
      <c r="A223" s="9"/>
      <c r="B223" s="9"/>
      <c r="C223" s="9"/>
      <c r="D223" s="9"/>
      <c r="E223" s="35"/>
      <c r="F223" s="35"/>
      <c r="G223" s="256"/>
      <c r="H223" s="265"/>
      <c r="I223" s="260"/>
      <c r="J223" s="260"/>
      <c r="K223" s="265"/>
      <c r="L223" s="260"/>
      <c r="M223" s="111"/>
      <c r="N223" s="9"/>
      <c r="O223" s="9"/>
      <c r="P223" s="9"/>
      <c r="Q223" s="9"/>
      <c r="R223" s="9"/>
      <c r="S223" s="9"/>
      <c r="T223" s="9"/>
      <c r="U223" s="9"/>
      <c r="V223" s="9"/>
      <c r="W223" s="9"/>
      <c r="X223" s="9"/>
      <c r="Y223" s="9"/>
      <c r="Z223" s="9"/>
    </row>
    <row r="224" spans="1:26">
      <c r="A224" s="9"/>
      <c r="B224" s="9"/>
      <c r="C224" s="9"/>
      <c r="D224" s="9"/>
      <c r="E224" s="35"/>
      <c r="F224" s="35"/>
      <c r="G224" s="256"/>
      <c r="H224" s="265"/>
      <c r="I224" s="260"/>
      <c r="J224" s="260"/>
      <c r="K224" s="265"/>
      <c r="L224" s="260"/>
      <c r="M224" s="111"/>
      <c r="N224" s="9"/>
      <c r="O224" s="9"/>
      <c r="P224" s="9"/>
      <c r="Q224" s="9"/>
      <c r="R224" s="9"/>
      <c r="S224" s="9"/>
      <c r="T224" s="9"/>
      <c r="U224" s="9"/>
      <c r="V224" s="9"/>
      <c r="W224" s="9"/>
      <c r="X224" s="9"/>
      <c r="Y224" s="9"/>
      <c r="Z224" s="9"/>
    </row>
    <row r="225" spans="1:26">
      <c r="A225" s="9"/>
      <c r="B225" s="9"/>
      <c r="C225" s="9"/>
      <c r="D225" s="9"/>
      <c r="E225" s="35"/>
      <c r="F225" s="35"/>
      <c r="G225" s="256"/>
      <c r="H225" s="265"/>
      <c r="I225" s="260"/>
      <c r="J225" s="260"/>
      <c r="K225" s="265"/>
      <c r="L225" s="260"/>
      <c r="M225" s="111"/>
      <c r="N225" s="9"/>
      <c r="O225" s="9"/>
      <c r="P225" s="9"/>
      <c r="Q225" s="9"/>
      <c r="R225" s="9"/>
      <c r="S225" s="9"/>
      <c r="T225" s="9"/>
      <c r="U225" s="9"/>
      <c r="V225" s="9"/>
      <c r="W225" s="9"/>
      <c r="X225" s="9"/>
      <c r="Y225" s="9"/>
      <c r="Z225" s="9"/>
    </row>
    <row r="226" spans="1:26">
      <c r="A226" s="9"/>
      <c r="B226" s="9"/>
      <c r="C226" s="9"/>
      <c r="D226" s="9"/>
      <c r="E226" s="35"/>
      <c r="F226" s="35"/>
      <c r="G226" s="256"/>
      <c r="H226" s="265"/>
      <c r="I226" s="260"/>
      <c r="J226" s="260"/>
      <c r="K226" s="265"/>
      <c r="L226" s="260"/>
      <c r="M226" s="111"/>
      <c r="N226" s="9"/>
      <c r="O226" s="9"/>
      <c r="P226" s="9"/>
      <c r="Q226" s="9"/>
      <c r="R226" s="9"/>
      <c r="S226" s="9"/>
      <c r="T226" s="9"/>
      <c r="U226" s="9"/>
      <c r="V226" s="9"/>
      <c r="W226" s="9"/>
      <c r="X226" s="9"/>
      <c r="Y226" s="9"/>
      <c r="Z226" s="9"/>
    </row>
    <row r="227" spans="1:26">
      <c r="A227" s="9"/>
      <c r="B227" s="9"/>
      <c r="C227" s="9"/>
      <c r="D227" s="9"/>
      <c r="E227" s="35"/>
      <c r="F227" s="35"/>
      <c r="G227" s="256"/>
      <c r="H227" s="265"/>
      <c r="I227" s="260"/>
      <c r="J227" s="260"/>
      <c r="K227" s="265"/>
      <c r="L227" s="260"/>
      <c r="M227" s="111"/>
      <c r="N227" s="9"/>
      <c r="O227" s="9"/>
      <c r="P227" s="9"/>
      <c r="Q227" s="9"/>
      <c r="R227" s="9"/>
      <c r="S227" s="9"/>
      <c r="T227" s="9"/>
      <c r="U227" s="9"/>
      <c r="V227" s="9"/>
      <c r="W227" s="9"/>
      <c r="X227" s="9"/>
      <c r="Y227" s="9"/>
      <c r="Z227" s="9"/>
    </row>
    <row r="228" spans="1:26">
      <c r="A228" s="9"/>
      <c r="B228" s="9"/>
      <c r="C228" s="9"/>
      <c r="D228" s="9"/>
      <c r="E228" s="35"/>
      <c r="F228" s="35"/>
      <c r="G228" s="256"/>
      <c r="H228" s="265"/>
      <c r="I228" s="260"/>
      <c r="J228" s="260"/>
      <c r="K228" s="265"/>
      <c r="L228" s="260"/>
      <c r="M228" s="111"/>
      <c r="N228" s="9"/>
      <c r="O228" s="9"/>
      <c r="P228" s="9"/>
      <c r="Q228" s="9"/>
      <c r="R228" s="9"/>
      <c r="S228" s="9"/>
      <c r="T228" s="9"/>
      <c r="U228" s="9"/>
      <c r="V228" s="9"/>
      <c r="W228" s="9"/>
      <c r="X228" s="9"/>
      <c r="Y228" s="9"/>
      <c r="Z228" s="9"/>
    </row>
    <row r="229" spans="1:26">
      <c r="A229" s="9"/>
      <c r="B229" s="9"/>
      <c r="C229" s="9"/>
      <c r="D229" s="9"/>
      <c r="E229" s="35"/>
      <c r="F229" s="35"/>
      <c r="G229" s="256"/>
      <c r="H229" s="265"/>
      <c r="I229" s="260"/>
      <c r="J229" s="260"/>
      <c r="K229" s="265"/>
      <c r="L229" s="260"/>
      <c r="M229" s="111"/>
      <c r="N229" s="9"/>
      <c r="O229" s="9"/>
      <c r="P229" s="9"/>
      <c r="Q229" s="9"/>
      <c r="R229" s="9"/>
      <c r="S229" s="9"/>
      <c r="T229" s="9"/>
      <c r="U229" s="9"/>
      <c r="V229" s="9"/>
      <c r="W229" s="9"/>
      <c r="X229" s="9"/>
      <c r="Y229" s="9"/>
      <c r="Z229" s="9"/>
    </row>
    <row r="230" spans="1:26">
      <c r="A230" s="9"/>
      <c r="B230" s="9"/>
      <c r="C230" s="9"/>
      <c r="D230" s="9"/>
      <c r="E230" s="35"/>
      <c r="F230" s="35"/>
      <c r="G230" s="256"/>
      <c r="H230" s="265"/>
      <c r="I230" s="260"/>
      <c r="J230" s="260"/>
      <c r="K230" s="265"/>
      <c r="L230" s="260"/>
      <c r="M230" s="111"/>
      <c r="N230" s="9"/>
      <c r="O230" s="9"/>
      <c r="P230" s="9"/>
      <c r="Q230" s="9"/>
      <c r="R230" s="9"/>
      <c r="S230" s="9"/>
      <c r="T230" s="9"/>
      <c r="U230" s="9"/>
      <c r="V230" s="9"/>
      <c r="W230" s="9"/>
      <c r="X230" s="9"/>
      <c r="Y230" s="9"/>
      <c r="Z230" s="9"/>
    </row>
    <row r="231" spans="1:26">
      <c r="A231" s="9"/>
      <c r="B231" s="9"/>
      <c r="C231" s="9"/>
      <c r="D231" s="9"/>
      <c r="E231" s="35"/>
      <c r="F231" s="35"/>
      <c r="G231" s="256"/>
      <c r="H231" s="265"/>
      <c r="I231" s="260"/>
      <c r="J231" s="260"/>
      <c r="K231" s="265"/>
      <c r="L231" s="260"/>
      <c r="M231" s="111"/>
      <c r="N231" s="9"/>
      <c r="O231" s="9"/>
      <c r="P231" s="9"/>
      <c r="Q231" s="9"/>
      <c r="R231" s="9"/>
      <c r="S231" s="9"/>
      <c r="T231" s="9"/>
      <c r="U231" s="9"/>
      <c r="V231" s="9"/>
      <c r="W231" s="9"/>
      <c r="X231" s="9"/>
      <c r="Y231" s="9"/>
      <c r="Z231" s="9"/>
    </row>
    <row r="232" spans="1:26">
      <c r="A232" s="9"/>
      <c r="B232" s="9"/>
      <c r="C232" s="9"/>
      <c r="D232" s="9"/>
      <c r="E232" s="35"/>
      <c r="F232" s="35"/>
      <c r="G232" s="256"/>
      <c r="H232" s="265"/>
      <c r="I232" s="260"/>
      <c r="J232" s="260"/>
      <c r="K232" s="265"/>
      <c r="L232" s="260"/>
      <c r="M232" s="111"/>
      <c r="N232" s="9"/>
      <c r="O232" s="9"/>
      <c r="P232" s="9"/>
      <c r="Q232" s="9"/>
      <c r="R232" s="9"/>
      <c r="S232" s="9"/>
      <c r="T232" s="9"/>
      <c r="U232" s="9"/>
      <c r="V232" s="9"/>
      <c r="W232" s="9"/>
      <c r="X232" s="9"/>
      <c r="Y232" s="9"/>
      <c r="Z232" s="9"/>
    </row>
    <row r="233" spans="1:26">
      <c r="A233" s="9"/>
      <c r="B233" s="9"/>
      <c r="C233" s="9"/>
      <c r="D233" s="9"/>
      <c r="E233" s="35"/>
      <c r="F233" s="35"/>
      <c r="G233" s="256"/>
      <c r="H233" s="265"/>
      <c r="I233" s="260"/>
      <c r="J233" s="260"/>
      <c r="K233" s="265"/>
      <c r="L233" s="260"/>
      <c r="M233" s="111"/>
      <c r="N233" s="9"/>
      <c r="O233" s="9"/>
      <c r="P233" s="9"/>
      <c r="Q233" s="9"/>
      <c r="R233" s="9"/>
      <c r="S233" s="9"/>
      <c r="T233" s="9"/>
      <c r="U233" s="9"/>
      <c r="V233" s="9"/>
      <c r="W233" s="9"/>
      <c r="X233" s="9"/>
      <c r="Y233" s="9"/>
      <c r="Z233" s="9"/>
    </row>
    <row r="234" spans="1:26">
      <c r="A234" s="9"/>
      <c r="B234" s="9"/>
      <c r="C234" s="9"/>
      <c r="D234" s="9"/>
      <c r="E234" s="35"/>
      <c r="F234" s="35"/>
      <c r="G234" s="256"/>
      <c r="H234" s="265"/>
      <c r="I234" s="260"/>
      <c r="J234" s="260"/>
      <c r="K234" s="265"/>
      <c r="L234" s="260"/>
      <c r="M234" s="111"/>
      <c r="N234" s="9"/>
      <c r="O234" s="9"/>
      <c r="P234" s="9"/>
      <c r="Q234" s="9"/>
      <c r="R234" s="9"/>
      <c r="S234" s="9"/>
      <c r="T234" s="9"/>
      <c r="U234" s="9"/>
      <c r="V234" s="9"/>
      <c r="W234" s="9"/>
      <c r="X234" s="9"/>
      <c r="Y234" s="9"/>
      <c r="Z234" s="9"/>
    </row>
    <row r="235" spans="1:26">
      <c r="A235" s="9"/>
      <c r="B235" s="9"/>
      <c r="C235" s="9"/>
      <c r="D235" s="9"/>
      <c r="E235" s="35"/>
      <c r="F235" s="35"/>
      <c r="G235" s="256"/>
      <c r="H235" s="265"/>
      <c r="I235" s="260"/>
      <c r="J235" s="260"/>
      <c r="K235" s="265"/>
      <c r="L235" s="260"/>
      <c r="M235" s="111"/>
      <c r="N235" s="9"/>
      <c r="O235" s="9"/>
      <c r="P235" s="9"/>
      <c r="Q235" s="9"/>
      <c r="R235" s="9"/>
      <c r="S235" s="9"/>
      <c r="T235" s="9"/>
      <c r="U235" s="9"/>
      <c r="V235" s="9"/>
      <c r="W235" s="9"/>
      <c r="X235" s="9"/>
      <c r="Y235" s="9"/>
      <c r="Z235" s="9"/>
    </row>
    <row r="236" spans="1:26">
      <c r="A236" s="9"/>
      <c r="B236" s="9"/>
      <c r="C236" s="9"/>
      <c r="D236" s="9"/>
      <c r="E236" s="35"/>
      <c r="F236" s="35"/>
      <c r="G236" s="256"/>
      <c r="H236" s="265"/>
      <c r="I236" s="260"/>
      <c r="J236" s="260"/>
      <c r="K236" s="265"/>
      <c r="L236" s="260"/>
      <c r="M236" s="111"/>
      <c r="N236" s="9"/>
      <c r="O236" s="9"/>
      <c r="P236" s="9"/>
      <c r="Q236" s="9"/>
      <c r="R236" s="9"/>
      <c r="S236" s="9"/>
      <c r="T236" s="9"/>
      <c r="U236" s="9"/>
      <c r="V236" s="9"/>
      <c r="W236" s="9"/>
      <c r="X236" s="9"/>
      <c r="Y236" s="9"/>
      <c r="Z236" s="9"/>
    </row>
    <row r="237" spans="1:26">
      <c r="A237" s="9"/>
      <c r="B237" s="9"/>
      <c r="C237" s="9"/>
      <c r="D237" s="9"/>
      <c r="E237" s="35"/>
      <c r="F237" s="35"/>
      <c r="G237" s="256"/>
      <c r="H237" s="265"/>
      <c r="I237" s="260"/>
      <c r="J237" s="260"/>
      <c r="K237" s="265"/>
      <c r="L237" s="260"/>
      <c r="M237" s="111"/>
      <c r="N237" s="9"/>
      <c r="O237" s="9"/>
      <c r="P237" s="9"/>
      <c r="Q237" s="9"/>
      <c r="R237" s="9"/>
      <c r="S237" s="9"/>
      <c r="T237" s="9"/>
      <c r="U237" s="9"/>
      <c r="V237" s="9"/>
      <c r="W237" s="9"/>
      <c r="X237" s="9"/>
      <c r="Y237" s="9"/>
      <c r="Z237" s="9"/>
    </row>
    <row r="238" spans="1:26">
      <c r="A238" s="9"/>
      <c r="B238" s="9"/>
      <c r="C238" s="9"/>
      <c r="D238" s="9"/>
      <c r="E238" s="35"/>
      <c r="F238" s="35"/>
      <c r="G238" s="256"/>
      <c r="H238" s="265"/>
      <c r="I238" s="260"/>
      <c r="J238" s="260"/>
      <c r="K238" s="265"/>
      <c r="L238" s="260"/>
      <c r="M238" s="111"/>
      <c r="N238" s="9"/>
      <c r="O238" s="9"/>
      <c r="P238" s="9"/>
      <c r="Q238" s="9"/>
      <c r="R238" s="9"/>
      <c r="S238" s="9"/>
      <c r="T238" s="9"/>
      <c r="U238" s="9"/>
      <c r="V238" s="9"/>
      <c r="W238" s="9"/>
      <c r="X238" s="9"/>
      <c r="Y238" s="9"/>
      <c r="Z238" s="9"/>
    </row>
    <row r="239" spans="1:26">
      <c r="A239" s="9"/>
      <c r="B239" s="9"/>
      <c r="C239" s="9"/>
      <c r="D239" s="9"/>
      <c r="E239" s="35"/>
      <c r="F239" s="35"/>
      <c r="G239" s="256"/>
      <c r="H239" s="265"/>
      <c r="I239" s="260"/>
      <c r="J239" s="260"/>
      <c r="K239" s="265"/>
      <c r="L239" s="260"/>
      <c r="M239" s="111"/>
      <c r="N239" s="9"/>
      <c r="O239" s="9"/>
      <c r="P239" s="9"/>
      <c r="Q239" s="9"/>
      <c r="R239" s="9"/>
      <c r="S239" s="9"/>
      <c r="T239" s="9"/>
      <c r="U239" s="9"/>
      <c r="V239" s="9"/>
      <c r="W239" s="9"/>
      <c r="X239" s="9"/>
      <c r="Y239" s="9"/>
      <c r="Z239" s="9"/>
    </row>
    <row r="240" spans="1:26">
      <c r="A240" s="9"/>
      <c r="B240" s="9"/>
      <c r="C240" s="9"/>
      <c r="D240" s="9"/>
      <c r="E240" s="35"/>
      <c r="F240" s="35"/>
      <c r="G240" s="256"/>
      <c r="H240" s="265"/>
      <c r="I240" s="260"/>
      <c r="J240" s="260"/>
      <c r="K240" s="265"/>
      <c r="L240" s="260"/>
      <c r="M240" s="111"/>
      <c r="N240" s="9"/>
      <c r="O240" s="9"/>
      <c r="P240" s="9"/>
      <c r="Q240" s="9"/>
      <c r="R240" s="9"/>
      <c r="S240" s="9"/>
      <c r="T240" s="9"/>
      <c r="U240" s="9"/>
      <c r="V240" s="9"/>
      <c r="W240" s="9"/>
      <c r="X240" s="9"/>
      <c r="Y240" s="9"/>
      <c r="Z240" s="9"/>
    </row>
    <row r="241" spans="1:26">
      <c r="A241" s="9"/>
      <c r="B241" s="9"/>
      <c r="C241" s="9"/>
      <c r="D241" s="9"/>
      <c r="E241" s="35"/>
      <c r="F241" s="35"/>
      <c r="G241" s="256"/>
      <c r="H241" s="265"/>
      <c r="I241" s="260"/>
      <c r="J241" s="260"/>
      <c r="K241" s="265"/>
      <c r="L241" s="260"/>
      <c r="M241" s="111"/>
      <c r="N241" s="9"/>
      <c r="O241" s="9"/>
      <c r="P241" s="9"/>
      <c r="Q241" s="9"/>
      <c r="R241" s="9"/>
      <c r="S241" s="9"/>
      <c r="T241" s="9"/>
      <c r="U241" s="9"/>
      <c r="V241" s="9"/>
      <c r="W241" s="9"/>
      <c r="X241" s="9"/>
      <c r="Y241" s="9"/>
      <c r="Z241" s="9"/>
    </row>
    <row r="242" spans="1:26">
      <c r="A242" s="9"/>
      <c r="B242" s="9"/>
      <c r="C242" s="9"/>
      <c r="D242" s="9"/>
      <c r="E242" s="35"/>
      <c r="F242" s="35"/>
      <c r="G242" s="256"/>
      <c r="H242" s="265"/>
      <c r="I242" s="260"/>
      <c r="J242" s="260"/>
      <c r="K242" s="265"/>
      <c r="L242" s="260"/>
      <c r="M242" s="111"/>
      <c r="N242" s="9"/>
      <c r="O242" s="9"/>
      <c r="P242" s="9"/>
      <c r="Q242" s="9"/>
      <c r="R242" s="9"/>
      <c r="S242" s="9"/>
      <c r="T242" s="9"/>
      <c r="U242" s="9"/>
      <c r="V242" s="9"/>
      <c r="W242" s="9"/>
      <c r="X242" s="9"/>
      <c r="Y242" s="9"/>
      <c r="Z242" s="9"/>
    </row>
    <row r="243" spans="1:26">
      <c r="A243" s="9"/>
      <c r="B243" s="9"/>
      <c r="C243" s="9"/>
      <c r="D243" s="9"/>
      <c r="E243" s="35"/>
      <c r="F243" s="35"/>
      <c r="G243" s="256"/>
      <c r="H243" s="265"/>
      <c r="I243" s="260"/>
      <c r="J243" s="260"/>
      <c r="K243" s="265"/>
      <c r="L243" s="260"/>
      <c r="M243" s="111"/>
      <c r="N243" s="9"/>
      <c r="O243" s="9"/>
      <c r="P243" s="9"/>
      <c r="Q243" s="9"/>
      <c r="R243" s="9"/>
      <c r="S243" s="9"/>
      <c r="T243" s="9"/>
      <c r="U243" s="9"/>
      <c r="V243" s="9"/>
      <c r="W243" s="9"/>
      <c r="X243" s="9"/>
      <c r="Y243" s="9"/>
      <c r="Z243" s="9"/>
    </row>
    <row r="244" spans="1:26">
      <c r="A244" s="9"/>
      <c r="B244" s="9"/>
      <c r="C244" s="9"/>
      <c r="D244" s="9"/>
      <c r="E244" s="35"/>
      <c r="F244" s="35"/>
      <c r="G244" s="256"/>
      <c r="H244" s="265"/>
      <c r="I244" s="260"/>
      <c r="J244" s="260"/>
      <c r="K244" s="265"/>
      <c r="L244" s="260"/>
      <c r="M244" s="111"/>
      <c r="N244" s="9"/>
      <c r="O244" s="9"/>
      <c r="P244" s="9"/>
      <c r="Q244" s="9"/>
      <c r="R244" s="9"/>
      <c r="S244" s="9"/>
      <c r="T244" s="9"/>
      <c r="U244" s="9"/>
      <c r="V244" s="9"/>
      <c r="W244" s="9"/>
      <c r="X244" s="9"/>
      <c r="Y244" s="9"/>
      <c r="Z244" s="9"/>
    </row>
    <row r="245" spans="1:26">
      <c r="A245" s="9"/>
      <c r="B245" s="9"/>
      <c r="C245" s="9"/>
      <c r="D245" s="9"/>
      <c r="E245" s="35"/>
      <c r="F245" s="35"/>
      <c r="G245" s="256"/>
      <c r="H245" s="265"/>
      <c r="I245" s="260"/>
      <c r="J245" s="260"/>
      <c r="K245" s="265"/>
      <c r="L245" s="260"/>
      <c r="M245" s="111"/>
      <c r="N245" s="9"/>
      <c r="O245" s="9"/>
      <c r="P245" s="9"/>
      <c r="Q245" s="9"/>
      <c r="R245" s="9"/>
      <c r="S245" s="9"/>
      <c r="T245" s="9"/>
      <c r="U245" s="9"/>
      <c r="V245" s="9"/>
      <c r="W245" s="9"/>
      <c r="X245" s="9"/>
      <c r="Y245" s="9"/>
      <c r="Z245" s="9"/>
    </row>
    <row r="246" spans="1:26">
      <c r="A246" s="9"/>
      <c r="B246" s="9"/>
      <c r="C246" s="9"/>
      <c r="D246" s="9"/>
      <c r="E246" s="35"/>
      <c r="F246" s="35"/>
      <c r="G246" s="256"/>
      <c r="H246" s="265"/>
      <c r="I246" s="260"/>
      <c r="J246" s="260"/>
      <c r="K246" s="265"/>
      <c r="L246" s="260"/>
      <c r="M246" s="111"/>
      <c r="N246" s="9"/>
      <c r="O246" s="9"/>
      <c r="P246" s="9"/>
      <c r="Q246" s="9"/>
      <c r="R246" s="9"/>
      <c r="S246" s="9"/>
      <c r="T246" s="9"/>
      <c r="U246" s="9"/>
      <c r="V246" s="9"/>
      <c r="W246" s="9"/>
      <c r="X246" s="9"/>
      <c r="Y246" s="9"/>
      <c r="Z246" s="9"/>
    </row>
    <row r="247" spans="1:26">
      <c r="A247" s="9"/>
      <c r="B247" s="9"/>
      <c r="C247" s="9"/>
      <c r="D247" s="9"/>
      <c r="E247" s="35"/>
      <c r="F247" s="35"/>
      <c r="G247" s="256"/>
      <c r="H247" s="265"/>
      <c r="I247" s="260"/>
      <c r="J247" s="260"/>
      <c r="K247" s="265"/>
      <c r="L247" s="260"/>
      <c r="M247" s="111"/>
      <c r="N247" s="9"/>
      <c r="O247" s="9"/>
      <c r="P247" s="9"/>
      <c r="Q247" s="9"/>
      <c r="R247" s="9"/>
      <c r="S247" s="9"/>
      <c r="T247" s="9"/>
      <c r="U247" s="9"/>
      <c r="V247" s="9"/>
      <c r="W247" s="9"/>
      <c r="X247" s="9"/>
      <c r="Y247" s="9"/>
      <c r="Z247" s="9"/>
    </row>
    <row r="248" spans="1:26">
      <c r="A248" s="9"/>
      <c r="B248" s="9"/>
      <c r="C248" s="9"/>
      <c r="D248" s="9"/>
      <c r="E248" s="35"/>
      <c r="F248" s="35"/>
      <c r="G248" s="256"/>
      <c r="H248" s="265"/>
      <c r="I248" s="260"/>
      <c r="J248" s="260"/>
      <c r="K248" s="265"/>
      <c r="L248" s="260"/>
      <c r="M248" s="111"/>
      <c r="N248" s="9"/>
      <c r="O248" s="9"/>
      <c r="P248" s="9"/>
      <c r="Q248" s="9"/>
      <c r="R248" s="9"/>
      <c r="S248" s="9"/>
      <c r="T248" s="9"/>
      <c r="U248" s="9"/>
      <c r="V248" s="9"/>
      <c r="W248" s="9"/>
      <c r="X248" s="9"/>
      <c r="Y248" s="9"/>
      <c r="Z248" s="9"/>
    </row>
    <row r="249" spans="1:26">
      <c r="A249" s="9"/>
      <c r="B249" s="9"/>
      <c r="C249" s="9"/>
      <c r="D249" s="9"/>
      <c r="E249" s="35"/>
      <c r="F249" s="35"/>
      <c r="G249" s="256"/>
      <c r="H249" s="265"/>
      <c r="I249" s="260"/>
      <c r="J249" s="260"/>
      <c r="K249" s="265"/>
      <c r="L249" s="260"/>
      <c r="M249" s="111"/>
      <c r="N249" s="9"/>
      <c r="O249" s="9"/>
      <c r="P249" s="9"/>
      <c r="Q249" s="9"/>
      <c r="R249" s="9"/>
      <c r="S249" s="9"/>
      <c r="T249" s="9"/>
      <c r="U249" s="9"/>
      <c r="V249" s="9"/>
      <c r="W249" s="9"/>
      <c r="X249" s="9"/>
      <c r="Y249" s="9"/>
      <c r="Z249" s="9"/>
    </row>
    <row r="250" spans="1:26">
      <c r="A250" s="9"/>
      <c r="B250" s="9"/>
      <c r="C250" s="9"/>
      <c r="D250" s="9"/>
      <c r="E250" s="35"/>
      <c r="F250" s="35"/>
      <c r="G250" s="256"/>
      <c r="H250" s="265"/>
      <c r="I250" s="260"/>
      <c r="J250" s="260"/>
      <c r="K250" s="265"/>
      <c r="L250" s="260"/>
      <c r="M250" s="111"/>
      <c r="N250" s="9"/>
      <c r="O250" s="9"/>
      <c r="P250" s="9"/>
      <c r="Q250" s="9"/>
      <c r="R250" s="9"/>
      <c r="S250" s="9"/>
      <c r="T250" s="9"/>
      <c r="U250" s="9"/>
      <c r="V250" s="9"/>
      <c r="W250" s="9"/>
      <c r="X250" s="9"/>
      <c r="Y250" s="9"/>
      <c r="Z250" s="9"/>
    </row>
    <row r="251" spans="1:26">
      <c r="A251" s="9"/>
      <c r="B251" s="9"/>
      <c r="C251" s="9"/>
      <c r="D251" s="9"/>
      <c r="E251" s="35"/>
      <c r="F251" s="35"/>
      <c r="G251" s="256"/>
      <c r="H251" s="265"/>
      <c r="I251" s="260"/>
      <c r="J251" s="260"/>
      <c r="K251" s="265"/>
      <c r="L251" s="260"/>
      <c r="M251" s="111"/>
      <c r="N251" s="9"/>
      <c r="O251" s="9"/>
      <c r="P251" s="9"/>
      <c r="Q251" s="9"/>
      <c r="R251" s="9"/>
      <c r="S251" s="9"/>
      <c r="T251" s="9"/>
      <c r="U251" s="9"/>
      <c r="V251" s="9"/>
      <c r="W251" s="9"/>
      <c r="X251" s="9"/>
      <c r="Y251" s="9"/>
      <c r="Z251" s="9"/>
    </row>
    <row r="252" spans="1:26">
      <c r="A252" s="9"/>
      <c r="B252" s="9"/>
      <c r="C252" s="9"/>
      <c r="D252" s="9"/>
      <c r="E252" s="35"/>
      <c r="F252" s="35"/>
      <c r="G252" s="256"/>
      <c r="H252" s="265"/>
      <c r="I252" s="260"/>
      <c r="J252" s="260"/>
      <c r="K252" s="265"/>
      <c r="L252" s="260"/>
      <c r="M252" s="111"/>
      <c r="N252" s="9"/>
      <c r="O252" s="9"/>
      <c r="P252" s="9"/>
      <c r="Q252" s="9"/>
      <c r="R252" s="9"/>
      <c r="S252" s="9"/>
      <c r="T252" s="9"/>
      <c r="U252" s="9"/>
      <c r="V252" s="9"/>
      <c r="W252" s="9"/>
      <c r="X252" s="9"/>
      <c r="Y252" s="9"/>
      <c r="Z252" s="9"/>
    </row>
    <row r="253" spans="1:26">
      <c r="A253" s="9"/>
      <c r="B253" s="9"/>
      <c r="C253" s="9"/>
      <c r="D253" s="9"/>
      <c r="E253" s="35"/>
      <c r="F253" s="35"/>
      <c r="G253" s="256"/>
      <c r="H253" s="265"/>
      <c r="I253" s="260"/>
      <c r="J253" s="260"/>
      <c r="K253" s="265"/>
      <c r="L253" s="260"/>
      <c r="M253" s="111"/>
      <c r="N253" s="9"/>
      <c r="O253" s="9"/>
      <c r="P253" s="9"/>
      <c r="Q253" s="9"/>
      <c r="R253" s="9"/>
      <c r="S253" s="9"/>
      <c r="T253" s="9"/>
      <c r="U253" s="9"/>
      <c r="V253" s="9"/>
      <c r="W253" s="9"/>
      <c r="X253" s="9"/>
      <c r="Y253" s="9"/>
      <c r="Z253" s="9"/>
    </row>
    <row r="254" spans="1:26">
      <c r="A254" s="9"/>
      <c r="B254" s="9"/>
      <c r="C254" s="9"/>
      <c r="D254" s="9"/>
      <c r="E254" s="35"/>
      <c r="F254" s="35"/>
      <c r="G254" s="256"/>
      <c r="H254" s="265"/>
      <c r="I254" s="260"/>
      <c r="J254" s="260"/>
      <c r="K254" s="265"/>
      <c r="L254" s="260"/>
      <c r="M254" s="111"/>
      <c r="N254" s="9"/>
      <c r="O254" s="9"/>
      <c r="P254" s="9"/>
      <c r="Q254" s="9"/>
      <c r="R254" s="9"/>
      <c r="S254" s="9"/>
      <c r="T254" s="9"/>
      <c r="U254" s="9"/>
      <c r="V254" s="9"/>
      <c r="W254" s="9"/>
      <c r="X254" s="9"/>
      <c r="Y254" s="9"/>
      <c r="Z254" s="9"/>
    </row>
    <row r="255" spans="1:26">
      <c r="A255" s="9"/>
      <c r="B255" s="9"/>
      <c r="C255" s="9"/>
      <c r="D255" s="9"/>
      <c r="E255" s="35"/>
      <c r="F255" s="35"/>
      <c r="G255" s="256"/>
      <c r="H255" s="265"/>
      <c r="I255" s="260"/>
      <c r="J255" s="260"/>
      <c r="K255" s="265"/>
      <c r="L255" s="260"/>
      <c r="M255" s="111"/>
      <c r="N255" s="9"/>
      <c r="O255" s="9"/>
      <c r="P255" s="9"/>
      <c r="Q255" s="9"/>
      <c r="R255" s="9"/>
      <c r="S255" s="9"/>
      <c r="T255" s="9"/>
      <c r="U255" s="9"/>
      <c r="V255" s="9"/>
      <c r="W255" s="9"/>
      <c r="X255" s="9"/>
      <c r="Y255" s="9"/>
      <c r="Z255" s="9"/>
    </row>
    <row r="256" spans="1:26">
      <c r="A256" s="9"/>
      <c r="B256" s="9"/>
      <c r="C256" s="9"/>
      <c r="D256" s="9"/>
      <c r="E256" s="35"/>
      <c r="F256" s="35"/>
      <c r="G256" s="256"/>
      <c r="H256" s="265"/>
      <c r="I256" s="260"/>
      <c r="J256" s="260"/>
      <c r="K256" s="265"/>
      <c r="L256" s="260"/>
      <c r="M256" s="111"/>
      <c r="N256" s="9"/>
      <c r="O256" s="9"/>
      <c r="P256" s="9"/>
      <c r="Q256" s="9"/>
      <c r="R256" s="9"/>
      <c r="S256" s="9"/>
      <c r="T256" s="9"/>
      <c r="U256" s="9"/>
      <c r="V256" s="9"/>
      <c r="W256" s="9"/>
      <c r="X256" s="9"/>
      <c r="Y256" s="9"/>
      <c r="Z256" s="9"/>
    </row>
    <row r="257" spans="1:26">
      <c r="A257" s="9"/>
      <c r="B257" s="9"/>
      <c r="C257" s="9"/>
      <c r="D257" s="9"/>
      <c r="E257" s="35"/>
      <c r="F257" s="35"/>
      <c r="G257" s="256"/>
      <c r="H257" s="265"/>
      <c r="I257" s="260"/>
      <c r="J257" s="260"/>
      <c r="K257" s="265"/>
      <c r="L257" s="260"/>
      <c r="M257" s="111"/>
      <c r="N257" s="9"/>
      <c r="O257" s="9"/>
      <c r="P257" s="9"/>
      <c r="Q257" s="9"/>
      <c r="R257" s="9"/>
      <c r="S257" s="9"/>
      <c r="T257" s="9"/>
      <c r="U257" s="9"/>
      <c r="V257" s="9"/>
      <c r="W257" s="9"/>
      <c r="X257" s="9"/>
      <c r="Y257" s="9"/>
      <c r="Z257" s="9"/>
    </row>
    <row r="258" spans="1:26">
      <c r="A258" s="9"/>
      <c r="B258" s="9"/>
      <c r="C258" s="9"/>
      <c r="D258" s="9"/>
      <c r="E258" s="35"/>
      <c r="F258" s="35"/>
      <c r="G258" s="256"/>
      <c r="H258" s="265"/>
      <c r="I258" s="260"/>
      <c r="J258" s="260"/>
      <c r="K258" s="265"/>
      <c r="L258" s="260"/>
      <c r="M258" s="111"/>
      <c r="N258" s="9"/>
      <c r="O258" s="9"/>
      <c r="P258" s="9"/>
      <c r="Q258" s="9"/>
      <c r="R258" s="9"/>
      <c r="S258" s="9"/>
      <c r="T258" s="9"/>
      <c r="U258" s="9"/>
      <c r="V258" s="9"/>
      <c r="W258" s="9"/>
      <c r="X258" s="9"/>
      <c r="Y258" s="9"/>
      <c r="Z258" s="9"/>
    </row>
    <row r="259" spans="1:26">
      <c r="A259" s="9"/>
      <c r="B259" s="9"/>
      <c r="C259" s="9"/>
      <c r="D259" s="9"/>
      <c r="E259" s="35"/>
      <c r="F259" s="35"/>
      <c r="G259" s="256"/>
      <c r="H259" s="265"/>
      <c r="I259" s="260"/>
      <c r="J259" s="260"/>
      <c r="K259" s="265"/>
      <c r="L259" s="260"/>
      <c r="M259" s="111"/>
      <c r="N259" s="9"/>
      <c r="O259" s="9"/>
      <c r="P259" s="9"/>
      <c r="Q259" s="9"/>
      <c r="R259" s="9"/>
      <c r="S259" s="9"/>
      <c r="T259" s="9"/>
      <c r="U259" s="9"/>
      <c r="V259" s="9"/>
      <c r="W259" s="9"/>
      <c r="X259" s="9"/>
      <c r="Y259" s="9"/>
      <c r="Z259" s="9"/>
    </row>
    <row r="260" spans="1:26">
      <c r="A260" s="9"/>
      <c r="B260" s="9"/>
      <c r="C260" s="9"/>
      <c r="D260" s="9"/>
      <c r="E260" s="35"/>
      <c r="F260" s="35"/>
      <c r="G260" s="256"/>
      <c r="H260" s="265"/>
      <c r="I260" s="260"/>
      <c r="J260" s="260"/>
      <c r="K260" s="265"/>
      <c r="L260" s="260"/>
      <c r="M260" s="111"/>
      <c r="N260" s="9"/>
      <c r="O260" s="9"/>
      <c r="P260" s="9"/>
      <c r="Q260" s="9"/>
      <c r="R260" s="9"/>
      <c r="S260" s="9"/>
      <c r="T260" s="9"/>
      <c r="U260" s="9"/>
      <c r="V260" s="9"/>
      <c r="W260" s="9"/>
      <c r="X260" s="9"/>
      <c r="Y260" s="9"/>
      <c r="Z260" s="9"/>
    </row>
  </sheetData>
  <dataConsolidate/>
  <mergeCells count="64">
    <mergeCell ref="G40:I40"/>
    <mergeCell ref="G39:I39"/>
    <mergeCell ref="G18:I18"/>
    <mergeCell ref="E25:F25"/>
    <mergeCell ref="E26:F26"/>
    <mergeCell ref="E21:F21"/>
    <mergeCell ref="E22:F22"/>
    <mergeCell ref="E23:F23"/>
    <mergeCell ref="E24:F24"/>
    <mergeCell ref="E19:F19"/>
    <mergeCell ref="E20:F20"/>
    <mergeCell ref="E18:F18"/>
    <mergeCell ref="E27:F27"/>
    <mergeCell ref="E28:F28"/>
    <mergeCell ref="E29:F29"/>
    <mergeCell ref="E30:F30"/>
    <mergeCell ref="G13:I13"/>
    <mergeCell ref="G14:I14"/>
    <mergeCell ref="G15:I15"/>
    <mergeCell ref="G16:I16"/>
    <mergeCell ref="G17:I17"/>
    <mergeCell ref="E13:F13"/>
    <mergeCell ref="E14:F14"/>
    <mergeCell ref="E15:F15"/>
    <mergeCell ref="E16:F16"/>
    <mergeCell ref="E17:F17"/>
    <mergeCell ref="E11:F11"/>
    <mergeCell ref="E12:F12"/>
    <mergeCell ref="G11:I11"/>
    <mergeCell ref="G12:I12"/>
    <mergeCell ref="G9:I9"/>
    <mergeCell ref="G10:I10"/>
    <mergeCell ref="E9:F9"/>
    <mergeCell ref="E10:F10"/>
    <mergeCell ref="G19:I19"/>
    <mergeCell ref="G20:I20"/>
    <mergeCell ref="G25:I25"/>
    <mergeCell ref="G26:I26"/>
    <mergeCell ref="G21:I21"/>
    <mergeCell ref="G22:I22"/>
    <mergeCell ref="G27:I27"/>
    <mergeCell ref="G28:I28"/>
    <mergeCell ref="G29:I29"/>
    <mergeCell ref="G30:I30"/>
    <mergeCell ref="G23:I23"/>
    <mergeCell ref="G24:I24"/>
    <mergeCell ref="E5:H5"/>
    <mergeCell ref="G6:I6"/>
    <mergeCell ref="G7:I7"/>
    <mergeCell ref="G8:I8"/>
    <mergeCell ref="E7:F7"/>
    <mergeCell ref="E8:F8"/>
    <mergeCell ref="E35:F35"/>
    <mergeCell ref="E36:F36"/>
    <mergeCell ref="G33:I33"/>
    <mergeCell ref="G34:I34"/>
    <mergeCell ref="E31:F31"/>
    <mergeCell ref="E32:F32"/>
    <mergeCell ref="E33:F33"/>
    <mergeCell ref="E34:F34"/>
    <mergeCell ref="G31:I31"/>
    <mergeCell ref="G32:I32"/>
    <mergeCell ref="G35:I35"/>
    <mergeCell ref="G36:I36"/>
  </mergeCells>
  <phoneticPr fontId="11" type="noConversion"/>
  <pageMargins left="0.7" right="0.7" top="0.75" bottom="0.75" header="0.3" footer="0.3"/>
  <pageSetup paperSize="9" scale="59" orientation="portrait" r:id="rId1"/>
  <headerFooter alignWithMargins="0"/>
  <colBreaks count="1" manualBreakCount="1">
    <brk id="16" max="519"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B19"/>
  <sheetViews>
    <sheetView zoomScaleNormal="100" workbookViewId="0">
      <selection activeCell="B3" sqref="B3"/>
    </sheetView>
  </sheetViews>
  <sheetFormatPr defaultRowHeight="12.75"/>
  <cols>
    <col min="1" max="16384" width="9.140625" style="356"/>
  </cols>
  <sheetData>
    <row r="1" spans="2:2">
      <c r="B1" s="357" t="s">
        <v>143</v>
      </c>
    </row>
    <row r="2" spans="2:2" ht="23.25">
      <c r="B2" s="358" t="s">
        <v>326</v>
      </c>
    </row>
    <row r="3" spans="2:2">
      <c r="B3" s="357"/>
    </row>
    <row r="4" spans="2:2" ht="15">
      <c r="B4" s="359"/>
    </row>
    <row r="5" spans="2:2">
      <c r="B5" s="360" t="s">
        <v>145</v>
      </c>
    </row>
    <row r="7" spans="2:2">
      <c r="B7" s="361" t="s">
        <v>146</v>
      </c>
    </row>
    <row r="9" spans="2:2">
      <c r="B9" s="361" t="s">
        <v>148</v>
      </c>
    </row>
    <row r="11" spans="2:2">
      <c r="B11" s="361" t="s">
        <v>149</v>
      </c>
    </row>
    <row r="13" spans="2:2">
      <c r="B13" s="361" t="s">
        <v>163</v>
      </c>
    </row>
    <row r="15" spans="2:2">
      <c r="B15" s="361" t="s">
        <v>162</v>
      </c>
    </row>
    <row r="17" spans="2:2">
      <c r="B17" s="361" t="s">
        <v>147</v>
      </c>
    </row>
    <row r="19" spans="2:2">
      <c r="B19" s="361" t="s">
        <v>325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470"/>
  <sheetViews>
    <sheetView tabSelected="1" topLeftCell="E1" zoomScale="85" zoomScaleNormal="85" workbookViewId="0">
      <selection activeCell="G6" sqref="G6:I6"/>
    </sheetView>
  </sheetViews>
  <sheetFormatPr defaultRowHeight="12.75" outlineLevelRow="1"/>
  <cols>
    <col min="1" max="4" width="1" customWidth="1"/>
    <col min="5" max="5" width="0.85546875" style="3" customWidth="1"/>
    <col min="6" max="6" width="38.7109375" customWidth="1"/>
    <col min="7" max="7" width="15.5703125" customWidth="1"/>
    <col min="8" max="8" width="12.140625" style="2" bestFit="1" customWidth="1"/>
    <col min="9" max="9" width="11.85546875" style="4" customWidth="1"/>
    <col min="10" max="10" width="12.42578125" customWidth="1"/>
    <col min="11" max="11" width="13.42578125" customWidth="1"/>
    <col min="12" max="12" width="12.7109375" customWidth="1"/>
    <col min="13" max="13" width="13.140625" customWidth="1"/>
    <col min="14" max="14" width="14.7109375" customWidth="1"/>
    <col min="15" max="15" width="14.28515625" customWidth="1"/>
    <col min="16" max="16" width="14.85546875" customWidth="1"/>
    <col min="17" max="17" width="14" customWidth="1"/>
    <col min="18" max="18" width="14.140625" customWidth="1"/>
    <col min="19" max="19" width="14.42578125" customWidth="1"/>
    <col min="20" max="21" width="13.140625" customWidth="1"/>
    <col min="22" max="22" width="11.85546875" customWidth="1"/>
    <col min="23" max="23" width="12.7109375" customWidth="1"/>
    <col min="24" max="24" width="11.85546875" customWidth="1"/>
    <col min="25" max="25" width="13.28515625" customWidth="1"/>
    <col min="26" max="26" width="11.5703125" bestFit="1" customWidth="1"/>
    <col min="27" max="27" width="16.85546875" style="7" customWidth="1"/>
    <col min="28" max="28" width="14.85546875" customWidth="1"/>
    <col min="29" max="29" width="15.7109375" customWidth="1"/>
    <col min="30" max="30" width="15.140625" customWidth="1"/>
    <col min="31" max="31" width="12.42578125" customWidth="1"/>
  </cols>
  <sheetData>
    <row r="1" spans="1:47" ht="15.75">
      <c r="A1" s="12"/>
      <c r="B1" s="12"/>
      <c r="C1" s="12"/>
      <c r="D1" s="12"/>
      <c r="E1" s="12"/>
      <c r="F1" s="362" t="str">
        <f>'SP AusNet record of changes'!$B$2</f>
        <v>SP AusNet  - RFM - data as at 10-October-2013</v>
      </c>
      <c r="G1" s="51"/>
      <c r="H1" s="51"/>
      <c r="I1" s="51"/>
      <c r="J1" s="51"/>
      <c r="K1" s="51"/>
      <c r="L1" s="51"/>
      <c r="M1" s="51"/>
      <c r="N1" s="51"/>
      <c r="O1" s="51"/>
      <c r="P1" s="51"/>
      <c r="Q1" s="51"/>
      <c r="R1" s="51"/>
      <c r="S1" s="51"/>
      <c r="T1" s="51"/>
      <c r="U1" s="51"/>
      <c r="V1" s="51"/>
      <c r="W1" s="51"/>
      <c r="X1" s="51"/>
      <c r="Y1" s="9"/>
      <c r="Z1" s="9"/>
      <c r="AA1" s="19"/>
      <c r="AB1" s="9"/>
      <c r="AC1" s="9"/>
      <c r="AD1" s="9"/>
      <c r="AE1" s="198"/>
      <c r="AF1" s="198"/>
      <c r="AG1" s="198"/>
      <c r="AH1" s="198"/>
      <c r="AI1" s="198"/>
      <c r="AJ1" s="198"/>
      <c r="AK1" s="198"/>
      <c r="AL1" s="198"/>
      <c r="AM1" s="198"/>
      <c r="AN1" s="198"/>
      <c r="AO1" s="198"/>
      <c r="AP1" s="198"/>
      <c r="AQ1" s="198"/>
      <c r="AR1" s="198"/>
      <c r="AS1" s="198"/>
      <c r="AT1" s="198"/>
      <c r="AU1" s="198"/>
    </row>
    <row r="2" spans="1:47" ht="16.5" customHeight="1">
      <c r="A2" s="12"/>
      <c r="B2" s="12"/>
      <c r="C2" s="12"/>
      <c r="D2" s="12"/>
      <c r="E2" s="12"/>
      <c r="F2" s="53" t="str">
        <f>"Input Variables - RFM "&amp;Intro!L4</f>
        <v>Input Variables - RFM Version: 2.0</v>
      </c>
      <c r="G2" s="709" t="s">
        <v>75</v>
      </c>
      <c r="H2" s="710"/>
      <c r="I2" s="51"/>
      <c r="J2" s="51"/>
      <c r="K2" s="643"/>
      <c r="L2" s="644" t="s">
        <v>301</v>
      </c>
      <c r="M2" s="643"/>
      <c r="N2" s="51"/>
      <c r="O2" s="51"/>
      <c r="P2" s="51"/>
      <c r="Q2" s="51"/>
      <c r="R2" s="51"/>
      <c r="S2" s="51"/>
      <c r="T2" s="51"/>
      <c r="U2" s="51"/>
      <c r="V2" s="51"/>
      <c r="W2" s="51"/>
      <c r="X2" s="19"/>
      <c r="Y2" s="19"/>
      <c r="Z2" s="19"/>
      <c r="AA2" s="19"/>
      <c r="AB2" s="9"/>
      <c r="AC2" s="9"/>
      <c r="AD2" s="9"/>
      <c r="AE2" s="198"/>
      <c r="AF2" s="198"/>
      <c r="AG2" s="198"/>
      <c r="AH2" s="198"/>
      <c r="AI2" s="198"/>
      <c r="AJ2" s="198"/>
      <c r="AK2" s="198"/>
      <c r="AL2" s="198"/>
      <c r="AM2" s="198"/>
      <c r="AN2" s="198"/>
      <c r="AO2" s="198"/>
      <c r="AP2" s="198"/>
      <c r="AQ2" s="198"/>
      <c r="AR2" s="198"/>
      <c r="AS2" s="198"/>
      <c r="AT2" s="198"/>
      <c r="AU2" s="198"/>
    </row>
    <row r="3" spans="1:47" s="48" customFormat="1">
      <c r="A3" s="55"/>
      <c r="B3" s="55"/>
      <c r="C3" s="55"/>
      <c r="D3" s="55"/>
      <c r="E3" s="55"/>
      <c r="F3" s="56"/>
      <c r="G3" s="56"/>
      <c r="H3" s="55"/>
      <c r="I3" s="55"/>
      <c r="J3" s="55"/>
      <c r="K3" s="704" t="s">
        <v>324</v>
      </c>
      <c r="L3" s="705"/>
      <c r="M3" s="705"/>
      <c r="N3" s="55"/>
      <c r="O3" s="55"/>
      <c r="P3" s="55"/>
      <c r="Q3" s="55"/>
      <c r="R3" s="55"/>
      <c r="S3" s="55"/>
      <c r="T3" s="55"/>
      <c r="U3" s="55"/>
      <c r="V3" s="55"/>
      <c r="W3" s="55"/>
      <c r="X3" s="54"/>
      <c r="Y3" s="54"/>
      <c r="Z3" s="54"/>
      <c r="AA3" s="54"/>
      <c r="AB3" s="44"/>
      <c r="AC3" s="44"/>
      <c r="AD3" s="44"/>
      <c r="AE3" s="212"/>
      <c r="AF3" s="212"/>
      <c r="AG3" s="212"/>
      <c r="AH3" s="212"/>
      <c r="AI3" s="212"/>
      <c r="AJ3" s="212"/>
      <c r="AK3" s="212"/>
      <c r="AL3" s="212"/>
      <c r="AM3" s="212"/>
      <c r="AN3" s="212"/>
      <c r="AO3" s="212"/>
      <c r="AP3" s="212"/>
      <c r="AQ3" s="212"/>
      <c r="AR3" s="212"/>
      <c r="AS3" s="212"/>
      <c r="AT3" s="212"/>
      <c r="AU3" s="212"/>
    </row>
    <row r="4" spans="1:47" s="6" customFormat="1" ht="15.75">
      <c r="A4" s="70"/>
      <c r="B4" s="70"/>
      <c r="C4" s="70"/>
      <c r="D4" s="70"/>
      <c r="E4" s="70"/>
      <c r="F4" s="71"/>
      <c r="G4" s="71"/>
      <c r="H4" s="72"/>
      <c r="I4" s="73"/>
      <c r="J4" s="71"/>
      <c r="K4" s="70"/>
      <c r="L4" s="70"/>
      <c r="M4" s="70"/>
      <c r="N4" s="70"/>
      <c r="O4" s="70"/>
      <c r="P4" s="70"/>
      <c r="Q4" s="70"/>
      <c r="R4" s="70"/>
      <c r="S4" s="70"/>
      <c r="T4" s="70"/>
      <c r="U4" s="70"/>
      <c r="V4" s="70"/>
      <c r="W4" s="70"/>
      <c r="X4" s="40"/>
      <c r="Y4" s="40"/>
      <c r="Z4" s="40"/>
      <c r="AA4" s="40"/>
      <c r="AB4" s="41"/>
      <c r="AC4" s="41"/>
      <c r="AD4" s="41"/>
      <c r="AE4" s="235"/>
      <c r="AF4" s="235"/>
      <c r="AG4" s="235"/>
      <c r="AH4" s="235"/>
      <c r="AI4" s="235"/>
      <c r="AJ4" s="235"/>
      <c r="AK4" s="235"/>
      <c r="AL4" s="235"/>
      <c r="AM4" s="235"/>
      <c r="AN4" s="235"/>
      <c r="AO4" s="235"/>
      <c r="AP4" s="235"/>
      <c r="AQ4" s="235"/>
      <c r="AR4" s="235"/>
      <c r="AS4" s="235"/>
      <c r="AT4" s="235"/>
      <c r="AU4" s="235"/>
    </row>
    <row r="5" spans="1:47">
      <c r="A5" s="74"/>
      <c r="B5" s="74"/>
      <c r="C5" s="74"/>
      <c r="D5" s="74"/>
      <c r="E5" s="74"/>
      <c r="F5" s="706" t="str">
        <f>"Opening Regulatory Asset Base for "&amp;CONCATENATE(LEFT(X7, 4)-1 &amp;"-" &amp;IF(X7&gt;"2009-10",,"0") &amp;RIGHT(X7,2)-1) &amp;" and Opening Tax Asset Base for "&amp;X7&amp;" ($m Nominal)"</f>
        <v>Opening Regulatory Asset Base for 2007-08 and Opening Tax Asset Base for 2008-09 ($m Nominal)</v>
      </c>
      <c r="G5" s="706"/>
      <c r="H5" s="706"/>
      <c r="I5" s="706"/>
      <c r="J5" s="706"/>
      <c r="K5" s="706"/>
      <c r="L5" s="75"/>
      <c r="M5" s="76"/>
      <c r="N5" s="75"/>
      <c r="O5" s="75"/>
      <c r="P5" s="75"/>
      <c r="Q5" s="75"/>
      <c r="R5" s="75"/>
      <c r="S5" s="75"/>
      <c r="T5" s="75"/>
      <c r="U5" s="75"/>
      <c r="V5" s="76"/>
      <c r="W5" s="76"/>
      <c r="X5" s="8"/>
      <c r="Y5" s="8"/>
      <c r="Z5" s="8"/>
      <c r="AA5" s="8"/>
      <c r="AB5" s="42"/>
      <c r="AC5" s="9"/>
      <c r="AD5" s="9"/>
      <c r="AE5" s="198"/>
      <c r="AF5" s="198"/>
      <c r="AG5" s="198"/>
      <c r="AH5" s="198"/>
      <c r="AI5" s="198"/>
      <c r="AJ5" s="198"/>
      <c r="AK5" s="198"/>
      <c r="AL5" s="198"/>
      <c r="AM5" s="198"/>
      <c r="AN5" s="198"/>
      <c r="AO5" s="198"/>
      <c r="AP5" s="198"/>
      <c r="AQ5" s="198"/>
      <c r="AR5" s="198"/>
      <c r="AS5" s="198"/>
      <c r="AT5" s="198"/>
      <c r="AU5" s="198"/>
    </row>
    <row r="6" spans="1:47" ht="65.25" customHeight="1">
      <c r="A6" s="12"/>
      <c r="B6" s="12"/>
      <c r="C6" s="12"/>
      <c r="D6" s="12"/>
      <c r="E6" s="12"/>
      <c r="F6" s="37"/>
      <c r="G6" s="711" t="s">
        <v>83</v>
      </c>
      <c r="H6" s="711"/>
      <c r="I6" s="711"/>
      <c r="J6" s="11" t="s">
        <v>2</v>
      </c>
      <c r="K6" s="10" t="s">
        <v>100</v>
      </c>
      <c r="L6" s="10" t="s">
        <v>93</v>
      </c>
      <c r="M6" s="10" t="s">
        <v>76</v>
      </c>
      <c r="N6" s="10" t="s">
        <v>150</v>
      </c>
      <c r="O6" s="10" t="s">
        <v>151</v>
      </c>
      <c r="P6" s="10" t="s">
        <v>71</v>
      </c>
      <c r="Q6" s="10" t="s">
        <v>46</v>
      </c>
      <c r="R6" s="10" t="s">
        <v>60</v>
      </c>
      <c r="S6" s="10" t="s">
        <v>47</v>
      </c>
      <c r="T6" s="10" t="s">
        <v>48</v>
      </c>
      <c r="U6" s="10" t="s">
        <v>111</v>
      </c>
      <c r="V6" s="10" t="s">
        <v>101</v>
      </c>
      <c r="W6" s="10" t="s">
        <v>92</v>
      </c>
      <c r="X6" s="10" t="s">
        <v>21</v>
      </c>
      <c r="Y6" s="10" t="s">
        <v>94</v>
      </c>
      <c r="Z6" s="9"/>
      <c r="AA6" s="9"/>
      <c r="AB6" s="9"/>
      <c r="AC6" s="9"/>
      <c r="AD6" s="9"/>
      <c r="AE6" s="9"/>
      <c r="AF6" s="198"/>
      <c r="AG6" s="198"/>
      <c r="AH6" s="198"/>
      <c r="AI6" s="198"/>
      <c r="AJ6" s="198"/>
      <c r="AK6" s="198"/>
      <c r="AL6" s="198"/>
      <c r="AM6" s="198"/>
      <c r="AN6" s="198"/>
      <c r="AO6" s="198"/>
      <c r="AP6" s="198"/>
      <c r="AQ6" s="198"/>
      <c r="AR6" s="198"/>
      <c r="AS6" s="198"/>
      <c r="AT6" s="198"/>
      <c r="AU6" s="198"/>
    </row>
    <row r="7" spans="1:47">
      <c r="A7" s="12"/>
      <c r="B7" s="12"/>
      <c r="C7" s="12"/>
      <c r="D7" s="12"/>
      <c r="E7" s="12"/>
      <c r="F7" s="173" t="s">
        <v>0</v>
      </c>
      <c r="G7" s="707" t="s">
        <v>129</v>
      </c>
      <c r="H7" s="708"/>
      <c r="I7" s="708"/>
      <c r="J7" s="366">
        <v>132.02570901226696</v>
      </c>
      <c r="K7" s="369">
        <v>9.9330276168729341</v>
      </c>
      <c r="L7" s="355">
        <v>15</v>
      </c>
      <c r="M7" s="638">
        <v>26.5932654769795</v>
      </c>
      <c r="N7" s="370">
        <v>17.722999999999999</v>
      </c>
      <c r="O7" s="370">
        <v>17.805840342812512</v>
      </c>
      <c r="P7" s="371">
        <v>5.009896309442194</v>
      </c>
      <c r="Q7" s="636">
        <v>-16.281207716143459</v>
      </c>
      <c r="R7" s="371">
        <v>-12.351417430702048</v>
      </c>
      <c r="S7" s="371">
        <v>6.3991040000000003</v>
      </c>
      <c r="T7" s="372">
        <v>4.6134896100000002</v>
      </c>
      <c r="U7" s="372">
        <v>133.48397176155405</v>
      </c>
      <c r="V7" s="62">
        <v>20.639745307999554</v>
      </c>
      <c r="W7" s="62">
        <v>12.5</v>
      </c>
      <c r="X7" s="128" t="s">
        <v>142</v>
      </c>
      <c r="Y7" s="62">
        <v>6</v>
      </c>
      <c r="Z7" s="9"/>
      <c r="AA7" s="9"/>
      <c r="AB7" s="9"/>
      <c r="AC7" s="9"/>
      <c r="AD7" s="9"/>
      <c r="AE7" s="9"/>
      <c r="AF7" s="198"/>
      <c r="AG7" s="198"/>
      <c r="AH7" s="198"/>
      <c r="AI7" s="198"/>
      <c r="AJ7" s="198"/>
      <c r="AK7" s="198"/>
      <c r="AL7" s="198"/>
      <c r="AM7" s="198"/>
      <c r="AN7" s="198"/>
      <c r="AO7" s="198"/>
      <c r="AP7" s="198"/>
      <c r="AQ7" s="198"/>
      <c r="AR7" s="198"/>
      <c r="AS7" s="198"/>
      <c r="AT7" s="198"/>
      <c r="AU7" s="198"/>
    </row>
    <row r="8" spans="1:47">
      <c r="A8" s="12"/>
      <c r="B8" s="12"/>
      <c r="C8" s="12"/>
      <c r="D8" s="12"/>
      <c r="E8" s="12"/>
      <c r="F8" s="173" t="s">
        <v>1</v>
      </c>
      <c r="G8" s="707" t="s">
        <v>130</v>
      </c>
      <c r="H8" s="708"/>
      <c r="I8" s="708"/>
      <c r="J8" s="367">
        <v>248.91247950836242</v>
      </c>
      <c r="K8" s="373">
        <v>27.96367273783239</v>
      </c>
      <c r="L8" s="373">
        <v>45</v>
      </c>
      <c r="M8" s="639">
        <v>37.979941024934256</v>
      </c>
      <c r="N8" s="374">
        <v>59.128999999999998</v>
      </c>
      <c r="O8" s="374">
        <v>59.496416651838032</v>
      </c>
      <c r="P8" s="375">
        <v>9.9700462083033674</v>
      </c>
      <c r="Q8" s="637">
        <v>15.455696168577855</v>
      </c>
      <c r="R8" s="375">
        <v>-1.428515011584818</v>
      </c>
      <c r="S8" s="375">
        <v>4.6862470000000007</v>
      </c>
      <c r="T8" s="375">
        <v>2.2539754199999997</v>
      </c>
      <c r="U8" s="375">
        <v>309.28166081027092</v>
      </c>
      <c r="V8" s="373">
        <v>27.88650027890861</v>
      </c>
      <c r="W8" s="373">
        <v>40</v>
      </c>
      <c r="X8" s="8"/>
      <c r="Y8" s="8"/>
      <c r="Z8" s="9"/>
      <c r="AA8" s="9"/>
      <c r="AB8" s="9"/>
      <c r="AC8" s="9"/>
      <c r="AD8" s="9"/>
      <c r="AE8" s="9"/>
      <c r="AF8" s="198"/>
      <c r="AG8" s="198"/>
      <c r="AH8" s="198"/>
      <c r="AI8" s="198"/>
      <c r="AJ8" s="198"/>
      <c r="AK8" s="198"/>
      <c r="AL8" s="198"/>
      <c r="AM8" s="198"/>
      <c r="AN8" s="198"/>
      <c r="AO8" s="198"/>
      <c r="AP8" s="198"/>
      <c r="AQ8" s="198"/>
      <c r="AR8" s="198"/>
      <c r="AS8" s="198"/>
      <c r="AT8" s="198"/>
      <c r="AU8" s="198"/>
    </row>
    <row r="9" spans="1:47">
      <c r="A9" s="12"/>
      <c r="B9" s="12"/>
      <c r="C9" s="12"/>
      <c r="D9" s="12"/>
      <c r="E9" s="12"/>
      <c r="F9" s="173" t="s">
        <v>4</v>
      </c>
      <c r="G9" s="707" t="s">
        <v>131</v>
      </c>
      <c r="H9" s="708"/>
      <c r="I9" s="708"/>
      <c r="J9" s="367">
        <v>154.11914424024289</v>
      </c>
      <c r="K9" s="373">
        <v>20.903465153381525</v>
      </c>
      <c r="L9" s="50">
        <v>45</v>
      </c>
      <c r="M9" s="639">
        <v>11.053878761136563</v>
      </c>
      <c r="N9" s="374">
        <v>15.13</v>
      </c>
      <c r="O9" s="374">
        <v>15.20239041378694</v>
      </c>
      <c r="P9" s="375">
        <v>9.0020269407922626</v>
      </c>
      <c r="Q9" s="637">
        <v>0.9104404614822883</v>
      </c>
      <c r="R9" s="375">
        <v>-5.1534767631484444</v>
      </c>
      <c r="S9" s="375">
        <v>0</v>
      </c>
      <c r="T9" s="375">
        <v>0.5963920800000001</v>
      </c>
      <c r="U9" s="375">
        <v>146.1021986959592</v>
      </c>
      <c r="V9" s="50">
        <v>21.058400522840657</v>
      </c>
      <c r="W9" s="50">
        <v>40</v>
      </c>
      <c r="X9" s="8"/>
      <c r="Y9" s="8"/>
      <c r="Z9" s="9"/>
      <c r="AA9" s="9"/>
      <c r="AB9" s="9"/>
      <c r="AC9" s="9"/>
      <c r="AD9" s="9"/>
      <c r="AE9" s="9"/>
      <c r="AF9" s="198"/>
      <c r="AG9" s="198"/>
      <c r="AH9" s="198"/>
      <c r="AI9" s="198"/>
      <c r="AJ9" s="198"/>
      <c r="AK9" s="198"/>
      <c r="AL9" s="198"/>
      <c r="AM9" s="198"/>
      <c r="AN9" s="198"/>
      <c r="AO9" s="198"/>
      <c r="AP9" s="198"/>
      <c r="AQ9" s="198"/>
      <c r="AR9" s="198"/>
      <c r="AS9" s="198"/>
      <c r="AT9" s="198"/>
      <c r="AU9" s="198"/>
    </row>
    <row r="10" spans="1:47">
      <c r="A10" s="12"/>
      <c r="B10" s="12"/>
      <c r="C10" s="12"/>
      <c r="D10" s="12"/>
      <c r="E10" s="12"/>
      <c r="F10" s="173" t="s">
        <v>5</v>
      </c>
      <c r="G10" s="707" t="s">
        <v>132</v>
      </c>
      <c r="H10" s="708"/>
      <c r="I10" s="708"/>
      <c r="J10" s="367">
        <v>83.253732687574384</v>
      </c>
      <c r="K10" s="373">
        <v>22.312433705115868</v>
      </c>
      <c r="L10" s="50">
        <v>40</v>
      </c>
      <c r="M10" s="639">
        <v>6.86218706704457E-2</v>
      </c>
      <c r="N10" s="374">
        <v>12.513</v>
      </c>
      <c r="O10" s="374">
        <v>12.624618775203748</v>
      </c>
      <c r="P10" s="375">
        <v>1.9565416146037446</v>
      </c>
      <c r="Q10" s="637">
        <v>-4.7265766335035275</v>
      </c>
      <c r="R10" s="375">
        <v>-1.474197786426011</v>
      </c>
      <c r="S10" s="375">
        <v>0</v>
      </c>
      <c r="T10" s="375"/>
      <c r="U10" s="375">
        <v>76.161477072016808</v>
      </c>
      <c r="V10" s="50">
        <v>22.046435092661003</v>
      </c>
      <c r="W10" s="50">
        <v>40</v>
      </c>
      <c r="X10" s="8"/>
      <c r="Y10" s="8"/>
      <c r="Z10" s="9"/>
      <c r="AA10" s="9"/>
      <c r="AB10" s="9"/>
      <c r="AC10" s="9"/>
      <c r="AD10" s="9"/>
      <c r="AE10" s="9"/>
      <c r="AF10" s="198"/>
      <c r="AG10" s="198"/>
      <c r="AH10" s="198"/>
      <c r="AI10" s="198"/>
      <c r="AJ10" s="198"/>
      <c r="AK10" s="198"/>
      <c r="AL10" s="198"/>
      <c r="AM10" s="198"/>
      <c r="AN10" s="198"/>
      <c r="AO10" s="198"/>
      <c r="AP10" s="198"/>
      <c r="AQ10" s="198"/>
      <c r="AR10" s="198"/>
      <c r="AS10" s="198"/>
      <c r="AT10" s="198"/>
      <c r="AU10" s="198"/>
    </row>
    <row r="11" spans="1:47">
      <c r="A11" s="12"/>
      <c r="B11" s="12"/>
      <c r="C11" s="12"/>
      <c r="D11" s="12"/>
      <c r="E11" s="12"/>
      <c r="F11" s="173" t="s">
        <v>6</v>
      </c>
      <c r="G11" s="707" t="s">
        <v>133</v>
      </c>
      <c r="H11" s="708"/>
      <c r="I11" s="708"/>
      <c r="J11" s="367">
        <v>984.93801110802451</v>
      </c>
      <c r="K11" s="373">
        <v>29.468257345719277</v>
      </c>
      <c r="L11" s="50">
        <v>60</v>
      </c>
      <c r="M11" s="639">
        <v>6.5445659541829384</v>
      </c>
      <c r="N11" s="374">
        <v>5.907</v>
      </c>
      <c r="O11" s="374">
        <v>5.9110622347904194</v>
      </c>
      <c r="P11" s="375">
        <v>9.3974643039723151</v>
      </c>
      <c r="Q11" s="637">
        <v>38.984171014791826</v>
      </c>
      <c r="R11" s="375">
        <v>13.319989319926002</v>
      </c>
      <c r="S11" s="375">
        <v>4.1564750000000004</v>
      </c>
      <c r="T11" s="375">
        <v>2.1061156299999997</v>
      </c>
      <c r="U11" s="375">
        <v>881.85188734366284</v>
      </c>
      <c r="V11" s="50">
        <v>29.328707930027814</v>
      </c>
      <c r="W11" s="50">
        <v>47.5</v>
      </c>
      <c r="X11" s="8"/>
      <c r="Y11" s="8"/>
      <c r="Z11" s="9"/>
      <c r="AA11" s="9"/>
      <c r="AB11" s="9"/>
      <c r="AC11" s="9"/>
      <c r="AD11" s="9"/>
      <c r="AE11" s="9"/>
      <c r="AF11" s="198"/>
      <c r="AG11" s="198"/>
      <c r="AH11" s="198"/>
      <c r="AI11" s="198"/>
      <c r="AJ11" s="198"/>
      <c r="AK11" s="198"/>
      <c r="AL11" s="198"/>
      <c r="AM11" s="198"/>
      <c r="AN11" s="198"/>
      <c r="AO11" s="198"/>
      <c r="AP11" s="198"/>
      <c r="AQ11" s="198"/>
      <c r="AR11" s="198"/>
      <c r="AS11" s="198"/>
      <c r="AT11" s="198"/>
      <c r="AU11" s="198"/>
    </row>
    <row r="12" spans="1:47">
      <c r="A12" s="12"/>
      <c r="B12" s="12"/>
      <c r="C12" s="12"/>
      <c r="D12" s="12"/>
      <c r="E12" s="12"/>
      <c r="F12" s="173" t="s">
        <v>7</v>
      </c>
      <c r="G12" s="707" t="s">
        <v>134</v>
      </c>
      <c r="H12" s="708"/>
      <c r="I12" s="708"/>
      <c r="J12" s="367">
        <v>79.839482548432514</v>
      </c>
      <c r="K12" s="373">
        <v>34.678784161311349</v>
      </c>
      <c r="L12" s="50">
        <v>45</v>
      </c>
      <c r="M12" s="639">
        <v>9.6801627977624651</v>
      </c>
      <c r="N12" s="374">
        <v>4.085</v>
      </c>
      <c r="O12" s="374">
        <v>4.1078273309182212</v>
      </c>
      <c r="P12" s="375">
        <v>1.9292989819905269</v>
      </c>
      <c r="Q12" s="637">
        <v>12.000040263973975</v>
      </c>
      <c r="R12" s="375">
        <v>-3.8615828986139329</v>
      </c>
      <c r="S12" s="375">
        <v>0</v>
      </c>
      <c r="T12" s="375">
        <v>13.983938839999997</v>
      </c>
      <c r="U12" s="375">
        <v>91.020736669138699</v>
      </c>
      <c r="V12" s="50">
        <v>35.483872178078329</v>
      </c>
      <c r="W12" s="50">
        <v>40</v>
      </c>
      <c r="X12" s="8"/>
      <c r="Y12" s="8"/>
      <c r="Z12" s="9"/>
      <c r="AA12" s="9"/>
      <c r="AB12" s="9"/>
      <c r="AC12" s="9"/>
      <c r="AD12" s="9"/>
      <c r="AE12" s="9"/>
      <c r="AF12" s="198"/>
      <c r="AG12" s="198"/>
      <c r="AH12" s="198"/>
      <c r="AI12" s="198"/>
      <c r="AJ12" s="198"/>
      <c r="AK12" s="198"/>
      <c r="AL12" s="198"/>
      <c r="AM12" s="198"/>
      <c r="AN12" s="198"/>
      <c r="AO12" s="198"/>
      <c r="AP12" s="198"/>
      <c r="AQ12" s="198"/>
      <c r="AR12" s="198"/>
      <c r="AS12" s="198"/>
      <c r="AT12" s="198"/>
      <c r="AU12" s="198"/>
    </row>
    <row r="13" spans="1:47">
      <c r="A13" s="12"/>
      <c r="B13" s="12"/>
      <c r="C13" s="12"/>
      <c r="D13" s="12"/>
      <c r="E13" s="12"/>
      <c r="F13" s="173" t="s">
        <v>8</v>
      </c>
      <c r="G13" s="707" t="s">
        <v>135</v>
      </c>
      <c r="H13" s="708"/>
      <c r="I13" s="708"/>
      <c r="J13" s="367">
        <v>36.743106530439206</v>
      </c>
      <c r="K13" s="373">
        <v>8.5505941352824451</v>
      </c>
      <c r="L13" s="50">
        <v>15</v>
      </c>
      <c r="M13" s="639">
        <v>1.872699781732589</v>
      </c>
      <c r="N13" s="374">
        <v>1.3620000000000001</v>
      </c>
      <c r="O13" s="374">
        <v>1.3665862382849805</v>
      </c>
      <c r="P13" s="375">
        <v>6.3024287901060712</v>
      </c>
      <c r="Q13" s="637">
        <v>-13.590356985680822</v>
      </c>
      <c r="R13" s="375">
        <v>-13.219881986010956</v>
      </c>
      <c r="S13" s="375">
        <v>1.3286929999999999</v>
      </c>
      <c r="T13" s="375">
        <v>0.46451441999999998</v>
      </c>
      <c r="U13" s="375">
        <v>11.929682067475165</v>
      </c>
      <c r="V13" s="50">
        <v>10.028637765685154</v>
      </c>
      <c r="W13" s="50">
        <v>12.5</v>
      </c>
      <c r="X13" s="8"/>
      <c r="Y13" s="8"/>
      <c r="Z13" s="9"/>
      <c r="AA13" s="9"/>
      <c r="AB13" s="9"/>
      <c r="AC13" s="9"/>
      <c r="AD13" s="9"/>
      <c r="AE13" s="9"/>
      <c r="AF13" s="198"/>
      <c r="AG13" s="198"/>
      <c r="AH13" s="198"/>
      <c r="AI13" s="198"/>
      <c r="AJ13" s="198"/>
      <c r="AK13" s="198"/>
      <c r="AL13" s="198"/>
      <c r="AM13" s="198"/>
      <c r="AN13" s="198"/>
      <c r="AO13" s="198"/>
      <c r="AP13" s="198"/>
      <c r="AQ13" s="198"/>
      <c r="AR13" s="198"/>
      <c r="AS13" s="198"/>
      <c r="AT13" s="198"/>
      <c r="AU13" s="198"/>
    </row>
    <row r="14" spans="1:47">
      <c r="A14" s="12"/>
      <c r="B14" s="12"/>
      <c r="C14" s="12"/>
      <c r="D14" s="12"/>
      <c r="E14" s="12"/>
      <c r="F14" s="173" t="s">
        <v>9</v>
      </c>
      <c r="G14" s="707" t="s">
        <v>136</v>
      </c>
      <c r="H14" s="708"/>
      <c r="I14" s="708"/>
      <c r="J14" s="367">
        <v>4.7007864066062357</v>
      </c>
      <c r="K14" s="373" t="s">
        <v>20</v>
      </c>
      <c r="L14" s="50" t="s">
        <v>20</v>
      </c>
      <c r="M14" s="639">
        <v>0</v>
      </c>
      <c r="N14" s="374">
        <v>0</v>
      </c>
      <c r="O14" s="374">
        <v>0</v>
      </c>
      <c r="P14" s="375">
        <v>-0.1190149191478946</v>
      </c>
      <c r="Q14" s="637">
        <v>1.8185</v>
      </c>
      <c r="R14" s="375">
        <v>0.70152223622115595</v>
      </c>
      <c r="S14" s="375">
        <v>0</v>
      </c>
      <c r="T14" s="375"/>
      <c r="U14" s="375">
        <v>5.9841243136739095</v>
      </c>
      <c r="V14" s="50" t="s">
        <v>20</v>
      </c>
      <c r="W14" s="50" t="s">
        <v>20</v>
      </c>
      <c r="X14" s="8"/>
      <c r="Y14" s="8"/>
      <c r="Z14" s="9"/>
      <c r="AA14" s="9"/>
      <c r="AB14" s="9"/>
      <c r="AC14" s="9"/>
      <c r="AD14" s="9"/>
      <c r="AE14" s="9"/>
      <c r="AF14" s="198"/>
      <c r="AG14" s="198"/>
      <c r="AH14" s="198"/>
      <c r="AI14" s="198"/>
      <c r="AJ14" s="198"/>
      <c r="AK14" s="198"/>
      <c r="AL14" s="198"/>
      <c r="AM14" s="198"/>
      <c r="AN14" s="198"/>
      <c r="AO14" s="198"/>
      <c r="AP14" s="198"/>
      <c r="AQ14" s="198"/>
      <c r="AR14" s="198"/>
      <c r="AS14" s="198"/>
      <c r="AT14" s="198"/>
      <c r="AU14" s="198"/>
    </row>
    <row r="15" spans="1:47">
      <c r="A15" s="12"/>
      <c r="B15" s="12"/>
      <c r="C15" s="12"/>
      <c r="D15" s="12"/>
      <c r="E15" s="12"/>
      <c r="F15" s="173" t="s">
        <v>10</v>
      </c>
      <c r="G15" s="707" t="s">
        <v>137</v>
      </c>
      <c r="H15" s="708"/>
      <c r="I15" s="708"/>
      <c r="J15" s="367">
        <v>16.14271263150075</v>
      </c>
      <c r="K15" s="373">
        <v>7.3375441228443181</v>
      </c>
      <c r="L15" s="50">
        <v>5</v>
      </c>
      <c r="M15" s="639">
        <v>11.594518635243128</v>
      </c>
      <c r="N15" s="374">
        <v>0</v>
      </c>
      <c r="O15" s="374">
        <v>0</v>
      </c>
      <c r="P15" s="375">
        <v>3.9008862920846168</v>
      </c>
      <c r="Q15" s="637">
        <v>15.693</v>
      </c>
      <c r="R15" s="375">
        <v>3.1018293072285652</v>
      </c>
      <c r="S15" s="375">
        <v>0</v>
      </c>
      <c r="T15" s="375">
        <v>3.4024412430198385</v>
      </c>
      <c r="U15" s="375">
        <v>34.716235143501059</v>
      </c>
      <c r="V15" s="50">
        <v>7.5978153559953734</v>
      </c>
      <c r="W15" s="50">
        <v>3.5</v>
      </c>
      <c r="X15" s="8"/>
      <c r="Y15" s="8"/>
      <c r="Z15" s="9"/>
      <c r="AA15" s="9"/>
      <c r="AB15" s="9"/>
      <c r="AC15" s="9"/>
      <c r="AD15" s="9"/>
      <c r="AE15" s="9"/>
      <c r="AF15" s="198"/>
      <c r="AG15" s="198"/>
      <c r="AH15" s="198"/>
      <c r="AI15" s="198"/>
      <c r="AJ15" s="198"/>
      <c r="AK15" s="198"/>
      <c r="AL15" s="198"/>
      <c r="AM15" s="198"/>
      <c r="AN15" s="198"/>
      <c r="AO15" s="198"/>
      <c r="AP15" s="198"/>
      <c r="AQ15" s="198"/>
      <c r="AR15" s="198"/>
      <c r="AS15" s="198"/>
      <c r="AT15" s="198"/>
      <c r="AU15" s="198"/>
    </row>
    <row r="16" spans="1:47">
      <c r="A16" s="12"/>
      <c r="B16" s="12"/>
      <c r="C16" s="12"/>
      <c r="D16" s="12"/>
      <c r="E16" s="12"/>
      <c r="F16" s="173" t="s">
        <v>11</v>
      </c>
      <c r="G16" s="707" t="s">
        <v>138</v>
      </c>
      <c r="H16" s="708"/>
      <c r="I16" s="708"/>
      <c r="J16" s="367">
        <v>3.8998256791301116</v>
      </c>
      <c r="K16" s="373">
        <v>6.3294583343193214</v>
      </c>
      <c r="L16" s="50">
        <v>7</v>
      </c>
      <c r="M16" s="639">
        <v>0.8175254632917035</v>
      </c>
      <c r="N16" s="374">
        <v>0</v>
      </c>
      <c r="O16" s="376">
        <v>0</v>
      </c>
      <c r="P16" s="375">
        <v>0.14566511533793916</v>
      </c>
      <c r="Q16" s="637">
        <v>-2.4E-2</v>
      </c>
      <c r="R16" s="375">
        <v>-0.35276175728998993</v>
      </c>
      <c r="S16" s="375">
        <v>0</v>
      </c>
      <c r="T16" s="375">
        <v>0.79015199999999997</v>
      </c>
      <c r="U16" s="375">
        <v>3.933253549615022</v>
      </c>
      <c r="V16" s="50">
        <v>6.6515800459069769</v>
      </c>
      <c r="W16" s="50">
        <v>8</v>
      </c>
      <c r="X16" s="8"/>
      <c r="Y16" s="8"/>
      <c r="Z16" s="9"/>
      <c r="AA16" s="9"/>
      <c r="AB16" s="9"/>
      <c r="AC16" s="9"/>
      <c r="AD16" s="9"/>
      <c r="AE16" s="9"/>
      <c r="AF16" s="198"/>
      <c r="AG16" s="198"/>
      <c r="AH16" s="198"/>
      <c r="AI16" s="198"/>
      <c r="AJ16" s="198"/>
      <c r="AK16" s="198"/>
      <c r="AL16" s="198"/>
      <c r="AM16" s="198"/>
      <c r="AN16" s="198"/>
      <c r="AO16" s="198"/>
      <c r="AP16" s="198"/>
      <c r="AQ16" s="198"/>
      <c r="AR16" s="198"/>
      <c r="AS16" s="198"/>
      <c r="AT16" s="198"/>
      <c r="AU16" s="198"/>
    </row>
    <row r="17" spans="1:47">
      <c r="A17" s="12"/>
      <c r="B17" s="12"/>
      <c r="C17" s="12"/>
      <c r="D17" s="12"/>
      <c r="E17" s="12"/>
      <c r="F17" s="173" t="s">
        <v>12</v>
      </c>
      <c r="G17" s="707" t="s">
        <v>139</v>
      </c>
      <c r="H17" s="708"/>
      <c r="I17" s="708"/>
      <c r="J17" s="367">
        <v>3.8757526879064059</v>
      </c>
      <c r="K17" s="373">
        <v>6.9950432145632657</v>
      </c>
      <c r="L17" s="50">
        <v>10</v>
      </c>
      <c r="M17" s="639">
        <v>2.6889970281706916</v>
      </c>
      <c r="N17" s="374">
        <v>0</v>
      </c>
      <c r="O17" s="376">
        <v>0</v>
      </c>
      <c r="P17" s="375">
        <v>1.5380787381567749</v>
      </c>
      <c r="Q17" s="637">
        <v>5.681</v>
      </c>
      <c r="R17" s="375">
        <v>1.6983766857323237</v>
      </c>
      <c r="S17" s="375">
        <v>0.43269000000000002</v>
      </c>
      <c r="T17" s="375">
        <v>10.700122210000002</v>
      </c>
      <c r="U17" s="375">
        <v>9.5526882653632654</v>
      </c>
      <c r="V17" s="50">
        <v>7.2078319199699479</v>
      </c>
      <c r="W17" s="50">
        <v>10</v>
      </c>
      <c r="X17" s="8"/>
      <c r="Y17" s="8"/>
      <c r="Z17" s="9"/>
      <c r="AA17" s="9"/>
      <c r="AB17" s="9"/>
      <c r="AC17" s="9"/>
      <c r="AD17" s="9"/>
      <c r="AE17" s="9"/>
      <c r="AF17" s="198"/>
      <c r="AG17" s="198"/>
      <c r="AH17" s="198"/>
      <c r="AI17" s="198"/>
      <c r="AJ17" s="198"/>
      <c r="AK17" s="198"/>
      <c r="AL17" s="198"/>
      <c r="AM17" s="198"/>
      <c r="AN17" s="198"/>
      <c r="AO17" s="198"/>
      <c r="AP17" s="198"/>
      <c r="AQ17" s="198"/>
      <c r="AR17" s="198"/>
      <c r="AS17" s="198"/>
      <c r="AT17" s="198"/>
      <c r="AU17" s="198"/>
    </row>
    <row r="18" spans="1:47">
      <c r="A18" s="12"/>
      <c r="B18" s="12"/>
      <c r="C18" s="12"/>
      <c r="D18" s="12"/>
      <c r="E18" s="12"/>
      <c r="F18" s="173" t="s">
        <v>13</v>
      </c>
      <c r="G18" s="707" t="s">
        <v>140</v>
      </c>
      <c r="H18" s="708"/>
      <c r="I18" s="708"/>
      <c r="J18" s="367">
        <v>5.2657279599188227</v>
      </c>
      <c r="K18" s="373">
        <v>6.3688747673818549</v>
      </c>
      <c r="L18" s="50">
        <v>10</v>
      </c>
      <c r="M18" s="639">
        <v>0.17454558078607782</v>
      </c>
      <c r="N18" s="374">
        <v>0</v>
      </c>
      <c r="O18" s="376">
        <v>0</v>
      </c>
      <c r="P18" s="375">
        <v>1.7554403275244403</v>
      </c>
      <c r="Q18" s="637">
        <v>4.0469999999999997</v>
      </c>
      <c r="R18" s="375">
        <v>0.67583448337990049</v>
      </c>
      <c r="S18" s="375"/>
      <c r="T18" s="375">
        <v>0.3078779299999998</v>
      </c>
      <c r="U18" s="375">
        <v>6.5971095142836784</v>
      </c>
      <c r="V18" s="50">
        <v>6.5912788962292588</v>
      </c>
      <c r="W18" s="50">
        <v>20</v>
      </c>
      <c r="X18" s="8"/>
      <c r="Y18" s="8"/>
      <c r="Z18" s="9"/>
      <c r="AA18" s="9"/>
      <c r="AB18" s="9"/>
      <c r="AC18" s="9"/>
      <c r="AD18" s="9"/>
      <c r="AE18" s="9"/>
      <c r="AF18" s="198"/>
      <c r="AG18" s="198"/>
      <c r="AH18" s="198"/>
      <c r="AI18" s="198"/>
      <c r="AJ18" s="198"/>
      <c r="AK18" s="198"/>
      <c r="AL18" s="198"/>
      <c r="AM18" s="198"/>
      <c r="AN18" s="198"/>
      <c r="AO18" s="198"/>
      <c r="AP18" s="198"/>
      <c r="AQ18" s="198"/>
      <c r="AR18" s="198"/>
      <c r="AS18" s="198"/>
      <c r="AT18" s="198"/>
      <c r="AU18" s="198"/>
    </row>
    <row r="19" spans="1:47">
      <c r="A19" s="12"/>
      <c r="B19" s="12"/>
      <c r="C19" s="12"/>
      <c r="D19" s="12"/>
      <c r="E19" s="12"/>
      <c r="F19" s="173" t="s">
        <v>14</v>
      </c>
      <c r="G19" s="707" t="s">
        <v>32</v>
      </c>
      <c r="H19" s="708"/>
      <c r="I19" s="708"/>
      <c r="J19" s="367">
        <v>96.385254729241879</v>
      </c>
      <c r="K19" s="373" t="s">
        <v>20</v>
      </c>
      <c r="L19" s="50" t="s">
        <v>20</v>
      </c>
      <c r="M19" s="639">
        <v>0</v>
      </c>
      <c r="N19" s="374">
        <v>0</v>
      </c>
      <c r="O19" s="376">
        <v>0</v>
      </c>
      <c r="P19" s="375">
        <v>-2.5060166229602889</v>
      </c>
      <c r="Q19" s="637">
        <v>-2.4674295714323651</v>
      </c>
      <c r="R19" s="375">
        <v>-0.66707176255729972</v>
      </c>
      <c r="S19" s="375"/>
      <c r="T19" s="375"/>
      <c r="U19" s="375">
        <v>83.478960000000001</v>
      </c>
      <c r="V19" s="50" t="s">
        <v>20</v>
      </c>
      <c r="W19" s="50" t="s">
        <v>20</v>
      </c>
      <c r="X19" s="8"/>
      <c r="Y19" s="8"/>
      <c r="Z19" s="9"/>
      <c r="AA19" s="9"/>
      <c r="AB19" s="9"/>
      <c r="AC19" s="9"/>
      <c r="AD19" s="9"/>
      <c r="AE19" s="9"/>
      <c r="AF19" s="198"/>
      <c r="AG19" s="198"/>
      <c r="AH19" s="198"/>
      <c r="AI19" s="198"/>
      <c r="AJ19" s="198"/>
      <c r="AK19" s="198"/>
      <c r="AL19" s="198"/>
      <c r="AM19" s="198"/>
      <c r="AN19" s="198"/>
      <c r="AO19" s="198"/>
      <c r="AP19" s="198"/>
      <c r="AQ19" s="198"/>
      <c r="AR19" s="198"/>
      <c r="AS19" s="198"/>
      <c r="AT19" s="198"/>
      <c r="AU19" s="198"/>
    </row>
    <row r="20" spans="1:47">
      <c r="A20" s="12"/>
      <c r="B20" s="12"/>
      <c r="C20" s="12"/>
      <c r="D20" s="12"/>
      <c r="E20" s="12"/>
      <c r="F20" s="173" t="s">
        <v>15</v>
      </c>
      <c r="G20" s="707" t="s">
        <v>141</v>
      </c>
      <c r="H20" s="708"/>
      <c r="I20" s="708"/>
      <c r="J20" s="367">
        <v>106.13037685559563</v>
      </c>
      <c r="K20" s="373" t="s">
        <v>20</v>
      </c>
      <c r="L20" s="50" t="s">
        <v>20</v>
      </c>
      <c r="M20" s="639">
        <v>0</v>
      </c>
      <c r="N20" s="374">
        <v>0</v>
      </c>
      <c r="O20" s="376">
        <v>0</v>
      </c>
      <c r="P20" s="375">
        <v>-2.7593897982454862</v>
      </c>
      <c r="Q20" s="637">
        <v>5.9553694764592276E-2</v>
      </c>
      <c r="R20" s="375">
        <v>2.4458975599457162E-2</v>
      </c>
      <c r="S20" s="375"/>
      <c r="T20" s="375"/>
      <c r="U20" s="375">
        <v>94.584698999999986</v>
      </c>
      <c r="V20" s="50" t="s">
        <v>20</v>
      </c>
      <c r="W20" s="50" t="s">
        <v>20</v>
      </c>
      <c r="X20" s="8"/>
      <c r="Y20" s="8"/>
      <c r="Z20" s="9"/>
      <c r="AA20" s="9"/>
      <c r="AB20" s="9"/>
      <c r="AC20" s="9"/>
      <c r="AD20" s="9"/>
      <c r="AE20" s="9"/>
      <c r="AF20" s="198"/>
      <c r="AG20" s="198"/>
      <c r="AH20" s="198"/>
      <c r="AI20" s="198"/>
      <c r="AJ20" s="198"/>
      <c r="AK20" s="198"/>
      <c r="AL20" s="198"/>
      <c r="AM20" s="198"/>
      <c r="AN20" s="198"/>
      <c r="AO20" s="198"/>
      <c r="AP20" s="198"/>
      <c r="AQ20" s="198"/>
      <c r="AR20" s="198"/>
      <c r="AS20" s="198"/>
      <c r="AT20" s="198"/>
      <c r="AU20" s="198"/>
    </row>
    <row r="21" spans="1:47">
      <c r="A21" s="12"/>
      <c r="B21" s="12"/>
      <c r="C21" s="12"/>
      <c r="D21" s="12"/>
      <c r="E21" s="12"/>
      <c r="F21" s="173" t="s">
        <v>16</v>
      </c>
      <c r="G21" s="707"/>
      <c r="H21" s="708"/>
      <c r="I21" s="708"/>
      <c r="J21" s="367"/>
      <c r="K21" s="373" t="s">
        <v>20</v>
      </c>
      <c r="L21" s="50" t="s">
        <v>20</v>
      </c>
      <c r="M21" s="375"/>
      <c r="N21" s="374">
        <v>0</v>
      </c>
      <c r="O21" s="377">
        <v>0</v>
      </c>
      <c r="P21" s="375"/>
      <c r="Q21" s="375"/>
      <c r="R21" s="375"/>
      <c r="S21" s="375"/>
      <c r="T21" s="375"/>
      <c r="U21" s="375"/>
      <c r="V21" s="50" t="s">
        <v>20</v>
      </c>
      <c r="W21" s="50" t="s">
        <v>20</v>
      </c>
      <c r="X21" s="8"/>
      <c r="Y21" s="8"/>
      <c r="Z21" s="9"/>
      <c r="AA21" s="9"/>
      <c r="AB21" s="9"/>
      <c r="AC21" s="9"/>
      <c r="AD21" s="9"/>
      <c r="AE21" s="9"/>
      <c r="AF21" s="198"/>
      <c r="AG21" s="198"/>
      <c r="AH21" s="198"/>
      <c r="AI21" s="198"/>
      <c r="AJ21" s="198"/>
      <c r="AK21" s="198"/>
      <c r="AL21" s="198"/>
      <c r="AM21" s="198"/>
      <c r="AN21" s="198"/>
      <c r="AO21" s="198"/>
      <c r="AP21" s="198"/>
      <c r="AQ21" s="198"/>
      <c r="AR21" s="198"/>
      <c r="AS21" s="198"/>
      <c r="AT21" s="198"/>
      <c r="AU21" s="198"/>
    </row>
    <row r="22" spans="1:47">
      <c r="A22" s="12"/>
      <c r="B22" s="12"/>
      <c r="C22" s="12"/>
      <c r="D22" s="12"/>
      <c r="E22" s="12"/>
      <c r="F22" s="173" t="s">
        <v>17</v>
      </c>
      <c r="G22" s="707"/>
      <c r="H22" s="708"/>
      <c r="I22" s="708"/>
      <c r="J22" s="367"/>
      <c r="K22" s="373" t="s">
        <v>20</v>
      </c>
      <c r="L22" s="50" t="s">
        <v>20</v>
      </c>
      <c r="M22" s="375"/>
      <c r="N22" s="375"/>
      <c r="O22" s="375"/>
      <c r="P22" s="375"/>
      <c r="Q22" s="375"/>
      <c r="R22" s="375"/>
      <c r="S22" s="375"/>
      <c r="T22" s="375"/>
      <c r="U22" s="375"/>
      <c r="V22" s="50" t="s">
        <v>20</v>
      </c>
      <c r="W22" s="50" t="s">
        <v>20</v>
      </c>
      <c r="X22" s="8"/>
      <c r="Y22" s="8"/>
      <c r="Z22" s="9"/>
      <c r="AA22" s="9"/>
      <c r="AB22" s="9"/>
      <c r="AC22" s="9"/>
      <c r="AD22" s="9"/>
      <c r="AE22" s="9"/>
      <c r="AF22" s="198"/>
      <c r="AG22" s="198"/>
      <c r="AH22" s="198"/>
      <c r="AI22" s="198"/>
      <c r="AJ22" s="198"/>
      <c r="AK22" s="198"/>
      <c r="AL22" s="198"/>
      <c r="AM22" s="198"/>
      <c r="AN22" s="198"/>
      <c r="AO22" s="198"/>
      <c r="AP22" s="198"/>
      <c r="AQ22" s="198"/>
      <c r="AR22" s="198"/>
      <c r="AS22" s="198"/>
      <c r="AT22" s="198"/>
      <c r="AU22" s="198"/>
    </row>
    <row r="23" spans="1:47">
      <c r="A23" s="12"/>
      <c r="B23" s="12"/>
      <c r="C23" s="12"/>
      <c r="D23" s="12"/>
      <c r="E23" s="12"/>
      <c r="F23" s="303" t="s">
        <v>18</v>
      </c>
      <c r="G23" s="707"/>
      <c r="H23" s="708"/>
      <c r="I23" s="708"/>
      <c r="J23" s="367"/>
      <c r="K23" s="373" t="s">
        <v>20</v>
      </c>
      <c r="L23" s="50" t="s">
        <v>20</v>
      </c>
      <c r="M23" s="375"/>
      <c r="N23" s="375"/>
      <c r="O23" s="375"/>
      <c r="P23" s="375"/>
      <c r="Q23" s="375"/>
      <c r="R23" s="375"/>
      <c r="S23" s="375"/>
      <c r="T23" s="375"/>
      <c r="U23" s="375"/>
      <c r="V23" s="50" t="s">
        <v>20</v>
      </c>
      <c r="W23" s="50" t="s">
        <v>20</v>
      </c>
      <c r="X23" s="8"/>
      <c r="Y23" s="8"/>
      <c r="Z23" s="9"/>
      <c r="AA23" s="9"/>
      <c r="AB23" s="9"/>
      <c r="AC23" s="9"/>
      <c r="AD23" s="9"/>
      <c r="AE23" s="198"/>
      <c r="AF23" s="198"/>
      <c r="AG23" s="198"/>
      <c r="AH23" s="198"/>
      <c r="AI23" s="198"/>
      <c r="AJ23" s="198"/>
      <c r="AK23" s="198"/>
      <c r="AL23" s="198"/>
      <c r="AM23" s="198"/>
      <c r="AN23" s="198"/>
      <c r="AO23" s="198"/>
      <c r="AP23" s="198"/>
      <c r="AQ23" s="198"/>
      <c r="AR23" s="198"/>
      <c r="AS23" s="198"/>
      <c r="AT23" s="198"/>
      <c r="AU23" s="198"/>
    </row>
    <row r="24" spans="1:47">
      <c r="A24" s="12"/>
      <c r="B24" s="12"/>
      <c r="C24" s="12"/>
      <c r="D24" s="12"/>
      <c r="E24" s="12"/>
      <c r="F24" s="303" t="s">
        <v>22</v>
      </c>
      <c r="G24" s="707"/>
      <c r="H24" s="708"/>
      <c r="I24" s="708"/>
      <c r="J24" s="367"/>
      <c r="K24" s="373" t="s">
        <v>20</v>
      </c>
      <c r="L24" s="50" t="s">
        <v>20</v>
      </c>
      <c r="M24" s="375"/>
      <c r="N24" s="375"/>
      <c r="O24" s="375"/>
      <c r="P24" s="375"/>
      <c r="Q24" s="375"/>
      <c r="R24" s="375"/>
      <c r="S24" s="375"/>
      <c r="T24" s="375"/>
      <c r="U24" s="375"/>
      <c r="V24" s="50" t="s">
        <v>20</v>
      </c>
      <c r="W24" s="50" t="s">
        <v>20</v>
      </c>
      <c r="X24" s="8"/>
      <c r="Y24" s="8"/>
      <c r="Z24" s="9"/>
      <c r="AA24" s="9"/>
      <c r="AB24" s="9"/>
      <c r="AC24" s="9"/>
      <c r="AD24" s="9"/>
      <c r="AE24" s="198"/>
      <c r="AF24" s="198"/>
      <c r="AG24" s="198"/>
      <c r="AH24" s="198"/>
      <c r="AI24" s="198"/>
      <c r="AJ24" s="198"/>
      <c r="AK24" s="198"/>
      <c r="AL24" s="198"/>
      <c r="AM24" s="198"/>
      <c r="AN24" s="198"/>
      <c r="AO24" s="198"/>
      <c r="AP24" s="198"/>
      <c r="AQ24" s="198"/>
      <c r="AR24" s="198"/>
      <c r="AS24" s="198"/>
      <c r="AT24" s="198"/>
      <c r="AU24" s="198"/>
    </row>
    <row r="25" spans="1:47">
      <c r="A25" s="12"/>
      <c r="B25" s="12"/>
      <c r="C25" s="12"/>
      <c r="D25" s="12"/>
      <c r="E25" s="12"/>
      <c r="F25" s="303" t="s">
        <v>23</v>
      </c>
      <c r="G25" s="707"/>
      <c r="H25" s="708"/>
      <c r="I25" s="708"/>
      <c r="J25" s="367"/>
      <c r="K25" s="373" t="s">
        <v>20</v>
      </c>
      <c r="L25" s="50" t="s">
        <v>20</v>
      </c>
      <c r="M25" s="375"/>
      <c r="N25" s="375"/>
      <c r="O25" s="375"/>
      <c r="P25" s="375"/>
      <c r="Q25" s="375"/>
      <c r="R25" s="375"/>
      <c r="S25" s="375"/>
      <c r="T25" s="375"/>
      <c r="U25" s="375"/>
      <c r="V25" s="50" t="s">
        <v>20</v>
      </c>
      <c r="W25" s="50" t="s">
        <v>20</v>
      </c>
      <c r="X25" s="8"/>
      <c r="Y25" s="8"/>
      <c r="Z25" s="9"/>
      <c r="AA25" s="9"/>
      <c r="AB25" s="9"/>
      <c r="AC25" s="9"/>
      <c r="AD25" s="9"/>
      <c r="AE25" s="198"/>
      <c r="AF25" s="198"/>
      <c r="AG25" s="198"/>
      <c r="AH25" s="198"/>
      <c r="AI25" s="198"/>
      <c r="AJ25" s="198"/>
      <c r="AK25" s="198"/>
      <c r="AL25" s="198"/>
      <c r="AM25" s="198"/>
      <c r="AN25" s="198"/>
      <c r="AO25" s="198"/>
      <c r="AP25" s="198"/>
      <c r="AQ25" s="198"/>
      <c r="AR25" s="198"/>
      <c r="AS25" s="198"/>
      <c r="AT25" s="198"/>
      <c r="AU25" s="198"/>
    </row>
    <row r="26" spans="1:47">
      <c r="A26" s="12"/>
      <c r="B26" s="12"/>
      <c r="C26" s="12"/>
      <c r="D26" s="12"/>
      <c r="E26" s="12"/>
      <c r="F26" s="303" t="s">
        <v>24</v>
      </c>
      <c r="G26" s="707"/>
      <c r="H26" s="708"/>
      <c r="I26" s="708"/>
      <c r="J26" s="367"/>
      <c r="K26" s="373" t="s">
        <v>20</v>
      </c>
      <c r="L26" s="50" t="s">
        <v>20</v>
      </c>
      <c r="M26" s="375"/>
      <c r="N26" s="375"/>
      <c r="O26" s="375"/>
      <c r="P26" s="375"/>
      <c r="Q26" s="375"/>
      <c r="R26" s="375"/>
      <c r="S26" s="375"/>
      <c r="T26" s="375"/>
      <c r="U26" s="375"/>
      <c r="V26" s="50" t="s">
        <v>20</v>
      </c>
      <c r="W26" s="50" t="s">
        <v>20</v>
      </c>
      <c r="X26" s="8"/>
      <c r="Y26" s="8"/>
      <c r="Z26" s="9"/>
      <c r="AA26" s="9"/>
      <c r="AB26" s="9"/>
      <c r="AC26" s="9"/>
      <c r="AD26" s="9"/>
      <c r="AE26" s="198"/>
      <c r="AF26" s="198"/>
      <c r="AG26" s="198"/>
      <c r="AH26" s="198"/>
      <c r="AI26" s="198"/>
      <c r="AJ26" s="198"/>
      <c r="AK26" s="198"/>
      <c r="AL26" s="198"/>
      <c r="AM26" s="198"/>
      <c r="AN26" s="198"/>
      <c r="AO26" s="198"/>
      <c r="AP26" s="198"/>
      <c r="AQ26" s="198"/>
      <c r="AR26" s="198"/>
      <c r="AS26" s="198"/>
      <c r="AT26" s="198"/>
      <c r="AU26" s="198"/>
    </row>
    <row r="27" spans="1:47">
      <c r="A27" s="12"/>
      <c r="B27" s="12"/>
      <c r="C27" s="12"/>
      <c r="D27" s="12"/>
      <c r="E27" s="12"/>
      <c r="F27" s="303" t="s">
        <v>112</v>
      </c>
      <c r="G27" s="707"/>
      <c r="H27" s="708"/>
      <c r="I27" s="708"/>
      <c r="J27" s="367"/>
      <c r="K27" s="373" t="s">
        <v>20</v>
      </c>
      <c r="L27" s="50" t="s">
        <v>20</v>
      </c>
      <c r="M27" s="375"/>
      <c r="N27" s="375"/>
      <c r="O27" s="375"/>
      <c r="P27" s="375"/>
      <c r="Q27" s="375"/>
      <c r="R27" s="375"/>
      <c r="S27" s="375"/>
      <c r="T27" s="375"/>
      <c r="U27" s="375"/>
      <c r="V27" s="50" t="s">
        <v>20</v>
      </c>
      <c r="W27" s="50" t="s">
        <v>20</v>
      </c>
      <c r="X27" s="8"/>
      <c r="Y27" s="8"/>
      <c r="Z27" s="9"/>
      <c r="AA27" s="9"/>
      <c r="AB27" s="9"/>
      <c r="AC27" s="9"/>
      <c r="AD27" s="9"/>
      <c r="AE27" s="198"/>
      <c r="AF27" s="198"/>
      <c r="AG27" s="198"/>
      <c r="AH27" s="198"/>
      <c r="AI27" s="198"/>
      <c r="AJ27" s="198"/>
      <c r="AK27" s="198"/>
      <c r="AL27" s="198"/>
      <c r="AM27" s="198"/>
      <c r="AN27" s="198"/>
      <c r="AO27" s="198"/>
      <c r="AP27" s="198"/>
      <c r="AQ27" s="198"/>
      <c r="AR27" s="198"/>
      <c r="AS27" s="198"/>
      <c r="AT27" s="198"/>
      <c r="AU27" s="198"/>
    </row>
    <row r="28" spans="1:47">
      <c r="A28" s="12"/>
      <c r="B28" s="12"/>
      <c r="C28" s="12"/>
      <c r="D28" s="12"/>
      <c r="E28" s="12"/>
      <c r="F28" s="303" t="s">
        <v>113</v>
      </c>
      <c r="G28" s="707"/>
      <c r="H28" s="708"/>
      <c r="I28" s="708"/>
      <c r="J28" s="367"/>
      <c r="K28" s="373" t="s">
        <v>20</v>
      </c>
      <c r="L28" s="50" t="s">
        <v>20</v>
      </c>
      <c r="M28" s="375"/>
      <c r="N28" s="375"/>
      <c r="O28" s="375"/>
      <c r="P28" s="375"/>
      <c r="Q28" s="375"/>
      <c r="R28" s="375"/>
      <c r="S28" s="375"/>
      <c r="T28" s="375"/>
      <c r="U28" s="375"/>
      <c r="V28" s="50" t="s">
        <v>20</v>
      </c>
      <c r="W28" s="50" t="s">
        <v>20</v>
      </c>
      <c r="X28" s="8"/>
      <c r="Y28" s="8"/>
      <c r="Z28" s="9"/>
      <c r="AA28" s="9"/>
      <c r="AB28" s="9"/>
      <c r="AC28" s="9"/>
      <c r="AD28" s="9"/>
      <c r="AE28" s="198"/>
      <c r="AF28" s="198"/>
      <c r="AG28" s="198"/>
      <c r="AH28" s="198"/>
      <c r="AI28" s="198"/>
      <c r="AJ28" s="198"/>
      <c r="AK28" s="198"/>
      <c r="AL28" s="198"/>
      <c r="AM28" s="198"/>
      <c r="AN28" s="198"/>
      <c r="AO28" s="198"/>
      <c r="AP28" s="198"/>
      <c r="AQ28" s="198"/>
      <c r="AR28" s="198"/>
      <c r="AS28" s="198"/>
      <c r="AT28" s="198"/>
      <c r="AU28" s="198"/>
    </row>
    <row r="29" spans="1:47">
      <c r="A29" s="12"/>
      <c r="B29" s="12"/>
      <c r="C29" s="12"/>
      <c r="D29" s="12"/>
      <c r="E29" s="12"/>
      <c r="F29" s="303" t="s">
        <v>114</v>
      </c>
      <c r="G29" s="707"/>
      <c r="H29" s="708"/>
      <c r="I29" s="708"/>
      <c r="J29" s="367"/>
      <c r="K29" s="373" t="s">
        <v>20</v>
      </c>
      <c r="L29" s="50" t="s">
        <v>20</v>
      </c>
      <c r="M29" s="375"/>
      <c r="N29" s="375"/>
      <c r="O29" s="375"/>
      <c r="P29" s="375"/>
      <c r="Q29" s="375"/>
      <c r="R29" s="375"/>
      <c r="S29" s="375"/>
      <c r="T29" s="375"/>
      <c r="U29" s="375"/>
      <c r="V29" s="50" t="s">
        <v>20</v>
      </c>
      <c r="W29" s="50" t="s">
        <v>20</v>
      </c>
      <c r="X29" s="8"/>
      <c r="Y29" s="8"/>
      <c r="Z29" s="9"/>
      <c r="AA29" s="9"/>
      <c r="AB29" s="9"/>
      <c r="AC29" s="9"/>
      <c r="AD29" s="9"/>
      <c r="AE29" s="198"/>
      <c r="AF29" s="198"/>
      <c r="AG29" s="198"/>
      <c r="AH29" s="198"/>
      <c r="AI29" s="198"/>
      <c r="AJ29" s="198"/>
      <c r="AK29" s="198"/>
      <c r="AL29" s="198"/>
      <c r="AM29" s="198"/>
      <c r="AN29" s="198"/>
      <c r="AO29" s="198"/>
      <c r="AP29" s="198"/>
      <c r="AQ29" s="198"/>
      <c r="AR29" s="198"/>
      <c r="AS29" s="198"/>
      <c r="AT29" s="198"/>
      <c r="AU29" s="198"/>
    </row>
    <row r="30" spans="1:47">
      <c r="A30" s="12"/>
      <c r="B30" s="12"/>
      <c r="C30" s="12"/>
      <c r="D30" s="12"/>
      <c r="E30" s="12"/>
      <c r="F30" s="303" t="s">
        <v>115</v>
      </c>
      <c r="G30" s="707"/>
      <c r="H30" s="708"/>
      <c r="I30" s="708"/>
      <c r="J30" s="367"/>
      <c r="K30" s="373" t="s">
        <v>20</v>
      </c>
      <c r="L30" s="50" t="s">
        <v>20</v>
      </c>
      <c r="M30" s="375"/>
      <c r="N30" s="375"/>
      <c r="O30" s="375"/>
      <c r="P30" s="375"/>
      <c r="Q30" s="375"/>
      <c r="R30" s="375"/>
      <c r="S30" s="375"/>
      <c r="T30" s="375"/>
      <c r="U30" s="375"/>
      <c r="V30" s="50" t="s">
        <v>20</v>
      </c>
      <c r="W30" s="50" t="s">
        <v>20</v>
      </c>
      <c r="X30" s="8"/>
      <c r="Y30" s="8"/>
      <c r="Z30" s="9"/>
      <c r="AA30" s="9"/>
      <c r="AB30" s="9"/>
      <c r="AC30" s="9"/>
      <c r="AD30" s="9"/>
      <c r="AE30" s="198"/>
      <c r="AF30" s="198"/>
      <c r="AG30" s="198"/>
      <c r="AH30" s="198"/>
      <c r="AI30" s="198"/>
      <c r="AJ30" s="198"/>
      <c r="AK30" s="198"/>
      <c r="AL30" s="198"/>
      <c r="AM30" s="198"/>
      <c r="AN30" s="198"/>
      <c r="AO30" s="198"/>
      <c r="AP30" s="198"/>
      <c r="AQ30" s="198"/>
      <c r="AR30" s="198"/>
      <c r="AS30" s="198"/>
      <c r="AT30" s="198"/>
      <c r="AU30" s="198"/>
    </row>
    <row r="31" spans="1:47">
      <c r="A31" s="12"/>
      <c r="B31" s="12"/>
      <c r="C31" s="12"/>
      <c r="D31" s="12"/>
      <c r="E31" s="12"/>
      <c r="F31" s="303" t="s">
        <v>116</v>
      </c>
      <c r="G31" s="707"/>
      <c r="H31" s="708"/>
      <c r="I31" s="708"/>
      <c r="J31" s="367"/>
      <c r="K31" s="373" t="s">
        <v>20</v>
      </c>
      <c r="L31" s="50" t="s">
        <v>20</v>
      </c>
      <c r="M31" s="375"/>
      <c r="N31" s="375"/>
      <c r="O31" s="375"/>
      <c r="P31" s="375"/>
      <c r="Q31" s="375"/>
      <c r="R31" s="375"/>
      <c r="S31" s="375"/>
      <c r="T31" s="375"/>
      <c r="U31" s="375"/>
      <c r="V31" s="50" t="s">
        <v>20</v>
      </c>
      <c r="W31" s="50" t="s">
        <v>20</v>
      </c>
      <c r="X31" s="8"/>
      <c r="Y31" s="8"/>
      <c r="Z31" s="9"/>
      <c r="AA31" s="9"/>
      <c r="AB31" s="9"/>
      <c r="AC31" s="9"/>
      <c r="AD31" s="9"/>
      <c r="AE31" s="198"/>
      <c r="AF31" s="198"/>
      <c r="AG31" s="198"/>
      <c r="AH31" s="198"/>
      <c r="AI31" s="198"/>
      <c r="AJ31" s="198"/>
      <c r="AK31" s="198"/>
      <c r="AL31" s="198"/>
      <c r="AM31" s="198"/>
      <c r="AN31" s="198"/>
      <c r="AO31" s="198"/>
      <c r="AP31" s="198"/>
      <c r="AQ31" s="198"/>
      <c r="AR31" s="198"/>
      <c r="AS31" s="198"/>
      <c r="AT31" s="198"/>
      <c r="AU31" s="198"/>
    </row>
    <row r="32" spans="1:47">
      <c r="A32" s="12"/>
      <c r="B32" s="12"/>
      <c r="C32" s="12"/>
      <c r="D32" s="12"/>
      <c r="E32" s="12"/>
      <c r="F32" s="303" t="s">
        <v>117</v>
      </c>
      <c r="G32" s="707"/>
      <c r="H32" s="708"/>
      <c r="I32" s="708"/>
      <c r="J32" s="367"/>
      <c r="K32" s="373" t="s">
        <v>20</v>
      </c>
      <c r="L32" s="50" t="s">
        <v>20</v>
      </c>
      <c r="M32" s="375"/>
      <c r="N32" s="375"/>
      <c r="O32" s="375"/>
      <c r="P32" s="375"/>
      <c r="Q32" s="375"/>
      <c r="R32" s="375"/>
      <c r="S32" s="375"/>
      <c r="T32" s="375"/>
      <c r="U32" s="375"/>
      <c r="V32" s="50" t="s">
        <v>20</v>
      </c>
      <c r="W32" s="50" t="s">
        <v>20</v>
      </c>
      <c r="X32" s="8"/>
      <c r="Y32" s="8"/>
      <c r="Z32" s="9"/>
      <c r="AA32" s="9"/>
      <c r="AB32" s="9"/>
      <c r="AC32" s="9"/>
      <c r="AD32" s="9"/>
      <c r="AE32" s="198"/>
      <c r="AF32" s="198"/>
      <c r="AG32" s="198"/>
      <c r="AH32" s="198"/>
      <c r="AI32" s="198"/>
      <c r="AJ32" s="198"/>
      <c r="AK32" s="198"/>
      <c r="AL32" s="198"/>
      <c r="AM32" s="198"/>
      <c r="AN32" s="198"/>
      <c r="AO32" s="198"/>
      <c r="AP32" s="198"/>
      <c r="AQ32" s="198"/>
      <c r="AR32" s="198"/>
      <c r="AS32" s="198"/>
      <c r="AT32" s="198"/>
      <c r="AU32" s="198"/>
    </row>
    <row r="33" spans="1:47">
      <c r="A33" s="12"/>
      <c r="B33" s="12"/>
      <c r="C33" s="12"/>
      <c r="D33" s="12"/>
      <c r="E33" s="12"/>
      <c r="F33" s="303" t="s">
        <v>118</v>
      </c>
      <c r="G33" s="707"/>
      <c r="H33" s="708"/>
      <c r="I33" s="708"/>
      <c r="J33" s="367"/>
      <c r="K33" s="373" t="s">
        <v>20</v>
      </c>
      <c r="L33" s="50" t="s">
        <v>20</v>
      </c>
      <c r="M33" s="375"/>
      <c r="N33" s="375"/>
      <c r="O33" s="375"/>
      <c r="P33" s="375"/>
      <c r="Q33" s="375"/>
      <c r="R33" s="375"/>
      <c r="S33" s="375"/>
      <c r="T33" s="375"/>
      <c r="U33" s="375"/>
      <c r="V33" s="50" t="s">
        <v>20</v>
      </c>
      <c r="W33" s="50" t="s">
        <v>20</v>
      </c>
      <c r="X33" s="8"/>
      <c r="Y33" s="8"/>
      <c r="Z33" s="9"/>
      <c r="AA33" s="9"/>
      <c r="AB33" s="9"/>
      <c r="AC33" s="9"/>
      <c r="AD33" s="9"/>
      <c r="AE33" s="198"/>
      <c r="AF33" s="198"/>
      <c r="AG33" s="198"/>
      <c r="AH33" s="198"/>
      <c r="AI33" s="198"/>
      <c r="AJ33" s="198"/>
      <c r="AK33" s="198"/>
      <c r="AL33" s="198"/>
      <c r="AM33" s="198"/>
      <c r="AN33" s="198"/>
      <c r="AO33" s="198"/>
      <c r="AP33" s="198"/>
      <c r="AQ33" s="198"/>
      <c r="AR33" s="198"/>
      <c r="AS33" s="198"/>
      <c r="AT33" s="198"/>
      <c r="AU33" s="198"/>
    </row>
    <row r="34" spans="1:47">
      <c r="A34" s="12"/>
      <c r="B34" s="12"/>
      <c r="C34" s="12"/>
      <c r="D34" s="12"/>
      <c r="E34" s="12"/>
      <c r="F34" s="303" t="s">
        <v>119</v>
      </c>
      <c r="G34" s="707"/>
      <c r="H34" s="708"/>
      <c r="I34" s="708"/>
      <c r="J34" s="367"/>
      <c r="K34" s="373" t="s">
        <v>20</v>
      </c>
      <c r="L34" s="50" t="s">
        <v>20</v>
      </c>
      <c r="M34" s="375"/>
      <c r="N34" s="375"/>
      <c r="O34" s="375"/>
      <c r="P34" s="375"/>
      <c r="Q34" s="375"/>
      <c r="R34" s="375"/>
      <c r="S34" s="375"/>
      <c r="T34" s="375"/>
      <c r="U34" s="375"/>
      <c r="V34" s="50" t="s">
        <v>20</v>
      </c>
      <c r="W34" s="50" t="s">
        <v>20</v>
      </c>
      <c r="X34" s="8"/>
      <c r="Y34" s="8"/>
      <c r="Z34" s="9"/>
      <c r="AA34" s="9"/>
      <c r="AB34" s="9"/>
      <c r="AC34" s="9"/>
      <c r="AD34" s="9"/>
      <c r="AE34" s="198"/>
      <c r="AF34" s="198"/>
      <c r="AG34" s="198"/>
      <c r="AH34" s="198"/>
      <c r="AI34" s="198"/>
      <c r="AJ34" s="198"/>
      <c r="AK34" s="198"/>
      <c r="AL34" s="198"/>
      <c r="AM34" s="198"/>
      <c r="AN34" s="198"/>
      <c r="AO34" s="198"/>
      <c r="AP34" s="198"/>
      <c r="AQ34" s="198"/>
      <c r="AR34" s="198"/>
      <c r="AS34" s="198"/>
      <c r="AT34" s="198"/>
      <c r="AU34" s="198"/>
    </row>
    <row r="35" spans="1:47">
      <c r="A35" s="12"/>
      <c r="B35" s="12"/>
      <c r="C35" s="12"/>
      <c r="D35" s="12"/>
      <c r="E35" s="12"/>
      <c r="F35" s="303" t="s">
        <v>120</v>
      </c>
      <c r="G35" s="707"/>
      <c r="H35" s="708"/>
      <c r="I35" s="708"/>
      <c r="J35" s="367"/>
      <c r="K35" s="373" t="s">
        <v>20</v>
      </c>
      <c r="L35" s="50" t="s">
        <v>20</v>
      </c>
      <c r="M35" s="375"/>
      <c r="N35" s="375"/>
      <c r="O35" s="375"/>
      <c r="P35" s="375"/>
      <c r="Q35" s="375"/>
      <c r="R35" s="375"/>
      <c r="S35" s="375"/>
      <c r="T35" s="375"/>
      <c r="U35" s="375"/>
      <c r="V35" s="50" t="s">
        <v>20</v>
      </c>
      <c r="W35" s="50" t="s">
        <v>20</v>
      </c>
      <c r="X35" s="8"/>
      <c r="Y35" s="8"/>
      <c r="Z35" s="9"/>
      <c r="AA35" s="9"/>
      <c r="AB35" s="9"/>
      <c r="AC35" s="9"/>
      <c r="AD35" s="9"/>
      <c r="AE35" s="198"/>
      <c r="AF35" s="198"/>
      <c r="AG35" s="198"/>
      <c r="AH35" s="198"/>
      <c r="AI35" s="198"/>
      <c r="AJ35" s="198"/>
      <c r="AK35" s="198"/>
      <c r="AL35" s="198"/>
      <c r="AM35" s="198"/>
      <c r="AN35" s="198"/>
      <c r="AO35" s="198"/>
      <c r="AP35" s="198"/>
      <c r="AQ35" s="198"/>
      <c r="AR35" s="198"/>
      <c r="AS35" s="198"/>
      <c r="AT35" s="198"/>
      <c r="AU35" s="198"/>
    </row>
    <row r="36" spans="1:47">
      <c r="A36" s="12"/>
      <c r="B36" s="12"/>
      <c r="C36" s="12"/>
      <c r="D36" s="12"/>
      <c r="E36" s="12"/>
      <c r="F36" s="303" t="s">
        <v>121</v>
      </c>
      <c r="G36" s="707"/>
      <c r="H36" s="708"/>
      <c r="I36" s="708"/>
      <c r="J36" s="367"/>
      <c r="K36" s="373" t="s">
        <v>20</v>
      </c>
      <c r="L36" s="50" t="s">
        <v>20</v>
      </c>
      <c r="M36" s="375"/>
      <c r="N36" s="375"/>
      <c r="O36" s="375"/>
      <c r="P36" s="375"/>
      <c r="Q36" s="375"/>
      <c r="R36" s="375"/>
      <c r="S36" s="375"/>
      <c r="T36" s="375"/>
      <c r="U36" s="375"/>
      <c r="V36" s="50" t="s">
        <v>20</v>
      </c>
      <c r="W36" s="50" t="s">
        <v>20</v>
      </c>
      <c r="X36" s="8"/>
      <c r="Y36" s="8"/>
      <c r="Z36" s="9"/>
      <c r="AA36" s="9"/>
      <c r="AB36" s="9"/>
      <c r="AC36" s="9"/>
      <c r="AD36" s="9"/>
      <c r="AE36" s="198"/>
      <c r="AF36" s="198"/>
      <c r="AG36" s="198"/>
      <c r="AH36" s="198"/>
      <c r="AI36" s="198"/>
      <c r="AJ36" s="198"/>
      <c r="AK36" s="198"/>
      <c r="AL36" s="198"/>
      <c r="AM36" s="198"/>
      <c r="AN36" s="198"/>
      <c r="AO36" s="198"/>
      <c r="AP36" s="198"/>
      <c r="AQ36" s="198"/>
      <c r="AR36" s="198"/>
      <c r="AS36" s="198"/>
      <c r="AT36" s="198"/>
      <c r="AU36" s="198"/>
    </row>
    <row r="37" spans="1:47">
      <c r="A37" s="12"/>
      <c r="B37" s="12"/>
      <c r="C37" s="12"/>
      <c r="D37" s="12"/>
      <c r="E37" s="12"/>
      <c r="F37" s="173" t="s">
        <v>19</v>
      </c>
      <c r="G37" s="155"/>
      <c r="H37" s="155"/>
      <c r="I37" s="155"/>
      <c r="J37" s="368">
        <f>SUM(J7:J36)</f>
        <v>1956.232102585243</v>
      </c>
      <c r="K37" s="61"/>
      <c r="L37" s="36"/>
      <c r="M37" s="368">
        <f t="shared" ref="M37:U37" si="0">SUM(M7:M36)</f>
        <v>109.06872237489036</v>
      </c>
      <c r="N37" s="368">
        <f t="shared" si="0"/>
        <v>115.84899999999999</v>
      </c>
      <c r="O37" s="378">
        <f t="shared" si="0"/>
        <v>116.51474198763486</v>
      </c>
      <c r="P37" s="368">
        <f t="shared" si="0"/>
        <v>45.523352281960584</v>
      </c>
      <c r="Q37" s="368">
        <f t="shared" si="0"/>
        <v>57.55983069683036</v>
      </c>
      <c r="R37" s="368">
        <f t="shared" si="0"/>
        <v>-18.986894388246089</v>
      </c>
      <c r="S37" s="368">
        <f t="shared" si="0"/>
        <v>17.003209000000002</v>
      </c>
      <c r="T37" s="382">
        <f t="shared" si="0"/>
        <v>39.219019383019834</v>
      </c>
      <c r="U37" s="368">
        <f t="shared" si="0"/>
        <v>1888.6786842065144</v>
      </c>
      <c r="V37" s="61"/>
      <c r="W37" s="61"/>
      <c r="X37" s="61"/>
      <c r="Z37" s="8"/>
      <c r="AA37" s="8"/>
      <c r="AB37" s="8"/>
      <c r="AC37" s="8"/>
      <c r="AD37" s="8"/>
      <c r="AE37" s="198"/>
      <c r="AF37" s="198"/>
      <c r="AG37" s="198"/>
      <c r="AH37" s="198"/>
      <c r="AI37" s="198"/>
      <c r="AJ37" s="198"/>
      <c r="AK37" s="198"/>
      <c r="AL37" s="198"/>
      <c r="AM37" s="198"/>
      <c r="AN37" s="198"/>
      <c r="AO37" s="198"/>
      <c r="AP37" s="198"/>
      <c r="AQ37" s="198"/>
      <c r="AR37" s="198"/>
      <c r="AS37" s="198"/>
      <c r="AT37" s="198"/>
      <c r="AU37" s="198"/>
    </row>
    <row r="38" spans="1:47" ht="21" customHeight="1">
      <c r="A38" s="12"/>
      <c r="B38" s="12"/>
      <c r="C38" s="12"/>
      <c r="D38" s="12"/>
      <c r="E38" s="12"/>
      <c r="F38" s="91"/>
      <c r="G38" s="157"/>
      <c r="H38" s="51">
        <v>1000</v>
      </c>
      <c r="I38" s="379"/>
      <c r="J38" s="379"/>
      <c r="K38" s="379"/>
      <c r="L38" s="379"/>
      <c r="M38" s="379"/>
      <c r="N38" s="379"/>
      <c r="O38" s="379"/>
      <c r="P38" s="379"/>
      <c r="Q38" s="379"/>
      <c r="R38" s="379"/>
      <c r="S38" s="379"/>
      <c r="T38" s="379"/>
      <c r="U38" s="379"/>
      <c r="V38" s="51"/>
      <c r="W38" s="51"/>
      <c r="X38" s="51"/>
      <c r="Y38" s="8"/>
      <c r="Z38" s="8"/>
      <c r="AA38" s="8"/>
      <c r="AB38" s="42"/>
      <c r="AC38" s="9"/>
      <c r="AD38" s="9"/>
      <c r="AE38" s="198"/>
      <c r="AF38" s="198"/>
      <c r="AG38" s="198"/>
      <c r="AH38" s="198"/>
      <c r="AI38" s="198"/>
      <c r="AJ38" s="198"/>
      <c r="AK38" s="198"/>
      <c r="AL38" s="198"/>
      <c r="AM38" s="198"/>
      <c r="AN38" s="198"/>
      <c r="AO38" s="198"/>
      <c r="AP38" s="198"/>
      <c r="AQ38" s="198"/>
      <c r="AR38" s="198"/>
      <c r="AS38" s="198"/>
      <c r="AT38" s="198"/>
      <c r="AU38" s="198"/>
    </row>
    <row r="39" spans="1:47" ht="16.5" customHeight="1">
      <c r="A39" s="74"/>
      <c r="B39" s="74"/>
      <c r="C39" s="74"/>
      <c r="D39" s="74"/>
      <c r="E39" s="74"/>
      <c r="F39" s="706" t="s">
        <v>79</v>
      </c>
      <c r="G39" s="706"/>
      <c r="H39" s="706"/>
      <c r="I39" s="156"/>
      <c r="J39" s="156"/>
      <c r="K39" s="77"/>
      <c r="L39" s="77"/>
      <c r="M39" s="75"/>
      <c r="N39" s="75"/>
      <c r="O39" s="75"/>
      <c r="P39" s="75"/>
      <c r="Q39" s="75"/>
      <c r="R39" s="75"/>
      <c r="S39" s="75"/>
      <c r="T39" s="75"/>
      <c r="U39" s="75"/>
      <c r="V39" s="75"/>
      <c r="W39" s="75"/>
      <c r="X39" s="8"/>
      <c r="Y39" s="8"/>
      <c r="Z39" s="8"/>
      <c r="AA39" s="8"/>
      <c r="AB39" s="42"/>
      <c r="AC39" s="9"/>
      <c r="AD39" s="9"/>
      <c r="AE39" s="198"/>
      <c r="AF39" s="198"/>
      <c r="AG39" s="198"/>
      <c r="AH39" s="198"/>
      <c r="AI39" s="198"/>
      <c r="AJ39" s="198"/>
      <c r="AK39" s="198"/>
      <c r="AL39" s="198"/>
      <c r="AM39" s="198"/>
      <c r="AN39" s="198"/>
      <c r="AO39" s="198"/>
      <c r="AP39" s="198"/>
      <c r="AQ39" s="198"/>
      <c r="AR39" s="198"/>
      <c r="AS39" s="198"/>
      <c r="AT39" s="198"/>
      <c r="AU39" s="198"/>
    </row>
    <row r="40" spans="1:47">
      <c r="A40" s="12"/>
      <c r="B40" s="12"/>
      <c r="C40" s="12"/>
      <c r="D40" s="12"/>
      <c r="E40" s="12"/>
      <c r="F40" s="37" t="s">
        <v>3</v>
      </c>
      <c r="G40" s="242" t="str">
        <f>CONCATENATE(LEFT(H40, 4)-1 &amp;"-" &amp;IF(H40&gt;"2009-10",,"0") &amp;RIGHT(H40,2)-1)</f>
        <v>2007-08</v>
      </c>
      <c r="H40" s="242" t="str">
        <f>X7</f>
        <v>2008-09</v>
      </c>
      <c r="I40" s="242" t="str">
        <f>CONCATENATE(LEFT(H40, 4)+1 &amp;"-" &amp;IF(H40&gt;"2007-08",,"0") &amp;RIGHT(H40,2)+1)</f>
        <v>2009-10</v>
      </c>
      <c r="J40" s="242" t="str">
        <f t="shared" ref="J40:P40" si="1">CONCATENATE(LEFT(I40, 4)+1 &amp;"-" &amp;IF(I40&gt;"2007-08",,"0") &amp;RIGHT(I40,2)+1)</f>
        <v>2010-11</v>
      </c>
      <c r="K40" s="242" t="str">
        <f t="shared" si="1"/>
        <v>2011-12</v>
      </c>
      <c r="L40" s="242" t="str">
        <f t="shared" si="1"/>
        <v>2012-13</v>
      </c>
      <c r="M40" s="242" t="str">
        <f t="shared" si="1"/>
        <v>2013-14</v>
      </c>
      <c r="N40" s="242" t="str">
        <f t="shared" si="1"/>
        <v>2014-15</v>
      </c>
      <c r="O40" s="242" t="str">
        <f t="shared" si="1"/>
        <v>2015-16</v>
      </c>
      <c r="P40" s="242" t="str">
        <f t="shared" si="1"/>
        <v>2016-17</v>
      </c>
      <c r="Q40" s="242" t="str">
        <f>CONCATENATE(LEFT(P40, 4)+1 &amp;"-" &amp;IF(P40&gt;"2007-08",,"0") &amp;RIGHT(P40,2)+1)</f>
        <v>2017-18</v>
      </c>
      <c r="R40" s="143"/>
      <c r="S40" s="8"/>
      <c r="T40" s="8"/>
      <c r="U40" s="8"/>
      <c r="V40" s="8"/>
      <c r="W40" s="42"/>
      <c r="X40" s="9"/>
      <c r="Y40" s="9"/>
      <c r="Z40" s="9"/>
      <c r="AA40" s="9"/>
      <c r="AB40" s="9"/>
      <c r="AC40" s="9"/>
      <c r="AD40" s="9"/>
      <c r="AE40" s="198"/>
      <c r="AF40" s="198"/>
      <c r="AG40" s="198"/>
      <c r="AH40" s="198"/>
      <c r="AI40" s="198"/>
      <c r="AJ40" s="198"/>
      <c r="AK40" s="198"/>
      <c r="AL40" s="198"/>
      <c r="AM40" s="198"/>
      <c r="AN40" s="198"/>
      <c r="AO40" s="198"/>
      <c r="AP40" s="198"/>
      <c r="AQ40" s="198"/>
      <c r="AR40" s="198"/>
      <c r="AS40" s="198"/>
      <c r="AT40" s="198"/>
      <c r="AU40" s="198"/>
    </row>
    <row r="41" spans="1:47" hidden="1" outlineLevel="1">
      <c r="A41" s="12"/>
      <c r="B41" s="12"/>
      <c r="C41" s="12"/>
      <c r="D41" s="12"/>
      <c r="E41" s="12"/>
      <c r="F41" s="173" t="str">
        <f>Asset1</f>
        <v>Secondary</v>
      </c>
      <c r="G41" s="682">
        <f>+'Movements in provisions'!L4</f>
        <v>18.646356438356165</v>
      </c>
      <c r="H41" s="683">
        <f>+'Movements in provisions'!M4</f>
        <v>11.438503003166977</v>
      </c>
      <c r="I41" s="683">
        <f>+'Movements in provisions'!N4</f>
        <v>8.7207640732787493</v>
      </c>
      <c r="J41" s="683">
        <f>+'Movements in provisions'!O4</f>
        <v>13.202584680623596</v>
      </c>
      <c r="K41" s="683">
        <f>+'Movements in provisions'!P4</f>
        <v>18.69417518886755</v>
      </c>
      <c r="L41" s="701">
        <f>+'Movements in provisions'!Q4</f>
        <v>24.233058335643619</v>
      </c>
      <c r="M41" s="701">
        <f>+'Movements in provisions'!R4</f>
        <v>17.740160324374518</v>
      </c>
      <c r="N41" s="63"/>
      <c r="O41" s="63"/>
      <c r="P41" s="63"/>
      <c r="Q41" s="63"/>
      <c r="R41" s="8"/>
      <c r="S41" s="8"/>
      <c r="T41" s="8"/>
      <c r="U41" s="8"/>
      <c r="V41" s="8"/>
      <c r="W41" s="42"/>
      <c r="X41" s="9"/>
      <c r="Y41" s="9"/>
      <c r="Z41" s="9"/>
      <c r="AA41" s="9"/>
      <c r="AB41" s="9"/>
      <c r="AC41" s="9"/>
      <c r="AD41" s="9"/>
      <c r="AE41" s="198"/>
      <c r="AF41" s="198"/>
      <c r="AG41" s="198"/>
      <c r="AH41" s="198"/>
      <c r="AI41" s="198"/>
      <c r="AJ41" s="198"/>
      <c r="AK41" s="198"/>
      <c r="AL41" s="198"/>
      <c r="AM41" s="198"/>
      <c r="AN41" s="198"/>
      <c r="AO41" s="198"/>
      <c r="AP41" s="198"/>
      <c r="AQ41" s="198"/>
      <c r="AR41" s="198"/>
      <c r="AS41" s="198"/>
      <c r="AT41" s="198"/>
      <c r="AU41" s="198"/>
    </row>
    <row r="42" spans="1:47" hidden="1" outlineLevel="1">
      <c r="A42" s="12"/>
      <c r="B42" s="12"/>
      <c r="C42" s="12"/>
      <c r="D42" s="12"/>
      <c r="E42" s="12"/>
      <c r="F42" s="173" t="str">
        <f>Asset2</f>
        <v>Switchgear</v>
      </c>
      <c r="G42" s="682">
        <f>+'Movements in provisions'!L5</f>
        <v>47.457117534246578</v>
      </c>
      <c r="H42" s="684">
        <f>+'Movements in provisions'!M5</f>
        <v>28.616185213497868</v>
      </c>
      <c r="I42" s="684">
        <f>+'Movements in provisions'!N5</f>
        <v>38.444225536011828</v>
      </c>
      <c r="J42" s="684">
        <f>+'Movements in provisions'!O5</f>
        <v>30.180939052179664</v>
      </c>
      <c r="K42" s="684">
        <f>+'Movements in provisions'!P5</f>
        <v>27.905886407808051</v>
      </c>
      <c r="L42" s="702">
        <f>+'Movements in provisions'!Q5</f>
        <v>39.17546844986078</v>
      </c>
      <c r="M42" s="702">
        <f>+'Movements in provisions'!R5</f>
        <v>37.46491206997468</v>
      </c>
      <c r="N42" s="64"/>
      <c r="O42" s="64"/>
      <c r="P42" s="64"/>
      <c r="Q42" s="64"/>
      <c r="R42" s="8"/>
      <c r="S42" s="8"/>
      <c r="T42" s="8"/>
      <c r="U42" s="8"/>
      <c r="V42" s="8"/>
      <c r="W42" s="42"/>
      <c r="X42" s="9"/>
      <c r="Y42" s="9"/>
      <c r="Z42" s="9"/>
      <c r="AA42" s="9"/>
      <c r="AB42" s="9"/>
      <c r="AC42" s="9"/>
      <c r="AD42" s="9"/>
      <c r="AE42" s="198"/>
      <c r="AF42" s="198"/>
      <c r="AG42" s="198"/>
      <c r="AH42" s="198"/>
      <c r="AI42" s="198"/>
      <c r="AJ42" s="198"/>
      <c r="AK42" s="198"/>
      <c r="AL42" s="198"/>
      <c r="AM42" s="198"/>
      <c r="AN42" s="198"/>
      <c r="AO42" s="198"/>
      <c r="AP42" s="198"/>
      <c r="AQ42" s="198"/>
      <c r="AR42" s="198"/>
      <c r="AS42" s="198"/>
      <c r="AT42" s="198"/>
      <c r="AU42" s="198"/>
    </row>
    <row r="43" spans="1:47" hidden="1" outlineLevel="1">
      <c r="A43" s="12"/>
      <c r="B43" s="12"/>
      <c r="C43" s="12"/>
      <c r="D43" s="12"/>
      <c r="E43" s="12"/>
      <c r="F43" s="173" t="str">
        <f>Asset3</f>
        <v>Transformers</v>
      </c>
      <c r="G43" s="682">
        <f>+'Movements in provisions'!L6</f>
        <v>12.264981917808219</v>
      </c>
      <c r="H43" s="684">
        <f>+'Movements in provisions'!M6</f>
        <v>10.731069455061702</v>
      </c>
      <c r="I43" s="684">
        <f>+'Movements in provisions'!N6</f>
        <v>6.8294284617617365</v>
      </c>
      <c r="J43" s="684">
        <f>+'Movements in provisions'!O6</f>
        <v>16.364822829561859</v>
      </c>
      <c r="K43" s="684">
        <f>+'Movements in provisions'!P6</f>
        <v>23.054675903190383</v>
      </c>
      <c r="L43" s="702">
        <f>+'Movements in provisions'!Q6</f>
        <v>34.519338770092922</v>
      </c>
      <c r="M43" s="702">
        <f>+'Movements in provisions'!R6</f>
        <v>30.586087773313096</v>
      </c>
      <c r="N43" s="64"/>
      <c r="O43" s="64"/>
      <c r="P43" s="64"/>
      <c r="Q43" s="64"/>
      <c r="R43" s="8"/>
      <c r="S43" s="8"/>
      <c r="T43" s="8"/>
      <c r="U43" s="8"/>
      <c r="V43" s="8"/>
      <c r="W43" s="42"/>
      <c r="X43" s="9"/>
      <c r="Y43" s="9"/>
      <c r="Z43" s="9"/>
      <c r="AA43" s="9"/>
      <c r="AB43" s="9"/>
      <c r="AC43" s="9"/>
      <c r="AD43" s="9"/>
      <c r="AE43" s="198"/>
      <c r="AF43" s="198"/>
      <c r="AG43" s="198"/>
      <c r="AH43" s="198"/>
      <c r="AI43" s="198"/>
      <c r="AJ43" s="198"/>
      <c r="AK43" s="198"/>
      <c r="AL43" s="198"/>
      <c r="AM43" s="198"/>
      <c r="AN43" s="198"/>
      <c r="AO43" s="198"/>
      <c r="AP43" s="198"/>
      <c r="AQ43" s="198"/>
      <c r="AR43" s="198"/>
      <c r="AS43" s="198"/>
      <c r="AT43" s="198"/>
      <c r="AU43" s="198"/>
    </row>
    <row r="44" spans="1:47" hidden="1" outlineLevel="1">
      <c r="A44" s="12"/>
      <c r="B44" s="12"/>
      <c r="C44" s="12"/>
      <c r="D44" s="12"/>
      <c r="E44" s="12"/>
      <c r="F44" s="173" t="str">
        <f>Asset4</f>
        <v>Reactive</v>
      </c>
      <c r="G44" s="682">
        <f>+'Movements in provisions'!L7</f>
        <v>0.10950876712328768</v>
      </c>
      <c r="H44" s="684">
        <f>+'Movements in provisions'!M7</f>
        <v>1.8931320301408758</v>
      </c>
      <c r="I44" s="684">
        <f>+'Movements in provisions'!N7</f>
        <v>1.6792271926780273</v>
      </c>
      <c r="J44" s="684">
        <f>+'Movements in provisions'!O7</f>
        <v>0.46240111482306978</v>
      </c>
      <c r="K44" s="684">
        <f>+'Movements in provisions'!P7</f>
        <v>1.5933723132337894</v>
      </c>
      <c r="L44" s="702">
        <f>+'Movements in provisions'!Q7</f>
        <v>4.0773291471472266</v>
      </c>
      <c r="M44" s="702">
        <f>+'Movements in provisions'!R7</f>
        <v>0.84328683122607406</v>
      </c>
      <c r="N44" s="193"/>
      <c r="O44" s="193"/>
      <c r="P44" s="193"/>
      <c r="Q44" s="193"/>
      <c r="R44" s="8"/>
      <c r="S44" s="8"/>
      <c r="T44" s="8"/>
      <c r="U44" s="8"/>
      <c r="V44" s="8"/>
      <c r="W44" s="42"/>
      <c r="X44" s="9"/>
      <c r="Y44" s="9"/>
      <c r="Z44" s="9"/>
      <c r="AA44" s="9"/>
      <c r="AB44" s="9"/>
      <c r="AC44" s="9"/>
      <c r="AD44" s="9"/>
      <c r="AE44" s="198"/>
      <c r="AF44" s="198"/>
      <c r="AG44" s="198"/>
      <c r="AH44" s="198"/>
      <c r="AI44" s="198"/>
      <c r="AJ44" s="198"/>
      <c r="AK44" s="198"/>
      <c r="AL44" s="198"/>
      <c r="AM44" s="198"/>
      <c r="AN44" s="198"/>
      <c r="AO44" s="198"/>
      <c r="AP44" s="198"/>
      <c r="AQ44" s="198"/>
      <c r="AR44" s="198"/>
      <c r="AS44" s="198"/>
      <c r="AT44" s="198"/>
      <c r="AU44" s="198"/>
    </row>
    <row r="45" spans="1:47" hidden="1" outlineLevel="1">
      <c r="A45" s="12"/>
      <c r="B45" s="12"/>
      <c r="C45" s="12"/>
      <c r="D45" s="12"/>
      <c r="E45" s="12"/>
      <c r="F45" s="173" t="str">
        <f>Asset5</f>
        <v>Towers and Conductor</v>
      </c>
      <c r="G45" s="682">
        <f>+'Movements in provisions'!L8</f>
        <v>2.3494608219178081</v>
      </c>
      <c r="H45" s="684">
        <f>+'Movements in provisions'!M8</f>
        <v>7.6920943540460849</v>
      </c>
      <c r="I45" s="684">
        <f>+'Movements in provisions'!N8</f>
        <v>14.754256602633856</v>
      </c>
      <c r="J45" s="684">
        <f>+'Movements in provisions'!O8</f>
        <v>25.043487049357431</v>
      </c>
      <c r="K45" s="684">
        <f>+'Movements in provisions'!P8</f>
        <v>32.304275379268638</v>
      </c>
      <c r="L45" s="702">
        <f>+'Movements in provisions'!Q8</f>
        <v>36.210628645043407</v>
      </c>
      <c r="M45" s="702">
        <f>+'Movements in provisions'!R8</f>
        <v>4.6786605247774551</v>
      </c>
      <c r="N45" s="193"/>
      <c r="O45" s="193"/>
      <c r="P45" s="193"/>
      <c r="Q45" s="193"/>
      <c r="R45" s="8"/>
      <c r="S45" s="8"/>
      <c r="T45" s="8"/>
      <c r="U45" s="8"/>
      <c r="V45" s="8"/>
      <c r="W45" s="42"/>
      <c r="X45" s="9"/>
      <c r="Y45" s="9"/>
      <c r="Z45" s="9"/>
      <c r="AA45" s="9"/>
      <c r="AB45" s="9"/>
      <c r="AC45" s="9"/>
      <c r="AD45" s="9"/>
      <c r="AE45" s="198"/>
      <c r="AF45" s="198"/>
      <c r="AG45" s="198"/>
      <c r="AH45" s="198"/>
      <c r="AI45" s="198"/>
      <c r="AJ45" s="198"/>
      <c r="AK45" s="198"/>
      <c r="AL45" s="198"/>
      <c r="AM45" s="198"/>
      <c r="AN45" s="198"/>
      <c r="AO45" s="198"/>
      <c r="AP45" s="198"/>
      <c r="AQ45" s="198"/>
      <c r="AR45" s="198"/>
      <c r="AS45" s="198"/>
      <c r="AT45" s="198"/>
      <c r="AU45" s="198"/>
    </row>
    <row r="46" spans="1:47" hidden="1" outlineLevel="1">
      <c r="A46" s="12"/>
      <c r="B46" s="12"/>
      <c r="C46" s="12"/>
      <c r="D46" s="12"/>
      <c r="E46" s="12"/>
      <c r="F46" s="173" t="str">
        <f>Asset6</f>
        <v>Establishment</v>
      </c>
      <c r="G46" s="682">
        <f>+'Movements in provisions'!L9</f>
        <v>14.076854246575342</v>
      </c>
      <c r="H46" s="684">
        <f>+'Movements in provisions'!M9</f>
        <v>10.960238069236649</v>
      </c>
      <c r="I46" s="684">
        <f>+'Movements in provisions'!N9</f>
        <v>10.851668903418849</v>
      </c>
      <c r="J46" s="684">
        <f>+'Movements in provisions'!O9</f>
        <v>3.9309830273896069</v>
      </c>
      <c r="K46" s="684">
        <f>+'Movements in provisions'!P9</f>
        <v>11.447752221345093</v>
      </c>
      <c r="L46" s="702">
        <f>+'Movements in provisions'!Q9</f>
        <v>12.008969882673245</v>
      </c>
      <c r="M46" s="702">
        <f>+'Movements in provisions'!R9</f>
        <v>8.3222564752363688</v>
      </c>
      <c r="N46" s="193"/>
      <c r="O46" s="193"/>
      <c r="P46" s="193"/>
      <c r="Q46" s="193"/>
      <c r="R46" s="8"/>
      <c r="S46" s="8"/>
      <c r="T46" s="8"/>
      <c r="U46" s="8"/>
      <c r="V46" s="8"/>
      <c r="W46" s="42"/>
      <c r="X46" s="9"/>
      <c r="Y46" s="9"/>
      <c r="Z46" s="9"/>
      <c r="AA46" s="9"/>
      <c r="AB46" s="9"/>
      <c r="AC46" s="9"/>
      <c r="AD46" s="9"/>
      <c r="AE46" s="198"/>
      <c r="AF46" s="198"/>
      <c r="AG46" s="198"/>
      <c r="AH46" s="198"/>
      <c r="AI46" s="198"/>
      <c r="AJ46" s="198"/>
      <c r="AK46" s="198"/>
      <c r="AL46" s="198"/>
      <c r="AM46" s="198"/>
      <c r="AN46" s="198"/>
      <c r="AO46" s="198"/>
      <c r="AP46" s="198"/>
      <c r="AQ46" s="198"/>
      <c r="AR46" s="198"/>
      <c r="AS46" s="198"/>
      <c r="AT46" s="198"/>
      <c r="AU46" s="198"/>
    </row>
    <row r="47" spans="1:47" hidden="1" outlineLevel="1">
      <c r="A47" s="12"/>
      <c r="B47" s="12"/>
      <c r="C47" s="12"/>
      <c r="D47" s="12"/>
      <c r="E47" s="12"/>
      <c r="F47" s="173" t="str">
        <f>Asset7</f>
        <v>Communications</v>
      </c>
      <c r="G47" s="682">
        <f>+'Movements in provisions'!L10</f>
        <v>1.1249536986301369</v>
      </c>
      <c r="H47" s="684">
        <f>+'Movements in provisions'!M10</f>
        <v>7.7618413235775909</v>
      </c>
      <c r="I47" s="684">
        <f>+'Movements in provisions'!N10</f>
        <v>19.477506110296467</v>
      </c>
      <c r="J47" s="684">
        <f>+'Movements in provisions'!O10</f>
        <v>4.89456339054927</v>
      </c>
      <c r="K47" s="684">
        <f>+'Movements in provisions'!P10</f>
        <v>3.9762168395510882</v>
      </c>
      <c r="L47" s="702">
        <f>+'Movements in provisions'!Q10</f>
        <v>5.0192878950626314</v>
      </c>
      <c r="M47" s="702">
        <f>+'Movements in provisions'!R10</f>
        <v>5.3348942092405807</v>
      </c>
      <c r="N47" s="193"/>
      <c r="O47" s="193"/>
      <c r="P47" s="193"/>
      <c r="Q47" s="193"/>
      <c r="R47" s="8"/>
      <c r="S47" s="8"/>
      <c r="T47" s="8"/>
      <c r="U47" s="8"/>
      <c r="V47" s="8"/>
      <c r="W47" s="42"/>
      <c r="X47" s="9"/>
      <c r="Y47" s="9"/>
      <c r="Z47" s="9"/>
      <c r="AA47" s="9"/>
      <c r="AB47" s="9"/>
      <c r="AC47" s="9"/>
      <c r="AD47" s="9"/>
      <c r="AE47" s="198"/>
      <c r="AF47" s="198"/>
      <c r="AG47" s="198"/>
      <c r="AH47" s="198"/>
      <c r="AI47" s="198"/>
      <c r="AJ47" s="198"/>
      <c r="AK47" s="198"/>
      <c r="AL47" s="198"/>
      <c r="AM47" s="198"/>
      <c r="AN47" s="198"/>
      <c r="AO47" s="198"/>
      <c r="AP47" s="198"/>
      <c r="AQ47" s="198"/>
      <c r="AR47" s="198"/>
      <c r="AS47" s="198"/>
      <c r="AT47" s="198"/>
      <c r="AU47" s="198"/>
    </row>
    <row r="48" spans="1:47" hidden="1" outlineLevel="1">
      <c r="A48" s="12"/>
      <c r="B48" s="12"/>
      <c r="C48" s="12"/>
      <c r="D48" s="12"/>
      <c r="E48" s="12"/>
      <c r="F48" s="173" t="str">
        <f>Asset8</f>
        <v>Inventory</v>
      </c>
      <c r="G48" s="682">
        <f>+'Movements in provisions'!L11</f>
        <v>0</v>
      </c>
      <c r="H48" s="684">
        <f>+'Movements in provisions'!M11</f>
        <v>0</v>
      </c>
      <c r="I48" s="684">
        <f>+'Movements in provisions'!N11</f>
        <v>0</v>
      </c>
      <c r="J48" s="684">
        <f>+'Movements in provisions'!O11</f>
        <v>0</v>
      </c>
      <c r="K48" s="684">
        <f>+'Movements in provisions'!P11</f>
        <v>0</v>
      </c>
      <c r="L48" s="702">
        <f>+'Movements in provisions'!Q11</f>
        <v>0</v>
      </c>
      <c r="M48" s="702">
        <f>+'Movements in provisions'!R11</f>
        <v>0</v>
      </c>
      <c r="N48" s="193"/>
      <c r="O48" s="193"/>
      <c r="P48" s="193"/>
      <c r="Q48" s="193"/>
      <c r="R48" s="8"/>
      <c r="S48" s="8"/>
      <c r="T48" s="8"/>
      <c r="U48" s="8"/>
      <c r="V48" s="8"/>
      <c r="W48" s="42"/>
      <c r="X48" s="9"/>
      <c r="Y48" s="9"/>
      <c r="Z48" s="9"/>
      <c r="AA48" s="9"/>
      <c r="AB48" s="9"/>
      <c r="AC48" s="9"/>
      <c r="AD48" s="9"/>
      <c r="AE48" s="198"/>
      <c r="AF48" s="198"/>
      <c r="AG48" s="198"/>
      <c r="AH48" s="198"/>
      <c r="AI48" s="198"/>
      <c r="AJ48" s="198"/>
      <c r="AK48" s="198"/>
      <c r="AL48" s="198"/>
      <c r="AM48" s="198"/>
      <c r="AN48" s="198"/>
      <c r="AO48" s="198"/>
      <c r="AP48" s="198"/>
      <c r="AQ48" s="198"/>
      <c r="AR48" s="198"/>
      <c r="AS48" s="198"/>
      <c r="AT48" s="198"/>
      <c r="AU48" s="198"/>
    </row>
    <row r="49" spans="1:47" hidden="1" outlineLevel="1">
      <c r="A49" s="12"/>
      <c r="B49" s="12"/>
      <c r="C49" s="12"/>
      <c r="D49" s="12"/>
      <c r="E49" s="12"/>
      <c r="F49" s="173" t="str">
        <f>Asset9</f>
        <v>IT</v>
      </c>
      <c r="G49" s="682">
        <f>+'Movements in provisions'!L12</f>
        <v>9.6168608219178076</v>
      </c>
      <c r="H49" s="684">
        <f>+'Movements in provisions'!M12</f>
        <v>7.1939017145353281</v>
      </c>
      <c r="I49" s="684">
        <f>+'Movements in provisions'!N12</f>
        <v>5.9892259801964727</v>
      </c>
      <c r="J49" s="684">
        <f>+'Movements in provisions'!O12</f>
        <v>11.602567492106969</v>
      </c>
      <c r="K49" s="684">
        <f>+'Movements in provisions'!P12</f>
        <v>10.761565102380498</v>
      </c>
      <c r="L49" s="702">
        <f>+'Movements in provisions'!Q12</f>
        <v>13.040460805540873</v>
      </c>
      <c r="M49" s="702">
        <f>+'Movements in provisions'!R12</f>
        <v>17.618341197956337</v>
      </c>
      <c r="N49" s="193"/>
      <c r="O49" s="193"/>
      <c r="P49" s="193"/>
      <c r="Q49" s="193"/>
      <c r="R49" s="8"/>
      <c r="S49" s="8"/>
      <c r="T49" s="8"/>
      <c r="U49" s="8"/>
      <c r="V49" s="8"/>
      <c r="W49" s="42"/>
      <c r="X49" s="9"/>
      <c r="Y49" s="9"/>
      <c r="Z49" s="9"/>
      <c r="AA49" s="9"/>
      <c r="AB49" s="9"/>
      <c r="AC49" s="9"/>
      <c r="AD49" s="9"/>
      <c r="AE49" s="198"/>
      <c r="AF49" s="198"/>
      <c r="AG49" s="198"/>
      <c r="AH49" s="198"/>
      <c r="AI49" s="198"/>
      <c r="AJ49" s="198"/>
      <c r="AK49" s="198"/>
      <c r="AL49" s="198"/>
      <c r="AM49" s="198"/>
      <c r="AN49" s="198"/>
      <c r="AO49" s="198"/>
      <c r="AP49" s="198"/>
      <c r="AQ49" s="198"/>
      <c r="AR49" s="198"/>
      <c r="AS49" s="198"/>
      <c r="AT49" s="198"/>
      <c r="AU49" s="198"/>
    </row>
    <row r="50" spans="1:47" hidden="1" outlineLevel="1">
      <c r="A50" s="12"/>
      <c r="B50" s="12"/>
      <c r="C50" s="12"/>
      <c r="D50" s="12"/>
      <c r="E50" s="12"/>
      <c r="F50" s="173" t="str">
        <f>Asset10</f>
        <v>Vehicles</v>
      </c>
      <c r="G50" s="682">
        <f>+'Movements in provisions'!L13</f>
        <v>0.98557890410958904</v>
      </c>
      <c r="H50" s="684">
        <f>+'Movements in provisions'!M13</f>
        <v>0.96649372065086814</v>
      </c>
      <c r="I50" s="684">
        <f>+'Movements in provisions'!N13</f>
        <v>0.29224762828646372</v>
      </c>
      <c r="J50" s="684">
        <f>+'Movements in provisions'!O13</f>
        <v>-1.028387315194618E-2</v>
      </c>
      <c r="K50" s="684">
        <f>+'Movements in provisions'!P13</f>
        <v>0.17196629192507779</v>
      </c>
      <c r="L50" s="702">
        <f>+'Movements in provisions'!Q13</f>
        <v>1.2215005152654204</v>
      </c>
      <c r="M50" s="702">
        <f>+'Movements in provisions'!R13</f>
        <v>1.5624363849975842</v>
      </c>
      <c r="N50" s="193"/>
      <c r="O50" s="193"/>
      <c r="P50" s="193"/>
      <c r="Q50" s="193"/>
      <c r="R50" s="8"/>
      <c r="S50" s="8"/>
      <c r="T50" s="8"/>
      <c r="U50" s="8"/>
      <c r="V50" s="8"/>
      <c r="W50" s="42"/>
      <c r="X50" s="9"/>
      <c r="Y50" s="9"/>
      <c r="Z50" s="9"/>
      <c r="AA50" s="9"/>
      <c r="AB50" s="9"/>
      <c r="AC50" s="9"/>
      <c r="AD50" s="9"/>
      <c r="AE50" s="198"/>
      <c r="AF50" s="198"/>
      <c r="AG50" s="198"/>
      <c r="AH50" s="198"/>
      <c r="AI50" s="198"/>
      <c r="AJ50" s="198"/>
      <c r="AK50" s="198"/>
      <c r="AL50" s="198"/>
      <c r="AM50" s="198"/>
      <c r="AN50" s="198"/>
      <c r="AO50" s="198"/>
      <c r="AP50" s="198"/>
      <c r="AQ50" s="198"/>
      <c r="AR50" s="198"/>
      <c r="AS50" s="198"/>
      <c r="AT50" s="198"/>
      <c r="AU50" s="198"/>
    </row>
    <row r="51" spans="1:47" hidden="1" outlineLevel="1">
      <c r="A51" s="12"/>
      <c r="B51" s="12"/>
      <c r="C51" s="12"/>
      <c r="D51" s="12"/>
      <c r="E51" s="12"/>
      <c r="F51" s="173" t="str">
        <f>Asset11</f>
        <v>other</v>
      </c>
      <c r="G51" s="682">
        <f>+'Movements in provisions'!L14</f>
        <v>2.2299967123287674</v>
      </c>
      <c r="H51" s="684">
        <f>+'Movements in provisions'!M14</f>
        <v>3.746408649120891</v>
      </c>
      <c r="I51" s="684">
        <f>+'Movements in provisions'!N14</f>
        <v>2.6013953669356331</v>
      </c>
      <c r="J51" s="684">
        <f>+'Movements in provisions'!O14</f>
        <v>2.9840025926334817</v>
      </c>
      <c r="K51" s="684">
        <f>+'Movements in provisions'!P14</f>
        <v>1.3053636936289961</v>
      </c>
      <c r="L51" s="702">
        <f>+'Movements in provisions'!Q14</f>
        <v>2.3081605389135973</v>
      </c>
      <c r="M51" s="702">
        <f>+'Movements in provisions'!R14</f>
        <v>1.5797013864399836</v>
      </c>
      <c r="N51" s="193"/>
      <c r="O51" s="193"/>
      <c r="P51" s="193"/>
      <c r="Q51" s="193"/>
      <c r="R51" s="8"/>
      <c r="S51" s="8"/>
      <c r="T51" s="8"/>
      <c r="U51" s="8"/>
      <c r="V51" s="8"/>
      <c r="W51" s="42"/>
      <c r="X51" s="9"/>
      <c r="Y51" s="9"/>
      <c r="Z51" s="9"/>
      <c r="AA51" s="9"/>
      <c r="AB51" s="9"/>
      <c r="AC51" s="9"/>
      <c r="AD51" s="9"/>
      <c r="AE51" s="198"/>
      <c r="AF51" s="198"/>
      <c r="AG51" s="198"/>
      <c r="AH51" s="198"/>
      <c r="AI51" s="198"/>
      <c r="AJ51" s="198"/>
      <c r="AK51" s="198"/>
      <c r="AL51" s="198"/>
      <c r="AM51" s="198"/>
      <c r="AN51" s="198"/>
      <c r="AO51" s="198"/>
      <c r="AP51" s="198"/>
      <c r="AQ51" s="198"/>
      <c r="AR51" s="198"/>
      <c r="AS51" s="198"/>
      <c r="AT51" s="198"/>
      <c r="AU51" s="198"/>
    </row>
    <row r="52" spans="1:47" hidden="1" outlineLevel="1">
      <c r="A52" s="12"/>
      <c r="B52" s="12"/>
      <c r="C52" s="12"/>
      <c r="D52" s="12"/>
      <c r="E52" s="12"/>
      <c r="F52" s="173" t="str">
        <f>Asset12</f>
        <v>premises</v>
      </c>
      <c r="G52" s="682">
        <f>+'Movements in provisions'!L15</f>
        <v>0.14933013698630138</v>
      </c>
      <c r="H52" s="684">
        <f>+'Movements in provisions'!M15</f>
        <v>0.23913246696516324</v>
      </c>
      <c r="I52" s="684">
        <f>+'Movements in provisions'!N15</f>
        <v>0.22559943692095857</v>
      </c>
      <c r="J52" s="684">
        <f>+'Movements in provisions'!O15</f>
        <v>0.13016611982785598</v>
      </c>
      <c r="K52" s="684">
        <f>+'Movements in provisions'!P15</f>
        <v>0.10833094799131412</v>
      </c>
      <c r="L52" s="702">
        <f>+'Movements in provisions'!Q15</f>
        <v>0.36670180313665812</v>
      </c>
      <c r="M52" s="702">
        <f>+'Movements in provisions'!R15</f>
        <v>0.20832485133301118</v>
      </c>
      <c r="N52" s="193"/>
      <c r="O52" s="193"/>
      <c r="P52" s="193"/>
      <c r="Q52" s="193"/>
      <c r="R52" s="8"/>
      <c r="S52" s="8"/>
      <c r="T52" s="8"/>
      <c r="U52" s="8"/>
      <c r="V52" s="8"/>
      <c r="W52" s="42"/>
      <c r="X52" s="9"/>
      <c r="Y52" s="9"/>
      <c r="Z52" s="9"/>
      <c r="AA52" s="9"/>
      <c r="AB52" s="9"/>
      <c r="AC52" s="9"/>
      <c r="AD52" s="9"/>
      <c r="AE52" s="198"/>
      <c r="AF52" s="198"/>
      <c r="AG52" s="198"/>
      <c r="AH52" s="198"/>
      <c r="AI52" s="198"/>
      <c r="AJ52" s="198"/>
      <c r="AK52" s="198"/>
      <c r="AL52" s="198"/>
      <c r="AM52" s="198"/>
      <c r="AN52" s="198"/>
      <c r="AO52" s="198"/>
      <c r="AP52" s="198"/>
      <c r="AQ52" s="198"/>
      <c r="AR52" s="198"/>
      <c r="AS52" s="198"/>
      <c r="AT52" s="198"/>
      <c r="AU52" s="198"/>
    </row>
    <row r="53" spans="1:47" hidden="1" outlineLevel="1">
      <c r="A53" s="12"/>
      <c r="B53" s="12"/>
      <c r="C53" s="12"/>
      <c r="D53" s="12"/>
      <c r="E53" s="12"/>
      <c r="F53" s="173" t="str">
        <f>Asset13</f>
        <v>Land</v>
      </c>
      <c r="G53" s="682">
        <f>+'Movements in provisions'!L16</f>
        <v>0</v>
      </c>
      <c r="H53" s="684">
        <f>+'Movements in provisions'!M16</f>
        <v>0</v>
      </c>
      <c r="I53" s="684">
        <f>+'Movements in provisions'!N16</f>
        <v>0</v>
      </c>
      <c r="J53" s="684">
        <f>+'Movements in provisions'!O16</f>
        <v>0</v>
      </c>
      <c r="K53" s="684">
        <f>+'Movements in provisions'!P16</f>
        <v>0</v>
      </c>
      <c r="L53" s="702">
        <f>+'Movements in provisions'!Q16</f>
        <v>0</v>
      </c>
      <c r="M53" s="702">
        <f>+'Movements in provisions'!R16</f>
        <v>0</v>
      </c>
      <c r="N53" s="193"/>
      <c r="O53" s="193"/>
      <c r="P53" s="193"/>
      <c r="Q53" s="193"/>
      <c r="R53" s="8"/>
      <c r="S53" s="8"/>
      <c r="T53" s="8"/>
      <c r="U53" s="8"/>
      <c r="V53" s="8"/>
      <c r="W53" s="42"/>
      <c r="X53" s="9"/>
      <c r="Y53" s="9"/>
      <c r="Z53" s="9"/>
      <c r="AA53" s="9"/>
      <c r="AB53" s="9"/>
      <c r="AC53" s="9"/>
      <c r="AD53" s="9"/>
      <c r="AE53" s="198"/>
      <c r="AF53" s="198"/>
      <c r="AG53" s="198"/>
      <c r="AH53" s="198"/>
      <c r="AI53" s="198"/>
      <c r="AJ53" s="198"/>
      <c r="AK53" s="198"/>
      <c r="AL53" s="198"/>
      <c r="AM53" s="198"/>
      <c r="AN53" s="198"/>
      <c r="AO53" s="198"/>
      <c r="AP53" s="198"/>
      <c r="AQ53" s="198"/>
      <c r="AR53" s="198"/>
      <c r="AS53" s="198"/>
      <c r="AT53" s="198"/>
      <c r="AU53" s="198"/>
    </row>
    <row r="54" spans="1:47" hidden="1" outlineLevel="1">
      <c r="A54" s="12"/>
      <c r="B54" s="12"/>
      <c r="C54" s="12"/>
      <c r="D54" s="12"/>
      <c r="E54" s="12"/>
      <c r="F54" s="173" t="str">
        <f>Asset14</f>
        <v>Easements</v>
      </c>
      <c r="G54" s="682">
        <f>+'Movements in provisions'!L17</f>
        <v>0</v>
      </c>
      <c r="H54" s="684">
        <f>+'Movements in provisions'!M17</f>
        <v>0</v>
      </c>
      <c r="I54" s="684">
        <f>+'Movements in provisions'!N17</f>
        <v>0</v>
      </c>
      <c r="J54" s="684">
        <f>+'Movements in provisions'!O17</f>
        <v>0</v>
      </c>
      <c r="K54" s="684">
        <f>+'Movements in provisions'!P17</f>
        <v>0</v>
      </c>
      <c r="L54" s="702">
        <f>+'Movements in provisions'!Q17</f>
        <v>0</v>
      </c>
      <c r="M54" s="702">
        <f>+'Movements in provisions'!R17</f>
        <v>0</v>
      </c>
      <c r="N54" s="193"/>
      <c r="O54" s="193"/>
      <c r="P54" s="193"/>
      <c r="Q54" s="193"/>
      <c r="R54" s="8"/>
      <c r="S54" s="8"/>
      <c r="T54" s="8"/>
      <c r="U54" s="8"/>
      <c r="V54" s="8"/>
      <c r="W54" s="42"/>
      <c r="X54" s="9"/>
      <c r="Y54" s="9"/>
      <c r="Z54" s="9"/>
      <c r="AA54" s="9"/>
      <c r="AB54" s="9"/>
      <c r="AC54" s="9"/>
      <c r="AD54" s="9"/>
      <c r="AE54" s="198"/>
      <c r="AF54" s="198"/>
      <c r="AG54" s="198"/>
      <c r="AH54" s="198"/>
      <c r="AI54" s="198"/>
      <c r="AJ54" s="198"/>
      <c r="AK54" s="198"/>
      <c r="AL54" s="198"/>
      <c r="AM54" s="198"/>
      <c r="AN54" s="198"/>
      <c r="AO54" s="198"/>
      <c r="AP54" s="198"/>
      <c r="AQ54" s="198"/>
      <c r="AR54" s="198"/>
      <c r="AS54" s="198"/>
      <c r="AT54" s="198"/>
      <c r="AU54" s="198"/>
    </row>
    <row r="55" spans="1:47" hidden="1" outlineLevel="1">
      <c r="A55" s="12"/>
      <c r="B55" s="12"/>
      <c r="C55" s="12"/>
      <c r="D55" s="12"/>
      <c r="E55" s="12"/>
      <c r="F55" s="173">
        <f>Asset15</f>
        <v>0</v>
      </c>
      <c r="G55" s="163"/>
      <c r="H55" s="64"/>
      <c r="I55" s="64"/>
      <c r="J55" s="64"/>
      <c r="K55" s="64"/>
      <c r="L55" s="64"/>
      <c r="M55" s="192"/>
      <c r="N55" s="193"/>
      <c r="O55" s="193"/>
      <c r="P55" s="193"/>
      <c r="Q55" s="193"/>
      <c r="R55" s="8"/>
      <c r="S55" s="8"/>
      <c r="T55" s="8"/>
      <c r="U55" s="8"/>
      <c r="V55" s="8"/>
      <c r="W55" s="42"/>
      <c r="X55" s="9"/>
      <c r="Y55" s="9"/>
      <c r="Z55" s="9"/>
      <c r="AA55" s="9"/>
      <c r="AB55" s="9"/>
      <c r="AC55" s="9"/>
      <c r="AD55" s="9"/>
      <c r="AE55" s="198"/>
      <c r="AF55" s="198"/>
      <c r="AG55" s="198"/>
      <c r="AH55" s="198"/>
      <c r="AI55" s="198"/>
      <c r="AJ55" s="198"/>
      <c r="AK55" s="198"/>
      <c r="AL55" s="198"/>
      <c r="AM55" s="198"/>
      <c r="AN55" s="198"/>
      <c r="AO55" s="198"/>
      <c r="AP55" s="198"/>
      <c r="AQ55" s="198"/>
      <c r="AR55" s="198"/>
      <c r="AS55" s="198"/>
      <c r="AT55" s="198"/>
      <c r="AU55" s="198"/>
    </row>
    <row r="56" spans="1:47" hidden="1" outlineLevel="1">
      <c r="A56" s="12"/>
      <c r="B56" s="12"/>
      <c r="C56" s="12"/>
      <c r="D56" s="12"/>
      <c r="E56" s="12"/>
      <c r="F56" s="173">
        <f>Asset16</f>
        <v>0</v>
      </c>
      <c r="G56" s="163"/>
      <c r="H56" s="64"/>
      <c r="I56" s="64"/>
      <c r="J56" s="64"/>
      <c r="K56" s="64"/>
      <c r="L56" s="64"/>
      <c r="M56" s="192"/>
      <c r="N56" s="193"/>
      <c r="O56" s="193"/>
      <c r="P56" s="193"/>
      <c r="Q56" s="193"/>
      <c r="R56" s="8"/>
      <c r="S56" s="8"/>
      <c r="T56" s="8"/>
      <c r="U56" s="8"/>
      <c r="V56" s="8"/>
      <c r="W56" s="42"/>
      <c r="X56" s="9"/>
      <c r="Y56" s="9"/>
      <c r="Z56" s="9"/>
      <c r="AA56" s="9"/>
      <c r="AB56" s="9"/>
      <c r="AC56" s="9"/>
      <c r="AD56" s="9"/>
      <c r="AE56" s="198"/>
      <c r="AF56" s="198"/>
      <c r="AG56" s="198"/>
      <c r="AH56" s="198"/>
      <c r="AI56" s="198"/>
      <c r="AJ56" s="198"/>
      <c r="AK56" s="198"/>
      <c r="AL56" s="198"/>
      <c r="AM56" s="198"/>
      <c r="AN56" s="198"/>
      <c r="AO56" s="198"/>
      <c r="AP56" s="198"/>
      <c r="AQ56" s="198"/>
      <c r="AR56" s="198"/>
      <c r="AS56" s="198"/>
      <c r="AT56" s="198"/>
      <c r="AU56" s="198"/>
    </row>
    <row r="57" spans="1:47" hidden="1" outlineLevel="1">
      <c r="A57" s="12"/>
      <c r="B57" s="12"/>
      <c r="C57" s="12"/>
      <c r="D57" s="12"/>
      <c r="E57" s="12"/>
      <c r="F57" s="173">
        <f>Asset17</f>
        <v>0</v>
      </c>
      <c r="G57" s="163"/>
      <c r="H57" s="64"/>
      <c r="I57" s="64"/>
      <c r="J57" s="64"/>
      <c r="K57" s="64"/>
      <c r="L57" s="64"/>
      <c r="M57" s="192"/>
      <c r="N57" s="193"/>
      <c r="O57" s="193"/>
      <c r="P57" s="193"/>
      <c r="Q57" s="193"/>
      <c r="R57" s="8"/>
      <c r="S57" s="8"/>
      <c r="T57" s="8"/>
      <c r="U57" s="8"/>
      <c r="V57" s="8"/>
      <c r="W57" s="42"/>
      <c r="X57" s="9"/>
      <c r="Y57" s="9"/>
      <c r="Z57" s="9"/>
      <c r="AA57" s="9"/>
      <c r="AB57" s="9"/>
      <c r="AC57" s="9"/>
      <c r="AD57" s="9"/>
      <c r="AE57" s="198"/>
      <c r="AF57" s="198"/>
      <c r="AG57" s="198"/>
      <c r="AH57" s="198"/>
      <c r="AI57" s="198"/>
      <c r="AJ57" s="198"/>
      <c r="AK57" s="198"/>
      <c r="AL57" s="198"/>
      <c r="AM57" s="198"/>
      <c r="AN57" s="198"/>
      <c r="AO57" s="198"/>
      <c r="AP57" s="198"/>
      <c r="AQ57" s="198"/>
      <c r="AR57" s="198"/>
      <c r="AS57" s="198"/>
      <c r="AT57" s="198"/>
      <c r="AU57" s="198"/>
    </row>
    <row r="58" spans="1:47" hidden="1" outlineLevel="1">
      <c r="A58" s="12"/>
      <c r="B58" s="12"/>
      <c r="C58" s="12"/>
      <c r="D58" s="12"/>
      <c r="E58" s="12"/>
      <c r="F58" s="173">
        <f>Asset18</f>
        <v>0</v>
      </c>
      <c r="G58" s="163"/>
      <c r="H58" s="64"/>
      <c r="I58" s="64"/>
      <c r="J58" s="64"/>
      <c r="K58" s="64"/>
      <c r="L58" s="64"/>
      <c r="M58" s="192"/>
      <c r="N58" s="193"/>
      <c r="O58" s="193"/>
      <c r="P58" s="193"/>
      <c r="Q58" s="193"/>
      <c r="R58" s="8"/>
      <c r="S58" s="8"/>
      <c r="T58" s="8"/>
      <c r="U58" s="8"/>
      <c r="V58" s="8"/>
      <c r="W58" s="42"/>
      <c r="X58" s="9"/>
      <c r="Y58" s="9"/>
      <c r="Z58" s="9"/>
      <c r="AA58" s="9"/>
      <c r="AB58" s="9"/>
      <c r="AC58" s="9"/>
      <c r="AD58" s="9"/>
      <c r="AE58" s="198"/>
      <c r="AF58" s="198"/>
      <c r="AG58" s="198"/>
      <c r="AH58" s="198"/>
      <c r="AI58" s="198"/>
      <c r="AJ58" s="198"/>
      <c r="AK58" s="198"/>
      <c r="AL58" s="198"/>
      <c r="AM58" s="198"/>
      <c r="AN58" s="198"/>
      <c r="AO58" s="198"/>
      <c r="AP58" s="198"/>
      <c r="AQ58" s="198"/>
      <c r="AR58" s="198"/>
      <c r="AS58" s="198"/>
      <c r="AT58" s="198"/>
      <c r="AU58" s="198"/>
    </row>
    <row r="59" spans="1:47" hidden="1" outlineLevel="1">
      <c r="A59" s="12"/>
      <c r="B59" s="12"/>
      <c r="C59" s="12"/>
      <c r="D59" s="12"/>
      <c r="E59" s="12"/>
      <c r="F59" s="173">
        <f>Asset19</f>
        <v>0</v>
      </c>
      <c r="G59" s="163"/>
      <c r="H59" s="64"/>
      <c r="I59" s="64"/>
      <c r="J59" s="64"/>
      <c r="K59" s="64"/>
      <c r="L59" s="64"/>
      <c r="M59" s="192"/>
      <c r="N59" s="193"/>
      <c r="O59" s="193"/>
      <c r="P59" s="193"/>
      <c r="Q59" s="193"/>
      <c r="R59" s="8"/>
      <c r="S59" s="8"/>
      <c r="T59" s="8"/>
      <c r="U59" s="8"/>
      <c r="V59" s="8"/>
      <c r="W59" s="42"/>
      <c r="X59" s="9"/>
      <c r="Y59" s="9"/>
      <c r="Z59" s="9"/>
      <c r="AA59" s="9"/>
      <c r="AB59" s="9"/>
      <c r="AC59" s="9"/>
      <c r="AD59" s="9"/>
      <c r="AE59" s="198"/>
      <c r="AF59" s="198"/>
      <c r="AG59" s="198"/>
      <c r="AH59" s="198"/>
      <c r="AI59" s="198"/>
      <c r="AJ59" s="198"/>
      <c r="AK59" s="198"/>
      <c r="AL59" s="198"/>
      <c r="AM59" s="198"/>
      <c r="AN59" s="198"/>
      <c r="AO59" s="198"/>
      <c r="AP59" s="198"/>
      <c r="AQ59" s="198"/>
      <c r="AR59" s="198"/>
      <c r="AS59" s="198"/>
      <c r="AT59" s="198"/>
      <c r="AU59" s="198"/>
    </row>
    <row r="60" spans="1:47" hidden="1" outlineLevel="1">
      <c r="A60" s="12"/>
      <c r="B60" s="12"/>
      <c r="C60" s="12"/>
      <c r="D60" s="12"/>
      <c r="E60" s="12"/>
      <c r="F60" s="303">
        <f>Asset20</f>
        <v>0</v>
      </c>
      <c r="G60" s="302"/>
      <c r="H60" s="64"/>
      <c r="I60" s="64"/>
      <c r="J60" s="64"/>
      <c r="K60" s="64"/>
      <c r="L60" s="64"/>
      <c r="M60" s="192"/>
      <c r="N60" s="193"/>
      <c r="O60" s="193"/>
      <c r="P60" s="193"/>
      <c r="Q60" s="193"/>
      <c r="R60" s="8"/>
      <c r="S60" s="8"/>
      <c r="T60" s="8"/>
      <c r="U60" s="8"/>
      <c r="V60" s="8"/>
      <c r="W60" s="42"/>
      <c r="X60" s="9"/>
      <c r="Y60" s="9"/>
      <c r="Z60" s="9"/>
      <c r="AA60" s="9"/>
      <c r="AB60" s="9"/>
      <c r="AC60" s="9"/>
      <c r="AD60" s="9"/>
      <c r="AE60" s="198"/>
      <c r="AF60" s="198"/>
      <c r="AG60" s="198"/>
      <c r="AH60" s="198"/>
      <c r="AI60" s="198"/>
      <c r="AJ60" s="198"/>
      <c r="AK60" s="198"/>
      <c r="AL60" s="198"/>
      <c r="AM60" s="198"/>
      <c r="AN60" s="198"/>
      <c r="AO60" s="198"/>
      <c r="AP60" s="198"/>
      <c r="AQ60" s="198"/>
      <c r="AR60" s="198"/>
      <c r="AS60" s="198"/>
      <c r="AT60" s="198"/>
      <c r="AU60" s="198"/>
    </row>
    <row r="61" spans="1:47" hidden="1" outlineLevel="1">
      <c r="A61" s="12"/>
      <c r="B61" s="12"/>
      <c r="C61" s="12"/>
      <c r="D61" s="12"/>
      <c r="E61" s="12"/>
      <c r="F61" s="303">
        <f>Asset21</f>
        <v>0</v>
      </c>
      <c r="G61" s="302"/>
      <c r="H61" s="64"/>
      <c r="I61" s="64"/>
      <c r="J61" s="64"/>
      <c r="K61" s="64"/>
      <c r="L61" s="64"/>
      <c r="M61" s="192"/>
      <c r="N61" s="193"/>
      <c r="O61" s="193"/>
      <c r="P61" s="193"/>
      <c r="Q61" s="193"/>
      <c r="R61" s="8"/>
      <c r="S61" s="8"/>
      <c r="T61" s="8"/>
      <c r="U61" s="8"/>
      <c r="V61" s="8"/>
      <c r="W61" s="42"/>
      <c r="X61" s="9"/>
      <c r="Y61" s="9"/>
      <c r="Z61" s="9"/>
      <c r="AA61" s="9"/>
      <c r="AB61" s="9"/>
      <c r="AC61" s="9"/>
      <c r="AD61" s="9"/>
      <c r="AE61" s="198"/>
      <c r="AF61" s="198"/>
      <c r="AG61" s="198"/>
      <c r="AH61" s="198"/>
      <c r="AI61" s="198"/>
      <c r="AJ61" s="198"/>
      <c r="AK61" s="198"/>
      <c r="AL61" s="198"/>
      <c r="AM61" s="198"/>
      <c r="AN61" s="198"/>
      <c r="AO61" s="198"/>
      <c r="AP61" s="198"/>
      <c r="AQ61" s="198"/>
      <c r="AR61" s="198"/>
      <c r="AS61" s="198"/>
      <c r="AT61" s="198"/>
      <c r="AU61" s="198"/>
    </row>
    <row r="62" spans="1:47" hidden="1" outlineLevel="1">
      <c r="A62" s="12"/>
      <c r="B62" s="12"/>
      <c r="C62" s="12"/>
      <c r="D62" s="12"/>
      <c r="E62" s="12"/>
      <c r="F62" s="303">
        <f>Asset22</f>
        <v>0</v>
      </c>
      <c r="G62" s="302"/>
      <c r="H62" s="64"/>
      <c r="I62" s="64"/>
      <c r="J62" s="64"/>
      <c r="K62" s="64"/>
      <c r="L62" s="64"/>
      <c r="M62" s="192"/>
      <c r="N62" s="193"/>
      <c r="O62" s="193"/>
      <c r="P62" s="193"/>
      <c r="Q62" s="193"/>
      <c r="R62" s="8"/>
      <c r="S62" s="8"/>
      <c r="T62" s="8"/>
      <c r="U62" s="8"/>
      <c r="V62" s="8"/>
      <c r="W62" s="42"/>
      <c r="X62" s="9"/>
      <c r="Y62" s="9"/>
      <c r="Z62" s="9"/>
      <c r="AA62" s="9"/>
      <c r="AB62" s="9"/>
      <c r="AC62" s="9"/>
      <c r="AD62" s="9"/>
      <c r="AE62" s="198"/>
      <c r="AF62" s="198"/>
      <c r="AG62" s="198"/>
      <c r="AH62" s="198"/>
      <c r="AI62" s="198"/>
      <c r="AJ62" s="198"/>
      <c r="AK62" s="198"/>
      <c r="AL62" s="198"/>
      <c r="AM62" s="198"/>
      <c r="AN62" s="198"/>
      <c r="AO62" s="198"/>
      <c r="AP62" s="198"/>
      <c r="AQ62" s="198"/>
      <c r="AR62" s="198"/>
      <c r="AS62" s="198"/>
      <c r="AT62" s="198"/>
      <c r="AU62" s="198"/>
    </row>
    <row r="63" spans="1:47" hidden="1" outlineLevel="1">
      <c r="A63" s="12"/>
      <c r="B63" s="12"/>
      <c r="C63" s="12"/>
      <c r="D63" s="12"/>
      <c r="E63" s="12"/>
      <c r="F63" s="303">
        <f>Asset23</f>
        <v>0</v>
      </c>
      <c r="G63" s="302"/>
      <c r="H63" s="64"/>
      <c r="I63" s="64"/>
      <c r="J63" s="64"/>
      <c r="K63" s="64"/>
      <c r="L63" s="64"/>
      <c r="M63" s="192"/>
      <c r="N63" s="193"/>
      <c r="O63" s="193"/>
      <c r="P63" s="193"/>
      <c r="Q63" s="193"/>
      <c r="R63" s="8"/>
      <c r="S63" s="8"/>
      <c r="T63" s="8"/>
      <c r="U63" s="8"/>
      <c r="V63" s="8"/>
      <c r="W63" s="42"/>
      <c r="X63" s="9"/>
      <c r="Y63" s="9"/>
      <c r="Z63" s="9"/>
      <c r="AA63" s="9"/>
      <c r="AB63" s="9"/>
      <c r="AC63" s="9"/>
      <c r="AD63" s="9"/>
      <c r="AE63" s="198"/>
      <c r="AF63" s="198"/>
      <c r="AG63" s="198"/>
      <c r="AH63" s="198"/>
      <c r="AI63" s="198"/>
      <c r="AJ63" s="198"/>
      <c r="AK63" s="198"/>
      <c r="AL63" s="198"/>
      <c r="AM63" s="198"/>
      <c r="AN63" s="198"/>
      <c r="AO63" s="198"/>
      <c r="AP63" s="198"/>
      <c r="AQ63" s="198"/>
      <c r="AR63" s="198"/>
      <c r="AS63" s="198"/>
      <c r="AT63" s="198"/>
      <c r="AU63" s="198"/>
    </row>
    <row r="64" spans="1:47" hidden="1" outlineLevel="1">
      <c r="A64" s="12"/>
      <c r="B64" s="12"/>
      <c r="C64" s="12"/>
      <c r="D64" s="12"/>
      <c r="E64" s="12"/>
      <c r="F64" s="303">
        <f>Asset24</f>
        <v>0</v>
      </c>
      <c r="G64" s="302"/>
      <c r="H64" s="64"/>
      <c r="I64" s="64"/>
      <c r="J64" s="64"/>
      <c r="K64" s="64"/>
      <c r="L64" s="64"/>
      <c r="M64" s="192"/>
      <c r="N64" s="193"/>
      <c r="O64" s="193"/>
      <c r="P64" s="193"/>
      <c r="Q64" s="193"/>
      <c r="R64" s="8"/>
      <c r="S64" s="8"/>
      <c r="T64" s="8"/>
      <c r="U64" s="8"/>
      <c r="V64" s="8"/>
      <c r="W64" s="42"/>
      <c r="X64" s="9"/>
      <c r="Y64" s="9"/>
      <c r="Z64" s="9"/>
      <c r="AA64" s="9"/>
      <c r="AB64" s="9"/>
      <c r="AC64" s="9"/>
      <c r="AD64" s="9"/>
      <c r="AE64" s="198"/>
      <c r="AF64" s="198"/>
      <c r="AG64" s="198"/>
      <c r="AH64" s="198"/>
      <c r="AI64" s="198"/>
      <c r="AJ64" s="198"/>
      <c r="AK64" s="198"/>
      <c r="AL64" s="198"/>
      <c r="AM64" s="198"/>
      <c r="AN64" s="198"/>
      <c r="AO64" s="198"/>
      <c r="AP64" s="198"/>
      <c r="AQ64" s="198"/>
      <c r="AR64" s="198"/>
      <c r="AS64" s="198"/>
      <c r="AT64" s="198"/>
      <c r="AU64" s="198"/>
    </row>
    <row r="65" spans="1:47" hidden="1" outlineLevel="1">
      <c r="A65" s="12"/>
      <c r="B65" s="12"/>
      <c r="C65" s="12"/>
      <c r="D65" s="12"/>
      <c r="E65" s="12"/>
      <c r="F65" s="303">
        <f>Asset25</f>
        <v>0</v>
      </c>
      <c r="G65" s="302"/>
      <c r="H65" s="64"/>
      <c r="I65" s="64"/>
      <c r="J65" s="64"/>
      <c r="K65" s="64"/>
      <c r="L65" s="64"/>
      <c r="M65" s="192"/>
      <c r="N65" s="193"/>
      <c r="O65" s="193"/>
      <c r="P65" s="193"/>
      <c r="Q65" s="193"/>
      <c r="R65" s="8"/>
      <c r="S65" s="8"/>
      <c r="T65" s="8"/>
      <c r="U65" s="8"/>
      <c r="V65" s="8"/>
      <c r="W65" s="42"/>
      <c r="X65" s="9"/>
      <c r="Y65" s="9"/>
      <c r="Z65" s="9"/>
      <c r="AA65" s="9"/>
      <c r="AB65" s="9"/>
      <c r="AC65" s="9"/>
      <c r="AD65" s="9"/>
      <c r="AE65" s="198"/>
      <c r="AF65" s="198"/>
      <c r="AG65" s="198"/>
      <c r="AH65" s="198"/>
      <c r="AI65" s="198"/>
      <c r="AJ65" s="198"/>
      <c r="AK65" s="198"/>
      <c r="AL65" s="198"/>
      <c r="AM65" s="198"/>
      <c r="AN65" s="198"/>
      <c r="AO65" s="198"/>
      <c r="AP65" s="198"/>
      <c r="AQ65" s="198"/>
      <c r="AR65" s="198"/>
      <c r="AS65" s="198"/>
      <c r="AT65" s="198"/>
      <c r="AU65" s="198"/>
    </row>
    <row r="66" spans="1:47" hidden="1" outlineLevel="1">
      <c r="A66" s="12"/>
      <c r="B66" s="12"/>
      <c r="C66" s="12"/>
      <c r="D66" s="12"/>
      <c r="E66" s="12"/>
      <c r="F66" s="303">
        <f>Asset26</f>
        <v>0</v>
      </c>
      <c r="G66" s="302"/>
      <c r="H66" s="64"/>
      <c r="I66" s="64"/>
      <c r="J66" s="64"/>
      <c r="K66" s="64"/>
      <c r="L66" s="64"/>
      <c r="M66" s="192"/>
      <c r="N66" s="193"/>
      <c r="O66" s="193"/>
      <c r="P66" s="193"/>
      <c r="Q66" s="193"/>
      <c r="R66" s="8"/>
      <c r="S66" s="8"/>
      <c r="T66" s="8"/>
      <c r="U66" s="8"/>
      <c r="V66" s="8"/>
      <c r="W66" s="42"/>
      <c r="X66" s="9"/>
      <c r="Y66" s="9"/>
      <c r="Z66" s="9"/>
      <c r="AA66" s="9"/>
      <c r="AB66" s="9"/>
      <c r="AC66" s="9"/>
      <c r="AD66" s="9"/>
      <c r="AE66" s="198"/>
      <c r="AF66" s="198"/>
      <c r="AG66" s="198"/>
      <c r="AH66" s="198"/>
      <c r="AI66" s="198"/>
      <c r="AJ66" s="198"/>
      <c r="AK66" s="198"/>
      <c r="AL66" s="198"/>
      <c r="AM66" s="198"/>
      <c r="AN66" s="198"/>
      <c r="AO66" s="198"/>
      <c r="AP66" s="198"/>
      <c r="AQ66" s="198"/>
      <c r="AR66" s="198"/>
      <c r="AS66" s="198"/>
      <c r="AT66" s="198"/>
      <c r="AU66" s="198"/>
    </row>
    <row r="67" spans="1:47" hidden="1" outlineLevel="1">
      <c r="A67" s="12"/>
      <c r="B67" s="12"/>
      <c r="C67" s="12"/>
      <c r="D67" s="12"/>
      <c r="E67" s="12"/>
      <c r="F67" s="303">
        <f>Asset27</f>
        <v>0</v>
      </c>
      <c r="G67" s="302"/>
      <c r="H67" s="64"/>
      <c r="I67" s="64"/>
      <c r="J67" s="64"/>
      <c r="K67" s="64"/>
      <c r="L67" s="64"/>
      <c r="M67" s="192"/>
      <c r="N67" s="193"/>
      <c r="O67" s="193"/>
      <c r="P67" s="193"/>
      <c r="Q67" s="193"/>
      <c r="R67" s="8"/>
      <c r="S67" s="8"/>
      <c r="T67" s="8"/>
      <c r="U67" s="8"/>
      <c r="V67" s="8"/>
      <c r="W67" s="42"/>
      <c r="X67" s="9"/>
      <c r="Y67" s="9"/>
      <c r="Z67" s="9"/>
      <c r="AA67" s="9"/>
      <c r="AB67" s="9"/>
      <c r="AC67" s="9"/>
      <c r="AD67" s="9"/>
      <c r="AE67" s="198"/>
      <c r="AF67" s="198"/>
      <c r="AG67" s="198"/>
      <c r="AH67" s="198"/>
      <c r="AI67" s="198"/>
      <c r="AJ67" s="198"/>
      <c r="AK67" s="198"/>
      <c r="AL67" s="198"/>
      <c r="AM67" s="198"/>
      <c r="AN67" s="198"/>
      <c r="AO67" s="198"/>
      <c r="AP67" s="198"/>
      <c r="AQ67" s="198"/>
      <c r="AR67" s="198"/>
      <c r="AS67" s="198"/>
      <c r="AT67" s="198"/>
      <c r="AU67" s="198"/>
    </row>
    <row r="68" spans="1:47" hidden="1" outlineLevel="1">
      <c r="A68" s="12"/>
      <c r="B68" s="12"/>
      <c r="C68" s="12"/>
      <c r="D68" s="12"/>
      <c r="E68" s="12"/>
      <c r="F68" s="303">
        <f>Asset28</f>
        <v>0</v>
      </c>
      <c r="G68" s="302"/>
      <c r="H68" s="64"/>
      <c r="I68" s="64"/>
      <c r="J68" s="64"/>
      <c r="K68" s="64"/>
      <c r="L68" s="64"/>
      <c r="M68" s="192"/>
      <c r="N68" s="193"/>
      <c r="O68" s="193"/>
      <c r="P68" s="193"/>
      <c r="Q68" s="193"/>
      <c r="R68" s="8"/>
      <c r="S68" s="8"/>
      <c r="T68" s="8"/>
      <c r="U68" s="8"/>
      <c r="V68" s="8"/>
      <c r="W68" s="42"/>
      <c r="X68" s="9"/>
      <c r="Y68" s="9"/>
      <c r="Z68" s="9"/>
      <c r="AA68" s="9"/>
      <c r="AB68" s="9"/>
      <c r="AC68" s="9"/>
      <c r="AD68" s="9"/>
      <c r="AE68" s="198"/>
      <c r="AF68" s="198"/>
      <c r="AG68" s="198"/>
      <c r="AH68" s="198"/>
      <c r="AI68" s="198"/>
      <c r="AJ68" s="198"/>
      <c r="AK68" s="198"/>
      <c r="AL68" s="198"/>
      <c r="AM68" s="198"/>
      <c r="AN68" s="198"/>
      <c r="AO68" s="198"/>
      <c r="AP68" s="198"/>
      <c r="AQ68" s="198"/>
      <c r="AR68" s="198"/>
      <c r="AS68" s="198"/>
      <c r="AT68" s="198"/>
      <c r="AU68" s="198"/>
    </row>
    <row r="69" spans="1:47" hidden="1" outlineLevel="1">
      <c r="A69" s="12"/>
      <c r="B69" s="12"/>
      <c r="C69" s="12"/>
      <c r="D69" s="12"/>
      <c r="E69" s="12"/>
      <c r="F69" s="303">
        <f>Asset29</f>
        <v>0</v>
      </c>
      <c r="G69" s="302"/>
      <c r="H69" s="64"/>
      <c r="I69" s="64"/>
      <c r="J69" s="64"/>
      <c r="K69" s="64"/>
      <c r="L69" s="64"/>
      <c r="M69" s="192"/>
      <c r="N69" s="193"/>
      <c r="O69" s="193"/>
      <c r="P69" s="193"/>
      <c r="Q69" s="193"/>
      <c r="R69" s="8"/>
      <c r="S69" s="8"/>
      <c r="T69" s="8"/>
      <c r="U69" s="8"/>
      <c r="V69" s="8"/>
      <c r="W69" s="42"/>
      <c r="X69" s="9"/>
      <c r="Y69" s="9"/>
      <c r="Z69" s="9"/>
      <c r="AA69" s="9"/>
      <c r="AB69" s="9"/>
      <c r="AC69" s="9"/>
      <c r="AD69" s="9"/>
      <c r="AE69" s="198"/>
      <c r="AF69" s="198"/>
      <c r="AG69" s="198"/>
      <c r="AH69" s="198"/>
      <c r="AI69" s="198"/>
      <c r="AJ69" s="198"/>
      <c r="AK69" s="198"/>
      <c r="AL69" s="198"/>
      <c r="AM69" s="198"/>
      <c r="AN69" s="198"/>
      <c r="AO69" s="198"/>
      <c r="AP69" s="198"/>
      <c r="AQ69" s="198"/>
      <c r="AR69" s="198"/>
      <c r="AS69" s="198"/>
      <c r="AT69" s="198"/>
      <c r="AU69" s="198"/>
    </row>
    <row r="70" spans="1:47" hidden="1" outlineLevel="1">
      <c r="A70" s="12"/>
      <c r="B70" s="12"/>
      <c r="C70" s="12"/>
      <c r="D70" s="12"/>
      <c r="E70" s="12"/>
      <c r="F70" s="303">
        <f>Asset30</f>
        <v>0</v>
      </c>
      <c r="G70" s="302"/>
      <c r="H70" s="64"/>
      <c r="I70" s="64"/>
      <c r="J70" s="64"/>
      <c r="K70" s="64"/>
      <c r="L70" s="64"/>
      <c r="M70" s="192"/>
      <c r="N70" s="193"/>
      <c r="O70" s="193"/>
      <c r="P70" s="193"/>
      <c r="Q70" s="193"/>
      <c r="R70" s="8"/>
      <c r="S70" s="8"/>
      <c r="T70" s="8"/>
      <c r="U70" s="8"/>
      <c r="V70" s="8"/>
      <c r="W70" s="42"/>
      <c r="X70" s="9"/>
      <c r="Y70" s="9"/>
      <c r="Z70" s="9"/>
      <c r="AA70" s="9"/>
      <c r="AB70" s="9"/>
      <c r="AC70" s="9"/>
      <c r="AD70" s="9"/>
      <c r="AE70" s="198"/>
      <c r="AF70" s="198"/>
      <c r="AG70" s="198"/>
      <c r="AH70" s="198"/>
      <c r="AI70" s="198"/>
      <c r="AJ70" s="198"/>
      <c r="AK70" s="198"/>
      <c r="AL70" s="198"/>
      <c r="AM70" s="198"/>
      <c r="AN70" s="198"/>
      <c r="AO70" s="198"/>
      <c r="AP70" s="198"/>
      <c r="AQ70" s="198"/>
      <c r="AR70" s="198"/>
      <c r="AS70" s="198"/>
      <c r="AT70" s="198"/>
      <c r="AU70" s="198"/>
    </row>
    <row r="71" spans="1:47" collapsed="1">
      <c r="A71" s="12"/>
      <c r="B71" s="12"/>
      <c r="C71" s="12"/>
      <c r="D71" s="12"/>
      <c r="E71" s="12"/>
      <c r="F71" s="173" t="s">
        <v>19</v>
      </c>
      <c r="G71" s="308">
        <f t="shared" ref="G71:Q71" si="2">SUM(G41:G70)</f>
        <v>109.011</v>
      </c>
      <c r="H71" s="308">
        <f t="shared" si="2"/>
        <v>91.23899999999999</v>
      </c>
      <c r="I71" s="308">
        <f t="shared" si="2"/>
        <v>109.86554529241904</v>
      </c>
      <c r="J71" s="308">
        <f t="shared" si="2"/>
        <v>108.78623347590086</v>
      </c>
      <c r="K71" s="308">
        <f t="shared" si="2"/>
        <v>131.32358028919049</v>
      </c>
      <c r="L71" s="308">
        <f t="shared" si="2"/>
        <v>172.18090478838042</v>
      </c>
      <c r="M71" s="308">
        <f t="shared" si="2"/>
        <v>125.9390620288697</v>
      </c>
      <c r="N71" s="308">
        <f t="shared" si="2"/>
        <v>0</v>
      </c>
      <c r="O71" s="308">
        <f t="shared" si="2"/>
        <v>0</v>
      </c>
      <c r="P71" s="308">
        <f t="shared" si="2"/>
        <v>0</v>
      </c>
      <c r="Q71" s="308">
        <f t="shared" si="2"/>
        <v>0</v>
      </c>
      <c r="R71" s="36"/>
      <c r="S71" s="36"/>
      <c r="T71" s="36"/>
      <c r="U71" s="36"/>
      <c r="V71" s="36"/>
      <c r="W71" s="36"/>
      <c r="X71" s="47"/>
      <c r="Y71" s="8"/>
      <c r="Z71" s="8"/>
      <c r="AA71" s="42"/>
      <c r="AB71" s="9"/>
      <c r="AC71" s="9"/>
      <c r="AD71" s="9"/>
      <c r="AE71" s="198"/>
      <c r="AF71" s="198"/>
      <c r="AG71" s="198"/>
      <c r="AH71" s="198"/>
      <c r="AI71" s="198"/>
      <c r="AJ71" s="198"/>
      <c r="AK71" s="198"/>
      <c r="AL71" s="198"/>
      <c r="AM71" s="198"/>
      <c r="AN71" s="198"/>
      <c r="AO71" s="198"/>
      <c r="AP71" s="198"/>
      <c r="AQ71" s="198"/>
      <c r="AR71" s="198"/>
      <c r="AS71" s="198"/>
      <c r="AT71" s="198"/>
      <c r="AU71" s="198"/>
    </row>
    <row r="72" spans="1:47" ht="21" customHeight="1">
      <c r="A72" s="9"/>
      <c r="B72" s="9"/>
      <c r="C72" s="9"/>
      <c r="D72" s="9"/>
      <c r="E72" s="9"/>
      <c r="F72" s="9"/>
      <c r="G72" s="9"/>
      <c r="H72" s="18"/>
      <c r="I72" s="20"/>
      <c r="J72" s="9"/>
      <c r="K72" s="9"/>
      <c r="L72" s="9"/>
      <c r="M72" s="9"/>
      <c r="N72" s="9"/>
      <c r="O72" s="9"/>
      <c r="P72" s="9"/>
      <c r="Q72" s="9"/>
      <c r="R72" s="243">
        <f>SUM(G71:Q71)</f>
        <v>848.34532587476042</v>
      </c>
      <c r="S72" s="9"/>
      <c r="T72" s="9"/>
      <c r="U72" s="9"/>
      <c r="V72" s="9"/>
      <c r="W72" s="9"/>
      <c r="X72" s="9"/>
      <c r="Y72" s="9"/>
      <c r="Z72" s="9"/>
      <c r="AA72" s="19"/>
      <c r="AB72" s="9"/>
      <c r="AC72" s="9"/>
      <c r="AD72" s="9"/>
      <c r="AE72" s="198"/>
      <c r="AF72" s="198"/>
      <c r="AG72" s="198"/>
      <c r="AH72" s="198"/>
      <c r="AI72" s="198"/>
      <c r="AJ72" s="198"/>
      <c r="AK72" s="198"/>
      <c r="AL72" s="198"/>
      <c r="AM72" s="198"/>
      <c r="AN72" s="198"/>
      <c r="AO72" s="198"/>
      <c r="AP72" s="198"/>
      <c r="AQ72" s="198"/>
      <c r="AR72" s="198"/>
      <c r="AS72" s="198"/>
      <c r="AT72" s="198"/>
      <c r="AU72" s="198"/>
    </row>
    <row r="73" spans="1:47" ht="13.5" customHeight="1">
      <c r="A73" s="74"/>
      <c r="B73" s="74"/>
      <c r="C73" s="74"/>
      <c r="D73" s="74"/>
      <c r="E73" s="74"/>
      <c r="F73" s="706" t="s">
        <v>80</v>
      </c>
      <c r="G73" s="706"/>
      <c r="H73" s="156"/>
      <c r="I73" s="156"/>
      <c r="J73" s="156"/>
      <c r="K73" s="77"/>
      <c r="L73" s="77"/>
      <c r="M73" s="75"/>
      <c r="N73" s="75"/>
      <c r="O73" s="75"/>
      <c r="P73" s="75"/>
      <c r="Q73" s="75"/>
      <c r="R73" s="75"/>
      <c r="S73" s="75"/>
      <c r="T73" s="75"/>
      <c r="U73" s="75"/>
      <c r="V73" s="75"/>
      <c r="W73" s="75"/>
      <c r="X73" s="8"/>
      <c r="Y73" s="8"/>
      <c r="Z73" s="8"/>
      <c r="AA73" s="8"/>
      <c r="AB73" s="42"/>
      <c r="AC73" s="9"/>
      <c r="AD73" s="9"/>
      <c r="AE73" s="198"/>
      <c r="AF73" s="198"/>
      <c r="AG73" s="198"/>
      <c r="AH73" s="198"/>
      <c r="AI73" s="198"/>
      <c r="AJ73" s="198"/>
      <c r="AK73" s="198"/>
      <c r="AL73" s="198"/>
      <c r="AM73" s="198"/>
      <c r="AN73" s="198"/>
      <c r="AO73" s="198"/>
      <c r="AP73" s="198"/>
      <c r="AQ73" s="198"/>
      <c r="AR73" s="198"/>
      <c r="AS73" s="198"/>
      <c r="AT73" s="198"/>
      <c r="AU73" s="198"/>
    </row>
    <row r="74" spans="1:47">
      <c r="A74" s="12"/>
      <c r="B74" s="12"/>
      <c r="C74" s="12"/>
      <c r="D74" s="12"/>
      <c r="E74" s="12"/>
      <c r="F74" s="37" t="s">
        <v>3</v>
      </c>
      <c r="G74" s="242" t="str">
        <f>G40</f>
        <v>2007-08</v>
      </c>
      <c r="H74" s="242" t="str">
        <f t="shared" ref="H74:Q74" si="3">H40</f>
        <v>2008-09</v>
      </c>
      <c r="I74" s="242" t="str">
        <f t="shared" si="3"/>
        <v>2009-10</v>
      </c>
      <c r="J74" s="242" t="str">
        <f t="shared" si="3"/>
        <v>2010-11</v>
      </c>
      <c r="K74" s="242" t="str">
        <f t="shared" si="3"/>
        <v>2011-12</v>
      </c>
      <c r="L74" s="242" t="str">
        <f t="shared" si="3"/>
        <v>2012-13</v>
      </c>
      <c r="M74" s="242" t="str">
        <f t="shared" si="3"/>
        <v>2013-14</v>
      </c>
      <c r="N74" s="242" t="str">
        <f t="shared" si="3"/>
        <v>2014-15</v>
      </c>
      <c r="O74" s="242" t="str">
        <f t="shared" si="3"/>
        <v>2015-16</v>
      </c>
      <c r="P74" s="242" t="str">
        <f t="shared" si="3"/>
        <v>2016-17</v>
      </c>
      <c r="Q74" s="242" t="str">
        <f t="shared" si="3"/>
        <v>2017-18</v>
      </c>
      <c r="R74" s="8"/>
      <c r="S74" s="8"/>
      <c r="T74" s="8"/>
      <c r="U74" s="8"/>
      <c r="V74" s="8"/>
      <c r="W74" s="42"/>
      <c r="X74" s="9"/>
      <c r="Y74" s="9"/>
      <c r="Z74" s="9"/>
      <c r="AA74" s="9"/>
      <c r="AB74" s="9"/>
      <c r="AC74" s="9"/>
      <c r="AD74" s="9"/>
      <c r="AE74" s="198"/>
      <c r="AF74" s="198"/>
      <c r="AG74" s="198"/>
      <c r="AH74" s="198"/>
      <c r="AI74" s="198"/>
      <c r="AJ74" s="198"/>
      <c r="AK74" s="198"/>
      <c r="AL74" s="198"/>
      <c r="AM74" s="198"/>
      <c r="AN74" s="198"/>
      <c r="AO74" s="198"/>
      <c r="AP74" s="198"/>
      <c r="AQ74" s="198"/>
      <c r="AR74" s="198"/>
      <c r="AS74" s="198"/>
      <c r="AT74" s="198"/>
      <c r="AU74" s="198"/>
    </row>
    <row r="75" spans="1:47" hidden="1" outlineLevel="1">
      <c r="A75" s="12"/>
      <c r="B75" s="12"/>
      <c r="C75" s="12"/>
      <c r="D75" s="12"/>
      <c r="E75" s="12"/>
      <c r="F75" s="173" t="str">
        <f>Asset1</f>
        <v>Secondary</v>
      </c>
      <c r="G75" s="380">
        <v>0</v>
      </c>
      <c r="H75" s="381">
        <v>0</v>
      </c>
      <c r="I75" s="371">
        <v>0</v>
      </c>
      <c r="J75" s="371">
        <v>0</v>
      </c>
      <c r="K75" s="371">
        <v>0</v>
      </c>
      <c r="L75" s="371">
        <v>0</v>
      </c>
      <c r="M75" s="371">
        <v>0</v>
      </c>
      <c r="N75" s="191"/>
      <c r="O75" s="191"/>
      <c r="P75" s="191"/>
      <c r="Q75" s="191"/>
      <c r="R75" s="8"/>
      <c r="S75" s="8"/>
      <c r="T75" s="8"/>
      <c r="U75" s="8"/>
      <c r="V75" s="8"/>
      <c r="W75" s="42"/>
      <c r="X75" s="9"/>
      <c r="Y75" s="9"/>
      <c r="Z75" s="9"/>
      <c r="AA75" s="9"/>
      <c r="AB75" s="9"/>
      <c r="AC75" s="9"/>
      <c r="AD75" s="9"/>
      <c r="AE75" s="198"/>
      <c r="AF75" s="198"/>
      <c r="AG75" s="198"/>
      <c r="AH75" s="198"/>
      <c r="AI75" s="198"/>
      <c r="AJ75" s="198"/>
      <c r="AK75" s="198"/>
      <c r="AL75" s="198"/>
      <c r="AM75" s="198"/>
      <c r="AN75" s="198"/>
      <c r="AO75" s="198"/>
      <c r="AP75" s="198"/>
      <c r="AQ75" s="198"/>
      <c r="AR75" s="198"/>
      <c r="AS75" s="198"/>
      <c r="AT75" s="198"/>
      <c r="AU75" s="198"/>
    </row>
    <row r="76" spans="1:47" hidden="1" outlineLevel="1">
      <c r="A76" s="12"/>
      <c r="B76" s="12"/>
      <c r="C76" s="12"/>
      <c r="D76" s="12"/>
      <c r="E76" s="12"/>
      <c r="F76" s="173" t="str">
        <f>Asset2</f>
        <v>Switchgear</v>
      </c>
      <c r="G76" s="380">
        <v>0</v>
      </c>
      <c r="H76" s="381">
        <v>0</v>
      </c>
      <c r="I76" s="375">
        <v>0</v>
      </c>
      <c r="J76" s="375">
        <v>0</v>
      </c>
      <c r="K76" s="375">
        <v>0</v>
      </c>
      <c r="L76" s="375">
        <v>0</v>
      </c>
      <c r="M76" s="375">
        <v>0</v>
      </c>
      <c r="N76" s="193"/>
      <c r="O76" s="193"/>
      <c r="P76" s="193"/>
      <c r="Q76" s="193"/>
      <c r="R76" s="8"/>
      <c r="S76" s="8"/>
      <c r="T76" s="8"/>
      <c r="U76" s="8"/>
      <c r="V76" s="8"/>
      <c r="W76" s="42"/>
      <c r="X76" s="9"/>
      <c r="Y76" s="9"/>
      <c r="Z76" s="9"/>
      <c r="AA76" s="9"/>
      <c r="AB76" s="9"/>
      <c r="AC76" s="9"/>
      <c r="AD76" s="9"/>
      <c r="AE76" s="198"/>
      <c r="AF76" s="198"/>
      <c r="AG76" s="198"/>
      <c r="AH76" s="198"/>
      <c r="AI76" s="198"/>
      <c r="AJ76" s="198"/>
      <c r="AK76" s="198"/>
      <c r="AL76" s="198"/>
      <c r="AM76" s="198"/>
      <c r="AN76" s="198"/>
      <c r="AO76" s="198"/>
      <c r="AP76" s="198"/>
      <c r="AQ76" s="198"/>
      <c r="AR76" s="198"/>
      <c r="AS76" s="198"/>
      <c r="AT76" s="198"/>
      <c r="AU76" s="198"/>
    </row>
    <row r="77" spans="1:47" hidden="1" outlineLevel="1">
      <c r="A77" s="12"/>
      <c r="B77" s="12"/>
      <c r="C77" s="12"/>
      <c r="D77" s="12"/>
      <c r="E77" s="12"/>
      <c r="F77" s="173" t="str">
        <f>Asset3</f>
        <v>Transformers</v>
      </c>
      <c r="G77" s="380">
        <v>0</v>
      </c>
      <c r="H77" s="381">
        <v>0</v>
      </c>
      <c r="I77" s="375">
        <v>0</v>
      </c>
      <c r="J77" s="375">
        <v>0</v>
      </c>
      <c r="K77" s="375">
        <v>0</v>
      </c>
      <c r="L77" s="375">
        <v>0</v>
      </c>
      <c r="M77" s="375">
        <v>0.30299999999999999</v>
      </c>
      <c r="N77" s="193"/>
      <c r="O77" s="193"/>
      <c r="P77" s="193"/>
      <c r="Q77" s="193"/>
      <c r="R77" s="8"/>
      <c r="S77" s="8"/>
      <c r="T77" s="8"/>
      <c r="U77" s="8"/>
      <c r="V77" s="8"/>
      <c r="W77" s="42"/>
      <c r="X77" s="9"/>
      <c r="Y77" s="9"/>
      <c r="Z77" s="9"/>
      <c r="AA77" s="9"/>
      <c r="AB77" s="9"/>
      <c r="AC77" s="9"/>
      <c r="AD77" s="9"/>
      <c r="AE77" s="198"/>
      <c r="AF77" s="198"/>
      <c r="AG77" s="198"/>
      <c r="AH77" s="198"/>
      <c r="AI77" s="198"/>
      <c r="AJ77" s="198"/>
      <c r="AK77" s="198"/>
      <c r="AL77" s="198"/>
      <c r="AM77" s="198"/>
      <c r="AN77" s="198"/>
      <c r="AO77" s="198"/>
      <c r="AP77" s="198"/>
      <c r="AQ77" s="198"/>
      <c r="AR77" s="198"/>
      <c r="AS77" s="198"/>
      <c r="AT77" s="198"/>
      <c r="AU77" s="198"/>
    </row>
    <row r="78" spans="1:47" hidden="1" outlineLevel="1">
      <c r="A78" s="12"/>
      <c r="B78" s="12"/>
      <c r="C78" s="12"/>
      <c r="D78" s="12"/>
      <c r="E78" s="12"/>
      <c r="F78" s="173" t="str">
        <f>Asset4</f>
        <v>Reactive</v>
      </c>
      <c r="G78" s="380">
        <v>0</v>
      </c>
      <c r="H78" s="381">
        <v>0</v>
      </c>
      <c r="I78" s="375">
        <v>0</v>
      </c>
      <c r="J78" s="375">
        <v>0</v>
      </c>
      <c r="K78" s="375">
        <v>0</v>
      </c>
      <c r="L78" s="375">
        <v>0</v>
      </c>
      <c r="M78" s="375">
        <v>0</v>
      </c>
      <c r="N78" s="193"/>
      <c r="O78" s="193"/>
      <c r="P78" s="193"/>
      <c r="Q78" s="193"/>
      <c r="R78" s="8"/>
      <c r="S78" s="8"/>
      <c r="T78" s="8"/>
      <c r="U78" s="8"/>
      <c r="V78" s="8"/>
      <c r="W78" s="42"/>
      <c r="X78" s="9"/>
      <c r="Y78" s="9"/>
      <c r="Z78" s="9"/>
      <c r="AA78" s="9"/>
      <c r="AB78" s="9"/>
      <c r="AC78" s="9"/>
      <c r="AD78" s="9"/>
      <c r="AE78" s="198"/>
      <c r="AF78" s="198"/>
      <c r="AG78" s="198"/>
      <c r="AH78" s="198"/>
      <c r="AI78" s="198"/>
      <c r="AJ78" s="198"/>
      <c r="AK78" s="198"/>
      <c r="AL78" s="198"/>
      <c r="AM78" s="198"/>
      <c r="AN78" s="198"/>
      <c r="AO78" s="198"/>
      <c r="AP78" s="198"/>
      <c r="AQ78" s="198"/>
      <c r="AR78" s="198"/>
      <c r="AS78" s="198"/>
      <c r="AT78" s="198"/>
      <c r="AU78" s="198"/>
    </row>
    <row r="79" spans="1:47" hidden="1" outlineLevel="1">
      <c r="A79" s="12"/>
      <c r="B79" s="12"/>
      <c r="C79" s="12"/>
      <c r="D79" s="12"/>
      <c r="E79" s="12"/>
      <c r="F79" s="173" t="str">
        <f>Asset5</f>
        <v>Towers and Conductor</v>
      </c>
      <c r="G79" s="380">
        <v>0</v>
      </c>
      <c r="H79" s="381">
        <v>0</v>
      </c>
      <c r="I79" s="375">
        <v>0</v>
      </c>
      <c r="J79" s="375">
        <v>0</v>
      </c>
      <c r="K79" s="375">
        <v>0</v>
      </c>
      <c r="L79" s="375">
        <v>0</v>
      </c>
      <c r="M79" s="375">
        <v>0</v>
      </c>
      <c r="N79" s="193"/>
      <c r="O79" s="193"/>
      <c r="P79" s="193"/>
      <c r="Q79" s="193"/>
      <c r="R79" s="8"/>
      <c r="S79" s="8"/>
      <c r="T79" s="8"/>
      <c r="U79" s="8"/>
      <c r="V79" s="8"/>
      <c r="W79" s="42"/>
      <c r="X79" s="9"/>
      <c r="Y79" s="9"/>
      <c r="Z79" s="9"/>
      <c r="AA79" s="9"/>
      <c r="AB79" s="9"/>
      <c r="AC79" s="9"/>
      <c r="AD79" s="9"/>
      <c r="AE79" s="198"/>
      <c r="AF79" s="198"/>
      <c r="AG79" s="198"/>
      <c r="AH79" s="198"/>
      <c r="AI79" s="198"/>
      <c r="AJ79" s="198"/>
      <c r="AK79" s="198"/>
      <c r="AL79" s="198"/>
      <c r="AM79" s="198"/>
      <c r="AN79" s="198"/>
      <c r="AO79" s="198"/>
      <c r="AP79" s="198"/>
      <c r="AQ79" s="198"/>
      <c r="AR79" s="198"/>
      <c r="AS79" s="198"/>
      <c r="AT79" s="198"/>
      <c r="AU79" s="198"/>
    </row>
    <row r="80" spans="1:47" hidden="1" outlineLevel="1">
      <c r="A80" s="12"/>
      <c r="B80" s="12"/>
      <c r="C80" s="12"/>
      <c r="D80" s="12"/>
      <c r="E80" s="12"/>
      <c r="F80" s="173" t="str">
        <f>Asset6</f>
        <v>Establishment</v>
      </c>
      <c r="G80" s="380">
        <v>0</v>
      </c>
      <c r="H80" s="381">
        <v>0</v>
      </c>
      <c r="I80" s="375">
        <v>0</v>
      </c>
      <c r="J80" s="375">
        <v>0</v>
      </c>
      <c r="K80" s="375">
        <v>0</v>
      </c>
      <c r="L80" s="375">
        <v>0</v>
      </c>
      <c r="M80" s="375">
        <v>0</v>
      </c>
      <c r="N80" s="193"/>
      <c r="O80" s="193"/>
      <c r="P80" s="193"/>
      <c r="Q80" s="193"/>
      <c r="R80" s="8"/>
      <c r="S80" s="8"/>
      <c r="T80" s="8"/>
      <c r="U80" s="8"/>
      <c r="V80" s="8"/>
      <c r="W80" s="42"/>
      <c r="X80" s="9"/>
      <c r="Y80" s="9"/>
      <c r="Z80" s="9"/>
      <c r="AA80" s="9"/>
      <c r="AB80" s="9"/>
      <c r="AC80" s="9"/>
      <c r="AD80" s="9"/>
      <c r="AE80" s="198"/>
      <c r="AF80" s="198"/>
      <c r="AG80" s="198"/>
      <c r="AH80" s="198"/>
      <c r="AI80" s="198"/>
      <c r="AJ80" s="198"/>
      <c r="AK80" s="198"/>
      <c r="AL80" s="198"/>
      <c r="AM80" s="198"/>
      <c r="AN80" s="198"/>
      <c r="AO80" s="198"/>
      <c r="AP80" s="198"/>
      <c r="AQ80" s="198"/>
      <c r="AR80" s="198"/>
      <c r="AS80" s="198"/>
      <c r="AT80" s="198"/>
      <c r="AU80" s="198"/>
    </row>
    <row r="81" spans="1:47" hidden="1" outlineLevel="1">
      <c r="A81" s="12"/>
      <c r="B81" s="12"/>
      <c r="C81" s="12"/>
      <c r="D81" s="12"/>
      <c r="E81" s="12"/>
      <c r="F81" s="173" t="str">
        <f>Asset7</f>
        <v>Communications</v>
      </c>
      <c r="G81" s="380">
        <v>0</v>
      </c>
      <c r="H81" s="381">
        <v>0</v>
      </c>
      <c r="I81" s="375">
        <v>0</v>
      </c>
      <c r="J81" s="375">
        <v>0</v>
      </c>
      <c r="K81" s="375">
        <v>0</v>
      </c>
      <c r="L81" s="375">
        <v>0</v>
      </c>
      <c r="M81" s="375">
        <v>0</v>
      </c>
      <c r="N81" s="193"/>
      <c r="O81" s="193"/>
      <c r="P81" s="193"/>
      <c r="Q81" s="193"/>
      <c r="R81" s="8"/>
      <c r="S81" s="8"/>
      <c r="T81" s="8"/>
      <c r="U81" s="8"/>
      <c r="V81" s="8"/>
      <c r="W81" s="42"/>
      <c r="X81" s="9"/>
      <c r="Y81" s="9"/>
      <c r="Z81" s="9"/>
      <c r="AA81" s="9"/>
      <c r="AB81" s="9"/>
      <c r="AC81" s="9"/>
      <c r="AD81" s="9"/>
      <c r="AE81" s="198"/>
      <c r="AF81" s="198"/>
      <c r="AG81" s="198"/>
      <c r="AH81" s="198"/>
      <c r="AI81" s="198"/>
      <c r="AJ81" s="198"/>
      <c r="AK81" s="198"/>
      <c r="AL81" s="198"/>
      <c r="AM81" s="198"/>
      <c r="AN81" s="198"/>
      <c r="AO81" s="198"/>
      <c r="AP81" s="198"/>
      <c r="AQ81" s="198"/>
      <c r="AR81" s="198"/>
      <c r="AS81" s="198"/>
      <c r="AT81" s="198"/>
      <c r="AU81" s="198"/>
    </row>
    <row r="82" spans="1:47" hidden="1" outlineLevel="1">
      <c r="A82" s="12"/>
      <c r="B82" s="12"/>
      <c r="C82" s="12"/>
      <c r="D82" s="12"/>
      <c r="E82" s="12"/>
      <c r="F82" s="173" t="str">
        <f>Asset8</f>
        <v>Inventory</v>
      </c>
      <c r="G82" s="380">
        <v>0</v>
      </c>
      <c r="H82" s="381">
        <v>0</v>
      </c>
      <c r="I82" s="375">
        <v>0</v>
      </c>
      <c r="J82" s="375">
        <v>0</v>
      </c>
      <c r="K82" s="375">
        <v>0</v>
      </c>
      <c r="L82" s="375">
        <v>0</v>
      </c>
      <c r="M82" s="375">
        <v>0</v>
      </c>
      <c r="N82" s="193"/>
      <c r="O82" s="193"/>
      <c r="P82" s="193"/>
      <c r="Q82" s="193"/>
      <c r="R82" s="8"/>
      <c r="S82" s="8"/>
      <c r="T82" s="8"/>
      <c r="U82" s="8"/>
      <c r="V82" s="8"/>
      <c r="W82" s="42"/>
      <c r="X82" s="9"/>
      <c r="Y82" s="9"/>
      <c r="Z82" s="9"/>
      <c r="AA82" s="9"/>
      <c r="AB82" s="9"/>
      <c r="AC82" s="9"/>
      <c r="AD82" s="9"/>
      <c r="AE82" s="198"/>
      <c r="AF82" s="198"/>
      <c r="AG82" s="198"/>
      <c r="AH82" s="198"/>
      <c r="AI82" s="198"/>
      <c r="AJ82" s="198"/>
      <c r="AK82" s="198"/>
      <c r="AL82" s="198"/>
      <c r="AM82" s="198"/>
      <c r="AN82" s="198"/>
      <c r="AO82" s="198"/>
      <c r="AP82" s="198"/>
      <c r="AQ82" s="198"/>
      <c r="AR82" s="198"/>
      <c r="AS82" s="198"/>
      <c r="AT82" s="198"/>
      <c r="AU82" s="198"/>
    </row>
    <row r="83" spans="1:47" hidden="1" outlineLevel="1">
      <c r="A83" s="12"/>
      <c r="B83" s="12"/>
      <c r="C83" s="12"/>
      <c r="D83" s="12"/>
      <c r="E83" s="12"/>
      <c r="F83" s="173" t="str">
        <f>Asset9</f>
        <v>IT</v>
      </c>
      <c r="G83" s="380">
        <v>5.1799999999999992E-2</v>
      </c>
      <c r="H83" s="381">
        <v>0.194383</v>
      </c>
      <c r="I83" s="375">
        <v>0</v>
      </c>
      <c r="J83" s="375">
        <v>7.54E-4</v>
      </c>
      <c r="K83" s="375">
        <v>0</v>
      </c>
      <c r="L83" s="375">
        <v>0</v>
      </c>
      <c r="M83" s="375">
        <v>0</v>
      </c>
      <c r="N83" s="193"/>
      <c r="O83" s="193"/>
      <c r="P83" s="193"/>
      <c r="Q83" s="193"/>
      <c r="R83" s="8"/>
      <c r="S83" s="8"/>
      <c r="T83" s="8"/>
      <c r="U83" s="8"/>
      <c r="V83" s="8"/>
      <c r="W83" s="42"/>
      <c r="X83" s="9"/>
      <c r="Y83" s="9"/>
      <c r="Z83" s="9"/>
      <c r="AA83" s="9"/>
      <c r="AB83" s="9"/>
      <c r="AC83" s="9"/>
      <c r="AD83" s="9"/>
      <c r="AE83" s="198"/>
      <c r="AF83" s="198"/>
      <c r="AG83" s="198"/>
      <c r="AH83" s="198"/>
      <c r="AI83" s="198"/>
      <c r="AJ83" s="198"/>
      <c r="AK83" s="198"/>
      <c r="AL83" s="198"/>
      <c r="AM83" s="198"/>
      <c r="AN83" s="198"/>
      <c r="AO83" s="198"/>
      <c r="AP83" s="198"/>
      <c r="AQ83" s="198"/>
      <c r="AR83" s="198"/>
      <c r="AS83" s="198"/>
      <c r="AT83" s="198"/>
      <c r="AU83" s="198"/>
    </row>
    <row r="84" spans="1:47" hidden="1" outlineLevel="1">
      <c r="A84" s="12"/>
      <c r="B84" s="12"/>
      <c r="C84" s="12"/>
      <c r="D84" s="12"/>
      <c r="E84" s="12"/>
      <c r="F84" s="173" t="str">
        <f>Asset10</f>
        <v>Vehicles</v>
      </c>
      <c r="G84" s="380">
        <v>2.2199999999999998E-3</v>
      </c>
      <c r="H84" s="381">
        <v>0.476952895115272</v>
      </c>
      <c r="I84" s="375">
        <v>3.1290331880908809E-2</v>
      </c>
      <c r="J84" s="375">
        <v>0.141208</v>
      </c>
      <c r="K84" s="375">
        <v>0</v>
      </c>
      <c r="L84" s="375">
        <v>0</v>
      </c>
      <c r="M84" s="375">
        <v>0</v>
      </c>
      <c r="N84" s="193"/>
      <c r="O84" s="193"/>
      <c r="P84" s="193"/>
      <c r="Q84" s="193"/>
      <c r="R84" s="8"/>
      <c r="S84" s="8"/>
      <c r="T84" s="8"/>
      <c r="U84" s="8"/>
      <c r="V84" s="8"/>
      <c r="W84" s="42"/>
      <c r="X84" s="9"/>
      <c r="Y84" s="9"/>
      <c r="Z84" s="9"/>
      <c r="AA84" s="9"/>
      <c r="AB84" s="9"/>
      <c r="AC84" s="9"/>
      <c r="AD84" s="9"/>
      <c r="AE84" s="198"/>
      <c r="AF84" s="198"/>
      <c r="AG84" s="198"/>
      <c r="AH84" s="198"/>
      <c r="AI84" s="198"/>
      <c r="AJ84" s="198"/>
      <c r="AK84" s="198"/>
      <c r="AL84" s="198"/>
      <c r="AM84" s="198"/>
      <c r="AN84" s="198"/>
      <c r="AO84" s="198"/>
      <c r="AP84" s="198"/>
      <c r="AQ84" s="198"/>
      <c r="AR84" s="198"/>
      <c r="AS84" s="198"/>
      <c r="AT84" s="198"/>
      <c r="AU84" s="198"/>
    </row>
    <row r="85" spans="1:47" hidden="1" outlineLevel="1">
      <c r="A85" s="12"/>
      <c r="B85" s="12"/>
      <c r="C85" s="12"/>
      <c r="D85" s="12"/>
      <c r="E85" s="12"/>
      <c r="F85" s="173" t="str">
        <f>Asset11</f>
        <v>other</v>
      </c>
      <c r="G85" s="380">
        <v>1.702E-2</v>
      </c>
      <c r="H85" s="381">
        <v>1.1655238422892384E-2</v>
      </c>
      <c r="I85" s="375">
        <v>0</v>
      </c>
      <c r="J85" s="375">
        <v>8.1670000000000006E-3</v>
      </c>
      <c r="K85" s="375">
        <v>0</v>
      </c>
      <c r="L85" s="375">
        <v>0</v>
      </c>
      <c r="M85" s="375">
        <v>0</v>
      </c>
      <c r="N85" s="193"/>
      <c r="O85" s="193"/>
      <c r="P85" s="193"/>
      <c r="Q85" s="193"/>
      <c r="R85" s="8"/>
      <c r="S85" s="8"/>
      <c r="T85" s="8"/>
      <c r="U85" s="8"/>
      <c r="V85" s="8"/>
      <c r="W85" s="42"/>
      <c r="X85" s="9"/>
      <c r="Y85" s="9"/>
      <c r="Z85" s="9"/>
      <c r="AA85" s="9"/>
      <c r="AB85" s="9"/>
      <c r="AC85" s="9"/>
      <c r="AD85" s="9"/>
      <c r="AE85" s="198"/>
      <c r="AF85" s="198"/>
      <c r="AG85" s="198"/>
      <c r="AH85" s="198"/>
      <c r="AI85" s="198"/>
      <c r="AJ85" s="198"/>
      <c r="AK85" s="198"/>
      <c r="AL85" s="198"/>
      <c r="AM85" s="198"/>
      <c r="AN85" s="198"/>
      <c r="AO85" s="198"/>
      <c r="AP85" s="198"/>
      <c r="AQ85" s="198"/>
      <c r="AR85" s="198"/>
      <c r="AS85" s="198"/>
      <c r="AT85" s="198"/>
      <c r="AU85" s="198"/>
    </row>
    <row r="86" spans="1:47" hidden="1" outlineLevel="1">
      <c r="A86" s="12"/>
      <c r="B86" s="12"/>
      <c r="C86" s="12"/>
      <c r="D86" s="12"/>
      <c r="E86" s="12"/>
      <c r="F86" s="173" t="str">
        <f>Asset12</f>
        <v>premises</v>
      </c>
      <c r="G86" s="380">
        <v>2.96E-3</v>
      </c>
      <c r="H86" s="381">
        <v>0</v>
      </c>
      <c r="I86" s="375">
        <v>0</v>
      </c>
      <c r="J86" s="375">
        <v>0</v>
      </c>
      <c r="K86" s="375">
        <v>0</v>
      </c>
      <c r="L86" s="375">
        <v>0</v>
      </c>
      <c r="M86" s="375">
        <v>0</v>
      </c>
      <c r="N86" s="193"/>
      <c r="O86" s="193"/>
      <c r="P86" s="193"/>
      <c r="Q86" s="193"/>
      <c r="R86" s="8"/>
      <c r="S86" s="8"/>
      <c r="T86" s="8"/>
      <c r="U86" s="8"/>
      <c r="V86" s="8"/>
      <c r="W86" s="42"/>
      <c r="X86" s="9"/>
      <c r="Y86" s="9"/>
      <c r="Z86" s="9"/>
      <c r="AA86" s="9"/>
      <c r="AB86" s="9"/>
      <c r="AC86" s="9"/>
      <c r="AD86" s="9"/>
      <c r="AE86" s="198"/>
      <c r="AF86" s="198"/>
      <c r="AG86" s="198"/>
      <c r="AH86" s="198"/>
      <c r="AI86" s="198"/>
      <c r="AJ86" s="198"/>
      <c r="AK86" s="198"/>
      <c r="AL86" s="198"/>
      <c r="AM86" s="198"/>
      <c r="AN86" s="198"/>
      <c r="AO86" s="198"/>
      <c r="AP86" s="198"/>
      <c r="AQ86" s="198"/>
      <c r="AR86" s="198"/>
      <c r="AS86" s="198"/>
      <c r="AT86" s="198"/>
      <c r="AU86" s="198"/>
    </row>
    <row r="87" spans="1:47" hidden="1" outlineLevel="1">
      <c r="A87" s="12"/>
      <c r="B87" s="12"/>
      <c r="C87" s="12"/>
      <c r="D87" s="12"/>
      <c r="E87" s="12"/>
      <c r="F87" s="173" t="str">
        <f>Asset13</f>
        <v>Land</v>
      </c>
      <c r="G87" s="380">
        <v>0</v>
      </c>
      <c r="H87" s="381">
        <v>0</v>
      </c>
      <c r="I87" s="375">
        <v>0</v>
      </c>
      <c r="J87" s="375">
        <v>0.47399999999999998</v>
      </c>
      <c r="K87" s="375">
        <v>0.96799999999999997</v>
      </c>
      <c r="L87" s="703">
        <v>2.1102717126026054</v>
      </c>
      <c r="M87" s="375">
        <v>0</v>
      </c>
      <c r="N87" s="193"/>
      <c r="O87" s="193"/>
      <c r="P87" s="193"/>
      <c r="Q87" s="193"/>
      <c r="R87" s="8"/>
      <c r="S87" s="8"/>
      <c r="T87" s="8"/>
      <c r="U87" s="8"/>
      <c r="V87" s="8"/>
      <c r="W87" s="42"/>
      <c r="X87" s="9"/>
      <c r="Y87" s="9"/>
      <c r="Z87" s="9"/>
      <c r="AA87" s="9"/>
      <c r="AB87" s="9"/>
      <c r="AC87" s="9"/>
      <c r="AD87" s="9"/>
      <c r="AE87" s="198"/>
      <c r="AF87" s="198"/>
      <c r="AG87" s="198"/>
      <c r="AH87" s="198"/>
      <c r="AI87" s="198"/>
      <c r="AJ87" s="198"/>
      <c r="AK87" s="198"/>
      <c r="AL87" s="198"/>
      <c r="AM87" s="198"/>
      <c r="AN87" s="198"/>
      <c r="AO87" s="198"/>
      <c r="AP87" s="198"/>
      <c r="AQ87" s="198"/>
      <c r="AR87" s="198"/>
      <c r="AS87" s="198"/>
      <c r="AT87" s="198"/>
      <c r="AU87" s="198"/>
    </row>
    <row r="88" spans="1:47" hidden="1" outlineLevel="1">
      <c r="A88" s="12"/>
      <c r="B88" s="12"/>
      <c r="C88" s="12"/>
      <c r="D88" s="12"/>
      <c r="E88" s="12"/>
      <c r="F88" s="173" t="str">
        <f>Asset14</f>
        <v>Easements</v>
      </c>
      <c r="G88" s="380">
        <v>0</v>
      </c>
      <c r="H88" s="381">
        <v>0</v>
      </c>
      <c r="I88" s="375">
        <v>0</v>
      </c>
      <c r="J88" s="375">
        <v>0</v>
      </c>
      <c r="K88" s="375">
        <v>0</v>
      </c>
      <c r="L88" s="375">
        <v>0</v>
      </c>
      <c r="M88" s="375">
        <v>0</v>
      </c>
      <c r="N88" s="193"/>
      <c r="O88" s="193"/>
      <c r="P88" s="193"/>
      <c r="Q88" s="193"/>
      <c r="R88" s="8"/>
      <c r="S88" s="8"/>
      <c r="T88" s="8"/>
      <c r="U88" s="8"/>
      <c r="V88" s="8"/>
      <c r="W88" s="42"/>
      <c r="X88" s="9"/>
      <c r="Y88" s="9"/>
      <c r="Z88" s="9"/>
      <c r="AA88" s="9"/>
      <c r="AB88" s="9"/>
      <c r="AC88" s="9"/>
      <c r="AD88" s="9"/>
      <c r="AE88" s="198"/>
      <c r="AF88" s="198"/>
      <c r="AG88" s="198"/>
      <c r="AH88" s="198"/>
      <c r="AI88" s="198"/>
      <c r="AJ88" s="198"/>
      <c r="AK88" s="198"/>
      <c r="AL88" s="198"/>
      <c r="AM88" s="198"/>
      <c r="AN88" s="198"/>
      <c r="AO88" s="198"/>
      <c r="AP88" s="198"/>
      <c r="AQ88" s="198"/>
      <c r="AR88" s="198"/>
      <c r="AS88" s="198"/>
      <c r="AT88" s="198"/>
      <c r="AU88" s="198"/>
    </row>
    <row r="89" spans="1:47" hidden="1" outlineLevel="1">
      <c r="A89" s="12"/>
      <c r="B89" s="12"/>
      <c r="C89" s="12"/>
      <c r="D89" s="12"/>
      <c r="E89" s="12"/>
      <c r="F89" s="173">
        <f>Asset15</f>
        <v>0</v>
      </c>
      <c r="G89" s="163"/>
      <c r="H89" s="64"/>
      <c r="I89" s="64"/>
      <c r="J89" s="64"/>
      <c r="K89" s="64"/>
      <c r="L89" s="64"/>
      <c r="M89" s="194"/>
      <c r="N89" s="193"/>
      <c r="O89" s="193"/>
      <c r="P89" s="193"/>
      <c r="Q89" s="193"/>
      <c r="R89" s="8"/>
      <c r="S89" s="8"/>
      <c r="T89" s="8"/>
      <c r="U89" s="8"/>
      <c r="V89" s="8"/>
      <c r="W89" s="42"/>
      <c r="X89" s="9"/>
      <c r="Y89" s="9"/>
      <c r="Z89" s="9"/>
      <c r="AA89" s="9"/>
      <c r="AB89" s="9"/>
      <c r="AC89" s="9"/>
      <c r="AD89" s="9"/>
      <c r="AE89" s="198"/>
      <c r="AF89" s="198"/>
      <c r="AG89" s="198"/>
      <c r="AH89" s="198"/>
      <c r="AI89" s="198"/>
      <c r="AJ89" s="198"/>
      <c r="AK89" s="198"/>
      <c r="AL89" s="198"/>
      <c r="AM89" s="198"/>
      <c r="AN89" s="198"/>
      <c r="AO89" s="198"/>
      <c r="AP89" s="198"/>
      <c r="AQ89" s="198"/>
      <c r="AR89" s="198"/>
      <c r="AS89" s="198"/>
      <c r="AT89" s="198"/>
      <c r="AU89" s="198"/>
    </row>
    <row r="90" spans="1:47" hidden="1" outlineLevel="1">
      <c r="A90" s="12"/>
      <c r="B90" s="12"/>
      <c r="C90" s="12"/>
      <c r="D90" s="12"/>
      <c r="E90" s="12"/>
      <c r="F90" s="173">
        <f>Asset16</f>
        <v>0</v>
      </c>
      <c r="G90" s="163"/>
      <c r="H90" s="64"/>
      <c r="I90" s="64"/>
      <c r="J90" s="64"/>
      <c r="K90" s="64"/>
      <c r="L90" s="64"/>
      <c r="M90" s="194"/>
      <c r="N90" s="193"/>
      <c r="O90" s="193"/>
      <c r="P90" s="193"/>
      <c r="Q90" s="193"/>
      <c r="R90" s="8"/>
      <c r="S90" s="8"/>
      <c r="T90" s="8"/>
      <c r="U90" s="8"/>
      <c r="V90" s="8"/>
      <c r="W90" s="42"/>
      <c r="X90" s="9"/>
      <c r="Y90" s="9"/>
      <c r="Z90" s="9"/>
      <c r="AA90" s="9"/>
      <c r="AB90" s="9"/>
      <c r="AC90" s="9"/>
      <c r="AD90" s="9"/>
      <c r="AE90" s="198"/>
      <c r="AF90" s="198"/>
      <c r="AG90" s="198"/>
      <c r="AH90" s="198"/>
      <c r="AI90" s="198"/>
      <c r="AJ90" s="198"/>
      <c r="AK90" s="198"/>
      <c r="AL90" s="198"/>
      <c r="AM90" s="198"/>
      <c r="AN90" s="198"/>
      <c r="AO90" s="198"/>
      <c r="AP90" s="198"/>
      <c r="AQ90" s="198"/>
      <c r="AR90" s="198"/>
      <c r="AS90" s="198"/>
      <c r="AT90" s="198"/>
      <c r="AU90" s="198"/>
    </row>
    <row r="91" spans="1:47" hidden="1" outlineLevel="1">
      <c r="A91" s="12"/>
      <c r="B91" s="12"/>
      <c r="C91" s="12"/>
      <c r="D91" s="12"/>
      <c r="E91" s="12"/>
      <c r="F91" s="173">
        <f>Asset17</f>
        <v>0</v>
      </c>
      <c r="G91" s="163"/>
      <c r="H91" s="64"/>
      <c r="I91" s="64"/>
      <c r="J91" s="64"/>
      <c r="K91" s="64"/>
      <c r="L91" s="64"/>
      <c r="M91" s="194"/>
      <c r="N91" s="193"/>
      <c r="O91" s="193"/>
      <c r="P91" s="193"/>
      <c r="Q91" s="193"/>
      <c r="R91" s="8"/>
      <c r="S91" s="8"/>
      <c r="T91" s="8"/>
      <c r="U91" s="8"/>
      <c r="V91" s="8"/>
      <c r="W91" s="42"/>
      <c r="X91" s="9"/>
      <c r="Y91" s="9"/>
      <c r="Z91" s="9"/>
      <c r="AA91" s="9"/>
      <c r="AB91" s="9"/>
      <c r="AC91" s="9"/>
      <c r="AD91" s="9"/>
      <c r="AE91" s="198"/>
      <c r="AF91" s="198"/>
      <c r="AG91" s="198"/>
      <c r="AH91" s="198"/>
      <c r="AI91" s="198"/>
      <c r="AJ91" s="198"/>
      <c r="AK91" s="198"/>
      <c r="AL91" s="198"/>
      <c r="AM91" s="198"/>
      <c r="AN91" s="198"/>
      <c r="AO91" s="198"/>
      <c r="AP91" s="198"/>
      <c r="AQ91" s="198"/>
      <c r="AR91" s="198"/>
      <c r="AS91" s="198"/>
      <c r="AT91" s="198"/>
      <c r="AU91" s="198"/>
    </row>
    <row r="92" spans="1:47" hidden="1" outlineLevel="1">
      <c r="A92" s="12"/>
      <c r="B92" s="12"/>
      <c r="C92" s="12"/>
      <c r="D92" s="12"/>
      <c r="E92" s="12"/>
      <c r="F92" s="173">
        <f>Asset18</f>
        <v>0</v>
      </c>
      <c r="G92" s="163"/>
      <c r="H92" s="64"/>
      <c r="I92" s="64"/>
      <c r="J92" s="64"/>
      <c r="K92" s="64"/>
      <c r="L92" s="64"/>
      <c r="M92" s="194"/>
      <c r="N92" s="193"/>
      <c r="O92" s="193"/>
      <c r="P92" s="193"/>
      <c r="Q92" s="193"/>
      <c r="R92" s="8"/>
      <c r="S92" s="8"/>
      <c r="T92" s="8"/>
      <c r="U92" s="8"/>
      <c r="V92" s="8"/>
      <c r="W92" s="42"/>
      <c r="X92" s="9"/>
      <c r="Y92" s="9"/>
      <c r="Z92" s="9"/>
      <c r="AA92" s="9"/>
      <c r="AB92" s="9"/>
      <c r="AC92" s="9"/>
      <c r="AD92" s="9"/>
      <c r="AE92" s="198"/>
      <c r="AF92" s="198"/>
      <c r="AG92" s="198"/>
      <c r="AH92" s="198"/>
      <c r="AI92" s="198"/>
      <c r="AJ92" s="198"/>
      <c r="AK92" s="198"/>
      <c r="AL92" s="198"/>
      <c r="AM92" s="198"/>
      <c r="AN92" s="198"/>
      <c r="AO92" s="198"/>
      <c r="AP92" s="198"/>
      <c r="AQ92" s="198"/>
      <c r="AR92" s="198"/>
      <c r="AS92" s="198"/>
      <c r="AT92" s="198"/>
      <c r="AU92" s="198"/>
    </row>
    <row r="93" spans="1:47" hidden="1" outlineLevel="1">
      <c r="A93" s="12"/>
      <c r="B93" s="12"/>
      <c r="C93" s="12"/>
      <c r="D93" s="12"/>
      <c r="E93" s="12"/>
      <c r="F93" s="173">
        <f>Asset19</f>
        <v>0</v>
      </c>
      <c r="G93" s="163"/>
      <c r="H93" s="64"/>
      <c r="I93" s="64"/>
      <c r="J93" s="64"/>
      <c r="K93" s="64"/>
      <c r="L93" s="64"/>
      <c r="M93" s="194"/>
      <c r="N93" s="193"/>
      <c r="O93" s="193"/>
      <c r="P93" s="193"/>
      <c r="Q93" s="193"/>
      <c r="R93" s="8"/>
      <c r="S93" s="8"/>
      <c r="T93" s="8"/>
      <c r="U93" s="8"/>
      <c r="V93" s="8"/>
      <c r="W93" s="42"/>
      <c r="X93" s="9"/>
      <c r="Y93" s="9"/>
      <c r="Z93" s="9"/>
      <c r="AA93" s="9"/>
      <c r="AB93" s="9"/>
      <c r="AC93" s="9"/>
      <c r="AD93" s="9"/>
      <c r="AE93" s="198"/>
      <c r="AF93" s="198"/>
      <c r="AG93" s="198"/>
      <c r="AH93" s="198"/>
      <c r="AI93" s="198"/>
      <c r="AJ93" s="198"/>
      <c r="AK93" s="198"/>
      <c r="AL93" s="198"/>
      <c r="AM93" s="198"/>
      <c r="AN93" s="198"/>
      <c r="AO93" s="198"/>
      <c r="AP93" s="198"/>
      <c r="AQ93" s="198"/>
      <c r="AR93" s="198"/>
      <c r="AS93" s="198"/>
      <c r="AT93" s="198"/>
      <c r="AU93" s="198"/>
    </row>
    <row r="94" spans="1:47" hidden="1" outlineLevel="1">
      <c r="A94" s="12"/>
      <c r="B94" s="12"/>
      <c r="C94" s="12"/>
      <c r="D94" s="12"/>
      <c r="E94" s="12"/>
      <c r="F94" s="303">
        <f>Asset20</f>
        <v>0</v>
      </c>
      <c r="G94" s="302"/>
      <c r="H94" s="64"/>
      <c r="I94" s="64"/>
      <c r="J94" s="64"/>
      <c r="K94" s="64"/>
      <c r="L94" s="64"/>
      <c r="M94" s="194"/>
      <c r="N94" s="193"/>
      <c r="O94" s="193"/>
      <c r="P94" s="193"/>
      <c r="Q94" s="193"/>
      <c r="R94" s="8"/>
      <c r="S94" s="8"/>
      <c r="T94" s="8"/>
      <c r="U94" s="8"/>
      <c r="V94" s="8"/>
      <c r="W94" s="42"/>
      <c r="X94" s="9"/>
      <c r="Y94" s="9"/>
      <c r="Z94" s="9"/>
      <c r="AA94" s="9"/>
      <c r="AB94" s="9"/>
      <c r="AC94" s="9"/>
      <c r="AD94" s="9"/>
      <c r="AE94" s="198"/>
      <c r="AF94" s="198"/>
      <c r="AG94" s="198"/>
      <c r="AH94" s="198"/>
      <c r="AI94" s="198"/>
      <c r="AJ94" s="198"/>
      <c r="AK94" s="198"/>
      <c r="AL94" s="198"/>
      <c r="AM94" s="198"/>
      <c r="AN94" s="198"/>
      <c r="AO94" s="198"/>
      <c r="AP94" s="198"/>
      <c r="AQ94" s="198"/>
      <c r="AR94" s="198"/>
      <c r="AS94" s="198"/>
      <c r="AT94" s="198"/>
      <c r="AU94" s="198"/>
    </row>
    <row r="95" spans="1:47" hidden="1" outlineLevel="1">
      <c r="A95" s="12"/>
      <c r="B95" s="12"/>
      <c r="C95" s="12"/>
      <c r="D95" s="12"/>
      <c r="E95" s="12"/>
      <c r="F95" s="303">
        <f>Asset21</f>
        <v>0</v>
      </c>
      <c r="G95" s="302"/>
      <c r="H95" s="64"/>
      <c r="I95" s="64"/>
      <c r="J95" s="64"/>
      <c r="K95" s="64"/>
      <c r="L95" s="64"/>
      <c r="M95" s="194"/>
      <c r="N95" s="193"/>
      <c r="O95" s="193"/>
      <c r="P95" s="193"/>
      <c r="Q95" s="193"/>
      <c r="R95" s="8"/>
      <c r="S95" s="8"/>
      <c r="T95" s="8"/>
      <c r="U95" s="8"/>
      <c r="V95" s="8"/>
      <c r="W95" s="42"/>
      <c r="X95" s="9"/>
      <c r="Y95" s="9"/>
      <c r="Z95" s="9"/>
      <c r="AA95" s="9"/>
      <c r="AB95" s="9"/>
      <c r="AC95" s="9"/>
      <c r="AD95" s="9"/>
      <c r="AE95" s="198"/>
      <c r="AF95" s="198"/>
      <c r="AG95" s="198"/>
      <c r="AH95" s="198"/>
      <c r="AI95" s="198"/>
      <c r="AJ95" s="198"/>
      <c r="AK95" s="198"/>
      <c r="AL95" s="198"/>
      <c r="AM95" s="198"/>
      <c r="AN95" s="198"/>
      <c r="AO95" s="198"/>
      <c r="AP95" s="198"/>
      <c r="AQ95" s="198"/>
      <c r="AR95" s="198"/>
      <c r="AS95" s="198"/>
      <c r="AT95" s="198"/>
      <c r="AU95" s="198"/>
    </row>
    <row r="96" spans="1:47" hidden="1" outlineLevel="1">
      <c r="A96" s="12"/>
      <c r="B96" s="12"/>
      <c r="C96" s="12"/>
      <c r="D96" s="12"/>
      <c r="E96" s="12"/>
      <c r="F96" s="303">
        <f>Asset22</f>
        <v>0</v>
      </c>
      <c r="G96" s="302"/>
      <c r="H96" s="64"/>
      <c r="I96" s="64"/>
      <c r="J96" s="64"/>
      <c r="K96" s="64"/>
      <c r="L96" s="64"/>
      <c r="M96" s="194"/>
      <c r="N96" s="193"/>
      <c r="O96" s="193"/>
      <c r="P96" s="193"/>
      <c r="Q96" s="193"/>
      <c r="R96" s="8"/>
      <c r="S96" s="8"/>
      <c r="T96" s="8"/>
      <c r="U96" s="8"/>
      <c r="V96" s="8"/>
      <c r="W96" s="42"/>
      <c r="X96" s="9"/>
      <c r="Y96" s="9"/>
      <c r="Z96" s="9"/>
      <c r="AA96" s="9"/>
      <c r="AB96" s="9"/>
      <c r="AC96" s="9"/>
      <c r="AD96" s="9"/>
      <c r="AE96" s="198"/>
      <c r="AF96" s="198"/>
      <c r="AG96" s="198"/>
      <c r="AH96" s="198"/>
      <c r="AI96" s="198"/>
      <c r="AJ96" s="198"/>
      <c r="AK96" s="198"/>
      <c r="AL96" s="198"/>
      <c r="AM96" s="198"/>
      <c r="AN96" s="198"/>
      <c r="AO96" s="198"/>
      <c r="AP96" s="198"/>
      <c r="AQ96" s="198"/>
      <c r="AR96" s="198"/>
      <c r="AS96" s="198"/>
      <c r="AT96" s="198"/>
      <c r="AU96" s="198"/>
    </row>
    <row r="97" spans="1:47" hidden="1" outlineLevel="1">
      <c r="A97" s="12"/>
      <c r="B97" s="12"/>
      <c r="C97" s="12"/>
      <c r="D97" s="12"/>
      <c r="E97" s="12"/>
      <c r="F97" s="303">
        <f>Asset23</f>
        <v>0</v>
      </c>
      <c r="G97" s="302"/>
      <c r="H97" s="64"/>
      <c r="I97" s="64"/>
      <c r="J97" s="64"/>
      <c r="K97" s="64"/>
      <c r="L97" s="64"/>
      <c r="M97" s="194"/>
      <c r="N97" s="193"/>
      <c r="O97" s="193"/>
      <c r="P97" s="193"/>
      <c r="Q97" s="193"/>
      <c r="R97" s="8"/>
      <c r="S97" s="8"/>
      <c r="T97" s="8"/>
      <c r="U97" s="8"/>
      <c r="V97" s="8"/>
      <c r="W97" s="42"/>
      <c r="X97" s="9"/>
      <c r="Y97" s="9"/>
      <c r="Z97" s="9"/>
      <c r="AA97" s="9"/>
      <c r="AB97" s="9"/>
      <c r="AC97" s="9"/>
      <c r="AD97" s="9"/>
      <c r="AE97" s="198"/>
      <c r="AF97" s="198"/>
      <c r="AG97" s="198"/>
      <c r="AH97" s="198"/>
      <c r="AI97" s="198"/>
      <c r="AJ97" s="198"/>
      <c r="AK97" s="198"/>
      <c r="AL97" s="198"/>
      <c r="AM97" s="198"/>
      <c r="AN97" s="198"/>
      <c r="AO97" s="198"/>
      <c r="AP97" s="198"/>
      <c r="AQ97" s="198"/>
      <c r="AR97" s="198"/>
      <c r="AS97" s="198"/>
      <c r="AT97" s="198"/>
      <c r="AU97" s="198"/>
    </row>
    <row r="98" spans="1:47" hidden="1" outlineLevel="1">
      <c r="A98" s="12"/>
      <c r="B98" s="12"/>
      <c r="C98" s="12"/>
      <c r="D98" s="12"/>
      <c r="E98" s="12"/>
      <c r="F98" s="303">
        <f>Asset24</f>
        <v>0</v>
      </c>
      <c r="G98" s="302"/>
      <c r="H98" s="64"/>
      <c r="I98" s="64"/>
      <c r="J98" s="64"/>
      <c r="K98" s="64"/>
      <c r="L98" s="64"/>
      <c r="M98" s="194"/>
      <c r="N98" s="193"/>
      <c r="O98" s="193"/>
      <c r="P98" s="193"/>
      <c r="Q98" s="193"/>
      <c r="R98" s="8"/>
      <c r="S98" s="8"/>
      <c r="T98" s="8"/>
      <c r="U98" s="8"/>
      <c r="V98" s="8"/>
      <c r="W98" s="42"/>
      <c r="X98" s="9"/>
      <c r="Y98" s="9"/>
      <c r="Z98" s="9"/>
      <c r="AA98" s="9"/>
      <c r="AB98" s="9"/>
      <c r="AC98" s="9"/>
      <c r="AD98" s="9"/>
      <c r="AE98" s="198"/>
      <c r="AF98" s="198"/>
      <c r="AG98" s="198"/>
      <c r="AH98" s="198"/>
      <c r="AI98" s="198"/>
      <c r="AJ98" s="198"/>
      <c r="AK98" s="198"/>
      <c r="AL98" s="198"/>
      <c r="AM98" s="198"/>
      <c r="AN98" s="198"/>
      <c r="AO98" s="198"/>
      <c r="AP98" s="198"/>
      <c r="AQ98" s="198"/>
      <c r="AR98" s="198"/>
      <c r="AS98" s="198"/>
      <c r="AT98" s="198"/>
      <c r="AU98" s="198"/>
    </row>
    <row r="99" spans="1:47" hidden="1" outlineLevel="1">
      <c r="A99" s="12"/>
      <c r="B99" s="12"/>
      <c r="C99" s="12"/>
      <c r="D99" s="12"/>
      <c r="E99" s="12"/>
      <c r="F99" s="303">
        <f>Asset25</f>
        <v>0</v>
      </c>
      <c r="G99" s="302"/>
      <c r="H99" s="64"/>
      <c r="I99" s="64"/>
      <c r="J99" s="64"/>
      <c r="K99" s="64"/>
      <c r="L99" s="64"/>
      <c r="M99" s="194"/>
      <c r="N99" s="193"/>
      <c r="O99" s="193"/>
      <c r="P99" s="193"/>
      <c r="Q99" s="193"/>
      <c r="R99" s="8"/>
      <c r="S99" s="8"/>
      <c r="T99" s="8"/>
      <c r="U99" s="8"/>
      <c r="V99" s="8"/>
      <c r="W99" s="42"/>
      <c r="X99" s="9"/>
      <c r="Y99" s="9"/>
      <c r="Z99" s="9"/>
      <c r="AA99" s="9"/>
      <c r="AB99" s="9"/>
      <c r="AC99" s="9"/>
      <c r="AD99" s="9"/>
      <c r="AE99" s="198"/>
      <c r="AF99" s="198"/>
      <c r="AG99" s="198"/>
      <c r="AH99" s="198"/>
      <c r="AI99" s="198"/>
      <c r="AJ99" s="198"/>
      <c r="AK99" s="198"/>
      <c r="AL99" s="198"/>
      <c r="AM99" s="198"/>
      <c r="AN99" s="198"/>
      <c r="AO99" s="198"/>
      <c r="AP99" s="198"/>
      <c r="AQ99" s="198"/>
      <c r="AR99" s="198"/>
      <c r="AS99" s="198"/>
      <c r="AT99" s="198"/>
      <c r="AU99" s="198"/>
    </row>
    <row r="100" spans="1:47" hidden="1" outlineLevel="1">
      <c r="A100" s="12"/>
      <c r="B100" s="12"/>
      <c r="C100" s="12"/>
      <c r="D100" s="12"/>
      <c r="E100" s="12"/>
      <c r="F100" s="303">
        <f>Asset26</f>
        <v>0</v>
      </c>
      <c r="G100" s="302"/>
      <c r="H100" s="64"/>
      <c r="I100" s="64"/>
      <c r="J100" s="64"/>
      <c r="K100" s="64"/>
      <c r="L100" s="64"/>
      <c r="M100" s="194"/>
      <c r="N100" s="193"/>
      <c r="O100" s="193"/>
      <c r="P100" s="193"/>
      <c r="Q100" s="193"/>
      <c r="R100" s="8"/>
      <c r="S100" s="8"/>
      <c r="T100" s="8"/>
      <c r="U100" s="8"/>
      <c r="V100" s="8"/>
      <c r="W100" s="42"/>
      <c r="X100" s="9"/>
      <c r="Y100" s="9"/>
      <c r="Z100" s="9"/>
      <c r="AA100" s="9"/>
      <c r="AB100" s="9"/>
      <c r="AC100" s="9"/>
      <c r="AD100" s="9"/>
      <c r="AE100" s="198"/>
      <c r="AF100" s="198"/>
      <c r="AG100" s="198"/>
      <c r="AH100" s="198"/>
      <c r="AI100" s="198"/>
      <c r="AJ100" s="198"/>
      <c r="AK100" s="198"/>
      <c r="AL100" s="198"/>
      <c r="AM100" s="198"/>
      <c r="AN100" s="198"/>
      <c r="AO100" s="198"/>
      <c r="AP100" s="198"/>
      <c r="AQ100" s="198"/>
      <c r="AR100" s="198"/>
      <c r="AS100" s="198"/>
      <c r="AT100" s="198"/>
      <c r="AU100" s="198"/>
    </row>
    <row r="101" spans="1:47" hidden="1" outlineLevel="1">
      <c r="A101" s="12"/>
      <c r="B101" s="12"/>
      <c r="C101" s="12"/>
      <c r="D101" s="12"/>
      <c r="E101" s="12"/>
      <c r="F101" s="303">
        <f>Asset27</f>
        <v>0</v>
      </c>
      <c r="G101" s="302"/>
      <c r="H101" s="64"/>
      <c r="I101" s="64"/>
      <c r="J101" s="64"/>
      <c r="K101" s="64"/>
      <c r="L101" s="64"/>
      <c r="M101" s="194"/>
      <c r="N101" s="193"/>
      <c r="O101" s="193"/>
      <c r="P101" s="193"/>
      <c r="Q101" s="193"/>
      <c r="R101" s="8"/>
      <c r="S101" s="8"/>
      <c r="T101" s="8"/>
      <c r="U101" s="8"/>
      <c r="V101" s="8"/>
      <c r="W101" s="42"/>
      <c r="X101" s="9"/>
      <c r="Y101" s="9"/>
      <c r="Z101" s="9"/>
      <c r="AA101" s="9"/>
      <c r="AB101" s="9"/>
      <c r="AC101" s="9"/>
      <c r="AD101" s="9"/>
      <c r="AE101" s="198"/>
      <c r="AF101" s="198"/>
      <c r="AG101" s="198"/>
      <c r="AH101" s="198"/>
      <c r="AI101" s="198"/>
      <c r="AJ101" s="198"/>
      <c r="AK101" s="198"/>
      <c r="AL101" s="198"/>
      <c r="AM101" s="198"/>
      <c r="AN101" s="198"/>
      <c r="AO101" s="198"/>
      <c r="AP101" s="198"/>
      <c r="AQ101" s="198"/>
      <c r="AR101" s="198"/>
      <c r="AS101" s="198"/>
      <c r="AT101" s="198"/>
      <c r="AU101" s="198"/>
    </row>
    <row r="102" spans="1:47" hidden="1" outlineLevel="1">
      <c r="A102" s="12"/>
      <c r="B102" s="12"/>
      <c r="C102" s="12"/>
      <c r="D102" s="12"/>
      <c r="E102" s="12"/>
      <c r="F102" s="303">
        <f>Asset28</f>
        <v>0</v>
      </c>
      <c r="G102" s="302"/>
      <c r="H102" s="64"/>
      <c r="I102" s="64"/>
      <c r="J102" s="64"/>
      <c r="K102" s="64"/>
      <c r="L102" s="64"/>
      <c r="M102" s="194"/>
      <c r="N102" s="193"/>
      <c r="O102" s="193"/>
      <c r="P102" s="193"/>
      <c r="Q102" s="193"/>
      <c r="R102" s="8"/>
      <c r="S102" s="8"/>
      <c r="T102" s="8"/>
      <c r="U102" s="8"/>
      <c r="V102" s="8"/>
      <c r="W102" s="42"/>
      <c r="X102" s="9"/>
      <c r="Y102" s="9"/>
      <c r="Z102" s="9"/>
      <c r="AA102" s="9"/>
      <c r="AB102" s="9"/>
      <c r="AC102" s="9"/>
      <c r="AD102" s="9"/>
      <c r="AE102" s="198"/>
      <c r="AF102" s="198"/>
      <c r="AG102" s="198"/>
      <c r="AH102" s="198"/>
      <c r="AI102" s="198"/>
      <c r="AJ102" s="198"/>
      <c r="AK102" s="198"/>
      <c r="AL102" s="198"/>
      <c r="AM102" s="198"/>
      <c r="AN102" s="198"/>
      <c r="AO102" s="198"/>
      <c r="AP102" s="198"/>
      <c r="AQ102" s="198"/>
      <c r="AR102" s="198"/>
      <c r="AS102" s="198"/>
      <c r="AT102" s="198"/>
      <c r="AU102" s="198"/>
    </row>
    <row r="103" spans="1:47" hidden="1" outlineLevel="1">
      <c r="A103" s="12"/>
      <c r="B103" s="12"/>
      <c r="C103" s="12"/>
      <c r="D103" s="12"/>
      <c r="E103" s="12"/>
      <c r="F103" s="303">
        <f>Asset29</f>
        <v>0</v>
      </c>
      <c r="G103" s="302"/>
      <c r="H103" s="64"/>
      <c r="I103" s="64"/>
      <c r="J103" s="64"/>
      <c r="K103" s="64"/>
      <c r="L103" s="64"/>
      <c r="M103" s="194"/>
      <c r="N103" s="193"/>
      <c r="O103" s="193"/>
      <c r="P103" s="193"/>
      <c r="Q103" s="193"/>
      <c r="R103" s="8"/>
      <c r="S103" s="8"/>
      <c r="T103" s="8"/>
      <c r="U103" s="8"/>
      <c r="V103" s="8"/>
      <c r="W103" s="42"/>
      <c r="X103" s="9"/>
      <c r="Y103" s="9"/>
      <c r="Z103" s="9"/>
      <c r="AA103" s="9"/>
      <c r="AB103" s="9"/>
      <c r="AC103" s="9"/>
      <c r="AD103" s="9"/>
      <c r="AE103" s="198"/>
      <c r="AF103" s="198"/>
      <c r="AG103" s="198"/>
      <c r="AH103" s="198"/>
      <c r="AI103" s="198"/>
      <c r="AJ103" s="198"/>
      <c r="AK103" s="198"/>
      <c r="AL103" s="198"/>
      <c r="AM103" s="198"/>
      <c r="AN103" s="198"/>
      <c r="AO103" s="198"/>
      <c r="AP103" s="198"/>
      <c r="AQ103" s="198"/>
      <c r="AR103" s="198"/>
      <c r="AS103" s="198"/>
      <c r="AT103" s="198"/>
      <c r="AU103" s="198"/>
    </row>
    <row r="104" spans="1:47" hidden="1" outlineLevel="1">
      <c r="A104" s="12"/>
      <c r="B104" s="12"/>
      <c r="C104" s="12"/>
      <c r="D104" s="12"/>
      <c r="E104" s="12"/>
      <c r="F104" s="303">
        <f>Asset30</f>
        <v>0</v>
      </c>
      <c r="G104" s="302"/>
      <c r="H104" s="64"/>
      <c r="I104" s="64"/>
      <c r="J104" s="64"/>
      <c r="K104" s="64"/>
      <c r="L104" s="64"/>
      <c r="M104" s="194"/>
      <c r="N104" s="193"/>
      <c r="O104" s="193"/>
      <c r="P104" s="193"/>
      <c r="Q104" s="193"/>
      <c r="R104" s="8"/>
      <c r="S104" s="8"/>
      <c r="T104" s="8"/>
      <c r="U104" s="8"/>
      <c r="V104" s="8"/>
      <c r="W104" s="42"/>
      <c r="X104" s="9"/>
      <c r="Y104" s="9"/>
      <c r="Z104" s="9"/>
      <c r="AA104" s="9"/>
      <c r="AB104" s="9"/>
      <c r="AC104" s="9"/>
      <c r="AD104" s="9"/>
      <c r="AE104" s="198"/>
      <c r="AF104" s="198"/>
      <c r="AG104" s="198"/>
      <c r="AH104" s="198"/>
      <c r="AI104" s="198"/>
      <c r="AJ104" s="198"/>
      <c r="AK104" s="198"/>
      <c r="AL104" s="198"/>
      <c r="AM104" s="198"/>
      <c r="AN104" s="198"/>
      <c r="AO104" s="198"/>
      <c r="AP104" s="198"/>
      <c r="AQ104" s="198"/>
      <c r="AR104" s="198"/>
      <c r="AS104" s="198"/>
      <c r="AT104" s="198"/>
      <c r="AU104" s="198"/>
    </row>
    <row r="105" spans="1:47" collapsed="1">
      <c r="A105" s="12"/>
      <c r="B105" s="12"/>
      <c r="C105" s="12"/>
      <c r="D105" s="12"/>
      <c r="E105" s="12"/>
      <c r="F105" s="173" t="s">
        <v>19</v>
      </c>
      <c r="G105" s="308">
        <f t="shared" ref="G105:Q105" si="4">SUM(G75:G104)</f>
        <v>7.3999999999999996E-2</v>
      </c>
      <c r="H105" s="308">
        <f t="shared" si="4"/>
        <v>0.68299113353816443</v>
      </c>
      <c r="I105" s="308">
        <f t="shared" si="4"/>
        <v>3.1290331880908809E-2</v>
      </c>
      <c r="J105" s="308">
        <f t="shared" si="4"/>
        <v>0.62412899999999993</v>
      </c>
      <c r="K105" s="308">
        <f t="shared" si="4"/>
        <v>0.96799999999999997</v>
      </c>
      <c r="L105" s="308">
        <f t="shared" si="4"/>
        <v>2.1102717126026054</v>
      </c>
      <c r="M105" s="308">
        <f t="shared" si="4"/>
        <v>0.30299999999999999</v>
      </c>
      <c r="N105" s="308">
        <f t="shared" si="4"/>
        <v>0</v>
      </c>
      <c r="O105" s="308">
        <f t="shared" si="4"/>
        <v>0</v>
      </c>
      <c r="P105" s="308">
        <f t="shared" si="4"/>
        <v>0</v>
      </c>
      <c r="Q105" s="308">
        <f t="shared" si="4"/>
        <v>0</v>
      </c>
      <c r="R105" s="36"/>
      <c r="S105" s="36"/>
      <c r="T105" s="36"/>
      <c r="U105" s="36"/>
      <c r="V105" s="36"/>
      <c r="W105" s="36"/>
      <c r="X105" s="47"/>
      <c r="Y105" s="8"/>
      <c r="Z105" s="8"/>
      <c r="AA105" s="42"/>
      <c r="AB105" s="9"/>
      <c r="AC105" s="9"/>
      <c r="AD105" s="9"/>
      <c r="AE105" s="198"/>
      <c r="AF105" s="198"/>
      <c r="AG105" s="198"/>
      <c r="AH105" s="198"/>
      <c r="AI105" s="198"/>
      <c r="AJ105" s="198"/>
      <c r="AK105" s="198"/>
      <c r="AL105" s="198"/>
      <c r="AM105" s="198"/>
      <c r="AN105" s="198"/>
      <c r="AO105" s="198"/>
      <c r="AP105" s="198"/>
      <c r="AQ105" s="198"/>
      <c r="AR105" s="198"/>
      <c r="AS105" s="198"/>
      <c r="AT105" s="198"/>
      <c r="AU105" s="198"/>
    </row>
    <row r="106" spans="1:47" ht="20.25" customHeight="1">
      <c r="A106" s="12"/>
      <c r="B106" s="12"/>
      <c r="C106" s="12"/>
      <c r="D106" s="12"/>
      <c r="F106" s="9"/>
      <c r="G106" s="9"/>
      <c r="H106" s="18"/>
      <c r="I106" s="20"/>
      <c r="J106" s="9"/>
      <c r="K106" s="9"/>
      <c r="L106" s="9"/>
      <c r="M106" s="9"/>
      <c r="N106" s="9"/>
      <c r="O106" s="9"/>
      <c r="P106" s="9"/>
      <c r="Q106" s="9"/>
      <c r="R106" s="243">
        <f>SUM(G105:Q105)</f>
        <v>4.7936821780216787</v>
      </c>
      <c r="S106" s="9"/>
      <c r="T106" s="9"/>
      <c r="U106" s="9"/>
      <c r="V106" s="9"/>
      <c r="W106" s="9"/>
      <c r="X106" s="9"/>
      <c r="Y106" s="9"/>
      <c r="Z106" s="9"/>
      <c r="AA106" s="19"/>
      <c r="AB106" s="9"/>
      <c r="AC106" s="9"/>
      <c r="AD106" s="9"/>
      <c r="AE106" s="198"/>
      <c r="AF106" s="198"/>
      <c r="AG106" s="198"/>
      <c r="AH106" s="198"/>
      <c r="AI106" s="198"/>
      <c r="AJ106" s="198"/>
      <c r="AK106" s="198"/>
      <c r="AL106" s="198"/>
      <c r="AM106" s="198"/>
      <c r="AN106" s="198"/>
      <c r="AO106" s="198"/>
      <c r="AP106" s="198"/>
      <c r="AQ106" s="198"/>
      <c r="AR106" s="198"/>
      <c r="AS106" s="198"/>
      <c r="AT106" s="198"/>
      <c r="AU106" s="198"/>
    </row>
    <row r="107" spans="1:47" ht="13.5" customHeight="1">
      <c r="A107" s="74"/>
      <c r="B107" s="74"/>
      <c r="C107" s="74"/>
      <c r="D107" s="74"/>
      <c r="E107" s="74"/>
      <c r="F107" s="706" t="str">
        <f>"Actual Net Capital Expenditure – As Incurred ($m Real "&amp;CONCATENATE(LEFT(X7, 4)-1 &amp;"-" &amp;IF(X7&gt;"2009-10",,"0") &amp;RIGHT(X7,2)-1)&amp;")"</f>
        <v>Actual Net Capital Expenditure – As Incurred ($m Real 2007-08)</v>
      </c>
      <c r="G107" s="706"/>
      <c r="H107" s="706"/>
      <c r="I107" s="156"/>
      <c r="J107" s="156"/>
      <c r="K107" s="77"/>
      <c r="L107" s="77"/>
      <c r="M107" s="75"/>
      <c r="N107" s="75"/>
      <c r="O107" s="75"/>
      <c r="P107" s="75"/>
      <c r="Q107" s="75"/>
      <c r="R107" s="75"/>
      <c r="S107" s="75"/>
      <c r="T107" s="75"/>
      <c r="U107" s="75"/>
      <c r="V107" s="75"/>
      <c r="W107" s="75"/>
      <c r="X107" s="8"/>
      <c r="Y107" s="8"/>
      <c r="Z107" s="8"/>
      <c r="AA107" s="8"/>
      <c r="AB107" s="42"/>
      <c r="AC107" s="9"/>
      <c r="AD107" s="9"/>
      <c r="AE107" s="198"/>
      <c r="AF107" s="198"/>
      <c r="AG107" s="198"/>
      <c r="AH107" s="198"/>
      <c r="AI107" s="198"/>
      <c r="AJ107" s="198"/>
      <c r="AK107" s="198"/>
      <c r="AL107" s="198"/>
      <c r="AM107" s="198"/>
      <c r="AN107" s="198"/>
      <c r="AO107" s="198"/>
      <c r="AP107" s="198"/>
      <c r="AQ107" s="198"/>
      <c r="AR107" s="198"/>
      <c r="AS107" s="198"/>
      <c r="AT107" s="198"/>
      <c r="AU107" s="198"/>
    </row>
    <row r="108" spans="1:47">
      <c r="A108" s="12"/>
      <c r="B108" s="12"/>
      <c r="C108" s="12"/>
      <c r="D108" s="12"/>
      <c r="E108" s="12"/>
      <c r="F108" s="37" t="s">
        <v>3</v>
      </c>
      <c r="G108" s="242" t="str">
        <f>G40</f>
        <v>2007-08</v>
      </c>
      <c r="H108" s="242" t="str">
        <f t="shared" ref="H108:Q108" si="5">H40</f>
        <v>2008-09</v>
      </c>
      <c r="I108" s="242" t="str">
        <f t="shared" si="5"/>
        <v>2009-10</v>
      </c>
      <c r="J108" s="242" t="str">
        <f t="shared" si="5"/>
        <v>2010-11</v>
      </c>
      <c r="K108" s="242" t="str">
        <f t="shared" si="5"/>
        <v>2011-12</v>
      </c>
      <c r="L108" s="242" t="str">
        <f t="shared" si="5"/>
        <v>2012-13</v>
      </c>
      <c r="M108" s="242" t="str">
        <f t="shared" si="5"/>
        <v>2013-14</v>
      </c>
      <c r="N108" s="242" t="str">
        <f t="shared" si="5"/>
        <v>2014-15</v>
      </c>
      <c r="O108" s="242" t="str">
        <f t="shared" si="5"/>
        <v>2015-16</v>
      </c>
      <c r="P108" s="242" t="str">
        <f t="shared" si="5"/>
        <v>2016-17</v>
      </c>
      <c r="Q108" s="242" t="str">
        <f t="shared" si="5"/>
        <v>2017-18</v>
      </c>
      <c r="R108" s="8"/>
      <c r="S108" s="8"/>
      <c r="T108" s="8"/>
      <c r="U108" s="8"/>
      <c r="V108" s="8"/>
      <c r="W108" s="42"/>
      <c r="X108" s="9"/>
      <c r="Y108" s="9"/>
      <c r="Z108" s="9"/>
      <c r="AA108" s="9"/>
      <c r="AB108" s="9"/>
      <c r="AC108" s="9"/>
      <c r="AD108" s="9"/>
      <c r="AE108" s="198"/>
      <c r="AF108" s="198"/>
      <c r="AG108" s="198"/>
      <c r="AH108" s="198"/>
      <c r="AI108" s="198"/>
      <c r="AJ108" s="198"/>
      <c r="AK108" s="198"/>
      <c r="AL108" s="198"/>
      <c r="AM108" s="198"/>
      <c r="AN108" s="198"/>
      <c r="AO108" s="198"/>
      <c r="AP108" s="198"/>
      <c r="AQ108" s="198"/>
      <c r="AR108" s="198"/>
      <c r="AS108" s="198"/>
      <c r="AT108" s="198"/>
      <c r="AU108" s="198"/>
    </row>
    <row r="109" spans="1:47" hidden="1" outlineLevel="1">
      <c r="A109" s="12"/>
      <c r="B109" s="12"/>
      <c r="C109" s="12"/>
      <c r="D109" s="12"/>
      <c r="E109" s="12"/>
      <c r="F109" s="173" t="str">
        <f>Asset1</f>
        <v>Secondary</v>
      </c>
      <c r="G109" s="170">
        <f t="shared" ref="G109:Q109" si="6">(G41-G75)/G$246</f>
        <v>18.646356438356165</v>
      </c>
      <c r="H109" s="171">
        <f t="shared" si="6"/>
        <v>11.109851449047252</v>
      </c>
      <c r="I109" s="171">
        <f t="shared" si="6"/>
        <v>8.1691494782822023</v>
      </c>
      <c r="J109" s="171">
        <f t="shared" si="6"/>
        <v>12.112105709952621</v>
      </c>
      <c r="K109" s="171">
        <f t="shared" si="6"/>
        <v>16.70657610269485</v>
      </c>
      <c r="L109" s="171">
        <f t="shared" si="6"/>
        <v>21.004685458152636</v>
      </c>
      <c r="M109" s="171">
        <f t="shared" si="6"/>
        <v>15.045127224623235</v>
      </c>
      <c r="N109" s="171">
        <f t="shared" si="6"/>
        <v>0</v>
      </c>
      <c r="O109" s="171">
        <f t="shared" si="6"/>
        <v>0</v>
      </c>
      <c r="P109" s="171">
        <f t="shared" si="6"/>
        <v>0</v>
      </c>
      <c r="Q109" s="171">
        <f t="shared" si="6"/>
        <v>0</v>
      </c>
      <c r="R109" s="8"/>
      <c r="S109" s="8"/>
      <c r="T109" s="8"/>
      <c r="U109" s="8"/>
      <c r="V109" s="8"/>
      <c r="W109" s="42"/>
      <c r="X109" s="9"/>
      <c r="Y109" s="9"/>
      <c r="Z109" s="9"/>
      <c r="AA109" s="9"/>
      <c r="AB109" s="9"/>
      <c r="AC109" s="9"/>
      <c r="AD109" s="9"/>
      <c r="AE109" s="198"/>
      <c r="AF109" s="198"/>
      <c r="AG109" s="198"/>
      <c r="AH109" s="198"/>
      <c r="AI109" s="198"/>
      <c r="AJ109" s="198"/>
      <c r="AK109" s="198"/>
      <c r="AL109" s="198"/>
      <c r="AM109" s="198"/>
      <c r="AN109" s="198"/>
      <c r="AO109" s="198"/>
      <c r="AP109" s="198"/>
      <c r="AQ109" s="198"/>
      <c r="AR109" s="198"/>
      <c r="AS109" s="198"/>
      <c r="AT109" s="198"/>
      <c r="AU109" s="198"/>
    </row>
    <row r="110" spans="1:47" hidden="1" outlineLevel="1">
      <c r="A110" s="12"/>
      <c r="B110" s="12"/>
      <c r="C110" s="12"/>
      <c r="D110" s="12"/>
      <c r="E110" s="12"/>
      <c r="F110" s="173" t="str">
        <f>Asset2</f>
        <v>Switchgear</v>
      </c>
      <c r="G110" s="172">
        <f t="shared" ref="G110:Q110" si="7">(G42-G76)/G$246</f>
        <v>47.457117534246578</v>
      </c>
      <c r="H110" s="173">
        <f t="shared" si="7"/>
        <v>27.793983764515421</v>
      </c>
      <c r="I110" s="173">
        <f t="shared" si="7"/>
        <v>36.012512474999035</v>
      </c>
      <c r="J110" s="173">
        <f t="shared" si="7"/>
        <v>27.688118127515857</v>
      </c>
      <c r="K110" s="173">
        <f t="shared" si="7"/>
        <v>24.938881243759489</v>
      </c>
      <c r="L110" s="173">
        <f t="shared" si="7"/>
        <v>33.956440044333057</v>
      </c>
      <c r="M110" s="173">
        <f t="shared" si="7"/>
        <v>31.77335256534472</v>
      </c>
      <c r="N110" s="173">
        <f t="shared" si="7"/>
        <v>0</v>
      </c>
      <c r="O110" s="173">
        <f t="shared" si="7"/>
        <v>0</v>
      </c>
      <c r="P110" s="173">
        <f t="shared" si="7"/>
        <v>0</v>
      </c>
      <c r="Q110" s="173">
        <f t="shared" si="7"/>
        <v>0</v>
      </c>
      <c r="R110" s="8"/>
      <c r="S110" s="8"/>
      <c r="T110" s="8"/>
      <c r="U110" s="8"/>
      <c r="V110" s="8"/>
      <c r="W110" s="42"/>
      <c r="X110" s="9"/>
      <c r="Y110" s="9"/>
      <c r="Z110" s="9"/>
      <c r="AA110" s="9"/>
      <c r="AB110" s="9"/>
      <c r="AC110" s="9"/>
      <c r="AD110" s="9"/>
      <c r="AE110" s="198"/>
      <c r="AF110" s="198"/>
      <c r="AG110" s="198"/>
      <c r="AH110" s="198"/>
      <c r="AI110" s="198"/>
      <c r="AJ110" s="198"/>
      <c r="AK110" s="198"/>
      <c r="AL110" s="198"/>
      <c r="AM110" s="198"/>
      <c r="AN110" s="198"/>
      <c r="AO110" s="198"/>
      <c r="AP110" s="198"/>
      <c r="AQ110" s="198"/>
      <c r="AR110" s="198"/>
      <c r="AS110" s="198"/>
      <c r="AT110" s="198"/>
      <c r="AU110" s="198"/>
    </row>
    <row r="111" spans="1:47" hidden="1" outlineLevel="1">
      <c r="A111" s="12"/>
      <c r="B111" s="12"/>
      <c r="C111" s="12"/>
      <c r="D111" s="12"/>
      <c r="E111" s="12"/>
      <c r="F111" s="173" t="str">
        <f>Asset3</f>
        <v>Transformers</v>
      </c>
      <c r="G111" s="172">
        <f t="shared" ref="G111:Q111" si="8">(G43-G77)/G$246</f>
        <v>12.264981917808219</v>
      </c>
      <c r="H111" s="173">
        <f t="shared" si="8"/>
        <v>10.422743911693285</v>
      </c>
      <c r="I111" s="173">
        <f t="shared" si="8"/>
        <v>6.3974465409876506</v>
      </c>
      <c r="J111" s="173">
        <f t="shared" si="8"/>
        <v>15.013156047179169</v>
      </c>
      <c r="K111" s="173">
        <f t="shared" si="8"/>
        <v>20.603460361759218</v>
      </c>
      <c r="L111" s="173">
        <f t="shared" si="8"/>
        <v>29.920608577198713</v>
      </c>
      <c r="M111" s="173">
        <f t="shared" si="8"/>
        <v>25.682569941486246</v>
      </c>
      <c r="N111" s="173">
        <f t="shared" si="8"/>
        <v>0</v>
      </c>
      <c r="O111" s="173">
        <f t="shared" si="8"/>
        <v>0</v>
      </c>
      <c r="P111" s="173">
        <f t="shared" si="8"/>
        <v>0</v>
      </c>
      <c r="Q111" s="173">
        <f t="shared" si="8"/>
        <v>0</v>
      </c>
      <c r="R111" s="8"/>
      <c r="S111" s="8"/>
      <c r="T111" s="8"/>
      <c r="U111" s="8"/>
      <c r="V111" s="8"/>
      <c r="W111" s="42"/>
      <c r="X111" s="9"/>
      <c r="Y111" s="9"/>
      <c r="Z111" s="9"/>
      <c r="AA111" s="9"/>
      <c r="AB111" s="9"/>
      <c r="AC111" s="9"/>
      <c r="AD111" s="9"/>
      <c r="AE111" s="198"/>
      <c r="AF111" s="198"/>
      <c r="AG111" s="198"/>
      <c r="AH111" s="198"/>
      <c r="AI111" s="198"/>
      <c r="AJ111" s="198"/>
      <c r="AK111" s="198"/>
      <c r="AL111" s="198"/>
      <c r="AM111" s="198"/>
      <c r="AN111" s="198"/>
      <c r="AO111" s="198"/>
      <c r="AP111" s="198"/>
      <c r="AQ111" s="198"/>
      <c r="AR111" s="198"/>
      <c r="AS111" s="198"/>
      <c r="AT111" s="198"/>
      <c r="AU111" s="198"/>
    </row>
    <row r="112" spans="1:47" hidden="1" outlineLevel="1">
      <c r="A112" s="12"/>
      <c r="B112" s="12"/>
      <c r="C112" s="12"/>
      <c r="D112" s="12"/>
      <c r="E112" s="12"/>
      <c r="F112" s="173" t="str">
        <f>Asset4</f>
        <v>Reactive</v>
      </c>
      <c r="G112" s="172">
        <f t="shared" ref="G112:Q112" si="9">(G44-G78)/G$246</f>
        <v>0.10950876712328768</v>
      </c>
      <c r="H112" s="173">
        <f t="shared" si="9"/>
        <v>1.838738480243012</v>
      </c>
      <c r="I112" s="173">
        <f t="shared" si="9"/>
        <v>1.5730110148279111</v>
      </c>
      <c r="J112" s="173">
        <f t="shared" si="9"/>
        <v>0.4242086923598074</v>
      </c>
      <c r="K112" s="173">
        <f t="shared" si="9"/>
        <v>1.4239620385508862</v>
      </c>
      <c r="L112" s="173">
        <f t="shared" si="9"/>
        <v>3.5341398126053161</v>
      </c>
      <c r="M112" s="173">
        <f>(M44-M78)/M$246</f>
        <v>0.71517717036714534</v>
      </c>
      <c r="N112" s="173">
        <f t="shared" si="9"/>
        <v>0</v>
      </c>
      <c r="O112" s="173">
        <f t="shared" si="9"/>
        <v>0</v>
      </c>
      <c r="P112" s="173">
        <f t="shared" si="9"/>
        <v>0</v>
      </c>
      <c r="Q112" s="173">
        <f t="shared" si="9"/>
        <v>0</v>
      </c>
      <c r="R112" s="8"/>
      <c r="S112" s="8"/>
      <c r="T112" s="8"/>
      <c r="U112" s="8"/>
      <c r="V112" s="8"/>
      <c r="W112" s="42"/>
      <c r="X112" s="9"/>
      <c r="Y112" s="9"/>
      <c r="Z112" s="9"/>
      <c r="AA112" s="9"/>
      <c r="AB112" s="9"/>
      <c r="AC112" s="9"/>
      <c r="AD112" s="9"/>
      <c r="AE112" s="198"/>
      <c r="AF112" s="198"/>
      <c r="AG112" s="198"/>
      <c r="AH112" s="198"/>
      <c r="AI112" s="198"/>
      <c r="AJ112" s="198"/>
      <c r="AK112" s="198"/>
      <c r="AL112" s="198"/>
      <c r="AM112" s="198"/>
      <c r="AN112" s="198"/>
      <c r="AO112" s="198"/>
      <c r="AP112" s="198"/>
      <c r="AQ112" s="198"/>
      <c r="AR112" s="198"/>
      <c r="AS112" s="198"/>
      <c r="AT112" s="198"/>
      <c r="AU112" s="198"/>
    </row>
    <row r="113" spans="1:47" hidden="1" outlineLevel="1">
      <c r="A113" s="12"/>
      <c r="B113" s="12"/>
      <c r="C113" s="12"/>
      <c r="D113" s="12"/>
      <c r="E113" s="12"/>
      <c r="F113" s="173" t="str">
        <f>Asset5</f>
        <v>Towers and Conductor</v>
      </c>
      <c r="G113" s="172">
        <f t="shared" ref="G113:Q113" si="10">(G45-G79)/G$246</f>
        <v>2.3494608219178081</v>
      </c>
      <c r="H113" s="173">
        <f t="shared" si="10"/>
        <v>7.4710847723558169</v>
      </c>
      <c r="I113" s="173">
        <f t="shared" si="10"/>
        <v>13.821005431985329</v>
      </c>
      <c r="J113" s="173">
        <f t="shared" si="10"/>
        <v>22.974998443510799</v>
      </c>
      <c r="K113" s="173">
        <f t="shared" si="10"/>
        <v>28.869625410783176</v>
      </c>
      <c r="L113" s="173">
        <f t="shared" si="10"/>
        <v>31.386581685085002</v>
      </c>
      <c r="M113" s="173">
        <f t="shared" si="10"/>
        <v>3.9678921469150348</v>
      </c>
      <c r="N113" s="173">
        <f t="shared" si="10"/>
        <v>0</v>
      </c>
      <c r="O113" s="173">
        <f t="shared" si="10"/>
        <v>0</v>
      </c>
      <c r="P113" s="173">
        <f t="shared" si="10"/>
        <v>0</v>
      </c>
      <c r="Q113" s="173">
        <f t="shared" si="10"/>
        <v>0</v>
      </c>
      <c r="R113" s="8"/>
      <c r="S113" s="8"/>
      <c r="T113" s="8"/>
      <c r="U113" s="8"/>
      <c r="V113" s="8"/>
      <c r="W113" s="42"/>
      <c r="X113" s="9"/>
      <c r="Y113" s="9"/>
      <c r="Z113" s="9"/>
      <c r="AA113" s="9"/>
      <c r="AB113" s="9"/>
      <c r="AC113" s="9"/>
      <c r="AD113" s="9"/>
      <c r="AE113" s="198"/>
      <c r="AF113" s="198"/>
      <c r="AG113" s="198"/>
      <c r="AH113" s="198"/>
      <c r="AI113" s="198"/>
      <c r="AJ113" s="198"/>
      <c r="AK113" s="198"/>
      <c r="AL113" s="198"/>
      <c r="AM113" s="198"/>
      <c r="AN113" s="198"/>
      <c r="AO113" s="198"/>
      <c r="AP113" s="198"/>
      <c r="AQ113" s="198"/>
      <c r="AR113" s="198"/>
      <c r="AS113" s="198"/>
      <c r="AT113" s="198"/>
      <c r="AU113" s="198"/>
    </row>
    <row r="114" spans="1:47" hidden="1" outlineLevel="1">
      <c r="A114" s="12"/>
      <c r="B114" s="12"/>
      <c r="C114" s="12"/>
      <c r="D114" s="12"/>
      <c r="E114" s="12"/>
      <c r="F114" s="173" t="str">
        <f>Asset6</f>
        <v>Establishment</v>
      </c>
      <c r="G114" s="172">
        <f t="shared" ref="G114:Q114" si="11">(G46-G80)/G$246</f>
        <v>14.076854246575342</v>
      </c>
      <c r="H114" s="173">
        <f t="shared" si="11"/>
        <v>10.645328043512174</v>
      </c>
      <c r="I114" s="173">
        <f t="shared" si="11"/>
        <v>10.165268159527898</v>
      </c>
      <c r="J114" s="173">
        <f t="shared" si="11"/>
        <v>3.606300063475421</v>
      </c>
      <c r="K114" s="173">
        <f t="shared" si="11"/>
        <v>10.230606151834262</v>
      </c>
      <c r="L114" s="173">
        <f t="shared" si="11"/>
        <v>10.409112690945873</v>
      </c>
      <c r="M114" s="173">
        <f t="shared" si="11"/>
        <v>7.0579636923484417</v>
      </c>
      <c r="N114" s="173">
        <f t="shared" si="11"/>
        <v>0</v>
      </c>
      <c r="O114" s="173">
        <f t="shared" si="11"/>
        <v>0</v>
      </c>
      <c r="P114" s="173">
        <f t="shared" si="11"/>
        <v>0</v>
      </c>
      <c r="Q114" s="173">
        <f t="shared" si="11"/>
        <v>0</v>
      </c>
      <c r="R114" s="8"/>
      <c r="S114" s="8"/>
      <c r="T114" s="8"/>
      <c r="U114" s="8"/>
      <c r="V114" s="8"/>
      <c r="W114" s="42"/>
      <c r="X114" s="9"/>
      <c r="Y114" s="9"/>
      <c r="Z114" s="9"/>
      <c r="AA114" s="9"/>
      <c r="AB114" s="9"/>
      <c r="AC114" s="9"/>
      <c r="AD114" s="9"/>
      <c r="AE114" s="198"/>
      <c r="AF114" s="198"/>
      <c r="AG114" s="198"/>
      <c r="AH114" s="198"/>
      <c r="AI114" s="198"/>
      <c r="AJ114" s="198"/>
      <c r="AK114" s="198"/>
      <c r="AL114" s="198"/>
      <c r="AM114" s="198"/>
      <c r="AN114" s="198"/>
      <c r="AO114" s="198"/>
      <c r="AP114" s="198"/>
      <c r="AQ114" s="198"/>
      <c r="AR114" s="198"/>
      <c r="AS114" s="198"/>
      <c r="AT114" s="198"/>
      <c r="AU114" s="198"/>
    </row>
    <row r="115" spans="1:47" hidden="1" outlineLevel="1">
      <c r="A115" s="12"/>
      <c r="B115" s="12"/>
      <c r="C115" s="12"/>
      <c r="D115" s="12"/>
      <c r="E115" s="12"/>
      <c r="F115" s="173" t="str">
        <f>Asset7</f>
        <v>Communications</v>
      </c>
      <c r="G115" s="172">
        <f t="shared" ref="G115:Q115" si="12">(G47-G81)/G$246</f>
        <v>1.1249536986301369</v>
      </c>
      <c r="H115" s="173">
        <f t="shared" si="12"/>
        <v>7.5388277689963497</v>
      </c>
      <c r="I115" s="173">
        <f t="shared" si="12"/>
        <v>18.245495181633135</v>
      </c>
      <c r="J115" s="173">
        <f t="shared" si="12"/>
        <v>4.4902926680260267</v>
      </c>
      <c r="K115" s="173">
        <f t="shared" si="12"/>
        <v>3.5534581525873228</v>
      </c>
      <c r="L115" s="173">
        <f t="shared" si="12"/>
        <v>4.3506090729221807</v>
      </c>
      <c r="M115" s="173">
        <f t="shared" si="12"/>
        <v>4.524432735686692</v>
      </c>
      <c r="N115" s="173">
        <f t="shared" si="12"/>
        <v>0</v>
      </c>
      <c r="O115" s="173">
        <f t="shared" si="12"/>
        <v>0</v>
      </c>
      <c r="P115" s="173">
        <f t="shared" si="12"/>
        <v>0</v>
      </c>
      <c r="Q115" s="173">
        <f t="shared" si="12"/>
        <v>0</v>
      </c>
      <c r="R115" s="8"/>
      <c r="S115" s="8"/>
      <c r="T115" s="8"/>
      <c r="U115" s="8"/>
      <c r="V115" s="8"/>
      <c r="W115" s="42"/>
      <c r="X115" s="9"/>
      <c r="Y115" s="9"/>
      <c r="Z115" s="9"/>
      <c r="AA115" s="9"/>
      <c r="AB115" s="9"/>
      <c r="AC115" s="9"/>
      <c r="AD115" s="9"/>
      <c r="AE115" s="198"/>
      <c r="AF115" s="198"/>
      <c r="AG115" s="198"/>
      <c r="AH115" s="198"/>
      <c r="AI115" s="198"/>
      <c r="AJ115" s="198"/>
      <c r="AK115" s="198"/>
      <c r="AL115" s="198"/>
      <c r="AM115" s="198"/>
      <c r="AN115" s="198"/>
      <c r="AO115" s="198"/>
      <c r="AP115" s="198"/>
      <c r="AQ115" s="198"/>
      <c r="AR115" s="198"/>
      <c r="AS115" s="198"/>
      <c r="AT115" s="198"/>
      <c r="AU115" s="198"/>
    </row>
    <row r="116" spans="1:47" hidden="1" outlineLevel="1">
      <c r="A116" s="12"/>
      <c r="B116" s="12"/>
      <c r="C116" s="12"/>
      <c r="D116" s="12"/>
      <c r="E116" s="12"/>
      <c r="F116" s="173" t="str">
        <f>Asset8</f>
        <v>Inventory</v>
      </c>
      <c r="G116" s="172">
        <f t="shared" ref="G116:Q116" si="13">(G48-G82)/G$246</f>
        <v>0</v>
      </c>
      <c r="H116" s="173">
        <f t="shared" si="13"/>
        <v>0</v>
      </c>
      <c r="I116" s="173">
        <f t="shared" si="13"/>
        <v>0</v>
      </c>
      <c r="J116" s="173">
        <f t="shared" si="13"/>
        <v>0</v>
      </c>
      <c r="K116" s="173">
        <f t="shared" si="13"/>
        <v>0</v>
      </c>
      <c r="L116" s="173">
        <f t="shared" si="13"/>
        <v>0</v>
      </c>
      <c r="M116" s="173">
        <f t="shared" si="13"/>
        <v>0</v>
      </c>
      <c r="N116" s="173">
        <f t="shared" si="13"/>
        <v>0</v>
      </c>
      <c r="O116" s="173">
        <f t="shared" si="13"/>
        <v>0</v>
      </c>
      <c r="P116" s="173">
        <f t="shared" si="13"/>
        <v>0</v>
      </c>
      <c r="Q116" s="173">
        <f t="shared" si="13"/>
        <v>0</v>
      </c>
      <c r="R116" s="8"/>
      <c r="S116" s="8"/>
      <c r="T116" s="8"/>
      <c r="U116" s="8"/>
      <c r="V116" s="8"/>
      <c r="W116" s="42"/>
      <c r="X116" s="9"/>
      <c r="Y116" s="9"/>
      <c r="Z116" s="9"/>
      <c r="AA116" s="9"/>
      <c r="AB116" s="9"/>
      <c r="AC116" s="9"/>
      <c r="AD116" s="9"/>
      <c r="AE116" s="198"/>
      <c r="AF116" s="198"/>
      <c r="AG116" s="198"/>
      <c r="AH116" s="198"/>
      <c r="AI116" s="198"/>
      <c r="AJ116" s="198"/>
      <c r="AK116" s="198"/>
      <c r="AL116" s="198"/>
      <c r="AM116" s="198"/>
      <c r="AN116" s="198"/>
      <c r="AO116" s="198"/>
      <c r="AP116" s="198"/>
      <c r="AQ116" s="198"/>
      <c r="AR116" s="198"/>
      <c r="AS116" s="198"/>
      <c r="AT116" s="198"/>
      <c r="AU116" s="198"/>
    </row>
    <row r="117" spans="1:47" hidden="1" outlineLevel="1">
      <c r="A117" s="12"/>
      <c r="B117" s="12"/>
      <c r="C117" s="12"/>
      <c r="D117" s="12"/>
      <c r="E117" s="12"/>
      <c r="F117" s="173" t="str">
        <f>Asset9</f>
        <v>IT</v>
      </c>
      <c r="G117" s="172">
        <f t="shared" ref="G117:Q117" si="14">(G49-G83)/G$246</f>
        <v>9.5650608219178075</v>
      </c>
      <c r="H117" s="173">
        <f t="shared" si="14"/>
        <v>6.7984082455355628</v>
      </c>
      <c r="I117" s="173">
        <f t="shared" si="14"/>
        <v>5.6103893971117564</v>
      </c>
      <c r="J117" s="173">
        <f t="shared" si="14"/>
        <v>10.643551610753001</v>
      </c>
      <c r="K117" s="173">
        <f t="shared" si="14"/>
        <v>9.6173757093113057</v>
      </c>
      <c r="L117" s="173">
        <f t="shared" si="14"/>
        <v>11.303186484178404</v>
      </c>
      <c r="M117" s="173">
        <f t="shared" si="14"/>
        <v>14.941814502424451</v>
      </c>
      <c r="N117" s="173">
        <f t="shared" si="14"/>
        <v>0</v>
      </c>
      <c r="O117" s="173">
        <f t="shared" si="14"/>
        <v>0</v>
      </c>
      <c r="P117" s="173">
        <f t="shared" si="14"/>
        <v>0</v>
      </c>
      <c r="Q117" s="173">
        <f t="shared" si="14"/>
        <v>0</v>
      </c>
      <c r="R117" s="8"/>
      <c r="S117" s="8"/>
      <c r="T117" s="8"/>
      <c r="U117" s="8"/>
      <c r="V117" s="8"/>
      <c r="W117" s="42"/>
      <c r="X117" s="9"/>
      <c r="Y117" s="9"/>
      <c r="Z117" s="9"/>
      <c r="AA117" s="9"/>
      <c r="AB117" s="9"/>
      <c r="AC117" s="9"/>
      <c r="AD117" s="9"/>
      <c r="AE117" s="198"/>
      <c r="AF117" s="198"/>
      <c r="AG117" s="198"/>
      <c r="AH117" s="198"/>
      <c r="AI117" s="198"/>
      <c r="AJ117" s="198"/>
      <c r="AK117" s="198"/>
      <c r="AL117" s="198"/>
      <c r="AM117" s="198"/>
      <c r="AN117" s="198"/>
      <c r="AO117" s="198"/>
      <c r="AP117" s="198"/>
      <c r="AQ117" s="198"/>
      <c r="AR117" s="198"/>
      <c r="AS117" s="198"/>
      <c r="AT117" s="198"/>
      <c r="AU117" s="198"/>
    </row>
    <row r="118" spans="1:47" hidden="1" outlineLevel="1">
      <c r="A118" s="12"/>
      <c r="B118" s="12"/>
      <c r="C118" s="12"/>
      <c r="D118" s="12"/>
      <c r="E118" s="12"/>
      <c r="F118" s="173" t="str">
        <f>Asset10</f>
        <v>Vehicles</v>
      </c>
      <c r="G118" s="172">
        <f t="shared" ref="G118:Q118" si="15">(G50-G84)/G$246</f>
        <v>0.98335890410958904</v>
      </c>
      <c r="H118" s="173">
        <f t="shared" si="15"/>
        <v>0.47547531774381768</v>
      </c>
      <c r="I118" s="173">
        <f t="shared" si="15"/>
        <v>0.24445096139195055</v>
      </c>
      <c r="J118" s="173">
        <f t="shared" si="15"/>
        <v>-0.13897927005975003</v>
      </c>
      <c r="K118" s="173">
        <f t="shared" si="15"/>
        <v>0.15368251950775627</v>
      </c>
      <c r="L118" s="173">
        <f t="shared" si="15"/>
        <v>1.0587699560968387</v>
      </c>
      <c r="M118" s="173">
        <f t="shared" si="15"/>
        <v>1.3250756342021883</v>
      </c>
      <c r="N118" s="173">
        <f t="shared" si="15"/>
        <v>0</v>
      </c>
      <c r="O118" s="173">
        <f t="shared" si="15"/>
        <v>0</v>
      </c>
      <c r="P118" s="173">
        <f t="shared" si="15"/>
        <v>0</v>
      </c>
      <c r="Q118" s="173">
        <f t="shared" si="15"/>
        <v>0</v>
      </c>
      <c r="R118" s="8"/>
      <c r="S118" s="8"/>
      <c r="T118" s="8"/>
      <c r="U118" s="8"/>
      <c r="V118" s="8"/>
      <c r="W118" s="42"/>
      <c r="X118" s="9"/>
      <c r="Y118" s="9"/>
      <c r="Z118" s="9"/>
      <c r="AA118" s="9"/>
      <c r="AB118" s="9"/>
      <c r="AC118" s="9"/>
      <c r="AD118" s="9"/>
      <c r="AE118" s="198"/>
      <c r="AF118" s="198"/>
      <c r="AG118" s="198"/>
      <c r="AH118" s="198"/>
      <c r="AI118" s="198"/>
      <c r="AJ118" s="198"/>
      <c r="AK118" s="198"/>
      <c r="AL118" s="198"/>
      <c r="AM118" s="198"/>
      <c r="AN118" s="198"/>
      <c r="AO118" s="198"/>
      <c r="AP118" s="198"/>
      <c r="AQ118" s="198"/>
      <c r="AR118" s="198"/>
      <c r="AS118" s="198"/>
      <c r="AT118" s="198"/>
      <c r="AU118" s="198"/>
    </row>
    <row r="119" spans="1:47" hidden="1" outlineLevel="1">
      <c r="A119" s="12"/>
      <c r="B119" s="12"/>
      <c r="C119" s="12"/>
      <c r="D119" s="12"/>
      <c r="E119" s="12"/>
      <c r="F119" s="173" t="str">
        <f>Asset11</f>
        <v>other</v>
      </c>
      <c r="G119" s="172">
        <f t="shared" ref="G119:Q119" si="16">(G51-G85)/G$246</f>
        <v>2.2129767123287674</v>
      </c>
      <c r="H119" s="173">
        <f t="shared" si="16"/>
        <v>3.6274463170739466</v>
      </c>
      <c r="I119" s="173">
        <f t="shared" si="16"/>
        <v>2.4368492744487407</v>
      </c>
      <c r="J119" s="173">
        <f t="shared" si="16"/>
        <v>2.7300438622684746</v>
      </c>
      <c r="K119" s="173">
        <f t="shared" si="16"/>
        <v>1.1665750250534992</v>
      </c>
      <c r="L119" s="173">
        <f t="shared" si="16"/>
        <v>2.0006631204072707</v>
      </c>
      <c r="M119" s="173">
        <f t="shared" si="16"/>
        <v>1.3397177872878798</v>
      </c>
      <c r="N119" s="173">
        <f t="shared" si="16"/>
        <v>0</v>
      </c>
      <c r="O119" s="173">
        <f t="shared" si="16"/>
        <v>0</v>
      </c>
      <c r="P119" s="173">
        <f t="shared" si="16"/>
        <v>0</v>
      </c>
      <c r="Q119" s="173">
        <f t="shared" si="16"/>
        <v>0</v>
      </c>
      <c r="R119" s="8"/>
      <c r="S119" s="8"/>
      <c r="T119" s="8"/>
      <c r="U119" s="8"/>
      <c r="V119" s="8"/>
      <c r="W119" s="42"/>
      <c r="X119" s="9"/>
      <c r="Y119" s="9"/>
      <c r="Z119" s="9"/>
      <c r="AA119" s="9"/>
      <c r="AB119" s="9"/>
      <c r="AC119" s="9"/>
      <c r="AD119" s="9"/>
      <c r="AE119" s="198"/>
      <c r="AF119" s="198"/>
      <c r="AG119" s="198"/>
      <c r="AH119" s="198"/>
      <c r="AI119" s="198"/>
      <c r="AJ119" s="198"/>
      <c r="AK119" s="198"/>
      <c r="AL119" s="198"/>
      <c r="AM119" s="198"/>
      <c r="AN119" s="198"/>
      <c r="AO119" s="198"/>
      <c r="AP119" s="198"/>
      <c r="AQ119" s="198"/>
      <c r="AR119" s="198"/>
      <c r="AS119" s="198"/>
      <c r="AT119" s="198"/>
      <c r="AU119" s="198"/>
    </row>
    <row r="120" spans="1:47" hidden="1" outlineLevel="1">
      <c r="A120" s="12"/>
      <c r="B120" s="12"/>
      <c r="C120" s="12"/>
      <c r="D120" s="12"/>
      <c r="E120" s="12"/>
      <c r="F120" s="173" t="str">
        <f>Asset12</f>
        <v>premises</v>
      </c>
      <c r="G120" s="172">
        <f t="shared" ref="G120:Q120" si="17">(G52-G86)/G$246</f>
        <v>0.14637013698630139</v>
      </c>
      <c r="H120" s="173">
        <f t="shared" si="17"/>
        <v>0.23226170276753835</v>
      </c>
      <c r="I120" s="173">
        <f t="shared" si="17"/>
        <v>0.21132959301933169</v>
      </c>
      <c r="J120" s="173">
        <f t="shared" si="17"/>
        <v>0.119414935889272</v>
      </c>
      <c r="K120" s="173">
        <f t="shared" si="17"/>
        <v>9.6813002371547954E-2</v>
      </c>
      <c r="L120" s="173">
        <f t="shared" si="17"/>
        <v>0.31784911029961166</v>
      </c>
      <c r="M120" s="173">
        <f t="shared" si="17"/>
        <v>0.17667675122695842</v>
      </c>
      <c r="N120" s="173">
        <f t="shared" si="17"/>
        <v>0</v>
      </c>
      <c r="O120" s="173">
        <f t="shared" si="17"/>
        <v>0</v>
      </c>
      <c r="P120" s="173">
        <f t="shared" si="17"/>
        <v>0</v>
      </c>
      <c r="Q120" s="173">
        <f t="shared" si="17"/>
        <v>0</v>
      </c>
      <c r="R120" s="8"/>
      <c r="S120" s="8"/>
      <c r="T120" s="8"/>
      <c r="U120" s="8"/>
      <c r="V120" s="8"/>
      <c r="W120" s="42"/>
      <c r="X120" s="9"/>
      <c r="Y120" s="9"/>
      <c r="Z120" s="9"/>
      <c r="AA120" s="9"/>
      <c r="AB120" s="9"/>
      <c r="AC120" s="9"/>
      <c r="AD120" s="9"/>
      <c r="AE120" s="198"/>
      <c r="AF120" s="198"/>
      <c r="AG120" s="198"/>
      <c r="AH120" s="198"/>
      <c r="AI120" s="198"/>
      <c r="AJ120" s="198"/>
      <c r="AK120" s="198"/>
      <c r="AL120" s="198"/>
      <c r="AM120" s="198"/>
      <c r="AN120" s="198"/>
      <c r="AO120" s="198"/>
      <c r="AP120" s="198"/>
      <c r="AQ120" s="198"/>
      <c r="AR120" s="198"/>
      <c r="AS120" s="198"/>
      <c r="AT120" s="198"/>
      <c r="AU120" s="198"/>
    </row>
    <row r="121" spans="1:47" hidden="1" outlineLevel="1">
      <c r="A121" s="12"/>
      <c r="B121" s="12"/>
      <c r="C121" s="12"/>
      <c r="D121" s="12"/>
      <c r="E121" s="12"/>
      <c r="F121" s="173" t="str">
        <f>Asset13</f>
        <v>Land</v>
      </c>
      <c r="G121" s="172">
        <f t="shared" ref="G121:Q121" si="18">(G53-G87)/G$246</f>
        <v>0</v>
      </c>
      <c r="H121" s="173">
        <f t="shared" si="18"/>
        <v>0</v>
      </c>
      <c r="I121" s="173">
        <f t="shared" si="18"/>
        <v>0</v>
      </c>
      <c r="J121" s="173">
        <f t="shared" si="18"/>
        <v>-0.4348495575221239</v>
      </c>
      <c r="K121" s="173">
        <f t="shared" si="18"/>
        <v>-0.86508045977011483</v>
      </c>
      <c r="L121" s="173">
        <f t="shared" si="18"/>
        <v>-1.8291374097530944</v>
      </c>
      <c r="M121" s="173">
        <f t="shared" si="18"/>
        <v>0</v>
      </c>
      <c r="N121" s="173">
        <f t="shared" si="18"/>
        <v>0</v>
      </c>
      <c r="O121" s="173">
        <f t="shared" si="18"/>
        <v>0</v>
      </c>
      <c r="P121" s="173">
        <f t="shared" si="18"/>
        <v>0</v>
      </c>
      <c r="Q121" s="173">
        <f t="shared" si="18"/>
        <v>0</v>
      </c>
      <c r="R121" s="8"/>
      <c r="S121" s="8"/>
      <c r="T121" s="8"/>
      <c r="U121" s="8"/>
      <c r="V121" s="8"/>
      <c r="W121" s="42"/>
      <c r="X121" s="9"/>
      <c r="Y121" s="9"/>
      <c r="Z121" s="9"/>
      <c r="AA121" s="9"/>
      <c r="AB121" s="9"/>
      <c r="AC121" s="9"/>
      <c r="AD121" s="9"/>
      <c r="AE121" s="198"/>
      <c r="AF121" s="198"/>
      <c r="AG121" s="198"/>
      <c r="AH121" s="198"/>
      <c r="AI121" s="198"/>
      <c r="AJ121" s="198"/>
      <c r="AK121" s="198"/>
      <c r="AL121" s="198"/>
      <c r="AM121" s="198"/>
      <c r="AN121" s="198"/>
      <c r="AO121" s="198"/>
      <c r="AP121" s="198"/>
      <c r="AQ121" s="198"/>
      <c r="AR121" s="198"/>
      <c r="AS121" s="198"/>
      <c r="AT121" s="198"/>
      <c r="AU121" s="198"/>
    </row>
    <row r="122" spans="1:47" hidden="1" outlineLevel="1">
      <c r="A122" s="12"/>
      <c r="B122" s="12"/>
      <c r="C122" s="12"/>
      <c r="D122" s="12"/>
      <c r="E122" s="12"/>
      <c r="F122" s="173" t="str">
        <f>Asset14</f>
        <v>Easements</v>
      </c>
      <c r="G122" s="172">
        <f t="shared" ref="G122:Q122" si="19">(G54-G88)/G$246</f>
        <v>0</v>
      </c>
      <c r="H122" s="173">
        <f t="shared" si="19"/>
        <v>0</v>
      </c>
      <c r="I122" s="173">
        <f t="shared" si="19"/>
        <v>0</v>
      </c>
      <c r="J122" s="173">
        <f t="shared" si="19"/>
        <v>0</v>
      </c>
      <c r="K122" s="173">
        <f t="shared" si="19"/>
        <v>0</v>
      </c>
      <c r="L122" s="173">
        <f t="shared" si="19"/>
        <v>0</v>
      </c>
      <c r="M122" s="173">
        <f t="shared" si="19"/>
        <v>0</v>
      </c>
      <c r="N122" s="173">
        <f t="shared" si="19"/>
        <v>0</v>
      </c>
      <c r="O122" s="173">
        <f t="shared" si="19"/>
        <v>0</v>
      </c>
      <c r="P122" s="173">
        <f t="shared" si="19"/>
        <v>0</v>
      </c>
      <c r="Q122" s="173">
        <f t="shared" si="19"/>
        <v>0</v>
      </c>
      <c r="R122" s="8"/>
      <c r="S122" s="8"/>
      <c r="T122" s="8"/>
      <c r="U122" s="8"/>
      <c r="V122" s="8"/>
      <c r="W122" s="42"/>
      <c r="X122" s="9"/>
      <c r="Y122" s="9"/>
      <c r="Z122" s="9"/>
      <c r="AA122" s="9"/>
      <c r="AB122" s="9"/>
      <c r="AC122" s="9"/>
      <c r="AD122" s="9"/>
      <c r="AE122" s="198"/>
      <c r="AF122" s="198"/>
      <c r="AG122" s="198"/>
      <c r="AH122" s="198"/>
      <c r="AI122" s="198"/>
      <c r="AJ122" s="198"/>
      <c r="AK122" s="198"/>
      <c r="AL122" s="198"/>
      <c r="AM122" s="198"/>
      <c r="AN122" s="198"/>
      <c r="AO122" s="198"/>
      <c r="AP122" s="198"/>
      <c r="AQ122" s="198"/>
      <c r="AR122" s="198"/>
      <c r="AS122" s="198"/>
      <c r="AT122" s="198"/>
      <c r="AU122" s="198"/>
    </row>
    <row r="123" spans="1:47" hidden="1" outlineLevel="1">
      <c r="A123" s="12"/>
      <c r="B123" s="12"/>
      <c r="C123" s="12"/>
      <c r="D123" s="12"/>
      <c r="E123" s="12"/>
      <c r="F123" s="173">
        <f>Asset15</f>
        <v>0</v>
      </c>
      <c r="G123" s="172">
        <f t="shared" ref="G123:Q123" si="20">(G55-G89)/G$246</f>
        <v>0</v>
      </c>
      <c r="H123" s="173">
        <f t="shared" si="20"/>
        <v>0</v>
      </c>
      <c r="I123" s="173">
        <f t="shared" si="20"/>
        <v>0</v>
      </c>
      <c r="J123" s="173">
        <f t="shared" si="20"/>
        <v>0</v>
      </c>
      <c r="K123" s="173">
        <f t="shared" si="20"/>
        <v>0</v>
      </c>
      <c r="L123" s="173">
        <f t="shared" si="20"/>
        <v>0</v>
      </c>
      <c r="M123" s="173">
        <f t="shared" si="20"/>
        <v>0</v>
      </c>
      <c r="N123" s="173">
        <f t="shared" si="20"/>
        <v>0</v>
      </c>
      <c r="O123" s="173">
        <f t="shared" si="20"/>
        <v>0</v>
      </c>
      <c r="P123" s="173">
        <f t="shared" si="20"/>
        <v>0</v>
      </c>
      <c r="Q123" s="173">
        <f t="shared" si="20"/>
        <v>0</v>
      </c>
      <c r="R123" s="8"/>
      <c r="S123" s="8"/>
      <c r="T123" s="8"/>
      <c r="U123" s="8"/>
      <c r="V123" s="8"/>
      <c r="W123" s="42"/>
      <c r="X123" s="9"/>
      <c r="Y123" s="9"/>
      <c r="Z123" s="9"/>
      <c r="AA123" s="9"/>
      <c r="AB123" s="9"/>
      <c r="AC123" s="9"/>
      <c r="AD123" s="9"/>
      <c r="AE123" s="198"/>
      <c r="AF123" s="198"/>
      <c r="AG123" s="198"/>
      <c r="AH123" s="198"/>
      <c r="AI123" s="198"/>
      <c r="AJ123" s="198"/>
      <c r="AK123" s="198"/>
      <c r="AL123" s="198"/>
      <c r="AM123" s="198"/>
      <c r="AN123" s="198"/>
      <c r="AO123" s="198"/>
      <c r="AP123" s="198"/>
      <c r="AQ123" s="198"/>
      <c r="AR123" s="198"/>
      <c r="AS123" s="198"/>
      <c r="AT123" s="198"/>
      <c r="AU123" s="198"/>
    </row>
    <row r="124" spans="1:47" hidden="1" outlineLevel="1">
      <c r="A124" s="12"/>
      <c r="B124" s="12"/>
      <c r="C124" s="12"/>
      <c r="D124" s="12"/>
      <c r="E124" s="12"/>
      <c r="F124" s="173">
        <f>Asset16</f>
        <v>0</v>
      </c>
      <c r="G124" s="172">
        <f t="shared" ref="G124:Q124" si="21">(G56-G90)/G$246</f>
        <v>0</v>
      </c>
      <c r="H124" s="173">
        <f t="shared" si="21"/>
        <v>0</v>
      </c>
      <c r="I124" s="173">
        <f t="shared" si="21"/>
        <v>0</v>
      </c>
      <c r="J124" s="173">
        <f t="shared" si="21"/>
        <v>0</v>
      </c>
      <c r="K124" s="173">
        <f t="shared" si="21"/>
        <v>0</v>
      </c>
      <c r="L124" s="173">
        <f t="shared" si="21"/>
        <v>0</v>
      </c>
      <c r="M124" s="173">
        <f t="shared" si="21"/>
        <v>0</v>
      </c>
      <c r="N124" s="173">
        <f t="shared" si="21"/>
        <v>0</v>
      </c>
      <c r="O124" s="173">
        <f t="shared" si="21"/>
        <v>0</v>
      </c>
      <c r="P124" s="173">
        <f t="shared" si="21"/>
        <v>0</v>
      </c>
      <c r="Q124" s="173">
        <f t="shared" si="21"/>
        <v>0</v>
      </c>
      <c r="R124" s="8"/>
      <c r="S124" s="8"/>
      <c r="T124" s="8"/>
      <c r="U124" s="8"/>
      <c r="V124" s="8"/>
      <c r="W124" s="42"/>
      <c r="X124" s="9"/>
      <c r="Y124" s="9"/>
      <c r="Z124" s="9"/>
      <c r="AA124" s="9"/>
      <c r="AB124" s="9"/>
      <c r="AC124" s="9"/>
      <c r="AD124" s="9"/>
      <c r="AE124" s="198"/>
      <c r="AF124" s="198"/>
      <c r="AG124" s="198"/>
      <c r="AH124" s="198"/>
      <c r="AI124" s="198"/>
      <c r="AJ124" s="198"/>
      <c r="AK124" s="198"/>
      <c r="AL124" s="198"/>
      <c r="AM124" s="198"/>
      <c r="AN124" s="198"/>
      <c r="AO124" s="198"/>
      <c r="AP124" s="198"/>
      <c r="AQ124" s="198"/>
      <c r="AR124" s="198"/>
      <c r="AS124" s="198"/>
      <c r="AT124" s="198"/>
      <c r="AU124" s="198"/>
    </row>
    <row r="125" spans="1:47" hidden="1" outlineLevel="1">
      <c r="A125" s="12"/>
      <c r="B125" s="12"/>
      <c r="C125" s="12"/>
      <c r="D125" s="12"/>
      <c r="E125" s="12"/>
      <c r="F125" s="173">
        <f>Asset17</f>
        <v>0</v>
      </c>
      <c r="G125" s="172">
        <f t="shared" ref="G125:Q125" si="22">(G57-G91)/G$246</f>
        <v>0</v>
      </c>
      <c r="H125" s="173">
        <f t="shared" si="22"/>
        <v>0</v>
      </c>
      <c r="I125" s="173">
        <f t="shared" si="22"/>
        <v>0</v>
      </c>
      <c r="J125" s="173">
        <f t="shared" si="22"/>
        <v>0</v>
      </c>
      <c r="K125" s="173">
        <f t="shared" si="22"/>
        <v>0</v>
      </c>
      <c r="L125" s="173">
        <f t="shared" si="22"/>
        <v>0</v>
      </c>
      <c r="M125" s="173">
        <f t="shared" si="22"/>
        <v>0</v>
      </c>
      <c r="N125" s="173">
        <f t="shared" si="22"/>
        <v>0</v>
      </c>
      <c r="O125" s="173">
        <f t="shared" si="22"/>
        <v>0</v>
      </c>
      <c r="P125" s="173">
        <f t="shared" si="22"/>
        <v>0</v>
      </c>
      <c r="Q125" s="173">
        <f t="shared" si="22"/>
        <v>0</v>
      </c>
      <c r="R125" s="8"/>
      <c r="S125" s="8"/>
      <c r="T125" s="8"/>
      <c r="U125" s="8"/>
      <c r="V125" s="8"/>
      <c r="W125" s="42"/>
      <c r="X125" s="9"/>
      <c r="Y125" s="9"/>
      <c r="Z125" s="9"/>
      <c r="AA125" s="9"/>
      <c r="AB125" s="9"/>
      <c r="AC125" s="9"/>
      <c r="AD125" s="9"/>
      <c r="AE125" s="198"/>
      <c r="AF125" s="198"/>
      <c r="AG125" s="198"/>
      <c r="AH125" s="198"/>
      <c r="AI125" s="198"/>
      <c r="AJ125" s="198"/>
      <c r="AK125" s="198"/>
      <c r="AL125" s="198"/>
      <c r="AM125" s="198"/>
      <c r="AN125" s="198"/>
      <c r="AO125" s="198"/>
      <c r="AP125" s="198"/>
      <c r="AQ125" s="198"/>
      <c r="AR125" s="198"/>
      <c r="AS125" s="198"/>
      <c r="AT125" s="198"/>
      <c r="AU125" s="198"/>
    </row>
    <row r="126" spans="1:47" hidden="1" outlineLevel="1">
      <c r="A126" s="12"/>
      <c r="B126" s="12"/>
      <c r="C126" s="12"/>
      <c r="D126" s="12"/>
      <c r="E126" s="12"/>
      <c r="F126" s="173">
        <f>Asset18</f>
        <v>0</v>
      </c>
      <c r="G126" s="172">
        <f t="shared" ref="G126:Q126" si="23">(G58-G92)/G$246</f>
        <v>0</v>
      </c>
      <c r="H126" s="173">
        <f t="shared" si="23"/>
        <v>0</v>
      </c>
      <c r="I126" s="173">
        <f t="shared" si="23"/>
        <v>0</v>
      </c>
      <c r="J126" s="173">
        <f t="shared" si="23"/>
        <v>0</v>
      </c>
      <c r="K126" s="173">
        <f t="shared" si="23"/>
        <v>0</v>
      </c>
      <c r="L126" s="173">
        <f t="shared" si="23"/>
        <v>0</v>
      </c>
      <c r="M126" s="173">
        <f t="shared" si="23"/>
        <v>0</v>
      </c>
      <c r="N126" s="173">
        <f t="shared" si="23"/>
        <v>0</v>
      </c>
      <c r="O126" s="173">
        <f t="shared" si="23"/>
        <v>0</v>
      </c>
      <c r="P126" s="173">
        <f t="shared" si="23"/>
        <v>0</v>
      </c>
      <c r="Q126" s="173">
        <f t="shared" si="23"/>
        <v>0</v>
      </c>
      <c r="R126" s="8"/>
      <c r="S126" s="8"/>
      <c r="T126" s="8"/>
      <c r="U126" s="8"/>
      <c r="V126" s="8"/>
      <c r="W126" s="42"/>
      <c r="X126" s="9"/>
      <c r="Y126" s="9"/>
      <c r="Z126" s="9"/>
      <c r="AA126" s="9"/>
      <c r="AB126" s="9"/>
      <c r="AC126" s="9"/>
      <c r="AD126" s="9"/>
      <c r="AE126" s="198"/>
      <c r="AF126" s="198"/>
      <c r="AG126" s="198"/>
      <c r="AH126" s="198"/>
      <c r="AI126" s="198"/>
      <c r="AJ126" s="198"/>
      <c r="AK126" s="198"/>
      <c r="AL126" s="198"/>
      <c r="AM126" s="198"/>
      <c r="AN126" s="198"/>
      <c r="AO126" s="198"/>
      <c r="AP126" s="198"/>
      <c r="AQ126" s="198"/>
      <c r="AR126" s="198"/>
      <c r="AS126" s="198"/>
      <c r="AT126" s="198"/>
      <c r="AU126" s="198"/>
    </row>
    <row r="127" spans="1:47" hidden="1" outlineLevel="1">
      <c r="A127" s="12"/>
      <c r="B127" s="12"/>
      <c r="C127" s="12"/>
      <c r="D127" s="12"/>
      <c r="E127" s="12"/>
      <c r="F127" s="173">
        <f>Asset19</f>
        <v>0</v>
      </c>
      <c r="G127" s="172">
        <f t="shared" ref="G127:Q127" si="24">(G59-G93)/G$246</f>
        <v>0</v>
      </c>
      <c r="H127" s="173">
        <f t="shared" si="24"/>
        <v>0</v>
      </c>
      <c r="I127" s="173">
        <f t="shared" si="24"/>
        <v>0</v>
      </c>
      <c r="J127" s="173">
        <f t="shared" si="24"/>
        <v>0</v>
      </c>
      <c r="K127" s="173">
        <f t="shared" si="24"/>
        <v>0</v>
      </c>
      <c r="L127" s="173">
        <f t="shared" si="24"/>
        <v>0</v>
      </c>
      <c r="M127" s="173">
        <f t="shared" si="24"/>
        <v>0</v>
      </c>
      <c r="N127" s="173">
        <f t="shared" si="24"/>
        <v>0</v>
      </c>
      <c r="O127" s="173">
        <f t="shared" si="24"/>
        <v>0</v>
      </c>
      <c r="P127" s="173">
        <f t="shared" si="24"/>
        <v>0</v>
      </c>
      <c r="Q127" s="173">
        <f t="shared" si="24"/>
        <v>0</v>
      </c>
      <c r="R127" s="8"/>
      <c r="S127" s="8"/>
      <c r="T127" s="8"/>
      <c r="U127" s="8"/>
      <c r="V127" s="8"/>
      <c r="W127" s="42"/>
      <c r="X127" s="9"/>
      <c r="Y127" s="9"/>
      <c r="Z127" s="9"/>
      <c r="AA127" s="9"/>
      <c r="AB127" s="9"/>
      <c r="AC127" s="9"/>
      <c r="AD127" s="9"/>
      <c r="AE127" s="198"/>
      <c r="AF127" s="198"/>
      <c r="AG127" s="198"/>
      <c r="AH127" s="198"/>
      <c r="AI127" s="198"/>
      <c r="AJ127" s="198"/>
      <c r="AK127" s="198"/>
      <c r="AL127" s="198"/>
      <c r="AM127" s="198"/>
      <c r="AN127" s="198"/>
      <c r="AO127" s="198"/>
      <c r="AP127" s="198"/>
      <c r="AQ127" s="198"/>
      <c r="AR127" s="198"/>
      <c r="AS127" s="198"/>
      <c r="AT127" s="198"/>
      <c r="AU127" s="198"/>
    </row>
    <row r="128" spans="1:47" hidden="1" outlineLevel="1">
      <c r="A128" s="12"/>
      <c r="B128" s="12"/>
      <c r="C128" s="12"/>
      <c r="D128" s="12"/>
      <c r="E128" s="12"/>
      <c r="F128" s="303">
        <f>Asset20</f>
        <v>0</v>
      </c>
      <c r="G128" s="172">
        <f t="shared" ref="G128:Q128" si="25">(G60-G94)/G$246</f>
        <v>0</v>
      </c>
      <c r="H128" s="173">
        <f t="shared" si="25"/>
        <v>0</v>
      </c>
      <c r="I128" s="173">
        <f t="shared" si="25"/>
        <v>0</v>
      </c>
      <c r="J128" s="173">
        <f t="shared" si="25"/>
        <v>0</v>
      </c>
      <c r="K128" s="173">
        <f t="shared" si="25"/>
        <v>0</v>
      </c>
      <c r="L128" s="173">
        <f t="shared" si="25"/>
        <v>0</v>
      </c>
      <c r="M128" s="173">
        <f t="shared" si="25"/>
        <v>0</v>
      </c>
      <c r="N128" s="173">
        <f t="shared" si="25"/>
        <v>0</v>
      </c>
      <c r="O128" s="173">
        <f t="shared" si="25"/>
        <v>0</v>
      </c>
      <c r="P128" s="173">
        <f t="shared" si="25"/>
        <v>0</v>
      </c>
      <c r="Q128" s="173">
        <f t="shared" si="25"/>
        <v>0</v>
      </c>
      <c r="R128" s="8"/>
      <c r="S128" s="8"/>
      <c r="T128" s="8"/>
      <c r="U128" s="8"/>
      <c r="V128" s="8"/>
      <c r="W128" s="42"/>
      <c r="X128" s="9"/>
      <c r="Y128" s="9"/>
      <c r="Z128" s="9"/>
      <c r="AA128" s="9"/>
      <c r="AB128" s="9"/>
      <c r="AC128" s="9"/>
      <c r="AD128" s="9"/>
      <c r="AE128" s="198"/>
      <c r="AF128" s="198"/>
      <c r="AG128" s="198"/>
      <c r="AH128" s="198"/>
      <c r="AI128" s="198"/>
      <c r="AJ128" s="198"/>
      <c r="AK128" s="198"/>
      <c r="AL128" s="198"/>
      <c r="AM128" s="198"/>
      <c r="AN128" s="198"/>
      <c r="AO128" s="198"/>
      <c r="AP128" s="198"/>
      <c r="AQ128" s="198"/>
      <c r="AR128" s="198"/>
      <c r="AS128" s="198"/>
      <c r="AT128" s="198"/>
      <c r="AU128" s="198"/>
    </row>
    <row r="129" spans="1:47" hidden="1" outlineLevel="1">
      <c r="A129" s="12"/>
      <c r="B129" s="12"/>
      <c r="C129" s="12"/>
      <c r="D129" s="12"/>
      <c r="E129" s="12"/>
      <c r="F129" s="303">
        <f>Asset21</f>
        <v>0</v>
      </c>
      <c r="G129" s="172">
        <f t="shared" ref="G129:Q129" si="26">(G61-G95)/G$246</f>
        <v>0</v>
      </c>
      <c r="H129" s="173">
        <f t="shared" si="26"/>
        <v>0</v>
      </c>
      <c r="I129" s="173">
        <f t="shared" si="26"/>
        <v>0</v>
      </c>
      <c r="J129" s="173">
        <f t="shared" si="26"/>
        <v>0</v>
      </c>
      <c r="K129" s="173">
        <f t="shared" si="26"/>
        <v>0</v>
      </c>
      <c r="L129" s="173">
        <f t="shared" si="26"/>
        <v>0</v>
      </c>
      <c r="M129" s="173">
        <f t="shared" si="26"/>
        <v>0</v>
      </c>
      <c r="N129" s="173">
        <f t="shared" si="26"/>
        <v>0</v>
      </c>
      <c r="O129" s="173">
        <f t="shared" si="26"/>
        <v>0</v>
      </c>
      <c r="P129" s="173">
        <f t="shared" si="26"/>
        <v>0</v>
      </c>
      <c r="Q129" s="173">
        <f t="shared" si="26"/>
        <v>0</v>
      </c>
      <c r="R129" s="8"/>
      <c r="S129" s="8"/>
      <c r="T129" s="8"/>
      <c r="U129" s="8"/>
      <c r="V129" s="8"/>
      <c r="W129" s="42"/>
      <c r="X129" s="9"/>
      <c r="Y129" s="9"/>
      <c r="Z129" s="9"/>
      <c r="AA129" s="9"/>
      <c r="AB129" s="9"/>
      <c r="AC129" s="9"/>
      <c r="AD129" s="9"/>
      <c r="AE129" s="198"/>
      <c r="AF129" s="198"/>
      <c r="AG129" s="198"/>
      <c r="AH129" s="198"/>
      <c r="AI129" s="198"/>
      <c r="AJ129" s="198"/>
      <c r="AK129" s="198"/>
      <c r="AL129" s="198"/>
      <c r="AM129" s="198"/>
      <c r="AN129" s="198"/>
      <c r="AO129" s="198"/>
      <c r="AP129" s="198"/>
      <c r="AQ129" s="198"/>
      <c r="AR129" s="198"/>
      <c r="AS129" s="198"/>
      <c r="AT129" s="198"/>
      <c r="AU129" s="198"/>
    </row>
    <row r="130" spans="1:47" hidden="1" outlineLevel="1">
      <c r="A130" s="12"/>
      <c r="B130" s="12"/>
      <c r="C130" s="12"/>
      <c r="D130" s="12"/>
      <c r="E130" s="12"/>
      <c r="F130" s="303">
        <f>Asset22</f>
        <v>0</v>
      </c>
      <c r="G130" s="172">
        <f t="shared" ref="G130:Q130" si="27">(G62-G96)/G$246</f>
        <v>0</v>
      </c>
      <c r="H130" s="173">
        <f t="shared" si="27"/>
        <v>0</v>
      </c>
      <c r="I130" s="173">
        <f t="shared" si="27"/>
        <v>0</v>
      </c>
      <c r="J130" s="173">
        <f t="shared" si="27"/>
        <v>0</v>
      </c>
      <c r="K130" s="173">
        <f t="shared" si="27"/>
        <v>0</v>
      </c>
      <c r="L130" s="173">
        <f t="shared" si="27"/>
        <v>0</v>
      </c>
      <c r="M130" s="173">
        <f t="shared" si="27"/>
        <v>0</v>
      </c>
      <c r="N130" s="173">
        <f t="shared" si="27"/>
        <v>0</v>
      </c>
      <c r="O130" s="173">
        <f t="shared" si="27"/>
        <v>0</v>
      </c>
      <c r="P130" s="173">
        <f t="shared" si="27"/>
        <v>0</v>
      </c>
      <c r="Q130" s="173">
        <f t="shared" si="27"/>
        <v>0</v>
      </c>
      <c r="R130" s="8"/>
      <c r="S130" s="8"/>
      <c r="T130" s="8"/>
      <c r="U130" s="8"/>
      <c r="V130" s="8"/>
      <c r="W130" s="42"/>
      <c r="X130" s="9"/>
      <c r="Y130" s="9"/>
      <c r="Z130" s="9"/>
      <c r="AA130" s="9"/>
      <c r="AB130" s="9"/>
      <c r="AC130" s="9"/>
      <c r="AD130" s="9"/>
      <c r="AE130" s="198"/>
      <c r="AF130" s="198"/>
      <c r="AG130" s="198"/>
      <c r="AH130" s="198"/>
      <c r="AI130" s="198"/>
      <c r="AJ130" s="198"/>
      <c r="AK130" s="198"/>
      <c r="AL130" s="198"/>
      <c r="AM130" s="198"/>
      <c r="AN130" s="198"/>
      <c r="AO130" s="198"/>
      <c r="AP130" s="198"/>
      <c r="AQ130" s="198"/>
      <c r="AR130" s="198"/>
      <c r="AS130" s="198"/>
      <c r="AT130" s="198"/>
      <c r="AU130" s="198"/>
    </row>
    <row r="131" spans="1:47" hidden="1" outlineLevel="1">
      <c r="A131" s="12"/>
      <c r="B131" s="12"/>
      <c r="C131" s="12"/>
      <c r="D131" s="12"/>
      <c r="E131" s="12"/>
      <c r="F131" s="303">
        <f>Asset23</f>
        <v>0</v>
      </c>
      <c r="G131" s="172">
        <f t="shared" ref="G131:Q131" si="28">(G63-G97)/G$246</f>
        <v>0</v>
      </c>
      <c r="H131" s="173">
        <f t="shared" si="28"/>
        <v>0</v>
      </c>
      <c r="I131" s="173">
        <f t="shared" si="28"/>
        <v>0</v>
      </c>
      <c r="J131" s="173">
        <f t="shared" si="28"/>
        <v>0</v>
      </c>
      <c r="K131" s="173">
        <f t="shared" si="28"/>
        <v>0</v>
      </c>
      <c r="L131" s="173">
        <f t="shared" si="28"/>
        <v>0</v>
      </c>
      <c r="M131" s="173">
        <f t="shared" si="28"/>
        <v>0</v>
      </c>
      <c r="N131" s="173">
        <f t="shared" si="28"/>
        <v>0</v>
      </c>
      <c r="O131" s="173">
        <f t="shared" si="28"/>
        <v>0</v>
      </c>
      <c r="P131" s="173">
        <f t="shared" si="28"/>
        <v>0</v>
      </c>
      <c r="Q131" s="173">
        <f t="shared" si="28"/>
        <v>0</v>
      </c>
      <c r="R131" s="8"/>
      <c r="S131" s="8"/>
      <c r="T131" s="8"/>
      <c r="U131" s="8"/>
      <c r="V131" s="8"/>
      <c r="W131" s="42"/>
      <c r="X131" s="9"/>
      <c r="Y131" s="9"/>
      <c r="Z131" s="9"/>
      <c r="AA131" s="9"/>
      <c r="AB131" s="9"/>
      <c r="AC131" s="9"/>
      <c r="AD131" s="9"/>
      <c r="AE131" s="198"/>
      <c r="AF131" s="198"/>
      <c r="AG131" s="198"/>
      <c r="AH131" s="198"/>
      <c r="AI131" s="198"/>
      <c r="AJ131" s="198"/>
      <c r="AK131" s="198"/>
      <c r="AL131" s="198"/>
      <c r="AM131" s="198"/>
      <c r="AN131" s="198"/>
      <c r="AO131" s="198"/>
      <c r="AP131" s="198"/>
      <c r="AQ131" s="198"/>
      <c r="AR131" s="198"/>
      <c r="AS131" s="198"/>
      <c r="AT131" s="198"/>
      <c r="AU131" s="198"/>
    </row>
    <row r="132" spans="1:47" hidden="1" outlineLevel="1">
      <c r="A132" s="12"/>
      <c r="B132" s="12"/>
      <c r="C132" s="12"/>
      <c r="D132" s="12"/>
      <c r="E132" s="12"/>
      <c r="F132" s="303">
        <f>Asset24</f>
        <v>0</v>
      </c>
      <c r="G132" s="172">
        <f t="shared" ref="G132:Q132" si="29">(G64-G98)/G$246</f>
        <v>0</v>
      </c>
      <c r="H132" s="173">
        <f t="shared" si="29"/>
        <v>0</v>
      </c>
      <c r="I132" s="173">
        <f t="shared" si="29"/>
        <v>0</v>
      </c>
      <c r="J132" s="173">
        <f t="shared" si="29"/>
        <v>0</v>
      </c>
      <c r="K132" s="173">
        <f t="shared" si="29"/>
        <v>0</v>
      </c>
      <c r="L132" s="173">
        <f t="shared" si="29"/>
        <v>0</v>
      </c>
      <c r="M132" s="173">
        <f t="shared" si="29"/>
        <v>0</v>
      </c>
      <c r="N132" s="173">
        <f t="shared" si="29"/>
        <v>0</v>
      </c>
      <c r="O132" s="173">
        <f t="shared" si="29"/>
        <v>0</v>
      </c>
      <c r="P132" s="173">
        <f t="shared" si="29"/>
        <v>0</v>
      </c>
      <c r="Q132" s="173">
        <f t="shared" si="29"/>
        <v>0</v>
      </c>
      <c r="R132" s="8"/>
      <c r="S132" s="8"/>
      <c r="T132" s="8"/>
      <c r="U132" s="8"/>
      <c r="V132" s="8"/>
      <c r="W132" s="42"/>
      <c r="X132" s="9"/>
      <c r="Y132" s="9"/>
      <c r="Z132" s="9"/>
      <c r="AA132" s="9"/>
      <c r="AB132" s="9"/>
      <c r="AC132" s="9"/>
      <c r="AD132" s="9"/>
      <c r="AE132" s="198"/>
      <c r="AF132" s="198"/>
      <c r="AG132" s="198"/>
      <c r="AH132" s="198"/>
      <c r="AI132" s="198"/>
      <c r="AJ132" s="198"/>
      <c r="AK132" s="198"/>
      <c r="AL132" s="198"/>
      <c r="AM132" s="198"/>
      <c r="AN132" s="198"/>
      <c r="AO132" s="198"/>
      <c r="AP132" s="198"/>
      <c r="AQ132" s="198"/>
      <c r="AR132" s="198"/>
      <c r="AS132" s="198"/>
      <c r="AT132" s="198"/>
      <c r="AU132" s="198"/>
    </row>
    <row r="133" spans="1:47" hidden="1" outlineLevel="1">
      <c r="A133" s="12"/>
      <c r="B133" s="12"/>
      <c r="C133" s="12"/>
      <c r="D133" s="12"/>
      <c r="E133" s="12"/>
      <c r="F133" s="303">
        <f>Asset25</f>
        <v>0</v>
      </c>
      <c r="G133" s="172">
        <f t="shared" ref="G133:Q133" si="30">(G65-G99)/G$246</f>
        <v>0</v>
      </c>
      <c r="H133" s="173">
        <f t="shared" si="30"/>
        <v>0</v>
      </c>
      <c r="I133" s="173">
        <f t="shared" si="30"/>
        <v>0</v>
      </c>
      <c r="J133" s="173">
        <f t="shared" si="30"/>
        <v>0</v>
      </c>
      <c r="K133" s="173">
        <f t="shared" si="30"/>
        <v>0</v>
      </c>
      <c r="L133" s="173">
        <f t="shared" si="30"/>
        <v>0</v>
      </c>
      <c r="M133" s="173">
        <f t="shared" si="30"/>
        <v>0</v>
      </c>
      <c r="N133" s="173">
        <f t="shared" si="30"/>
        <v>0</v>
      </c>
      <c r="O133" s="173">
        <f t="shared" si="30"/>
        <v>0</v>
      </c>
      <c r="P133" s="173">
        <f t="shared" si="30"/>
        <v>0</v>
      </c>
      <c r="Q133" s="173">
        <f t="shared" si="30"/>
        <v>0</v>
      </c>
      <c r="R133" s="8"/>
      <c r="S133" s="8"/>
      <c r="T133" s="8"/>
      <c r="U133" s="8"/>
      <c r="V133" s="8"/>
      <c r="W133" s="42"/>
      <c r="X133" s="9"/>
      <c r="Y133" s="9"/>
      <c r="Z133" s="9"/>
      <c r="AA133" s="9"/>
      <c r="AB133" s="9"/>
      <c r="AC133" s="9"/>
      <c r="AD133" s="9"/>
      <c r="AE133" s="198"/>
      <c r="AF133" s="198"/>
      <c r="AG133" s="198"/>
      <c r="AH133" s="198"/>
      <c r="AI133" s="198"/>
      <c r="AJ133" s="198"/>
      <c r="AK133" s="198"/>
      <c r="AL133" s="198"/>
      <c r="AM133" s="198"/>
      <c r="AN133" s="198"/>
      <c r="AO133" s="198"/>
      <c r="AP133" s="198"/>
      <c r="AQ133" s="198"/>
      <c r="AR133" s="198"/>
      <c r="AS133" s="198"/>
      <c r="AT133" s="198"/>
      <c r="AU133" s="198"/>
    </row>
    <row r="134" spans="1:47" hidden="1" outlineLevel="1">
      <c r="A134" s="12"/>
      <c r="B134" s="12"/>
      <c r="C134" s="12"/>
      <c r="D134" s="12"/>
      <c r="E134" s="12"/>
      <c r="F134" s="303">
        <f>Asset26</f>
        <v>0</v>
      </c>
      <c r="G134" s="172">
        <f t="shared" ref="G134:Q134" si="31">(G66-G100)/G$246</f>
        <v>0</v>
      </c>
      <c r="H134" s="173">
        <f t="shared" si="31"/>
        <v>0</v>
      </c>
      <c r="I134" s="173">
        <f t="shared" si="31"/>
        <v>0</v>
      </c>
      <c r="J134" s="173">
        <f t="shared" si="31"/>
        <v>0</v>
      </c>
      <c r="K134" s="173">
        <f t="shared" si="31"/>
        <v>0</v>
      </c>
      <c r="L134" s="173">
        <f t="shared" si="31"/>
        <v>0</v>
      </c>
      <c r="M134" s="173">
        <f t="shared" si="31"/>
        <v>0</v>
      </c>
      <c r="N134" s="173">
        <f t="shared" si="31"/>
        <v>0</v>
      </c>
      <c r="O134" s="173">
        <f t="shared" si="31"/>
        <v>0</v>
      </c>
      <c r="P134" s="173">
        <f t="shared" si="31"/>
        <v>0</v>
      </c>
      <c r="Q134" s="173">
        <f t="shared" si="31"/>
        <v>0</v>
      </c>
      <c r="R134" s="8"/>
      <c r="S134" s="8"/>
      <c r="T134" s="8"/>
      <c r="U134" s="8"/>
      <c r="V134" s="8"/>
      <c r="W134" s="42"/>
      <c r="X134" s="9"/>
      <c r="Y134" s="9"/>
      <c r="Z134" s="9"/>
      <c r="AA134" s="9"/>
      <c r="AB134" s="9"/>
      <c r="AC134" s="9"/>
      <c r="AD134" s="9"/>
      <c r="AE134" s="198"/>
      <c r="AF134" s="198"/>
      <c r="AG134" s="198"/>
      <c r="AH134" s="198"/>
      <c r="AI134" s="198"/>
      <c r="AJ134" s="198"/>
      <c r="AK134" s="198"/>
      <c r="AL134" s="198"/>
      <c r="AM134" s="198"/>
      <c r="AN134" s="198"/>
      <c r="AO134" s="198"/>
      <c r="AP134" s="198"/>
      <c r="AQ134" s="198"/>
      <c r="AR134" s="198"/>
      <c r="AS134" s="198"/>
      <c r="AT134" s="198"/>
      <c r="AU134" s="198"/>
    </row>
    <row r="135" spans="1:47" hidden="1" outlineLevel="1">
      <c r="A135" s="12"/>
      <c r="B135" s="12"/>
      <c r="C135" s="12"/>
      <c r="D135" s="12"/>
      <c r="E135" s="12"/>
      <c r="F135" s="303">
        <f>Asset27</f>
        <v>0</v>
      </c>
      <c r="G135" s="172">
        <f t="shared" ref="G135:Q135" si="32">(G67-G101)/G$246</f>
        <v>0</v>
      </c>
      <c r="H135" s="173">
        <f t="shared" si="32"/>
        <v>0</v>
      </c>
      <c r="I135" s="173">
        <f t="shared" si="32"/>
        <v>0</v>
      </c>
      <c r="J135" s="173">
        <f t="shared" si="32"/>
        <v>0</v>
      </c>
      <c r="K135" s="173">
        <f t="shared" si="32"/>
        <v>0</v>
      </c>
      <c r="L135" s="173">
        <f t="shared" si="32"/>
        <v>0</v>
      </c>
      <c r="M135" s="173">
        <f t="shared" si="32"/>
        <v>0</v>
      </c>
      <c r="N135" s="173">
        <f t="shared" si="32"/>
        <v>0</v>
      </c>
      <c r="O135" s="173">
        <f t="shared" si="32"/>
        <v>0</v>
      </c>
      <c r="P135" s="173">
        <f t="shared" si="32"/>
        <v>0</v>
      </c>
      <c r="Q135" s="173">
        <f t="shared" si="32"/>
        <v>0</v>
      </c>
      <c r="R135" s="8"/>
      <c r="S135" s="8"/>
      <c r="T135" s="8"/>
      <c r="U135" s="8"/>
      <c r="V135" s="8"/>
      <c r="W135" s="42"/>
      <c r="X135" s="9"/>
      <c r="Y135" s="9"/>
      <c r="Z135" s="9"/>
      <c r="AA135" s="9"/>
      <c r="AB135" s="9"/>
      <c r="AC135" s="9"/>
      <c r="AD135" s="9"/>
      <c r="AE135" s="198"/>
      <c r="AF135" s="198"/>
      <c r="AG135" s="198"/>
      <c r="AH135" s="198"/>
      <c r="AI135" s="198"/>
      <c r="AJ135" s="198"/>
      <c r="AK135" s="198"/>
      <c r="AL135" s="198"/>
      <c r="AM135" s="198"/>
      <c r="AN135" s="198"/>
      <c r="AO135" s="198"/>
      <c r="AP135" s="198"/>
      <c r="AQ135" s="198"/>
      <c r="AR135" s="198"/>
      <c r="AS135" s="198"/>
      <c r="AT135" s="198"/>
      <c r="AU135" s="198"/>
    </row>
    <row r="136" spans="1:47" hidden="1" outlineLevel="1">
      <c r="A136" s="12"/>
      <c r="B136" s="12"/>
      <c r="C136" s="12"/>
      <c r="D136" s="12"/>
      <c r="E136" s="12"/>
      <c r="F136" s="303">
        <f>Asset28</f>
        <v>0</v>
      </c>
      <c r="G136" s="172">
        <f t="shared" ref="G136:Q136" si="33">(G68-G102)/G$246</f>
        <v>0</v>
      </c>
      <c r="H136" s="173">
        <f t="shared" si="33"/>
        <v>0</v>
      </c>
      <c r="I136" s="173">
        <f t="shared" si="33"/>
        <v>0</v>
      </c>
      <c r="J136" s="173">
        <f t="shared" si="33"/>
        <v>0</v>
      </c>
      <c r="K136" s="173">
        <f t="shared" si="33"/>
        <v>0</v>
      </c>
      <c r="L136" s="173">
        <f t="shared" si="33"/>
        <v>0</v>
      </c>
      <c r="M136" s="173">
        <f t="shared" si="33"/>
        <v>0</v>
      </c>
      <c r="N136" s="173">
        <f t="shared" si="33"/>
        <v>0</v>
      </c>
      <c r="O136" s="173">
        <f t="shared" si="33"/>
        <v>0</v>
      </c>
      <c r="P136" s="173">
        <f t="shared" si="33"/>
        <v>0</v>
      </c>
      <c r="Q136" s="173">
        <f t="shared" si="33"/>
        <v>0</v>
      </c>
      <c r="R136" s="8"/>
      <c r="S136" s="8"/>
      <c r="T136" s="8"/>
      <c r="U136" s="8"/>
      <c r="V136" s="8"/>
      <c r="W136" s="42"/>
      <c r="X136" s="9"/>
      <c r="Y136" s="9"/>
      <c r="Z136" s="9"/>
      <c r="AA136" s="9"/>
      <c r="AB136" s="9"/>
      <c r="AC136" s="9"/>
      <c r="AD136" s="9"/>
      <c r="AE136" s="198"/>
      <c r="AF136" s="198"/>
      <c r="AG136" s="198"/>
      <c r="AH136" s="198"/>
      <c r="AI136" s="198"/>
      <c r="AJ136" s="198"/>
      <c r="AK136" s="198"/>
      <c r="AL136" s="198"/>
      <c r="AM136" s="198"/>
      <c r="AN136" s="198"/>
      <c r="AO136" s="198"/>
      <c r="AP136" s="198"/>
      <c r="AQ136" s="198"/>
      <c r="AR136" s="198"/>
      <c r="AS136" s="198"/>
      <c r="AT136" s="198"/>
      <c r="AU136" s="198"/>
    </row>
    <row r="137" spans="1:47" hidden="1" outlineLevel="1">
      <c r="A137" s="12"/>
      <c r="B137" s="12"/>
      <c r="C137" s="12"/>
      <c r="D137" s="12"/>
      <c r="E137" s="12"/>
      <c r="F137" s="303">
        <f>Asset29</f>
        <v>0</v>
      </c>
      <c r="G137" s="172">
        <f t="shared" ref="G137:Q137" si="34">(G69-G103)/G$246</f>
        <v>0</v>
      </c>
      <c r="H137" s="173">
        <f t="shared" si="34"/>
        <v>0</v>
      </c>
      <c r="I137" s="173">
        <f t="shared" si="34"/>
        <v>0</v>
      </c>
      <c r="J137" s="173">
        <f t="shared" si="34"/>
        <v>0</v>
      </c>
      <c r="K137" s="173">
        <f t="shared" si="34"/>
        <v>0</v>
      </c>
      <c r="L137" s="173">
        <f t="shared" si="34"/>
        <v>0</v>
      </c>
      <c r="M137" s="173">
        <f t="shared" si="34"/>
        <v>0</v>
      </c>
      <c r="N137" s="173">
        <f t="shared" si="34"/>
        <v>0</v>
      </c>
      <c r="O137" s="173">
        <f t="shared" si="34"/>
        <v>0</v>
      </c>
      <c r="P137" s="173">
        <f t="shared" si="34"/>
        <v>0</v>
      </c>
      <c r="Q137" s="173">
        <f t="shared" si="34"/>
        <v>0</v>
      </c>
      <c r="R137" s="8"/>
      <c r="S137" s="8"/>
      <c r="T137" s="8"/>
      <c r="U137" s="8"/>
      <c r="V137" s="8"/>
      <c r="W137" s="42"/>
      <c r="X137" s="9"/>
      <c r="Y137" s="9"/>
      <c r="Z137" s="9"/>
      <c r="AA137" s="9"/>
      <c r="AB137" s="9"/>
      <c r="AC137" s="9"/>
      <c r="AD137" s="9"/>
      <c r="AE137" s="198"/>
      <c r="AF137" s="198"/>
      <c r="AG137" s="198"/>
      <c r="AH137" s="198"/>
      <c r="AI137" s="198"/>
      <c r="AJ137" s="198"/>
      <c r="AK137" s="198"/>
      <c r="AL137" s="198"/>
      <c r="AM137" s="198"/>
      <c r="AN137" s="198"/>
      <c r="AO137" s="198"/>
      <c r="AP137" s="198"/>
      <c r="AQ137" s="198"/>
      <c r="AR137" s="198"/>
      <c r="AS137" s="198"/>
      <c r="AT137" s="198"/>
      <c r="AU137" s="198"/>
    </row>
    <row r="138" spans="1:47" hidden="1" outlineLevel="1">
      <c r="A138" s="12"/>
      <c r="B138" s="12"/>
      <c r="C138" s="12"/>
      <c r="D138" s="12"/>
      <c r="E138" s="12"/>
      <c r="F138" s="303">
        <f>Asset30</f>
        <v>0</v>
      </c>
      <c r="G138" s="172">
        <f t="shared" ref="G138:Q138" si="35">(G70-G104)/G$246</f>
        <v>0</v>
      </c>
      <c r="H138" s="173">
        <f t="shared" si="35"/>
        <v>0</v>
      </c>
      <c r="I138" s="173">
        <f t="shared" si="35"/>
        <v>0</v>
      </c>
      <c r="J138" s="173">
        <f t="shared" si="35"/>
        <v>0</v>
      </c>
      <c r="K138" s="173">
        <f t="shared" si="35"/>
        <v>0</v>
      </c>
      <c r="L138" s="173">
        <f t="shared" si="35"/>
        <v>0</v>
      </c>
      <c r="M138" s="173">
        <f t="shared" si="35"/>
        <v>0</v>
      </c>
      <c r="N138" s="173">
        <f t="shared" si="35"/>
        <v>0</v>
      </c>
      <c r="O138" s="173">
        <f t="shared" si="35"/>
        <v>0</v>
      </c>
      <c r="P138" s="173">
        <f t="shared" si="35"/>
        <v>0</v>
      </c>
      <c r="Q138" s="173">
        <f t="shared" si="35"/>
        <v>0</v>
      </c>
      <c r="R138" s="8"/>
      <c r="S138" s="8"/>
      <c r="T138" s="8"/>
      <c r="U138" s="8"/>
      <c r="V138" s="8"/>
      <c r="W138" s="42"/>
      <c r="X138" s="9"/>
      <c r="Y138" s="9"/>
      <c r="Z138" s="9"/>
      <c r="AA138" s="9"/>
      <c r="AB138" s="9"/>
      <c r="AC138" s="9"/>
      <c r="AD138" s="9"/>
      <c r="AE138" s="198"/>
      <c r="AF138" s="198"/>
      <c r="AG138" s="198"/>
      <c r="AH138" s="198"/>
      <c r="AI138" s="198"/>
      <c r="AJ138" s="198"/>
      <c r="AK138" s="198"/>
      <c r="AL138" s="198"/>
      <c r="AM138" s="198"/>
      <c r="AN138" s="198"/>
      <c r="AO138" s="198"/>
      <c r="AP138" s="198"/>
      <c r="AQ138" s="198"/>
      <c r="AR138" s="198"/>
      <c r="AS138" s="198"/>
      <c r="AT138" s="198"/>
      <c r="AU138" s="198"/>
    </row>
    <row r="139" spans="1:47" collapsed="1">
      <c r="A139" s="12"/>
      <c r="B139" s="12"/>
      <c r="C139" s="12"/>
      <c r="D139" s="12"/>
      <c r="E139" s="12"/>
      <c r="F139" s="173" t="s">
        <v>19</v>
      </c>
      <c r="G139" s="308">
        <f>SUM(G109:G138)</f>
        <v>108.937</v>
      </c>
      <c r="H139" s="308">
        <f t="shared" ref="H139:Q139" si="36">SUM(H109:H138)</f>
        <v>87.95414977348419</v>
      </c>
      <c r="I139" s="308">
        <f t="shared" si="36"/>
        <v>102.88690750821495</v>
      </c>
      <c r="J139" s="308">
        <f t="shared" si="36"/>
        <v>99.228361333348545</v>
      </c>
      <c r="K139" s="308">
        <f t="shared" si="36"/>
        <v>116.4959352584432</v>
      </c>
      <c r="L139" s="308">
        <f t="shared" si="36"/>
        <v>147.41350860247181</v>
      </c>
      <c r="M139" s="308">
        <f t="shared" si="36"/>
        <v>106.54980015191299</v>
      </c>
      <c r="N139" s="308">
        <f t="shared" si="36"/>
        <v>0</v>
      </c>
      <c r="O139" s="308">
        <f t="shared" si="36"/>
        <v>0</v>
      </c>
      <c r="P139" s="308">
        <f t="shared" si="36"/>
        <v>0</v>
      </c>
      <c r="Q139" s="308">
        <f t="shared" si="36"/>
        <v>0</v>
      </c>
      <c r="R139" s="36"/>
      <c r="S139" s="36"/>
      <c r="T139" s="36"/>
      <c r="U139" s="36"/>
      <c r="V139" s="36"/>
      <c r="W139" s="36"/>
      <c r="X139" s="89"/>
      <c r="Y139" s="8"/>
      <c r="Z139" s="8"/>
      <c r="AA139" s="42"/>
      <c r="AB139" s="9"/>
      <c r="AC139" s="9"/>
      <c r="AD139" s="9"/>
      <c r="AE139" s="198"/>
      <c r="AF139" s="198"/>
      <c r="AG139" s="198"/>
      <c r="AH139" s="198"/>
      <c r="AI139" s="198"/>
      <c r="AJ139" s="198"/>
      <c r="AK139" s="198"/>
      <c r="AL139" s="198"/>
      <c r="AM139" s="198"/>
      <c r="AN139" s="198"/>
      <c r="AO139" s="198"/>
      <c r="AP139" s="198"/>
      <c r="AQ139" s="198"/>
      <c r="AR139" s="198"/>
      <c r="AS139" s="198"/>
      <c r="AT139" s="198"/>
      <c r="AU139" s="198"/>
    </row>
    <row r="140" spans="1:47" ht="21" customHeight="1">
      <c r="A140" s="12"/>
      <c r="B140" s="12"/>
      <c r="C140" s="12"/>
      <c r="D140" s="12"/>
      <c r="E140" s="12"/>
      <c r="F140" s="38"/>
      <c r="G140" s="61"/>
      <c r="H140" s="61"/>
      <c r="I140" s="61"/>
      <c r="J140" s="61"/>
      <c r="K140" s="61"/>
      <c r="L140" s="61"/>
      <c r="M140" s="61"/>
      <c r="N140" s="36"/>
      <c r="O140" s="36"/>
      <c r="P140" s="36"/>
      <c r="Q140" s="36"/>
      <c r="R140" s="243">
        <f>SUM(G139:Q139)</f>
        <v>769.46566262787564</v>
      </c>
      <c r="S140" s="36"/>
      <c r="T140" s="36"/>
      <c r="U140" s="36"/>
      <c r="V140" s="36"/>
      <c r="W140" s="36"/>
      <c r="X140" s="36"/>
      <c r="Y140" s="8"/>
      <c r="Z140" s="8"/>
      <c r="AA140" s="42"/>
      <c r="AB140" s="9"/>
      <c r="AC140" s="9"/>
      <c r="AD140" s="9"/>
      <c r="AE140" s="198"/>
      <c r="AF140" s="198"/>
      <c r="AG140" s="198"/>
      <c r="AH140" s="198"/>
      <c r="AI140" s="198"/>
      <c r="AJ140" s="198"/>
      <c r="AK140" s="198"/>
      <c r="AL140" s="198"/>
      <c r="AM140" s="198"/>
      <c r="AN140" s="198"/>
      <c r="AO140" s="198"/>
      <c r="AP140" s="198"/>
      <c r="AQ140" s="198"/>
      <c r="AR140" s="198"/>
      <c r="AS140" s="198"/>
      <c r="AT140" s="198"/>
      <c r="AU140" s="198"/>
    </row>
    <row r="141" spans="1:47">
      <c r="A141" s="74"/>
      <c r="B141" s="74"/>
      <c r="C141" s="74"/>
      <c r="D141" s="74"/>
      <c r="E141" s="74"/>
      <c r="F141" s="706" t="s">
        <v>45</v>
      </c>
      <c r="G141" s="706"/>
      <c r="H141" s="706"/>
      <c r="I141" s="166"/>
      <c r="J141" s="166"/>
      <c r="K141" s="166"/>
      <c r="L141" s="166"/>
      <c r="M141" s="166"/>
      <c r="N141" s="167"/>
      <c r="O141" s="167"/>
      <c r="P141" s="167"/>
      <c r="Q141" s="167"/>
      <c r="R141" s="167"/>
      <c r="S141" s="167"/>
      <c r="T141" s="167"/>
      <c r="U141" s="167"/>
      <c r="V141" s="167"/>
      <c r="W141" s="167"/>
      <c r="X141" s="42"/>
      <c r="Y141" s="42"/>
      <c r="Z141" s="42"/>
      <c r="AA141" s="42"/>
      <c r="AB141" s="9"/>
      <c r="AC141" s="9"/>
      <c r="AD141" s="9"/>
      <c r="AE141" s="198"/>
      <c r="AF141" s="198"/>
      <c r="AG141" s="198"/>
      <c r="AH141" s="198"/>
      <c r="AI141" s="198"/>
      <c r="AJ141" s="198"/>
      <c r="AK141" s="198"/>
      <c r="AL141" s="198"/>
      <c r="AM141" s="198"/>
      <c r="AN141" s="198"/>
      <c r="AO141" s="198"/>
      <c r="AP141" s="198"/>
      <c r="AQ141" s="198"/>
      <c r="AR141" s="198"/>
      <c r="AS141" s="198"/>
      <c r="AT141" s="198"/>
      <c r="AU141" s="198"/>
    </row>
    <row r="142" spans="1:47">
      <c r="A142" s="12"/>
      <c r="B142" s="12"/>
      <c r="C142" s="12"/>
      <c r="D142" s="12"/>
      <c r="E142" s="12"/>
      <c r="F142" s="37" t="s">
        <v>3</v>
      </c>
      <c r="G142" s="242" t="str">
        <f>G40</f>
        <v>2007-08</v>
      </c>
      <c r="H142" s="242" t="str">
        <f t="shared" ref="H142:Q142" si="37">H40</f>
        <v>2008-09</v>
      </c>
      <c r="I142" s="242" t="str">
        <f t="shared" si="37"/>
        <v>2009-10</v>
      </c>
      <c r="J142" s="242" t="str">
        <f t="shared" si="37"/>
        <v>2010-11</v>
      </c>
      <c r="K142" s="242" t="str">
        <f t="shared" si="37"/>
        <v>2011-12</v>
      </c>
      <c r="L142" s="242" t="str">
        <f t="shared" si="37"/>
        <v>2012-13</v>
      </c>
      <c r="M142" s="242" t="str">
        <f t="shared" si="37"/>
        <v>2013-14</v>
      </c>
      <c r="N142" s="242" t="str">
        <f t="shared" si="37"/>
        <v>2014-15</v>
      </c>
      <c r="O142" s="242" t="str">
        <f t="shared" si="37"/>
        <v>2015-16</v>
      </c>
      <c r="P142" s="242" t="str">
        <f t="shared" si="37"/>
        <v>2016-17</v>
      </c>
      <c r="Q142" s="242" t="str">
        <f t="shared" si="37"/>
        <v>2017-18</v>
      </c>
      <c r="R142" s="36"/>
      <c r="S142" s="36"/>
      <c r="T142" s="36"/>
      <c r="U142" s="36"/>
      <c r="V142" s="36"/>
      <c r="W142" s="36"/>
      <c r="X142" s="36"/>
      <c r="Y142" s="8"/>
      <c r="Z142" s="8"/>
      <c r="AA142" s="42"/>
      <c r="AB142" s="9"/>
      <c r="AC142" s="9"/>
      <c r="AD142" s="9"/>
      <c r="AE142" s="198"/>
      <c r="AF142" s="198"/>
      <c r="AG142" s="198"/>
      <c r="AH142" s="198"/>
      <c r="AI142" s="198"/>
      <c r="AJ142" s="198"/>
      <c r="AK142" s="198"/>
      <c r="AL142" s="198"/>
      <c r="AM142" s="198"/>
      <c r="AN142" s="198"/>
      <c r="AO142" s="198"/>
      <c r="AP142" s="198"/>
      <c r="AQ142" s="198"/>
      <c r="AR142" s="198"/>
      <c r="AS142" s="198"/>
      <c r="AT142" s="198"/>
      <c r="AU142" s="198"/>
    </row>
    <row r="143" spans="1:47" hidden="1" outlineLevel="1">
      <c r="A143" s="12"/>
      <c r="B143" s="12"/>
      <c r="C143" s="12"/>
      <c r="D143" s="12"/>
      <c r="E143" s="12"/>
      <c r="F143" s="173" t="str">
        <f>Asset1</f>
        <v>Secondary</v>
      </c>
      <c r="G143" s="682">
        <f>+'Movements in provisions'!L41</f>
        <v>18.648535568333781</v>
      </c>
      <c r="H143" s="683">
        <f>+'Movements in provisions'!M41</f>
        <v>7.1140047023382564</v>
      </c>
      <c r="I143" s="683">
        <f>+'Movements in provisions'!N41</f>
        <v>2.9075377874831498</v>
      </c>
      <c r="J143" s="683">
        <f>+'Movements in provisions'!O41</f>
        <v>10.000282885321434</v>
      </c>
      <c r="K143" s="683">
        <f>+'Movements in provisions'!P41</f>
        <v>11.822927495218298</v>
      </c>
      <c r="L143" s="701">
        <f>+'Movements in provisions'!Q41</f>
        <v>13.477059207925748</v>
      </c>
      <c r="M143" s="701">
        <f>+'Movements in provisions'!R41</f>
        <v>19.414756319962606</v>
      </c>
      <c r="N143" s="63"/>
      <c r="O143" s="63"/>
      <c r="P143" s="63"/>
      <c r="Q143" s="63"/>
      <c r="R143" s="36"/>
      <c r="S143" s="36"/>
      <c r="T143" s="36"/>
      <c r="U143" s="36"/>
      <c r="V143" s="36"/>
      <c r="W143" s="36"/>
      <c r="X143" s="36"/>
      <c r="Y143" s="8"/>
      <c r="Z143" s="8"/>
      <c r="AA143" s="42"/>
      <c r="AB143" s="9"/>
      <c r="AC143" s="9"/>
      <c r="AD143" s="9"/>
      <c r="AE143" s="198"/>
      <c r="AF143" s="198"/>
      <c r="AG143" s="198"/>
      <c r="AH143" s="198"/>
      <c r="AI143" s="198"/>
      <c r="AJ143" s="198"/>
      <c r="AK143" s="198"/>
      <c r="AL143" s="198"/>
      <c r="AM143" s="198"/>
      <c r="AN143" s="198"/>
      <c r="AO143" s="198"/>
      <c r="AP143" s="198"/>
      <c r="AQ143" s="198"/>
      <c r="AR143" s="198"/>
      <c r="AS143" s="198"/>
      <c r="AT143" s="198"/>
      <c r="AU143" s="198"/>
    </row>
    <row r="144" spans="1:47" hidden="1" outlineLevel="1">
      <c r="A144" s="12"/>
      <c r="B144" s="12"/>
      <c r="C144" s="12"/>
      <c r="D144" s="12"/>
      <c r="E144" s="12"/>
      <c r="F144" s="173" t="str">
        <f>Asset2</f>
        <v>Switchgear</v>
      </c>
      <c r="G144" s="682">
        <f>+'Movements in provisions'!L42</f>
        <v>47.45883971184162</v>
      </c>
      <c r="H144" s="684">
        <f>+'Movements in provisions'!M42</f>
        <v>6.1852527120347665</v>
      </c>
      <c r="I144" s="684">
        <f>+'Movements in provisions'!N42</f>
        <v>26.042098193474541</v>
      </c>
      <c r="J144" s="684">
        <f>+'Movements in provisions'!O42</f>
        <v>48.763049940649843</v>
      </c>
      <c r="K144" s="684">
        <f>+'Movements in provisions'!P42</f>
        <v>32.798176547020418</v>
      </c>
      <c r="L144" s="702">
        <f>+'Movements in provisions'!Q42</f>
        <v>30.0472321262625</v>
      </c>
      <c r="M144" s="702">
        <f>+'Movements in provisions'!R42</f>
        <v>42.51719065488026</v>
      </c>
      <c r="N144" s="64"/>
      <c r="O144" s="64"/>
      <c r="P144" s="64"/>
      <c r="Q144" s="64"/>
      <c r="R144" s="36"/>
      <c r="S144" s="36"/>
      <c r="T144" s="36"/>
      <c r="U144" s="36"/>
      <c r="V144" s="36"/>
      <c r="W144" s="36"/>
      <c r="X144" s="36"/>
      <c r="Y144" s="8"/>
      <c r="Z144" s="8"/>
      <c r="AA144" s="42"/>
      <c r="AB144" s="9"/>
      <c r="AC144" s="9"/>
      <c r="AD144" s="9"/>
      <c r="AE144" s="198"/>
      <c r="AF144" s="198"/>
      <c r="AG144" s="198"/>
      <c r="AH144" s="198"/>
      <c r="AI144" s="198"/>
      <c r="AJ144" s="198"/>
      <c r="AK144" s="198"/>
      <c r="AL144" s="198"/>
      <c r="AM144" s="198"/>
      <c r="AN144" s="198"/>
      <c r="AO144" s="198"/>
      <c r="AP144" s="198"/>
      <c r="AQ144" s="198"/>
      <c r="AR144" s="198"/>
      <c r="AS144" s="198"/>
      <c r="AT144" s="198"/>
      <c r="AU144" s="198"/>
    </row>
    <row r="145" spans="1:47" hidden="1" outlineLevel="1">
      <c r="A145" s="12"/>
      <c r="B145" s="12"/>
      <c r="C145" s="12"/>
      <c r="D145" s="12"/>
      <c r="E145" s="12"/>
      <c r="F145" s="173" t="str">
        <f>Asset3</f>
        <v>Transformers</v>
      </c>
      <c r="G145" s="682">
        <f>+'Movements in provisions'!L43</f>
        <v>12.261639324206993</v>
      </c>
      <c r="H145" s="684">
        <f>+'Movements in provisions'!M43</f>
        <v>4.7482420277257278</v>
      </c>
      <c r="I145" s="684">
        <f>+'Movements in provisions'!N43</f>
        <v>6.0584698151459291</v>
      </c>
      <c r="J145" s="684">
        <f>+'Movements in provisions'!O43</f>
        <v>10.742147775331677</v>
      </c>
      <c r="K145" s="684">
        <f>+'Movements in provisions'!P43</f>
        <v>8.9261229344597215</v>
      </c>
      <c r="L145" s="702">
        <f>+'Movements in provisions'!Q43</f>
        <v>31.745216444802885</v>
      </c>
      <c r="M145" s="702">
        <f>+'Movements in provisions'!R43</f>
        <v>33.881691230099449</v>
      </c>
      <c r="N145" s="64"/>
      <c r="O145" s="64"/>
      <c r="P145" s="64"/>
      <c r="Q145" s="64"/>
      <c r="R145" s="36"/>
      <c r="S145" s="36"/>
      <c r="T145" s="36"/>
      <c r="U145" s="36"/>
      <c r="V145" s="36"/>
      <c r="W145" s="36"/>
      <c r="X145" s="36"/>
      <c r="Y145" s="8"/>
      <c r="Z145" s="8"/>
      <c r="AA145" s="42"/>
      <c r="AB145" s="9"/>
      <c r="AC145" s="9"/>
      <c r="AD145" s="9"/>
      <c r="AE145" s="198"/>
      <c r="AF145" s="198"/>
      <c r="AG145" s="198"/>
      <c r="AH145" s="198"/>
      <c r="AI145" s="198"/>
      <c r="AJ145" s="198"/>
      <c r="AK145" s="198"/>
      <c r="AL145" s="198"/>
      <c r="AM145" s="198"/>
      <c r="AN145" s="198"/>
      <c r="AO145" s="198"/>
      <c r="AP145" s="198"/>
      <c r="AQ145" s="198"/>
      <c r="AR145" s="198"/>
      <c r="AS145" s="198"/>
      <c r="AT145" s="198"/>
      <c r="AU145" s="198"/>
    </row>
    <row r="146" spans="1:47" hidden="1" outlineLevel="1">
      <c r="A146" s="12"/>
      <c r="B146" s="12"/>
      <c r="C146" s="12"/>
      <c r="D146" s="12"/>
      <c r="E146" s="12"/>
      <c r="F146" s="173" t="str">
        <f>Asset4</f>
        <v>Reactive</v>
      </c>
      <c r="G146" s="682">
        <f>+'Movements in provisions'!L44</f>
        <v>0.106922985545529</v>
      </c>
      <c r="H146" s="684">
        <f>+'Movements in provisions'!M44</f>
        <v>3.0506341239812367E-3</v>
      </c>
      <c r="I146" s="684">
        <f>+'Movements in provisions'!N44</f>
        <v>0.97777923188388771</v>
      </c>
      <c r="J146" s="684">
        <f>+'Movements in provisions'!O44</f>
        <v>4.6437706515155393E-2</v>
      </c>
      <c r="K146" s="684">
        <f>+'Movements in provisions'!P44</f>
        <v>0.52072176641606371</v>
      </c>
      <c r="L146" s="702">
        <f>+'Movements in provisions'!Q44</f>
        <v>5.1864233332356715</v>
      </c>
      <c r="M146" s="702">
        <f>+'Movements in provisions'!R44</f>
        <v>0.8430299936150617</v>
      </c>
      <c r="N146" s="197"/>
      <c r="O146" s="197"/>
      <c r="P146" s="197"/>
      <c r="Q146" s="197"/>
      <c r="R146" s="36"/>
      <c r="S146" s="36"/>
      <c r="T146" s="36"/>
      <c r="U146" s="36"/>
      <c r="V146" s="36"/>
      <c r="W146" s="36"/>
      <c r="X146" s="36"/>
      <c r="Y146" s="8"/>
      <c r="Z146" s="8"/>
      <c r="AA146" s="42"/>
      <c r="AB146" s="9"/>
      <c r="AC146" s="9"/>
      <c r="AD146" s="9"/>
      <c r="AE146" s="198"/>
      <c r="AF146" s="198"/>
      <c r="AG146" s="198"/>
      <c r="AH146" s="198"/>
      <c r="AI146" s="198"/>
      <c r="AJ146" s="198"/>
      <c r="AK146" s="198"/>
      <c r="AL146" s="198"/>
      <c r="AM146" s="198"/>
      <c r="AN146" s="198"/>
      <c r="AO146" s="198"/>
      <c r="AP146" s="198"/>
      <c r="AQ146" s="198"/>
      <c r="AR146" s="198"/>
      <c r="AS146" s="198"/>
      <c r="AT146" s="198"/>
      <c r="AU146" s="198"/>
    </row>
    <row r="147" spans="1:47" hidden="1" outlineLevel="1">
      <c r="A147" s="12"/>
      <c r="B147" s="12"/>
      <c r="C147" s="12"/>
      <c r="D147" s="12"/>
      <c r="E147" s="12"/>
      <c r="F147" s="173" t="str">
        <f>Asset5</f>
        <v>Towers and Conductor</v>
      </c>
      <c r="G147" s="682">
        <f>+'Movements in provisions'!L45</f>
        <v>2.3457007963854339</v>
      </c>
      <c r="H147" s="684">
        <f>+'Movements in provisions'!M45</f>
        <v>5.3732404234088076</v>
      </c>
      <c r="I147" s="684">
        <f>+'Movements in provisions'!N45</f>
        <v>18.850413130018961</v>
      </c>
      <c r="J147" s="684">
        <f>+'Movements in provisions'!O45</f>
        <v>9.0427888191595027</v>
      </c>
      <c r="K147" s="684">
        <f>+'Movements in provisions'!P45</f>
        <v>40.476023009096949</v>
      </c>
      <c r="L147" s="702">
        <f>+'Movements in provisions'!Q45</f>
        <v>37.671501672084112</v>
      </c>
      <c r="M147" s="702">
        <f>+'Movements in provisions'!R45</f>
        <v>4.8196625598681875</v>
      </c>
      <c r="N147" s="197"/>
      <c r="O147" s="197"/>
      <c r="P147" s="197"/>
      <c r="Q147" s="197"/>
      <c r="R147" s="36"/>
      <c r="S147" s="36"/>
      <c r="T147" s="36"/>
      <c r="U147" s="36"/>
      <c r="V147" s="36"/>
      <c r="W147" s="36"/>
      <c r="X147" s="36"/>
      <c r="Y147" s="8"/>
      <c r="Z147" s="8"/>
      <c r="AA147" s="42"/>
      <c r="AB147" s="9"/>
      <c r="AC147" s="9"/>
      <c r="AD147" s="9"/>
      <c r="AE147" s="198"/>
      <c r="AF147" s="198"/>
      <c r="AG147" s="198"/>
      <c r="AH147" s="198"/>
      <c r="AI147" s="198"/>
      <c r="AJ147" s="198"/>
      <c r="AK147" s="198"/>
      <c r="AL147" s="198"/>
      <c r="AM147" s="198"/>
      <c r="AN147" s="198"/>
      <c r="AO147" s="198"/>
      <c r="AP147" s="198"/>
      <c r="AQ147" s="198"/>
      <c r="AR147" s="198"/>
      <c r="AS147" s="198"/>
      <c r="AT147" s="198"/>
      <c r="AU147" s="198"/>
    </row>
    <row r="148" spans="1:47" hidden="1" outlineLevel="1">
      <c r="A148" s="12"/>
      <c r="B148" s="12"/>
      <c r="C148" s="12"/>
      <c r="D148" s="12"/>
      <c r="E148" s="12"/>
      <c r="F148" s="173" t="str">
        <f>Asset6</f>
        <v>Establishment</v>
      </c>
      <c r="G148" s="682">
        <f>+'Movements in provisions'!L46</f>
        <v>14.079369078791254</v>
      </c>
      <c r="H148" s="684">
        <f>+'Movements in provisions'!M46</f>
        <v>12.221990218235275</v>
      </c>
      <c r="I148" s="684">
        <f>+'Movements in provisions'!N46</f>
        <v>10.938157138145753</v>
      </c>
      <c r="J148" s="684">
        <f>+'Movements in provisions'!O46</f>
        <v>6.2669510579040617</v>
      </c>
      <c r="K148" s="684">
        <f>+'Movements in provisions'!P46</f>
        <v>6.2925696703306429</v>
      </c>
      <c r="L148" s="702">
        <f>+'Movements in provisions'!Q46</f>
        <v>21.123723630333391</v>
      </c>
      <c r="M148" s="702">
        <f>+'Movements in provisions'!R46</f>
        <v>9.1813068964468023</v>
      </c>
      <c r="N148" s="197"/>
      <c r="O148" s="197"/>
      <c r="P148" s="197"/>
      <c r="Q148" s="197"/>
      <c r="R148" s="36"/>
      <c r="S148" s="36"/>
      <c r="T148" s="36"/>
      <c r="U148" s="36"/>
      <c r="V148" s="36"/>
      <c r="W148" s="36"/>
      <c r="X148" s="36"/>
      <c r="Y148" s="8"/>
      <c r="Z148" s="8"/>
      <c r="AA148" s="42"/>
      <c r="AB148" s="9"/>
      <c r="AC148" s="9"/>
      <c r="AD148" s="9"/>
      <c r="AE148" s="198"/>
      <c r="AF148" s="198"/>
      <c r="AG148" s="198"/>
      <c r="AH148" s="198"/>
      <c r="AI148" s="198"/>
      <c r="AJ148" s="198"/>
      <c r="AK148" s="198"/>
      <c r="AL148" s="198"/>
      <c r="AM148" s="198"/>
      <c r="AN148" s="198"/>
      <c r="AO148" s="198"/>
      <c r="AP148" s="198"/>
      <c r="AQ148" s="198"/>
      <c r="AR148" s="198"/>
      <c r="AS148" s="198"/>
      <c r="AT148" s="198"/>
      <c r="AU148" s="198"/>
    </row>
    <row r="149" spans="1:47" hidden="1" outlineLevel="1">
      <c r="A149" s="12"/>
      <c r="B149" s="12"/>
      <c r="C149" s="12"/>
      <c r="D149" s="12"/>
      <c r="E149" s="12"/>
      <c r="F149" s="173" t="str">
        <f>Asset7</f>
        <v>Communications</v>
      </c>
      <c r="G149" s="682">
        <f>+'Movements in provisions'!L47</f>
        <v>1.1277693268190905</v>
      </c>
      <c r="H149" s="684">
        <f>+'Movements in provisions'!M47</f>
        <v>0.32653203990832302</v>
      </c>
      <c r="I149" s="684">
        <f>+'Movements in provisions'!N47</f>
        <v>1.996055823223396</v>
      </c>
      <c r="J149" s="684">
        <f>+'Movements in provisions'!O47</f>
        <v>11.787997568000771</v>
      </c>
      <c r="K149" s="684">
        <f>+'Movements in provisions'!P47</f>
        <v>6.6114127277479096</v>
      </c>
      <c r="L149" s="702">
        <f>+'Movements in provisions'!Q47</f>
        <v>5.8272848115700882</v>
      </c>
      <c r="M149" s="702">
        <f>+'Movements in provisions'!R47</f>
        <v>5.3797524172725559</v>
      </c>
      <c r="N149" s="197"/>
      <c r="O149" s="197"/>
      <c r="P149" s="197"/>
      <c r="Q149" s="197"/>
      <c r="R149" s="36"/>
      <c r="S149" s="36"/>
      <c r="T149" s="36"/>
      <c r="U149" s="36"/>
      <c r="V149" s="36"/>
      <c r="W149" s="36"/>
      <c r="X149" s="36"/>
      <c r="Y149" s="8"/>
      <c r="Z149" s="8"/>
      <c r="AA149" s="42"/>
      <c r="AB149" s="9"/>
      <c r="AC149" s="9"/>
      <c r="AD149" s="9"/>
      <c r="AE149" s="198"/>
      <c r="AF149" s="198"/>
      <c r="AG149" s="198"/>
      <c r="AH149" s="198"/>
      <c r="AI149" s="198"/>
      <c r="AJ149" s="198"/>
      <c r="AK149" s="198"/>
      <c r="AL149" s="198"/>
      <c r="AM149" s="198"/>
      <c r="AN149" s="198"/>
      <c r="AO149" s="198"/>
      <c r="AP149" s="198"/>
      <c r="AQ149" s="198"/>
      <c r="AR149" s="198"/>
      <c r="AS149" s="198"/>
      <c r="AT149" s="198"/>
      <c r="AU149" s="198"/>
    </row>
    <row r="150" spans="1:47" hidden="1" outlineLevel="1">
      <c r="A150" s="12"/>
      <c r="B150" s="12"/>
      <c r="C150" s="12"/>
      <c r="D150" s="12"/>
      <c r="E150" s="12"/>
      <c r="F150" s="173" t="str">
        <f>Asset8</f>
        <v>Inventory</v>
      </c>
      <c r="G150" s="682">
        <f>+'Movements in provisions'!L48</f>
        <v>0</v>
      </c>
      <c r="H150" s="684">
        <f>+'Movements in provisions'!M48</f>
        <v>0</v>
      </c>
      <c r="I150" s="684">
        <f>+'Movements in provisions'!N48</f>
        <v>0</v>
      </c>
      <c r="J150" s="684">
        <f>+'Movements in provisions'!O48</f>
        <v>0</v>
      </c>
      <c r="K150" s="684">
        <f>+'Movements in provisions'!P48</f>
        <v>0</v>
      </c>
      <c r="L150" s="702">
        <f>+'Movements in provisions'!Q48</f>
        <v>0</v>
      </c>
      <c r="M150" s="702">
        <f>+'Movements in provisions'!R48</f>
        <v>0</v>
      </c>
      <c r="N150" s="197"/>
      <c r="O150" s="197"/>
      <c r="P150" s="197"/>
      <c r="Q150" s="197"/>
      <c r="R150" s="36"/>
      <c r="S150" s="36"/>
      <c r="T150" s="36"/>
      <c r="U150" s="36"/>
      <c r="V150" s="36"/>
      <c r="W150" s="36"/>
      <c r="X150" s="36"/>
      <c r="Y150" s="8"/>
      <c r="Z150" s="8"/>
      <c r="AA150" s="42"/>
      <c r="AB150" s="9"/>
      <c r="AC150" s="9"/>
      <c r="AD150" s="9"/>
      <c r="AE150" s="198"/>
      <c r="AF150" s="198"/>
      <c r="AG150" s="198"/>
      <c r="AH150" s="198"/>
      <c r="AI150" s="198"/>
      <c r="AJ150" s="198"/>
      <c r="AK150" s="198"/>
      <c r="AL150" s="198"/>
      <c r="AM150" s="198"/>
      <c r="AN150" s="198"/>
      <c r="AO150" s="198"/>
      <c r="AP150" s="198"/>
      <c r="AQ150" s="198"/>
      <c r="AR150" s="198"/>
      <c r="AS150" s="198"/>
      <c r="AT150" s="198"/>
      <c r="AU150" s="198"/>
    </row>
    <row r="151" spans="1:47" hidden="1" outlineLevel="1">
      <c r="A151" s="12"/>
      <c r="B151" s="12"/>
      <c r="C151" s="12"/>
      <c r="D151" s="12"/>
      <c r="E151" s="12"/>
      <c r="F151" s="173" t="str">
        <f>Asset9</f>
        <v>IT</v>
      </c>
      <c r="G151" s="682">
        <f>+'Movements in provisions'!L49</f>
        <v>9.6184400488471677</v>
      </c>
      <c r="H151" s="684">
        <f>+'Movements in provisions'!M49</f>
        <v>2.7772882396711283</v>
      </c>
      <c r="I151" s="684">
        <f>+'Movements in provisions'!N49</f>
        <v>12.100843923290508</v>
      </c>
      <c r="J151" s="684">
        <f>+'Movements in provisions'!O49</f>
        <v>4.6142852957162841</v>
      </c>
      <c r="K151" s="684">
        <f>+'Movements in provisions'!P49</f>
        <v>8.9131624627816457</v>
      </c>
      <c r="L151" s="702">
        <f>+'Movements in provisions'!Q49</f>
        <v>8.3641409152646098</v>
      </c>
      <c r="M151" s="702">
        <f>+'Movements in provisions'!R49</f>
        <v>17.612975226977394</v>
      </c>
      <c r="N151" s="197"/>
      <c r="O151" s="197"/>
      <c r="P151" s="197"/>
      <c r="Q151" s="197"/>
      <c r="R151" s="36"/>
      <c r="S151" s="36"/>
      <c r="T151" s="36"/>
      <c r="U151" s="36"/>
      <c r="V151" s="36"/>
      <c r="W151" s="36"/>
      <c r="X151" s="36"/>
      <c r="Y151" s="8"/>
      <c r="Z151" s="8"/>
      <c r="AA151" s="42"/>
      <c r="AB151" s="9"/>
      <c r="AC151" s="9"/>
      <c r="AD151" s="9"/>
      <c r="AE151" s="198"/>
      <c r="AF151" s="198"/>
      <c r="AG151" s="198"/>
      <c r="AH151" s="198"/>
      <c r="AI151" s="198"/>
      <c r="AJ151" s="198"/>
      <c r="AK151" s="198"/>
      <c r="AL151" s="198"/>
      <c r="AM151" s="198"/>
      <c r="AN151" s="198"/>
      <c r="AO151" s="198"/>
      <c r="AP151" s="198"/>
      <c r="AQ151" s="198"/>
      <c r="AR151" s="198"/>
      <c r="AS151" s="198"/>
      <c r="AT151" s="198"/>
      <c r="AU151" s="198"/>
    </row>
    <row r="152" spans="1:47" hidden="1" outlineLevel="1">
      <c r="A152" s="12"/>
      <c r="B152" s="12"/>
      <c r="C152" s="12"/>
      <c r="D152" s="12"/>
      <c r="E152" s="12"/>
      <c r="F152" s="173" t="str">
        <f>Asset10</f>
        <v>Vehicles</v>
      </c>
      <c r="G152" s="682">
        <f>+'Movements in provisions'!L50</f>
        <v>0.98450085923575503</v>
      </c>
      <c r="H152" s="684">
        <f>+'Movements in provisions'!M50</f>
        <v>0.42729831163171672</v>
      </c>
      <c r="I152" s="684">
        <f>+'Movements in provisions'!N50</f>
        <v>0.52302240367074948</v>
      </c>
      <c r="J152" s="684">
        <f>+'Movements in provisions'!O50</f>
        <v>-1.0274339173780773E-2</v>
      </c>
      <c r="K152" s="684">
        <f>+'Movements in provisions'!P50</f>
        <v>0.17728579657636825</v>
      </c>
      <c r="L152" s="702">
        <f>+'Movements in provisions'!Q50</f>
        <v>0.93259868584292682</v>
      </c>
      <c r="M152" s="702">
        <f>+'Movements in provisions'!R50</f>
        <v>1.5619605179335885</v>
      </c>
      <c r="N152" s="197"/>
      <c r="O152" s="197"/>
      <c r="P152" s="197"/>
      <c r="Q152" s="197"/>
      <c r="R152" s="36"/>
      <c r="S152" s="36"/>
      <c r="T152" s="36"/>
      <c r="U152" s="36"/>
      <c r="V152" s="36"/>
      <c r="W152" s="36"/>
      <c r="X152" s="36"/>
      <c r="Y152" s="8"/>
      <c r="Z152" s="8"/>
      <c r="AA152" s="42"/>
      <c r="AB152" s="9"/>
      <c r="AC152" s="9"/>
      <c r="AD152" s="9"/>
      <c r="AE152" s="198"/>
      <c r="AF152" s="198"/>
      <c r="AG152" s="198"/>
      <c r="AH152" s="198"/>
      <c r="AI152" s="198"/>
      <c r="AJ152" s="198"/>
      <c r="AK152" s="198"/>
      <c r="AL152" s="198"/>
      <c r="AM152" s="198"/>
      <c r="AN152" s="198"/>
      <c r="AO152" s="198"/>
      <c r="AP152" s="198"/>
      <c r="AQ152" s="198"/>
      <c r="AR152" s="198"/>
      <c r="AS152" s="198"/>
      <c r="AT152" s="198"/>
      <c r="AU152" s="198"/>
    </row>
    <row r="153" spans="1:47" hidden="1" outlineLevel="1">
      <c r="A153" s="12"/>
      <c r="B153" s="12"/>
      <c r="C153" s="12"/>
      <c r="D153" s="12"/>
      <c r="E153" s="12"/>
      <c r="F153" s="173" t="str">
        <f>Asset11</f>
        <v>other</v>
      </c>
      <c r="G153" s="682">
        <f>+'Movements in provisions'!L51</f>
        <v>2.2307070553229473</v>
      </c>
      <c r="H153" s="684">
        <f>+'Movements in provisions'!M51</f>
        <v>0.41521095910851025</v>
      </c>
      <c r="I153" s="684">
        <f>+'Movements in provisions'!N51</f>
        <v>1.8720587826366797</v>
      </c>
      <c r="J153" s="684">
        <f>+'Movements in provisions'!O51</f>
        <v>4.4367352786383636</v>
      </c>
      <c r="K153" s="684">
        <f>+'Movements in provisions'!P51</f>
        <v>2.1844912304845234</v>
      </c>
      <c r="L153" s="702">
        <f>+'Movements in provisions'!Q51</f>
        <v>4.4830927164345642</v>
      </c>
      <c r="M153" s="702">
        <f>+'Movements in provisions'!R51</f>
        <v>1.5792202610207517</v>
      </c>
      <c r="N153" s="197"/>
      <c r="O153" s="197"/>
      <c r="P153" s="197"/>
      <c r="Q153" s="197"/>
      <c r="R153" s="36"/>
      <c r="S153" s="36"/>
      <c r="T153" s="36"/>
      <c r="U153" s="36"/>
      <c r="V153" s="36"/>
      <c r="W153" s="36"/>
      <c r="X153" s="36"/>
      <c r="Y153" s="8"/>
      <c r="Z153" s="8"/>
      <c r="AA153" s="42"/>
      <c r="AB153" s="9"/>
      <c r="AC153" s="9"/>
      <c r="AD153" s="9"/>
      <c r="AE153" s="198"/>
      <c r="AF153" s="198"/>
      <c r="AG153" s="198"/>
      <c r="AH153" s="198"/>
      <c r="AI153" s="198"/>
      <c r="AJ153" s="198"/>
      <c r="AK153" s="198"/>
      <c r="AL153" s="198"/>
      <c r="AM153" s="198"/>
      <c r="AN153" s="198"/>
      <c r="AO153" s="198"/>
      <c r="AP153" s="198"/>
      <c r="AQ153" s="198"/>
      <c r="AR153" s="198"/>
      <c r="AS153" s="198"/>
      <c r="AT153" s="198"/>
      <c r="AU153" s="198"/>
    </row>
    <row r="154" spans="1:47" hidden="1" outlineLevel="1">
      <c r="A154" s="12"/>
      <c r="B154" s="12"/>
      <c r="C154" s="12"/>
      <c r="D154" s="12"/>
      <c r="E154" s="12"/>
      <c r="F154" s="173" t="str">
        <f>Asset12</f>
        <v>premises</v>
      </c>
      <c r="G154" s="682">
        <f>+'Movements in provisions'!L52</f>
        <v>0.14477696568054546</v>
      </c>
      <c r="H154" s="684">
        <f>+'Movements in provisions'!M52</f>
        <v>-2.0064185163286577E-2</v>
      </c>
      <c r="I154" s="684">
        <f>+'Movements in provisions'!N52</f>
        <v>0.3504006243378423</v>
      </c>
      <c r="J154" s="684">
        <f>+'Movements in provisions'!O52</f>
        <v>8.2982026031278369E-2</v>
      </c>
      <c r="K154" s="684">
        <f>+'Movements in provisions'!P52</f>
        <v>0.13855299403522781</v>
      </c>
      <c r="L154" s="702">
        <f>+'Movements in provisions'!Q52</f>
        <v>6.3726524792831307E-2</v>
      </c>
      <c r="M154" s="702">
        <f>+'Movements in provisions'!R52</f>
        <v>0.20826140239114516</v>
      </c>
      <c r="N154" s="197"/>
      <c r="O154" s="197"/>
      <c r="P154" s="197"/>
      <c r="Q154" s="197"/>
      <c r="R154" s="36"/>
      <c r="S154" s="36"/>
      <c r="T154" s="36"/>
      <c r="U154" s="36"/>
      <c r="V154" s="36"/>
      <c r="W154" s="36"/>
      <c r="X154" s="36"/>
      <c r="Y154" s="8"/>
      <c r="Z154" s="8"/>
      <c r="AA154" s="42"/>
      <c r="AB154" s="9"/>
      <c r="AC154" s="9"/>
      <c r="AD154" s="9"/>
      <c r="AE154" s="198"/>
      <c r="AF154" s="198"/>
      <c r="AG154" s="198"/>
      <c r="AH154" s="198"/>
      <c r="AI154" s="198"/>
      <c r="AJ154" s="198"/>
      <c r="AK154" s="198"/>
      <c r="AL154" s="198"/>
      <c r="AM154" s="198"/>
      <c r="AN154" s="198"/>
      <c r="AO154" s="198"/>
      <c r="AP154" s="198"/>
      <c r="AQ154" s="198"/>
      <c r="AR154" s="198"/>
      <c r="AS154" s="198"/>
      <c r="AT154" s="198"/>
      <c r="AU154" s="198"/>
    </row>
    <row r="155" spans="1:47" hidden="1" outlineLevel="1">
      <c r="A155" s="12"/>
      <c r="B155" s="12"/>
      <c r="C155" s="12"/>
      <c r="D155" s="12"/>
      <c r="E155" s="12"/>
      <c r="F155" s="173" t="str">
        <f>Asset13</f>
        <v>Land</v>
      </c>
      <c r="G155" s="682">
        <f>+'Movements in provisions'!L53</f>
        <v>0</v>
      </c>
      <c r="H155" s="684">
        <f>+'Movements in provisions'!M53</f>
        <v>0</v>
      </c>
      <c r="I155" s="684">
        <f>+'Movements in provisions'!N53</f>
        <v>0.191692</v>
      </c>
      <c r="J155" s="684">
        <f>+'Movements in provisions'!O53</f>
        <v>0</v>
      </c>
      <c r="K155" s="684">
        <f>+'Movements in provisions'!P53</f>
        <v>0</v>
      </c>
      <c r="L155" s="702">
        <f>+'Movements in provisions'!Q53</f>
        <v>0</v>
      </c>
      <c r="M155" s="702">
        <f>+'Movements in provisions'!R53</f>
        <v>0</v>
      </c>
      <c r="N155" s="197"/>
      <c r="O155" s="197"/>
      <c r="P155" s="197"/>
      <c r="Q155" s="197"/>
      <c r="R155" s="36"/>
      <c r="S155" s="36"/>
      <c r="T155" s="36"/>
      <c r="U155" s="36"/>
      <c r="V155" s="36"/>
      <c r="W155" s="36"/>
      <c r="X155" s="36"/>
      <c r="Y155" s="8"/>
      <c r="Z155" s="8"/>
      <c r="AA155" s="42"/>
      <c r="AB155" s="9"/>
      <c r="AC155" s="9"/>
      <c r="AD155" s="9"/>
      <c r="AE155" s="198"/>
      <c r="AF155" s="198"/>
      <c r="AG155" s="198"/>
      <c r="AH155" s="198"/>
      <c r="AI155" s="198"/>
      <c r="AJ155" s="198"/>
      <c r="AK155" s="198"/>
      <c r="AL155" s="198"/>
      <c r="AM155" s="198"/>
      <c r="AN155" s="198"/>
      <c r="AO155" s="198"/>
      <c r="AP155" s="198"/>
      <c r="AQ155" s="198"/>
      <c r="AR155" s="198"/>
      <c r="AS155" s="198"/>
      <c r="AT155" s="198"/>
      <c r="AU155" s="198"/>
    </row>
    <row r="156" spans="1:47" hidden="1" outlineLevel="1">
      <c r="A156" s="12"/>
      <c r="B156" s="12"/>
      <c r="C156" s="12"/>
      <c r="D156" s="12"/>
      <c r="E156" s="12"/>
      <c r="F156" s="173" t="str">
        <f>Asset14</f>
        <v>Easements</v>
      </c>
      <c r="G156" s="682">
        <f>+'Movements in provisions'!L54</f>
        <v>0</v>
      </c>
      <c r="H156" s="684">
        <f>+'Movements in provisions'!M54</f>
        <v>0</v>
      </c>
      <c r="I156" s="684">
        <f>+'Movements in provisions'!N54</f>
        <v>0</v>
      </c>
      <c r="J156" s="684">
        <f>+'Movements in provisions'!O54</f>
        <v>0</v>
      </c>
      <c r="K156" s="684">
        <f>+'Movements in provisions'!P54</f>
        <v>0</v>
      </c>
      <c r="L156" s="702">
        <f>+'Movements in provisions'!Q54</f>
        <v>0</v>
      </c>
      <c r="M156" s="702">
        <f>+'Movements in provisions'!R54</f>
        <v>0</v>
      </c>
      <c r="N156" s="197"/>
      <c r="O156" s="197"/>
      <c r="P156" s="197"/>
      <c r="Q156" s="197"/>
      <c r="R156" s="36"/>
      <c r="S156" s="36"/>
      <c r="T156" s="36"/>
      <c r="U156" s="36"/>
      <c r="V156" s="36"/>
      <c r="W156" s="36"/>
      <c r="X156" s="36"/>
      <c r="Y156" s="8"/>
      <c r="Z156" s="8"/>
      <c r="AA156" s="42"/>
      <c r="AB156" s="9"/>
      <c r="AC156" s="9"/>
      <c r="AD156" s="9"/>
      <c r="AE156" s="198"/>
      <c r="AF156" s="198"/>
      <c r="AG156" s="198"/>
      <c r="AH156" s="198"/>
      <c r="AI156" s="198"/>
      <c r="AJ156" s="198"/>
      <c r="AK156" s="198"/>
      <c r="AL156" s="198"/>
      <c r="AM156" s="198"/>
      <c r="AN156" s="198"/>
      <c r="AO156" s="198"/>
      <c r="AP156" s="198"/>
      <c r="AQ156" s="198"/>
      <c r="AR156" s="198"/>
      <c r="AS156" s="198"/>
      <c r="AT156" s="198"/>
      <c r="AU156" s="198"/>
    </row>
    <row r="157" spans="1:47" hidden="1" outlineLevel="1">
      <c r="A157" s="12"/>
      <c r="B157" s="12"/>
      <c r="C157" s="12"/>
      <c r="D157" s="12"/>
      <c r="E157" s="12"/>
      <c r="F157" s="173">
        <f>Asset15</f>
        <v>0</v>
      </c>
      <c r="G157" s="163"/>
      <c r="H157" s="64"/>
      <c r="I157" s="64"/>
      <c r="J157" s="64"/>
      <c r="K157" s="64"/>
      <c r="L157" s="64"/>
      <c r="M157" s="196"/>
      <c r="N157" s="197"/>
      <c r="O157" s="197"/>
      <c r="P157" s="197"/>
      <c r="Q157" s="197"/>
      <c r="R157" s="36"/>
      <c r="S157" s="36"/>
      <c r="T157" s="36"/>
      <c r="U157" s="36"/>
      <c r="V157" s="36"/>
      <c r="W157" s="36"/>
      <c r="X157" s="36"/>
      <c r="Y157" s="8"/>
      <c r="Z157" s="8"/>
      <c r="AA157" s="42"/>
      <c r="AB157" s="9"/>
      <c r="AC157" s="9"/>
      <c r="AD157" s="9"/>
      <c r="AE157" s="198"/>
      <c r="AF157" s="198"/>
      <c r="AG157" s="198"/>
      <c r="AH157" s="198"/>
      <c r="AI157" s="198"/>
      <c r="AJ157" s="198"/>
      <c r="AK157" s="198"/>
      <c r="AL157" s="198"/>
      <c r="AM157" s="198"/>
      <c r="AN157" s="198"/>
      <c r="AO157" s="198"/>
      <c r="AP157" s="198"/>
      <c r="AQ157" s="198"/>
      <c r="AR157" s="198"/>
      <c r="AS157" s="198"/>
      <c r="AT157" s="198"/>
      <c r="AU157" s="198"/>
    </row>
    <row r="158" spans="1:47" hidden="1" outlineLevel="1">
      <c r="A158" s="12"/>
      <c r="B158" s="12"/>
      <c r="C158" s="12"/>
      <c r="D158" s="12"/>
      <c r="E158" s="12"/>
      <c r="F158" s="173">
        <f>Asset16</f>
        <v>0</v>
      </c>
      <c r="G158" s="163"/>
      <c r="H158" s="64"/>
      <c r="I158" s="64"/>
      <c r="J158" s="64"/>
      <c r="K158" s="64"/>
      <c r="L158" s="64"/>
      <c r="M158" s="196"/>
      <c r="N158" s="197"/>
      <c r="O158" s="197"/>
      <c r="P158" s="197"/>
      <c r="Q158" s="197"/>
      <c r="R158" s="36"/>
      <c r="S158" s="36"/>
      <c r="T158" s="36"/>
      <c r="U158" s="36"/>
      <c r="V158" s="36"/>
      <c r="W158" s="36"/>
      <c r="X158" s="36"/>
      <c r="Y158" s="8"/>
      <c r="Z158" s="8"/>
      <c r="AA158" s="42"/>
      <c r="AB158" s="9"/>
      <c r="AC158" s="9"/>
      <c r="AD158" s="9"/>
      <c r="AE158" s="198"/>
      <c r="AF158" s="198"/>
      <c r="AG158" s="198"/>
      <c r="AH158" s="198"/>
      <c r="AI158" s="198"/>
      <c r="AJ158" s="198"/>
      <c r="AK158" s="198"/>
      <c r="AL158" s="198"/>
      <c r="AM158" s="198"/>
      <c r="AN158" s="198"/>
      <c r="AO158" s="198"/>
      <c r="AP158" s="198"/>
      <c r="AQ158" s="198"/>
      <c r="AR158" s="198"/>
      <c r="AS158" s="198"/>
      <c r="AT158" s="198"/>
      <c r="AU158" s="198"/>
    </row>
    <row r="159" spans="1:47" hidden="1" outlineLevel="1">
      <c r="A159" s="12"/>
      <c r="B159" s="12"/>
      <c r="C159" s="12"/>
      <c r="D159" s="12"/>
      <c r="E159" s="12"/>
      <c r="F159" s="173">
        <f>Asset17</f>
        <v>0</v>
      </c>
      <c r="G159" s="163"/>
      <c r="H159" s="64"/>
      <c r="I159" s="64"/>
      <c r="J159" s="64"/>
      <c r="K159" s="64"/>
      <c r="L159" s="64"/>
      <c r="M159" s="196"/>
      <c r="N159" s="197"/>
      <c r="O159" s="197"/>
      <c r="P159" s="197"/>
      <c r="Q159" s="197"/>
      <c r="R159" s="36"/>
      <c r="S159" s="36"/>
      <c r="T159" s="36"/>
      <c r="U159" s="36"/>
      <c r="V159" s="36"/>
      <c r="W159" s="36"/>
      <c r="X159" s="36"/>
      <c r="Y159" s="8"/>
      <c r="Z159" s="8"/>
      <c r="AA159" s="42"/>
      <c r="AB159" s="9"/>
      <c r="AC159" s="9"/>
      <c r="AD159" s="9"/>
      <c r="AE159" s="198"/>
      <c r="AF159" s="198"/>
      <c r="AG159" s="198"/>
      <c r="AH159" s="198"/>
      <c r="AI159" s="198"/>
      <c r="AJ159" s="198"/>
      <c r="AK159" s="198"/>
      <c r="AL159" s="198"/>
      <c r="AM159" s="198"/>
      <c r="AN159" s="198"/>
      <c r="AO159" s="198"/>
      <c r="AP159" s="198"/>
      <c r="AQ159" s="198"/>
      <c r="AR159" s="198"/>
      <c r="AS159" s="198"/>
      <c r="AT159" s="198"/>
      <c r="AU159" s="198"/>
    </row>
    <row r="160" spans="1:47" hidden="1" outlineLevel="1">
      <c r="A160" s="12"/>
      <c r="B160" s="12"/>
      <c r="C160" s="12"/>
      <c r="D160" s="12"/>
      <c r="E160" s="12"/>
      <c r="F160" s="173">
        <f>Asset18</f>
        <v>0</v>
      </c>
      <c r="G160" s="163"/>
      <c r="H160" s="64"/>
      <c r="I160" s="64"/>
      <c r="J160" s="64"/>
      <c r="K160" s="64"/>
      <c r="L160" s="64"/>
      <c r="M160" s="196"/>
      <c r="N160" s="197"/>
      <c r="O160" s="197"/>
      <c r="P160" s="197"/>
      <c r="Q160" s="197"/>
      <c r="R160" s="36"/>
      <c r="S160" s="36"/>
      <c r="T160" s="36"/>
      <c r="U160" s="36"/>
      <c r="V160" s="36"/>
      <c r="W160" s="36"/>
      <c r="X160" s="36"/>
      <c r="Y160" s="8"/>
      <c r="Z160" s="8"/>
      <c r="AA160" s="42"/>
      <c r="AB160" s="9"/>
      <c r="AC160" s="9"/>
      <c r="AD160" s="9"/>
      <c r="AE160" s="198"/>
      <c r="AF160" s="198"/>
      <c r="AG160" s="198"/>
      <c r="AH160" s="198"/>
      <c r="AI160" s="198"/>
      <c r="AJ160" s="198"/>
      <c r="AK160" s="198"/>
      <c r="AL160" s="198"/>
      <c r="AM160" s="198"/>
      <c r="AN160" s="198"/>
      <c r="AO160" s="198"/>
      <c r="AP160" s="198"/>
      <c r="AQ160" s="198"/>
      <c r="AR160" s="198"/>
      <c r="AS160" s="198"/>
      <c r="AT160" s="198"/>
      <c r="AU160" s="198"/>
    </row>
    <row r="161" spans="1:47" hidden="1" outlineLevel="1">
      <c r="A161" s="12"/>
      <c r="B161" s="12"/>
      <c r="C161" s="12"/>
      <c r="D161" s="12"/>
      <c r="E161" s="12"/>
      <c r="F161" s="173">
        <f>Asset19</f>
        <v>0</v>
      </c>
      <c r="G161" s="163"/>
      <c r="H161" s="64"/>
      <c r="I161" s="64"/>
      <c r="J161" s="64"/>
      <c r="K161" s="64"/>
      <c r="L161" s="64"/>
      <c r="M161" s="196"/>
      <c r="N161" s="197"/>
      <c r="O161" s="197"/>
      <c r="P161" s="197"/>
      <c r="Q161" s="197"/>
      <c r="R161" s="36"/>
      <c r="S161" s="36"/>
      <c r="T161" s="36"/>
      <c r="U161" s="36"/>
      <c r="V161" s="36"/>
      <c r="W161" s="36"/>
      <c r="X161" s="36"/>
      <c r="Y161" s="8"/>
      <c r="Z161" s="8"/>
      <c r="AA161" s="42"/>
      <c r="AB161" s="9"/>
      <c r="AC161" s="9"/>
      <c r="AD161" s="9"/>
      <c r="AE161" s="198"/>
      <c r="AF161" s="198"/>
      <c r="AG161" s="198"/>
      <c r="AH161" s="198"/>
      <c r="AI161" s="198"/>
      <c r="AJ161" s="198"/>
      <c r="AK161" s="198"/>
      <c r="AL161" s="198"/>
      <c r="AM161" s="198"/>
      <c r="AN161" s="198"/>
      <c r="AO161" s="198"/>
      <c r="AP161" s="198"/>
      <c r="AQ161" s="198"/>
      <c r="AR161" s="198"/>
      <c r="AS161" s="198"/>
      <c r="AT161" s="198"/>
      <c r="AU161" s="198"/>
    </row>
    <row r="162" spans="1:47" hidden="1" outlineLevel="1">
      <c r="A162" s="12"/>
      <c r="B162" s="12"/>
      <c r="C162" s="12"/>
      <c r="D162" s="12"/>
      <c r="E162" s="12"/>
      <c r="F162" s="305">
        <f>Asset20</f>
        <v>0</v>
      </c>
      <c r="G162" s="302"/>
      <c r="H162" s="64"/>
      <c r="I162" s="64"/>
      <c r="J162" s="64"/>
      <c r="K162" s="64"/>
      <c r="L162" s="64"/>
      <c r="M162" s="196"/>
      <c r="N162" s="197"/>
      <c r="O162" s="197"/>
      <c r="P162" s="197"/>
      <c r="Q162" s="197"/>
      <c r="R162" s="36"/>
      <c r="S162" s="36"/>
      <c r="T162" s="36"/>
      <c r="U162" s="36"/>
      <c r="V162" s="36"/>
      <c r="W162" s="36"/>
      <c r="X162" s="36"/>
      <c r="Y162" s="8"/>
      <c r="Z162" s="8"/>
      <c r="AA162" s="42"/>
      <c r="AB162" s="9"/>
      <c r="AC162" s="9"/>
      <c r="AD162" s="9"/>
      <c r="AE162" s="198"/>
      <c r="AF162" s="198"/>
      <c r="AG162" s="198"/>
      <c r="AH162" s="198"/>
      <c r="AI162" s="198"/>
      <c r="AJ162" s="198"/>
      <c r="AK162" s="198"/>
      <c r="AL162" s="198"/>
      <c r="AM162" s="198"/>
      <c r="AN162" s="198"/>
      <c r="AO162" s="198"/>
      <c r="AP162" s="198"/>
      <c r="AQ162" s="198"/>
      <c r="AR162" s="198"/>
      <c r="AS162" s="198"/>
      <c r="AT162" s="198"/>
      <c r="AU162" s="198"/>
    </row>
    <row r="163" spans="1:47" hidden="1" outlineLevel="1">
      <c r="A163" s="12"/>
      <c r="B163" s="12"/>
      <c r="C163" s="12"/>
      <c r="D163" s="12"/>
      <c r="E163" s="12"/>
      <c r="F163" s="303">
        <f>Asset21</f>
        <v>0</v>
      </c>
      <c r="G163" s="302"/>
      <c r="H163" s="64"/>
      <c r="I163" s="64"/>
      <c r="J163" s="64"/>
      <c r="K163" s="64"/>
      <c r="L163" s="64"/>
      <c r="M163" s="196"/>
      <c r="N163" s="197"/>
      <c r="O163" s="197"/>
      <c r="P163" s="197"/>
      <c r="Q163" s="197"/>
      <c r="R163" s="36"/>
      <c r="S163" s="36"/>
      <c r="T163" s="36"/>
      <c r="U163" s="36"/>
      <c r="V163" s="36"/>
      <c r="W163" s="36"/>
      <c r="X163" s="36"/>
      <c r="Y163" s="8"/>
      <c r="Z163" s="8"/>
      <c r="AA163" s="42"/>
      <c r="AB163" s="9"/>
      <c r="AC163" s="9"/>
      <c r="AD163" s="9"/>
      <c r="AE163" s="198"/>
      <c r="AF163" s="198"/>
      <c r="AG163" s="198"/>
      <c r="AH163" s="198"/>
      <c r="AI163" s="198"/>
      <c r="AJ163" s="198"/>
      <c r="AK163" s="198"/>
      <c r="AL163" s="198"/>
      <c r="AM163" s="198"/>
      <c r="AN163" s="198"/>
      <c r="AO163" s="198"/>
      <c r="AP163" s="198"/>
      <c r="AQ163" s="198"/>
      <c r="AR163" s="198"/>
      <c r="AS163" s="198"/>
      <c r="AT163" s="198"/>
      <c r="AU163" s="198"/>
    </row>
    <row r="164" spans="1:47" hidden="1" outlineLevel="1">
      <c r="A164" s="12"/>
      <c r="B164" s="12"/>
      <c r="C164" s="12"/>
      <c r="D164" s="12"/>
      <c r="E164" s="12"/>
      <c r="F164" s="303">
        <f>Asset22</f>
        <v>0</v>
      </c>
      <c r="G164" s="302"/>
      <c r="H164" s="64"/>
      <c r="I164" s="64"/>
      <c r="J164" s="64"/>
      <c r="K164" s="64"/>
      <c r="L164" s="64"/>
      <c r="M164" s="196"/>
      <c r="N164" s="197"/>
      <c r="O164" s="197"/>
      <c r="P164" s="197"/>
      <c r="Q164" s="197"/>
      <c r="R164" s="36"/>
      <c r="S164" s="36"/>
      <c r="T164" s="36"/>
      <c r="U164" s="36"/>
      <c r="V164" s="36"/>
      <c r="W164" s="36"/>
      <c r="X164" s="36"/>
      <c r="Y164" s="8"/>
      <c r="Z164" s="8"/>
      <c r="AA164" s="42"/>
      <c r="AB164" s="9"/>
      <c r="AC164" s="9"/>
      <c r="AD164" s="9"/>
      <c r="AE164" s="198"/>
      <c r="AF164" s="198"/>
      <c r="AG164" s="198"/>
      <c r="AH164" s="198"/>
      <c r="AI164" s="198"/>
      <c r="AJ164" s="198"/>
      <c r="AK164" s="198"/>
      <c r="AL164" s="198"/>
      <c r="AM164" s="198"/>
      <c r="AN164" s="198"/>
      <c r="AO164" s="198"/>
      <c r="AP164" s="198"/>
      <c r="AQ164" s="198"/>
      <c r="AR164" s="198"/>
      <c r="AS164" s="198"/>
      <c r="AT164" s="198"/>
      <c r="AU164" s="198"/>
    </row>
    <row r="165" spans="1:47" hidden="1" outlineLevel="1">
      <c r="A165" s="12"/>
      <c r="B165" s="12"/>
      <c r="C165" s="12"/>
      <c r="D165" s="12"/>
      <c r="E165" s="12"/>
      <c r="F165" s="303">
        <f>Asset23</f>
        <v>0</v>
      </c>
      <c r="G165" s="302"/>
      <c r="H165" s="64"/>
      <c r="I165" s="64"/>
      <c r="J165" s="64"/>
      <c r="K165" s="64"/>
      <c r="L165" s="64"/>
      <c r="M165" s="196"/>
      <c r="N165" s="197"/>
      <c r="O165" s="197"/>
      <c r="P165" s="197"/>
      <c r="Q165" s="197"/>
      <c r="R165" s="36"/>
      <c r="S165" s="36"/>
      <c r="T165" s="36"/>
      <c r="U165" s="36"/>
      <c r="V165" s="36"/>
      <c r="W165" s="36"/>
      <c r="X165" s="36"/>
      <c r="Y165" s="8"/>
      <c r="Z165" s="8"/>
      <c r="AA165" s="42"/>
      <c r="AB165" s="9"/>
      <c r="AC165" s="9"/>
      <c r="AD165" s="9"/>
      <c r="AE165" s="198"/>
      <c r="AF165" s="198"/>
      <c r="AG165" s="198"/>
      <c r="AH165" s="198"/>
      <c r="AI165" s="198"/>
      <c r="AJ165" s="198"/>
      <c r="AK165" s="198"/>
      <c r="AL165" s="198"/>
      <c r="AM165" s="198"/>
      <c r="AN165" s="198"/>
      <c r="AO165" s="198"/>
      <c r="AP165" s="198"/>
      <c r="AQ165" s="198"/>
      <c r="AR165" s="198"/>
      <c r="AS165" s="198"/>
      <c r="AT165" s="198"/>
      <c r="AU165" s="198"/>
    </row>
    <row r="166" spans="1:47" hidden="1" outlineLevel="1">
      <c r="A166" s="12"/>
      <c r="B166" s="12"/>
      <c r="C166" s="12"/>
      <c r="D166" s="12"/>
      <c r="E166" s="12"/>
      <c r="F166" s="303">
        <f>Asset24</f>
        <v>0</v>
      </c>
      <c r="G166" s="302"/>
      <c r="H166" s="64"/>
      <c r="I166" s="64"/>
      <c r="J166" s="64"/>
      <c r="K166" s="64"/>
      <c r="L166" s="64"/>
      <c r="M166" s="196"/>
      <c r="N166" s="197"/>
      <c r="O166" s="197"/>
      <c r="P166" s="197"/>
      <c r="Q166" s="197"/>
      <c r="R166" s="36"/>
      <c r="S166" s="36"/>
      <c r="T166" s="36"/>
      <c r="U166" s="36"/>
      <c r="V166" s="36"/>
      <c r="W166" s="36"/>
      <c r="X166" s="36"/>
      <c r="Y166" s="8"/>
      <c r="Z166" s="8"/>
      <c r="AA166" s="42"/>
      <c r="AB166" s="9"/>
      <c r="AC166" s="9"/>
      <c r="AD166" s="9"/>
      <c r="AE166" s="198"/>
      <c r="AF166" s="198"/>
      <c r="AG166" s="198"/>
      <c r="AH166" s="198"/>
      <c r="AI166" s="198"/>
      <c r="AJ166" s="198"/>
      <c r="AK166" s="198"/>
      <c r="AL166" s="198"/>
      <c r="AM166" s="198"/>
      <c r="AN166" s="198"/>
      <c r="AO166" s="198"/>
      <c r="AP166" s="198"/>
      <c r="AQ166" s="198"/>
      <c r="AR166" s="198"/>
      <c r="AS166" s="198"/>
      <c r="AT166" s="198"/>
      <c r="AU166" s="198"/>
    </row>
    <row r="167" spans="1:47" hidden="1" outlineLevel="1">
      <c r="A167" s="12"/>
      <c r="B167" s="12"/>
      <c r="C167" s="12"/>
      <c r="D167" s="12"/>
      <c r="E167" s="12"/>
      <c r="F167" s="303">
        <f>Asset25</f>
        <v>0</v>
      </c>
      <c r="G167" s="302"/>
      <c r="H167" s="64"/>
      <c r="I167" s="64"/>
      <c r="J167" s="64"/>
      <c r="K167" s="64"/>
      <c r="L167" s="64"/>
      <c r="M167" s="196"/>
      <c r="N167" s="197"/>
      <c r="O167" s="197"/>
      <c r="P167" s="197"/>
      <c r="Q167" s="197"/>
      <c r="R167" s="36"/>
      <c r="S167" s="36"/>
      <c r="T167" s="36"/>
      <c r="U167" s="36"/>
      <c r="V167" s="36"/>
      <c r="W167" s="36"/>
      <c r="X167" s="36"/>
      <c r="Y167" s="8"/>
      <c r="Z167" s="8"/>
      <c r="AA167" s="42"/>
      <c r="AB167" s="9"/>
      <c r="AC167" s="9"/>
      <c r="AD167" s="9"/>
      <c r="AE167" s="198"/>
      <c r="AF167" s="198"/>
      <c r="AG167" s="198"/>
      <c r="AH167" s="198"/>
      <c r="AI167" s="198"/>
      <c r="AJ167" s="198"/>
      <c r="AK167" s="198"/>
      <c r="AL167" s="198"/>
      <c r="AM167" s="198"/>
      <c r="AN167" s="198"/>
      <c r="AO167" s="198"/>
      <c r="AP167" s="198"/>
      <c r="AQ167" s="198"/>
      <c r="AR167" s="198"/>
      <c r="AS167" s="198"/>
      <c r="AT167" s="198"/>
      <c r="AU167" s="198"/>
    </row>
    <row r="168" spans="1:47" hidden="1" outlineLevel="1">
      <c r="A168" s="12"/>
      <c r="B168" s="12"/>
      <c r="C168" s="12"/>
      <c r="D168" s="12"/>
      <c r="E168" s="12"/>
      <c r="F168" s="303">
        <f>Asset26</f>
        <v>0</v>
      </c>
      <c r="G168" s="302"/>
      <c r="H168" s="64"/>
      <c r="I168" s="64"/>
      <c r="J168" s="64"/>
      <c r="K168" s="64"/>
      <c r="L168" s="64"/>
      <c r="M168" s="196"/>
      <c r="N168" s="197"/>
      <c r="O168" s="197"/>
      <c r="P168" s="197"/>
      <c r="Q168" s="197"/>
      <c r="R168" s="36"/>
      <c r="S168" s="36"/>
      <c r="T168" s="36"/>
      <c r="U168" s="36"/>
      <c r="V168" s="36"/>
      <c r="W168" s="36"/>
      <c r="X168" s="36"/>
      <c r="Y168" s="8"/>
      <c r="Z168" s="8"/>
      <c r="AA168" s="42"/>
      <c r="AB168" s="9"/>
      <c r="AC168" s="9"/>
      <c r="AD168" s="9"/>
      <c r="AE168" s="198"/>
      <c r="AF168" s="198"/>
      <c r="AG168" s="198"/>
      <c r="AH168" s="198"/>
      <c r="AI168" s="198"/>
      <c r="AJ168" s="198"/>
      <c r="AK168" s="198"/>
      <c r="AL168" s="198"/>
      <c r="AM168" s="198"/>
      <c r="AN168" s="198"/>
      <c r="AO168" s="198"/>
      <c r="AP168" s="198"/>
      <c r="AQ168" s="198"/>
      <c r="AR168" s="198"/>
      <c r="AS168" s="198"/>
      <c r="AT168" s="198"/>
      <c r="AU168" s="198"/>
    </row>
    <row r="169" spans="1:47" hidden="1" outlineLevel="1">
      <c r="A169" s="12"/>
      <c r="B169" s="12"/>
      <c r="C169" s="12"/>
      <c r="D169" s="12"/>
      <c r="E169" s="12"/>
      <c r="F169" s="303">
        <f>Asset27</f>
        <v>0</v>
      </c>
      <c r="G169" s="302"/>
      <c r="H169" s="64"/>
      <c r="I169" s="64"/>
      <c r="J169" s="64"/>
      <c r="K169" s="64"/>
      <c r="L169" s="64"/>
      <c r="M169" s="196"/>
      <c r="N169" s="197"/>
      <c r="O169" s="197"/>
      <c r="P169" s="197"/>
      <c r="Q169" s="197"/>
      <c r="R169" s="36"/>
      <c r="S169" s="36"/>
      <c r="T169" s="36"/>
      <c r="U169" s="36"/>
      <c r="V169" s="36"/>
      <c r="W169" s="36"/>
      <c r="X169" s="36"/>
      <c r="Y169" s="8"/>
      <c r="Z169" s="8"/>
      <c r="AA169" s="42"/>
      <c r="AB169" s="9"/>
      <c r="AC169" s="9"/>
      <c r="AD169" s="9"/>
      <c r="AE169" s="198"/>
      <c r="AF169" s="198"/>
      <c r="AG169" s="198"/>
      <c r="AH169" s="198"/>
      <c r="AI169" s="198"/>
      <c r="AJ169" s="198"/>
      <c r="AK169" s="198"/>
      <c r="AL169" s="198"/>
      <c r="AM169" s="198"/>
      <c r="AN169" s="198"/>
      <c r="AO169" s="198"/>
      <c r="AP169" s="198"/>
      <c r="AQ169" s="198"/>
      <c r="AR169" s="198"/>
      <c r="AS169" s="198"/>
      <c r="AT169" s="198"/>
      <c r="AU169" s="198"/>
    </row>
    <row r="170" spans="1:47" hidden="1" outlineLevel="1">
      <c r="A170" s="12"/>
      <c r="B170" s="12"/>
      <c r="C170" s="12"/>
      <c r="D170" s="12"/>
      <c r="E170" s="12"/>
      <c r="F170" s="303">
        <f>Asset28</f>
        <v>0</v>
      </c>
      <c r="G170" s="302"/>
      <c r="H170" s="64"/>
      <c r="I170" s="64"/>
      <c r="J170" s="64"/>
      <c r="K170" s="64"/>
      <c r="L170" s="64"/>
      <c r="M170" s="196"/>
      <c r="N170" s="197"/>
      <c r="O170" s="197"/>
      <c r="P170" s="197"/>
      <c r="Q170" s="197"/>
      <c r="R170" s="36"/>
      <c r="S170" s="36"/>
      <c r="T170" s="36"/>
      <c r="U170" s="36"/>
      <c r="V170" s="36"/>
      <c r="W170" s="36"/>
      <c r="X170" s="36"/>
      <c r="Y170" s="8"/>
      <c r="Z170" s="8"/>
      <c r="AA170" s="42"/>
      <c r="AB170" s="9"/>
      <c r="AC170" s="9"/>
      <c r="AD170" s="9"/>
      <c r="AE170" s="198"/>
      <c r="AF170" s="198"/>
      <c r="AG170" s="198"/>
      <c r="AH170" s="198"/>
      <c r="AI170" s="198"/>
      <c r="AJ170" s="198"/>
      <c r="AK170" s="198"/>
      <c r="AL170" s="198"/>
      <c r="AM170" s="198"/>
      <c r="AN170" s="198"/>
      <c r="AO170" s="198"/>
      <c r="AP170" s="198"/>
      <c r="AQ170" s="198"/>
      <c r="AR170" s="198"/>
      <c r="AS170" s="198"/>
      <c r="AT170" s="198"/>
      <c r="AU170" s="198"/>
    </row>
    <row r="171" spans="1:47" hidden="1" outlineLevel="1">
      <c r="A171" s="12"/>
      <c r="B171" s="12"/>
      <c r="C171" s="12"/>
      <c r="D171" s="12"/>
      <c r="E171" s="12"/>
      <c r="F171" s="303">
        <f>Asset29</f>
        <v>0</v>
      </c>
      <c r="G171" s="302"/>
      <c r="H171" s="64"/>
      <c r="I171" s="64"/>
      <c r="J171" s="64"/>
      <c r="K171" s="64"/>
      <c r="L171" s="64"/>
      <c r="M171" s="196"/>
      <c r="N171" s="197"/>
      <c r="O171" s="197"/>
      <c r="P171" s="197"/>
      <c r="Q171" s="197"/>
      <c r="R171" s="36"/>
      <c r="S171" s="36"/>
      <c r="T171" s="36"/>
      <c r="U171" s="36"/>
      <c r="V171" s="36"/>
      <c r="W171" s="36"/>
      <c r="X171" s="36"/>
      <c r="Y171" s="8"/>
      <c r="Z171" s="8"/>
      <c r="AA171" s="42"/>
      <c r="AB171" s="9"/>
      <c r="AC171" s="9"/>
      <c r="AD171" s="9"/>
      <c r="AE171" s="198"/>
      <c r="AF171" s="198"/>
      <c r="AG171" s="198"/>
      <c r="AH171" s="198"/>
      <c r="AI171" s="198"/>
      <c r="AJ171" s="198"/>
      <c r="AK171" s="198"/>
      <c r="AL171" s="198"/>
      <c r="AM171" s="198"/>
      <c r="AN171" s="198"/>
      <c r="AO171" s="198"/>
      <c r="AP171" s="198"/>
      <c r="AQ171" s="198"/>
      <c r="AR171" s="198"/>
      <c r="AS171" s="198"/>
      <c r="AT171" s="198"/>
      <c r="AU171" s="198"/>
    </row>
    <row r="172" spans="1:47" hidden="1" outlineLevel="1">
      <c r="A172" s="12"/>
      <c r="B172" s="12"/>
      <c r="C172" s="12"/>
      <c r="D172" s="12"/>
      <c r="E172" s="12"/>
      <c r="F172" s="303">
        <f>Asset30</f>
        <v>0</v>
      </c>
      <c r="G172" s="302"/>
      <c r="H172" s="64"/>
      <c r="I172" s="64"/>
      <c r="J172" s="64"/>
      <c r="K172" s="64"/>
      <c r="L172" s="64"/>
      <c r="M172" s="196"/>
      <c r="N172" s="197"/>
      <c r="O172" s="197"/>
      <c r="P172" s="197"/>
      <c r="Q172" s="197"/>
      <c r="R172" s="36"/>
      <c r="S172" s="36"/>
      <c r="T172" s="36"/>
      <c r="U172" s="36"/>
      <c r="V172" s="36"/>
      <c r="W172" s="36"/>
      <c r="X172" s="36"/>
      <c r="Y172" s="8"/>
      <c r="Z172" s="8"/>
      <c r="AA172" s="42"/>
      <c r="AB172" s="9"/>
      <c r="AC172" s="9"/>
      <c r="AD172" s="9"/>
      <c r="AE172" s="198"/>
      <c r="AF172" s="198"/>
      <c r="AG172" s="198"/>
      <c r="AH172" s="198"/>
      <c r="AI172" s="198"/>
      <c r="AJ172" s="198"/>
      <c r="AK172" s="198"/>
      <c r="AL172" s="198"/>
      <c r="AM172" s="198"/>
      <c r="AN172" s="198"/>
      <c r="AO172" s="198"/>
      <c r="AP172" s="198"/>
      <c r="AQ172" s="198"/>
      <c r="AR172" s="198"/>
      <c r="AS172" s="198"/>
      <c r="AT172" s="198"/>
      <c r="AU172" s="198"/>
    </row>
    <row r="173" spans="1:47" collapsed="1">
      <c r="A173" s="12"/>
      <c r="B173" s="12"/>
      <c r="C173" s="12"/>
      <c r="D173" s="12"/>
      <c r="E173" s="12"/>
      <c r="F173" s="173" t="s">
        <v>19</v>
      </c>
      <c r="G173" s="308">
        <f>SUM(G143:G172)</f>
        <v>109.00720172101012</v>
      </c>
      <c r="H173" s="308">
        <f t="shared" ref="H173:Q173" si="38">SUM(H143:H172)</f>
        <v>39.57204608302321</v>
      </c>
      <c r="I173" s="308">
        <f t="shared" si="38"/>
        <v>82.808528853311415</v>
      </c>
      <c r="J173" s="308">
        <f t="shared" si="38"/>
        <v>105.77338401409459</v>
      </c>
      <c r="K173" s="308">
        <f t="shared" si="38"/>
        <v>118.86144663416776</v>
      </c>
      <c r="L173" s="308">
        <f t="shared" si="38"/>
        <v>158.92200006854929</v>
      </c>
      <c r="M173" s="308">
        <f>SUM(M143:M172)</f>
        <v>136.99980748046781</v>
      </c>
      <c r="N173" s="308">
        <f>SUM(N143:N172)</f>
        <v>0</v>
      </c>
      <c r="O173" s="308">
        <f t="shared" si="38"/>
        <v>0</v>
      </c>
      <c r="P173" s="308">
        <f t="shared" si="38"/>
        <v>0</v>
      </c>
      <c r="Q173" s="308">
        <f t="shared" si="38"/>
        <v>0</v>
      </c>
      <c r="R173" s="36"/>
      <c r="S173" s="36"/>
      <c r="T173" s="36"/>
      <c r="U173" s="36"/>
      <c r="V173" s="36"/>
      <c r="W173" s="36"/>
      <c r="X173" s="36"/>
      <c r="Y173" s="8"/>
      <c r="Z173" s="8"/>
      <c r="AA173" s="42"/>
      <c r="AB173" s="9"/>
      <c r="AC173" s="9"/>
      <c r="AD173" s="9"/>
      <c r="AE173" s="198"/>
      <c r="AF173" s="198"/>
      <c r="AG173" s="198"/>
      <c r="AH173" s="198"/>
      <c r="AI173" s="198"/>
      <c r="AJ173" s="198"/>
      <c r="AK173" s="198"/>
      <c r="AL173" s="198"/>
      <c r="AM173" s="198"/>
      <c r="AN173" s="198"/>
      <c r="AO173" s="198"/>
      <c r="AP173" s="198"/>
      <c r="AQ173" s="198"/>
      <c r="AR173" s="198"/>
      <c r="AS173" s="198"/>
      <c r="AT173" s="198"/>
      <c r="AU173" s="198"/>
    </row>
    <row r="174" spans="1:47" ht="21" customHeight="1">
      <c r="A174" s="12"/>
      <c r="B174" s="12"/>
      <c r="C174" s="12"/>
      <c r="D174" s="12"/>
      <c r="E174" s="12"/>
      <c r="F174" s="38"/>
      <c r="G174" s="38"/>
      <c r="H174" s="38"/>
      <c r="I174" s="38"/>
      <c r="J174" s="38"/>
      <c r="K174" s="38"/>
      <c r="L174" s="38"/>
      <c r="M174" s="38"/>
      <c r="N174" s="38"/>
      <c r="O174" s="38"/>
      <c r="P174" s="38"/>
      <c r="Q174" s="36"/>
      <c r="R174" s="243">
        <f>SUM(G173:Q173)</f>
        <v>751.94441485462414</v>
      </c>
      <c r="S174" s="36"/>
      <c r="T174" s="36"/>
      <c r="U174" s="36"/>
      <c r="V174" s="36"/>
      <c r="W174" s="36"/>
      <c r="X174" s="36"/>
      <c r="Y174" s="8"/>
      <c r="Z174" s="8"/>
      <c r="AA174" s="42"/>
      <c r="AB174" s="9"/>
      <c r="AC174" s="9"/>
      <c r="AD174" s="9"/>
      <c r="AE174" s="198"/>
      <c r="AF174" s="198"/>
      <c r="AG174" s="198"/>
      <c r="AH174" s="198"/>
      <c r="AI174" s="198"/>
      <c r="AJ174" s="198"/>
      <c r="AK174" s="198"/>
      <c r="AL174" s="198"/>
      <c r="AM174" s="198"/>
      <c r="AN174" s="198"/>
      <c r="AO174" s="198"/>
      <c r="AP174" s="198"/>
      <c r="AQ174" s="198"/>
      <c r="AR174" s="198"/>
      <c r="AS174" s="198"/>
      <c r="AT174" s="198"/>
      <c r="AU174" s="198"/>
    </row>
    <row r="175" spans="1:47">
      <c r="A175" s="74"/>
      <c r="B175" s="74"/>
      <c r="C175" s="74"/>
      <c r="D175" s="74"/>
      <c r="E175" s="74"/>
      <c r="F175" s="706" t="s">
        <v>62</v>
      </c>
      <c r="G175" s="706"/>
      <c r="H175" s="706"/>
      <c r="I175" s="166"/>
      <c r="J175" s="166"/>
      <c r="K175" s="166"/>
      <c r="L175" s="166"/>
      <c r="M175" s="166"/>
      <c r="N175" s="167"/>
      <c r="O175" s="167"/>
      <c r="P175" s="167"/>
      <c r="Q175" s="167"/>
      <c r="R175" s="167"/>
      <c r="S175" s="167"/>
      <c r="T175" s="167"/>
      <c r="U175" s="167"/>
      <c r="V175" s="167"/>
      <c r="W175" s="167"/>
      <c r="X175" s="36"/>
      <c r="Y175" s="8"/>
      <c r="Z175" s="8"/>
      <c r="AA175" s="42"/>
      <c r="AB175" s="9"/>
      <c r="AC175" s="9"/>
      <c r="AD175" s="9"/>
      <c r="AE175" s="198"/>
      <c r="AF175" s="198"/>
      <c r="AG175" s="198"/>
      <c r="AH175" s="198"/>
      <c r="AI175" s="198"/>
      <c r="AJ175" s="198"/>
      <c r="AK175" s="198"/>
      <c r="AL175" s="198"/>
      <c r="AM175" s="198"/>
      <c r="AN175" s="198"/>
      <c r="AO175" s="198"/>
      <c r="AP175" s="198"/>
      <c r="AQ175" s="198"/>
      <c r="AR175" s="198"/>
      <c r="AS175" s="198"/>
      <c r="AT175" s="198"/>
      <c r="AU175" s="198"/>
    </row>
    <row r="176" spans="1:47">
      <c r="A176" s="12"/>
      <c r="B176" s="12"/>
      <c r="C176" s="12"/>
      <c r="D176" s="12"/>
      <c r="E176" s="12"/>
      <c r="F176" s="37" t="s">
        <v>3</v>
      </c>
      <c r="G176" s="241" t="str">
        <f>G40</f>
        <v>2007-08</v>
      </c>
      <c r="H176" s="241" t="str">
        <f t="shared" ref="H176:Q176" si="39">H40</f>
        <v>2008-09</v>
      </c>
      <c r="I176" s="241" t="str">
        <f t="shared" si="39"/>
        <v>2009-10</v>
      </c>
      <c r="J176" s="241" t="str">
        <f t="shared" si="39"/>
        <v>2010-11</v>
      </c>
      <c r="K176" s="241" t="str">
        <f t="shared" si="39"/>
        <v>2011-12</v>
      </c>
      <c r="L176" s="241" t="str">
        <f t="shared" si="39"/>
        <v>2012-13</v>
      </c>
      <c r="M176" s="241" t="str">
        <f t="shared" si="39"/>
        <v>2013-14</v>
      </c>
      <c r="N176" s="241" t="str">
        <f t="shared" si="39"/>
        <v>2014-15</v>
      </c>
      <c r="O176" s="241" t="str">
        <f t="shared" si="39"/>
        <v>2015-16</v>
      </c>
      <c r="P176" s="241" t="str">
        <f t="shared" si="39"/>
        <v>2016-17</v>
      </c>
      <c r="Q176" s="241" t="str">
        <f t="shared" si="39"/>
        <v>2017-18</v>
      </c>
      <c r="R176" s="36"/>
      <c r="S176" s="36"/>
      <c r="T176" s="36"/>
      <c r="U176" s="36"/>
      <c r="V176" s="36"/>
      <c r="W176" s="36"/>
      <c r="X176" s="36"/>
      <c r="Y176" s="8"/>
      <c r="Z176" s="8"/>
      <c r="AA176" s="42"/>
      <c r="AB176" s="9"/>
      <c r="AC176" s="9"/>
      <c r="AD176" s="9"/>
      <c r="AE176" s="198"/>
      <c r="AF176" s="198"/>
      <c r="AG176" s="198"/>
      <c r="AH176" s="198"/>
      <c r="AI176" s="198"/>
      <c r="AJ176" s="198"/>
      <c r="AK176" s="198"/>
      <c r="AL176" s="198"/>
      <c r="AM176" s="198"/>
      <c r="AN176" s="198"/>
      <c r="AO176" s="198"/>
      <c r="AP176" s="198"/>
      <c r="AQ176" s="198"/>
      <c r="AR176" s="198"/>
      <c r="AS176" s="198"/>
      <c r="AT176" s="198"/>
      <c r="AU176" s="198"/>
    </row>
    <row r="177" spans="1:47" ht="12.75" hidden="1" customHeight="1" outlineLevel="1">
      <c r="A177" s="12"/>
      <c r="B177" s="12"/>
      <c r="C177" s="12"/>
      <c r="D177" s="12"/>
      <c r="E177" s="12"/>
      <c r="F177" s="173" t="str">
        <f>Asset1</f>
        <v>Secondary</v>
      </c>
      <c r="G177" s="380">
        <v>0</v>
      </c>
      <c r="H177" s="381">
        <v>0</v>
      </c>
      <c r="I177" s="371">
        <v>0</v>
      </c>
      <c r="J177" s="371">
        <v>0</v>
      </c>
      <c r="K177" s="371">
        <v>0</v>
      </c>
      <c r="L177" s="371">
        <v>0</v>
      </c>
      <c r="M177" s="371">
        <v>0</v>
      </c>
      <c r="N177" s="195"/>
      <c r="O177" s="195"/>
      <c r="P177" s="195"/>
      <c r="Q177" s="195"/>
      <c r="R177" s="36"/>
      <c r="S177" s="36"/>
      <c r="T177" s="36"/>
      <c r="U177" s="36"/>
      <c r="V177" s="36"/>
      <c r="W177" s="36"/>
      <c r="X177" s="36"/>
      <c r="Y177" s="8"/>
      <c r="Z177" s="8"/>
      <c r="AA177" s="42"/>
      <c r="AB177" s="9"/>
      <c r="AC177" s="9"/>
      <c r="AD177" s="9"/>
      <c r="AE177" s="198"/>
      <c r="AF177" s="198"/>
      <c r="AG177" s="198"/>
      <c r="AH177" s="198"/>
      <c r="AI177" s="198"/>
      <c r="AJ177" s="198"/>
      <c r="AK177" s="198"/>
      <c r="AL177" s="198"/>
      <c r="AM177" s="198"/>
      <c r="AN177" s="198"/>
      <c r="AO177" s="198"/>
      <c r="AP177" s="198"/>
      <c r="AQ177" s="198"/>
      <c r="AR177" s="198"/>
      <c r="AS177" s="198"/>
      <c r="AT177" s="198"/>
      <c r="AU177" s="198"/>
    </row>
    <row r="178" spans="1:47" ht="12.75" hidden="1" customHeight="1" outlineLevel="1">
      <c r="A178" s="12"/>
      <c r="B178" s="12"/>
      <c r="C178" s="12"/>
      <c r="D178" s="12"/>
      <c r="E178" s="12"/>
      <c r="F178" s="173" t="str">
        <f>Asset2</f>
        <v>Switchgear</v>
      </c>
      <c r="G178" s="380">
        <v>0</v>
      </c>
      <c r="H178" s="381">
        <v>0</v>
      </c>
      <c r="I178" s="375">
        <v>0</v>
      </c>
      <c r="J178" s="375">
        <v>0</v>
      </c>
      <c r="K178" s="375">
        <v>0</v>
      </c>
      <c r="L178" s="375">
        <v>0</v>
      </c>
      <c r="M178" s="375">
        <v>0</v>
      </c>
      <c r="N178" s="197"/>
      <c r="O178" s="197"/>
      <c r="P178" s="197"/>
      <c r="Q178" s="197"/>
      <c r="R178" s="36"/>
      <c r="S178" s="36"/>
      <c r="T178" s="36"/>
      <c r="U178" s="36"/>
      <c r="V178" s="36"/>
      <c r="W178" s="36"/>
      <c r="X178" s="36"/>
      <c r="Y178" s="8"/>
      <c r="Z178" s="8"/>
      <c r="AA178" s="42"/>
      <c r="AB178" s="9"/>
      <c r="AC178" s="9"/>
      <c r="AD178" s="9"/>
      <c r="AE178" s="198"/>
      <c r="AF178" s="198"/>
      <c r="AG178" s="198"/>
      <c r="AH178" s="198"/>
      <c r="AI178" s="198"/>
      <c r="AJ178" s="198"/>
      <c r="AK178" s="198"/>
      <c r="AL178" s="198"/>
      <c r="AM178" s="198"/>
      <c r="AN178" s="198"/>
      <c r="AO178" s="198"/>
      <c r="AP178" s="198"/>
      <c r="AQ178" s="198"/>
      <c r="AR178" s="198"/>
      <c r="AS178" s="198"/>
      <c r="AT178" s="198"/>
      <c r="AU178" s="198"/>
    </row>
    <row r="179" spans="1:47" ht="12.75" hidden="1" customHeight="1" outlineLevel="1">
      <c r="A179" s="12"/>
      <c r="B179" s="12"/>
      <c r="C179" s="12"/>
      <c r="D179" s="12"/>
      <c r="E179" s="12"/>
      <c r="F179" s="173" t="str">
        <f>Asset3</f>
        <v>Transformers</v>
      </c>
      <c r="G179" s="380">
        <v>0</v>
      </c>
      <c r="H179" s="381">
        <v>0</v>
      </c>
      <c r="I179" s="375">
        <v>0</v>
      </c>
      <c r="J179" s="375">
        <v>0</v>
      </c>
      <c r="K179" s="375">
        <v>0</v>
      </c>
      <c r="L179" s="375">
        <v>0</v>
      </c>
      <c r="M179" s="375">
        <v>0.30299999999999999</v>
      </c>
      <c r="N179" s="197"/>
      <c r="O179" s="197"/>
      <c r="P179" s="197"/>
      <c r="Q179" s="197"/>
      <c r="R179" s="36"/>
      <c r="S179" s="36"/>
      <c r="T179" s="36"/>
      <c r="U179" s="36"/>
      <c r="V179" s="36"/>
      <c r="W179" s="36"/>
      <c r="X179" s="36"/>
      <c r="Y179" s="8"/>
      <c r="Z179" s="8"/>
      <c r="AA179" s="42"/>
      <c r="AB179" s="9"/>
      <c r="AC179" s="9"/>
      <c r="AD179" s="9"/>
      <c r="AE179" s="198"/>
      <c r="AF179" s="198"/>
      <c r="AG179" s="198"/>
      <c r="AH179" s="198"/>
      <c r="AI179" s="198"/>
      <c r="AJ179" s="198"/>
      <c r="AK179" s="198"/>
      <c r="AL179" s="198"/>
      <c r="AM179" s="198"/>
      <c r="AN179" s="198"/>
      <c r="AO179" s="198"/>
      <c r="AP179" s="198"/>
      <c r="AQ179" s="198"/>
      <c r="AR179" s="198"/>
      <c r="AS179" s="198"/>
      <c r="AT179" s="198"/>
      <c r="AU179" s="198"/>
    </row>
    <row r="180" spans="1:47" ht="12.75" hidden="1" customHeight="1" outlineLevel="1">
      <c r="A180" s="12"/>
      <c r="B180" s="12"/>
      <c r="C180" s="12"/>
      <c r="D180" s="12"/>
      <c r="E180" s="12"/>
      <c r="F180" s="173" t="str">
        <f>Asset4</f>
        <v>Reactive</v>
      </c>
      <c r="G180" s="380">
        <v>0</v>
      </c>
      <c r="H180" s="381">
        <v>0</v>
      </c>
      <c r="I180" s="375">
        <v>0</v>
      </c>
      <c r="J180" s="375">
        <v>0</v>
      </c>
      <c r="K180" s="375">
        <v>0</v>
      </c>
      <c r="L180" s="375">
        <v>0</v>
      </c>
      <c r="M180" s="375">
        <v>0</v>
      </c>
      <c r="N180" s="197"/>
      <c r="O180" s="197"/>
      <c r="P180" s="197"/>
      <c r="Q180" s="197"/>
      <c r="R180" s="36"/>
      <c r="S180" s="36"/>
      <c r="T180" s="36"/>
      <c r="U180" s="36"/>
      <c r="V180" s="36"/>
      <c r="W180" s="36"/>
      <c r="X180" s="36"/>
      <c r="Y180" s="8"/>
      <c r="Z180" s="8"/>
      <c r="AA180" s="42"/>
      <c r="AB180" s="9"/>
      <c r="AC180" s="9"/>
      <c r="AD180" s="9"/>
      <c r="AE180" s="198"/>
      <c r="AF180" s="198"/>
      <c r="AG180" s="198"/>
      <c r="AH180" s="198"/>
      <c r="AI180" s="198"/>
      <c r="AJ180" s="198"/>
      <c r="AK180" s="198"/>
      <c r="AL180" s="198"/>
      <c r="AM180" s="198"/>
      <c r="AN180" s="198"/>
      <c r="AO180" s="198"/>
      <c r="AP180" s="198"/>
      <c r="AQ180" s="198"/>
      <c r="AR180" s="198"/>
      <c r="AS180" s="198"/>
      <c r="AT180" s="198"/>
      <c r="AU180" s="198"/>
    </row>
    <row r="181" spans="1:47" ht="12.75" hidden="1" customHeight="1" outlineLevel="1">
      <c r="A181" s="12"/>
      <c r="B181" s="12"/>
      <c r="C181" s="12"/>
      <c r="D181" s="12"/>
      <c r="E181" s="12"/>
      <c r="F181" s="173" t="str">
        <f>Asset5</f>
        <v>Towers and Conductor</v>
      </c>
      <c r="G181" s="380">
        <v>0</v>
      </c>
      <c r="H181" s="381">
        <v>0</v>
      </c>
      <c r="I181" s="375">
        <v>0</v>
      </c>
      <c r="J181" s="375">
        <v>0</v>
      </c>
      <c r="K181" s="375">
        <v>0</v>
      </c>
      <c r="L181" s="375">
        <v>0</v>
      </c>
      <c r="M181" s="375">
        <v>0</v>
      </c>
      <c r="N181" s="197"/>
      <c r="O181" s="197"/>
      <c r="P181" s="197"/>
      <c r="Q181" s="197"/>
      <c r="R181" s="36"/>
      <c r="S181" s="36"/>
      <c r="T181" s="36"/>
      <c r="U181" s="36"/>
      <c r="V181" s="36"/>
      <c r="W181" s="36"/>
      <c r="X181" s="36"/>
      <c r="Y181" s="8"/>
      <c r="Z181" s="8"/>
      <c r="AA181" s="42"/>
      <c r="AB181" s="9"/>
      <c r="AC181" s="9"/>
      <c r="AD181" s="9"/>
      <c r="AE181" s="198"/>
      <c r="AF181" s="198"/>
      <c r="AG181" s="198"/>
      <c r="AH181" s="198"/>
      <c r="AI181" s="198"/>
      <c r="AJ181" s="198"/>
      <c r="AK181" s="198"/>
      <c r="AL181" s="198"/>
      <c r="AM181" s="198"/>
      <c r="AN181" s="198"/>
      <c r="AO181" s="198"/>
      <c r="AP181" s="198"/>
      <c r="AQ181" s="198"/>
      <c r="AR181" s="198"/>
      <c r="AS181" s="198"/>
      <c r="AT181" s="198"/>
      <c r="AU181" s="198"/>
    </row>
    <row r="182" spans="1:47" ht="12.75" hidden="1" customHeight="1" outlineLevel="1">
      <c r="A182" s="12"/>
      <c r="B182" s="12"/>
      <c r="C182" s="12"/>
      <c r="D182" s="12"/>
      <c r="E182" s="12"/>
      <c r="F182" s="173" t="str">
        <f>Asset6</f>
        <v>Establishment</v>
      </c>
      <c r="G182" s="380">
        <v>0</v>
      </c>
      <c r="H182" s="381">
        <v>0</v>
      </c>
      <c r="I182" s="375">
        <v>0</v>
      </c>
      <c r="J182" s="375">
        <v>0</v>
      </c>
      <c r="K182" s="375">
        <v>0</v>
      </c>
      <c r="L182" s="375">
        <v>0</v>
      </c>
      <c r="M182" s="375">
        <v>0</v>
      </c>
      <c r="N182" s="197"/>
      <c r="O182" s="197"/>
      <c r="P182" s="197"/>
      <c r="Q182" s="197"/>
      <c r="R182" s="36"/>
      <c r="S182" s="36"/>
      <c r="T182" s="36"/>
      <c r="U182" s="36"/>
      <c r="V182" s="36"/>
      <c r="W182" s="36"/>
      <c r="X182" s="36"/>
      <c r="Y182" s="8"/>
      <c r="Z182" s="8"/>
      <c r="AA182" s="42"/>
      <c r="AB182" s="9"/>
      <c r="AC182" s="9"/>
      <c r="AD182" s="9"/>
      <c r="AE182" s="198"/>
      <c r="AF182" s="198"/>
      <c r="AG182" s="198"/>
      <c r="AH182" s="198"/>
      <c r="AI182" s="198"/>
      <c r="AJ182" s="198"/>
      <c r="AK182" s="198"/>
      <c r="AL182" s="198"/>
      <c r="AM182" s="198"/>
      <c r="AN182" s="198"/>
      <c r="AO182" s="198"/>
      <c r="AP182" s="198"/>
      <c r="AQ182" s="198"/>
      <c r="AR182" s="198"/>
      <c r="AS182" s="198"/>
      <c r="AT182" s="198"/>
      <c r="AU182" s="198"/>
    </row>
    <row r="183" spans="1:47" ht="12.75" hidden="1" customHeight="1" outlineLevel="1">
      <c r="A183" s="12"/>
      <c r="B183" s="12"/>
      <c r="C183" s="12"/>
      <c r="D183" s="12"/>
      <c r="E183" s="12"/>
      <c r="F183" s="173" t="str">
        <f>Asset7</f>
        <v>Communications</v>
      </c>
      <c r="G183" s="380">
        <v>0</v>
      </c>
      <c r="H183" s="381">
        <v>0</v>
      </c>
      <c r="I183" s="375">
        <v>0</v>
      </c>
      <c r="J183" s="375">
        <v>0</v>
      </c>
      <c r="K183" s="375">
        <v>0</v>
      </c>
      <c r="L183" s="375">
        <v>0</v>
      </c>
      <c r="M183" s="375">
        <v>0</v>
      </c>
      <c r="N183" s="197"/>
      <c r="O183" s="197"/>
      <c r="P183" s="197"/>
      <c r="Q183" s="197"/>
      <c r="R183" s="36"/>
      <c r="S183" s="36"/>
      <c r="T183" s="36"/>
      <c r="U183" s="36"/>
      <c r="V183" s="36"/>
      <c r="W183" s="36"/>
      <c r="X183" s="36"/>
      <c r="Y183" s="8"/>
      <c r="Z183" s="8"/>
      <c r="AA183" s="42"/>
      <c r="AB183" s="9"/>
      <c r="AC183" s="9"/>
      <c r="AD183" s="9"/>
      <c r="AE183" s="198"/>
      <c r="AF183" s="198"/>
      <c r="AG183" s="198"/>
      <c r="AH183" s="198"/>
      <c r="AI183" s="198"/>
      <c r="AJ183" s="198"/>
      <c r="AK183" s="198"/>
      <c r="AL183" s="198"/>
      <c r="AM183" s="198"/>
      <c r="AN183" s="198"/>
      <c r="AO183" s="198"/>
      <c r="AP183" s="198"/>
      <c r="AQ183" s="198"/>
      <c r="AR183" s="198"/>
      <c r="AS183" s="198"/>
      <c r="AT183" s="198"/>
      <c r="AU183" s="198"/>
    </row>
    <row r="184" spans="1:47" ht="12.75" hidden="1" customHeight="1" outlineLevel="1">
      <c r="A184" s="12"/>
      <c r="B184" s="12"/>
      <c r="C184" s="12"/>
      <c r="D184" s="12"/>
      <c r="E184" s="12"/>
      <c r="F184" s="173" t="str">
        <f>Asset8</f>
        <v>Inventory</v>
      </c>
      <c r="G184" s="380">
        <v>0</v>
      </c>
      <c r="H184" s="381">
        <v>0</v>
      </c>
      <c r="I184" s="375">
        <v>0</v>
      </c>
      <c r="J184" s="375">
        <v>0</v>
      </c>
      <c r="K184" s="375">
        <v>0</v>
      </c>
      <c r="L184" s="375">
        <v>0</v>
      </c>
      <c r="M184" s="375">
        <v>0</v>
      </c>
      <c r="N184" s="197"/>
      <c r="O184" s="197"/>
      <c r="P184" s="197"/>
      <c r="Q184" s="197"/>
      <c r="R184" s="36"/>
      <c r="S184" s="36"/>
      <c r="T184" s="36"/>
      <c r="U184" s="36"/>
      <c r="V184" s="36"/>
      <c r="W184" s="36"/>
      <c r="X184" s="36"/>
      <c r="Y184" s="8"/>
      <c r="Z184" s="8"/>
      <c r="AA184" s="42"/>
      <c r="AB184" s="9"/>
      <c r="AC184" s="9"/>
      <c r="AD184" s="9"/>
      <c r="AE184" s="198"/>
      <c r="AF184" s="198"/>
      <c r="AG184" s="198"/>
      <c r="AH184" s="198"/>
      <c r="AI184" s="198"/>
      <c r="AJ184" s="198"/>
      <c r="AK184" s="198"/>
      <c r="AL184" s="198"/>
      <c r="AM184" s="198"/>
      <c r="AN184" s="198"/>
      <c r="AO184" s="198"/>
      <c r="AP184" s="198"/>
      <c r="AQ184" s="198"/>
      <c r="AR184" s="198"/>
      <c r="AS184" s="198"/>
      <c r="AT184" s="198"/>
      <c r="AU184" s="198"/>
    </row>
    <row r="185" spans="1:47" ht="12.75" hidden="1" customHeight="1" outlineLevel="1">
      <c r="A185" s="12"/>
      <c r="B185" s="12"/>
      <c r="C185" s="12"/>
      <c r="D185" s="12"/>
      <c r="E185" s="12"/>
      <c r="F185" s="173" t="str">
        <f>Asset9</f>
        <v>IT</v>
      </c>
      <c r="G185" s="380">
        <v>5.1799999999999992E-2</v>
      </c>
      <c r="H185" s="381">
        <v>0.194383</v>
      </c>
      <c r="I185" s="375">
        <v>0</v>
      </c>
      <c r="J185" s="375">
        <v>7.54E-4</v>
      </c>
      <c r="K185" s="375">
        <v>0</v>
      </c>
      <c r="L185" s="375">
        <v>0</v>
      </c>
      <c r="M185" s="375">
        <v>0</v>
      </c>
      <c r="N185" s="197"/>
      <c r="O185" s="197"/>
      <c r="P185" s="197"/>
      <c r="Q185" s="197"/>
      <c r="R185" s="36"/>
      <c r="S185" s="36"/>
      <c r="T185" s="36"/>
      <c r="U185" s="36"/>
      <c r="V185" s="36"/>
      <c r="W185" s="36"/>
      <c r="X185" s="36"/>
      <c r="Y185" s="8"/>
      <c r="Z185" s="8"/>
      <c r="AA185" s="42"/>
      <c r="AB185" s="9"/>
      <c r="AC185" s="9"/>
      <c r="AD185" s="9"/>
      <c r="AE185" s="198"/>
      <c r="AF185" s="198"/>
      <c r="AG185" s="198"/>
      <c r="AH185" s="198"/>
      <c r="AI185" s="198"/>
      <c r="AJ185" s="198"/>
      <c r="AK185" s="198"/>
      <c r="AL185" s="198"/>
      <c r="AM185" s="198"/>
      <c r="AN185" s="198"/>
      <c r="AO185" s="198"/>
      <c r="AP185" s="198"/>
      <c r="AQ185" s="198"/>
      <c r="AR185" s="198"/>
      <c r="AS185" s="198"/>
      <c r="AT185" s="198"/>
      <c r="AU185" s="198"/>
    </row>
    <row r="186" spans="1:47" ht="12.75" hidden="1" customHeight="1" outlineLevel="1">
      <c r="A186" s="12"/>
      <c r="B186" s="12"/>
      <c r="C186" s="12"/>
      <c r="D186" s="12"/>
      <c r="E186" s="12"/>
      <c r="F186" s="173" t="str">
        <f>Asset10</f>
        <v>Vehicles</v>
      </c>
      <c r="G186" s="380">
        <v>2.2199999999999998E-3</v>
      </c>
      <c r="H186" s="381">
        <v>0.476952895115272</v>
      </c>
      <c r="I186" s="375">
        <v>3.1290331880908809E-2</v>
      </c>
      <c r="J186" s="375">
        <v>0.141208</v>
      </c>
      <c r="K186" s="375">
        <v>0</v>
      </c>
      <c r="L186" s="375">
        <v>0</v>
      </c>
      <c r="M186" s="375">
        <v>0</v>
      </c>
      <c r="N186" s="197"/>
      <c r="O186" s="197"/>
      <c r="P186" s="197"/>
      <c r="Q186" s="197"/>
      <c r="R186" s="36"/>
      <c r="S186" s="36"/>
      <c r="T186" s="36"/>
      <c r="U186" s="36"/>
      <c r="V186" s="36"/>
      <c r="W186" s="36"/>
      <c r="X186" s="36"/>
      <c r="Y186" s="8"/>
      <c r="Z186" s="8"/>
      <c r="AA186" s="42"/>
      <c r="AB186" s="9"/>
      <c r="AC186" s="9"/>
      <c r="AD186" s="9"/>
      <c r="AE186" s="198"/>
      <c r="AF186" s="198"/>
      <c r="AG186" s="198"/>
      <c r="AH186" s="198"/>
      <c r="AI186" s="198"/>
      <c r="AJ186" s="198"/>
      <c r="AK186" s="198"/>
      <c r="AL186" s="198"/>
      <c r="AM186" s="198"/>
      <c r="AN186" s="198"/>
      <c r="AO186" s="198"/>
      <c r="AP186" s="198"/>
      <c r="AQ186" s="198"/>
      <c r="AR186" s="198"/>
      <c r="AS186" s="198"/>
      <c r="AT186" s="198"/>
      <c r="AU186" s="198"/>
    </row>
    <row r="187" spans="1:47" ht="12.75" hidden="1" customHeight="1" outlineLevel="1">
      <c r="A187" s="12"/>
      <c r="B187" s="12"/>
      <c r="C187" s="12"/>
      <c r="D187" s="12"/>
      <c r="E187" s="12"/>
      <c r="F187" s="173" t="str">
        <f>Asset11</f>
        <v>other</v>
      </c>
      <c r="G187" s="380">
        <v>1.702E-2</v>
      </c>
      <c r="H187" s="381">
        <v>1.1655238422892384E-2</v>
      </c>
      <c r="I187" s="375">
        <v>0</v>
      </c>
      <c r="J187" s="375">
        <v>8.1670000000000006E-3</v>
      </c>
      <c r="K187" s="375">
        <v>0</v>
      </c>
      <c r="L187" s="375">
        <v>0</v>
      </c>
      <c r="M187" s="375">
        <v>0</v>
      </c>
      <c r="N187" s="197"/>
      <c r="O187" s="197"/>
      <c r="P187" s="197"/>
      <c r="Q187" s="197"/>
      <c r="R187" s="36"/>
      <c r="S187" s="36"/>
      <c r="T187" s="36"/>
      <c r="U187" s="36"/>
      <c r="V187" s="36"/>
      <c r="W187" s="36"/>
      <c r="X187" s="36"/>
      <c r="Y187" s="8"/>
      <c r="Z187" s="8"/>
      <c r="AA187" s="42"/>
      <c r="AB187" s="9"/>
      <c r="AC187" s="9"/>
      <c r="AD187" s="9"/>
      <c r="AE187" s="198"/>
      <c r="AF187" s="198"/>
      <c r="AG187" s="198"/>
      <c r="AH187" s="198"/>
      <c r="AI187" s="198"/>
      <c r="AJ187" s="198"/>
      <c r="AK187" s="198"/>
      <c r="AL187" s="198"/>
      <c r="AM187" s="198"/>
      <c r="AN187" s="198"/>
      <c r="AO187" s="198"/>
      <c r="AP187" s="198"/>
      <c r="AQ187" s="198"/>
      <c r="AR187" s="198"/>
      <c r="AS187" s="198"/>
      <c r="AT187" s="198"/>
      <c r="AU187" s="198"/>
    </row>
    <row r="188" spans="1:47" ht="12.75" hidden="1" customHeight="1" outlineLevel="1">
      <c r="A188" s="12"/>
      <c r="B188" s="12"/>
      <c r="C188" s="12"/>
      <c r="D188" s="12"/>
      <c r="E188" s="12"/>
      <c r="F188" s="173" t="str">
        <f>Asset12</f>
        <v>premises</v>
      </c>
      <c r="G188" s="380">
        <v>2.96E-3</v>
      </c>
      <c r="H188" s="381">
        <v>0</v>
      </c>
      <c r="I188" s="375">
        <v>0</v>
      </c>
      <c r="J188" s="375">
        <v>0</v>
      </c>
      <c r="K188" s="375">
        <v>0</v>
      </c>
      <c r="L188" s="375">
        <v>0</v>
      </c>
      <c r="M188" s="375">
        <v>0</v>
      </c>
      <c r="N188" s="197"/>
      <c r="O188" s="197"/>
      <c r="P188" s="197"/>
      <c r="Q188" s="197"/>
      <c r="R188" s="36"/>
      <c r="S188" s="36"/>
      <c r="T188" s="36"/>
      <c r="U188" s="36"/>
      <c r="V188" s="36"/>
      <c r="W188" s="36"/>
      <c r="X188" s="36"/>
      <c r="Y188" s="8"/>
      <c r="Z188" s="8"/>
      <c r="AA188" s="42"/>
      <c r="AB188" s="9"/>
      <c r="AC188" s="9"/>
      <c r="AD188" s="9"/>
      <c r="AE188" s="198"/>
      <c r="AF188" s="198"/>
      <c r="AG188" s="198"/>
      <c r="AH188" s="198"/>
      <c r="AI188" s="198"/>
      <c r="AJ188" s="198"/>
      <c r="AK188" s="198"/>
      <c r="AL188" s="198"/>
      <c r="AM188" s="198"/>
      <c r="AN188" s="198"/>
      <c r="AO188" s="198"/>
      <c r="AP188" s="198"/>
      <c r="AQ188" s="198"/>
      <c r="AR188" s="198"/>
      <c r="AS188" s="198"/>
      <c r="AT188" s="198"/>
      <c r="AU188" s="198"/>
    </row>
    <row r="189" spans="1:47" ht="12.75" hidden="1" customHeight="1" outlineLevel="1">
      <c r="A189" s="12"/>
      <c r="B189" s="12"/>
      <c r="C189" s="12"/>
      <c r="D189" s="12"/>
      <c r="E189" s="12"/>
      <c r="F189" s="173" t="str">
        <f>Asset13</f>
        <v>Land</v>
      </c>
      <c r="G189" s="380">
        <v>0</v>
      </c>
      <c r="H189" s="381">
        <v>0</v>
      </c>
      <c r="I189" s="375">
        <v>0</v>
      </c>
      <c r="J189" s="375">
        <v>0.47399999999999998</v>
      </c>
      <c r="K189" s="375">
        <v>0.96799999999999997</v>
      </c>
      <c r="L189" s="703">
        <v>2.1102717126026054</v>
      </c>
      <c r="M189" s="375">
        <v>0</v>
      </c>
      <c r="N189" s="197"/>
      <c r="O189" s="197"/>
      <c r="P189" s="197"/>
      <c r="Q189" s="197"/>
      <c r="R189" s="36"/>
      <c r="S189" s="36"/>
      <c r="T189" s="36"/>
      <c r="U189" s="36"/>
      <c r="V189" s="36"/>
      <c r="W189" s="36"/>
      <c r="X189" s="36"/>
      <c r="Y189" s="8"/>
      <c r="Z189" s="8"/>
      <c r="AA189" s="42"/>
      <c r="AB189" s="9"/>
      <c r="AC189" s="9"/>
      <c r="AD189" s="9"/>
      <c r="AE189" s="198"/>
      <c r="AF189" s="198"/>
      <c r="AG189" s="198"/>
      <c r="AH189" s="198"/>
      <c r="AI189" s="198"/>
      <c r="AJ189" s="198"/>
      <c r="AK189" s="198"/>
      <c r="AL189" s="198"/>
      <c r="AM189" s="198"/>
      <c r="AN189" s="198"/>
      <c r="AO189" s="198"/>
      <c r="AP189" s="198"/>
      <c r="AQ189" s="198"/>
      <c r="AR189" s="198"/>
      <c r="AS189" s="198"/>
      <c r="AT189" s="198"/>
      <c r="AU189" s="198"/>
    </row>
    <row r="190" spans="1:47" ht="12.75" hidden="1" customHeight="1" outlineLevel="1">
      <c r="A190" s="12"/>
      <c r="B190" s="12"/>
      <c r="C190" s="12"/>
      <c r="D190" s="12"/>
      <c r="E190" s="12"/>
      <c r="F190" s="173" t="str">
        <f>Asset14</f>
        <v>Easements</v>
      </c>
      <c r="G190" s="380">
        <v>0</v>
      </c>
      <c r="H190" s="381">
        <v>0</v>
      </c>
      <c r="I190" s="375">
        <v>0</v>
      </c>
      <c r="J190" s="375">
        <v>0</v>
      </c>
      <c r="K190" s="375">
        <v>0</v>
      </c>
      <c r="L190" s="375">
        <v>0</v>
      </c>
      <c r="M190" s="375">
        <v>0</v>
      </c>
      <c r="N190" s="197"/>
      <c r="O190" s="197"/>
      <c r="P190" s="197"/>
      <c r="Q190" s="197"/>
      <c r="R190" s="36"/>
      <c r="S190" s="36"/>
      <c r="T190" s="36"/>
      <c r="U190" s="36"/>
      <c r="V190" s="36"/>
      <c r="W190" s="36"/>
      <c r="X190" s="36"/>
      <c r="Y190" s="8"/>
      <c r="Z190" s="8"/>
      <c r="AA190" s="42"/>
      <c r="AB190" s="9"/>
      <c r="AC190" s="9"/>
      <c r="AD190" s="9"/>
      <c r="AE190" s="198"/>
      <c r="AF190" s="198"/>
      <c r="AG190" s="198"/>
      <c r="AH190" s="198"/>
      <c r="AI190" s="198"/>
      <c r="AJ190" s="198"/>
      <c r="AK190" s="198"/>
      <c r="AL190" s="198"/>
      <c r="AM190" s="198"/>
      <c r="AN190" s="198"/>
      <c r="AO190" s="198"/>
      <c r="AP190" s="198"/>
      <c r="AQ190" s="198"/>
      <c r="AR190" s="198"/>
      <c r="AS190" s="198"/>
      <c r="AT190" s="198"/>
      <c r="AU190" s="198"/>
    </row>
    <row r="191" spans="1:47" ht="12.75" hidden="1" customHeight="1" outlineLevel="1">
      <c r="A191" s="12"/>
      <c r="B191" s="12"/>
      <c r="C191" s="12"/>
      <c r="D191" s="12"/>
      <c r="E191" s="12"/>
      <c r="F191" s="173">
        <f>Asset15</f>
        <v>0</v>
      </c>
      <c r="G191" s="163"/>
      <c r="H191" s="64"/>
      <c r="I191" s="64"/>
      <c r="J191" s="64"/>
      <c r="K191" s="64"/>
      <c r="L191" s="64"/>
      <c r="M191" s="196"/>
      <c r="N191" s="197"/>
      <c r="O191" s="197"/>
      <c r="P191" s="197"/>
      <c r="Q191" s="197"/>
      <c r="R191" s="36"/>
      <c r="S191" s="36"/>
      <c r="T191" s="36"/>
      <c r="U191" s="36"/>
      <c r="V191" s="36"/>
      <c r="W191" s="36"/>
      <c r="X191" s="36"/>
      <c r="Y191" s="8"/>
      <c r="Z191" s="8"/>
      <c r="AA191" s="42"/>
      <c r="AB191" s="9"/>
      <c r="AC191" s="9"/>
      <c r="AD191" s="9"/>
      <c r="AE191" s="198"/>
      <c r="AF191" s="198"/>
      <c r="AG191" s="198"/>
      <c r="AH191" s="198"/>
      <c r="AI191" s="198"/>
      <c r="AJ191" s="198"/>
      <c r="AK191" s="198"/>
      <c r="AL191" s="198"/>
      <c r="AM191" s="198"/>
      <c r="AN191" s="198"/>
      <c r="AO191" s="198"/>
      <c r="AP191" s="198"/>
      <c r="AQ191" s="198"/>
      <c r="AR191" s="198"/>
      <c r="AS191" s="198"/>
      <c r="AT191" s="198"/>
      <c r="AU191" s="198"/>
    </row>
    <row r="192" spans="1:47" ht="12.75" hidden="1" customHeight="1" outlineLevel="1">
      <c r="A192" s="12"/>
      <c r="B192" s="12"/>
      <c r="C192" s="12"/>
      <c r="D192" s="12"/>
      <c r="E192" s="12"/>
      <c r="F192" s="173">
        <f>Asset16</f>
        <v>0</v>
      </c>
      <c r="G192" s="163"/>
      <c r="H192" s="64"/>
      <c r="I192" s="64"/>
      <c r="J192" s="64"/>
      <c r="K192" s="64"/>
      <c r="L192" s="64"/>
      <c r="M192" s="196"/>
      <c r="N192" s="197"/>
      <c r="O192" s="197"/>
      <c r="P192" s="197"/>
      <c r="Q192" s="197"/>
      <c r="R192" s="36"/>
      <c r="S192" s="36"/>
      <c r="T192" s="36"/>
      <c r="U192" s="36"/>
      <c r="V192" s="36"/>
      <c r="W192" s="36"/>
      <c r="X192" s="36"/>
      <c r="Y192" s="8"/>
      <c r="Z192" s="8"/>
      <c r="AA192" s="42"/>
      <c r="AB192" s="9"/>
      <c r="AC192" s="9"/>
      <c r="AD192" s="9"/>
      <c r="AE192" s="198"/>
      <c r="AF192" s="198"/>
      <c r="AG192" s="198"/>
      <c r="AH192" s="198"/>
      <c r="AI192" s="198"/>
      <c r="AJ192" s="198"/>
      <c r="AK192" s="198"/>
      <c r="AL192" s="198"/>
      <c r="AM192" s="198"/>
      <c r="AN192" s="198"/>
      <c r="AO192" s="198"/>
      <c r="AP192" s="198"/>
      <c r="AQ192" s="198"/>
      <c r="AR192" s="198"/>
      <c r="AS192" s="198"/>
      <c r="AT192" s="198"/>
      <c r="AU192" s="198"/>
    </row>
    <row r="193" spans="1:47" ht="12.75" hidden="1" customHeight="1" outlineLevel="1">
      <c r="A193" s="12"/>
      <c r="B193" s="12"/>
      <c r="C193" s="12"/>
      <c r="D193" s="12"/>
      <c r="E193" s="12"/>
      <c r="F193" s="173">
        <f>Asset17</f>
        <v>0</v>
      </c>
      <c r="G193" s="163"/>
      <c r="H193" s="64"/>
      <c r="I193" s="64"/>
      <c r="J193" s="64"/>
      <c r="K193" s="64"/>
      <c r="L193" s="64"/>
      <c r="M193" s="196"/>
      <c r="N193" s="197"/>
      <c r="O193" s="197"/>
      <c r="P193" s="197"/>
      <c r="Q193" s="197"/>
      <c r="R193" s="36"/>
      <c r="S193" s="36"/>
      <c r="T193" s="36"/>
      <c r="U193" s="36"/>
      <c r="V193" s="36"/>
      <c r="W193" s="36"/>
      <c r="X193" s="36"/>
      <c r="Y193" s="8"/>
      <c r="Z193" s="8"/>
      <c r="AA193" s="42"/>
      <c r="AB193" s="9"/>
      <c r="AC193" s="9"/>
      <c r="AD193" s="9"/>
      <c r="AE193" s="198"/>
      <c r="AF193" s="198"/>
      <c r="AG193" s="198"/>
      <c r="AH193" s="198"/>
      <c r="AI193" s="198"/>
      <c r="AJ193" s="198"/>
      <c r="AK193" s="198"/>
      <c r="AL193" s="198"/>
      <c r="AM193" s="198"/>
      <c r="AN193" s="198"/>
      <c r="AO193" s="198"/>
      <c r="AP193" s="198"/>
      <c r="AQ193" s="198"/>
      <c r="AR193" s="198"/>
      <c r="AS193" s="198"/>
      <c r="AT193" s="198"/>
      <c r="AU193" s="198"/>
    </row>
    <row r="194" spans="1:47" ht="12.75" hidden="1" customHeight="1" outlineLevel="1">
      <c r="A194" s="12"/>
      <c r="B194" s="12"/>
      <c r="C194" s="12"/>
      <c r="D194" s="12"/>
      <c r="E194" s="12"/>
      <c r="F194" s="173">
        <f>Asset18</f>
        <v>0</v>
      </c>
      <c r="G194" s="163"/>
      <c r="H194" s="64"/>
      <c r="I194" s="64"/>
      <c r="J194" s="64"/>
      <c r="K194" s="64"/>
      <c r="L194" s="64"/>
      <c r="M194" s="196"/>
      <c r="N194" s="197"/>
      <c r="O194" s="197"/>
      <c r="P194" s="197"/>
      <c r="Q194" s="197"/>
      <c r="R194" s="36"/>
      <c r="S194" s="36"/>
      <c r="T194" s="36"/>
      <c r="U194" s="36"/>
      <c r="V194" s="36"/>
      <c r="W194" s="36"/>
      <c r="X194" s="36"/>
      <c r="Y194" s="8"/>
      <c r="Z194" s="8"/>
      <c r="AA194" s="42"/>
      <c r="AB194" s="9"/>
      <c r="AC194" s="9"/>
      <c r="AD194" s="9"/>
      <c r="AE194" s="198"/>
      <c r="AF194" s="198"/>
      <c r="AG194" s="198"/>
      <c r="AH194" s="198"/>
      <c r="AI194" s="198"/>
      <c r="AJ194" s="198"/>
      <c r="AK194" s="198"/>
      <c r="AL194" s="198"/>
      <c r="AM194" s="198"/>
      <c r="AN194" s="198"/>
      <c r="AO194" s="198"/>
      <c r="AP194" s="198"/>
      <c r="AQ194" s="198"/>
      <c r="AR194" s="198"/>
      <c r="AS194" s="198"/>
      <c r="AT194" s="198"/>
      <c r="AU194" s="198"/>
    </row>
    <row r="195" spans="1:47" ht="12.75" hidden="1" customHeight="1" outlineLevel="1">
      <c r="A195" s="12"/>
      <c r="B195" s="12"/>
      <c r="C195" s="12"/>
      <c r="D195" s="12"/>
      <c r="E195" s="12"/>
      <c r="F195" s="173">
        <f>Asset19</f>
        <v>0</v>
      </c>
      <c r="G195" s="163"/>
      <c r="H195" s="64"/>
      <c r="I195" s="64"/>
      <c r="J195" s="64"/>
      <c r="K195" s="64"/>
      <c r="L195" s="64"/>
      <c r="M195" s="196"/>
      <c r="N195" s="197"/>
      <c r="O195" s="197"/>
      <c r="P195" s="197"/>
      <c r="Q195" s="197"/>
      <c r="R195" s="36"/>
      <c r="S195" s="36"/>
      <c r="T195" s="36"/>
      <c r="U195" s="36"/>
      <c r="V195" s="36"/>
      <c r="W195" s="36"/>
      <c r="X195" s="36"/>
      <c r="Y195" s="8"/>
      <c r="Z195" s="8"/>
      <c r="AA195" s="42"/>
      <c r="AB195" s="9"/>
      <c r="AC195" s="9"/>
      <c r="AD195" s="9"/>
      <c r="AE195" s="198"/>
      <c r="AF195" s="198"/>
      <c r="AG195" s="198"/>
      <c r="AH195" s="198"/>
      <c r="AI195" s="198"/>
      <c r="AJ195" s="198"/>
      <c r="AK195" s="198"/>
      <c r="AL195" s="198"/>
      <c r="AM195" s="198"/>
      <c r="AN195" s="198"/>
      <c r="AO195" s="198"/>
      <c r="AP195" s="198"/>
      <c r="AQ195" s="198"/>
      <c r="AR195" s="198"/>
      <c r="AS195" s="198"/>
      <c r="AT195" s="198"/>
      <c r="AU195" s="198"/>
    </row>
    <row r="196" spans="1:47" ht="12.75" hidden="1" customHeight="1" outlineLevel="1">
      <c r="A196" s="12"/>
      <c r="B196" s="12"/>
      <c r="C196" s="12"/>
      <c r="D196" s="12"/>
      <c r="E196" s="12"/>
      <c r="F196" s="173">
        <f>Asset20</f>
        <v>0</v>
      </c>
      <c r="G196" s="163"/>
      <c r="H196" s="64"/>
      <c r="I196" s="64"/>
      <c r="J196" s="64"/>
      <c r="K196" s="64"/>
      <c r="L196" s="64"/>
      <c r="M196" s="196"/>
      <c r="N196" s="197"/>
      <c r="O196" s="197"/>
      <c r="P196" s="197"/>
      <c r="Q196" s="197"/>
      <c r="R196" s="36"/>
      <c r="S196" s="36"/>
      <c r="T196" s="36"/>
      <c r="U196" s="36"/>
      <c r="V196" s="36"/>
      <c r="W196" s="36"/>
      <c r="X196" s="36"/>
      <c r="Y196" s="8"/>
      <c r="Z196" s="8"/>
      <c r="AA196" s="42"/>
      <c r="AB196" s="9"/>
      <c r="AC196" s="9"/>
      <c r="AD196" s="9"/>
      <c r="AE196" s="198"/>
      <c r="AF196" s="198"/>
      <c r="AG196" s="198"/>
      <c r="AH196" s="198"/>
      <c r="AI196" s="198"/>
      <c r="AJ196" s="198"/>
      <c r="AK196" s="198"/>
      <c r="AL196" s="198"/>
      <c r="AM196" s="198"/>
      <c r="AN196" s="198"/>
      <c r="AO196" s="198"/>
      <c r="AP196" s="198"/>
      <c r="AQ196" s="198"/>
      <c r="AR196" s="198"/>
      <c r="AS196" s="198"/>
      <c r="AT196" s="198"/>
      <c r="AU196" s="198"/>
    </row>
    <row r="197" spans="1:47" ht="12.75" hidden="1" customHeight="1" outlineLevel="1">
      <c r="A197" s="12"/>
      <c r="B197" s="12"/>
      <c r="C197" s="12"/>
      <c r="D197" s="12"/>
      <c r="E197" s="12"/>
      <c r="F197" s="303">
        <f>Asset21</f>
        <v>0</v>
      </c>
      <c r="G197" s="163"/>
      <c r="H197" s="64"/>
      <c r="I197" s="64"/>
      <c r="J197" s="64"/>
      <c r="K197" s="64"/>
      <c r="L197" s="64"/>
      <c r="M197" s="196"/>
      <c r="N197" s="197"/>
      <c r="O197" s="197"/>
      <c r="P197" s="197"/>
      <c r="Q197" s="197"/>
      <c r="R197" s="36"/>
      <c r="S197" s="36"/>
      <c r="T197" s="36"/>
      <c r="U197" s="36"/>
      <c r="V197" s="36"/>
      <c r="W197" s="36"/>
      <c r="X197" s="36"/>
      <c r="Y197" s="8"/>
      <c r="Z197" s="8"/>
      <c r="AA197" s="42"/>
      <c r="AB197" s="9"/>
      <c r="AC197" s="9"/>
      <c r="AD197" s="9"/>
      <c r="AE197" s="198"/>
      <c r="AF197" s="198"/>
      <c r="AG197" s="198"/>
      <c r="AH197" s="198"/>
      <c r="AI197" s="198"/>
      <c r="AJ197" s="198"/>
      <c r="AK197" s="198"/>
      <c r="AL197" s="198"/>
      <c r="AM197" s="198"/>
      <c r="AN197" s="198"/>
      <c r="AO197" s="198"/>
      <c r="AP197" s="198"/>
      <c r="AQ197" s="198"/>
      <c r="AR197" s="198"/>
      <c r="AS197" s="198"/>
      <c r="AT197" s="198"/>
      <c r="AU197" s="198"/>
    </row>
    <row r="198" spans="1:47" ht="12.75" hidden="1" customHeight="1" outlineLevel="1">
      <c r="A198" s="12"/>
      <c r="B198" s="12"/>
      <c r="C198" s="12"/>
      <c r="D198" s="12"/>
      <c r="E198" s="12"/>
      <c r="F198" s="303">
        <f>Asset22</f>
        <v>0</v>
      </c>
      <c r="G198" s="163"/>
      <c r="H198" s="64"/>
      <c r="I198" s="64"/>
      <c r="J198" s="64"/>
      <c r="K198" s="64"/>
      <c r="L198" s="64"/>
      <c r="M198" s="196"/>
      <c r="N198" s="197"/>
      <c r="O198" s="197"/>
      <c r="P198" s="197"/>
      <c r="Q198" s="197"/>
      <c r="R198" s="36"/>
      <c r="S198" s="36"/>
      <c r="T198" s="36"/>
      <c r="U198" s="36"/>
      <c r="V198" s="36"/>
      <c r="W198" s="36"/>
      <c r="X198" s="36"/>
      <c r="Y198" s="8"/>
      <c r="Z198" s="8"/>
      <c r="AA198" s="42"/>
      <c r="AB198" s="9"/>
      <c r="AC198" s="9"/>
      <c r="AD198" s="9"/>
      <c r="AE198" s="198"/>
      <c r="AF198" s="198"/>
      <c r="AG198" s="198"/>
      <c r="AH198" s="198"/>
      <c r="AI198" s="198"/>
      <c r="AJ198" s="198"/>
      <c r="AK198" s="198"/>
      <c r="AL198" s="198"/>
      <c r="AM198" s="198"/>
      <c r="AN198" s="198"/>
      <c r="AO198" s="198"/>
      <c r="AP198" s="198"/>
      <c r="AQ198" s="198"/>
      <c r="AR198" s="198"/>
      <c r="AS198" s="198"/>
      <c r="AT198" s="198"/>
      <c r="AU198" s="198"/>
    </row>
    <row r="199" spans="1:47" ht="12.75" hidden="1" customHeight="1" outlineLevel="1">
      <c r="A199" s="12"/>
      <c r="B199" s="12"/>
      <c r="C199" s="12"/>
      <c r="D199" s="12"/>
      <c r="E199" s="12"/>
      <c r="F199" s="303">
        <f>Asset23</f>
        <v>0</v>
      </c>
      <c r="G199" s="163"/>
      <c r="H199" s="64"/>
      <c r="I199" s="64"/>
      <c r="J199" s="64"/>
      <c r="K199" s="64"/>
      <c r="L199" s="64"/>
      <c r="M199" s="196"/>
      <c r="N199" s="197"/>
      <c r="O199" s="197"/>
      <c r="P199" s="197"/>
      <c r="Q199" s="197"/>
      <c r="R199" s="36"/>
      <c r="S199" s="36"/>
      <c r="T199" s="36"/>
      <c r="U199" s="36"/>
      <c r="V199" s="36"/>
      <c r="W199" s="36"/>
      <c r="X199" s="36"/>
      <c r="Y199" s="8"/>
      <c r="Z199" s="8"/>
      <c r="AA199" s="42"/>
      <c r="AB199" s="9"/>
      <c r="AC199" s="9"/>
      <c r="AD199" s="9"/>
      <c r="AE199" s="198"/>
      <c r="AF199" s="198"/>
      <c r="AG199" s="198"/>
      <c r="AH199" s="198"/>
      <c r="AI199" s="198"/>
      <c r="AJ199" s="198"/>
      <c r="AK199" s="198"/>
      <c r="AL199" s="198"/>
      <c r="AM199" s="198"/>
      <c r="AN199" s="198"/>
      <c r="AO199" s="198"/>
      <c r="AP199" s="198"/>
      <c r="AQ199" s="198"/>
      <c r="AR199" s="198"/>
      <c r="AS199" s="198"/>
      <c r="AT199" s="198"/>
      <c r="AU199" s="198"/>
    </row>
    <row r="200" spans="1:47" ht="12.75" hidden="1" customHeight="1" outlineLevel="1">
      <c r="A200" s="12"/>
      <c r="B200" s="12"/>
      <c r="C200" s="12"/>
      <c r="D200" s="12"/>
      <c r="E200" s="12"/>
      <c r="F200" s="303">
        <f>Asset24</f>
        <v>0</v>
      </c>
      <c r="G200" s="163"/>
      <c r="H200" s="64"/>
      <c r="I200" s="64"/>
      <c r="J200" s="64"/>
      <c r="K200" s="64"/>
      <c r="L200" s="64"/>
      <c r="M200" s="196"/>
      <c r="N200" s="197"/>
      <c r="O200" s="197"/>
      <c r="P200" s="197"/>
      <c r="Q200" s="197"/>
      <c r="R200" s="36"/>
      <c r="S200" s="36"/>
      <c r="T200" s="36"/>
      <c r="U200" s="36"/>
      <c r="V200" s="36"/>
      <c r="W200" s="36"/>
      <c r="X200" s="36"/>
      <c r="Y200" s="8"/>
      <c r="Z200" s="8"/>
      <c r="AA200" s="42"/>
      <c r="AB200" s="9"/>
      <c r="AC200" s="9"/>
      <c r="AD200" s="9"/>
      <c r="AE200" s="198"/>
      <c r="AF200" s="198"/>
      <c r="AG200" s="198"/>
      <c r="AH200" s="198"/>
      <c r="AI200" s="198"/>
      <c r="AJ200" s="198"/>
      <c r="AK200" s="198"/>
      <c r="AL200" s="198"/>
      <c r="AM200" s="198"/>
      <c r="AN200" s="198"/>
      <c r="AO200" s="198"/>
      <c r="AP200" s="198"/>
      <c r="AQ200" s="198"/>
      <c r="AR200" s="198"/>
      <c r="AS200" s="198"/>
      <c r="AT200" s="198"/>
      <c r="AU200" s="198"/>
    </row>
    <row r="201" spans="1:47" ht="12.75" hidden="1" customHeight="1" outlineLevel="1">
      <c r="A201" s="12"/>
      <c r="B201" s="12"/>
      <c r="C201" s="12"/>
      <c r="D201" s="12"/>
      <c r="E201" s="12"/>
      <c r="F201" s="303">
        <f>Asset25</f>
        <v>0</v>
      </c>
      <c r="G201" s="163"/>
      <c r="H201" s="64"/>
      <c r="I201" s="64"/>
      <c r="J201" s="64"/>
      <c r="K201" s="64"/>
      <c r="L201" s="64"/>
      <c r="M201" s="196"/>
      <c r="N201" s="197"/>
      <c r="O201" s="197"/>
      <c r="P201" s="197"/>
      <c r="Q201" s="197"/>
      <c r="R201" s="36"/>
      <c r="S201" s="36"/>
      <c r="T201" s="36"/>
      <c r="U201" s="36"/>
      <c r="V201" s="36"/>
      <c r="W201" s="36"/>
      <c r="X201" s="36"/>
      <c r="Y201" s="8"/>
      <c r="Z201" s="8"/>
      <c r="AA201" s="42"/>
      <c r="AB201" s="9"/>
      <c r="AC201" s="9"/>
      <c r="AD201" s="9"/>
      <c r="AE201" s="198"/>
      <c r="AF201" s="198"/>
      <c r="AG201" s="198"/>
      <c r="AH201" s="198"/>
      <c r="AI201" s="198"/>
      <c r="AJ201" s="198"/>
      <c r="AK201" s="198"/>
      <c r="AL201" s="198"/>
      <c r="AM201" s="198"/>
      <c r="AN201" s="198"/>
      <c r="AO201" s="198"/>
      <c r="AP201" s="198"/>
      <c r="AQ201" s="198"/>
      <c r="AR201" s="198"/>
      <c r="AS201" s="198"/>
      <c r="AT201" s="198"/>
      <c r="AU201" s="198"/>
    </row>
    <row r="202" spans="1:47" ht="12.75" hidden="1" customHeight="1" outlineLevel="1">
      <c r="A202" s="12"/>
      <c r="B202" s="12"/>
      <c r="C202" s="12"/>
      <c r="D202" s="12"/>
      <c r="E202" s="12"/>
      <c r="F202" s="303">
        <f>Asset26</f>
        <v>0</v>
      </c>
      <c r="G202" s="163"/>
      <c r="H202" s="64"/>
      <c r="I202" s="64"/>
      <c r="J202" s="64"/>
      <c r="K202" s="64"/>
      <c r="L202" s="64"/>
      <c r="M202" s="196"/>
      <c r="N202" s="197"/>
      <c r="O202" s="197"/>
      <c r="P202" s="197"/>
      <c r="Q202" s="197"/>
      <c r="R202" s="36"/>
      <c r="S202" s="36"/>
      <c r="T202" s="36"/>
      <c r="U202" s="36"/>
      <c r="V202" s="36"/>
      <c r="W202" s="36"/>
      <c r="X202" s="36"/>
      <c r="Y202" s="8"/>
      <c r="Z202" s="8"/>
      <c r="AA202" s="42"/>
      <c r="AB202" s="9"/>
      <c r="AC202" s="9"/>
      <c r="AD202" s="9"/>
      <c r="AE202" s="198"/>
      <c r="AF202" s="198"/>
      <c r="AG202" s="198"/>
      <c r="AH202" s="198"/>
      <c r="AI202" s="198"/>
      <c r="AJ202" s="198"/>
      <c r="AK202" s="198"/>
      <c r="AL202" s="198"/>
      <c r="AM202" s="198"/>
      <c r="AN202" s="198"/>
      <c r="AO202" s="198"/>
      <c r="AP202" s="198"/>
      <c r="AQ202" s="198"/>
      <c r="AR202" s="198"/>
      <c r="AS202" s="198"/>
      <c r="AT202" s="198"/>
      <c r="AU202" s="198"/>
    </row>
    <row r="203" spans="1:47" ht="12.75" hidden="1" customHeight="1" outlineLevel="1">
      <c r="A203" s="12"/>
      <c r="B203" s="12"/>
      <c r="C203" s="12"/>
      <c r="D203" s="12"/>
      <c r="E203" s="12"/>
      <c r="F203" s="303">
        <f>Asset27</f>
        <v>0</v>
      </c>
      <c r="G203" s="163"/>
      <c r="H203" s="64"/>
      <c r="I203" s="64"/>
      <c r="J203" s="64"/>
      <c r="K203" s="64"/>
      <c r="L203" s="64"/>
      <c r="M203" s="196"/>
      <c r="N203" s="197"/>
      <c r="O203" s="197"/>
      <c r="P203" s="197"/>
      <c r="Q203" s="197"/>
      <c r="R203" s="36"/>
      <c r="S203" s="36"/>
      <c r="T203" s="36"/>
      <c r="U203" s="36"/>
      <c r="V203" s="36"/>
      <c r="W203" s="36"/>
      <c r="X203" s="36"/>
      <c r="Y203" s="8"/>
      <c r="Z203" s="8"/>
      <c r="AA203" s="42"/>
      <c r="AB203" s="9"/>
      <c r="AC203" s="9"/>
      <c r="AD203" s="9"/>
      <c r="AE203" s="198"/>
      <c r="AF203" s="198"/>
      <c r="AG203" s="198"/>
      <c r="AH203" s="198"/>
      <c r="AI203" s="198"/>
      <c r="AJ203" s="198"/>
      <c r="AK203" s="198"/>
      <c r="AL203" s="198"/>
      <c r="AM203" s="198"/>
      <c r="AN203" s="198"/>
      <c r="AO203" s="198"/>
      <c r="AP203" s="198"/>
      <c r="AQ203" s="198"/>
      <c r="AR203" s="198"/>
      <c r="AS203" s="198"/>
      <c r="AT203" s="198"/>
      <c r="AU203" s="198"/>
    </row>
    <row r="204" spans="1:47" ht="12.75" hidden="1" customHeight="1" outlineLevel="1">
      <c r="A204" s="12"/>
      <c r="B204" s="12"/>
      <c r="C204" s="12"/>
      <c r="D204" s="12"/>
      <c r="E204" s="12"/>
      <c r="F204" s="303">
        <f>Asset28</f>
        <v>0</v>
      </c>
      <c r="G204" s="163"/>
      <c r="H204" s="64"/>
      <c r="I204" s="64"/>
      <c r="J204" s="64"/>
      <c r="K204" s="64"/>
      <c r="L204" s="64"/>
      <c r="M204" s="196"/>
      <c r="N204" s="197"/>
      <c r="O204" s="197"/>
      <c r="P204" s="197"/>
      <c r="Q204" s="197"/>
      <c r="R204" s="36"/>
      <c r="S204" s="36"/>
      <c r="T204" s="36"/>
      <c r="U204" s="36"/>
      <c r="V204" s="36"/>
      <c r="W204" s="36"/>
      <c r="X204" s="36"/>
      <c r="Y204" s="8"/>
      <c r="Z204" s="8"/>
      <c r="AA204" s="42"/>
      <c r="AB204" s="9"/>
      <c r="AC204" s="9"/>
      <c r="AD204" s="9"/>
      <c r="AE204" s="198"/>
      <c r="AF204" s="198"/>
      <c r="AG204" s="198"/>
      <c r="AH204" s="198"/>
      <c r="AI204" s="198"/>
      <c r="AJ204" s="198"/>
      <c r="AK204" s="198"/>
      <c r="AL204" s="198"/>
      <c r="AM204" s="198"/>
      <c r="AN204" s="198"/>
      <c r="AO204" s="198"/>
      <c r="AP204" s="198"/>
      <c r="AQ204" s="198"/>
      <c r="AR204" s="198"/>
      <c r="AS204" s="198"/>
      <c r="AT204" s="198"/>
      <c r="AU204" s="198"/>
    </row>
    <row r="205" spans="1:47" ht="12.75" hidden="1" customHeight="1" outlineLevel="1">
      <c r="A205" s="12"/>
      <c r="B205" s="12"/>
      <c r="C205" s="12"/>
      <c r="D205" s="12"/>
      <c r="E205" s="12"/>
      <c r="F205" s="303">
        <f>Asset29</f>
        <v>0</v>
      </c>
      <c r="G205" s="163"/>
      <c r="H205" s="64"/>
      <c r="I205" s="64"/>
      <c r="J205" s="64"/>
      <c r="K205" s="64"/>
      <c r="L205" s="64"/>
      <c r="M205" s="196"/>
      <c r="N205" s="197"/>
      <c r="O205" s="197"/>
      <c r="P205" s="197"/>
      <c r="Q205" s="197"/>
      <c r="R205" s="36"/>
      <c r="S205" s="36"/>
      <c r="T205" s="36"/>
      <c r="U205" s="36"/>
      <c r="V205" s="36"/>
      <c r="W205" s="36"/>
      <c r="X205" s="36"/>
      <c r="Y205" s="8"/>
      <c r="Z205" s="8"/>
      <c r="AA205" s="42"/>
      <c r="AB205" s="9"/>
      <c r="AC205" s="9"/>
      <c r="AD205" s="9"/>
      <c r="AE205" s="198"/>
      <c r="AF205" s="198"/>
      <c r="AG205" s="198"/>
      <c r="AH205" s="198"/>
      <c r="AI205" s="198"/>
      <c r="AJ205" s="198"/>
      <c r="AK205" s="198"/>
      <c r="AL205" s="198"/>
      <c r="AM205" s="198"/>
      <c r="AN205" s="198"/>
      <c r="AO205" s="198"/>
      <c r="AP205" s="198"/>
      <c r="AQ205" s="198"/>
      <c r="AR205" s="198"/>
      <c r="AS205" s="198"/>
      <c r="AT205" s="198"/>
      <c r="AU205" s="198"/>
    </row>
    <row r="206" spans="1:47" ht="12.75" hidden="1" customHeight="1" outlineLevel="1">
      <c r="A206" s="12"/>
      <c r="B206" s="12"/>
      <c r="C206" s="12"/>
      <c r="D206" s="12"/>
      <c r="E206" s="12"/>
      <c r="F206" s="303">
        <f>Asset30</f>
        <v>0</v>
      </c>
      <c r="G206" s="163"/>
      <c r="H206" s="64"/>
      <c r="I206" s="64"/>
      <c r="J206" s="64"/>
      <c r="K206" s="64"/>
      <c r="L206" s="64"/>
      <c r="M206" s="196"/>
      <c r="N206" s="197"/>
      <c r="O206" s="197"/>
      <c r="P206" s="197"/>
      <c r="Q206" s="197"/>
      <c r="R206" s="36"/>
      <c r="S206" s="36"/>
      <c r="T206" s="36"/>
      <c r="U206" s="36"/>
      <c r="V206" s="36"/>
      <c r="W206" s="36"/>
      <c r="X206" s="36"/>
      <c r="Y206" s="8"/>
      <c r="Z206" s="8"/>
      <c r="AA206" s="42"/>
      <c r="AB206" s="9"/>
      <c r="AC206" s="9"/>
      <c r="AD206" s="9"/>
      <c r="AE206" s="198"/>
      <c r="AF206" s="198"/>
      <c r="AG206" s="198"/>
      <c r="AH206" s="198"/>
      <c r="AI206" s="198"/>
      <c r="AJ206" s="198"/>
      <c r="AK206" s="198"/>
      <c r="AL206" s="198"/>
      <c r="AM206" s="198"/>
      <c r="AN206" s="198"/>
      <c r="AO206" s="198"/>
      <c r="AP206" s="198"/>
      <c r="AQ206" s="198"/>
      <c r="AR206" s="198"/>
      <c r="AS206" s="198"/>
      <c r="AT206" s="198"/>
      <c r="AU206" s="198"/>
    </row>
    <row r="207" spans="1:47" collapsed="1">
      <c r="A207" s="12"/>
      <c r="B207" s="12"/>
      <c r="C207" s="12"/>
      <c r="D207" s="12"/>
      <c r="E207" s="12"/>
      <c r="F207" s="173" t="s">
        <v>19</v>
      </c>
      <c r="G207" s="308">
        <f>SUM(G177:G206)</f>
        <v>7.3999999999999996E-2</v>
      </c>
      <c r="H207" s="308">
        <f t="shared" ref="H207:Q207" si="40">SUM(H177:H206)</f>
        <v>0.68299113353816443</v>
      </c>
      <c r="I207" s="308">
        <f t="shared" si="40"/>
        <v>3.1290331880908809E-2</v>
      </c>
      <c r="J207" s="308">
        <f t="shared" si="40"/>
        <v>0.62412899999999993</v>
      </c>
      <c r="K207" s="308">
        <f t="shared" si="40"/>
        <v>0.96799999999999997</v>
      </c>
      <c r="L207" s="308">
        <f t="shared" si="40"/>
        <v>2.1102717126026054</v>
      </c>
      <c r="M207" s="308">
        <f>SUM(M177:M206)</f>
        <v>0.30299999999999999</v>
      </c>
      <c r="N207" s="308">
        <f t="shared" si="40"/>
        <v>0</v>
      </c>
      <c r="O207" s="308">
        <f t="shared" si="40"/>
        <v>0</v>
      </c>
      <c r="P207" s="308">
        <f t="shared" si="40"/>
        <v>0</v>
      </c>
      <c r="Q207" s="308">
        <f t="shared" si="40"/>
        <v>0</v>
      </c>
      <c r="R207" s="36"/>
      <c r="S207" s="36"/>
      <c r="T207" s="36"/>
      <c r="U207" s="36"/>
      <c r="V207" s="36"/>
      <c r="W207" s="36"/>
      <c r="X207" s="36"/>
      <c r="Y207" s="8"/>
      <c r="Z207" s="8"/>
      <c r="AA207" s="42"/>
      <c r="AB207" s="9"/>
      <c r="AC207" s="9"/>
      <c r="AD207" s="9"/>
      <c r="AE207" s="198"/>
      <c r="AF207" s="198"/>
      <c r="AG207" s="198"/>
      <c r="AH207" s="198"/>
      <c r="AI207" s="198"/>
      <c r="AJ207" s="198"/>
      <c r="AK207" s="198"/>
      <c r="AL207" s="198"/>
      <c r="AM207" s="198"/>
      <c r="AN207" s="198"/>
      <c r="AO207" s="198"/>
      <c r="AP207" s="198"/>
      <c r="AQ207" s="198"/>
      <c r="AR207" s="198"/>
      <c r="AS207" s="198"/>
      <c r="AT207" s="198"/>
      <c r="AU207" s="198"/>
    </row>
    <row r="208" spans="1:47" ht="19.5" customHeight="1">
      <c r="A208" s="12"/>
      <c r="B208" s="12"/>
      <c r="C208" s="12"/>
      <c r="D208" s="12"/>
      <c r="E208" s="12"/>
      <c r="F208" s="38"/>
      <c r="G208" s="61"/>
      <c r="H208" s="61"/>
      <c r="I208" s="61"/>
      <c r="J208" s="61"/>
      <c r="K208" s="61"/>
      <c r="L208" s="61"/>
      <c r="M208" s="61"/>
      <c r="N208" s="36"/>
      <c r="O208" s="36"/>
      <c r="P208" s="36"/>
      <c r="Q208" s="36"/>
      <c r="R208" s="243">
        <f>SUM(G207:Q207)</f>
        <v>4.7936821780216787</v>
      </c>
      <c r="S208" s="36"/>
      <c r="T208" s="36"/>
      <c r="U208" s="36"/>
      <c r="V208" s="36"/>
      <c r="W208" s="36"/>
      <c r="X208" s="36"/>
      <c r="Y208" s="8"/>
      <c r="Z208" s="8"/>
      <c r="AA208" s="42"/>
      <c r="AB208" s="9"/>
      <c r="AC208" s="9"/>
      <c r="AD208" s="9"/>
      <c r="AE208" s="198"/>
      <c r="AF208" s="198"/>
      <c r="AG208" s="198"/>
      <c r="AH208" s="198"/>
      <c r="AI208" s="198"/>
      <c r="AJ208" s="198"/>
      <c r="AK208" s="198"/>
      <c r="AL208" s="198"/>
      <c r="AM208" s="198"/>
      <c r="AN208" s="198"/>
      <c r="AO208" s="198"/>
      <c r="AP208" s="198"/>
      <c r="AQ208" s="198"/>
      <c r="AR208" s="198"/>
      <c r="AS208" s="198"/>
      <c r="AT208" s="198"/>
      <c r="AU208" s="198"/>
    </row>
    <row r="209" spans="1:47">
      <c r="A209" s="74"/>
      <c r="B209" s="74"/>
      <c r="C209" s="74"/>
      <c r="D209" s="74"/>
      <c r="E209" s="74"/>
      <c r="F209" s="706" t="str">
        <f>"Actual Net Capital Expenditure – As Commissioned ($m Real "&amp;CONCATENATE(LEFT(X7, 4)-1 &amp;"-" &amp;IF(X7&gt;"2009-10",,"0") &amp;RIGHT(X7,2)-1)&amp;")"</f>
        <v>Actual Net Capital Expenditure – As Commissioned ($m Real 2007-08)</v>
      </c>
      <c r="G209" s="706"/>
      <c r="H209" s="706"/>
      <c r="I209" s="706"/>
      <c r="J209" s="166"/>
      <c r="K209" s="166"/>
      <c r="L209" s="166"/>
      <c r="M209" s="166"/>
      <c r="N209" s="167"/>
      <c r="O209" s="167"/>
      <c r="P209" s="167"/>
      <c r="Q209" s="167"/>
      <c r="R209" s="167"/>
      <c r="S209" s="167"/>
      <c r="T209" s="167"/>
      <c r="U209" s="167"/>
      <c r="V209" s="167"/>
      <c r="W209" s="167"/>
      <c r="X209" s="36"/>
      <c r="Y209" s="8"/>
      <c r="Z209" s="8"/>
      <c r="AA209" s="42"/>
      <c r="AB209" s="9"/>
      <c r="AC209" s="9"/>
      <c r="AD209" s="9"/>
      <c r="AE209" s="198"/>
      <c r="AF209" s="198"/>
      <c r="AG209" s="198"/>
      <c r="AH209" s="198"/>
      <c r="AI209" s="198"/>
      <c r="AJ209" s="198"/>
      <c r="AK209" s="198"/>
      <c r="AL209" s="198"/>
      <c r="AM209" s="198"/>
      <c r="AN209" s="198"/>
      <c r="AO209" s="198"/>
      <c r="AP209" s="198"/>
      <c r="AQ209" s="198"/>
      <c r="AR209" s="198"/>
      <c r="AS209" s="198"/>
      <c r="AT209" s="198"/>
      <c r="AU209" s="198"/>
    </row>
    <row r="210" spans="1:47">
      <c r="A210" s="12"/>
      <c r="B210" s="12"/>
      <c r="C210" s="12"/>
      <c r="D210" s="12"/>
      <c r="E210" s="12"/>
      <c r="F210" s="37" t="s">
        <v>3</v>
      </c>
      <c r="G210" s="241" t="str">
        <f>G40</f>
        <v>2007-08</v>
      </c>
      <c r="H210" s="241" t="str">
        <f t="shared" ref="H210:Q210" si="41">H40</f>
        <v>2008-09</v>
      </c>
      <c r="I210" s="241" t="str">
        <f t="shared" si="41"/>
        <v>2009-10</v>
      </c>
      <c r="J210" s="241" t="str">
        <f t="shared" si="41"/>
        <v>2010-11</v>
      </c>
      <c r="K210" s="241" t="str">
        <f t="shared" si="41"/>
        <v>2011-12</v>
      </c>
      <c r="L210" s="241" t="str">
        <f t="shared" si="41"/>
        <v>2012-13</v>
      </c>
      <c r="M210" s="241" t="str">
        <f t="shared" si="41"/>
        <v>2013-14</v>
      </c>
      <c r="N210" s="241" t="str">
        <f t="shared" si="41"/>
        <v>2014-15</v>
      </c>
      <c r="O210" s="241" t="str">
        <f t="shared" si="41"/>
        <v>2015-16</v>
      </c>
      <c r="P210" s="241" t="str">
        <f t="shared" si="41"/>
        <v>2016-17</v>
      </c>
      <c r="Q210" s="241" t="str">
        <f t="shared" si="41"/>
        <v>2017-18</v>
      </c>
      <c r="R210" s="36"/>
      <c r="S210" s="36"/>
      <c r="T210" s="36"/>
      <c r="U210" s="36"/>
      <c r="V210" s="36"/>
      <c r="W210" s="36"/>
      <c r="X210" s="36"/>
      <c r="Y210" s="8"/>
      <c r="Z210" s="8"/>
      <c r="AA210" s="42"/>
      <c r="AB210" s="9"/>
      <c r="AC210" s="9"/>
      <c r="AD210" s="9"/>
      <c r="AE210" s="198"/>
      <c r="AF210" s="198"/>
      <c r="AG210" s="198"/>
      <c r="AH210" s="198"/>
      <c r="AI210" s="198"/>
      <c r="AJ210" s="198"/>
      <c r="AK210" s="198"/>
      <c r="AL210" s="198"/>
      <c r="AM210" s="198"/>
      <c r="AN210" s="198"/>
      <c r="AO210" s="198"/>
      <c r="AP210" s="198"/>
      <c r="AQ210" s="198"/>
      <c r="AR210" s="198"/>
      <c r="AS210" s="198"/>
      <c r="AT210" s="198"/>
      <c r="AU210" s="198"/>
    </row>
    <row r="211" spans="1:47" hidden="1" outlineLevel="1">
      <c r="A211" s="12"/>
      <c r="B211" s="12"/>
      <c r="C211" s="12"/>
      <c r="D211" s="12"/>
      <c r="E211" s="12"/>
      <c r="F211" s="173" t="str">
        <f>Asset1</f>
        <v>Secondary</v>
      </c>
      <c r="G211" s="175">
        <f t="shared" ref="G211:Q211" si="42">(G143-G177)/G$246</f>
        <v>18.648535568333781</v>
      </c>
      <c r="H211" s="174">
        <f t="shared" si="42"/>
        <v>6.9096048170743227</v>
      </c>
      <c r="I211" s="174">
        <f t="shared" si="42"/>
        <v>2.7236272647809026</v>
      </c>
      <c r="J211" s="174">
        <f t="shared" si="42"/>
        <v>9.1743008180972456</v>
      </c>
      <c r="K211" s="174">
        <f t="shared" si="42"/>
        <v>10.565892100611753</v>
      </c>
      <c r="L211" s="174">
        <f t="shared" si="42"/>
        <v>11.681620439422819</v>
      </c>
      <c r="M211" s="174">
        <f t="shared" si="42"/>
        <v>16.465323510496187</v>
      </c>
      <c r="N211" s="174">
        <f t="shared" si="42"/>
        <v>0</v>
      </c>
      <c r="O211" s="174">
        <f t="shared" si="42"/>
        <v>0</v>
      </c>
      <c r="P211" s="174">
        <f t="shared" si="42"/>
        <v>0</v>
      </c>
      <c r="Q211" s="174">
        <f t="shared" si="42"/>
        <v>0</v>
      </c>
      <c r="R211" s="36"/>
      <c r="S211" s="36"/>
      <c r="T211" s="36"/>
      <c r="U211" s="36"/>
      <c r="V211" s="36"/>
      <c r="W211" s="36"/>
      <c r="X211" s="36"/>
      <c r="Y211" s="8"/>
      <c r="Z211" s="8"/>
      <c r="AA211" s="42"/>
      <c r="AB211" s="9"/>
      <c r="AC211" s="9"/>
      <c r="AD211" s="9"/>
      <c r="AE211" s="198"/>
      <c r="AF211" s="198"/>
      <c r="AG211" s="198"/>
      <c r="AH211" s="198"/>
      <c r="AI211" s="198"/>
      <c r="AJ211" s="198"/>
      <c r="AK211" s="198"/>
      <c r="AL211" s="198"/>
      <c r="AM211" s="198"/>
      <c r="AN211" s="198"/>
      <c r="AO211" s="198"/>
      <c r="AP211" s="198"/>
      <c r="AQ211" s="198"/>
      <c r="AR211" s="198"/>
      <c r="AS211" s="198"/>
      <c r="AT211" s="198"/>
      <c r="AU211" s="198"/>
    </row>
    <row r="212" spans="1:47" hidden="1" outlineLevel="1">
      <c r="A212" s="12"/>
      <c r="B212" s="12"/>
      <c r="C212" s="12"/>
      <c r="D212" s="12"/>
      <c r="E212" s="12"/>
      <c r="F212" s="173" t="str">
        <f>Asset2</f>
        <v>Switchgear</v>
      </c>
      <c r="G212" s="176">
        <f t="shared" ref="G212:Q212" si="43">(G144-G178)/G$246</f>
        <v>47.45883971184162</v>
      </c>
      <c r="H212" s="92">
        <f t="shared" si="43"/>
        <v>6.0075377684035374</v>
      </c>
      <c r="I212" s="92">
        <f t="shared" si="43"/>
        <v>24.394857042682478</v>
      </c>
      <c r="J212" s="92">
        <f t="shared" si="43"/>
        <v>44.735423396879355</v>
      </c>
      <c r="K212" s="92">
        <f t="shared" si="43"/>
        <v>29.311014098055601</v>
      </c>
      <c r="L212" s="92">
        <f t="shared" si="43"/>
        <v>26.044284256598765</v>
      </c>
      <c r="M212" s="92">
        <f t="shared" si="43"/>
        <v>36.058103813038073</v>
      </c>
      <c r="N212" s="92">
        <f t="shared" si="43"/>
        <v>0</v>
      </c>
      <c r="O212" s="92">
        <f t="shared" si="43"/>
        <v>0</v>
      </c>
      <c r="P212" s="92">
        <f t="shared" si="43"/>
        <v>0</v>
      </c>
      <c r="Q212" s="92">
        <f t="shared" si="43"/>
        <v>0</v>
      </c>
      <c r="R212" s="36"/>
      <c r="S212" s="36"/>
      <c r="T212" s="36"/>
      <c r="U212" s="36"/>
      <c r="V212" s="36"/>
      <c r="W212" s="36"/>
      <c r="X212" s="36"/>
      <c r="Y212" s="8"/>
      <c r="Z212" s="8"/>
      <c r="AA212" s="42"/>
      <c r="AB212" s="9"/>
      <c r="AC212" s="9"/>
      <c r="AD212" s="9"/>
      <c r="AE212" s="198"/>
      <c r="AF212" s="198"/>
      <c r="AG212" s="198"/>
      <c r="AH212" s="198"/>
      <c r="AI212" s="198"/>
      <c r="AJ212" s="198"/>
      <c r="AK212" s="198"/>
      <c r="AL212" s="198"/>
      <c r="AM212" s="198"/>
      <c r="AN212" s="198"/>
      <c r="AO212" s="198"/>
      <c r="AP212" s="198"/>
      <c r="AQ212" s="198"/>
      <c r="AR212" s="198"/>
      <c r="AS212" s="198"/>
      <c r="AT212" s="198"/>
      <c r="AU212" s="198"/>
    </row>
    <row r="213" spans="1:47" hidden="1" outlineLevel="1">
      <c r="A213" s="12"/>
      <c r="B213" s="12"/>
      <c r="C213" s="12"/>
      <c r="D213" s="12"/>
      <c r="E213" s="12"/>
      <c r="F213" s="173" t="str">
        <f>Asset3</f>
        <v>Transformers</v>
      </c>
      <c r="G213" s="176">
        <f t="shared" ref="G213:Q213" si="44">(G145-G179)/G$246</f>
        <v>12.261639324206993</v>
      </c>
      <c r="H213" s="92">
        <f t="shared" si="44"/>
        <v>4.6118153361108734</v>
      </c>
      <c r="I213" s="92">
        <f t="shared" si="44"/>
        <v>5.6752533509348915</v>
      </c>
      <c r="J213" s="92">
        <f t="shared" si="44"/>
        <v>9.8548907319414507</v>
      </c>
      <c r="K213" s="92">
        <f t="shared" si="44"/>
        <v>7.9770811282096927</v>
      </c>
      <c r="L213" s="92">
        <f t="shared" si="44"/>
        <v>27.516059961911083</v>
      </c>
      <c r="M213" s="92">
        <f t="shared" si="44"/>
        <v>28.477514991736633</v>
      </c>
      <c r="N213" s="92">
        <f t="shared" si="44"/>
        <v>0</v>
      </c>
      <c r="O213" s="92">
        <f t="shared" si="44"/>
        <v>0</v>
      </c>
      <c r="P213" s="92">
        <f t="shared" si="44"/>
        <v>0</v>
      </c>
      <c r="Q213" s="92">
        <f t="shared" si="44"/>
        <v>0</v>
      </c>
      <c r="R213" s="36"/>
      <c r="S213" s="36"/>
      <c r="T213" s="36"/>
      <c r="U213" s="36"/>
      <c r="V213" s="36"/>
      <c r="W213" s="36"/>
      <c r="X213" s="36"/>
      <c r="Y213" s="8"/>
      <c r="Z213" s="8"/>
      <c r="AA213" s="42"/>
      <c r="AB213" s="9"/>
      <c r="AC213" s="9"/>
      <c r="AD213" s="9"/>
      <c r="AE213" s="198"/>
      <c r="AF213" s="198"/>
      <c r="AG213" s="198"/>
      <c r="AH213" s="198"/>
      <c r="AI213" s="198"/>
      <c r="AJ213" s="198"/>
      <c r="AK213" s="198"/>
      <c r="AL213" s="198"/>
      <c r="AM213" s="198"/>
      <c r="AN213" s="198"/>
      <c r="AO213" s="198"/>
      <c r="AP213" s="198"/>
      <c r="AQ213" s="198"/>
      <c r="AR213" s="198"/>
      <c r="AS213" s="198"/>
      <c r="AT213" s="198"/>
      <c r="AU213" s="198"/>
    </row>
    <row r="214" spans="1:47" hidden="1" outlineLevel="1">
      <c r="A214" s="12"/>
      <c r="B214" s="12"/>
      <c r="C214" s="12"/>
      <c r="D214" s="12"/>
      <c r="E214" s="12"/>
      <c r="F214" s="173" t="str">
        <f>Asset4</f>
        <v>Reactive</v>
      </c>
      <c r="G214" s="176">
        <f t="shared" ref="G214:Q214" si="45">(G146-G180)/G$246</f>
        <v>0.106922985545529</v>
      </c>
      <c r="H214" s="92">
        <f t="shared" si="45"/>
        <v>2.9629831747600395E-3</v>
      </c>
      <c r="I214" s="92">
        <f t="shared" si="45"/>
        <v>0.91593175034906349</v>
      </c>
      <c r="J214" s="92">
        <f t="shared" si="45"/>
        <v>4.260214373514256E-2</v>
      </c>
      <c r="K214" s="92">
        <f t="shared" si="45"/>
        <v>0.46535767056148214</v>
      </c>
      <c r="L214" s="92">
        <f t="shared" si="45"/>
        <v>4.4954784187187675</v>
      </c>
      <c r="M214" s="92">
        <f t="shared" si="45"/>
        <v>0.71495935077233363</v>
      </c>
      <c r="N214" s="92">
        <f t="shared" si="45"/>
        <v>0</v>
      </c>
      <c r="O214" s="92">
        <f t="shared" si="45"/>
        <v>0</v>
      </c>
      <c r="P214" s="92">
        <f t="shared" si="45"/>
        <v>0</v>
      </c>
      <c r="Q214" s="92">
        <f t="shared" si="45"/>
        <v>0</v>
      </c>
      <c r="R214" s="36"/>
      <c r="S214" s="36"/>
      <c r="T214" s="36"/>
      <c r="U214" s="36"/>
      <c r="V214" s="36"/>
      <c r="W214" s="36"/>
      <c r="X214" s="36"/>
      <c r="Y214" s="8"/>
      <c r="Z214" s="8"/>
      <c r="AA214" s="42"/>
      <c r="AB214" s="9"/>
      <c r="AC214" s="9"/>
      <c r="AD214" s="9"/>
      <c r="AE214" s="198"/>
      <c r="AF214" s="198"/>
      <c r="AG214" s="198"/>
      <c r="AH214" s="198"/>
      <c r="AI214" s="198"/>
      <c r="AJ214" s="198"/>
      <c r="AK214" s="198"/>
      <c r="AL214" s="198"/>
      <c r="AM214" s="198"/>
      <c r="AN214" s="198"/>
      <c r="AO214" s="198"/>
      <c r="AP214" s="198"/>
      <c r="AQ214" s="198"/>
      <c r="AR214" s="198"/>
      <c r="AS214" s="198"/>
      <c r="AT214" s="198"/>
      <c r="AU214" s="198"/>
    </row>
    <row r="215" spans="1:47" hidden="1" outlineLevel="1">
      <c r="A215" s="12"/>
      <c r="B215" s="12"/>
      <c r="C215" s="12"/>
      <c r="D215" s="12"/>
      <c r="E215" s="12"/>
      <c r="F215" s="173" t="str">
        <f>Asset5</f>
        <v>Towers and Conductor</v>
      </c>
      <c r="G215" s="176">
        <f t="shared" ref="G215:Q215" si="46">(G147-G181)/G$246</f>
        <v>2.3457007963854339</v>
      </c>
      <c r="H215" s="92">
        <f t="shared" si="46"/>
        <v>5.2188562513433459</v>
      </c>
      <c r="I215" s="92">
        <f t="shared" si="46"/>
        <v>17.658067721192459</v>
      </c>
      <c r="J215" s="92">
        <f t="shared" si="46"/>
        <v>8.295891807547509</v>
      </c>
      <c r="K215" s="92">
        <f t="shared" si="46"/>
        <v>36.172537804106753</v>
      </c>
      <c r="L215" s="92">
        <f t="shared" si="46"/>
        <v>32.652834503952505</v>
      </c>
      <c r="M215" s="92">
        <f t="shared" si="46"/>
        <v>4.0874735665911643</v>
      </c>
      <c r="N215" s="92">
        <f t="shared" si="46"/>
        <v>0</v>
      </c>
      <c r="O215" s="92">
        <f t="shared" si="46"/>
        <v>0</v>
      </c>
      <c r="P215" s="92">
        <f t="shared" si="46"/>
        <v>0</v>
      </c>
      <c r="Q215" s="92">
        <f t="shared" si="46"/>
        <v>0</v>
      </c>
      <c r="R215" s="36"/>
      <c r="S215" s="36"/>
      <c r="T215" s="36"/>
      <c r="U215" s="36"/>
      <c r="V215" s="36"/>
      <c r="W215" s="36"/>
      <c r="X215" s="36"/>
      <c r="Y215" s="8"/>
      <c r="Z215" s="8"/>
      <c r="AA215" s="42"/>
      <c r="AB215" s="9"/>
      <c r="AC215" s="9"/>
      <c r="AD215" s="9"/>
      <c r="AE215" s="198"/>
      <c r="AF215" s="198"/>
      <c r="AG215" s="198"/>
      <c r="AH215" s="198"/>
      <c r="AI215" s="198"/>
      <c r="AJ215" s="198"/>
      <c r="AK215" s="198"/>
      <c r="AL215" s="198"/>
      <c r="AM215" s="198"/>
      <c r="AN215" s="198"/>
      <c r="AO215" s="198"/>
      <c r="AP215" s="198"/>
      <c r="AQ215" s="198"/>
      <c r="AR215" s="198"/>
      <c r="AS215" s="198"/>
      <c r="AT215" s="198"/>
      <c r="AU215" s="198"/>
    </row>
    <row r="216" spans="1:47" hidden="1" outlineLevel="1">
      <c r="A216" s="12"/>
      <c r="B216" s="12"/>
      <c r="C216" s="12"/>
      <c r="D216" s="12"/>
      <c r="E216" s="12"/>
      <c r="F216" s="173" t="str">
        <f>Asset6</f>
        <v>Establishment</v>
      </c>
      <c r="G216" s="176">
        <f t="shared" ref="G216:Q216" si="47">(G148-G182)/G$246</f>
        <v>14.079369078791254</v>
      </c>
      <c r="H216" s="92">
        <f t="shared" si="47"/>
        <v>11.870827476174799</v>
      </c>
      <c r="I216" s="92">
        <f t="shared" si="47"/>
        <v>10.246285752901594</v>
      </c>
      <c r="J216" s="92">
        <f t="shared" si="47"/>
        <v>5.7493267817349949</v>
      </c>
      <c r="K216" s="92">
        <f t="shared" si="47"/>
        <v>5.6235320904391655</v>
      </c>
      <c r="L216" s="92">
        <f t="shared" si="47"/>
        <v>18.309582076459545</v>
      </c>
      <c r="M216" s="92">
        <f t="shared" si="47"/>
        <v>7.7865096943662016</v>
      </c>
      <c r="N216" s="92">
        <f t="shared" si="47"/>
        <v>0</v>
      </c>
      <c r="O216" s="92">
        <f t="shared" si="47"/>
        <v>0</v>
      </c>
      <c r="P216" s="92">
        <f t="shared" si="47"/>
        <v>0</v>
      </c>
      <c r="Q216" s="92">
        <f t="shared" si="47"/>
        <v>0</v>
      </c>
      <c r="R216" s="36"/>
      <c r="S216" s="36"/>
      <c r="T216" s="36"/>
      <c r="U216" s="36"/>
      <c r="V216" s="36"/>
      <c r="W216" s="36"/>
      <c r="X216" s="36"/>
      <c r="Y216" s="8"/>
      <c r="Z216" s="8"/>
      <c r="AA216" s="42"/>
      <c r="AB216" s="9"/>
      <c r="AC216" s="9"/>
      <c r="AD216" s="9"/>
      <c r="AE216" s="198"/>
      <c r="AF216" s="198"/>
      <c r="AG216" s="198"/>
      <c r="AH216" s="198"/>
      <c r="AI216" s="198"/>
      <c r="AJ216" s="198"/>
      <c r="AK216" s="198"/>
      <c r="AL216" s="198"/>
      <c r="AM216" s="198"/>
      <c r="AN216" s="198"/>
      <c r="AO216" s="198"/>
      <c r="AP216" s="198"/>
      <c r="AQ216" s="198"/>
      <c r="AR216" s="198"/>
      <c r="AS216" s="198"/>
      <c r="AT216" s="198"/>
      <c r="AU216" s="198"/>
    </row>
    <row r="217" spans="1:47" hidden="1" outlineLevel="1">
      <c r="A217" s="12"/>
      <c r="B217" s="12"/>
      <c r="C217" s="12"/>
      <c r="D217" s="12"/>
      <c r="E217" s="12"/>
      <c r="F217" s="173" t="str">
        <f>Asset7</f>
        <v>Communications</v>
      </c>
      <c r="G217" s="176">
        <f t="shared" ref="G217:Q217" si="48">(G149-G183)/G$246</f>
        <v>1.1277693268190905</v>
      </c>
      <c r="H217" s="92">
        <f t="shared" si="48"/>
        <v>0.31715010746873351</v>
      </c>
      <c r="I217" s="92">
        <f t="shared" si="48"/>
        <v>1.8697992801881813</v>
      </c>
      <c r="J217" s="92">
        <f t="shared" si="48"/>
        <v>10.814357650879764</v>
      </c>
      <c r="K217" s="92">
        <f t="shared" si="48"/>
        <v>5.9084751676137923</v>
      </c>
      <c r="L217" s="92">
        <f t="shared" si="48"/>
        <v>5.0509631449227905</v>
      </c>
      <c r="M217" s="92">
        <f t="shared" si="48"/>
        <v>4.5624762163863783</v>
      </c>
      <c r="N217" s="92">
        <f t="shared" si="48"/>
        <v>0</v>
      </c>
      <c r="O217" s="92">
        <f t="shared" si="48"/>
        <v>0</v>
      </c>
      <c r="P217" s="92">
        <f t="shared" si="48"/>
        <v>0</v>
      </c>
      <c r="Q217" s="92">
        <f t="shared" si="48"/>
        <v>0</v>
      </c>
      <c r="R217" s="36"/>
      <c r="S217" s="36"/>
      <c r="T217" s="36"/>
      <c r="U217" s="36"/>
      <c r="V217" s="36"/>
      <c r="W217" s="36"/>
      <c r="X217" s="36"/>
      <c r="Y217" s="8"/>
      <c r="Z217" s="8"/>
      <c r="AA217" s="42"/>
      <c r="AB217" s="9"/>
      <c r="AC217" s="9"/>
      <c r="AD217" s="9"/>
      <c r="AE217" s="198"/>
      <c r="AF217" s="198"/>
      <c r="AG217" s="198"/>
      <c r="AH217" s="198"/>
      <c r="AI217" s="198"/>
      <c r="AJ217" s="198"/>
      <c r="AK217" s="198"/>
      <c r="AL217" s="198"/>
      <c r="AM217" s="198"/>
      <c r="AN217" s="198"/>
      <c r="AO217" s="198"/>
      <c r="AP217" s="198"/>
      <c r="AQ217" s="198"/>
      <c r="AR217" s="198"/>
      <c r="AS217" s="198"/>
      <c r="AT217" s="198"/>
      <c r="AU217" s="198"/>
    </row>
    <row r="218" spans="1:47" hidden="1" outlineLevel="1">
      <c r="A218" s="12"/>
      <c r="B218" s="12"/>
      <c r="C218" s="12"/>
      <c r="D218" s="12"/>
      <c r="E218" s="12"/>
      <c r="F218" s="173" t="str">
        <f>Asset8</f>
        <v>Inventory</v>
      </c>
      <c r="G218" s="176">
        <f t="shared" ref="G218:Q218" si="49">(G150-G184)/G$246</f>
        <v>0</v>
      </c>
      <c r="H218" s="92">
        <f t="shared" si="49"/>
        <v>0</v>
      </c>
      <c r="I218" s="92">
        <f t="shared" si="49"/>
        <v>0</v>
      </c>
      <c r="J218" s="92">
        <f t="shared" si="49"/>
        <v>0</v>
      </c>
      <c r="K218" s="92">
        <f t="shared" si="49"/>
        <v>0</v>
      </c>
      <c r="L218" s="92">
        <f t="shared" si="49"/>
        <v>0</v>
      </c>
      <c r="M218" s="92">
        <f t="shared" si="49"/>
        <v>0</v>
      </c>
      <c r="N218" s="92">
        <f t="shared" si="49"/>
        <v>0</v>
      </c>
      <c r="O218" s="92">
        <f t="shared" si="49"/>
        <v>0</v>
      </c>
      <c r="P218" s="92">
        <f t="shared" si="49"/>
        <v>0</v>
      </c>
      <c r="Q218" s="92">
        <f t="shared" si="49"/>
        <v>0</v>
      </c>
      <c r="R218" s="36"/>
      <c r="S218" s="36"/>
      <c r="T218" s="36"/>
      <c r="U218" s="36"/>
      <c r="V218" s="36"/>
      <c r="W218" s="36"/>
      <c r="X218" s="36"/>
      <c r="Y218" s="8"/>
      <c r="Z218" s="8"/>
      <c r="AA218" s="42"/>
      <c r="AB218" s="9"/>
      <c r="AC218" s="9"/>
      <c r="AD218" s="9"/>
      <c r="AE218" s="198"/>
      <c r="AF218" s="198"/>
      <c r="AG218" s="198"/>
      <c r="AH218" s="198"/>
      <c r="AI218" s="198"/>
      <c r="AJ218" s="198"/>
      <c r="AK218" s="198"/>
      <c r="AL218" s="198"/>
      <c r="AM218" s="198"/>
      <c r="AN218" s="198"/>
      <c r="AO218" s="198"/>
      <c r="AP218" s="198"/>
      <c r="AQ218" s="198"/>
      <c r="AR218" s="198"/>
      <c r="AS218" s="198"/>
      <c r="AT218" s="198"/>
      <c r="AU218" s="198"/>
    </row>
    <row r="219" spans="1:47" hidden="1" outlineLevel="1">
      <c r="A219" s="12"/>
      <c r="B219" s="12"/>
      <c r="C219" s="12"/>
      <c r="D219" s="12"/>
      <c r="E219" s="12"/>
      <c r="F219" s="173" t="str">
        <f>Asset9</f>
        <v>IT</v>
      </c>
      <c r="G219" s="176">
        <f t="shared" ref="G219:Q219" si="50">(G151-G185)/G$246</f>
        <v>9.5666400488471677</v>
      </c>
      <c r="H219" s="92">
        <f t="shared" si="50"/>
        <v>2.5086930966199903</v>
      </c>
      <c r="I219" s="92">
        <f t="shared" si="50"/>
        <v>11.335429096817313</v>
      </c>
      <c r="J219" s="92">
        <f t="shared" si="50"/>
        <v>4.2324726636217243</v>
      </c>
      <c r="K219" s="92">
        <f t="shared" si="50"/>
        <v>7.9654986377157799</v>
      </c>
      <c r="L219" s="92">
        <f t="shared" si="50"/>
        <v>7.2498545837438506</v>
      </c>
      <c r="M219" s="92">
        <f t="shared" si="50"/>
        <v>14.937263714010724</v>
      </c>
      <c r="N219" s="92">
        <f t="shared" si="50"/>
        <v>0</v>
      </c>
      <c r="O219" s="92">
        <f t="shared" si="50"/>
        <v>0</v>
      </c>
      <c r="P219" s="92">
        <f t="shared" si="50"/>
        <v>0</v>
      </c>
      <c r="Q219" s="92">
        <f t="shared" si="50"/>
        <v>0</v>
      </c>
      <c r="R219" s="36"/>
      <c r="S219" s="36"/>
      <c r="T219" s="36"/>
      <c r="U219" s="36"/>
      <c r="V219" s="36"/>
      <c r="W219" s="36"/>
      <c r="X219" s="36"/>
      <c r="Y219" s="8"/>
      <c r="Z219" s="8"/>
      <c r="AA219" s="42"/>
      <c r="AB219" s="9"/>
      <c r="AC219" s="9"/>
      <c r="AD219" s="9"/>
      <c r="AE219" s="198"/>
      <c r="AF219" s="198"/>
      <c r="AG219" s="198"/>
      <c r="AH219" s="198"/>
      <c r="AI219" s="198"/>
      <c r="AJ219" s="198"/>
      <c r="AK219" s="198"/>
      <c r="AL219" s="198"/>
      <c r="AM219" s="198"/>
      <c r="AN219" s="198"/>
      <c r="AO219" s="198"/>
      <c r="AP219" s="198"/>
      <c r="AQ219" s="198"/>
      <c r="AR219" s="198"/>
      <c r="AS219" s="198"/>
      <c r="AT219" s="198"/>
      <c r="AU219" s="198"/>
    </row>
    <row r="220" spans="1:47" hidden="1" outlineLevel="1">
      <c r="A220" s="12"/>
      <c r="B220" s="12"/>
      <c r="C220" s="12"/>
      <c r="D220" s="12"/>
      <c r="E220" s="12"/>
      <c r="F220" s="173" t="str">
        <f>Asset10</f>
        <v>Vehicles</v>
      </c>
      <c r="G220" s="176">
        <f t="shared" ref="G220:Q220" si="51">(G152-G186)/G$246</f>
        <v>0.98228085923575503</v>
      </c>
      <c r="H220" s="92">
        <f t="shared" si="51"/>
        <v>-4.8227905881904107E-2</v>
      </c>
      <c r="I220" s="92">
        <f t="shared" si="51"/>
        <v>0.4606285371284351</v>
      </c>
      <c r="J220" s="92">
        <f t="shared" si="51"/>
        <v>-0.13897052354880773</v>
      </c>
      <c r="K220" s="92">
        <f t="shared" si="51"/>
        <v>0.15843644464152448</v>
      </c>
      <c r="L220" s="92">
        <f t="shared" si="51"/>
        <v>0.8083561630355357</v>
      </c>
      <c r="M220" s="92">
        <f t="shared" si="51"/>
        <v>1.3246720594661705</v>
      </c>
      <c r="N220" s="92">
        <f t="shared" si="51"/>
        <v>0</v>
      </c>
      <c r="O220" s="92">
        <f t="shared" si="51"/>
        <v>0</v>
      </c>
      <c r="P220" s="92">
        <f t="shared" si="51"/>
        <v>0</v>
      </c>
      <c r="Q220" s="92">
        <f t="shared" si="51"/>
        <v>0</v>
      </c>
      <c r="R220" s="36"/>
      <c r="S220" s="36"/>
      <c r="T220" s="36"/>
      <c r="U220" s="36"/>
      <c r="V220" s="36"/>
      <c r="W220" s="36"/>
      <c r="X220" s="36"/>
      <c r="Y220" s="8"/>
      <c r="Z220" s="8"/>
      <c r="AA220" s="42"/>
      <c r="AB220" s="9"/>
      <c r="AC220" s="9"/>
      <c r="AD220" s="9"/>
      <c r="AE220" s="198"/>
      <c r="AF220" s="198"/>
      <c r="AG220" s="198"/>
      <c r="AH220" s="198"/>
      <c r="AI220" s="198"/>
      <c r="AJ220" s="198"/>
      <c r="AK220" s="198"/>
      <c r="AL220" s="198"/>
      <c r="AM220" s="198"/>
      <c r="AN220" s="198"/>
      <c r="AO220" s="198"/>
      <c r="AP220" s="198"/>
      <c r="AQ220" s="198"/>
      <c r="AR220" s="198"/>
      <c r="AS220" s="198"/>
      <c r="AT220" s="198"/>
      <c r="AU220" s="198"/>
    </row>
    <row r="221" spans="1:47" hidden="1" outlineLevel="1">
      <c r="A221" s="12"/>
      <c r="B221" s="12"/>
      <c r="C221" s="12"/>
      <c r="D221" s="12"/>
      <c r="E221" s="12"/>
      <c r="F221" s="173" t="str">
        <f>Asset11</f>
        <v>other</v>
      </c>
      <c r="G221" s="176">
        <f t="shared" ref="G221:Q221" si="52">(G153-G187)/G$246</f>
        <v>2.2136870553229473</v>
      </c>
      <c r="H221" s="92">
        <f t="shared" si="52"/>
        <v>0.39196074057847335</v>
      </c>
      <c r="I221" s="92">
        <f t="shared" si="52"/>
        <v>1.7536454259036367</v>
      </c>
      <c r="J221" s="92">
        <f t="shared" si="52"/>
        <v>4.0627868278953718</v>
      </c>
      <c r="K221" s="92">
        <f t="shared" si="52"/>
        <v>1.9522321054042722</v>
      </c>
      <c r="L221" s="92">
        <f t="shared" si="52"/>
        <v>3.8858468082807955</v>
      </c>
      <c r="M221" s="92">
        <f t="shared" si="52"/>
        <v>1.3393097530305234</v>
      </c>
      <c r="N221" s="92">
        <f t="shared" si="52"/>
        <v>0</v>
      </c>
      <c r="O221" s="92">
        <f t="shared" si="52"/>
        <v>0</v>
      </c>
      <c r="P221" s="92">
        <f t="shared" si="52"/>
        <v>0</v>
      </c>
      <c r="Q221" s="92">
        <f t="shared" si="52"/>
        <v>0</v>
      </c>
      <c r="R221" s="36"/>
      <c r="S221" s="36"/>
      <c r="T221" s="36"/>
      <c r="U221" s="36"/>
      <c r="V221" s="36"/>
      <c r="W221" s="36"/>
      <c r="X221" s="36"/>
      <c r="Y221" s="8"/>
      <c r="Z221" s="8"/>
      <c r="AA221" s="42"/>
      <c r="AB221" s="9"/>
      <c r="AC221" s="9"/>
      <c r="AD221" s="9"/>
      <c r="AE221" s="198"/>
      <c r="AF221" s="198"/>
      <c r="AG221" s="198"/>
      <c r="AH221" s="198"/>
      <c r="AI221" s="198"/>
      <c r="AJ221" s="198"/>
      <c r="AK221" s="198"/>
      <c r="AL221" s="198"/>
      <c r="AM221" s="198"/>
      <c r="AN221" s="198"/>
      <c r="AO221" s="198"/>
      <c r="AP221" s="198"/>
      <c r="AQ221" s="198"/>
      <c r="AR221" s="198"/>
      <c r="AS221" s="198"/>
      <c r="AT221" s="198"/>
      <c r="AU221" s="198"/>
    </row>
    <row r="222" spans="1:47" hidden="1" outlineLevel="1">
      <c r="A222" s="12"/>
      <c r="B222" s="12"/>
      <c r="C222" s="12"/>
      <c r="D222" s="12"/>
      <c r="E222" s="12"/>
      <c r="F222" s="173" t="str">
        <f>Asset12</f>
        <v>premises</v>
      </c>
      <c r="G222" s="176">
        <f t="shared" ref="G222:Q222" si="53">(G154-G188)/G$246</f>
        <v>0.14181696568054547</v>
      </c>
      <c r="H222" s="92">
        <f t="shared" si="53"/>
        <v>-1.9487700142979781E-2</v>
      </c>
      <c r="I222" s="92">
        <f t="shared" si="53"/>
        <v>0.3282367294249065</v>
      </c>
      <c r="J222" s="92">
        <f t="shared" si="53"/>
        <v>7.6128053379727348E-2</v>
      </c>
      <c r="K222" s="92">
        <f t="shared" si="53"/>
        <v>0.12382178489929839</v>
      </c>
      <c r="L222" s="92">
        <f t="shared" si="53"/>
        <v>5.5236759226785219E-2</v>
      </c>
      <c r="M222" s="92">
        <f t="shared" si="53"/>
        <v>0.17662294126215611</v>
      </c>
      <c r="N222" s="92">
        <f t="shared" si="53"/>
        <v>0</v>
      </c>
      <c r="O222" s="92">
        <f t="shared" si="53"/>
        <v>0</v>
      </c>
      <c r="P222" s="92">
        <f t="shared" si="53"/>
        <v>0</v>
      </c>
      <c r="Q222" s="92">
        <f t="shared" si="53"/>
        <v>0</v>
      </c>
      <c r="R222" s="36"/>
      <c r="S222" s="36"/>
      <c r="T222" s="36"/>
      <c r="U222" s="36"/>
      <c r="V222" s="36"/>
      <c r="W222" s="36"/>
      <c r="X222" s="36"/>
      <c r="Y222" s="8"/>
      <c r="Z222" s="8"/>
      <c r="AA222" s="42"/>
      <c r="AB222" s="9"/>
      <c r="AC222" s="9"/>
      <c r="AD222" s="9"/>
      <c r="AE222" s="198"/>
      <c r="AF222" s="198"/>
      <c r="AG222" s="198"/>
      <c r="AH222" s="198"/>
      <c r="AI222" s="198"/>
      <c r="AJ222" s="198"/>
      <c r="AK222" s="198"/>
      <c r="AL222" s="198"/>
      <c r="AM222" s="198"/>
      <c r="AN222" s="198"/>
      <c r="AO222" s="198"/>
      <c r="AP222" s="198"/>
      <c r="AQ222" s="198"/>
      <c r="AR222" s="198"/>
      <c r="AS222" s="198"/>
      <c r="AT222" s="198"/>
      <c r="AU222" s="198"/>
    </row>
    <row r="223" spans="1:47" hidden="1" outlineLevel="1">
      <c r="A223" s="12"/>
      <c r="B223" s="12"/>
      <c r="C223" s="12"/>
      <c r="D223" s="12"/>
      <c r="E223" s="12"/>
      <c r="F223" s="173" t="str">
        <f>Asset13</f>
        <v>Land</v>
      </c>
      <c r="G223" s="176">
        <f t="shared" ref="G223:Q223" si="54">(G155-G189)/G$246</f>
        <v>0</v>
      </c>
      <c r="H223" s="92">
        <f t="shared" si="54"/>
        <v>0</v>
      </c>
      <c r="I223" s="92">
        <f t="shared" si="54"/>
        <v>0.17956690361445785</v>
      </c>
      <c r="J223" s="92">
        <f t="shared" si="54"/>
        <v>-0.4348495575221239</v>
      </c>
      <c r="K223" s="92">
        <f t="shared" si="54"/>
        <v>-0.86508045977011483</v>
      </c>
      <c r="L223" s="92">
        <f t="shared" si="54"/>
        <v>-1.8291374097530944</v>
      </c>
      <c r="M223" s="92">
        <f t="shared" si="54"/>
        <v>0</v>
      </c>
      <c r="N223" s="92">
        <f t="shared" si="54"/>
        <v>0</v>
      </c>
      <c r="O223" s="92">
        <f t="shared" si="54"/>
        <v>0</v>
      </c>
      <c r="P223" s="92">
        <f t="shared" si="54"/>
        <v>0</v>
      </c>
      <c r="Q223" s="92">
        <f t="shared" si="54"/>
        <v>0</v>
      </c>
      <c r="R223" s="36"/>
      <c r="S223" s="36"/>
      <c r="T223" s="36"/>
      <c r="U223" s="36"/>
      <c r="V223" s="36"/>
      <c r="W223" s="36"/>
      <c r="X223" s="36"/>
      <c r="Y223" s="8"/>
      <c r="Z223" s="8"/>
      <c r="AA223" s="42"/>
      <c r="AB223" s="9"/>
      <c r="AC223" s="9"/>
      <c r="AD223" s="9"/>
      <c r="AE223" s="198"/>
      <c r="AF223" s="198"/>
      <c r="AG223" s="198"/>
      <c r="AH223" s="198"/>
      <c r="AI223" s="198"/>
      <c r="AJ223" s="198"/>
      <c r="AK223" s="198"/>
      <c r="AL223" s="198"/>
      <c r="AM223" s="198"/>
      <c r="AN223" s="198"/>
      <c r="AO223" s="198"/>
      <c r="AP223" s="198"/>
      <c r="AQ223" s="198"/>
      <c r="AR223" s="198"/>
      <c r="AS223" s="198"/>
      <c r="AT223" s="198"/>
      <c r="AU223" s="198"/>
    </row>
    <row r="224" spans="1:47" hidden="1" outlineLevel="1">
      <c r="A224" s="12"/>
      <c r="B224" s="12"/>
      <c r="C224" s="12"/>
      <c r="D224" s="12"/>
      <c r="E224" s="12"/>
      <c r="F224" s="173" t="str">
        <f>Asset14</f>
        <v>Easements</v>
      </c>
      <c r="G224" s="176">
        <f t="shared" ref="G224:Q224" si="55">(G156-G190)/G$246</f>
        <v>0</v>
      </c>
      <c r="H224" s="92">
        <f t="shared" si="55"/>
        <v>0</v>
      </c>
      <c r="I224" s="92">
        <f t="shared" si="55"/>
        <v>0</v>
      </c>
      <c r="J224" s="92">
        <f t="shared" si="55"/>
        <v>0</v>
      </c>
      <c r="K224" s="92">
        <f t="shared" si="55"/>
        <v>0</v>
      </c>
      <c r="L224" s="92">
        <f t="shared" si="55"/>
        <v>0</v>
      </c>
      <c r="M224" s="92">
        <f t="shared" si="55"/>
        <v>0</v>
      </c>
      <c r="N224" s="92">
        <f t="shared" si="55"/>
        <v>0</v>
      </c>
      <c r="O224" s="92">
        <f t="shared" si="55"/>
        <v>0</v>
      </c>
      <c r="P224" s="92">
        <f t="shared" si="55"/>
        <v>0</v>
      </c>
      <c r="Q224" s="92">
        <f t="shared" si="55"/>
        <v>0</v>
      </c>
      <c r="R224" s="36"/>
      <c r="S224" s="36"/>
      <c r="T224" s="36"/>
      <c r="U224" s="36"/>
      <c r="V224" s="36"/>
      <c r="W224" s="36"/>
      <c r="X224" s="36"/>
      <c r="Y224" s="8"/>
      <c r="Z224" s="8"/>
      <c r="AA224" s="42"/>
      <c r="AB224" s="9"/>
      <c r="AC224" s="9"/>
      <c r="AD224" s="9"/>
      <c r="AE224" s="198"/>
      <c r="AF224" s="198"/>
      <c r="AG224" s="198"/>
      <c r="AH224" s="198"/>
      <c r="AI224" s="198"/>
      <c r="AJ224" s="198"/>
      <c r="AK224" s="198"/>
      <c r="AL224" s="198"/>
      <c r="AM224" s="198"/>
      <c r="AN224" s="198"/>
      <c r="AO224" s="198"/>
      <c r="AP224" s="198"/>
      <c r="AQ224" s="198"/>
      <c r="AR224" s="198"/>
      <c r="AS224" s="198"/>
      <c r="AT224" s="198"/>
      <c r="AU224" s="198"/>
    </row>
    <row r="225" spans="1:47" hidden="1" outlineLevel="1">
      <c r="A225" s="12"/>
      <c r="B225" s="12"/>
      <c r="C225" s="12"/>
      <c r="D225" s="12"/>
      <c r="E225" s="12"/>
      <c r="F225" s="173">
        <f>Asset15</f>
        <v>0</v>
      </c>
      <c r="G225" s="176">
        <f t="shared" ref="G225:Q225" si="56">(G157-G191)/G$246</f>
        <v>0</v>
      </c>
      <c r="H225" s="92">
        <f t="shared" si="56"/>
        <v>0</v>
      </c>
      <c r="I225" s="92">
        <f t="shared" si="56"/>
        <v>0</v>
      </c>
      <c r="J225" s="92">
        <f t="shared" si="56"/>
        <v>0</v>
      </c>
      <c r="K225" s="92">
        <f t="shared" si="56"/>
        <v>0</v>
      </c>
      <c r="L225" s="92">
        <f t="shared" si="56"/>
        <v>0</v>
      </c>
      <c r="M225" s="92">
        <f t="shared" si="56"/>
        <v>0</v>
      </c>
      <c r="N225" s="92">
        <f t="shared" si="56"/>
        <v>0</v>
      </c>
      <c r="O225" s="92">
        <f t="shared" si="56"/>
        <v>0</v>
      </c>
      <c r="P225" s="92">
        <f t="shared" si="56"/>
        <v>0</v>
      </c>
      <c r="Q225" s="92">
        <f t="shared" si="56"/>
        <v>0</v>
      </c>
      <c r="R225" s="36"/>
      <c r="S225" s="36"/>
      <c r="T225" s="36"/>
      <c r="U225" s="36"/>
      <c r="V225" s="36"/>
      <c r="W225" s="36"/>
      <c r="X225" s="36"/>
      <c r="Y225" s="8"/>
      <c r="Z225" s="8"/>
      <c r="AA225" s="42"/>
      <c r="AB225" s="9"/>
      <c r="AC225" s="9"/>
      <c r="AD225" s="9"/>
      <c r="AE225" s="198"/>
      <c r="AF225" s="198"/>
      <c r="AG225" s="198"/>
      <c r="AH225" s="198"/>
      <c r="AI225" s="198"/>
      <c r="AJ225" s="198"/>
      <c r="AK225" s="198"/>
      <c r="AL225" s="198"/>
      <c r="AM225" s="198"/>
      <c r="AN225" s="198"/>
      <c r="AO225" s="198"/>
      <c r="AP225" s="198"/>
      <c r="AQ225" s="198"/>
      <c r="AR225" s="198"/>
      <c r="AS225" s="198"/>
      <c r="AT225" s="198"/>
      <c r="AU225" s="198"/>
    </row>
    <row r="226" spans="1:47" hidden="1" outlineLevel="1">
      <c r="A226" s="12"/>
      <c r="B226" s="12"/>
      <c r="C226" s="12"/>
      <c r="D226" s="12"/>
      <c r="E226" s="12"/>
      <c r="F226" s="173">
        <f>Asset16</f>
        <v>0</v>
      </c>
      <c r="G226" s="176">
        <f t="shared" ref="G226:Q226" si="57">(G158-G192)/G$246</f>
        <v>0</v>
      </c>
      <c r="H226" s="92">
        <f t="shared" si="57"/>
        <v>0</v>
      </c>
      <c r="I226" s="92">
        <f t="shared" si="57"/>
        <v>0</v>
      </c>
      <c r="J226" s="92">
        <f t="shared" si="57"/>
        <v>0</v>
      </c>
      <c r="K226" s="92">
        <f t="shared" si="57"/>
        <v>0</v>
      </c>
      <c r="L226" s="92">
        <f t="shared" si="57"/>
        <v>0</v>
      </c>
      <c r="M226" s="92">
        <f t="shared" si="57"/>
        <v>0</v>
      </c>
      <c r="N226" s="92">
        <f t="shared" si="57"/>
        <v>0</v>
      </c>
      <c r="O226" s="92">
        <f t="shared" si="57"/>
        <v>0</v>
      </c>
      <c r="P226" s="92">
        <f t="shared" si="57"/>
        <v>0</v>
      </c>
      <c r="Q226" s="92">
        <f t="shared" si="57"/>
        <v>0</v>
      </c>
      <c r="R226" s="36"/>
      <c r="S226" s="36"/>
      <c r="T226" s="36"/>
      <c r="U226" s="36"/>
      <c r="V226" s="36"/>
      <c r="W226" s="36"/>
      <c r="X226" s="36"/>
      <c r="Y226" s="8"/>
      <c r="Z226" s="8"/>
      <c r="AA226" s="42"/>
      <c r="AB226" s="9"/>
      <c r="AC226" s="9"/>
      <c r="AD226" s="9"/>
      <c r="AE226" s="198"/>
      <c r="AF226" s="198"/>
      <c r="AG226" s="198"/>
      <c r="AH226" s="198"/>
      <c r="AI226" s="198"/>
      <c r="AJ226" s="198"/>
      <c r="AK226" s="198"/>
      <c r="AL226" s="198"/>
      <c r="AM226" s="198"/>
      <c r="AN226" s="198"/>
      <c r="AO226" s="198"/>
      <c r="AP226" s="198"/>
      <c r="AQ226" s="198"/>
      <c r="AR226" s="198"/>
      <c r="AS226" s="198"/>
      <c r="AT226" s="198"/>
      <c r="AU226" s="198"/>
    </row>
    <row r="227" spans="1:47" hidden="1" outlineLevel="1">
      <c r="A227" s="12"/>
      <c r="B227" s="12"/>
      <c r="C227" s="12"/>
      <c r="D227" s="12"/>
      <c r="E227" s="12"/>
      <c r="F227" s="173">
        <f>Asset17</f>
        <v>0</v>
      </c>
      <c r="G227" s="176">
        <f t="shared" ref="G227:Q227" si="58">(G159-G193)/G$246</f>
        <v>0</v>
      </c>
      <c r="H227" s="92">
        <f t="shared" si="58"/>
        <v>0</v>
      </c>
      <c r="I227" s="92">
        <f t="shared" si="58"/>
        <v>0</v>
      </c>
      <c r="J227" s="92">
        <f t="shared" si="58"/>
        <v>0</v>
      </c>
      <c r="K227" s="92">
        <f t="shared" si="58"/>
        <v>0</v>
      </c>
      <c r="L227" s="92">
        <f t="shared" si="58"/>
        <v>0</v>
      </c>
      <c r="M227" s="92">
        <f t="shared" si="58"/>
        <v>0</v>
      </c>
      <c r="N227" s="92">
        <f t="shared" si="58"/>
        <v>0</v>
      </c>
      <c r="O227" s="92">
        <f t="shared" si="58"/>
        <v>0</v>
      </c>
      <c r="P227" s="92">
        <f t="shared" si="58"/>
        <v>0</v>
      </c>
      <c r="Q227" s="92">
        <f t="shared" si="58"/>
        <v>0</v>
      </c>
      <c r="R227" s="36"/>
      <c r="S227" s="36"/>
      <c r="T227" s="36"/>
      <c r="U227" s="36"/>
      <c r="V227" s="36"/>
      <c r="W227" s="36"/>
      <c r="X227" s="36"/>
      <c r="Y227" s="8"/>
      <c r="Z227" s="8"/>
      <c r="AA227" s="42"/>
      <c r="AB227" s="9"/>
      <c r="AC227" s="9"/>
      <c r="AD227" s="9"/>
      <c r="AE227" s="198"/>
      <c r="AF227" s="198"/>
      <c r="AG227" s="198"/>
      <c r="AH227" s="198"/>
      <c r="AI227" s="198"/>
      <c r="AJ227" s="198"/>
      <c r="AK227" s="198"/>
      <c r="AL227" s="198"/>
      <c r="AM227" s="198"/>
      <c r="AN227" s="198"/>
      <c r="AO227" s="198"/>
      <c r="AP227" s="198"/>
      <c r="AQ227" s="198"/>
      <c r="AR227" s="198"/>
      <c r="AS227" s="198"/>
      <c r="AT227" s="198"/>
      <c r="AU227" s="198"/>
    </row>
    <row r="228" spans="1:47" hidden="1" outlineLevel="1">
      <c r="A228" s="12"/>
      <c r="B228" s="12"/>
      <c r="C228" s="12"/>
      <c r="D228" s="12"/>
      <c r="E228" s="12"/>
      <c r="F228" s="173">
        <f>Asset18</f>
        <v>0</v>
      </c>
      <c r="G228" s="176">
        <f t="shared" ref="G228:Q228" si="59">(G160-G194)/G$246</f>
        <v>0</v>
      </c>
      <c r="H228" s="92">
        <f t="shared" si="59"/>
        <v>0</v>
      </c>
      <c r="I228" s="92">
        <f t="shared" si="59"/>
        <v>0</v>
      </c>
      <c r="J228" s="92">
        <f t="shared" si="59"/>
        <v>0</v>
      </c>
      <c r="K228" s="92">
        <f t="shared" si="59"/>
        <v>0</v>
      </c>
      <c r="L228" s="92">
        <f t="shared" si="59"/>
        <v>0</v>
      </c>
      <c r="M228" s="92">
        <f t="shared" si="59"/>
        <v>0</v>
      </c>
      <c r="N228" s="92">
        <f t="shared" si="59"/>
        <v>0</v>
      </c>
      <c r="O228" s="92">
        <f t="shared" si="59"/>
        <v>0</v>
      </c>
      <c r="P228" s="92">
        <f t="shared" si="59"/>
        <v>0</v>
      </c>
      <c r="Q228" s="92">
        <f t="shared" si="59"/>
        <v>0</v>
      </c>
      <c r="R228" s="36"/>
      <c r="S228" s="36"/>
      <c r="T228" s="36"/>
      <c r="U228" s="36"/>
      <c r="V228" s="36"/>
      <c r="W228" s="36"/>
      <c r="X228" s="36"/>
      <c r="Y228" s="8"/>
      <c r="Z228" s="8"/>
      <c r="AA228" s="42"/>
      <c r="AB228" s="9"/>
      <c r="AC228" s="9"/>
      <c r="AD228" s="9"/>
      <c r="AE228" s="198"/>
      <c r="AF228" s="198"/>
      <c r="AG228" s="198"/>
      <c r="AH228" s="198"/>
      <c r="AI228" s="198"/>
      <c r="AJ228" s="198"/>
      <c r="AK228" s="198"/>
      <c r="AL228" s="198"/>
      <c r="AM228" s="198"/>
      <c r="AN228" s="198"/>
      <c r="AO228" s="198"/>
      <c r="AP228" s="198"/>
      <c r="AQ228" s="198"/>
      <c r="AR228" s="198"/>
      <c r="AS228" s="198"/>
      <c r="AT228" s="198"/>
      <c r="AU228" s="198"/>
    </row>
    <row r="229" spans="1:47" hidden="1" outlineLevel="1">
      <c r="A229" s="12"/>
      <c r="B229" s="12"/>
      <c r="C229" s="12"/>
      <c r="D229" s="12"/>
      <c r="E229" s="12"/>
      <c r="F229" s="173">
        <f>Asset19</f>
        <v>0</v>
      </c>
      <c r="G229" s="176">
        <f t="shared" ref="G229:Q229" si="60">(G161-G195)/G$246</f>
        <v>0</v>
      </c>
      <c r="H229" s="92">
        <f t="shared" si="60"/>
        <v>0</v>
      </c>
      <c r="I229" s="92">
        <f t="shared" si="60"/>
        <v>0</v>
      </c>
      <c r="J229" s="92">
        <f t="shared" si="60"/>
        <v>0</v>
      </c>
      <c r="K229" s="92">
        <f t="shared" si="60"/>
        <v>0</v>
      </c>
      <c r="L229" s="92">
        <f t="shared" si="60"/>
        <v>0</v>
      </c>
      <c r="M229" s="92">
        <f t="shared" si="60"/>
        <v>0</v>
      </c>
      <c r="N229" s="92">
        <f t="shared" si="60"/>
        <v>0</v>
      </c>
      <c r="O229" s="92">
        <f t="shared" si="60"/>
        <v>0</v>
      </c>
      <c r="P229" s="92">
        <f t="shared" si="60"/>
        <v>0</v>
      </c>
      <c r="Q229" s="92">
        <f t="shared" si="60"/>
        <v>0</v>
      </c>
      <c r="R229" s="36"/>
      <c r="S229" s="36"/>
      <c r="T229" s="36"/>
      <c r="U229" s="36"/>
      <c r="V229" s="36"/>
      <c r="W229" s="36"/>
      <c r="X229" s="36"/>
      <c r="Y229" s="8"/>
      <c r="Z229" s="8"/>
      <c r="AA229" s="42"/>
      <c r="AB229" s="9"/>
      <c r="AC229" s="9"/>
      <c r="AD229" s="9"/>
      <c r="AE229" s="198"/>
      <c r="AF229" s="198"/>
      <c r="AG229" s="198"/>
      <c r="AH229" s="198"/>
      <c r="AI229" s="198"/>
      <c r="AJ229" s="198"/>
      <c r="AK229" s="198"/>
      <c r="AL229" s="198"/>
      <c r="AM229" s="198"/>
      <c r="AN229" s="198"/>
      <c r="AO229" s="198"/>
      <c r="AP229" s="198"/>
      <c r="AQ229" s="198"/>
      <c r="AR229" s="198"/>
      <c r="AS229" s="198"/>
      <c r="AT229" s="198"/>
      <c r="AU229" s="198"/>
    </row>
    <row r="230" spans="1:47" hidden="1" outlineLevel="1">
      <c r="A230" s="12"/>
      <c r="B230" s="12"/>
      <c r="C230" s="12"/>
      <c r="D230" s="12"/>
      <c r="E230" s="12"/>
      <c r="F230" s="303">
        <f>Asset20</f>
        <v>0</v>
      </c>
      <c r="G230" s="304">
        <f t="shared" ref="G230:Q230" si="61">(G162-G196)/G$246</f>
        <v>0</v>
      </c>
      <c r="H230" s="92">
        <f t="shared" si="61"/>
        <v>0</v>
      </c>
      <c r="I230" s="92">
        <f t="shared" si="61"/>
        <v>0</v>
      </c>
      <c r="J230" s="92">
        <f t="shared" si="61"/>
        <v>0</v>
      </c>
      <c r="K230" s="92">
        <f t="shared" si="61"/>
        <v>0</v>
      </c>
      <c r="L230" s="92">
        <f t="shared" si="61"/>
        <v>0</v>
      </c>
      <c r="M230" s="92">
        <f t="shared" si="61"/>
        <v>0</v>
      </c>
      <c r="N230" s="92">
        <f t="shared" si="61"/>
        <v>0</v>
      </c>
      <c r="O230" s="92">
        <f t="shared" si="61"/>
        <v>0</v>
      </c>
      <c r="P230" s="92">
        <f t="shared" si="61"/>
        <v>0</v>
      </c>
      <c r="Q230" s="92">
        <f t="shared" si="61"/>
        <v>0</v>
      </c>
      <c r="R230" s="36"/>
      <c r="S230" s="36"/>
      <c r="T230" s="36"/>
      <c r="U230" s="36"/>
      <c r="V230" s="36"/>
      <c r="W230" s="36"/>
      <c r="X230" s="36"/>
      <c r="Y230" s="8"/>
      <c r="Z230" s="8"/>
      <c r="AA230" s="42"/>
      <c r="AB230" s="9"/>
      <c r="AC230" s="9"/>
      <c r="AD230" s="9"/>
      <c r="AE230" s="198"/>
      <c r="AF230" s="198"/>
      <c r="AG230" s="198"/>
      <c r="AH230" s="198"/>
      <c r="AI230" s="198"/>
      <c r="AJ230" s="198"/>
      <c r="AK230" s="198"/>
      <c r="AL230" s="198"/>
      <c r="AM230" s="198"/>
      <c r="AN230" s="198"/>
      <c r="AO230" s="198"/>
      <c r="AP230" s="198"/>
      <c r="AQ230" s="198"/>
      <c r="AR230" s="198"/>
      <c r="AS230" s="198"/>
      <c r="AT230" s="198"/>
      <c r="AU230" s="198"/>
    </row>
    <row r="231" spans="1:47" hidden="1" outlineLevel="1">
      <c r="A231" s="12"/>
      <c r="B231" s="12"/>
      <c r="C231" s="12"/>
      <c r="D231" s="12"/>
      <c r="E231" s="12"/>
      <c r="F231" s="303">
        <f>Asset21</f>
        <v>0</v>
      </c>
      <c r="G231" s="304">
        <f t="shared" ref="G231:Q231" si="62">(G163-G197)/G$246</f>
        <v>0</v>
      </c>
      <c r="H231" s="92">
        <f t="shared" si="62"/>
        <v>0</v>
      </c>
      <c r="I231" s="92">
        <f t="shared" si="62"/>
        <v>0</v>
      </c>
      <c r="J231" s="92">
        <f t="shared" si="62"/>
        <v>0</v>
      </c>
      <c r="K231" s="92">
        <f t="shared" si="62"/>
        <v>0</v>
      </c>
      <c r="L231" s="92">
        <f t="shared" si="62"/>
        <v>0</v>
      </c>
      <c r="M231" s="92">
        <f t="shared" si="62"/>
        <v>0</v>
      </c>
      <c r="N231" s="92">
        <f t="shared" si="62"/>
        <v>0</v>
      </c>
      <c r="O231" s="92">
        <f t="shared" si="62"/>
        <v>0</v>
      </c>
      <c r="P231" s="92">
        <f t="shared" si="62"/>
        <v>0</v>
      </c>
      <c r="Q231" s="92">
        <f t="shared" si="62"/>
        <v>0</v>
      </c>
      <c r="R231" s="36"/>
      <c r="S231" s="36"/>
      <c r="T231" s="36"/>
      <c r="U231" s="36"/>
      <c r="V231" s="36"/>
      <c r="W231" s="36"/>
      <c r="X231" s="36"/>
      <c r="Y231" s="8"/>
      <c r="Z231" s="8"/>
      <c r="AA231" s="42"/>
      <c r="AB231" s="9"/>
      <c r="AC231" s="9"/>
      <c r="AD231" s="9"/>
      <c r="AE231" s="198"/>
      <c r="AF231" s="198"/>
      <c r="AG231" s="198"/>
      <c r="AH231" s="198"/>
      <c r="AI231" s="198"/>
      <c r="AJ231" s="198"/>
      <c r="AK231" s="198"/>
      <c r="AL231" s="198"/>
      <c r="AM231" s="198"/>
      <c r="AN231" s="198"/>
      <c r="AO231" s="198"/>
      <c r="AP231" s="198"/>
      <c r="AQ231" s="198"/>
      <c r="AR231" s="198"/>
      <c r="AS231" s="198"/>
      <c r="AT231" s="198"/>
      <c r="AU231" s="198"/>
    </row>
    <row r="232" spans="1:47" hidden="1" outlineLevel="1">
      <c r="A232" s="12"/>
      <c r="B232" s="12"/>
      <c r="C232" s="12"/>
      <c r="D232" s="12"/>
      <c r="E232" s="12"/>
      <c r="F232" s="303">
        <f>Asset22</f>
        <v>0</v>
      </c>
      <c r="G232" s="304">
        <f t="shared" ref="G232:Q232" si="63">(G164-G198)/G$246</f>
        <v>0</v>
      </c>
      <c r="H232" s="92">
        <f t="shared" si="63"/>
        <v>0</v>
      </c>
      <c r="I232" s="92">
        <f t="shared" si="63"/>
        <v>0</v>
      </c>
      <c r="J232" s="92">
        <f t="shared" si="63"/>
        <v>0</v>
      </c>
      <c r="K232" s="92">
        <f t="shared" si="63"/>
        <v>0</v>
      </c>
      <c r="L232" s="92">
        <f t="shared" si="63"/>
        <v>0</v>
      </c>
      <c r="M232" s="92">
        <f t="shared" si="63"/>
        <v>0</v>
      </c>
      <c r="N232" s="92">
        <f t="shared" si="63"/>
        <v>0</v>
      </c>
      <c r="O232" s="92">
        <f t="shared" si="63"/>
        <v>0</v>
      </c>
      <c r="P232" s="92">
        <f t="shared" si="63"/>
        <v>0</v>
      </c>
      <c r="Q232" s="92">
        <f t="shared" si="63"/>
        <v>0</v>
      </c>
      <c r="R232" s="36"/>
      <c r="S232" s="36"/>
      <c r="T232" s="36"/>
      <c r="U232" s="36"/>
      <c r="V232" s="36"/>
      <c r="W232" s="36"/>
      <c r="X232" s="36"/>
      <c r="Y232" s="8"/>
      <c r="Z232" s="8"/>
      <c r="AA232" s="42"/>
      <c r="AB232" s="9"/>
      <c r="AC232" s="9"/>
      <c r="AD232" s="9"/>
      <c r="AE232" s="198"/>
      <c r="AF232" s="198"/>
      <c r="AG232" s="198"/>
      <c r="AH232" s="198"/>
      <c r="AI232" s="198"/>
      <c r="AJ232" s="198"/>
      <c r="AK232" s="198"/>
      <c r="AL232" s="198"/>
      <c r="AM232" s="198"/>
      <c r="AN232" s="198"/>
      <c r="AO232" s="198"/>
      <c r="AP232" s="198"/>
      <c r="AQ232" s="198"/>
      <c r="AR232" s="198"/>
      <c r="AS232" s="198"/>
      <c r="AT232" s="198"/>
      <c r="AU232" s="198"/>
    </row>
    <row r="233" spans="1:47" hidden="1" outlineLevel="1">
      <c r="A233" s="12"/>
      <c r="B233" s="12"/>
      <c r="C233" s="12"/>
      <c r="D233" s="12"/>
      <c r="E233" s="12"/>
      <c r="F233" s="303">
        <f>Asset23</f>
        <v>0</v>
      </c>
      <c r="G233" s="304">
        <f t="shared" ref="G233:Q233" si="64">(G165-G199)/G$246</f>
        <v>0</v>
      </c>
      <c r="H233" s="92">
        <f t="shared" si="64"/>
        <v>0</v>
      </c>
      <c r="I233" s="92">
        <f t="shared" si="64"/>
        <v>0</v>
      </c>
      <c r="J233" s="92">
        <f t="shared" si="64"/>
        <v>0</v>
      </c>
      <c r="K233" s="92">
        <f t="shared" si="64"/>
        <v>0</v>
      </c>
      <c r="L233" s="92">
        <f t="shared" si="64"/>
        <v>0</v>
      </c>
      <c r="M233" s="92">
        <f t="shared" si="64"/>
        <v>0</v>
      </c>
      <c r="N233" s="92">
        <f t="shared" si="64"/>
        <v>0</v>
      </c>
      <c r="O233" s="92">
        <f t="shared" si="64"/>
        <v>0</v>
      </c>
      <c r="P233" s="92">
        <f t="shared" si="64"/>
        <v>0</v>
      </c>
      <c r="Q233" s="92">
        <f t="shared" si="64"/>
        <v>0</v>
      </c>
      <c r="R233" s="36"/>
      <c r="S233" s="36"/>
      <c r="T233" s="36"/>
      <c r="U233" s="36"/>
      <c r="V233" s="36"/>
      <c r="W233" s="36"/>
      <c r="X233" s="36"/>
      <c r="Y233" s="8"/>
      <c r="Z233" s="8"/>
      <c r="AA233" s="42"/>
      <c r="AB233" s="9"/>
      <c r="AC233" s="9"/>
      <c r="AD233" s="9"/>
      <c r="AE233" s="198"/>
      <c r="AF233" s="198"/>
      <c r="AG233" s="198"/>
      <c r="AH233" s="198"/>
      <c r="AI233" s="198"/>
      <c r="AJ233" s="198"/>
      <c r="AK233" s="198"/>
      <c r="AL233" s="198"/>
      <c r="AM233" s="198"/>
      <c r="AN233" s="198"/>
      <c r="AO233" s="198"/>
      <c r="AP233" s="198"/>
      <c r="AQ233" s="198"/>
      <c r="AR233" s="198"/>
      <c r="AS233" s="198"/>
      <c r="AT233" s="198"/>
      <c r="AU233" s="198"/>
    </row>
    <row r="234" spans="1:47" hidden="1" outlineLevel="1">
      <c r="A234" s="12"/>
      <c r="B234" s="12"/>
      <c r="C234" s="12"/>
      <c r="D234" s="12"/>
      <c r="E234" s="12"/>
      <c r="F234" s="303">
        <f>Asset24</f>
        <v>0</v>
      </c>
      <c r="G234" s="304">
        <f t="shared" ref="G234:Q234" si="65">(G166-G200)/G$246</f>
        <v>0</v>
      </c>
      <c r="H234" s="92">
        <f t="shared" si="65"/>
        <v>0</v>
      </c>
      <c r="I234" s="92">
        <f t="shared" si="65"/>
        <v>0</v>
      </c>
      <c r="J234" s="92">
        <f t="shared" si="65"/>
        <v>0</v>
      </c>
      <c r="K234" s="92">
        <f t="shared" si="65"/>
        <v>0</v>
      </c>
      <c r="L234" s="92">
        <f t="shared" si="65"/>
        <v>0</v>
      </c>
      <c r="M234" s="92">
        <f t="shared" si="65"/>
        <v>0</v>
      </c>
      <c r="N234" s="92">
        <f t="shared" si="65"/>
        <v>0</v>
      </c>
      <c r="O234" s="92">
        <f t="shared" si="65"/>
        <v>0</v>
      </c>
      <c r="P234" s="92">
        <f t="shared" si="65"/>
        <v>0</v>
      </c>
      <c r="Q234" s="92">
        <f t="shared" si="65"/>
        <v>0</v>
      </c>
      <c r="R234" s="36"/>
      <c r="S234" s="36"/>
      <c r="T234" s="36"/>
      <c r="U234" s="36"/>
      <c r="V234" s="36"/>
      <c r="W234" s="36"/>
      <c r="X234" s="36"/>
      <c r="Y234" s="8"/>
      <c r="Z234" s="8"/>
      <c r="AA234" s="42"/>
      <c r="AB234" s="9"/>
      <c r="AC234" s="9"/>
      <c r="AD234" s="9"/>
      <c r="AE234" s="198"/>
      <c r="AF234" s="198"/>
      <c r="AG234" s="198"/>
      <c r="AH234" s="198"/>
      <c r="AI234" s="198"/>
      <c r="AJ234" s="198"/>
      <c r="AK234" s="198"/>
      <c r="AL234" s="198"/>
      <c r="AM234" s="198"/>
      <c r="AN234" s="198"/>
      <c r="AO234" s="198"/>
      <c r="AP234" s="198"/>
      <c r="AQ234" s="198"/>
      <c r="AR234" s="198"/>
      <c r="AS234" s="198"/>
      <c r="AT234" s="198"/>
      <c r="AU234" s="198"/>
    </row>
    <row r="235" spans="1:47" hidden="1" outlineLevel="1">
      <c r="A235" s="12"/>
      <c r="B235" s="12"/>
      <c r="C235" s="12"/>
      <c r="D235" s="12"/>
      <c r="E235" s="12"/>
      <c r="F235" s="303">
        <f>Asset25</f>
        <v>0</v>
      </c>
      <c r="G235" s="304">
        <f t="shared" ref="G235:Q235" si="66">(G167-G201)/G$246</f>
        <v>0</v>
      </c>
      <c r="H235" s="92">
        <f t="shared" si="66"/>
        <v>0</v>
      </c>
      <c r="I235" s="92">
        <f t="shared" si="66"/>
        <v>0</v>
      </c>
      <c r="J235" s="92">
        <f t="shared" si="66"/>
        <v>0</v>
      </c>
      <c r="K235" s="92">
        <f t="shared" si="66"/>
        <v>0</v>
      </c>
      <c r="L235" s="92">
        <f t="shared" si="66"/>
        <v>0</v>
      </c>
      <c r="M235" s="92">
        <f t="shared" si="66"/>
        <v>0</v>
      </c>
      <c r="N235" s="92">
        <f t="shared" si="66"/>
        <v>0</v>
      </c>
      <c r="O235" s="92">
        <f t="shared" si="66"/>
        <v>0</v>
      </c>
      <c r="P235" s="92">
        <f t="shared" si="66"/>
        <v>0</v>
      </c>
      <c r="Q235" s="92">
        <f t="shared" si="66"/>
        <v>0</v>
      </c>
      <c r="R235" s="36"/>
      <c r="S235" s="36"/>
      <c r="T235" s="36"/>
      <c r="U235" s="36"/>
      <c r="V235" s="36"/>
      <c r="W235" s="36"/>
      <c r="X235" s="36"/>
      <c r="Y235" s="8"/>
      <c r="Z235" s="8"/>
      <c r="AA235" s="42"/>
      <c r="AB235" s="9"/>
      <c r="AC235" s="9"/>
      <c r="AD235" s="9"/>
      <c r="AE235" s="198"/>
      <c r="AF235" s="198"/>
      <c r="AG235" s="198"/>
      <c r="AH235" s="198"/>
      <c r="AI235" s="198"/>
      <c r="AJ235" s="198"/>
      <c r="AK235" s="198"/>
      <c r="AL235" s="198"/>
      <c r="AM235" s="198"/>
      <c r="AN235" s="198"/>
      <c r="AO235" s="198"/>
      <c r="AP235" s="198"/>
      <c r="AQ235" s="198"/>
      <c r="AR235" s="198"/>
      <c r="AS235" s="198"/>
      <c r="AT235" s="198"/>
      <c r="AU235" s="198"/>
    </row>
    <row r="236" spans="1:47" hidden="1" outlineLevel="1">
      <c r="A236" s="12"/>
      <c r="B236" s="12"/>
      <c r="C236" s="12"/>
      <c r="D236" s="12"/>
      <c r="E236" s="12"/>
      <c r="F236" s="303">
        <f>Asset26</f>
        <v>0</v>
      </c>
      <c r="G236" s="304">
        <f t="shared" ref="G236:Q236" si="67">(G168-G202)/G$246</f>
        <v>0</v>
      </c>
      <c r="H236" s="92">
        <f t="shared" si="67"/>
        <v>0</v>
      </c>
      <c r="I236" s="92">
        <f t="shared" si="67"/>
        <v>0</v>
      </c>
      <c r="J236" s="92">
        <f t="shared" si="67"/>
        <v>0</v>
      </c>
      <c r="K236" s="92">
        <f t="shared" si="67"/>
        <v>0</v>
      </c>
      <c r="L236" s="92">
        <f t="shared" si="67"/>
        <v>0</v>
      </c>
      <c r="M236" s="92">
        <f t="shared" si="67"/>
        <v>0</v>
      </c>
      <c r="N236" s="92">
        <f t="shared" si="67"/>
        <v>0</v>
      </c>
      <c r="O236" s="92">
        <f t="shared" si="67"/>
        <v>0</v>
      </c>
      <c r="P236" s="92">
        <f t="shared" si="67"/>
        <v>0</v>
      </c>
      <c r="Q236" s="92">
        <f t="shared" si="67"/>
        <v>0</v>
      </c>
      <c r="R236" s="36"/>
      <c r="S236" s="36"/>
      <c r="T236" s="36"/>
      <c r="U236" s="36"/>
      <c r="V236" s="36"/>
      <c r="W236" s="36"/>
      <c r="X236" s="36"/>
      <c r="Y236" s="8"/>
      <c r="Z236" s="8"/>
      <c r="AA236" s="42"/>
      <c r="AB236" s="9"/>
      <c r="AC236" s="9"/>
      <c r="AD236" s="9"/>
      <c r="AE236" s="198"/>
      <c r="AF236" s="198"/>
      <c r="AG236" s="198"/>
      <c r="AH236" s="198"/>
      <c r="AI236" s="198"/>
      <c r="AJ236" s="198"/>
      <c r="AK236" s="198"/>
      <c r="AL236" s="198"/>
      <c r="AM236" s="198"/>
      <c r="AN236" s="198"/>
      <c r="AO236" s="198"/>
      <c r="AP236" s="198"/>
      <c r="AQ236" s="198"/>
      <c r="AR236" s="198"/>
      <c r="AS236" s="198"/>
      <c r="AT236" s="198"/>
      <c r="AU236" s="198"/>
    </row>
    <row r="237" spans="1:47" hidden="1" outlineLevel="1">
      <c r="A237" s="12"/>
      <c r="B237" s="12"/>
      <c r="C237" s="12"/>
      <c r="D237" s="12"/>
      <c r="E237" s="12"/>
      <c r="F237" s="303">
        <f>Asset27</f>
        <v>0</v>
      </c>
      <c r="G237" s="304">
        <f t="shared" ref="G237:Q237" si="68">(G169-G203)/G$246</f>
        <v>0</v>
      </c>
      <c r="H237" s="92">
        <f t="shared" si="68"/>
        <v>0</v>
      </c>
      <c r="I237" s="92">
        <f t="shared" si="68"/>
        <v>0</v>
      </c>
      <c r="J237" s="92">
        <f t="shared" si="68"/>
        <v>0</v>
      </c>
      <c r="K237" s="92">
        <f t="shared" si="68"/>
        <v>0</v>
      </c>
      <c r="L237" s="92">
        <f t="shared" si="68"/>
        <v>0</v>
      </c>
      <c r="M237" s="92">
        <f t="shared" si="68"/>
        <v>0</v>
      </c>
      <c r="N237" s="92">
        <f t="shared" si="68"/>
        <v>0</v>
      </c>
      <c r="O237" s="92">
        <f t="shared" si="68"/>
        <v>0</v>
      </c>
      <c r="P237" s="92">
        <f t="shared" si="68"/>
        <v>0</v>
      </c>
      <c r="Q237" s="92">
        <f t="shared" si="68"/>
        <v>0</v>
      </c>
      <c r="R237" s="36"/>
      <c r="S237" s="36"/>
      <c r="T237" s="36"/>
      <c r="U237" s="36"/>
      <c r="V237" s="36"/>
      <c r="W237" s="36"/>
      <c r="X237" s="36"/>
      <c r="Y237" s="8"/>
      <c r="Z237" s="8"/>
      <c r="AA237" s="42"/>
      <c r="AB237" s="9"/>
      <c r="AC237" s="9"/>
      <c r="AD237" s="9"/>
      <c r="AE237" s="198"/>
      <c r="AF237" s="198"/>
      <c r="AG237" s="198"/>
      <c r="AH237" s="198"/>
      <c r="AI237" s="198"/>
      <c r="AJ237" s="198"/>
      <c r="AK237" s="198"/>
      <c r="AL237" s="198"/>
      <c r="AM237" s="198"/>
      <c r="AN237" s="198"/>
      <c r="AO237" s="198"/>
      <c r="AP237" s="198"/>
      <c r="AQ237" s="198"/>
      <c r="AR237" s="198"/>
      <c r="AS237" s="198"/>
      <c r="AT237" s="198"/>
      <c r="AU237" s="198"/>
    </row>
    <row r="238" spans="1:47" hidden="1" outlineLevel="1">
      <c r="A238" s="12"/>
      <c r="B238" s="12"/>
      <c r="C238" s="12"/>
      <c r="D238" s="12"/>
      <c r="E238" s="12"/>
      <c r="F238" s="303">
        <f>Asset28</f>
        <v>0</v>
      </c>
      <c r="G238" s="304">
        <f t="shared" ref="G238:Q238" si="69">(G170-G204)/G$246</f>
        <v>0</v>
      </c>
      <c r="H238" s="92">
        <f t="shared" si="69"/>
        <v>0</v>
      </c>
      <c r="I238" s="92">
        <f t="shared" si="69"/>
        <v>0</v>
      </c>
      <c r="J238" s="92">
        <f t="shared" si="69"/>
        <v>0</v>
      </c>
      <c r="K238" s="92">
        <f t="shared" si="69"/>
        <v>0</v>
      </c>
      <c r="L238" s="92">
        <f t="shared" si="69"/>
        <v>0</v>
      </c>
      <c r="M238" s="92">
        <f t="shared" si="69"/>
        <v>0</v>
      </c>
      <c r="N238" s="92">
        <f t="shared" si="69"/>
        <v>0</v>
      </c>
      <c r="O238" s="92">
        <f t="shared" si="69"/>
        <v>0</v>
      </c>
      <c r="P238" s="92">
        <f t="shared" si="69"/>
        <v>0</v>
      </c>
      <c r="Q238" s="92">
        <f t="shared" si="69"/>
        <v>0</v>
      </c>
      <c r="R238" s="36"/>
      <c r="S238" s="36"/>
      <c r="T238" s="36"/>
      <c r="U238" s="36"/>
      <c r="V238" s="36"/>
      <c r="W238" s="36"/>
      <c r="X238" s="36"/>
      <c r="Y238" s="8"/>
      <c r="Z238" s="8"/>
      <c r="AA238" s="42"/>
      <c r="AB238" s="9"/>
      <c r="AC238" s="9"/>
      <c r="AD238" s="9"/>
      <c r="AE238" s="198"/>
      <c r="AF238" s="198"/>
      <c r="AG238" s="198"/>
      <c r="AH238" s="198"/>
      <c r="AI238" s="198"/>
      <c r="AJ238" s="198"/>
      <c r="AK238" s="198"/>
      <c r="AL238" s="198"/>
      <c r="AM238" s="198"/>
      <c r="AN238" s="198"/>
      <c r="AO238" s="198"/>
      <c r="AP238" s="198"/>
      <c r="AQ238" s="198"/>
      <c r="AR238" s="198"/>
      <c r="AS238" s="198"/>
      <c r="AT238" s="198"/>
      <c r="AU238" s="198"/>
    </row>
    <row r="239" spans="1:47" hidden="1" outlineLevel="1">
      <c r="A239" s="12"/>
      <c r="B239" s="12"/>
      <c r="C239" s="12"/>
      <c r="D239" s="12"/>
      <c r="E239" s="12"/>
      <c r="F239" s="303">
        <f>Asset29</f>
        <v>0</v>
      </c>
      <c r="G239" s="304">
        <f t="shared" ref="G239:Q239" si="70">(G171-G205)/G$246</f>
        <v>0</v>
      </c>
      <c r="H239" s="92">
        <f t="shared" si="70"/>
        <v>0</v>
      </c>
      <c r="I239" s="92">
        <f t="shared" si="70"/>
        <v>0</v>
      </c>
      <c r="J239" s="92">
        <f t="shared" si="70"/>
        <v>0</v>
      </c>
      <c r="K239" s="92">
        <f t="shared" si="70"/>
        <v>0</v>
      </c>
      <c r="L239" s="92">
        <f t="shared" si="70"/>
        <v>0</v>
      </c>
      <c r="M239" s="92">
        <f t="shared" si="70"/>
        <v>0</v>
      </c>
      <c r="N239" s="92">
        <f t="shared" si="70"/>
        <v>0</v>
      </c>
      <c r="O239" s="92">
        <f t="shared" si="70"/>
        <v>0</v>
      </c>
      <c r="P239" s="92">
        <f t="shared" si="70"/>
        <v>0</v>
      </c>
      <c r="Q239" s="92">
        <f t="shared" si="70"/>
        <v>0</v>
      </c>
      <c r="R239" s="36"/>
      <c r="S239" s="36"/>
      <c r="T239" s="36"/>
      <c r="U239" s="36"/>
      <c r="V239" s="36"/>
      <c r="W239" s="36"/>
      <c r="X239" s="36"/>
      <c r="Y239" s="8"/>
      <c r="Z239" s="8"/>
      <c r="AA239" s="42"/>
      <c r="AB239" s="9"/>
      <c r="AC239" s="9"/>
      <c r="AD239" s="9"/>
      <c r="AE239" s="198"/>
      <c r="AF239" s="198"/>
      <c r="AG239" s="198"/>
      <c r="AH239" s="198"/>
      <c r="AI239" s="198"/>
      <c r="AJ239" s="198"/>
      <c r="AK239" s="198"/>
      <c r="AL239" s="198"/>
      <c r="AM239" s="198"/>
      <c r="AN239" s="198"/>
      <c r="AO239" s="198"/>
      <c r="AP239" s="198"/>
      <c r="AQ239" s="198"/>
      <c r="AR239" s="198"/>
      <c r="AS239" s="198"/>
      <c r="AT239" s="198"/>
      <c r="AU239" s="198"/>
    </row>
    <row r="240" spans="1:47" hidden="1" outlineLevel="1">
      <c r="A240" s="12"/>
      <c r="B240" s="12"/>
      <c r="C240" s="12"/>
      <c r="D240" s="12"/>
      <c r="E240" s="12"/>
      <c r="F240" s="303">
        <f>Asset30</f>
        <v>0</v>
      </c>
      <c r="G240" s="304">
        <f t="shared" ref="G240:Q240" si="71">(G172-G206)/G$246</f>
        <v>0</v>
      </c>
      <c r="H240" s="92">
        <f t="shared" si="71"/>
        <v>0</v>
      </c>
      <c r="I240" s="92">
        <f t="shared" si="71"/>
        <v>0</v>
      </c>
      <c r="J240" s="92">
        <f t="shared" si="71"/>
        <v>0</v>
      </c>
      <c r="K240" s="92">
        <f t="shared" si="71"/>
        <v>0</v>
      </c>
      <c r="L240" s="92">
        <f t="shared" si="71"/>
        <v>0</v>
      </c>
      <c r="M240" s="92">
        <f t="shared" si="71"/>
        <v>0</v>
      </c>
      <c r="N240" s="92">
        <f t="shared" si="71"/>
        <v>0</v>
      </c>
      <c r="O240" s="92">
        <f t="shared" si="71"/>
        <v>0</v>
      </c>
      <c r="P240" s="92">
        <f t="shared" si="71"/>
        <v>0</v>
      </c>
      <c r="Q240" s="92">
        <f t="shared" si="71"/>
        <v>0</v>
      </c>
      <c r="R240" s="36"/>
      <c r="S240" s="36"/>
      <c r="T240" s="36"/>
      <c r="U240" s="36"/>
      <c r="V240" s="36"/>
      <c r="W240" s="36"/>
      <c r="X240" s="36"/>
      <c r="Y240" s="8"/>
      <c r="Z240" s="8"/>
      <c r="AA240" s="42"/>
      <c r="AB240" s="9"/>
      <c r="AC240" s="9"/>
      <c r="AD240" s="9"/>
      <c r="AE240" s="198"/>
      <c r="AF240" s="198"/>
      <c r="AG240" s="198"/>
      <c r="AH240" s="198"/>
      <c r="AI240" s="198"/>
      <c r="AJ240" s="198"/>
      <c r="AK240" s="198"/>
      <c r="AL240" s="198"/>
      <c r="AM240" s="198"/>
      <c r="AN240" s="198"/>
      <c r="AO240" s="198"/>
      <c r="AP240" s="198"/>
      <c r="AQ240" s="198"/>
      <c r="AR240" s="198"/>
      <c r="AS240" s="198"/>
      <c r="AT240" s="198"/>
      <c r="AU240" s="198"/>
    </row>
    <row r="241" spans="1:47" collapsed="1">
      <c r="A241" s="12"/>
      <c r="B241" s="12"/>
      <c r="C241" s="12"/>
      <c r="D241" s="12"/>
      <c r="E241" s="12"/>
      <c r="F241" s="173" t="s">
        <v>19</v>
      </c>
      <c r="G241" s="308">
        <f>SUM(G211:G240)</f>
        <v>108.93320172101012</v>
      </c>
      <c r="H241" s="308">
        <f t="shared" ref="H241:Q241" si="72">SUM(H211:H240)</f>
        <v>37.771692970923965</v>
      </c>
      <c r="I241" s="308">
        <f t="shared" si="72"/>
        <v>77.541328855918309</v>
      </c>
      <c r="J241" s="308">
        <f t="shared" si="72"/>
        <v>96.464360794641351</v>
      </c>
      <c r="K241" s="308">
        <f t="shared" si="72"/>
        <v>105.35879857248899</v>
      </c>
      <c r="L241" s="308">
        <f t="shared" si="72"/>
        <v>135.92097970652014</v>
      </c>
      <c r="M241" s="308">
        <f t="shared" si="72"/>
        <v>115.93022961115652</v>
      </c>
      <c r="N241" s="308">
        <f t="shared" si="72"/>
        <v>0</v>
      </c>
      <c r="O241" s="308">
        <f t="shared" si="72"/>
        <v>0</v>
      </c>
      <c r="P241" s="308">
        <f t="shared" si="72"/>
        <v>0</v>
      </c>
      <c r="Q241" s="308">
        <f t="shared" si="72"/>
        <v>0</v>
      </c>
      <c r="R241" s="36"/>
      <c r="S241" s="36"/>
      <c r="T241" s="36"/>
      <c r="U241" s="36"/>
      <c r="V241" s="36"/>
      <c r="W241" s="36"/>
      <c r="X241" s="36"/>
      <c r="Y241" s="8"/>
      <c r="Z241" s="8"/>
      <c r="AA241" s="42"/>
      <c r="AB241" s="9"/>
      <c r="AC241" s="9"/>
      <c r="AD241" s="9"/>
      <c r="AE241" s="198"/>
      <c r="AF241" s="198"/>
      <c r="AG241" s="198"/>
      <c r="AH241" s="198"/>
      <c r="AI241" s="198"/>
      <c r="AJ241" s="198"/>
      <c r="AK241" s="198"/>
      <c r="AL241" s="198"/>
      <c r="AM241" s="198"/>
      <c r="AN241" s="198"/>
      <c r="AO241" s="198"/>
      <c r="AP241" s="198"/>
      <c r="AQ241" s="198"/>
      <c r="AR241" s="198"/>
      <c r="AS241" s="198"/>
      <c r="AT241" s="198"/>
      <c r="AU241" s="198"/>
    </row>
    <row r="242" spans="1:47" ht="21" customHeight="1">
      <c r="A242" s="12"/>
      <c r="B242" s="12"/>
      <c r="C242" s="12"/>
      <c r="D242" s="12"/>
      <c r="E242" s="12"/>
      <c r="F242" s="37"/>
      <c r="G242" s="37"/>
      <c r="H242" s="46"/>
      <c r="I242" s="46"/>
      <c r="J242" s="46"/>
      <c r="K242" s="46"/>
      <c r="L242" s="46"/>
      <c r="M242" s="46"/>
      <c r="N242" s="9"/>
      <c r="O242" s="9"/>
      <c r="P242" s="9"/>
      <c r="Q242" s="9"/>
      <c r="R242" s="243">
        <f>SUM(G241:Q241)</f>
        <v>677.92059223265949</v>
      </c>
      <c r="S242" s="9"/>
      <c r="T242" s="9"/>
      <c r="U242" s="9"/>
      <c r="V242" s="9"/>
      <c r="W242" s="9"/>
      <c r="X242" s="9"/>
      <c r="Y242" s="9"/>
      <c r="Z242" s="9"/>
      <c r="AA242" s="8"/>
      <c r="AB242" s="42"/>
      <c r="AC242" s="9"/>
      <c r="AD242" s="9"/>
      <c r="AE242" s="198"/>
      <c r="AF242" s="198"/>
      <c r="AG242" s="198"/>
      <c r="AH242" s="198"/>
      <c r="AI242" s="198"/>
      <c r="AJ242" s="198"/>
      <c r="AK242" s="198"/>
      <c r="AL242" s="198"/>
      <c r="AM242" s="198"/>
      <c r="AN242" s="198"/>
      <c r="AO242" s="198"/>
      <c r="AP242" s="198"/>
      <c r="AQ242" s="198"/>
      <c r="AR242" s="198"/>
      <c r="AS242" s="198"/>
      <c r="AT242" s="198"/>
      <c r="AU242" s="198"/>
    </row>
    <row r="243" spans="1:47" ht="14.25" customHeight="1">
      <c r="A243" s="78"/>
      <c r="B243" s="78"/>
      <c r="C243" s="78"/>
      <c r="D243" s="78"/>
      <c r="E243" s="78"/>
      <c r="F243" s="712" t="s">
        <v>25</v>
      </c>
      <c r="G243" s="712"/>
      <c r="H243" s="97"/>
      <c r="I243" s="97"/>
      <c r="J243" s="79"/>
      <c r="K243" s="80"/>
      <c r="L243" s="80"/>
      <c r="M243" s="80"/>
      <c r="N243" s="80"/>
      <c r="O243" s="80"/>
      <c r="P243" s="80"/>
      <c r="Q243" s="80"/>
      <c r="R243" s="80"/>
      <c r="S243" s="80"/>
      <c r="T243" s="80"/>
      <c r="U243" s="80"/>
      <c r="V243" s="80"/>
      <c r="W243" s="80"/>
      <c r="X243" s="9"/>
      <c r="Y243" s="9"/>
      <c r="Z243" s="9"/>
      <c r="AA243" s="43"/>
      <c r="AB243" s="9"/>
      <c r="AC243" s="9"/>
      <c r="AD243" s="9"/>
      <c r="AE243" s="198"/>
      <c r="AF243" s="198"/>
      <c r="AG243" s="198"/>
      <c r="AH243" s="198"/>
      <c r="AI243" s="198"/>
      <c r="AJ243" s="198"/>
      <c r="AK243" s="198"/>
      <c r="AL243" s="198"/>
      <c r="AM243" s="198"/>
      <c r="AN243" s="198"/>
      <c r="AO243" s="198"/>
      <c r="AP243" s="198"/>
      <c r="AQ243" s="198"/>
      <c r="AR243" s="198"/>
      <c r="AS243" s="198"/>
      <c r="AT243" s="198"/>
      <c r="AU243" s="198"/>
    </row>
    <row r="244" spans="1:47" ht="14.25" customHeight="1">
      <c r="A244" s="12"/>
      <c r="B244" s="12"/>
      <c r="C244" s="12"/>
      <c r="D244" s="12"/>
      <c r="E244" s="12"/>
      <c r="F244" s="15"/>
      <c r="G244" s="143" t="str">
        <f t="shared" ref="G244:Q244" si="73">G40</f>
        <v>2007-08</v>
      </c>
      <c r="H244" s="143" t="str">
        <f t="shared" si="73"/>
        <v>2008-09</v>
      </c>
      <c r="I244" s="143" t="str">
        <f t="shared" si="73"/>
        <v>2009-10</v>
      </c>
      <c r="J244" s="143" t="str">
        <f t="shared" si="73"/>
        <v>2010-11</v>
      </c>
      <c r="K244" s="143" t="str">
        <f t="shared" si="73"/>
        <v>2011-12</v>
      </c>
      <c r="L244" s="143" t="str">
        <f t="shared" si="73"/>
        <v>2012-13</v>
      </c>
      <c r="M244" s="143" t="str">
        <f t="shared" si="73"/>
        <v>2013-14</v>
      </c>
      <c r="N244" s="143" t="str">
        <f t="shared" si="73"/>
        <v>2014-15</v>
      </c>
      <c r="O244" s="143" t="str">
        <f t="shared" si="73"/>
        <v>2015-16</v>
      </c>
      <c r="P244" s="143" t="str">
        <f t="shared" si="73"/>
        <v>2016-17</v>
      </c>
      <c r="Q244" s="143" t="str">
        <f t="shared" si="73"/>
        <v>2017-18</v>
      </c>
      <c r="S244" s="13"/>
      <c r="T244" s="13"/>
      <c r="U244" s="13"/>
      <c r="V244" s="13"/>
      <c r="W244" s="13"/>
      <c r="X244" s="9"/>
      <c r="Y244" s="9"/>
      <c r="Z244" s="9"/>
      <c r="AA244" s="9"/>
      <c r="AB244" s="9"/>
      <c r="AC244" s="9"/>
      <c r="AD244" s="9"/>
      <c r="AE244" s="198"/>
      <c r="AF244" s="198"/>
      <c r="AG244" s="198"/>
      <c r="AH244" s="198"/>
      <c r="AI244" s="198"/>
      <c r="AJ244" s="198"/>
      <c r="AK244" s="198"/>
      <c r="AL244" s="198"/>
      <c r="AM244" s="198"/>
      <c r="AN244" s="198"/>
      <c r="AO244" s="198"/>
      <c r="AP244" s="198"/>
      <c r="AQ244" s="198"/>
      <c r="AR244" s="198"/>
      <c r="AS244" s="198"/>
      <c r="AT244" s="198"/>
      <c r="AU244" s="198"/>
    </row>
    <row r="245" spans="1:47" ht="12.75" customHeight="1">
      <c r="A245" s="12"/>
      <c r="B245" s="12"/>
      <c r="C245" s="12"/>
      <c r="D245" s="12"/>
      <c r="E245" s="12"/>
      <c r="F245" s="267" t="s">
        <v>33</v>
      </c>
      <c r="G245" s="107">
        <v>2.9581993569131715E-2</v>
      </c>
      <c r="H245" s="107">
        <v>3.6851967520299844E-2</v>
      </c>
      <c r="I245" s="107">
        <v>2.108433734939763E-2</v>
      </c>
      <c r="J245" s="107">
        <v>2.6548672566371723E-2</v>
      </c>
      <c r="K245" s="107">
        <v>3.1034482758620641E-2</v>
      </c>
      <c r="L245" s="107">
        <v>2.2044088176352838E-2</v>
      </c>
      <c r="M245" s="107">
        <v>2.5000000000000001E-2</v>
      </c>
      <c r="N245" s="222"/>
      <c r="O245" s="222"/>
      <c r="P245" s="222"/>
      <c r="Q245" s="222"/>
      <c r="R245" s="14"/>
      <c r="S245" s="14"/>
      <c r="T245" s="14"/>
      <c r="U245" s="14"/>
      <c r="V245" s="14"/>
      <c r="W245" s="14"/>
      <c r="X245" s="14"/>
      <c r="Y245" s="8"/>
      <c r="Z245" s="9"/>
      <c r="AA245" s="9"/>
      <c r="AB245" s="9"/>
      <c r="AC245" s="9"/>
      <c r="AD245" s="198"/>
      <c r="AE245" s="198"/>
      <c r="AF245" s="198"/>
      <c r="AG245" s="198"/>
      <c r="AH245" s="198"/>
      <c r="AI245" s="198"/>
      <c r="AJ245" s="198"/>
      <c r="AK245" s="198"/>
      <c r="AL245" s="198"/>
      <c r="AM245" s="198"/>
      <c r="AN245" s="198"/>
      <c r="AO245" s="198"/>
      <c r="AP245" s="198"/>
      <c r="AQ245" s="198"/>
      <c r="AR245" s="198"/>
      <c r="AS245" s="198"/>
      <c r="AT245" s="198"/>
    </row>
    <row r="246" spans="1:47" ht="13.5" customHeight="1">
      <c r="A246" s="12"/>
      <c r="B246" s="12"/>
      <c r="C246" s="12"/>
      <c r="D246" s="12"/>
      <c r="E246" s="12"/>
      <c r="F246" s="267" t="s">
        <v>74</v>
      </c>
      <c r="G246" s="240">
        <v>1</v>
      </c>
      <c r="H246" s="93">
        <f>G246*(1+G245)</f>
        <v>1.0295819935691317</v>
      </c>
      <c r="I246" s="93">
        <f>H246*(1+H245)</f>
        <v>1.067524115755627</v>
      </c>
      <c r="J246" s="93">
        <f t="shared" ref="J246:Q246" si="74">I246*(1+I245)</f>
        <v>1.090032154340836</v>
      </c>
      <c r="K246" s="93">
        <f t="shared" si="74"/>
        <v>1.1189710610932477</v>
      </c>
      <c r="L246" s="93">
        <f>K246*(1+K245)</f>
        <v>1.1536977491961415</v>
      </c>
      <c r="M246" s="93">
        <f>L246*(1+L245)</f>
        <v>1.1791299641082811</v>
      </c>
      <c r="N246" s="93">
        <f t="shared" si="74"/>
        <v>1.2086082132109881</v>
      </c>
      <c r="O246" s="93">
        <f t="shared" si="74"/>
        <v>1.2086082132109881</v>
      </c>
      <c r="P246" s="93">
        <f t="shared" si="74"/>
        <v>1.2086082132109881</v>
      </c>
      <c r="Q246" s="93">
        <f t="shared" si="74"/>
        <v>1.2086082132109881</v>
      </c>
      <c r="R246" s="14"/>
      <c r="S246" s="14"/>
      <c r="T246" s="14"/>
      <c r="U246" s="14"/>
      <c r="V246" s="14"/>
      <c r="W246" s="14"/>
      <c r="X246" s="14"/>
      <c r="Y246" s="8"/>
      <c r="Z246" s="9"/>
      <c r="AA246" s="9"/>
      <c r="AB246" s="9"/>
      <c r="AC246" s="9"/>
      <c r="AD246" s="198"/>
      <c r="AE246" s="198"/>
      <c r="AF246" s="198"/>
      <c r="AG246" s="198"/>
      <c r="AH246" s="198"/>
      <c r="AI246" s="198"/>
      <c r="AJ246" s="198"/>
      <c r="AK246" s="198"/>
      <c r="AL246" s="198"/>
      <c r="AM246" s="198"/>
      <c r="AN246" s="198"/>
      <c r="AO246" s="198"/>
      <c r="AP246" s="198"/>
      <c r="AQ246" s="198"/>
      <c r="AR246" s="198"/>
      <c r="AS246" s="198"/>
      <c r="AT246" s="198"/>
    </row>
    <row r="247" spans="1:47" ht="13.5" customHeight="1">
      <c r="A247" s="12"/>
      <c r="B247" s="12"/>
      <c r="C247" s="12"/>
      <c r="D247" s="12"/>
      <c r="E247" s="12"/>
      <c r="F247" s="267" t="s">
        <v>37</v>
      </c>
      <c r="G247" s="640">
        <v>2.0417000000000001E-2</v>
      </c>
      <c r="H247" s="326">
        <v>2.5859063306679309E-2</v>
      </c>
      <c r="I247" s="49">
        <f>H247</f>
        <v>2.5859063306679309E-2</v>
      </c>
      <c r="J247" s="49">
        <f t="shared" ref="J247:Q247" si="75">I247</f>
        <v>2.5859063306679309E-2</v>
      </c>
      <c r="K247" s="49">
        <f t="shared" si="75"/>
        <v>2.5859063306679309E-2</v>
      </c>
      <c r="L247" s="49">
        <f t="shared" si="75"/>
        <v>2.5859063306679309E-2</v>
      </c>
      <c r="M247" s="49">
        <f t="shared" si="75"/>
        <v>2.5859063306679309E-2</v>
      </c>
      <c r="N247" s="49">
        <f t="shared" si="75"/>
        <v>2.5859063306679309E-2</v>
      </c>
      <c r="O247" s="49">
        <f t="shared" si="75"/>
        <v>2.5859063306679309E-2</v>
      </c>
      <c r="P247" s="49">
        <f t="shared" si="75"/>
        <v>2.5859063306679309E-2</v>
      </c>
      <c r="Q247" s="49">
        <f t="shared" si="75"/>
        <v>2.5859063306679309E-2</v>
      </c>
      <c r="R247" s="14"/>
      <c r="S247" s="14"/>
      <c r="T247" s="14"/>
      <c r="U247" s="14"/>
      <c r="V247" s="14"/>
      <c r="W247" s="14"/>
      <c r="X247" s="14"/>
      <c r="Y247" s="8"/>
      <c r="Z247" s="9"/>
      <c r="AA247" s="9"/>
      <c r="AB247" s="9"/>
      <c r="AC247" s="9"/>
      <c r="AD247" s="198"/>
      <c r="AE247" s="198"/>
      <c r="AF247" s="198"/>
      <c r="AG247" s="198"/>
      <c r="AH247" s="198"/>
      <c r="AI247" s="198"/>
      <c r="AJ247" s="198"/>
      <c r="AK247" s="198"/>
      <c r="AL247" s="198"/>
      <c r="AM247" s="198"/>
      <c r="AN247" s="198"/>
      <c r="AO247" s="198"/>
      <c r="AP247" s="198"/>
      <c r="AQ247" s="198"/>
      <c r="AR247" s="198"/>
      <c r="AS247" s="198"/>
      <c r="AT247" s="198"/>
    </row>
    <row r="248" spans="1:47" ht="12.75" customHeight="1">
      <c r="A248" s="12"/>
      <c r="B248" s="12"/>
      <c r="C248" s="12"/>
      <c r="D248" s="12"/>
      <c r="E248" s="12"/>
      <c r="F248" s="267" t="s">
        <v>36</v>
      </c>
      <c r="G248" s="240">
        <v>1</v>
      </c>
      <c r="H248" s="93">
        <f>G248*(1+H247)</f>
        <v>1.0258590633066793</v>
      </c>
      <c r="I248" s="93">
        <f t="shared" ref="I248:Q248" si="76">H248*(1+I247)</f>
        <v>1.0523868177684574</v>
      </c>
      <c r="J248" s="93">
        <f t="shared" si="76"/>
        <v>1.0796005551122467</v>
      </c>
      <c r="K248" s="93">
        <f t="shared" si="76"/>
        <v>1.1075180142128205</v>
      </c>
      <c r="L248" s="93">
        <f t="shared" si="76"/>
        <v>1.1361573926556376</v>
      </c>
      <c r="M248" s="93">
        <f t="shared" si="76"/>
        <v>1.1655373585986715</v>
      </c>
      <c r="N248" s="93">
        <f t="shared" si="76"/>
        <v>1.1956770629409743</v>
      </c>
      <c r="O248" s="93">
        <f t="shared" si="76"/>
        <v>1.2265961518059094</v>
      </c>
      <c r="P248" s="93">
        <f t="shared" si="76"/>
        <v>1.2583147793471876</v>
      </c>
      <c r="Q248" s="93">
        <f t="shared" si="76"/>
        <v>1.2908536208860568</v>
      </c>
      <c r="R248" s="14"/>
      <c r="S248" s="14"/>
      <c r="T248" s="14"/>
      <c r="U248" s="14"/>
      <c r="V248" s="14"/>
      <c r="W248" s="14"/>
      <c r="X248" s="14"/>
      <c r="Y248" s="8"/>
      <c r="Z248" s="9"/>
      <c r="AA248" s="9"/>
      <c r="AB248" s="9"/>
      <c r="AC248" s="9"/>
      <c r="AD248" s="198"/>
      <c r="AE248" s="198"/>
      <c r="AF248" s="198"/>
      <c r="AG248" s="198"/>
      <c r="AH248" s="198"/>
      <c r="AI248" s="198"/>
      <c r="AJ248" s="198"/>
      <c r="AK248" s="198"/>
      <c r="AL248" s="198"/>
      <c r="AM248" s="198"/>
      <c r="AN248" s="198"/>
      <c r="AO248" s="198"/>
      <c r="AP248" s="198"/>
      <c r="AQ248" s="198"/>
      <c r="AR248" s="198"/>
      <c r="AS248" s="198"/>
      <c r="AT248" s="198"/>
    </row>
    <row r="249" spans="1:47" ht="14.25" customHeight="1">
      <c r="A249" s="12"/>
      <c r="B249" s="12"/>
      <c r="C249" s="12"/>
      <c r="D249" s="12"/>
      <c r="E249" s="12"/>
      <c r="F249" s="141"/>
      <c r="G249" s="94"/>
      <c r="H249" s="94"/>
      <c r="I249" s="94"/>
      <c r="J249" s="94"/>
      <c r="K249" s="94"/>
      <c r="L249" s="94"/>
      <c r="M249" s="9"/>
      <c r="N249" s="14"/>
      <c r="O249" s="14"/>
      <c r="P249" s="14"/>
      <c r="Q249" s="14"/>
      <c r="R249" s="14"/>
      <c r="S249" s="14"/>
      <c r="T249" s="14"/>
      <c r="U249" s="14"/>
      <c r="V249" s="14"/>
      <c r="W249" s="14"/>
      <c r="X249" s="14"/>
      <c r="Y249" s="8"/>
      <c r="Z249" s="9"/>
      <c r="AA249" s="9"/>
      <c r="AB249" s="9"/>
      <c r="AC249" s="9"/>
      <c r="AD249" s="198"/>
      <c r="AE249" s="198"/>
      <c r="AF249" s="198"/>
      <c r="AG249" s="198"/>
      <c r="AH249" s="198"/>
      <c r="AI249" s="198"/>
      <c r="AJ249" s="198"/>
      <c r="AK249" s="198"/>
      <c r="AL249" s="198"/>
      <c r="AM249" s="198"/>
      <c r="AN249" s="198"/>
      <c r="AO249" s="198"/>
      <c r="AP249" s="198"/>
      <c r="AQ249" s="198"/>
      <c r="AR249" s="198"/>
      <c r="AS249" s="198"/>
      <c r="AT249" s="198"/>
    </row>
    <row r="250" spans="1:47" ht="14.25" customHeight="1">
      <c r="A250" s="12"/>
      <c r="B250" s="12"/>
      <c r="C250" s="12"/>
      <c r="D250" s="12"/>
      <c r="E250" s="12"/>
      <c r="F250" s="268" t="s">
        <v>38</v>
      </c>
      <c r="G250" s="641">
        <v>8.2299999999999998E-2</v>
      </c>
      <c r="H250" s="107">
        <v>9.7603443271767801E-2</v>
      </c>
      <c r="I250" s="95">
        <f>H250</f>
        <v>9.7603443271767801E-2</v>
      </c>
      <c r="J250" s="95">
        <f t="shared" ref="J250:Q250" si="77">I250</f>
        <v>9.7603443271767801E-2</v>
      </c>
      <c r="K250" s="95">
        <f t="shared" si="77"/>
        <v>9.7603443271767801E-2</v>
      </c>
      <c r="L250" s="95">
        <f t="shared" si="77"/>
        <v>9.7603443271767801E-2</v>
      </c>
      <c r="M250" s="95">
        <f t="shared" si="77"/>
        <v>9.7603443271767801E-2</v>
      </c>
      <c r="N250" s="95">
        <f t="shared" si="77"/>
        <v>9.7603443271767801E-2</v>
      </c>
      <c r="O250" s="95">
        <f t="shared" si="77"/>
        <v>9.7603443271767801E-2</v>
      </c>
      <c r="P250" s="95">
        <f t="shared" si="77"/>
        <v>9.7603443271767801E-2</v>
      </c>
      <c r="Q250" s="95">
        <f t="shared" si="77"/>
        <v>9.7603443271767801E-2</v>
      </c>
      <c r="R250" s="14"/>
      <c r="S250" s="14"/>
      <c r="T250" s="14"/>
      <c r="U250" s="14"/>
      <c r="V250" s="14"/>
      <c r="W250" s="14"/>
      <c r="X250" s="14"/>
      <c r="Y250" s="8"/>
      <c r="Z250" s="9"/>
      <c r="AA250" s="9"/>
      <c r="AB250" s="9"/>
      <c r="AC250" s="9"/>
      <c r="AD250" s="198"/>
      <c r="AE250" s="198"/>
      <c r="AF250" s="198"/>
      <c r="AG250" s="198"/>
      <c r="AH250" s="198"/>
      <c r="AI250" s="198"/>
      <c r="AJ250" s="198"/>
      <c r="AK250" s="198"/>
      <c r="AL250" s="198"/>
      <c r="AM250" s="198"/>
      <c r="AN250" s="198"/>
      <c r="AO250" s="198"/>
      <c r="AP250" s="198"/>
      <c r="AQ250" s="198"/>
      <c r="AR250" s="198"/>
      <c r="AS250" s="198"/>
      <c r="AT250" s="198"/>
    </row>
    <row r="251" spans="1:47">
      <c r="A251" s="12"/>
      <c r="B251" s="12"/>
      <c r="C251" s="12"/>
      <c r="D251" s="12"/>
      <c r="E251" s="12"/>
      <c r="F251" s="267" t="s">
        <v>35</v>
      </c>
      <c r="G251" s="354">
        <f>(1+G250)/(1+G247)-1</f>
        <v>6.064481481590378E-2</v>
      </c>
      <c r="H251" s="354">
        <f>(1+H250)/(1+H247)-1</f>
        <v>6.9935903021447254E-2</v>
      </c>
      <c r="I251" s="39">
        <f>H251</f>
        <v>6.9935903021447254E-2</v>
      </c>
      <c r="J251" s="39">
        <f t="shared" ref="J251:Q251" si="78">I251</f>
        <v>6.9935903021447254E-2</v>
      </c>
      <c r="K251" s="39">
        <f t="shared" si="78"/>
        <v>6.9935903021447254E-2</v>
      </c>
      <c r="L251" s="39">
        <f t="shared" si="78"/>
        <v>6.9935903021447254E-2</v>
      </c>
      <c r="M251" s="39">
        <f>L251</f>
        <v>6.9935903021447254E-2</v>
      </c>
      <c r="N251" s="39">
        <f t="shared" si="78"/>
        <v>6.9935903021447254E-2</v>
      </c>
      <c r="O251" s="39">
        <f t="shared" si="78"/>
        <v>6.9935903021447254E-2</v>
      </c>
      <c r="P251" s="39">
        <f t="shared" si="78"/>
        <v>6.9935903021447254E-2</v>
      </c>
      <c r="Q251" s="39">
        <f t="shared" si="78"/>
        <v>6.9935903021447254E-2</v>
      </c>
      <c r="R251" s="9"/>
      <c r="S251" s="9"/>
      <c r="T251" s="9"/>
      <c r="U251" s="9"/>
      <c r="V251" s="9"/>
      <c r="W251" s="9"/>
      <c r="X251" s="9"/>
      <c r="Y251" s="19"/>
      <c r="Z251" s="9"/>
      <c r="AA251" s="9"/>
      <c r="AB251" s="9"/>
      <c r="AC251" s="9"/>
      <c r="AD251" s="198"/>
      <c r="AE251" s="198"/>
      <c r="AF251" s="198"/>
      <c r="AG251" s="198"/>
      <c r="AH251" s="198"/>
      <c r="AI251" s="198"/>
      <c r="AJ251" s="198"/>
      <c r="AK251" s="198"/>
      <c r="AL251" s="198"/>
      <c r="AM251" s="198"/>
      <c r="AN251" s="198"/>
      <c r="AO251" s="198"/>
      <c r="AP251" s="198"/>
      <c r="AQ251" s="198"/>
      <c r="AR251" s="198"/>
      <c r="AS251" s="198"/>
      <c r="AT251" s="198"/>
    </row>
    <row r="252" spans="1:47" ht="12.75" customHeight="1">
      <c r="A252" s="12"/>
      <c r="B252" s="12"/>
      <c r="C252" s="12"/>
      <c r="D252" s="12"/>
      <c r="E252" s="12"/>
      <c r="F252" s="269" t="s">
        <v>122</v>
      </c>
      <c r="G252" s="354">
        <f t="shared" ref="G252:M252" si="79">(1+G251)*(1+G245)-1</f>
        <v>9.2020802906920718E-2</v>
      </c>
      <c r="H252" s="354">
        <f t="shared" si="79"/>
        <v>0.10936514616839621</v>
      </c>
      <c r="I252" s="327">
        <f t="shared" si="79"/>
        <v>9.2494792542983761E-2</v>
      </c>
      <c r="J252" s="327">
        <f t="shared" si="79"/>
        <v>9.8341280977768841E-2</v>
      </c>
      <c r="K252" s="327">
        <f t="shared" si="79"/>
        <v>0.10314081035659561</v>
      </c>
      <c r="L252" s="327">
        <f t="shared" si="79"/>
        <v>9.3521664410697758E-2</v>
      </c>
      <c r="M252" s="327">
        <f t="shared" si="79"/>
        <v>9.6684300596983297E-2</v>
      </c>
      <c r="N252" s="327">
        <f>IF(N245=0,0,(1+N251)*(1+N245)-1)</f>
        <v>0</v>
      </c>
      <c r="O252" s="327">
        <f>IF(O245=0,0,(1+O251)*(1+O245)-1)</f>
        <v>0</v>
      </c>
      <c r="P252" s="327">
        <f>IF(P245=0,0,(1+P251)*(1+P245)-1)</f>
        <v>0</v>
      </c>
      <c r="Q252" s="327">
        <f>IF(Q245=0,0,(1+Q251)*(1+Q245)-1)</f>
        <v>0</v>
      </c>
      <c r="R252" s="9"/>
      <c r="S252" s="9"/>
      <c r="T252" s="9"/>
      <c r="U252" s="9"/>
      <c r="V252" s="9"/>
      <c r="W252" s="9"/>
      <c r="X252" s="9"/>
      <c r="Y252" s="19"/>
      <c r="Z252" s="9"/>
      <c r="AA252" s="9"/>
      <c r="AB252" s="9"/>
      <c r="AC252" s="9"/>
      <c r="AD252" s="198"/>
      <c r="AE252" s="198"/>
      <c r="AF252" s="198"/>
      <c r="AG252" s="198"/>
      <c r="AH252" s="198"/>
      <c r="AI252" s="198"/>
      <c r="AJ252" s="198"/>
      <c r="AK252" s="198"/>
      <c r="AL252" s="198"/>
      <c r="AM252" s="198"/>
      <c r="AN252" s="198"/>
      <c r="AO252" s="198"/>
      <c r="AP252" s="198"/>
      <c r="AQ252" s="198"/>
      <c r="AR252" s="198"/>
      <c r="AS252" s="198"/>
      <c r="AT252" s="198"/>
    </row>
    <row r="253" spans="1:47">
      <c r="A253" s="12"/>
      <c r="B253" s="12"/>
      <c r="C253" s="12"/>
      <c r="D253" s="12"/>
      <c r="E253" s="12"/>
      <c r="F253" s="96"/>
      <c r="G253" s="96"/>
      <c r="H253" s="142"/>
      <c r="I253" s="142"/>
      <c r="J253" s="142"/>
      <c r="K253" s="142"/>
      <c r="L253" s="142"/>
      <c r="M253" s="142"/>
      <c r="N253" s="12"/>
      <c r="O253" s="12"/>
      <c r="P253" s="12"/>
      <c r="Q253" s="12"/>
      <c r="R253" s="12"/>
      <c r="S253" s="12"/>
      <c r="T253" s="12"/>
      <c r="U253" s="12"/>
      <c r="V253" s="9"/>
      <c r="W253" s="9"/>
      <c r="X253" s="9"/>
      <c r="Y253" s="9"/>
      <c r="Z253" s="9"/>
      <c r="AA253" s="19"/>
      <c r="AB253" s="9"/>
      <c r="AC253" s="9"/>
      <c r="AD253" s="9"/>
      <c r="AE253" s="198"/>
      <c r="AF253" s="198"/>
      <c r="AG253" s="198"/>
      <c r="AH253" s="198"/>
      <c r="AI253" s="198"/>
      <c r="AJ253" s="198"/>
      <c r="AK253" s="198"/>
      <c r="AL253" s="198"/>
      <c r="AM253" s="198"/>
      <c r="AN253" s="198"/>
      <c r="AO253" s="198"/>
      <c r="AP253" s="198"/>
      <c r="AQ253" s="198"/>
      <c r="AR253" s="198"/>
      <c r="AS253" s="198"/>
      <c r="AT253" s="198"/>
      <c r="AU253" s="198"/>
    </row>
    <row r="254" spans="1:47" s="9" customFormat="1" ht="22.5" customHeight="1">
      <c r="A254" s="12"/>
      <c r="B254" s="12"/>
      <c r="C254" s="12"/>
      <c r="D254" s="12"/>
      <c r="E254" s="12"/>
      <c r="H254" s="18"/>
      <c r="I254" s="20"/>
      <c r="AA254" s="19"/>
      <c r="AE254" s="198"/>
      <c r="AF254" s="198"/>
      <c r="AG254" s="198"/>
      <c r="AH254" s="198"/>
      <c r="AI254" s="198"/>
      <c r="AJ254" s="198"/>
      <c r="AK254" s="198"/>
      <c r="AL254" s="198"/>
      <c r="AM254" s="198"/>
      <c r="AN254" s="198"/>
      <c r="AO254" s="198"/>
      <c r="AP254" s="198"/>
      <c r="AQ254" s="198"/>
      <c r="AR254" s="198"/>
      <c r="AS254" s="198"/>
      <c r="AT254" s="198"/>
      <c r="AU254" s="198"/>
    </row>
    <row r="255" spans="1:47">
      <c r="A255" s="12"/>
      <c r="B255" s="12"/>
      <c r="C255" s="12"/>
      <c r="D255" s="12"/>
      <c r="E255" s="12"/>
      <c r="F255" s="9"/>
      <c r="G255" s="9"/>
      <c r="H255" s="18"/>
      <c r="I255" s="20"/>
      <c r="J255" s="9"/>
      <c r="K255" s="9"/>
      <c r="L255" s="9"/>
      <c r="M255" s="9"/>
      <c r="N255" s="9"/>
      <c r="O255" s="9"/>
      <c r="P255" s="9"/>
      <c r="Q255" s="9"/>
      <c r="R255" s="9"/>
      <c r="S255" s="9"/>
      <c r="T255" s="9"/>
      <c r="U255" s="9"/>
      <c r="V255" s="9"/>
      <c r="W255" s="9"/>
      <c r="X255" s="9"/>
      <c r="Y255" s="9"/>
      <c r="Z255" s="9"/>
      <c r="AA255" s="19"/>
      <c r="AB255" s="9"/>
      <c r="AC255" s="9"/>
      <c r="AD255" s="9"/>
      <c r="AE255" s="198"/>
      <c r="AF255" s="198"/>
      <c r="AG255" s="198"/>
      <c r="AH255" s="198"/>
      <c r="AI255" s="198"/>
      <c r="AJ255" s="198"/>
      <c r="AK255" s="198"/>
      <c r="AL255" s="198"/>
      <c r="AM255" s="198"/>
      <c r="AN255" s="198"/>
      <c r="AO255" s="198"/>
      <c r="AP255" s="198"/>
      <c r="AQ255" s="198"/>
      <c r="AR255" s="198"/>
      <c r="AS255" s="198"/>
      <c r="AT255" s="198"/>
      <c r="AU255" s="198"/>
    </row>
    <row r="256" spans="1:47">
      <c r="A256" s="12"/>
      <c r="B256" s="12"/>
      <c r="C256" s="12"/>
      <c r="D256" s="12"/>
      <c r="E256" s="12"/>
      <c r="F256" s="9"/>
      <c r="G256" s="9"/>
      <c r="H256" s="18"/>
      <c r="I256" s="20"/>
      <c r="J256" s="9"/>
      <c r="K256" s="9"/>
      <c r="L256" s="9"/>
      <c r="M256" s="9"/>
      <c r="N256" s="9"/>
      <c r="O256" s="9"/>
      <c r="P256" s="9"/>
      <c r="Q256" s="9"/>
      <c r="R256" s="9"/>
      <c r="S256" s="9"/>
      <c r="T256" s="9"/>
      <c r="U256" s="9"/>
      <c r="V256" s="9"/>
      <c r="W256" s="9"/>
      <c r="X256" s="9"/>
      <c r="Y256" s="9"/>
      <c r="Z256" s="9"/>
      <c r="AA256" s="19"/>
      <c r="AB256" s="9"/>
      <c r="AC256" s="9"/>
      <c r="AD256" s="9"/>
      <c r="AE256" s="198"/>
      <c r="AF256" s="198"/>
      <c r="AG256" s="198"/>
      <c r="AH256" s="198"/>
      <c r="AI256" s="198"/>
      <c r="AJ256" s="198"/>
      <c r="AK256" s="198"/>
      <c r="AL256" s="198"/>
      <c r="AM256" s="198"/>
      <c r="AN256" s="198"/>
      <c r="AO256" s="198"/>
      <c r="AP256" s="198"/>
      <c r="AQ256" s="198"/>
      <c r="AR256" s="198"/>
      <c r="AS256" s="198"/>
      <c r="AT256" s="198"/>
      <c r="AU256" s="198"/>
    </row>
    <row r="257" spans="1:47">
      <c r="A257" s="12"/>
      <c r="B257" s="12"/>
      <c r="C257" s="12"/>
      <c r="D257" s="12"/>
      <c r="E257" s="12"/>
      <c r="F257" s="9"/>
      <c r="G257" s="9"/>
      <c r="H257" s="18"/>
      <c r="I257" s="20"/>
      <c r="J257" s="9"/>
      <c r="K257" s="9"/>
      <c r="L257" s="9"/>
      <c r="M257" s="9"/>
      <c r="N257" s="9"/>
      <c r="O257" s="9"/>
      <c r="P257" s="9"/>
      <c r="Q257" s="9"/>
      <c r="R257" s="9"/>
      <c r="S257" s="9"/>
      <c r="T257" s="9"/>
      <c r="U257" s="9"/>
      <c r="V257" s="9"/>
      <c r="W257" s="9"/>
      <c r="X257" s="9"/>
      <c r="Y257" s="9"/>
      <c r="Z257" s="9"/>
      <c r="AA257" s="19"/>
      <c r="AB257" s="9"/>
      <c r="AC257" s="9"/>
      <c r="AD257" s="9"/>
      <c r="AE257" s="198"/>
      <c r="AF257" s="198"/>
      <c r="AG257" s="198"/>
      <c r="AH257" s="198"/>
      <c r="AI257" s="198"/>
      <c r="AJ257" s="198"/>
      <c r="AK257" s="198"/>
      <c r="AL257" s="198"/>
      <c r="AM257" s="198"/>
      <c r="AN257" s="198"/>
      <c r="AO257" s="198"/>
      <c r="AP257" s="198"/>
      <c r="AQ257" s="198"/>
      <c r="AR257" s="198"/>
      <c r="AS257" s="198"/>
      <c r="AT257" s="198"/>
      <c r="AU257" s="198"/>
    </row>
    <row r="258" spans="1:47">
      <c r="A258" s="12"/>
      <c r="B258" s="12"/>
      <c r="C258" s="12"/>
      <c r="D258" s="12"/>
      <c r="E258" s="12"/>
      <c r="F258" s="9"/>
      <c r="G258" s="9"/>
      <c r="H258" s="18"/>
      <c r="I258" s="20"/>
      <c r="J258" s="9"/>
      <c r="K258" s="9"/>
      <c r="L258" s="9"/>
      <c r="M258" s="9"/>
      <c r="N258" s="9"/>
      <c r="O258" s="9"/>
      <c r="P258" s="9"/>
      <c r="Q258" s="9"/>
      <c r="R258" s="9"/>
      <c r="S258" s="9"/>
      <c r="T258" s="9"/>
      <c r="U258" s="9"/>
      <c r="V258" s="9"/>
      <c r="W258" s="9"/>
      <c r="X258" s="9"/>
      <c r="Y258" s="9"/>
      <c r="Z258" s="9"/>
      <c r="AA258" s="19"/>
      <c r="AB258" s="9"/>
      <c r="AC258" s="9"/>
      <c r="AD258" s="9"/>
      <c r="AE258" s="198"/>
      <c r="AF258" s="198"/>
      <c r="AG258" s="198"/>
      <c r="AH258" s="198"/>
      <c r="AI258" s="198"/>
      <c r="AJ258" s="198"/>
      <c r="AK258" s="198"/>
      <c r="AL258" s="198"/>
      <c r="AM258" s="198"/>
      <c r="AN258" s="198"/>
      <c r="AO258" s="198"/>
      <c r="AP258" s="198"/>
      <c r="AQ258" s="198"/>
      <c r="AR258" s="198"/>
      <c r="AS258" s="198"/>
      <c r="AT258" s="198"/>
      <c r="AU258" s="198"/>
    </row>
    <row r="259" spans="1:47">
      <c r="A259" s="12"/>
      <c r="B259" s="12"/>
      <c r="C259" s="12"/>
      <c r="D259" s="12"/>
      <c r="E259" s="12"/>
      <c r="F259" s="9"/>
      <c r="G259" s="9"/>
      <c r="H259" s="18"/>
      <c r="I259" s="20"/>
      <c r="J259" s="9"/>
      <c r="K259" s="9"/>
      <c r="L259" s="9"/>
      <c r="M259" s="9"/>
      <c r="N259" s="9"/>
      <c r="O259" s="9"/>
      <c r="P259" s="9"/>
      <c r="Q259" s="9"/>
      <c r="R259" s="9"/>
      <c r="S259" s="9"/>
      <c r="T259" s="9"/>
      <c r="U259" s="9"/>
      <c r="V259" s="9"/>
      <c r="W259" s="9"/>
      <c r="X259" s="9"/>
      <c r="Y259" s="9"/>
      <c r="Z259" s="9"/>
      <c r="AA259" s="19"/>
      <c r="AB259" s="9"/>
      <c r="AC259" s="9"/>
      <c r="AD259" s="9"/>
      <c r="AE259" s="198"/>
      <c r="AF259" s="198"/>
      <c r="AG259" s="198"/>
      <c r="AH259" s="198"/>
      <c r="AI259" s="198"/>
      <c r="AJ259" s="198"/>
      <c r="AK259" s="198"/>
      <c r="AL259" s="198"/>
      <c r="AM259" s="198"/>
      <c r="AN259" s="198"/>
      <c r="AO259" s="198"/>
      <c r="AP259" s="198"/>
      <c r="AQ259" s="198"/>
      <c r="AR259" s="198"/>
      <c r="AS259" s="198"/>
      <c r="AT259" s="198"/>
      <c r="AU259" s="198"/>
    </row>
    <row r="260" spans="1:47">
      <c r="A260" s="12"/>
      <c r="B260" s="12"/>
      <c r="C260" s="12"/>
      <c r="D260" s="12"/>
      <c r="E260" s="12"/>
      <c r="F260" s="9"/>
      <c r="G260" s="9"/>
      <c r="H260" s="18"/>
      <c r="I260" s="20"/>
      <c r="J260" s="9"/>
      <c r="K260" s="9"/>
      <c r="L260" s="9"/>
      <c r="M260" s="9"/>
      <c r="N260" s="9"/>
      <c r="O260" s="9"/>
      <c r="P260" s="9"/>
      <c r="Q260" s="9"/>
      <c r="R260" s="9"/>
      <c r="S260" s="9"/>
      <c r="T260" s="9"/>
      <c r="U260" s="9"/>
      <c r="V260" s="9"/>
      <c r="W260" s="9"/>
      <c r="X260" s="9"/>
      <c r="Y260" s="9"/>
      <c r="Z260" s="9"/>
      <c r="AA260" s="19"/>
      <c r="AB260" s="9"/>
      <c r="AC260" s="9"/>
      <c r="AD260" s="9"/>
      <c r="AE260" s="198"/>
      <c r="AF260" s="198"/>
      <c r="AG260" s="198"/>
      <c r="AH260" s="198"/>
      <c r="AI260" s="198"/>
      <c r="AJ260" s="198"/>
      <c r="AK260" s="198"/>
      <c r="AL260" s="198"/>
      <c r="AM260" s="198"/>
      <c r="AN260" s="198"/>
      <c r="AO260" s="198"/>
      <c r="AP260" s="198"/>
      <c r="AQ260" s="198"/>
      <c r="AR260" s="198"/>
      <c r="AS260" s="198"/>
      <c r="AT260" s="198"/>
      <c r="AU260" s="198"/>
    </row>
    <row r="261" spans="1:47">
      <c r="A261" s="12"/>
      <c r="B261" s="12"/>
      <c r="C261" s="12"/>
      <c r="D261" s="12"/>
      <c r="E261" s="12"/>
      <c r="F261" s="9"/>
      <c r="G261" s="9"/>
      <c r="H261" s="18"/>
      <c r="I261" s="20"/>
      <c r="J261" s="9"/>
      <c r="K261" s="9"/>
      <c r="L261" s="9"/>
      <c r="M261" s="9"/>
      <c r="N261" s="9"/>
      <c r="O261" s="9"/>
      <c r="P261" s="9"/>
      <c r="Q261" s="9"/>
      <c r="R261" s="9"/>
      <c r="S261" s="9"/>
      <c r="T261" s="9"/>
      <c r="U261" s="9"/>
      <c r="V261" s="9"/>
      <c r="W261" s="9"/>
      <c r="X261" s="9"/>
      <c r="Y261" s="9"/>
      <c r="Z261" s="9"/>
      <c r="AA261" s="19"/>
      <c r="AB261" s="9"/>
      <c r="AC261" s="9"/>
      <c r="AD261" s="9"/>
      <c r="AE261" s="198"/>
      <c r="AF261" s="198"/>
      <c r="AG261" s="198"/>
      <c r="AH261" s="198"/>
      <c r="AI261" s="198"/>
      <c r="AJ261" s="198"/>
      <c r="AK261" s="198"/>
      <c r="AL261" s="198"/>
      <c r="AM261" s="198"/>
      <c r="AN261" s="198"/>
      <c r="AO261" s="198"/>
      <c r="AP261" s="198"/>
      <c r="AQ261" s="198"/>
      <c r="AR261" s="198"/>
      <c r="AS261" s="198"/>
      <c r="AT261" s="198"/>
      <c r="AU261" s="198"/>
    </row>
    <row r="262" spans="1:47">
      <c r="A262" s="12"/>
      <c r="B262" s="12"/>
      <c r="C262" s="12"/>
      <c r="D262" s="12"/>
      <c r="E262" s="12"/>
      <c r="F262" s="9"/>
      <c r="G262" s="9"/>
      <c r="H262" s="18"/>
      <c r="I262" s="20"/>
      <c r="J262" s="9"/>
      <c r="K262" s="9"/>
      <c r="L262" s="9"/>
      <c r="M262" s="9"/>
      <c r="N262" s="9"/>
      <c r="O262" s="9"/>
      <c r="P262" s="9"/>
      <c r="Q262" s="9"/>
      <c r="R262" s="9"/>
      <c r="S262" s="9"/>
      <c r="T262" s="9"/>
      <c r="U262" s="9"/>
      <c r="V262" s="9"/>
      <c r="W262" s="9"/>
      <c r="X262" s="9"/>
      <c r="Y262" s="9"/>
      <c r="Z262" s="9"/>
      <c r="AA262" s="19"/>
      <c r="AB262" s="9"/>
      <c r="AC262" s="9"/>
      <c r="AD262" s="9"/>
      <c r="AE262" s="198"/>
      <c r="AF262" s="198"/>
      <c r="AG262" s="198"/>
      <c r="AH262" s="198"/>
      <c r="AI262" s="198"/>
      <c r="AJ262" s="198"/>
      <c r="AK262" s="198"/>
      <c r="AL262" s="198"/>
      <c r="AM262" s="198"/>
      <c r="AN262" s="198"/>
      <c r="AO262" s="198"/>
      <c r="AP262" s="198"/>
      <c r="AQ262" s="198"/>
      <c r="AR262" s="198"/>
      <c r="AS262" s="198"/>
      <c r="AT262" s="198"/>
      <c r="AU262" s="198"/>
    </row>
    <row r="263" spans="1:47">
      <c r="A263" s="12"/>
      <c r="B263" s="12"/>
      <c r="C263" s="12"/>
      <c r="D263" s="12"/>
      <c r="E263" s="12"/>
      <c r="F263" s="9"/>
      <c r="G263" s="9"/>
      <c r="H263" s="18"/>
      <c r="I263" s="20"/>
      <c r="J263" s="9"/>
      <c r="K263" s="9"/>
      <c r="L263" s="9"/>
      <c r="M263" s="9"/>
      <c r="N263" s="9"/>
      <c r="O263" s="9"/>
      <c r="P263" s="9"/>
      <c r="Q263" s="9"/>
      <c r="R263" s="9"/>
      <c r="S263" s="9"/>
      <c r="T263" s="9"/>
      <c r="U263" s="9"/>
      <c r="V263" s="9"/>
      <c r="W263" s="9"/>
      <c r="X263" s="9"/>
      <c r="Y263" s="9"/>
      <c r="Z263" s="9"/>
      <c r="AA263" s="19"/>
      <c r="AB263" s="9"/>
      <c r="AC263" s="9"/>
      <c r="AD263" s="9"/>
      <c r="AE263" s="198"/>
      <c r="AF263" s="198"/>
      <c r="AG263" s="198"/>
      <c r="AH263" s="198"/>
      <c r="AI263" s="198"/>
      <c r="AJ263" s="198"/>
      <c r="AK263" s="198"/>
      <c r="AL263" s="198"/>
      <c r="AM263" s="198"/>
      <c r="AN263" s="198"/>
      <c r="AO263" s="198"/>
      <c r="AP263" s="198"/>
      <c r="AQ263" s="198"/>
      <c r="AR263" s="198"/>
      <c r="AS263" s="198"/>
      <c r="AT263" s="198"/>
      <c r="AU263" s="198"/>
    </row>
    <row r="264" spans="1:47">
      <c r="A264" s="12"/>
      <c r="B264" s="12"/>
      <c r="C264" s="12"/>
      <c r="D264" s="12"/>
      <c r="E264" s="12"/>
      <c r="F264" s="9"/>
      <c r="G264" s="9"/>
      <c r="H264" s="18"/>
      <c r="I264" s="20"/>
      <c r="J264" s="9"/>
      <c r="K264" s="9"/>
      <c r="L264" s="9"/>
      <c r="M264" s="9"/>
      <c r="N264" s="9"/>
      <c r="O264" s="9"/>
      <c r="P264" s="9"/>
      <c r="Q264" s="9"/>
      <c r="R264" s="9"/>
      <c r="S264" s="9"/>
      <c r="T264" s="9"/>
      <c r="U264" s="9"/>
      <c r="V264" s="9"/>
      <c r="W264" s="9"/>
      <c r="X264" s="9"/>
      <c r="Y264" s="9"/>
      <c r="Z264" s="9"/>
      <c r="AA264" s="19"/>
      <c r="AB264" s="9"/>
      <c r="AC264" s="9"/>
      <c r="AD264" s="9"/>
      <c r="AE264" s="198"/>
      <c r="AF264" s="198"/>
      <c r="AG264" s="198"/>
      <c r="AH264" s="198"/>
      <c r="AI264" s="198"/>
      <c r="AJ264" s="198"/>
      <c r="AK264" s="198"/>
      <c r="AL264" s="198"/>
      <c r="AM264" s="198"/>
      <c r="AN264" s="198"/>
      <c r="AO264" s="198"/>
      <c r="AP264" s="198"/>
      <c r="AQ264" s="198"/>
      <c r="AR264" s="198"/>
      <c r="AS264" s="198"/>
      <c r="AT264" s="198"/>
      <c r="AU264" s="198"/>
    </row>
    <row r="265" spans="1:47">
      <c r="A265" s="12"/>
      <c r="B265" s="12"/>
      <c r="C265" s="12"/>
      <c r="D265" s="12"/>
      <c r="E265" s="12"/>
      <c r="F265" s="9"/>
      <c r="G265" s="9"/>
      <c r="H265" s="18"/>
      <c r="I265" s="20"/>
      <c r="J265" s="9"/>
      <c r="K265" s="9"/>
      <c r="L265" s="9"/>
      <c r="M265" s="9"/>
      <c r="N265" s="9"/>
      <c r="O265" s="9"/>
      <c r="P265" s="9"/>
      <c r="Q265" s="9"/>
      <c r="R265" s="9"/>
      <c r="S265" s="9"/>
      <c r="T265" s="9"/>
      <c r="U265" s="9"/>
      <c r="V265" s="9"/>
      <c r="W265" s="9"/>
      <c r="X265" s="9"/>
      <c r="Y265" s="9"/>
      <c r="Z265" s="9"/>
      <c r="AA265" s="19"/>
      <c r="AB265" s="9"/>
      <c r="AC265" s="9"/>
      <c r="AD265" s="9"/>
      <c r="AE265" s="198"/>
      <c r="AF265" s="198"/>
      <c r="AG265" s="198"/>
      <c r="AH265" s="198"/>
      <c r="AI265" s="198"/>
      <c r="AJ265" s="198"/>
      <c r="AK265" s="198"/>
      <c r="AL265" s="198"/>
      <c r="AM265" s="198"/>
      <c r="AN265" s="198"/>
      <c r="AO265" s="198"/>
      <c r="AP265" s="198"/>
      <c r="AQ265" s="198"/>
      <c r="AR265" s="198"/>
      <c r="AS265" s="198"/>
      <c r="AT265" s="198"/>
      <c r="AU265" s="198"/>
    </row>
    <row r="266" spans="1:47">
      <c r="A266" s="12"/>
      <c r="B266" s="12"/>
      <c r="C266" s="12"/>
      <c r="D266" s="12"/>
      <c r="E266" s="12"/>
      <c r="F266" s="9"/>
      <c r="G266" s="9"/>
      <c r="H266" s="18"/>
      <c r="I266" s="20"/>
      <c r="J266" s="9"/>
      <c r="K266" s="9"/>
      <c r="L266" s="9"/>
      <c r="M266" s="9"/>
      <c r="N266" s="9"/>
      <c r="O266" s="9"/>
      <c r="P266" s="9"/>
      <c r="Q266" s="9"/>
      <c r="R266" s="9"/>
      <c r="S266" s="9"/>
      <c r="T266" s="9"/>
      <c r="U266" s="9"/>
      <c r="V266" s="9"/>
      <c r="W266" s="9"/>
      <c r="X266" s="9"/>
      <c r="Y266" s="9"/>
      <c r="Z266" s="9"/>
      <c r="AA266" s="19"/>
      <c r="AB266" s="9"/>
      <c r="AC266" s="9"/>
      <c r="AD266" s="9"/>
      <c r="AE266" s="198"/>
      <c r="AF266" s="198"/>
      <c r="AG266" s="198"/>
      <c r="AH266" s="198"/>
      <c r="AI266" s="198"/>
      <c r="AJ266" s="198"/>
      <c r="AK266" s="198"/>
      <c r="AL266" s="198"/>
      <c r="AM266" s="198"/>
      <c r="AN266" s="198"/>
      <c r="AO266" s="198"/>
      <c r="AP266" s="198"/>
      <c r="AQ266" s="198"/>
      <c r="AR266" s="198"/>
      <c r="AS266" s="198"/>
      <c r="AT266" s="198"/>
      <c r="AU266" s="198"/>
    </row>
    <row r="267" spans="1:47">
      <c r="A267" s="12"/>
      <c r="B267" s="12"/>
      <c r="C267" s="12"/>
      <c r="D267" s="12"/>
      <c r="E267" s="12"/>
      <c r="F267" s="9"/>
      <c r="G267" s="9"/>
      <c r="H267" s="18"/>
      <c r="I267" s="20"/>
      <c r="J267" s="9"/>
      <c r="K267" s="9"/>
      <c r="L267" s="9"/>
      <c r="M267" s="9"/>
      <c r="N267" s="9"/>
      <c r="O267" s="9"/>
      <c r="P267" s="9"/>
      <c r="Q267" s="9"/>
      <c r="R267" s="9"/>
      <c r="S267" s="9"/>
      <c r="T267" s="9"/>
      <c r="U267" s="9"/>
      <c r="V267" s="9"/>
      <c r="W267" s="9"/>
      <c r="X267" s="9"/>
      <c r="Y267" s="9"/>
      <c r="Z267" s="9"/>
      <c r="AA267" s="19"/>
      <c r="AB267" s="9"/>
      <c r="AC267" s="9"/>
      <c r="AD267" s="9"/>
      <c r="AE267" s="198"/>
      <c r="AF267" s="198"/>
      <c r="AG267" s="198"/>
      <c r="AH267" s="198"/>
      <c r="AI267" s="198"/>
      <c r="AJ267" s="198"/>
      <c r="AK267" s="198"/>
      <c r="AL267" s="198"/>
      <c r="AM267" s="198"/>
      <c r="AN267" s="198"/>
      <c r="AO267" s="198"/>
      <c r="AP267" s="198"/>
      <c r="AQ267" s="198"/>
      <c r="AR267" s="198"/>
      <c r="AS267" s="198"/>
      <c r="AT267" s="198"/>
      <c r="AU267" s="198"/>
    </row>
    <row r="268" spans="1:47">
      <c r="A268" s="12"/>
      <c r="B268" s="12"/>
      <c r="C268" s="12"/>
      <c r="D268" s="12"/>
      <c r="E268" s="12"/>
      <c r="F268" s="9"/>
      <c r="G268" s="9"/>
      <c r="H268" s="18"/>
      <c r="I268" s="20"/>
      <c r="J268" s="9"/>
      <c r="K268" s="9"/>
      <c r="L268" s="9"/>
      <c r="M268" s="9"/>
      <c r="N268" s="9"/>
      <c r="O268" s="9"/>
      <c r="P268" s="9"/>
      <c r="Q268" s="9"/>
      <c r="R268" s="9"/>
      <c r="S268" s="9"/>
      <c r="T268" s="9"/>
      <c r="U268" s="9"/>
      <c r="V268" s="9"/>
      <c r="W268" s="9"/>
      <c r="X268" s="9"/>
      <c r="Y268" s="9"/>
      <c r="Z268" s="9"/>
      <c r="AA268" s="19"/>
      <c r="AB268" s="9"/>
      <c r="AC268" s="9"/>
      <c r="AD268" s="9"/>
      <c r="AE268" s="198"/>
      <c r="AF268" s="198"/>
      <c r="AG268" s="198"/>
      <c r="AH268" s="198"/>
      <c r="AI268" s="198"/>
      <c r="AJ268" s="198"/>
      <c r="AK268" s="198"/>
      <c r="AL268" s="198"/>
      <c r="AM268" s="198"/>
      <c r="AN268" s="198"/>
      <c r="AO268" s="198"/>
      <c r="AP268" s="198"/>
      <c r="AQ268" s="198"/>
      <c r="AR268" s="198"/>
      <c r="AS268" s="198"/>
      <c r="AT268" s="198"/>
      <c r="AU268" s="198"/>
    </row>
    <row r="269" spans="1:47">
      <c r="A269" s="12"/>
      <c r="B269" s="12"/>
      <c r="C269" s="12"/>
      <c r="D269" s="12"/>
      <c r="E269" s="12"/>
      <c r="F269" s="9"/>
      <c r="G269" s="9"/>
      <c r="H269" s="18"/>
      <c r="I269" s="20"/>
      <c r="J269" s="9"/>
      <c r="K269" s="9"/>
      <c r="L269" s="9"/>
      <c r="M269" s="9"/>
      <c r="N269" s="9"/>
      <c r="O269" s="9"/>
      <c r="P269" s="9"/>
      <c r="Q269" s="9"/>
      <c r="R269" s="9"/>
      <c r="S269" s="9"/>
      <c r="T269" s="9"/>
      <c r="U269" s="9"/>
      <c r="V269" s="9"/>
      <c r="W269" s="9"/>
      <c r="X269" s="9"/>
      <c r="Y269" s="9"/>
      <c r="Z269" s="9"/>
      <c r="AA269" s="19"/>
      <c r="AB269" s="9"/>
      <c r="AC269" s="9"/>
      <c r="AD269" s="9"/>
      <c r="AE269" s="198"/>
      <c r="AF269" s="198"/>
      <c r="AG269" s="198"/>
      <c r="AH269" s="198"/>
      <c r="AI269" s="198"/>
      <c r="AJ269" s="198"/>
      <c r="AK269" s="198"/>
      <c r="AL269" s="198"/>
      <c r="AM269" s="198"/>
      <c r="AN269" s="198"/>
      <c r="AO269" s="198"/>
      <c r="AP269" s="198"/>
      <c r="AQ269" s="198"/>
      <c r="AR269" s="198"/>
      <c r="AS269" s="198"/>
      <c r="AT269" s="198"/>
      <c r="AU269" s="198"/>
    </row>
    <row r="270" spans="1:47">
      <c r="A270" s="12"/>
      <c r="B270" s="12"/>
      <c r="C270" s="12"/>
      <c r="D270" s="12"/>
      <c r="E270" s="12"/>
      <c r="F270" s="9"/>
      <c r="G270" s="9"/>
      <c r="H270" s="18"/>
      <c r="I270" s="20"/>
      <c r="J270" s="9"/>
      <c r="K270" s="9"/>
      <c r="L270" s="9"/>
      <c r="M270" s="9"/>
      <c r="N270" s="9"/>
      <c r="O270" s="9"/>
      <c r="P270" s="9"/>
      <c r="Q270" s="9"/>
      <c r="R270" s="9"/>
      <c r="S270" s="9"/>
      <c r="T270" s="9"/>
      <c r="U270" s="9"/>
      <c r="V270" s="9"/>
      <c r="W270" s="9"/>
      <c r="X270" s="9"/>
      <c r="Y270" s="9"/>
      <c r="Z270" s="9"/>
      <c r="AA270" s="19"/>
      <c r="AB270" s="9"/>
      <c r="AC270" s="9"/>
      <c r="AD270" s="9"/>
      <c r="AE270" s="198"/>
      <c r="AF270" s="198"/>
      <c r="AG270" s="198"/>
      <c r="AH270" s="198"/>
      <c r="AI270" s="198"/>
      <c r="AJ270" s="198"/>
      <c r="AK270" s="198"/>
      <c r="AL270" s="198"/>
      <c r="AM270" s="198"/>
      <c r="AN270" s="198"/>
      <c r="AO270" s="198"/>
      <c r="AP270" s="198"/>
      <c r="AQ270" s="198"/>
      <c r="AR270" s="198"/>
      <c r="AS270" s="198"/>
      <c r="AT270" s="198"/>
      <c r="AU270" s="198"/>
    </row>
    <row r="271" spans="1:47">
      <c r="A271" s="12"/>
      <c r="B271" s="12"/>
      <c r="C271" s="12"/>
      <c r="D271" s="12"/>
      <c r="E271" s="12"/>
      <c r="F271" s="9"/>
      <c r="G271" s="9"/>
      <c r="H271" s="18"/>
      <c r="I271" s="20"/>
      <c r="J271" s="9"/>
      <c r="K271" s="9"/>
      <c r="L271" s="9"/>
      <c r="M271" s="9"/>
      <c r="N271" s="9"/>
      <c r="O271" s="9"/>
      <c r="P271" s="9"/>
      <c r="Q271" s="9"/>
      <c r="R271" s="9"/>
      <c r="S271" s="9"/>
      <c r="T271" s="9"/>
      <c r="U271" s="9"/>
      <c r="V271" s="9"/>
      <c r="W271" s="9"/>
      <c r="X271" s="9"/>
      <c r="Y271" s="9"/>
      <c r="Z271" s="9"/>
      <c r="AA271" s="19"/>
      <c r="AB271" s="9"/>
      <c r="AC271" s="9"/>
      <c r="AD271" s="9"/>
      <c r="AE271" s="198"/>
      <c r="AF271" s="198"/>
      <c r="AG271" s="198"/>
      <c r="AH271" s="198"/>
      <c r="AI271" s="198"/>
      <c r="AJ271" s="198"/>
      <c r="AK271" s="198"/>
      <c r="AL271" s="198"/>
      <c r="AM271" s="198"/>
      <c r="AN271" s="198"/>
      <c r="AO271" s="198"/>
      <c r="AP271" s="198"/>
      <c r="AQ271" s="198"/>
      <c r="AR271" s="198"/>
      <c r="AS271" s="198"/>
      <c r="AT271" s="198"/>
      <c r="AU271" s="198"/>
    </row>
    <row r="272" spans="1:47">
      <c r="A272" s="12"/>
      <c r="B272" s="12"/>
      <c r="C272" s="12"/>
      <c r="D272" s="12"/>
      <c r="E272" s="12"/>
      <c r="F272" s="9"/>
      <c r="G272" s="9"/>
      <c r="H272" s="18"/>
      <c r="I272" s="20"/>
      <c r="J272" s="9"/>
      <c r="K272" s="9"/>
      <c r="L272" s="9"/>
      <c r="M272" s="9"/>
      <c r="N272" s="9"/>
      <c r="O272" s="9"/>
      <c r="P272" s="9"/>
      <c r="Q272" s="9"/>
      <c r="R272" s="9"/>
      <c r="S272" s="9"/>
      <c r="T272" s="9"/>
      <c r="U272" s="9"/>
      <c r="V272" s="9"/>
      <c r="W272" s="9"/>
      <c r="X272" s="9"/>
      <c r="Y272" s="9"/>
      <c r="Z272" s="9"/>
      <c r="AA272" s="19"/>
      <c r="AB272" s="9"/>
      <c r="AC272" s="9"/>
      <c r="AD272" s="9"/>
      <c r="AE272" s="198"/>
      <c r="AF272" s="198"/>
      <c r="AG272" s="198"/>
      <c r="AH272" s="198"/>
      <c r="AI272" s="198"/>
      <c r="AJ272" s="198"/>
      <c r="AK272" s="198"/>
      <c r="AL272" s="198"/>
      <c r="AM272" s="198"/>
      <c r="AN272" s="198"/>
      <c r="AO272" s="198"/>
      <c r="AP272" s="198"/>
      <c r="AQ272" s="198"/>
      <c r="AR272" s="198"/>
      <c r="AS272" s="198"/>
      <c r="AT272" s="198"/>
      <c r="AU272" s="198"/>
    </row>
    <row r="273" spans="1:30">
      <c r="A273" s="12"/>
      <c r="B273" s="12"/>
      <c r="C273" s="12"/>
      <c r="D273" s="12"/>
      <c r="E273" s="12"/>
      <c r="F273" s="9"/>
      <c r="G273" s="9"/>
      <c r="H273" s="18"/>
      <c r="I273" s="20"/>
      <c r="J273" s="9"/>
      <c r="K273" s="9"/>
      <c r="L273" s="9"/>
      <c r="M273" s="9"/>
      <c r="N273" s="9"/>
      <c r="O273" s="9"/>
      <c r="P273" s="9"/>
      <c r="Q273" s="9"/>
      <c r="R273" s="9"/>
      <c r="S273" s="9"/>
      <c r="T273" s="9"/>
      <c r="U273" s="9"/>
      <c r="V273" s="9"/>
      <c r="W273" s="9"/>
      <c r="X273" s="9"/>
      <c r="Y273" s="9"/>
      <c r="Z273" s="9"/>
      <c r="AA273" s="19"/>
      <c r="AB273" s="9"/>
      <c r="AC273" s="9"/>
      <c r="AD273" s="9"/>
    </row>
    <row r="274" spans="1:30">
      <c r="A274" s="12"/>
      <c r="B274" s="12"/>
      <c r="C274" s="12"/>
      <c r="D274" s="12"/>
      <c r="E274" s="12"/>
      <c r="F274" s="9"/>
      <c r="G274" s="9"/>
      <c r="H274" s="18"/>
      <c r="I274" s="20"/>
      <c r="J274" s="9"/>
      <c r="K274" s="9"/>
      <c r="L274" s="9"/>
      <c r="M274" s="9"/>
      <c r="N274" s="9"/>
      <c r="O274" s="9"/>
      <c r="P274" s="9"/>
      <c r="Q274" s="9"/>
      <c r="R274" s="9"/>
      <c r="S274" s="9"/>
      <c r="T274" s="9"/>
      <c r="U274" s="9"/>
      <c r="V274" s="9"/>
      <c r="W274" s="9"/>
      <c r="X274" s="9"/>
      <c r="Y274" s="9"/>
      <c r="Z274" s="9"/>
      <c r="AA274" s="19"/>
      <c r="AB274" s="9"/>
      <c r="AC274" s="9"/>
      <c r="AD274" s="9"/>
    </row>
    <row r="275" spans="1:30">
      <c r="A275" s="12"/>
      <c r="B275" s="12"/>
      <c r="C275" s="12"/>
      <c r="D275" s="12"/>
      <c r="E275" s="12"/>
      <c r="F275" s="9"/>
      <c r="G275" s="9"/>
      <c r="H275" s="18"/>
      <c r="I275" s="20"/>
      <c r="J275" s="9"/>
      <c r="K275" s="9"/>
      <c r="L275" s="9"/>
      <c r="M275" s="9"/>
      <c r="N275" s="9"/>
      <c r="O275" s="9"/>
      <c r="P275" s="9"/>
      <c r="Q275" s="9"/>
      <c r="R275" s="9"/>
      <c r="S275" s="9"/>
      <c r="T275" s="9"/>
      <c r="U275" s="9"/>
      <c r="V275" s="9"/>
      <c r="W275" s="9"/>
      <c r="X275" s="9"/>
      <c r="Y275" s="9"/>
      <c r="Z275" s="9"/>
      <c r="AA275" s="19"/>
      <c r="AB275" s="9"/>
      <c r="AC275" s="9"/>
      <c r="AD275" s="9"/>
    </row>
    <row r="276" spans="1:30">
      <c r="A276" s="12"/>
      <c r="B276" s="12"/>
      <c r="C276" s="12"/>
      <c r="D276" s="12"/>
      <c r="E276" s="12"/>
      <c r="F276" s="9"/>
      <c r="G276" s="9"/>
      <c r="H276" s="18"/>
      <c r="I276" s="20"/>
      <c r="J276" s="9"/>
      <c r="K276" s="9"/>
      <c r="L276" s="9"/>
      <c r="M276" s="9"/>
      <c r="N276" s="9"/>
      <c r="O276" s="9"/>
      <c r="P276" s="9"/>
      <c r="Q276" s="9"/>
      <c r="R276" s="9"/>
      <c r="S276" s="9"/>
      <c r="T276" s="9"/>
      <c r="U276" s="9"/>
      <c r="V276" s="9"/>
      <c r="W276" s="9"/>
      <c r="X276" s="9"/>
      <c r="Y276" s="9"/>
      <c r="Z276" s="9"/>
      <c r="AA276" s="19"/>
      <c r="AB276" s="9"/>
      <c r="AC276" s="9"/>
      <c r="AD276" s="9"/>
    </row>
    <row r="277" spans="1:30">
      <c r="A277" s="12"/>
      <c r="B277" s="12"/>
      <c r="C277" s="12"/>
      <c r="D277" s="12"/>
      <c r="E277" s="12"/>
      <c r="F277" s="9"/>
      <c r="G277" s="9"/>
      <c r="H277" s="18"/>
      <c r="I277" s="20"/>
      <c r="J277" s="9"/>
      <c r="K277" s="9"/>
      <c r="L277" s="9"/>
      <c r="M277" s="9"/>
      <c r="N277" s="9"/>
      <c r="O277" s="9"/>
      <c r="P277" s="9"/>
      <c r="Q277" s="9"/>
      <c r="R277" s="9"/>
      <c r="S277" s="9"/>
      <c r="T277" s="9"/>
      <c r="U277" s="9"/>
      <c r="V277" s="9"/>
      <c r="W277" s="9"/>
      <c r="X277" s="9"/>
      <c r="Y277" s="9"/>
      <c r="Z277" s="9"/>
      <c r="AA277" s="19"/>
      <c r="AB277" s="9"/>
      <c r="AC277" s="9"/>
      <c r="AD277" s="9"/>
    </row>
    <row r="278" spans="1:30">
      <c r="A278" s="12"/>
      <c r="B278" s="12"/>
      <c r="C278" s="12"/>
      <c r="D278" s="12"/>
      <c r="E278" s="12"/>
      <c r="F278" s="9"/>
      <c r="G278" s="9"/>
      <c r="H278" s="18"/>
      <c r="I278" s="20"/>
      <c r="J278" s="9"/>
      <c r="K278" s="9"/>
      <c r="L278" s="9"/>
      <c r="M278" s="9"/>
      <c r="N278" s="9"/>
      <c r="O278" s="9"/>
      <c r="P278" s="9"/>
      <c r="Q278" s="9"/>
      <c r="R278" s="9"/>
      <c r="S278" s="9"/>
      <c r="T278" s="9"/>
      <c r="U278" s="9"/>
      <c r="V278" s="9"/>
      <c r="W278" s="9"/>
      <c r="X278" s="9"/>
      <c r="Y278" s="9"/>
      <c r="Z278" s="9"/>
      <c r="AA278" s="19"/>
      <c r="AB278" s="9"/>
      <c r="AC278" s="9"/>
      <c r="AD278" s="9"/>
    </row>
    <row r="279" spans="1:30">
      <c r="A279" s="12"/>
      <c r="B279" s="12"/>
      <c r="C279" s="12"/>
      <c r="D279" s="12"/>
      <c r="E279" s="12"/>
      <c r="F279" s="9"/>
      <c r="G279" s="9"/>
      <c r="H279" s="18"/>
      <c r="I279" s="20"/>
      <c r="J279" s="9"/>
      <c r="K279" s="9"/>
      <c r="L279" s="9"/>
      <c r="M279" s="9"/>
      <c r="N279" s="9"/>
      <c r="O279" s="9"/>
      <c r="P279" s="9"/>
      <c r="Q279" s="9"/>
      <c r="R279" s="9"/>
      <c r="S279" s="9"/>
      <c r="T279" s="9"/>
      <c r="U279" s="9"/>
      <c r="V279" s="9"/>
      <c r="W279" s="9"/>
      <c r="X279" s="9"/>
      <c r="Y279" s="9"/>
      <c r="Z279" s="9"/>
      <c r="AA279" s="19"/>
      <c r="AB279" s="9"/>
      <c r="AC279" s="9"/>
      <c r="AD279" s="9"/>
    </row>
    <row r="280" spans="1:30">
      <c r="A280" s="12"/>
      <c r="B280" s="12"/>
      <c r="C280" s="12"/>
      <c r="D280" s="12"/>
      <c r="E280" s="12"/>
      <c r="F280" s="9"/>
      <c r="G280" s="9"/>
      <c r="H280" s="18"/>
      <c r="I280" s="20"/>
      <c r="J280" s="9"/>
      <c r="K280" s="9"/>
      <c r="L280" s="9"/>
      <c r="M280" s="9"/>
      <c r="N280" s="9"/>
      <c r="O280" s="9"/>
      <c r="P280" s="9"/>
      <c r="Q280" s="9"/>
      <c r="R280" s="9"/>
      <c r="S280" s="9"/>
      <c r="T280" s="9"/>
      <c r="U280" s="9"/>
      <c r="V280" s="9"/>
      <c r="W280" s="9"/>
      <c r="X280" s="9"/>
      <c r="Y280" s="9"/>
      <c r="Z280" s="9"/>
      <c r="AA280" s="19"/>
      <c r="AB280" s="9"/>
      <c r="AC280" s="9"/>
      <c r="AD280" s="9"/>
    </row>
    <row r="281" spans="1:30">
      <c r="A281" s="9"/>
      <c r="B281" s="9"/>
      <c r="C281" s="9"/>
      <c r="D281" s="9"/>
      <c r="E281" s="12"/>
      <c r="F281" s="9"/>
      <c r="G281" s="9"/>
      <c r="H281" s="18"/>
      <c r="I281" s="20"/>
      <c r="J281" s="9"/>
      <c r="K281" s="9"/>
      <c r="L281" s="9"/>
      <c r="M281" s="9"/>
      <c r="N281" s="9"/>
      <c r="O281" s="9"/>
      <c r="P281" s="9"/>
      <c r="Q281" s="9"/>
      <c r="R281" s="9"/>
      <c r="S281" s="9"/>
      <c r="T281" s="9"/>
      <c r="U281" s="9"/>
      <c r="V281" s="9"/>
      <c r="W281" s="9"/>
      <c r="X281" s="9"/>
      <c r="Y281" s="9"/>
      <c r="Z281" s="9"/>
      <c r="AA281" s="19"/>
      <c r="AB281" s="9"/>
      <c r="AC281" s="9"/>
      <c r="AD281" s="9"/>
    </row>
    <row r="282" spans="1:30">
      <c r="A282" s="9"/>
      <c r="B282" s="9"/>
      <c r="C282" s="9"/>
      <c r="D282" s="9"/>
      <c r="E282" s="12"/>
      <c r="F282" s="9"/>
      <c r="G282" s="9"/>
      <c r="H282" s="18"/>
      <c r="I282" s="20"/>
      <c r="J282" s="9"/>
      <c r="K282" s="9"/>
      <c r="L282" s="9"/>
      <c r="M282" s="9"/>
      <c r="N282" s="9"/>
      <c r="O282" s="9"/>
      <c r="P282" s="9"/>
      <c r="Q282" s="9"/>
      <c r="R282" s="9"/>
      <c r="S282" s="9"/>
      <c r="T282" s="9"/>
      <c r="U282" s="9"/>
      <c r="V282" s="9"/>
      <c r="W282" s="9"/>
      <c r="X282" s="9"/>
      <c r="Y282" s="9"/>
      <c r="Z282" s="9"/>
      <c r="AA282" s="19"/>
      <c r="AB282" s="9"/>
      <c r="AC282" s="9"/>
      <c r="AD282" s="9"/>
    </row>
    <row r="283" spans="1:30">
      <c r="A283" s="9"/>
      <c r="B283" s="9"/>
      <c r="C283" s="9"/>
      <c r="D283" s="9"/>
      <c r="E283" s="12"/>
      <c r="F283" s="9"/>
      <c r="G283" s="9"/>
      <c r="H283" s="18"/>
      <c r="I283" s="20"/>
      <c r="J283" s="9"/>
      <c r="K283" s="9"/>
      <c r="L283" s="9"/>
      <c r="M283" s="9"/>
      <c r="N283" s="9"/>
      <c r="O283" s="9"/>
      <c r="P283" s="9"/>
      <c r="Q283" s="9"/>
      <c r="R283" s="9"/>
      <c r="S283" s="9"/>
      <c r="T283" s="9"/>
      <c r="U283" s="9"/>
      <c r="V283" s="9"/>
      <c r="W283" s="9"/>
      <c r="X283" s="9"/>
      <c r="Y283" s="9"/>
      <c r="Z283" s="9"/>
      <c r="AA283" s="19"/>
      <c r="AB283" s="9"/>
      <c r="AC283" s="9"/>
      <c r="AD283" s="9"/>
    </row>
    <row r="284" spans="1:30">
      <c r="A284" s="9"/>
      <c r="B284" s="9"/>
      <c r="C284" s="9"/>
      <c r="D284" s="9"/>
      <c r="E284" s="12"/>
      <c r="F284" s="9"/>
      <c r="G284" s="9"/>
      <c r="H284" s="18"/>
      <c r="I284" s="20"/>
      <c r="J284" s="9"/>
      <c r="K284" s="9"/>
      <c r="L284" s="9"/>
      <c r="M284" s="9"/>
      <c r="N284" s="9"/>
      <c r="O284" s="9"/>
      <c r="P284" s="9"/>
      <c r="Q284" s="9"/>
      <c r="R284" s="9"/>
      <c r="S284" s="9"/>
      <c r="T284" s="9"/>
      <c r="U284" s="9"/>
      <c r="V284" s="9"/>
      <c r="W284" s="9"/>
      <c r="X284" s="9"/>
      <c r="Y284" s="9"/>
      <c r="Z284" s="9"/>
      <c r="AA284" s="19"/>
      <c r="AB284" s="9"/>
      <c r="AC284" s="9"/>
      <c r="AD284" s="9"/>
    </row>
    <row r="285" spans="1:30">
      <c r="A285" s="9"/>
      <c r="B285" s="9"/>
      <c r="C285" s="9"/>
      <c r="D285" s="9"/>
      <c r="E285" s="12"/>
      <c r="F285" s="9"/>
      <c r="G285" s="9"/>
      <c r="H285" s="18"/>
      <c r="I285" s="20"/>
      <c r="J285" s="9"/>
      <c r="K285" s="9"/>
      <c r="L285" s="9"/>
      <c r="M285" s="9"/>
      <c r="N285" s="9"/>
      <c r="O285" s="9"/>
      <c r="P285" s="9"/>
      <c r="Q285" s="9"/>
      <c r="R285" s="9"/>
      <c r="S285" s="9"/>
      <c r="T285" s="9"/>
      <c r="U285" s="9"/>
      <c r="V285" s="9"/>
      <c r="W285" s="9"/>
      <c r="X285" s="9"/>
      <c r="Y285" s="9"/>
      <c r="Z285" s="9"/>
      <c r="AA285" s="19"/>
      <c r="AB285" s="9"/>
      <c r="AC285" s="9"/>
      <c r="AD285" s="9"/>
    </row>
    <row r="286" spans="1:30">
      <c r="A286" s="9"/>
      <c r="B286" s="9"/>
      <c r="C286" s="9"/>
      <c r="D286" s="9"/>
      <c r="E286" s="12"/>
      <c r="F286" s="9"/>
      <c r="G286" s="9"/>
      <c r="H286" s="18"/>
      <c r="I286" s="20"/>
      <c r="J286" s="9"/>
      <c r="K286" s="9"/>
      <c r="L286" s="9"/>
      <c r="M286" s="9"/>
      <c r="N286" s="9"/>
      <c r="O286" s="9"/>
      <c r="P286" s="9"/>
      <c r="Q286" s="9"/>
      <c r="R286" s="9"/>
      <c r="S286" s="9"/>
      <c r="T286" s="9"/>
      <c r="U286" s="9"/>
      <c r="V286" s="9"/>
      <c r="W286" s="9"/>
      <c r="X286" s="9"/>
      <c r="Y286" s="9"/>
      <c r="Z286" s="9"/>
      <c r="AA286" s="19"/>
      <c r="AB286" s="9"/>
      <c r="AC286" s="9"/>
      <c r="AD286" s="9"/>
    </row>
    <row r="287" spans="1:30">
      <c r="A287" s="9"/>
      <c r="B287" s="9"/>
      <c r="C287" s="9"/>
      <c r="D287" s="9"/>
      <c r="E287" s="12"/>
      <c r="F287" s="9"/>
      <c r="G287" s="9"/>
      <c r="H287" s="18"/>
      <c r="I287" s="20"/>
      <c r="J287" s="9"/>
      <c r="K287" s="9"/>
      <c r="L287" s="9"/>
      <c r="M287" s="9"/>
      <c r="N287" s="9"/>
      <c r="O287" s="9"/>
      <c r="P287" s="9"/>
      <c r="Q287" s="9"/>
      <c r="R287" s="9"/>
      <c r="S287" s="9"/>
      <c r="T287" s="9"/>
      <c r="U287" s="9"/>
      <c r="V287" s="9"/>
      <c r="W287" s="9"/>
      <c r="X287" s="9"/>
      <c r="Y287" s="9"/>
      <c r="Z287" s="9"/>
      <c r="AA287" s="19"/>
      <c r="AB287" s="9"/>
      <c r="AC287" s="9"/>
      <c r="AD287" s="9"/>
    </row>
    <row r="288" spans="1:30">
      <c r="A288" s="9"/>
      <c r="B288" s="9"/>
      <c r="C288" s="9"/>
      <c r="D288" s="9"/>
      <c r="E288" s="12"/>
      <c r="F288" s="9"/>
      <c r="G288" s="9"/>
      <c r="H288" s="18"/>
      <c r="I288" s="20"/>
      <c r="J288" s="9"/>
      <c r="K288" s="9"/>
      <c r="L288" s="9"/>
      <c r="M288" s="9"/>
      <c r="N288" s="9"/>
      <c r="O288" s="9"/>
      <c r="P288" s="9"/>
      <c r="Q288" s="9"/>
      <c r="R288" s="9"/>
      <c r="S288" s="9"/>
      <c r="T288" s="9"/>
      <c r="U288" s="9"/>
      <c r="V288" s="9"/>
      <c r="W288" s="9"/>
      <c r="X288" s="9"/>
      <c r="Y288" s="9"/>
      <c r="Z288" s="9"/>
      <c r="AA288" s="19"/>
      <c r="AB288" s="9"/>
      <c r="AC288" s="9"/>
      <c r="AD288" s="9"/>
    </row>
    <row r="289" spans="1:30">
      <c r="A289" s="9"/>
      <c r="B289" s="9"/>
      <c r="C289" s="9"/>
      <c r="D289" s="9"/>
      <c r="E289" s="12"/>
      <c r="F289" s="9"/>
      <c r="G289" s="9"/>
      <c r="H289" s="18"/>
      <c r="I289" s="20"/>
      <c r="J289" s="9"/>
      <c r="K289" s="9"/>
      <c r="L289" s="9"/>
      <c r="M289" s="9"/>
      <c r="N289" s="9"/>
      <c r="O289" s="9"/>
      <c r="P289" s="9"/>
      <c r="Q289" s="9"/>
      <c r="R289" s="9"/>
      <c r="S289" s="9"/>
      <c r="T289" s="9"/>
      <c r="U289" s="9"/>
      <c r="V289" s="9"/>
      <c r="W289" s="9"/>
      <c r="X289" s="9"/>
      <c r="Y289" s="9"/>
      <c r="Z289" s="9"/>
      <c r="AA289" s="19"/>
      <c r="AB289" s="9"/>
      <c r="AC289" s="9"/>
      <c r="AD289" s="9"/>
    </row>
    <row r="290" spans="1:30">
      <c r="A290" s="9"/>
      <c r="B290" s="9"/>
      <c r="C290" s="9"/>
      <c r="D290" s="9"/>
      <c r="E290" s="12"/>
      <c r="F290" s="9"/>
      <c r="G290" s="9"/>
      <c r="H290" s="18"/>
      <c r="I290" s="20"/>
      <c r="J290" s="9"/>
      <c r="K290" s="9"/>
      <c r="L290" s="9"/>
      <c r="M290" s="9"/>
      <c r="N290" s="9"/>
      <c r="O290" s="9"/>
      <c r="P290" s="9"/>
      <c r="Q290" s="9"/>
      <c r="R290" s="9"/>
      <c r="S290" s="9"/>
      <c r="T290" s="9"/>
      <c r="U290" s="9"/>
      <c r="V290" s="9"/>
      <c r="W290" s="9"/>
      <c r="X290" s="9"/>
      <c r="Y290" s="9"/>
      <c r="Z290" s="9"/>
      <c r="AA290" s="19"/>
      <c r="AB290" s="9"/>
      <c r="AC290" s="9"/>
      <c r="AD290" s="9"/>
    </row>
    <row r="291" spans="1:30">
      <c r="A291" s="9"/>
      <c r="B291" s="9"/>
      <c r="C291" s="9"/>
      <c r="D291" s="9"/>
      <c r="E291" s="12"/>
      <c r="F291" s="9"/>
      <c r="G291" s="9"/>
      <c r="H291" s="18"/>
      <c r="I291" s="20"/>
      <c r="J291" s="9"/>
      <c r="K291" s="9"/>
      <c r="L291" s="9"/>
      <c r="M291" s="9"/>
      <c r="N291" s="9"/>
      <c r="O291" s="9"/>
      <c r="P291" s="9"/>
      <c r="Q291" s="9"/>
      <c r="R291" s="9"/>
      <c r="S291" s="9"/>
      <c r="T291" s="9"/>
      <c r="U291" s="9"/>
      <c r="V291" s="9"/>
      <c r="W291" s="9"/>
      <c r="X291" s="9"/>
      <c r="Y291" s="9"/>
      <c r="Z291" s="9"/>
      <c r="AA291" s="19"/>
      <c r="AB291" s="9"/>
      <c r="AC291" s="9"/>
      <c r="AD291" s="9"/>
    </row>
    <row r="292" spans="1:30">
      <c r="A292" s="9"/>
      <c r="B292" s="9"/>
      <c r="C292" s="9"/>
      <c r="D292" s="9"/>
      <c r="E292" s="12"/>
      <c r="F292" s="9"/>
      <c r="G292" s="9"/>
      <c r="H292" s="18"/>
      <c r="I292" s="20"/>
      <c r="J292" s="9"/>
      <c r="K292" s="9"/>
      <c r="L292" s="9"/>
      <c r="M292" s="9"/>
      <c r="N292" s="9"/>
      <c r="O292" s="9"/>
      <c r="P292" s="9"/>
      <c r="Q292" s="9"/>
      <c r="R292" s="9"/>
      <c r="S292" s="9"/>
      <c r="T292" s="9"/>
      <c r="U292" s="9"/>
      <c r="V292" s="9"/>
      <c r="W292" s="9"/>
      <c r="X292" s="9"/>
      <c r="Y292" s="9"/>
      <c r="Z292" s="9"/>
      <c r="AA292" s="19"/>
      <c r="AB292" s="9"/>
      <c r="AC292" s="9"/>
      <c r="AD292" s="9"/>
    </row>
    <row r="293" spans="1:30">
      <c r="A293" s="9"/>
      <c r="B293" s="9"/>
      <c r="C293" s="9"/>
      <c r="D293" s="9"/>
      <c r="E293" s="12"/>
      <c r="F293" s="9"/>
      <c r="G293" s="9"/>
      <c r="H293" s="18"/>
      <c r="I293" s="20"/>
      <c r="J293" s="9"/>
      <c r="K293" s="9"/>
      <c r="L293" s="9"/>
      <c r="M293" s="9"/>
      <c r="N293" s="9"/>
      <c r="O293" s="9"/>
      <c r="P293" s="9"/>
      <c r="Q293" s="9"/>
      <c r="R293" s="9"/>
      <c r="S293" s="9"/>
      <c r="T293" s="9"/>
      <c r="U293" s="9"/>
      <c r="V293" s="9"/>
      <c r="W293" s="9"/>
      <c r="X293" s="9"/>
      <c r="Y293" s="9"/>
      <c r="Z293" s="9"/>
      <c r="AA293" s="19"/>
      <c r="AB293" s="9"/>
      <c r="AC293" s="9"/>
      <c r="AD293" s="9"/>
    </row>
    <row r="294" spans="1:30">
      <c r="A294" s="9"/>
      <c r="B294" s="9"/>
      <c r="C294" s="9"/>
      <c r="D294" s="9"/>
      <c r="E294" s="12"/>
      <c r="F294" s="9"/>
      <c r="G294" s="9"/>
      <c r="H294" s="18"/>
      <c r="I294" s="20"/>
      <c r="J294" s="9"/>
      <c r="K294" s="9"/>
      <c r="L294" s="9"/>
      <c r="M294" s="9"/>
      <c r="N294" s="9"/>
      <c r="O294" s="9"/>
      <c r="P294" s="9"/>
      <c r="Q294" s="9"/>
      <c r="R294" s="9"/>
      <c r="S294" s="9"/>
      <c r="T294" s="9"/>
      <c r="U294" s="9"/>
      <c r="V294" s="9"/>
      <c r="W294" s="9"/>
      <c r="X294" s="9"/>
      <c r="Y294" s="9"/>
      <c r="Z294" s="9"/>
      <c r="AA294" s="19"/>
      <c r="AB294" s="9"/>
      <c r="AC294" s="9"/>
      <c r="AD294" s="9"/>
    </row>
    <row r="295" spans="1:30">
      <c r="A295" s="9"/>
      <c r="B295" s="9"/>
      <c r="C295" s="9"/>
      <c r="D295" s="9"/>
      <c r="E295" s="12"/>
      <c r="F295" s="9"/>
      <c r="G295" s="9"/>
      <c r="H295" s="18"/>
      <c r="I295" s="20"/>
      <c r="J295" s="9"/>
      <c r="K295" s="9"/>
      <c r="L295" s="9"/>
      <c r="M295" s="9"/>
      <c r="N295" s="9"/>
      <c r="O295" s="9"/>
      <c r="P295" s="9"/>
      <c r="Q295" s="9"/>
      <c r="R295" s="9"/>
      <c r="S295" s="9"/>
      <c r="T295" s="9"/>
      <c r="U295" s="9"/>
      <c r="V295" s="9"/>
      <c r="W295" s="9"/>
      <c r="X295" s="9"/>
      <c r="Y295" s="9"/>
      <c r="Z295" s="9"/>
      <c r="AA295" s="19"/>
      <c r="AB295" s="9"/>
      <c r="AC295" s="9"/>
      <c r="AD295" s="9"/>
    </row>
    <row r="296" spans="1:30">
      <c r="A296" s="9"/>
      <c r="B296" s="9"/>
      <c r="C296" s="9"/>
      <c r="D296" s="9"/>
      <c r="E296" s="12"/>
      <c r="F296" s="9"/>
      <c r="G296" s="9"/>
      <c r="H296" s="18"/>
      <c r="I296" s="20"/>
      <c r="J296" s="9"/>
      <c r="K296" s="9"/>
      <c r="L296" s="9"/>
      <c r="M296" s="9"/>
      <c r="N296" s="9"/>
      <c r="O296" s="9"/>
      <c r="P296" s="9"/>
      <c r="Q296" s="9"/>
      <c r="R296" s="9"/>
      <c r="S296" s="9"/>
      <c r="T296" s="9"/>
      <c r="U296" s="9"/>
      <c r="V296" s="9"/>
      <c r="W296" s="9"/>
      <c r="X296" s="9"/>
      <c r="Y296" s="9"/>
      <c r="Z296" s="9"/>
      <c r="AA296" s="19"/>
      <c r="AB296" s="9"/>
      <c r="AC296" s="9"/>
      <c r="AD296" s="9"/>
    </row>
    <row r="297" spans="1:30">
      <c r="A297" s="9"/>
      <c r="B297" s="9"/>
      <c r="C297" s="9"/>
      <c r="D297" s="9"/>
      <c r="E297" s="12"/>
      <c r="F297" s="9"/>
      <c r="G297" s="9"/>
      <c r="H297" s="18"/>
      <c r="I297" s="20"/>
      <c r="J297" s="9"/>
      <c r="K297" s="9"/>
      <c r="L297" s="9"/>
      <c r="M297" s="9"/>
      <c r="N297" s="9"/>
      <c r="O297" s="9"/>
      <c r="P297" s="9"/>
      <c r="Q297" s="9"/>
      <c r="R297" s="9"/>
      <c r="S297" s="9"/>
      <c r="T297" s="9"/>
      <c r="U297" s="9"/>
      <c r="V297" s="9"/>
      <c r="W297" s="9"/>
      <c r="X297" s="9"/>
      <c r="Y297" s="9"/>
      <c r="Z297" s="9"/>
      <c r="AA297" s="19"/>
      <c r="AB297" s="9"/>
      <c r="AC297" s="9"/>
      <c r="AD297" s="9"/>
    </row>
    <row r="298" spans="1:30">
      <c r="A298" s="9"/>
      <c r="B298" s="9"/>
      <c r="C298" s="9"/>
      <c r="D298" s="9"/>
      <c r="E298" s="12"/>
      <c r="F298" s="9"/>
      <c r="G298" s="9"/>
      <c r="H298" s="18"/>
      <c r="I298" s="20"/>
      <c r="J298" s="9"/>
      <c r="K298" s="9"/>
      <c r="L298" s="9"/>
      <c r="M298" s="9"/>
      <c r="N298" s="9"/>
      <c r="O298" s="9"/>
      <c r="P298" s="9"/>
      <c r="Q298" s="9"/>
      <c r="R298" s="9"/>
      <c r="S298" s="9"/>
      <c r="T298" s="9"/>
      <c r="U298" s="9"/>
      <c r="V298" s="9"/>
      <c r="W298" s="9"/>
      <c r="X298" s="9"/>
      <c r="Y298" s="9"/>
      <c r="Z298" s="9"/>
      <c r="AA298" s="19"/>
      <c r="AB298" s="9"/>
      <c r="AC298" s="9"/>
      <c r="AD298" s="9"/>
    </row>
    <row r="299" spans="1:30">
      <c r="A299" s="9"/>
      <c r="B299" s="9"/>
      <c r="C299" s="9"/>
      <c r="D299" s="9"/>
      <c r="E299" s="12"/>
      <c r="F299" s="9"/>
      <c r="G299" s="9"/>
      <c r="H299" s="18"/>
      <c r="I299" s="20"/>
      <c r="J299" s="9"/>
      <c r="K299" s="9"/>
      <c r="L299" s="9"/>
      <c r="M299" s="9"/>
      <c r="N299" s="9"/>
      <c r="O299" s="9"/>
      <c r="P299" s="9"/>
      <c r="Q299" s="9"/>
      <c r="R299" s="9"/>
      <c r="S299" s="9"/>
      <c r="T299" s="9"/>
      <c r="U299" s="9"/>
      <c r="V299" s="9"/>
      <c r="W299" s="9"/>
      <c r="X299" s="9"/>
      <c r="Y299" s="9"/>
      <c r="Z299" s="9"/>
      <c r="AA299" s="19"/>
      <c r="AB299" s="9"/>
      <c r="AC299" s="9"/>
      <c r="AD299" s="9"/>
    </row>
    <row r="300" spans="1:30">
      <c r="A300" s="9"/>
      <c r="B300" s="9"/>
      <c r="C300" s="9"/>
      <c r="D300" s="9"/>
      <c r="E300" s="12"/>
      <c r="F300" s="9"/>
      <c r="G300" s="9"/>
      <c r="H300" s="18"/>
      <c r="I300" s="20"/>
      <c r="J300" s="9"/>
      <c r="K300" s="9"/>
      <c r="L300" s="9"/>
      <c r="M300" s="9"/>
      <c r="N300" s="9"/>
      <c r="O300" s="9"/>
      <c r="P300" s="9"/>
      <c r="Q300" s="9"/>
      <c r="R300" s="9"/>
      <c r="S300" s="9"/>
      <c r="T300" s="9"/>
      <c r="U300" s="9"/>
      <c r="V300" s="9"/>
      <c r="W300" s="9"/>
      <c r="X300" s="9"/>
      <c r="Y300" s="9"/>
      <c r="Z300" s="9"/>
      <c r="AA300" s="19"/>
      <c r="AB300" s="9"/>
      <c r="AC300" s="9"/>
      <c r="AD300" s="9"/>
    </row>
    <row r="301" spans="1:30">
      <c r="A301" s="9"/>
      <c r="B301" s="9"/>
      <c r="C301" s="9"/>
      <c r="D301" s="9"/>
      <c r="E301" s="12"/>
      <c r="F301" s="9"/>
      <c r="G301" s="9"/>
      <c r="H301" s="18"/>
      <c r="I301" s="20"/>
      <c r="J301" s="9"/>
      <c r="K301" s="9"/>
      <c r="L301" s="9"/>
      <c r="M301" s="9"/>
      <c r="N301" s="9"/>
      <c r="O301" s="9"/>
      <c r="P301" s="9"/>
      <c r="Q301" s="9"/>
      <c r="R301" s="9"/>
      <c r="S301" s="9"/>
      <c r="T301" s="9"/>
      <c r="U301" s="9"/>
      <c r="V301" s="9"/>
      <c r="W301" s="9"/>
      <c r="X301" s="9"/>
      <c r="Y301" s="9"/>
      <c r="Z301" s="9"/>
      <c r="AA301" s="19"/>
      <c r="AB301" s="9"/>
      <c r="AC301" s="9"/>
      <c r="AD301" s="9"/>
    </row>
    <row r="302" spans="1:30">
      <c r="A302" s="9"/>
      <c r="B302" s="9"/>
      <c r="C302" s="9"/>
      <c r="D302" s="9"/>
      <c r="E302" s="12"/>
      <c r="F302" s="9"/>
      <c r="G302" s="9"/>
      <c r="H302" s="18"/>
      <c r="I302" s="20"/>
      <c r="J302" s="9"/>
      <c r="K302" s="9"/>
      <c r="L302" s="9"/>
      <c r="M302" s="9"/>
      <c r="N302" s="9"/>
      <c r="O302" s="9"/>
      <c r="P302" s="9"/>
      <c r="Q302" s="9"/>
      <c r="R302" s="9"/>
      <c r="S302" s="9"/>
      <c r="T302" s="9"/>
      <c r="U302" s="9"/>
      <c r="V302" s="9"/>
      <c r="W302" s="9"/>
      <c r="X302" s="9"/>
      <c r="Y302" s="9"/>
      <c r="Z302" s="9"/>
      <c r="AA302" s="19"/>
      <c r="AB302" s="9"/>
      <c r="AC302" s="9"/>
      <c r="AD302" s="9"/>
    </row>
    <row r="303" spans="1:30">
      <c r="A303" s="9"/>
      <c r="B303" s="9"/>
      <c r="C303" s="9"/>
      <c r="D303" s="9"/>
      <c r="E303" s="12"/>
      <c r="F303" s="9"/>
      <c r="G303" s="9"/>
      <c r="H303" s="18"/>
      <c r="I303" s="20"/>
      <c r="J303" s="9"/>
      <c r="K303" s="9"/>
      <c r="L303" s="9"/>
      <c r="M303" s="9"/>
      <c r="N303" s="9"/>
      <c r="O303" s="9"/>
      <c r="P303" s="9"/>
      <c r="Q303" s="9"/>
      <c r="R303" s="9"/>
      <c r="S303" s="9"/>
      <c r="T303" s="9"/>
      <c r="U303" s="9"/>
      <c r="V303" s="9"/>
      <c r="W303" s="9"/>
      <c r="X303" s="9"/>
      <c r="Y303" s="9"/>
      <c r="Z303" s="9"/>
      <c r="AA303" s="19"/>
      <c r="AB303" s="9"/>
      <c r="AC303" s="9"/>
      <c r="AD303" s="9"/>
    </row>
    <row r="304" spans="1:30">
      <c r="A304" s="9"/>
      <c r="B304" s="9"/>
      <c r="C304" s="9"/>
      <c r="D304" s="9"/>
      <c r="E304" s="12"/>
      <c r="F304" s="9"/>
      <c r="G304" s="9"/>
      <c r="H304" s="18"/>
      <c r="I304" s="20"/>
      <c r="J304" s="9"/>
      <c r="K304" s="9"/>
      <c r="L304" s="9"/>
      <c r="M304" s="9"/>
      <c r="N304" s="9"/>
      <c r="O304" s="9"/>
      <c r="P304" s="9"/>
      <c r="Q304" s="9"/>
      <c r="R304" s="9"/>
      <c r="S304" s="9"/>
      <c r="T304" s="9"/>
      <c r="U304" s="9"/>
      <c r="V304" s="9"/>
      <c r="W304" s="9"/>
      <c r="X304" s="9"/>
      <c r="Y304" s="9"/>
      <c r="Z304" s="9"/>
      <c r="AA304" s="19"/>
      <c r="AB304" s="9"/>
      <c r="AC304" s="9"/>
      <c r="AD304" s="9"/>
    </row>
    <row r="305" spans="1:30">
      <c r="A305" s="9"/>
      <c r="B305" s="9"/>
      <c r="C305" s="9"/>
      <c r="D305" s="9"/>
      <c r="E305" s="12"/>
      <c r="F305" s="9"/>
      <c r="G305" s="9"/>
      <c r="H305" s="18"/>
      <c r="I305" s="20"/>
      <c r="J305" s="9"/>
      <c r="K305" s="9"/>
      <c r="L305" s="9"/>
      <c r="M305" s="9"/>
      <c r="N305" s="9"/>
      <c r="O305" s="9"/>
      <c r="P305" s="9"/>
      <c r="Q305" s="9"/>
      <c r="R305" s="9"/>
      <c r="S305" s="9"/>
      <c r="T305" s="9"/>
      <c r="U305" s="9"/>
      <c r="V305" s="9"/>
      <c r="W305" s="9"/>
      <c r="X305" s="9"/>
      <c r="Y305" s="9"/>
      <c r="Z305" s="9"/>
      <c r="AA305" s="19"/>
      <c r="AB305" s="9"/>
      <c r="AC305" s="9"/>
      <c r="AD305" s="9"/>
    </row>
    <row r="306" spans="1:30">
      <c r="A306" s="9"/>
      <c r="B306" s="9"/>
      <c r="C306" s="9"/>
      <c r="D306" s="9"/>
      <c r="E306" s="12"/>
      <c r="F306" s="9"/>
      <c r="G306" s="9"/>
      <c r="H306" s="18"/>
      <c r="I306" s="20"/>
      <c r="J306" s="9"/>
      <c r="K306" s="9"/>
      <c r="L306" s="9"/>
      <c r="M306" s="9"/>
      <c r="N306" s="9"/>
      <c r="O306" s="9"/>
      <c r="P306" s="9"/>
      <c r="Q306" s="9"/>
      <c r="R306" s="9"/>
      <c r="S306" s="9"/>
      <c r="T306" s="9"/>
      <c r="U306" s="9"/>
      <c r="V306" s="9"/>
      <c r="W306" s="9"/>
      <c r="X306" s="9"/>
      <c r="Y306" s="9"/>
      <c r="Z306" s="9"/>
      <c r="AA306" s="19"/>
      <c r="AB306" s="9"/>
      <c r="AC306" s="9"/>
      <c r="AD306" s="9"/>
    </row>
    <row r="307" spans="1:30">
      <c r="A307" s="9"/>
      <c r="B307" s="9"/>
      <c r="C307" s="9"/>
      <c r="D307" s="9"/>
      <c r="E307" s="12"/>
      <c r="F307" s="9"/>
      <c r="G307" s="9"/>
      <c r="H307" s="18"/>
      <c r="I307" s="20"/>
      <c r="J307" s="9"/>
      <c r="K307" s="9"/>
      <c r="L307" s="9"/>
      <c r="M307" s="9"/>
      <c r="N307" s="9"/>
      <c r="O307" s="9"/>
      <c r="P307" s="9"/>
      <c r="Q307" s="9"/>
      <c r="R307" s="9"/>
      <c r="S307" s="9"/>
      <c r="T307" s="9"/>
      <c r="U307" s="9"/>
      <c r="V307" s="9"/>
      <c r="W307" s="9"/>
      <c r="X307" s="9"/>
      <c r="Y307" s="9"/>
      <c r="Z307" s="9"/>
      <c r="AA307" s="19"/>
      <c r="AB307" s="9"/>
      <c r="AC307" s="9"/>
      <c r="AD307" s="9"/>
    </row>
    <row r="308" spans="1:30">
      <c r="A308" s="9"/>
      <c r="B308" s="9"/>
      <c r="C308" s="9"/>
      <c r="D308" s="9"/>
      <c r="E308" s="12"/>
      <c r="F308" s="9"/>
      <c r="G308" s="9"/>
      <c r="H308" s="18"/>
      <c r="I308" s="20"/>
      <c r="J308" s="9"/>
      <c r="K308" s="9"/>
      <c r="L308" s="9"/>
      <c r="M308" s="9"/>
      <c r="N308" s="9"/>
      <c r="O308" s="9"/>
      <c r="P308" s="9"/>
      <c r="Q308" s="9"/>
      <c r="R308" s="9"/>
      <c r="S308" s="9"/>
      <c r="T308" s="9"/>
      <c r="U308" s="9"/>
      <c r="V308" s="9"/>
      <c r="W308" s="9"/>
      <c r="X308" s="9"/>
      <c r="Y308" s="9"/>
      <c r="Z308" s="9"/>
      <c r="AA308" s="19"/>
      <c r="AB308" s="9"/>
      <c r="AC308" s="9"/>
      <c r="AD308" s="9"/>
    </row>
    <row r="309" spans="1:30">
      <c r="A309" s="9"/>
      <c r="B309" s="9"/>
      <c r="C309" s="9"/>
      <c r="D309" s="9"/>
      <c r="E309" s="12"/>
      <c r="F309" s="9"/>
      <c r="G309" s="9"/>
      <c r="H309" s="18"/>
      <c r="I309" s="20"/>
      <c r="J309" s="9"/>
      <c r="K309" s="9"/>
      <c r="L309" s="9"/>
      <c r="M309" s="9"/>
      <c r="N309" s="9"/>
      <c r="O309" s="9"/>
      <c r="P309" s="9"/>
      <c r="Q309" s="9"/>
      <c r="R309" s="9"/>
      <c r="S309" s="9"/>
      <c r="T309" s="9"/>
      <c r="U309" s="9"/>
      <c r="V309" s="9"/>
      <c r="W309" s="9"/>
      <c r="X309" s="9"/>
      <c r="Y309" s="9"/>
      <c r="Z309" s="9"/>
      <c r="AA309" s="19"/>
      <c r="AB309" s="9"/>
      <c r="AC309" s="9"/>
      <c r="AD309" s="9"/>
    </row>
    <row r="310" spans="1:30">
      <c r="A310" s="9"/>
      <c r="B310" s="9"/>
      <c r="C310" s="9"/>
      <c r="D310" s="9"/>
      <c r="E310" s="12"/>
      <c r="F310" s="9"/>
      <c r="G310" s="9"/>
      <c r="H310" s="18"/>
      <c r="I310" s="20"/>
      <c r="J310" s="9"/>
      <c r="K310" s="9"/>
      <c r="L310" s="9"/>
      <c r="M310" s="9"/>
      <c r="N310" s="9"/>
      <c r="O310" s="9"/>
      <c r="P310" s="9"/>
      <c r="Q310" s="9"/>
      <c r="R310" s="9"/>
      <c r="S310" s="9"/>
      <c r="T310" s="9"/>
      <c r="U310" s="9"/>
      <c r="V310" s="9"/>
      <c r="W310" s="9"/>
      <c r="X310" s="9"/>
      <c r="Y310" s="9"/>
      <c r="Z310" s="9"/>
      <c r="AA310" s="19"/>
      <c r="AB310" s="9"/>
      <c r="AC310" s="9"/>
      <c r="AD310" s="9"/>
    </row>
    <row r="311" spans="1:30">
      <c r="A311" s="9"/>
      <c r="B311" s="9"/>
      <c r="C311" s="9"/>
      <c r="D311" s="9"/>
      <c r="E311" s="12"/>
      <c r="F311" s="9"/>
      <c r="G311" s="9"/>
      <c r="H311" s="18"/>
      <c r="I311" s="20"/>
      <c r="J311" s="9"/>
      <c r="K311" s="9"/>
      <c r="L311" s="9"/>
      <c r="M311" s="9"/>
      <c r="N311" s="9"/>
      <c r="O311" s="9"/>
      <c r="P311" s="9"/>
      <c r="Q311" s="9"/>
      <c r="R311" s="9"/>
      <c r="S311" s="9"/>
      <c r="T311" s="9"/>
      <c r="U311" s="9"/>
      <c r="V311" s="9"/>
      <c r="W311" s="9"/>
      <c r="X311" s="9"/>
      <c r="Y311" s="9"/>
      <c r="Z311" s="9"/>
      <c r="AA311" s="19"/>
      <c r="AB311" s="9"/>
      <c r="AC311" s="9"/>
      <c r="AD311" s="9"/>
    </row>
    <row r="312" spans="1:30">
      <c r="A312" s="9"/>
      <c r="B312" s="9"/>
      <c r="C312" s="9"/>
      <c r="D312" s="9"/>
      <c r="E312" s="12"/>
      <c r="F312" s="9"/>
      <c r="G312" s="9"/>
      <c r="H312" s="18"/>
      <c r="I312" s="20"/>
      <c r="J312" s="9"/>
      <c r="K312" s="9"/>
      <c r="L312" s="9"/>
      <c r="M312" s="9"/>
      <c r="N312" s="9"/>
      <c r="O312" s="9"/>
      <c r="P312" s="9"/>
      <c r="Q312" s="9"/>
      <c r="R312" s="9"/>
      <c r="S312" s="9"/>
      <c r="T312" s="9"/>
      <c r="U312" s="9"/>
      <c r="V312" s="9"/>
      <c r="W312" s="9"/>
      <c r="X312" s="9"/>
      <c r="Y312" s="9"/>
      <c r="Z312" s="9"/>
      <c r="AA312" s="19"/>
      <c r="AB312" s="9"/>
      <c r="AC312" s="9"/>
      <c r="AD312" s="9"/>
    </row>
    <row r="313" spans="1:30">
      <c r="A313" s="9"/>
      <c r="B313" s="9"/>
      <c r="C313" s="9"/>
      <c r="D313" s="9"/>
      <c r="E313" s="12"/>
      <c r="F313" s="9"/>
      <c r="G313" s="9"/>
      <c r="H313" s="18"/>
      <c r="I313" s="20"/>
      <c r="J313" s="9"/>
      <c r="K313" s="9"/>
      <c r="L313" s="9"/>
      <c r="M313" s="9"/>
      <c r="N313" s="9"/>
      <c r="O313" s="9"/>
      <c r="P313" s="9"/>
      <c r="Q313" s="9"/>
      <c r="R313" s="9"/>
      <c r="S313" s="9"/>
      <c r="T313" s="9"/>
      <c r="U313" s="9"/>
      <c r="V313" s="9"/>
      <c r="W313" s="9"/>
      <c r="X313" s="9"/>
      <c r="Y313" s="9"/>
      <c r="Z313" s="9"/>
      <c r="AA313" s="19"/>
      <c r="AB313" s="9"/>
      <c r="AC313" s="9"/>
      <c r="AD313" s="9"/>
    </row>
    <row r="314" spans="1:30">
      <c r="A314" s="9"/>
      <c r="B314" s="9"/>
      <c r="C314" s="9"/>
      <c r="D314" s="9"/>
      <c r="E314" s="12"/>
      <c r="F314" s="9"/>
      <c r="G314" s="9"/>
      <c r="H314" s="18"/>
      <c r="I314" s="20"/>
      <c r="J314" s="9"/>
      <c r="K314" s="9"/>
      <c r="L314" s="9"/>
      <c r="M314" s="9"/>
      <c r="N314" s="9"/>
      <c r="O314" s="9"/>
      <c r="P314" s="9"/>
      <c r="Q314" s="9"/>
      <c r="R314" s="9"/>
      <c r="S314" s="9"/>
      <c r="T314" s="9"/>
      <c r="U314" s="9"/>
      <c r="V314" s="9"/>
      <c r="W314" s="9"/>
      <c r="X314" s="9"/>
      <c r="Y314" s="9"/>
      <c r="Z314" s="9"/>
      <c r="AA314" s="19"/>
      <c r="AB314" s="9"/>
      <c r="AC314" s="9"/>
      <c r="AD314" s="9"/>
    </row>
    <row r="315" spans="1:30">
      <c r="A315" s="9"/>
      <c r="B315" s="9"/>
      <c r="C315" s="9"/>
      <c r="D315" s="9"/>
      <c r="E315" s="12"/>
      <c r="F315" s="9"/>
      <c r="G315" s="9"/>
      <c r="H315" s="18"/>
      <c r="I315" s="20"/>
      <c r="J315" s="9"/>
      <c r="K315" s="9"/>
      <c r="L315" s="9"/>
      <c r="M315" s="9"/>
      <c r="N315" s="9"/>
      <c r="O315" s="9"/>
      <c r="P315" s="9"/>
      <c r="Q315" s="9"/>
      <c r="R315" s="9"/>
      <c r="S315" s="9"/>
      <c r="T315" s="9"/>
      <c r="U315" s="9"/>
      <c r="V315" s="9"/>
      <c r="W315" s="9"/>
      <c r="X315" s="9"/>
      <c r="Y315" s="9"/>
      <c r="Z315" s="9"/>
      <c r="AA315" s="19"/>
      <c r="AB315" s="9"/>
      <c r="AC315" s="9"/>
      <c r="AD315" s="9"/>
    </row>
    <row r="316" spans="1:30">
      <c r="A316" s="9"/>
      <c r="B316" s="9"/>
      <c r="C316" s="9"/>
      <c r="D316" s="9"/>
      <c r="E316" s="12"/>
      <c r="F316" s="9"/>
      <c r="G316" s="9"/>
      <c r="H316" s="18"/>
      <c r="I316" s="20"/>
      <c r="J316" s="9"/>
      <c r="K316" s="9"/>
      <c r="L316" s="9"/>
      <c r="M316" s="9"/>
      <c r="N316" s="9"/>
      <c r="O316" s="9"/>
      <c r="P316" s="9"/>
      <c r="Q316" s="9"/>
      <c r="R316" s="9"/>
      <c r="S316" s="9"/>
      <c r="T316" s="9"/>
      <c r="U316" s="9"/>
      <c r="V316" s="9"/>
      <c r="W316" s="9"/>
      <c r="X316" s="9"/>
      <c r="Y316" s="9"/>
      <c r="Z316" s="9"/>
      <c r="AA316" s="19"/>
      <c r="AB316" s="9"/>
      <c r="AC316" s="9"/>
      <c r="AD316" s="9"/>
    </row>
    <row r="317" spans="1:30">
      <c r="A317" s="9"/>
      <c r="B317" s="9"/>
      <c r="C317" s="9"/>
      <c r="D317" s="9"/>
      <c r="E317" s="12"/>
      <c r="F317" s="9"/>
      <c r="G317" s="9"/>
      <c r="H317" s="18"/>
      <c r="I317" s="20"/>
      <c r="J317" s="9"/>
      <c r="K317" s="9"/>
      <c r="L317" s="9"/>
      <c r="M317" s="9"/>
      <c r="N317" s="9"/>
      <c r="O317" s="9"/>
      <c r="P317" s="9"/>
      <c r="Q317" s="9"/>
      <c r="R317" s="9"/>
      <c r="S317" s="9"/>
      <c r="T317" s="9"/>
      <c r="U317" s="9"/>
      <c r="V317" s="9"/>
      <c r="W317" s="9"/>
      <c r="X317" s="9"/>
      <c r="Y317" s="9"/>
      <c r="Z317" s="9"/>
      <c r="AA317" s="19"/>
      <c r="AB317" s="9"/>
      <c r="AC317" s="9"/>
      <c r="AD317" s="9"/>
    </row>
    <row r="318" spans="1:30">
      <c r="A318" s="9"/>
      <c r="B318" s="9"/>
      <c r="C318" s="9"/>
      <c r="D318" s="9"/>
      <c r="E318" s="12"/>
      <c r="F318" s="9"/>
      <c r="G318" s="9"/>
      <c r="H318" s="18"/>
      <c r="I318" s="20"/>
      <c r="J318" s="9"/>
      <c r="K318" s="9"/>
      <c r="L318" s="9"/>
      <c r="M318" s="9"/>
      <c r="N318" s="9"/>
      <c r="O318" s="9"/>
      <c r="P318" s="9"/>
      <c r="Q318" s="9"/>
      <c r="R318" s="9"/>
      <c r="S318" s="9"/>
      <c r="T318" s="9"/>
      <c r="U318" s="9"/>
      <c r="V318" s="9"/>
      <c r="W318" s="9"/>
      <c r="X318" s="9"/>
      <c r="Y318" s="9"/>
      <c r="Z318" s="9"/>
      <c r="AA318" s="19"/>
      <c r="AB318" s="9"/>
      <c r="AC318" s="9"/>
      <c r="AD318" s="9"/>
    </row>
    <row r="319" spans="1:30">
      <c r="A319" s="9"/>
      <c r="B319" s="9"/>
      <c r="C319" s="9"/>
      <c r="D319" s="9"/>
      <c r="E319" s="12"/>
      <c r="F319" s="9"/>
      <c r="G319" s="9"/>
      <c r="H319" s="18"/>
      <c r="I319" s="20"/>
      <c r="J319" s="9"/>
      <c r="K319" s="9"/>
      <c r="L319" s="9"/>
      <c r="M319" s="9"/>
      <c r="N319" s="9"/>
      <c r="O319" s="9"/>
      <c r="P319" s="9"/>
      <c r="Q319" s="9"/>
      <c r="R319" s="9"/>
      <c r="S319" s="9"/>
      <c r="T319" s="9"/>
      <c r="U319" s="9"/>
      <c r="V319" s="9"/>
      <c r="W319" s="9"/>
      <c r="X319" s="9"/>
      <c r="Y319" s="9"/>
      <c r="Z319" s="9"/>
      <c r="AA319" s="19"/>
      <c r="AB319" s="9"/>
      <c r="AC319" s="9"/>
      <c r="AD319" s="9"/>
    </row>
    <row r="320" spans="1:30">
      <c r="A320" s="9"/>
      <c r="B320" s="9"/>
      <c r="C320" s="9"/>
      <c r="D320" s="9"/>
      <c r="E320" s="12"/>
      <c r="F320" s="9"/>
      <c r="G320" s="9"/>
      <c r="H320" s="18"/>
      <c r="I320" s="20"/>
      <c r="J320" s="9"/>
      <c r="K320" s="9"/>
      <c r="L320" s="9"/>
      <c r="M320" s="9"/>
      <c r="N320" s="9"/>
      <c r="O320" s="9"/>
      <c r="P320" s="9"/>
      <c r="Q320" s="9"/>
      <c r="R320" s="9"/>
      <c r="S320" s="9"/>
      <c r="T320" s="9"/>
      <c r="U320" s="9"/>
      <c r="V320" s="9"/>
      <c r="W320" s="9"/>
      <c r="X320" s="9"/>
      <c r="Y320" s="9"/>
      <c r="Z320" s="9"/>
      <c r="AA320" s="19"/>
      <c r="AB320" s="9"/>
      <c r="AC320" s="9"/>
      <c r="AD320" s="9"/>
    </row>
    <row r="321" spans="1:30">
      <c r="A321" s="9"/>
      <c r="B321" s="9"/>
      <c r="C321" s="9"/>
      <c r="D321" s="9"/>
      <c r="E321" s="12"/>
      <c r="F321" s="9"/>
      <c r="G321" s="9"/>
      <c r="H321" s="18"/>
      <c r="I321" s="20"/>
      <c r="J321" s="9"/>
      <c r="K321" s="9"/>
      <c r="L321" s="9"/>
      <c r="M321" s="9"/>
      <c r="N321" s="9"/>
      <c r="O321" s="9"/>
      <c r="P321" s="9"/>
      <c r="Q321" s="9"/>
      <c r="R321" s="9"/>
      <c r="S321" s="9"/>
      <c r="T321" s="9"/>
      <c r="U321" s="9"/>
      <c r="V321" s="9"/>
      <c r="W321" s="9"/>
      <c r="X321" s="9"/>
      <c r="Y321" s="9"/>
      <c r="Z321" s="9"/>
      <c r="AA321" s="19"/>
      <c r="AB321" s="9"/>
      <c r="AC321" s="9"/>
      <c r="AD321" s="9"/>
    </row>
    <row r="322" spans="1:30">
      <c r="A322" s="9"/>
      <c r="B322" s="9"/>
      <c r="C322" s="9"/>
      <c r="D322" s="9"/>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row>
    <row r="323" spans="1:30">
      <c r="A323" s="9"/>
      <c r="B323" s="9"/>
      <c r="C323" s="9"/>
      <c r="D323" s="9"/>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row>
    <row r="324" spans="1:30">
      <c r="A324" s="9"/>
      <c r="B324" s="9"/>
      <c r="C324" s="9"/>
      <c r="D324" s="9"/>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row>
    <row r="325" spans="1:30">
      <c r="A325" s="9"/>
      <c r="B325" s="9"/>
      <c r="C325" s="9"/>
      <c r="D325" s="9"/>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row>
    <row r="326" spans="1:30">
      <c r="A326" s="9"/>
      <c r="B326" s="9"/>
      <c r="C326" s="9"/>
      <c r="D326" s="9"/>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row>
    <row r="327" spans="1:30">
      <c r="A327" s="9"/>
      <c r="B327" s="9"/>
      <c r="C327" s="9"/>
      <c r="D327" s="9"/>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row>
    <row r="328" spans="1:30">
      <c r="A328" s="9"/>
      <c r="B328" s="9"/>
      <c r="C328" s="9"/>
      <c r="D328" s="9"/>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row>
    <row r="329" spans="1:30">
      <c r="A329" s="9"/>
      <c r="B329" s="9"/>
      <c r="C329" s="9"/>
      <c r="D329" s="9"/>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row>
    <row r="330" spans="1:30">
      <c r="A330" s="9"/>
      <c r="B330" s="9"/>
      <c r="C330" s="9"/>
      <c r="D330" s="9"/>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row>
    <row r="331" spans="1:30">
      <c r="A331" s="9"/>
      <c r="B331" s="9"/>
      <c r="C331" s="9"/>
      <c r="D331" s="9"/>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row>
    <row r="332" spans="1:30">
      <c r="A332" s="9"/>
      <c r="B332" s="9"/>
      <c r="C332" s="9"/>
      <c r="D332" s="9"/>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row>
    <row r="333" spans="1:30">
      <c r="A333" s="9"/>
      <c r="B333" s="9"/>
      <c r="C333" s="9"/>
      <c r="D333" s="9"/>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row>
    <row r="334" spans="1:30">
      <c r="A334" s="9"/>
      <c r="B334" s="9"/>
      <c r="C334" s="9"/>
      <c r="D334" s="9"/>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row>
    <row r="335" spans="1:30">
      <c r="A335" s="9"/>
      <c r="B335" s="9"/>
      <c r="C335" s="9"/>
      <c r="D335" s="9"/>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row>
    <row r="336" spans="1:30">
      <c r="A336" s="9"/>
      <c r="B336" s="9"/>
      <c r="C336" s="9"/>
      <c r="D336" s="9"/>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row>
    <row r="337" spans="1:30">
      <c r="A337" s="9"/>
      <c r="B337" s="9"/>
      <c r="C337" s="9"/>
      <c r="D337" s="9"/>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row>
    <row r="338" spans="1:30">
      <c r="A338" s="9"/>
      <c r="B338" s="9"/>
      <c r="C338" s="9"/>
      <c r="D338" s="9"/>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row>
    <row r="339" spans="1:30">
      <c r="A339" s="9"/>
      <c r="B339" s="9"/>
      <c r="C339" s="9"/>
      <c r="D339" s="9"/>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row>
    <row r="340" spans="1:30">
      <c r="A340" s="9"/>
      <c r="B340" s="9"/>
      <c r="C340" s="9"/>
      <c r="D340" s="9"/>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30">
      <c r="A341" s="9"/>
      <c r="B341" s="9"/>
      <c r="C341" s="9"/>
      <c r="D341" s="9"/>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30">
      <c r="A342" s="9"/>
      <c r="B342" s="9"/>
      <c r="C342" s="9"/>
      <c r="D342" s="9"/>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30">
      <c r="A343" s="9"/>
      <c r="B343" s="9"/>
      <c r="C343" s="9"/>
      <c r="D343" s="9"/>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30">
      <c r="A344" s="9"/>
      <c r="B344" s="9"/>
      <c r="C344" s="9"/>
      <c r="D344" s="9"/>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30">
      <c r="A345" s="9"/>
      <c r="B345" s="9"/>
      <c r="C345" s="9"/>
      <c r="D345" s="9"/>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30">
      <c r="A346" s="9"/>
      <c r="B346" s="9"/>
      <c r="C346" s="9"/>
      <c r="D346" s="9"/>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30">
      <c r="A347" s="9"/>
      <c r="B347" s="9"/>
      <c r="C347" s="9"/>
      <c r="D347" s="9"/>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30">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30">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30">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30">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30">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sheetData>
  <mergeCells count="40">
    <mergeCell ref="G23:I23"/>
    <mergeCell ref="G24:I24"/>
    <mergeCell ref="G17:I17"/>
    <mergeCell ref="G14:I14"/>
    <mergeCell ref="G20:I20"/>
    <mergeCell ref="G22:I22"/>
    <mergeCell ref="G19:I19"/>
    <mergeCell ref="G27:I27"/>
    <mergeCell ref="G25:I25"/>
    <mergeCell ref="G26:I26"/>
    <mergeCell ref="G29:I29"/>
    <mergeCell ref="G36:I36"/>
    <mergeCell ref="G30:I30"/>
    <mergeCell ref="G31:I31"/>
    <mergeCell ref="G32:I32"/>
    <mergeCell ref="G33:I33"/>
    <mergeCell ref="G34:I34"/>
    <mergeCell ref="G35:I35"/>
    <mergeCell ref="F243:G243"/>
    <mergeCell ref="F73:G73"/>
    <mergeCell ref="F107:H107"/>
    <mergeCell ref="F141:H141"/>
    <mergeCell ref="F175:H175"/>
    <mergeCell ref="F209:I209"/>
    <mergeCell ref="F39:H39"/>
    <mergeCell ref="G21:I21"/>
    <mergeCell ref="G2:H2"/>
    <mergeCell ref="G6:I6"/>
    <mergeCell ref="G7:I7"/>
    <mergeCell ref="F5:K5"/>
    <mergeCell ref="G9:I9"/>
    <mergeCell ref="G10:I10"/>
    <mergeCell ref="G8:I8"/>
    <mergeCell ref="G11:I11"/>
    <mergeCell ref="G12:I12"/>
    <mergeCell ref="G13:I13"/>
    <mergeCell ref="G18:I18"/>
    <mergeCell ref="G15:I15"/>
    <mergeCell ref="G16:I16"/>
    <mergeCell ref="G28:I28"/>
  </mergeCells>
  <phoneticPr fontId="0" type="noConversion"/>
  <dataValidations count="1">
    <dataValidation type="custom" showInputMessage="1" showErrorMessage="1" error="Invalid input, please try again." sqref="V7:W36 K7:L36">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90" orientation="landscape" horizontalDpi="4294967292" r:id="rId1"/>
  <headerFooter alignWithMargins="0"/>
  <rowBreaks count="2" manualBreakCount="2">
    <brk id="72" min="5" max="23" man="1"/>
    <brk id="174" min="5" max="2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Normal="100" workbookViewId="0">
      <pane ySplit="4" topLeftCell="A5" activePane="bottomLeft" state="frozen"/>
      <selection pane="bottomLeft"/>
    </sheetView>
  </sheetViews>
  <sheetFormatPr defaultRowHeight="12.75" outlineLevelRow="1"/>
  <cols>
    <col min="1" max="1" width="4.42578125" customWidth="1"/>
    <col min="2" max="2" width="22.85546875" customWidth="1"/>
    <col min="3" max="3" width="12.42578125" customWidth="1"/>
    <col min="5" max="5" width="6" customWidth="1"/>
    <col min="6" max="6" width="14.5703125" customWidth="1"/>
    <col min="7" max="7" width="10.42578125" customWidth="1"/>
    <col min="8" max="8" width="10.140625" customWidth="1"/>
    <col min="9" max="10" width="10" customWidth="1"/>
    <col min="11" max="13" width="10" bestFit="1" customWidth="1"/>
    <col min="14" max="61" width="9.5703125" bestFit="1" customWidth="1"/>
  </cols>
  <sheetData>
    <row r="1" spans="1:256" ht="15.75">
      <c r="A1" s="9"/>
      <c r="B1" s="362" t="str">
        <f>'SP AusNet record of changes'!$B$2</f>
        <v>SP AusNet  - RFM - data as at 10-October-2013</v>
      </c>
      <c r="C1" s="9"/>
      <c r="D1" s="9"/>
      <c r="E1" s="9"/>
      <c r="F1" s="52"/>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1"/>
      <c r="BK1" s="221"/>
    </row>
    <row r="2" spans="1:256" ht="15.75">
      <c r="A2" s="9"/>
      <c r="B2" s="57" t="str">
        <f>"Adjustments for Previous Regulatory Control Period - RFM "&amp;Intro!L4</f>
        <v>Adjustments for Previous Regulatory Control Period - RFM Version: 2.0</v>
      </c>
      <c r="C2" s="9"/>
      <c r="D2" s="9"/>
      <c r="E2" s="9"/>
      <c r="F2" s="9"/>
      <c r="G2" s="9"/>
      <c r="H2" s="9"/>
      <c r="I2" s="9"/>
      <c r="J2" s="9"/>
      <c r="K2" s="9"/>
      <c r="L2" s="9"/>
      <c r="M2" s="9"/>
      <c r="N2" s="9"/>
      <c r="O2" s="9"/>
      <c r="P2" s="9"/>
      <c r="Q2" s="9"/>
      <c r="R2" s="12"/>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6"/>
      <c r="BK3" s="226"/>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4" customFormat="1" ht="15.75">
      <c r="A4" s="82"/>
      <c r="B4" s="83" t="s">
        <v>3</v>
      </c>
      <c r="C4" s="82"/>
      <c r="D4" s="82"/>
      <c r="E4" s="82"/>
      <c r="F4" s="144" t="str">
        <f>CONCATENATE(LEFT(G4, 4)-1 &amp;"-" &amp;IF(G4&gt;"2009-10",,"0") &amp;RIGHT(G4,2)-1)</f>
        <v>2006-07</v>
      </c>
      <c r="G4" s="144" t="str">
        <f>Input!G40</f>
        <v>2007-08</v>
      </c>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c r="S4" s="52"/>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1"/>
      <c r="BK4" s="221"/>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1"/>
      <c r="BK5" s="221"/>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33</v>
      </c>
      <c r="C6" s="9"/>
      <c r="D6" s="39"/>
      <c r="E6" s="9"/>
      <c r="F6" s="328">
        <v>3.253652058432932E-2</v>
      </c>
      <c r="G6" s="200">
        <f>Input!G245</f>
        <v>2.9581993569131715E-2</v>
      </c>
      <c r="H6" s="20"/>
      <c r="I6" s="20"/>
      <c r="J6" s="20"/>
      <c r="K6" s="20"/>
      <c r="L6" s="20"/>
      <c r="M6" s="20"/>
      <c r="N6" s="20"/>
      <c r="O6" s="20"/>
      <c r="P6" s="20"/>
      <c r="Q6" s="20"/>
      <c r="R6" s="39"/>
      <c r="S6" s="52"/>
      <c r="T6" s="39"/>
      <c r="U6" s="39"/>
      <c r="V6" s="39"/>
      <c r="W6" s="39"/>
      <c r="X6" s="39"/>
      <c r="Y6" s="39"/>
      <c r="Z6" s="39"/>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21"/>
      <c r="BK6" s="221"/>
    </row>
    <row r="7" spans="1:256">
      <c r="A7" s="9"/>
      <c r="B7" s="96" t="s">
        <v>81</v>
      </c>
      <c r="C7" s="9"/>
      <c r="D7" s="9"/>
      <c r="E7" s="9"/>
      <c r="F7" s="9"/>
      <c r="G7" s="200"/>
      <c r="H7" s="236">
        <f>vanilla1</f>
        <v>0.10936514616839621</v>
      </c>
      <c r="I7" s="95">
        <f>vanilla2</f>
        <v>9.2494792542983761E-2</v>
      </c>
      <c r="J7" s="95">
        <f>vanilla3</f>
        <v>9.8341280977768841E-2</v>
      </c>
      <c r="K7" s="95">
        <f>vanilla4</f>
        <v>0.10314081035659561</v>
      </c>
      <c r="L7" s="95">
        <f>vanilla5</f>
        <v>9.3521664410697758E-2</v>
      </c>
      <c r="M7" s="95">
        <f>vanilla6</f>
        <v>9.6684300596983297E-2</v>
      </c>
      <c r="N7" s="95">
        <f>vanilla7</f>
        <v>0</v>
      </c>
      <c r="O7" s="95">
        <f>vanilla8</f>
        <v>0</v>
      </c>
      <c r="P7" s="95">
        <f>vanilla9</f>
        <v>0</v>
      </c>
      <c r="Q7" s="95">
        <f>vanilla10</f>
        <v>0</v>
      </c>
      <c r="R7" s="95"/>
      <c r="S7" s="52"/>
      <c r="T7" s="137"/>
      <c r="U7" s="137"/>
      <c r="V7" s="137"/>
      <c r="W7" s="137"/>
      <c r="X7" s="137"/>
      <c r="Y7" s="137"/>
      <c r="Z7" s="13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1"/>
      <c r="BK7" s="221"/>
    </row>
    <row r="8" spans="1:256">
      <c r="A8" s="9"/>
      <c r="B8" s="96"/>
      <c r="C8" s="9"/>
      <c r="D8" s="9"/>
      <c r="E8" s="9"/>
      <c r="F8" s="9"/>
      <c r="G8" s="142"/>
      <c r="H8" s="142"/>
      <c r="I8" s="142"/>
      <c r="J8" s="142"/>
      <c r="K8" s="142"/>
      <c r="L8" s="142"/>
      <c r="M8" s="136"/>
      <c r="N8" s="136"/>
      <c r="O8" s="136"/>
      <c r="P8" s="136"/>
      <c r="Q8" s="136"/>
      <c r="R8" s="137"/>
      <c r="S8" s="12"/>
      <c r="T8" s="137"/>
      <c r="U8" s="137"/>
      <c r="V8" s="137"/>
      <c r="W8" s="137"/>
      <c r="X8" s="137"/>
      <c r="Y8" s="137"/>
      <c r="Z8" s="13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1"/>
      <c r="BK8" s="221"/>
    </row>
    <row r="9" spans="1:256">
      <c r="A9" s="81"/>
      <c r="B9" s="81" t="s">
        <v>39</v>
      </c>
      <c r="C9" s="109"/>
      <c r="D9" s="109"/>
      <c r="E9" s="109"/>
      <c r="F9" s="109"/>
      <c r="G9" s="109"/>
      <c r="H9" s="74"/>
      <c r="I9" s="74"/>
      <c r="J9" s="74"/>
      <c r="K9" s="74"/>
      <c r="L9" s="74"/>
      <c r="M9" s="74"/>
      <c r="N9" s="74"/>
      <c r="O9" s="74"/>
      <c r="P9" s="74"/>
      <c r="Q9" s="74"/>
      <c r="R9" s="74"/>
      <c r="S9" s="52"/>
      <c r="T9" s="137"/>
      <c r="U9" s="137"/>
      <c r="V9" s="137"/>
      <c r="W9" s="137"/>
      <c r="X9" s="137"/>
      <c r="Y9" s="137"/>
      <c r="Z9" s="13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1"/>
      <c r="BK9" s="221"/>
    </row>
    <row r="10" spans="1:256">
      <c r="A10" s="17"/>
      <c r="B10" s="17"/>
      <c r="C10" s="120"/>
      <c r="D10" s="120"/>
      <c r="E10" s="120"/>
      <c r="F10" s="120"/>
      <c r="G10" s="120"/>
      <c r="H10" s="12"/>
      <c r="I10" s="12"/>
      <c r="J10" s="12"/>
      <c r="K10" s="12"/>
      <c r="L10" s="12"/>
      <c r="M10" s="12"/>
      <c r="N10" s="12"/>
      <c r="O10" s="12"/>
      <c r="P10" s="12"/>
      <c r="Q10" s="12"/>
      <c r="R10" s="137"/>
      <c r="S10" s="52"/>
      <c r="T10" s="137"/>
      <c r="U10" s="137"/>
      <c r="V10" s="137"/>
      <c r="W10" s="137"/>
      <c r="X10" s="137"/>
      <c r="Y10" s="137"/>
      <c r="Z10" s="13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1"/>
      <c r="BK10" s="221"/>
    </row>
    <row r="11" spans="1:256">
      <c r="A11" s="9"/>
      <c r="B11" s="44" t="s">
        <v>77</v>
      </c>
      <c r="C11" s="9"/>
      <c r="D11" s="9"/>
      <c r="E11" s="9"/>
      <c r="F11" s="9"/>
      <c r="G11" s="309">
        <f>SUM(G12:G41)</f>
        <v>109.06872237489036</v>
      </c>
      <c r="H11" s="142"/>
      <c r="I11" s="142"/>
      <c r="J11" s="142"/>
      <c r="K11" s="142"/>
      <c r="L11" s="142"/>
      <c r="M11" s="136"/>
      <c r="N11" s="136"/>
      <c r="O11" s="136"/>
      <c r="P11" s="136"/>
      <c r="Q11" s="136"/>
      <c r="R11" s="137"/>
      <c r="S11" s="12"/>
      <c r="T11" s="137"/>
      <c r="U11" s="137"/>
      <c r="V11" s="137"/>
      <c r="W11" s="137"/>
      <c r="X11" s="137"/>
      <c r="Y11" s="137"/>
      <c r="Z11" s="13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1"/>
      <c r="BK11" s="221"/>
    </row>
    <row r="12" spans="1:256" ht="12.75" hidden="1" customHeight="1" outlineLevel="1">
      <c r="A12" s="9"/>
      <c r="B12" s="9"/>
      <c r="C12" s="270" t="str">
        <f>Asset1</f>
        <v>Secondary</v>
      </c>
      <c r="D12" s="9"/>
      <c r="E12" s="9"/>
      <c r="F12" s="9"/>
      <c r="G12" s="201">
        <f>Input!M7</f>
        <v>26.5932654769795</v>
      </c>
      <c r="H12" s="142"/>
      <c r="I12" s="142"/>
      <c r="J12" s="142"/>
      <c r="K12" s="142"/>
      <c r="L12" s="142"/>
      <c r="M12" s="136"/>
      <c r="N12" s="136"/>
      <c r="O12" s="136"/>
      <c r="P12" s="136"/>
      <c r="Q12" s="136"/>
      <c r="R12" s="137"/>
      <c r="S12" s="52"/>
      <c r="T12" s="137"/>
      <c r="U12" s="137"/>
      <c r="V12" s="137"/>
      <c r="W12" s="137"/>
      <c r="X12" s="137"/>
      <c r="Y12" s="137"/>
      <c r="Z12" s="13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1"/>
      <c r="BK12" s="221"/>
    </row>
    <row r="13" spans="1:256" ht="12.75" hidden="1" customHeight="1" outlineLevel="1">
      <c r="A13" s="9"/>
      <c r="B13" s="44"/>
      <c r="C13" s="270" t="str">
        <f>Asset2</f>
        <v>Switchgear</v>
      </c>
      <c r="D13" s="9"/>
      <c r="E13" s="9"/>
      <c r="F13" s="139"/>
      <c r="G13" s="201">
        <f>Input!M8</f>
        <v>37.979941024934256</v>
      </c>
      <c r="H13" s="142"/>
      <c r="I13" s="142"/>
      <c r="J13" s="142"/>
      <c r="K13" s="142"/>
      <c r="L13" s="142"/>
      <c r="M13" s="136"/>
      <c r="N13" s="136"/>
      <c r="O13" s="136"/>
      <c r="P13" s="136"/>
      <c r="Q13" s="136"/>
      <c r="R13" s="137"/>
      <c r="S13" s="52"/>
      <c r="T13" s="137"/>
      <c r="U13" s="137"/>
      <c r="V13" s="137"/>
      <c r="W13" s="137"/>
      <c r="X13" s="137"/>
      <c r="Y13" s="137"/>
      <c r="Z13" s="13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1"/>
      <c r="BK13" s="221"/>
    </row>
    <row r="14" spans="1:256" ht="12.75" hidden="1" customHeight="1" outlineLevel="1">
      <c r="A14" s="9"/>
      <c r="B14" s="44"/>
      <c r="C14" s="270" t="str">
        <f>Asset3</f>
        <v>Transformers</v>
      </c>
      <c r="D14" s="9"/>
      <c r="E14" s="9"/>
      <c r="F14" s="139"/>
      <c r="G14" s="201">
        <f>Input!M9</f>
        <v>11.053878761136563</v>
      </c>
      <c r="H14" s="142"/>
      <c r="I14" s="142"/>
      <c r="J14" s="142"/>
      <c r="K14" s="142"/>
      <c r="L14" s="142"/>
      <c r="M14" s="136"/>
      <c r="N14" s="136"/>
      <c r="O14" s="136"/>
      <c r="P14" s="136"/>
      <c r="Q14" s="136"/>
      <c r="R14" s="137"/>
      <c r="S14" s="12"/>
      <c r="T14" s="137"/>
      <c r="U14" s="137"/>
      <c r="V14" s="137"/>
      <c r="W14" s="137"/>
      <c r="X14" s="137"/>
      <c r="Y14" s="137"/>
      <c r="Z14" s="13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1"/>
      <c r="BK14" s="221"/>
    </row>
    <row r="15" spans="1:256" ht="12.75" hidden="1" customHeight="1" outlineLevel="1">
      <c r="A15" s="9"/>
      <c r="B15" s="44"/>
      <c r="C15" s="270" t="str">
        <f>Asset4</f>
        <v>Reactive</v>
      </c>
      <c r="D15" s="9"/>
      <c r="E15" s="9"/>
      <c r="F15" s="139"/>
      <c r="G15" s="201">
        <f>Input!M10</f>
        <v>6.86218706704457E-2</v>
      </c>
      <c r="H15" s="142"/>
      <c r="I15" s="142"/>
      <c r="J15" s="142"/>
      <c r="K15" s="142"/>
      <c r="L15" s="142"/>
      <c r="M15" s="136"/>
      <c r="N15" s="136"/>
      <c r="O15" s="136"/>
      <c r="P15" s="136"/>
      <c r="Q15" s="136"/>
      <c r="R15" s="137"/>
      <c r="S15" s="52"/>
      <c r="T15" s="137"/>
      <c r="U15" s="137"/>
      <c r="V15" s="137"/>
      <c r="W15" s="137"/>
      <c r="X15" s="137"/>
      <c r="Y15" s="137"/>
      <c r="Z15" s="13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1"/>
      <c r="BK15" s="221"/>
    </row>
    <row r="16" spans="1:256" ht="12.75" hidden="1" customHeight="1" outlineLevel="1">
      <c r="A16" s="9"/>
      <c r="B16" s="44"/>
      <c r="C16" s="270" t="str">
        <f>Asset5</f>
        <v>Towers and Conductor</v>
      </c>
      <c r="D16" s="9"/>
      <c r="E16" s="9"/>
      <c r="F16" s="165"/>
      <c r="G16" s="201">
        <f>Input!M11</f>
        <v>6.5445659541829384</v>
      </c>
      <c r="H16" s="142"/>
      <c r="I16" s="142"/>
      <c r="J16" s="142"/>
      <c r="K16" s="142"/>
      <c r="L16" s="142"/>
      <c r="M16" s="136"/>
      <c r="N16" s="136"/>
      <c r="O16" s="136"/>
      <c r="P16" s="136"/>
      <c r="Q16" s="136"/>
      <c r="R16" s="137"/>
      <c r="S16" s="52"/>
      <c r="T16" s="137"/>
      <c r="U16" s="137"/>
      <c r="V16" s="137"/>
      <c r="W16" s="137"/>
      <c r="X16" s="137"/>
      <c r="Y16" s="137"/>
      <c r="Z16" s="13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1"/>
      <c r="BK16" s="221"/>
    </row>
    <row r="17" spans="1:63" ht="12.75" hidden="1" customHeight="1" outlineLevel="1">
      <c r="A17" s="9"/>
      <c r="B17" s="44"/>
      <c r="C17" s="270" t="str">
        <f>Asset6</f>
        <v>Establishment</v>
      </c>
      <c r="D17" s="9"/>
      <c r="E17" s="9"/>
      <c r="F17" s="139"/>
      <c r="G17" s="201">
        <f>Input!M12</f>
        <v>9.6801627977624651</v>
      </c>
      <c r="H17" s="142"/>
      <c r="I17" s="142"/>
      <c r="J17" s="142"/>
      <c r="K17" s="142"/>
      <c r="L17" s="142"/>
      <c r="M17" s="136"/>
      <c r="N17" s="136"/>
      <c r="O17" s="136"/>
      <c r="P17" s="136"/>
      <c r="Q17" s="136"/>
      <c r="R17" s="137"/>
      <c r="S17" s="12"/>
      <c r="T17" s="137"/>
      <c r="U17" s="137"/>
      <c r="V17" s="137"/>
      <c r="W17" s="137"/>
      <c r="X17" s="137"/>
      <c r="Y17" s="137"/>
      <c r="Z17" s="13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1"/>
      <c r="BK17" s="221"/>
    </row>
    <row r="18" spans="1:63" ht="12.75" hidden="1" customHeight="1" outlineLevel="1">
      <c r="A18" s="9"/>
      <c r="B18" s="44"/>
      <c r="C18" s="270" t="str">
        <f>Asset7</f>
        <v>Communications</v>
      </c>
      <c r="D18" s="9"/>
      <c r="E18" s="9"/>
      <c r="F18" s="139"/>
      <c r="G18" s="201">
        <f>Input!M13</f>
        <v>1.872699781732589</v>
      </c>
      <c r="H18" s="142"/>
      <c r="I18" s="142"/>
      <c r="J18" s="142"/>
      <c r="K18" s="142"/>
      <c r="L18" s="142"/>
      <c r="M18" s="136"/>
      <c r="N18" s="136"/>
      <c r="O18" s="136"/>
      <c r="P18" s="136"/>
      <c r="Q18" s="136"/>
      <c r="R18" s="137"/>
      <c r="S18" s="52"/>
      <c r="T18" s="137"/>
      <c r="U18" s="137"/>
      <c r="V18" s="137"/>
      <c r="W18" s="137"/>
      <c r="X18" s="137"/>
      <c r="Y18" s="137"/>
      <c r="Z18" s="13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1"/>
      <c r="BK18" s="221"/>
    </row>
    <row r="19" spans="1:63" ht="12.75" hidden="1" customHeight="1" outlineLevel="1">
      <c r="A19" s="9"/>
      <c r="B19" s="44"/>
      <c r="C19" s="270" t="str">
        <f>Asset8</f>
        <v>Inventory</v>
      </c>
      <c r="D19" s="9"/>
      <c r="E19" s="9"/>
      <c r="F19" s="139"/>
      <c r="G19" s="201">
        <f>Input!M14</f>
        <v>0</v>
      </c>
      <c r="H19" s="142"/>
      <c r="I19" s="142"/>
      <c r="J19" s="142"/>
      <c r="K19" s="142"/>
      <c r="L19" s="142"/>
      <c r="M19" s="136"/>
      <c r="N19" s="136"/>
      <c r="O19" s="136"/>
      <c r="P19" s="136"/>
      <c r="Q19" s="136"/>
      <c r="R19" s="137"/>
      <c r="S19" s="52"/>
      <c r="T19" s="137"/>
      <c r="U19" s="137"/>
      <c r="V19" s="137"/>
      <c r="W19" s="137"/>
      <c r="X19" s="137"/>
      <c r="Y19" s="137"/>
      <c r="Z19" s="13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1"/>
      <c r="BK19" s="221"/>
    </row>
    <row r="20" spans="1:63" ht="12.75" hidden="1" customHeight="1" outlineLevel="1">
      <c r="A20" s="9"/>
      <c r="B20" s="44"/>
      <c r="C20" s="270" t="str">
        <f>Asset9</f>
        <v>IT</v>
      </c>
      <c r="D20" s="9"/>
      <c r="E20" s="9"/>
      <c r="F20" s="139"/>
      <c r="G20" s="201">
        <f>Input!M15</f>
        <v>11.594518635243128</v>
      </c>
      <c r="H20" s="142"/>
      <c r="I20" s="142"/>
      <c r="J20" s="142"/>
      <c r="K20" s="142"/>
      <c r="L20" s="142"/>
      <c r="M20" s="136"/>
      <c r="N20" s="136"/>
      <c r="O20" s="136"/>
      <c r="P20" s="136"/>
      <c r="Q20" s="136"/>
      <c r="R20" s="137"/>
      <c r="S20" s="12"/>
      <c r="T20" s="137"/>
      <c r="U20" s="137"/>
      <c r="V20" s="137"/>
      <c r="W20" s="137"/>
      <c r="X20" s="137"/>
      <c r="Y20" s="137"/>
      <c r="Z20" s="13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1"/>
      <c r="BK20" s="221"/>
    </row>
    <row r="21" spans="1:63" ht="12.75" hidden="1" customHeight="1" outlineLevel="1">
      <c r="A21" s="9"/>
      <c r="B21" s="44"/>
      <c r="C21" s="270" t="str">
        <f>Asset10</f>
        <v>Vehicles</v>
      </c>
      <c r="D21" s="9"/>
      <c r="E21" s="9"/>
      <c r="F21" s="139"/>
      <c r="G21" s="201">
        <f>Input!M16</f>
        <v>0.8175254632917035</v>
      </c>
      <c r="H21" s="142"/>
      <c r="I21" s="142"/>
      <c r="J21" s="142"/>
      <c r="K21" s="142"/>
      <c r="L21" s="142"/>
      <c r="M21" s="136"/>
      <c r="N21" s="136"/>
      <c r="O21" s="136"/>
      <c r="P21" s="136"/>
      <c r="Q21" s="136"/>
      <c r="R21" s="137"/>
      <c r="S21" s="52"/>
      <c r="T21" s="137"/>
      <c r="U21" s="137"/>
      <c r="V21" s="137"/>
      <c r="W21" s="137"/>
      <c r="X21" s="137"/>
      <c r="Y21" s="137"/>
      <c r="Z21" s="13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1"/>
      <c r="BK21" s="221"/>
    </row>
    <row r="22" spans="1:63" ht="12.75" hidden="1" customHeight="1" outlineLevel="1">
      <c r="A22" s="9"/>
      <c r="B22" s="44"/>
      <c r="C22" s="270" t="str">
        <f>Asset11</f>
        <v>other</v>
      </c>
      <c r="D22" s="9"/>
      <c r="E22" s="9"/>
      <c r="F22" s="139"/>
      <c r="G22" s="201">
        <f>Input!M17</f>
        <v>2.6889970281706916</v>
      </c>
      <c r="H22" s="142"/>
      <c r="I22" s="142"/>
      <c r="J22" s="142"/>
      <c r="K22" s="142"/>
      <c r="L22" s="142"/>
      <c r="M22" s="136"/>
      <c r="N22" s="136"/>
      <c r="O22" s="136"/>
      <c r="P22" s="136"/>
      <c r="Q22" s="136"/>
      <c r="R22" s="137"/>
      <c r="S22" s="52"/>
      <c r="T22" s="137"/>
      <c r="U22" s="137"/>
      <c r="V22" s="137"/>
      <c r="W22" s="137"/>
      <c r="X22" s="137"/>
      <c r="Y22" s="137"/>
      <c r="Z22" s="13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1"/>
      <c r="BK22" s="221"/>
    </row>
    <row r="23" spans="1:63" ht="12.75" hidden="1" customHeight="1" outlineLevel="1">
      <c r="A23" s="9"/>
      <c r="B23" s="44"/>
      <c r="C23" s="270" t="str">
        <f>Asset12</f>
        <v>premises</v>
      </c>
      <c r="D23" s="9"/>
      <c r="E23" s="9"/>
      <c r="F23" s="139"/>
      <c r="G23" s="201">
        <f>Input!M18</f>
        <v>0.17454558078607782</v>
      </c>
      <c r="H23" s="142"/>
      <c r="I23" s="142"/>
      <c r="J23" s="142"/>
      <c r="K23" s="142"/>
      <c r="L23" s="142"/>
      <c r="M23" s="136"/>
      <c r="N23" s="136"/>
      <c r="O23" s="136"/>
      <c r="P23" s="136"/>
      <c r="Q23" s="136"/>
      <c r="R23" s="137"/>
      <c r="S23" s="12"/>
      <c r="T23" s="137"/>
      <c r="U23" s="137"/>
      <c r="V23" s="137"/>
      <c r="W23" s="137"/>
      <c r="X23" s="137"/>
      <c r="Y23" s="137"/>
      <c r="Z23" s="13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1"/>
      <c r="BK23" s="221"/>
    </row>
    <row r="24" spans="1:63" ht="12.75" hidden="1" customHeight="1" outlineLevel="1">
      <c r="A24" s="9"/>
      <c r="B24" s="44"/>
      <c r="C24" s="270" t="str">
        <f>Asset13</f>
        <v>Land</v>
      </c>
      <c r="D24" s="9"/>
      <c r="E24" s="9"/>
      <c r="F24" s="139"/>
      <c r="G24" s="201">
        <f>Input!M19</f>
        <v>0</v>
      </c>
      <c r="H24" s="142"/>
      <c r="I24" s="142"/>
      <c r="J24" s="142"/>
      <c r="K24" s="142"/>
      <c r="L24" s="142"/>
      <c r="M24" s="136"/>
      <c r="N24" s="136"/>
      <c r="O24" s="136"/>
      <c r="P24" s="136"/>
      <c r="Q24" s="136"/>
      <c r="R24" s="137"/>
      <c r="S24" s="52"/>
      <c r="T24" s="137"/>
      <c r="U24" s="137"/>
      <c r="V24" s="137"/>
      <c r="W24" s="137"/>
      <c r="X24" s="137"/>
      <c r="Y24" s="137"/>
      <c r="Z24" s="13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1"/>
      <c r="BK24" s="221"/>
    </row>
    <row r="25" spans="1:63" ht="12.75" hidden="1" customHeight="1" outlineLevel="1">
      <c r="A25" s="9"/>
      <c r="B25" s="44"/>
      <c r="C25" s="270" t="str">
        <f>Asset14</f>
        <v>Easements</v>
      </c>
      <c r="D25" s="9"/>
      <c r="E25" s="9"/>
      <c r="F25" s="139"/>
      <c r="G25" s="201">
        <f>Input!M20</f>
        <v>0</v>
      </c>
      <c r="H25" s="142"/>
      <c r="I25" s="142"/>
      <c r="J25" s="142"/>
      <c r="K25" s="142"/>
      <c r="L25" s="142"/>
      <c r="M25" s="136"/>
      <c r="N25" s="136"/>
      <c r="O25" s="136"/>
      <c r="P25" s="136"/>
      <c r="Q25" s="136"/>
      <c r="R25" s="137"/>
      <c r="S25" s="52"/>
      <c r="T25" s="137"/>
      <c r="U25" s="137"/>
      <c r="V25" s="137"/>
      <c r="W25" s="137"/>
      <c r="X25" s="137"/>
      <c r="Y25" s="137"/>
      <c r="Z25" s="13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1"/>
      <c r="BK25" s="221"/>
    </row>
    <row r="26" spans="1:63" ht="12.75" hidden="1" customHeight="1" outlineLevel="1">
      <c r="A26" s="9"/>
      <c r="B26" s="44"/>
      <c r="C26" s="270">
        <f>Asset15</f>
        <v>0</v>
      </c>
      <c r="D26" s="9"/>
      <c r="E26" s="9"/>
      <c r="F26" s="139"/>
      <c r="G26" s="201">
        <f>Input!M21</f>
        <v>0</v>
      </c>
      <c r="H26" s="142"/>
      <c r="I26" s="142"/>
      <c r="J26" s="142"/>
      <c r="K26" s="142"/>
      <c r="L26" s="142"/>
      <c r="M26" s="136"/>
      <c r="N26" s="136"/>
      <c r="O26" s="136"/>
      <c r="P26" s="136"/>
      <c r="Q26" s="136"/>
      <c r="R26" s="137"/>
      <c r="S26" s="12"/>
      <c r="T26" s="137"/>
      <c r="U26" s="137"/>
      <c r="V26" s="137"/>
      <c r="W26" s="137"/>
      <c r="X26" s="137"/>
      <c r="Y26" s="137"/>
      <c r="Z26" s="13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1"/>
      <c r="BK26" s="221"/>
    </row>
    <row r="27" spans="1:63" ht="12.75" hidden="1" customHeight="1" outlineLevel="1">
      <c r="A27" s="9"/>
      <c r="B27" s="44"/>
      <c r="C27" s="270">
        <f>Asset16</f>
        <v>0</v>
      </c>
      <c r="D27" s="9"/>
      <c r="E27" s="9"/>
      <c r="F27" s="139"/>
      <c r="G27" s="201">
        <f>Input!M22</f>
        <v>0</v>
      </c>
      <c r="H27" s="142"/>
      <c r="I27" s="142"/>
      <c r="J27" s="142"/>
      <c r="K27" s="142"/>
      <c r="L27" s="142"/>
      <c r="M27" s="136"/>
      <c r="N27" s="136"/>
      <c r="O27" s="136"/>
      <c r="P27" s="136"/>
      <c r="Q27" s="136"/>
      <c r="R27" s="137"/>
      <c r="S27" s="52"/>
      <c r="T27" s="137"/>
      <c r="U27" s="137"/>
      <c r="V27" s="137"/>
      <c r="W27" s="137"/>
      <c r="X27" s="137"/>
      <c r="Y27" s="137"/>
      <c r="Z27" s="13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1"/>
      <c r="BK27" s="221"/>
    </row>
    <row r="28" spans="1:63" ht="12.75" hidden="1" customHeight="1" outlineLevel="1">
      <c r="A28" s="9"/>
      <c r="B28" s="44"/>
      <c r="C28" s="270">
        <f>Asset17</f>
        <v>0</v>
      </c>
      <c r="D28" s="9"/>
      <c r="E28" s="9"/>
      <c r="F28" s="139"/>
      <c r="G28" s="201">
        <f>Input!M23</f>
        <v>0</v>
      </c>
      <c r="H28" s="142"/>
      <c r="I28" s="142"/>
      <c r="J28" s="142"/>
      <c r="K28" s="142"/>
      <c r="L28" s="142"/>
      <c r="M28" s="136"/>
      <c r="N28" s="136"/>
      <c r="O28" s="136"/>
      <c r="P28" s="136"/>
      <c r="Q28" s="136"/>
      <c r="R28" s="137"/>
      <c r="S28" s="52"/>
      <c r="T28" s="137"/>
      <c r="U28" s="137"/>
      <c r="V28" s="137"/>
      <c r="W28" s="137"/>
      <c r="X28" s="137"/>
      <c r="Y28" s="137"/>
      <c r="Z28" s="13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1"/>
      <c r="BK28" s="221"/>
    </row>
    <row r="29" spans="1:63" ht="12.75" hidden="1" customHeight="1" outlineLevel="1">
      <c r="A29" s="9"/>
      <c r="B29" s="44"/>
      <c r="C29" s="270">
        <f>Asset18</f>
        <v>0</v>
      </c>
      <c r="D29" s="9"/>
      <c r="E29" s="9"/>
      <c r="F29" s="139"/>
      <c r="G29" s="201">
        <f>Input!M24</f>
        <v>0</v>
      </c>
      <c r="H29" s="142"/>
      <c r="I29" s="142"/>
      <c r="J29" s="142"/>
      <c r="K29" s="142"/>
      <c r="L29" s="142"/>
      <c r="M29" s="136"/>
      <c r="N29" s="136"/>
      <c r="O29" s="136"/>
      <c r="P29" s="136"/>
      <c r="Q29" s="136"/>
      <c r="R29" s="137"/>
      <c r="S29" s="12"/>
      <c r="T29" s="137"/>
      <c r="U29" s="137"/>
      <c r="V29" s="137"/>
      <c r="W29" s="137"/>
      <c r="X29" s="137"/>
      <c r="Y29" s="137"/>
      <c r="Z29" s="13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1"/>
      <c r="BK29" s="221"/>
    </row>
    <row r="30" spans="1:63" ht="12.75" hidden="1" customHeight="1" outlineLevel="1">
      <c r="A30" s="9"/>
      <c r="B30" s="44"/>
      <c r="C30" s="270">
        <f>Asset19</f>
        <v>0</v>
      </c>
      <c r="D30" s="9"/>
      <c r="E30" s="9"/>
      <c r="F30" s="139"/>
      <c r="G30" s="201">
        <f>Input!M25</f>
        <v>0</v>
      </c>
      <c r="H30" s="142"/>
      <c r="I30" s="142"/>
      <c r="J30" s="142"/>
      <c r="K30" s="142"/>
      <c r="L30" s="142"/>
      <c r="M30" s="136"/>
      <c r="N30" s="136"/>
      <c r="O30" s="136"/>
      <c r="P30" s="136"/>
      <c r="Q30" s="136"/>
      <c r="R30" s="137"/>
      <c r="S30" s="52"/>
      <c r="T30" s="137"/>
      <c r="U30" s="137"/>
      <c r="V30" s="137"/>
      <c r="W30" s="137"/>
      <c r="X30" s="137"/>
      <c r="Y30" s="137"/>
      <c r="Z30" s="13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1"/>
      <c r="BK30" s="221"/>
    </row>
    <row r="31" spans="1:63" ht="12.75" hidden="1" customHeight="1" outlineLevel="1">
      <c r="A31" s="9"/>
      <c r="B31" s="44"/>
      <c r="C31" s="270">
        <f>Asset20</f>
        <v>0</v>
      </c>
      <c r="D31" s="9"/>
      <c r="E31" s="9"/>
      <c r="F31" s="139"/>
      <c r="G31" s="201">
        <f>Input!M26</f>
        <v>0</v>
      </c>
      <c r="H31" s="142"/>
      <c r="I31" s="142"/>
      <c r="J31" s="142"/>
      <c r="K31" s="142"/>
      <c r="L31" s="142"/>
      <c r="M31" s="136"/>
      <c r="N31" s="136"/>
      <c r="O31" s="136"/>
      <c r="P31" s="136"/>
      <c r="Q31" s="136"/>
      <c r="R31" s="137"/>
      <c r="S31" s="52"/>
      <c r="T31" s="137"/>
      <c r="U31" s="137"/>
      <c r="V31" s="137"/>
      <c r="W31" s="137"/>
      <c r="X31" s="137"/>
      <c r="Y31" s="137"/>
      <c r="Z31" s="13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1"/>
      <c r="BK31" s="221"/>
    </row>
    <row r="32" spans="1:63" ht="12.75" hidden="1" customHeight="1" outlineLevel="1">
      <c r="A32" s="9"/>
      <c r="B32" s="44"/>
      <c r="C32" s="270">
        <f>Asset21</f>
        <v>0</v>
      </c>
      <c r="D32" s="9"/>
      <c r="E32" s="9"/>
      <c r="F32" s="139"/>
      <c r="G32" s="201">
        <f>Input!M27</f>
        <v>0</v>
      </c>
      <c r="H32" s="142"/>
      <c r="I32" s="142"/>
      <c r="J32" s="142"/>
      <c r="K32" s="142"/>
      <c r="L32" s="142"/>
      <c r="M32" s="136"/>
      <c r="N32" s="136"/>
      <c r="O32" s="136"/>
      <c r="P32" s="136"/>
      <c r="Q32" s="136"/>
      <c r="R32" s="137"/>
      <c r="S32" s="52"/>
      <c r="T32" s="137"/>
      <c r="U32" s="137"/>
      <c r="V32" s="137"/>
      <c r="W32" s="137"/>
      <c r="X32" s="137"/>
      <c r="Y32" s="137"/>
      <c r="Z32" s="13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1"/>
      <c r="BK32" s="221"/>
    </row>
    <row r="33" spans="1:63" ht="12.75" hidden="1" customHeight="1" outlineLevel="1">
      <c r="A33" s="9"/>
      <c r="B33" s="44"/>
      <c r="C33" s="270">
        <f>Asset22</f>
        <v>0</v>
      </c>
      <c r="D33" s="9"/>
      <c r="E33" s="9"/>
      <c r="F33" s="139"/>
      <c r="G33" s="201">
        <f>Input!M28</f>
        <v>0</v>
      </c>
      <c r="H33" s="142"/>
      <c r="I33" s="142"/>
      <c r="J33" s="142"/>
      <c r="K33" s="142"/>
      <c r="L33" s="142"/>
      <c r="M33" s="136"/>
      <c r="N33" s="136"/>
      <c r="O33" s="136"/>
      <c r="P33" s="136"/>
      <c r="Q33" s="136"/>
      <c r="R33" s="137"/>
      <c r="S33" s="52"/>
      <c r="T33" s="137"/>
      <c r="U33" s="137"/>
      <c r="V33" s="137"/>
      <c r="W33" s="137"/>
      <c r="X33" s="137"/>
      <c r="Y33" s="137"/>
      <c r="Z33" s="13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1"/>
      <c r="BK33" s="221"/>
    </row>
    <row r="34" spans="1:63" ht="12.75" hidden="1" customHeight="1" outlineLevel="1">
      <c r="A34" s="9"/>
      <c r="B34" s="44"/>
      <c r="C34" s="270">
        <f>Asset23</f>
        <v>0</v>
      </c>
      <c r="D34" s="9"/>
      <c r="E34" s="9"/>
      <c r="F34" s="139"/>
      <c r="G34" s="201">
        <f>Input!M29</f>
        <v>0</v>
      </c>
      <c r="H34" s="142"/>
      <c r="I34" s="142"/>
      <c r="J34" s="142"/>
      <c r="K34" s="142"/>
      <c r="L34" s="142"/>
      <c r="M34" s="136"/>
      <c r="N34" s="136"/>
      <c r="O34" s="136"/>
      <c r="P34" s="136"/>
      <c r="Q34" s="136"/>
      <c r="R34" s="137"/>
      <c r="S34" s="52"/>
      <c r="T34" s="137"/>
      <c r="U34" s="137"/>
      <c r="V34" s="137"/>
      <c r="W34" s="137"/>
      <c r="X34" s="137"/>
      <c r="Y34" s="137"/>
      <c r="Z34" s="13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1"/>
      <c r="BK34" s="221"/>
    </row>
    <row r="35" spans="1:63" ht="12.75" hidden="1" customHeight="1" outlineLevel="1">
      <c r="A35" s="9"/>
      <c r="B35" s="44"/>
      <c r="C35" s="270">
        <f>Asset24</f>
        <v>0</v>
      </c>
      <c r="D35" s="9"/>
      <c r="E35" s="9"/>
      <c r="F35" s="139"/>
      <c r="G35" s="201">
        <f>Input!M30</f>
        <v>0</v>
      </c>
      <c r="H35" s="142"/>
      <c r="I35" s="142"/>
      <c r="J35" s="142"/>
      <c r="K35" s="142"/>
      <c r="L35" s="142"/>
      <c r="M35" s="136"/>
      <c r="N35" s="136"/>
      <c r="O35" s="136"/>
      <c r="P35" s="136"/>
      <c r="Q35" s="136"/>
      <c r="R35" s="137"/>
      <c r="S35" s="52"/>
      <c r="T35" s="137"/>
      <c r="U35" s="137"/>
      <c r="V35" s="137"/>
      <c r="W35" s="137"/>
      <c r="X35" s="137"/>
      <c r="Y35" s="137"/>
      <c r="Z35" s="13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1"/>
      <c r="BK35" s="221"/>
    </row>
    <row r="36" spans="1:63" ht="12.75" hidden="1" customHeight="1" outlineLevel="1">
      <c r="A36" s="9"/>
      <c r="B36" s="44"/>
      <c r="C36" s="270">
        <f>Asset25</f>
        <v>0</v>
      </c>
      <c r="D36" s="9"/>
      <c r="E36" s="9"/>
      <c r="F36" s="139"/>
      <c r="G36" s="201">
        <f>Input!M31</f>
        <v>0</v>
      </c>
      <c r="H36" s="142"/>
      <c r="I36" s="142"/>
      <c r="J36" s="142"/>
      <c r="K36" s="142"/>
      <c r="L36" s="142"/>
      <c r="M36" s="136"/>
      <c r="N36" s="136"/>
      <c r="O36" s="136"/>
      <c r="P36" s="136"/>
      <c r="Q36" s="136"/>
      <c r="R36" s="137"/>
      <c r="S36" s="52"/>
      <c r="T36" s="137"/>
      <c r="U36" s="137"/>
      <c r="V36" s="137"/>
      <c r="W36" s="137"/>
      <c r="X36" s="137"/>
      <c r="Y36" s="137"/>
      <c r="Z36" s="13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1"/>
      <c r="BK36" s="221"/>
    </row>
    <row r="37" spans="1:63" ht="12.75" hidden="1" customHeight="1" outlineLevel="1">
      <c r="A37" s="9"/>
      <c r="B37" s="44"/>
      <c r="C37" s="270">
        <f>Asset26</f>
        <v>0</v>
      </c>
      <c r="D37" s="9"/>
      <c r="E37" s="9"/>
      <c r="F37" s="139"/>
      <c r="G37" s="201">
        <f>Input!M32</f>
        <v>0</v>
      </c>
      <c r="H37" s="142"/>
      <c r="I37" s="142"/>
      <c r="J37" s="142"/>
      <c r="K37" s="142"/>
      <c r="L37" s="142"/>
      <c r="M37" s="136"/>
      <c r="N37" s="136"/>
      <c r="O37" s="136"/>
      <c r="P37" s="136"/>
      <c r="Q37" s="136"/>
      <c r="R37" s="137"/>
      <c r="S37" s="52"/>
      <c r="T37" s="137"/>
      <c r="U37" s="137"/>
      <c r="V37" s="137"/>
      <c r="W37" s="137"/>
      <c r="X37" s="137"/>
      <c r="Y37" s="137"/>
      <c r="Z37" s="13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1"/>
      <c r="BK37" s="221"/>
    </row>
    <row r="38" spans="1:63" ht="12.75" hidden="1" customHeight="1" outlineLevel="1">
      <c r="A38" s="9"/>
      <c r="B38" s="44"/>
      <c r="C38" s="270">
        <f>Asset27</f>
        <v>0</v>
      </c>
      <c r="D38" s="9"/>
      <c r="E38" s="9"/>
      <c r="F38" s="139"/>
      <c r="G38" s="201">
        <f>Input!M33</f>
        <v>0</v>
      </c>
      <c r="H38" s="142"/>
      <c r="I38" s="142"/>
      <c r="J38" s="142"/>
      <c r="K38" s="142"/>
      <c r="L38" s="142"/>
      <c r="M38" s="136"/>
      <c r="N38" s="136"/>
      <c r="O38" s="136"/>
      <c r="P38" s="136"/>
      <c r="Q38" s="136"/>
      <c r="R38" s="137"/>
      <c r="S38" s="52"/>
      <c r="T38" s="137"/>
      <c r="U38" s="137"/>
      <c r="V38" s="137"/>
      <c r="W38" s="137"/>
      <c r="X38" s="137"/>
      <c r="Y38" s="137"/>
      <c r="Z38" s="13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1"/>
      <c r="BK38" s="221"/>
    </row>
    <row r="39" spans="1:63" ht="12.75" hidden="1" customHeight="1" outlineLevel="1">
      <c r="A39" s="9"/>
      <c r="B39" s="44"/>
      <c r="C39" s="270">
        <f>Asset28</f>
        <v>0</v>
      </c>
      <c r="D39" s="9"/>
      <c r="E39" s="9"/>
      <c r="F39" s="139"/>
      <c r="G39" s="201">
        <f>Input!M34</f>
        <v>0</v>
      </c>
      <c r="H39" s="142"/>
      <c r="I39" s="142"/>
      <c r="J39" s="142"/>
      <c r="K39" s="142"/>
      <c r="L39" s="142"/>
      <c r="M39" s="136"/>
      <c r="N39" s="136"/>
      <c r="O39" s="136"/>
      <c r="P39" s="136"/>
      <c r="Q39" s="136"/>
      <c r="R39" s="137"/>
      <c r="S39" s="52"/>
      <c r="T39" s="137"/>
      <c r="U39" s="137"/>
      <c r="V39" s="137"/>
      <c r="W39" s="137"/>
      <c r="X39" s="137"/>
      <c r="Y39" s="137"/>
      <c r="Z39" s="13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1"/>
      <c r="BK39" s="221"/>
    </row>
    <row r="40" spans="1:63" ht="12.75" hidden="1" customHeight="1" outlineLevel="1">
      <c r="A40" s="9"/>
      <c r="B40" s="44"/>
      <c r="C40" s="270">
        <f>Asset29</f>
        <v>0</v>
      </c>
      <c r="D40" s="9"/>
      <c r="E40" s="9"/>
      <c r="F40" s="139"/>
      <c r="G40" s="201">
        <f>Input!M35</f>
        <v>0</v>
      </c>
      <c r="H40" s="142"/>
      <c r="I40" s="142"/>
      <c r="J40" s="142"/>
      <c r="K40" s="142"/>
      <c r="L40" s="142"/>
      <c r="M40" s="136"/>
      <c r="N40" s="136"/>
      <c r="O40" s="136"/>
      <c r="P40" s="136"/>
      <c r="Q40" s="136"/>
      <c r="R40" s="137"/>
      <c r="S40" s="52"/>
      <c r="T40" s="137"/>
      <c r="U40" s="137"/>
      <c r="V40" s="137"/>
      <c r="W40" s="137"/>
      <c r="X40" s="137"/>
      <c r="Y40" s="137"/>
      <c r="Z40" s="13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1"/>
      <c r="BK40" s="221"/>
    </row>
    <row r="41" spans="1:63" ht="12.75" hidden="1" customHeight="1" outlineLevel="1">
      <c r="A41" s="9"/>
      <c r="B41" s="44"/>
      <c r="C41" s="270">
        <f>Asset30</f>
        <v>0</v>
      </c>
      <c r="D41" s="9"/>
      <c r="E41" s="9"/>
      <c r="F41" s="139"/>
      <c r="G41" s="201">
        <f>Input!M36</f>
        <v>0</v>
      </c>
      <c r="H41" s="142"/>
      <c r="I41" s="142"/>
      <c r="J41" s="142"/>
      <c r="K41" s="142"/>
      <c r="L41" s="142"/>
      <c r="M41" s="136"/>
      <c r="N41" s="136"/>
      <c r="O41" s="136"/>
      <c r="P41" s="136"/>
      <c r="Q41" s="136"/>
      <c r="R41" s="137"/>
      <c r="S41" s="52"/>
      <c r="T41" s="137"/>
      <c r="U41" s="137"/>
      <c r="V41" s="137"/>
      <c r="W41" s="137"/>
      <c r="X41" s="137"/>
      <c r="Y41" s="137"/>
      <c r="Z41" s="13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1"/>
      <c r="BK41" s="221"/>
    </row>
    <row r="42" spans="1:63" collapsed="1">
      <c r="A42" s="9"/>
      <c r="B42" s="44"/>
      <c r="C42" s="127"/>
      <c r="D42" s="9"/>
      <c r="E42" s="9"/>
      <c r="F42" s="139"/>
      <c r="G42" s="201"/>
      <c r="H42" s="142"/>
      <c r="I42" s="142"/>
      <c r="J42" s="142"/>
      <c r="K42" s="142"/>
      <c r="L42" s="142"/>
      <c r="M42" s="136"/>
      <c r="N42" s="136"/>
      <c r="O42" s="136"/>
      <c r="P42" s="136"/>
      <c r="Q42" s="136"/>
      <c r="R42" s="137"/>
      <c r="S42" s="12"/>
      <c r="T42" s="137"/>
      <c r="U42" s="137"/>
      <c r="V42" s="137"/>
      <c r="W42" s="137"/>
      <c r="X42" s="137"/>
      <c r="Y42" s="137"/>
      <c r="Z42" s="13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1"/>
      <c r="BK42" s="221"/>
    </row>
    <row r="43" spans="1:63">
      <c r="A43" s="9"/>
      <c r="B43" s="44" t="s">
        <v>31</v>
      </c>
      <c r="C43" s="9"/>
      <c r="D43" s="9"/>
      <c r="E43" s="9"/>
      <c r="F43" s="9"/>
      <c r="G43" s="309">
        <f>SUM(G44:G73)</f>
        <v>113.83894623484781</v>
      </c>
      <c r="H43" s="138"/>
      <c r="I43" s="138"/>
      <c r="J43" s="138"/>
      <c r="K43" s="138"/>
      <c r="L43" s="138"/>
      <c r="M43" s="138"/>
      <c r="N43" s="136"/>
      <c r="O43" s="136"/>
      <c r="P43" s="136"/>
      <c r="Q43" s="136"/>
      <c r="R43" s="137"/>
      <c r="S43" s="137"/>
      <c r="T43" s="137"/>
      <c r="U43" s="137"/>
      <c r="V43" s="137"/>
      <c r="W43" s="137"/>
      <c r="X43" s="137"/>
      <c r="Y43" s="137"/>
      <c r="Z43" s="13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1"/>
      <c r="BK43" s="221"/>
    </row>
    <row r="44" spans="1:63" hidden="1" outlineLevel="1">
      <c r="A44" s="9"/>
      <c r="B44" s="9"/>
      <c r="C44" s="270" t="str">
        <f>Asset1</f>
        <v>Secondary</v>
      </c>
      <c r="D44" s="9"/>
      <c r="E44" s="9"/>
      <c r="F44" s="9"/>
      <c r="G44" s="201">
        <f>Input!G109*(1+previous_vanilla)^0.5</f>
        <v>19.485405032833981</v>
      </c>
      <c r="H44" s="111"/>
      <c r="I44" s="111"/>
      <c r="J44" s="111"/>
      <c r="K44" s="111"/>
      <c r="L44" s="111"/>
      <c r="M44" s="111"/>
      <c r="N44" s="9"/>
      <c r="O44" s="9"/>
      <c r="P44" s="9"/>
      <c r="Q44" s="9"/>
      <c r="R44" s="9"/>
      <c r="S44" s="9"/>
      <c r="T44" s="9"/>
      <c r="U44" s="9"/>
      <c r="V44" s="9"/>
      <c r="W44" s="9"/>
      <c r="X44" s="9"/>
      <c r="Y44" s="9"/>
      <c r="Z44" s="9"/>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row>
    <row r="45" spans="1:63" hidden="1" outlineLevel="1">
      <c r="A45" s="9"/>
      <c r="B45" s="44"/>
      <c r="C45" s="270" t="str">
        <f>Asset2</f>
        <v>Switchgear</v>
      </c>
      <c r="D45" s="9"/>
      <c r="E45" s="9"/>
      <c r="F45" s="139"/>
      <c r="G45" s="201">
        <f>Input!G110*(1+previous_vanilla)^0.5</f>
        <v>49.592592520832667</v>
      </c>
      <c r="H45" s="111"/>
      <c r="I45" s="111"/>
      <c r="J45" s="111"/>
      <c r="K45" s="111"/>
      <c r="L45" s="111"/>
      <c r="M45" s="111"/>
      <c r="N45" s="29"/>
      <c r="O45" s="29"/>
      <c r="P45" s="29"/>
      <c r="Q45" s="29"/>
      <c r="R45" s="100"/>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1"/>
      <c r="BK45" s="221"/>
    </row>
    <row r="46" spans="1:63" hidden="1" outlineLevel="1">
      <c r="A46" s="9"/>
      <c r="B46" s="44"/>
      <c r="C46" s="270" t="str">
        <f>Asset3</f>
        <v>Transformers</v>
      </c>
      <c r="D46" s="9"/>
      <c r="E46" s="9"/>
      <c r="F46" s="139"/>
      <c r="G46" s="201">
        <f>Input!G111*(1+previous_vanilla)^0.5</f>
        <v>12.816881473812849</v>
      </c>
      <c r="H46" s="111"/>
      <c r="I46" s="111"/>
      <c r="J46" s="111"/>
      <c r="K46" s="111"/>
      <c r="L46" s="111"/>
      <c r="M46" s="111"/>
      <c r="N46" s="29"/>
      <c r="O46" s="29"/>
      <c r="P46" s="29"/>
      <c r="Q46" s="29"/>
      <c r="R46" s="100"/>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1"/>
      <c r="BK46" s="221"/>
    </row>
    <row r="47" spans="1:63" hidden="1" outlineLevel="1">
      <c r="A47" s="9"/>
      <c r="B47" s="44"/>
      <c r="C47" s="270" t="str">
        <f>Asset4</f>
        <v>Reactive</v>
      </c>
      <c r="D47" s="9"/>
      <c r="E47" s="9"/>
      <c r="F47" s="139"/>
      <c r="G47" s="201">
        <f>Input!G112*(1+previous_vanilla)^0.5</f>
        <v>0.11443644173047186</v>
      </c>
      <c r="H47" s="111"/>
      <c r="I47" s="111"/>
      <c r="J47" s="111"/>
      <c r="K47" s="111"/>
      <c r="L47" s="111"/>
      <c r="M47" s="111"/>
      <c r="N47" s="29"/>
      <c r="O47" s="29"/>
      <c r="P47" s="29"/>
      <c r="Q47" s="29"/>
      <c r="R47" s="100"/>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1"/>
      <c r="BK47" s="221"/>
    </row>
    <row r="48" spans="1:63" hidden="1" outlineLevel="1">
      <c r="A48" s="9"/>
      <c r="B48" s="44"/>
      <c r="C48" s="270" t="str">
        <f>Asset5</f>
        <v>Towers and Conductor</v>
      </c>
      <c r="D48" s="9"/>
      <c r="E48" s="9"/>
      <c r="F48" s="139"/>
      <c r="G48" s="201">
        <f>Input!G113*(1+previous_vanilla)^0.5</f>
        <v>2.4551818407628505</v>
      </c>
      <c r="H48" s="111"/>
      <c r="I48" s="111"/>
      <c r="J48" s="111"/>
      <c r="K48" s="111"/>
      <c r="L48" s="111"/>
      <c r="M48" s="111"/>
      <c r="N48" s="29"/>
      <c r="O48" s="29"/>
      <c r="P48" s="29"/>
      <c r="Q48" s="29"/>
      <c r="R48" s="100"/>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1"/>
      <c r="BK48" s="221"/>
    </row>
    <row r="49" spans="1:63" hidden="1" outlineLevel="1">
      <c r="A49" s="9"/>
      <c r="B49" s="44"/>
      <c r="C49" s="270" t="str">
        <f>Asset6</f>
        <v>Establishment</v>
      </c>
      <c r="D49" s="9"/>
      <c r="E49" s="9"/>
      <c r="F49" s="139"/>
      <c r="G49" s="201">
        <f>Input!G114*(1+previous_vanilla)^0.5</f>
        <v>14.710284418807928</v>
      </c>
      <c r="H49" s="111"/>
      <c r="I49" s="111"/>
      <c r="J49" s="111"/>
      <c r="K49" s="111"/>
      <c r="L49" s="111"/>
      <c r="M49" s="111"/>
      <c r="N49" s="29"/>
      <c r="O49" s="29"/>
      <c r="P49" s="29"/>
      <c r="Q49" s="29"/>
      <c r="R49" s="100"/>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1"/>
      <c r="BK49" s="221"/>
    </row>
    <row r="50" spans="1:63" hidden="1" outlineLevel="1">
      <c r="A50" s="9"/>
      <c r="B50" s="44"/>
      <c r="C50" s="270" t="str">
        <f>Asset7</f>
        <v>Communications</v>
      </c>
      <c r="D50" s="9"/>
      <c r="E50" s="9"/>
      <c r="F50" s="139"/>
      <c r="G50" s="201">
        <f>Input!G115*(1+previous_vanilla)^0.5</f>
        <v>1.1755743559584837</v>
      </c>
      <c r="H50" s="111"/>
      <c r="I50" s="111"/>
      <c r="J50" s="111"/>
      <c r="K50" s="111"/>
      <c r="L50" s="111"/>
      <c r="M50" s="111"/>
      <c r="N50" s="29"/>
      <c r="O50" s="29"/>
      <c r="P50" s="29"/>
      <c r="Q50" s="29"/>
      <c r="R50" s="100"/>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1"/>
      <c r="BK50" s="221"/>
    </row>
    <row r="51" spans="1:63" hidden="1" outlineLevel="1">
      <c r="A51" s="9"/>
      <c r="B51" s="44"/>
      <c r="C51" s="270" t="str">
        <f>Asset8</f>
        <v>Inventory</v>
      </c>
      <c r="D51" s="9"/>
      <c r="E51" s="9"/>
      <c r="F51" s="139"/>
      <c r="G51" s="201">
        <f>Input!G116*(1+previous_vanilla)^0.5</f>
        <v>0</v>
      </c>
      <c r="H51" s="111"/>
      <c r="I51" s="111"/>
      <c r="J51" s="111"/>
      <c r="K51" s="111"/>
      <c r="L51" s="111"/>
      <c r="M51" s="111"/>
      <c r="N51" s="29"/>
      <c r="O51" s="29"/>
      <c r="P51" s="29"/>
      <c r="Q51" s="29"/>
      <c r="R51" s="100"/>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1"/>
      <c r="BK51" s="221"/>
    </row>
    <row r="52" spans="1:63" hidden="1" outlineLevel="1">
      <c r="A52" s="9"/>
      <c r="B52" s="44"/>
      <c r="C52" s="270" t="str">
        <f>Asset9</f>
        <v>IT</v>
      </c>
      <c r="D52" s="9"/>
      <c r="E52" s="9"/>
      <c r="F52" s="139"/>
      <c r="G52" s="201">
        <f>Input!G117*(1+previous_vanilla)^0.5</f>
        <v>9.9954693505360925</v>
      </c>
      <c r="H52" s="111"/>
      <c r="I52" s="111"/>
      <c r="J52" s="111"/>
      <c r="K52" s="111"/>
      <c r="L52" s="111"/>
      <c r="M52" s="111"/>
      <c r="N52" s="29"/>
      <c r="O52" s="29"/>
      <c r="P52" s="29"/>
      <c r="Q52" s="29"/>
      <c r="R52" s="100"/>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1"/>
      <c r="BK52" s="221"/>
    </row>
    <row r="53" spans="1:63" hidden="1" outlineLevel="1">
      <c r="A53" s="9"/>
      <c r="B53" s="44"/>
      <c r="C53" s="270" t="str">
        <f>Asset10</f>
        <v>Vehicles</v>
      </c>
      <c r="D53" s="9"/>
      <c r="E53" s="9"/>
      <c r="F53" s="139"/>
      <c r="G53" s="201">
        <f>Input!G118*(1+previous_vanilla)^0.5</f>
        <v>1.0276080800324072</v>
      </c>
      <c r="H53" s="111"/>
      <c r="I53" s="111"/>
      <c r="J53" s="111"/>
      <c r="K53" s="111"/>
      <c r="L53" s="111"/>
      <c r="M53" s="111"/>
      <c r="N53" s="29"/>
      <c r="O53" s="29"/>
      <c r="P53" s="29"/>
      <c r="Q53" s="29"/>
      <c r="R53" s="100"/>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1"/>
      <c r="BK53" s="221"/>
    </row>
    <row r="54" spans="1:63" hidden="1" outlineLevel="1">
      <c r="A54" s="9"/>
      <c r="B54" s="44"/>
      <c r="C54" s="270" t="str">
        <f>Asset11</f>
        <v>other</v>
      </c>
      <c r="D54" s="9"/>
      <c r="E54" s="9"/>
      <c r="F54" s="139"/>
      <c r="G54" s="201">
        <f>Input!G119*(1+previous_vanilla)^0.5</f>
        <v>2.3125562203270218</v>
      </c>
      <c r="H54" s="111"/>
      <c r="I54" s="111"/>
      <c r="J54" s="111"/>
      <c r="K54" s="111"/>
      <c r="L54" s="111"/>
      <c r="M54" s="111"/>
      <c r="N54" s="29"/>
      <c r="O54" s="29"/>
      <c r="P54" s="29"/>
      <c r="Q54" s="29"/>
      <c r="R54" s="100"/>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1"/>
      <c r="BK54" s="221"/>
    </row>
    <row r="55" spans="1:63" hidden="1" outlineLevel="1">
      <c r="A55" s="9"/>
      <c r="B55" s="44"/>
      <c r="C55" s="270" t="str">
        <f>Asset12</f>
        <v>premises</v>
      </c>
      <c r="D55" s="9"/>
      <c r="E55" s="9"/>
      <c r="F55" s="139"/>
      <c r="G55" s="201">
        <f>Input!G120*(1+previous_vanilla)^0.5</f>
        <v>0.15295649921303936</v>
      </c>
      <c r="H55" s="111"/>
      <c r="I55" s="111"/>
      <c r="J55" s="111"/>
      <c r="K55" s="111"/>
      <c r="L55" s="111"/>
      <c r="M55" s="111"/>
      <c r="N55" s="29"/>
      <c r="O55" s="29"/>
      <c r="P55" s="29"/>
      <c r="Q55" s="29"/>
      <c r="R55" s="100"/>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1"/>
      <c r="BK55" s="221"/>
    </row>
    <row r="56" spans="1:63" hidden="1" outlineLevel="1">
      <c r="A56" s="9"/>
      <c r="B56" s="44"/>
      <c r="C56" s="270" t="str">
        <f>Asset13</f>
        <v>Land</v>
      </c>
      <c r="D56" s="9"/>
      <c r="E56" s="9"/>
      <c r="F56" s="139"/>
      <c r="G56" s="201">
        <f>Input!G121*(1+previous_vanilla)^0.5</f>
        <v>0</v>
      </c>
      <c r="H56" s="111"/>
      <c r="I56" s="111"/>
      <c r="J56" s="111"/>
      <c r="K56" s="111"/>
      <c r="L56" s="111"/>
      <c r="M56" s="111"/>
      <c r="N56" s="29"/>
      <c r="O56" s="29"/>
      <c r="P56" s="29"/>
      <c r="Q56" s="29"/>
      <c r="R56" s="100"/>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1"/>
      <c r="BK56" s="221"/>
    </row>
    <row r="57" spans="1:63" hidden="1" outlineLevel="1">
      <c r="A57" s="9"/>
      <c r="B57" s="44"/>
      <c r="C57" s="270" t="str">
        <f>Asset14</f>
        <v>Easements</v>
      </c>
      <c r="D57" s="9"/>
      <c r="E57" s="9"/>
      <c r="F57" s="139"/>
      <c r="G57" s="201">
        <f>Input!G122*(1+previous_vanilla)^0.5</f>
        <v>0</v>
      </c>
      <c r="H57" s="111"/>
      <c r="I57" s="111"/>
      <c r="J57" s="111"/>
      <c r="K57" s="111"/>
      <c r="L57" s="111"/>
      <c r="M57" s="111"/>
      <c r="N57" s="29"/>
      <c r="O57" s="29"/>
      <c r="P57" s="29"/>
      <c r="Q57" s="29"/>
      <c r="R57" s="100"/>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1"/>
      <c r="BK57" s="221"/>
    </row>
    <row r="58" spans="1:63" hidden="1" outlineLevel="1">
      <c r="A58" s="9"/>
      <c r="B58" s="44"/>
      <c r="C58" s="270">
        <f>Asset15</f>
        <v>0</v>
      </c>
      <c r="D58" s="9"/>
      <c r="E58" s="9"/>
      <c r="F58" s="139"/>
      <c r="G58" s="201">
        <f>Input!G123*(1+previous_vanilla)^0.5</f>
        <v>0</v>
      </c>
      <c r="H58" s="111"/>
      <c r="I58" s="111"/>
      <c r="J58" s="111"/>
      <c r="K58" s="111"/>
      <c r="L58" s="111"/>
      <c r="M58" s="111"/>
      <c r="N58" s="29"/>
      <c r="O58" s="29"/>
      <c r="P58" s="29"/>
      <c r="Q58" s="29"/>
      <c r="R58" s="100"/>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1"/>
      <c r="BK58" s="221"/>
    </row>
    <row r="59" spans="1:63" hidden="1" outlineLevel="1">
      <c r="A59" s="9"/>
      <c r="B59" s="44"/>
      <c r="C59" s="270">
        <f>Asset16</f>
        <v>0</v>
      </c>
      <c r="D59" s="9"/>
      <c r="E59" s="9"/>
      <c r="F59" s="139"/>
      <c r="G59" s="201">
        <f>Input!G124*(1+previous_vanilla)^0.5</f>
        <v>0</v>
      </c>
      <c r="H59" s="111"/>
      <c r="I59" s="111"/>
      <c r="J59" s="111"/>
      <c r="K59" s="111"/>
      <c r="L59" s="111"/>
      <c r="M59" s="111"/>
      <c r="N59" s="29"/>
      <c r="O59" s="29"/>
      <c r="P59" s="29"/>
      <c r="Q59" s="29"/>
      <c r="R59" s="100"/>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1"/>
      <c r="BK59" s="221"/>
    </row>
    <row r="60" spans="1:63" hidden="1" outlineLevel="1">
      <c r="A60" s="9"/>
      <c r="B60" s="44"/>
      <c r="C60" s="270">
        <f>Asset17</f>
        <v>0</v>
      </c>
      <c r="D60" s="9"/>
      <c r="E60" s="9"/>
      <c r="F60" s="139"/>
      <c r="G60" s="201">
        <f>Input!G125*(1+previous_vanilla)^0.5</f>
        <v>0</v>
      </c>
      <c r="H60" s="111"/>
      <c r="I60" s="111"/>
      <c r="J60" s="111"/>
      <c r="K60" s="111"/>
      <c r="L60" s="111"/>
      <c r="M60" s="111"/>
      <c r="N60" s="29"/>
      <c r="O60" s="29"/>
      <c r="P60" s="29"/>
      <c r="Q60" s="29"/>
      <c r="R60" s="100"/>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1"/>
      <c r="BK60" s="221"/>
    </row>
    <row r="61" spans="1:63" hidden="1" outlineLevel="1">
      <c r="A61" s="9"/>
      <c r="B61" s="44"/>
      <c r="C61" s="270">
        <f>Asset18</f>
        <v>0</v>
      </c>
      <c r="D61" s="9"/>
      <c r="E61" s="9"/>
      <c r="F61" s="139"/>
      <c r="G61" s="201">
        <f>Input!G126*(1+previous_vanilla)^0.5</f>
        <v>0</v>
      </c>
      <c r="H61" s="111"/>
      <c r="I61" s="111"/>
      <c r="J61" s="111"/>
      <c r="K61" s="111"/>
      <c r="L61" s="111"/>
      <c r="M61" s="111"/>
      <c r="N61" s="29"/>
      <c r="O61" s="29"/>
      <c r="P61" s="29"/>
      <c r="Q61" s="29"/>
      <c r="R61" s="100"/>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1"/>
      <c r="BK61" s="221"/>
    </row>
    <row r="62" spans="1:63" hidden="1" outlineLevel="1">
      <c r="A62" s="9"/>
      <c r="B62" s="44"/>
      <c r="C62" s="270">
        <f>Asset19</f>
        <v>0</v>
      </c>
      <c r="D62" s="9"/>
      <c r="E62" s="9"/>
      <c r="F62" s="139"/>
      <c r="G62" s="201">
        <f>Input!G127*(1+previous_vanilla)^0.5</f>
        <v>0</v>
      </c>
      <c r="H62" s="111"/>
      <c r="I62" s="111"/>
      <c r="J62" s="111"/>
      <c r="K62" s="111"/>
      <c r="L62" s="111"/>
      <c r="M62" s="111"/>
      <c r="N62" s="29"/>
      <c r="O62" s="29"/>
      <c r="P62" s="29"/>
      <c r="Q62" s="29"/>
      <c r="R62" s="100"/>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1"/>
      <c r="BK62" s="221"/>
    </row>
    <row r="63" spans="1:63" hidden="1" outlineLevel="1">
      <c r="A63" s="9"/>
      <c r="B63" s="44"/>
      <c r="C63" s="270">
        <f>Asset20</f>
        <v>0</v>
      </c>
      <c r="D63" s="9"/>
      <c r="E63" s="9"/>
      <c r="F63" s="139"/>
      <c r="G63" s="201">
        <f>Input!G128*(1+previous_vanilla)^0.5</f>
        <v>0</v>
      </c>
      <c r="H63" s="111"/>
      <c r="I63" s="111"/>
      <c r="J63" s="111"/>
      <c r="K63" s="111"/>
      <c r="L63" s="111"/>
      <c r="M63" s="111"/>
      <c r="N63" s="29"/>
      <c r="O63" s="29"/>
      <c r="P63" s="29"/>
      <c r="Q63" s="29"/>
      <c r="R63" s="100"/>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1"/>
      <c r="BK63" s="221"/>
    </row>
    <row r="64" spans="1:63" hidden="1" outlineLevel="1">
      <c r="A64" s="9"/>
      <c r="B64" s="44"/>
      <c r="C64" s="270">
        <f>Asset21</f>
        <v>0</v>
      </c>
      <c r="D64" s="9"/>
      <c r="E64" s="9"/>
      <c r="F64" s="139"/>
      <c r="G64" s="201">
        <f>Input!G129*(1+previous_vanilla)^0.5</f>
        <v>0</v>
      </c>
      <c r="H64" s="111"/>
      <c r="I64" s="111"/>
      <c r="J64" s="111"/>
      <c r="K64" s="111"/>
      <c r="L64" s="111"/>
      <c r="M64" s="111"/>
      <c r="N64" s="29"/>
      <c r="O64" s="29"/>
      <c r="P64" s="29"/>
      <c r="Q64" s="29"/>
      <c r="R64" s="100"/>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1"/>
      <c r="BK64" s="221"/>
    </row>
    <row r="65" spans="1:63" hidden="1" outlineLevel="1">
      <c r="A65" s="9"/>
      <c r="B65" s="44"/>
      <c r="C65" s="270">
        <f>Asset22</f>
        <v>0</v>
      </c>
      <c r="D65" s="9"/>
      <c r="E65" s="9"/>
      <c r="F65" s="139"/>
      <c r="G65" s="201">
        <f>Input!G130*(1+previous_vanilla)^0.5</f>
        <v>0</v>
      </c>
      <c r="H65" s="111"/>
      <c r="I65" s="111"/>
      <c r="J65" s="111"/>
      <c r="K65" s="111"/>
      <c r="L65" s="111"/>
      <c r="M65" s="111"/>
      <c r="N65" s="29"/>
      <c r="O65" s="29"/>
      <c r="P65" s="29"/>
      <c r="Q65" s="29"/>
      <c r="R65" s="100"/>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1"/>
      <c r="BK65" s="221"/>
    </row>
    <row r="66" spans="1:63" hidden="1" outlineLevel="1">
      <c r="A66" s="9"/>
      <c r="B66" s="44"/>
      <c r="C66" s="270">
        <f>Asset23</f>
        <v>0</v>
      </c>
      <c r="D66" s="9"/>
      <c r="E66" s="9"/>
      <c r="F66" s="139"/>
      <c r="G66" s="201">
        <f>Input!G131*(1+previous_vanilla)^0.5</f>
        <v>0</v>
      </c>
      <c r="H66" s="111"/>
      <c r="I66" s="111"/>
      <c r="J66" s="111"/>
      <c r="K66" s="111"/>
      <c r="L66" s="111"/>
      <c r="M66" s="111"/>
      <c r="N66" s="29"/>
      <c r="O66" s="29"/>
      <c r="P66" s="29"/>
      <c r="Q66" s="29"/>
      <c r="R66" s="100"/>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1"/>
      <c r="BK66" s="221"/>
    </row>
    <row r="67" spans="1:63" hidden="1" outlineLevel="1">
      <c r="A67" s="9"/>
      <c r="B67" s="44"/>
      <c r="C67" s="270">
        <f>Asset24</f>
        <v>0</v>
      </c>
      <c r="D67" s="9"/>
      <c r="E67" s="9"/>
      <c r="F67" s="139"/>
      <c r="G67" s="201">
        <f>Input!G132*(1+previous_vanilla)^0.5</f>
        <v>0</v>
      </c>
      <c r="H67" s="111"/>
      <c r="I67" s="111"/>
      <c r="J67" s="111"/>
      <c r="K67" s="111"/>
      <c r="L67" s="111"/>
      <c r="M67" s="111"/>
      <c r="N67" s="29"/>
      <c r="O67" s="29"/>
      <c r="P67" s="29"/>
      <c r="Q67" s="29"/>
      <c r="R67" s="100"/>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1"/>
      <c r="BK67" s="221"/>
    </row>
    <row r="68" spans="1:63" hidden="1" outlineLevel="1">
      <c r="A68" s="9"/>
      <c r="B68" s="44"/>
      <c r="C68" s="270">
        <f>Asset25</f>
        <v>0</v>
      </c>
      <c r="D68" s="9"/>
      <c r="E68" s="9"/>
      <c r="F68" s="139"/>
      <c r="G68" s="201">
        <f>Input!G133*(1+previous_vanilla)^0.5</f>
        <v>0</v>
      </c>
      <c r="H68" s="111"/>
      <c r="I68" s="111"/>
      <c r="J68" s="111"/>
      <c r="K68" s="111"/>
      <c r="L68" s="111"/>
      <c r="M68" s="111"/>
      <c r="N68" s="29"/>
      <c r="O68" s="29"/>
      <c r="P68" s="29"/>
      <c r="Q68" s="29"/>
      <c r="R68" s="100"/>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1"/>
      <c r="BK68" s="221"/>
    </row>
    <row r="69" spans="1:63" hidden="1" outlineLevel="1">
      <c r="A69" s="9"/>
      <c r="B69" s="44"/>
      <c r="C69" s="270">
        <f>Asset26</f>
        <v>0</v>
      </c>
      <c r="D69" s="9"/>
      <c r="E69" s="9"/>
      <c r="F69" s="139"/>
      <c r="G69" s="201">
        <f>Input!G134*(1+previous_vanilla)^0.5</f>
        <v>0</v>
      </c>
      <c r="H69" s="111"/>
      <c r="I69" s="111"/>
      <c r="J69" s="111"/>
      <c r="K69" s="111"/>
      <c r="L69" s="111"/>
      <c r="M69" s="111"/>
      <c r="N69" s="29"/>
      <c r="O69" s="29"/>
      <c r="P69" s="29"/>
      <c r="Q69" s="29"/>
      <c r="R69" s="100"/>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1"/>
      <c r="BK69" s="221"/>
    </row>
    <row r="70" spans="1:63" hidden="1" outlineLevel="1">
      <c r="A70" s="9"/>
      <c r="B70" s="44"/>
      <c r="C70" s="270">
        <f>Asset27</f>
        <v>0</v>
      </c>
      <c r="D70" s="9"/>
      <c r="E70" s="9"/>
      <c r="F70" s="139"/>
      <c r="G70" s="201">
        <f>Input!G135*(1+previous_vanilla)^0.5</f>
        <v>0</v>
      </c>
      <c r="H70" s="111"/>
      <c r="I70" s="111"/>
      <c r="J70" s="111"/>
      <c r="K70" s="111"/>
      <c r="L70" s="111"/>
      <c r="M70" s="111"/>
      <c r="N70" s="29"/>
      <c r="O70" s="29"/>
      <c r="P70" s="29"/>
      <c r="Q70" s="29"/>
      <c r="R70" s="100"/>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1"/>
      <c r="BK70" s="221"/>
    </row>
    <row r="71" spans="1:63" hidden="1" outlineLevel="1">
      <c r="A71" s="9"/>
      <c r="B71" s="44"/>
      <c r="C71" s="270">
        <f>Asset28</f>
        <v>0</v>
      </c>
      <c r="D71" s="9"/>
      <c r="E71" s="9"/>
      <c r="F71" s="139"/>
      <c r="G71" s="201">
        <f>Input!G136*(1+previous_vanilla)^0.5</f>
        <v>0</v>
      </c>
      <c r="H71" s="111"/>
      <c r="I71" s="111"/>
      <c r="J71" s="111"/>
      <c r="K71" s="111"/>
      <c r="L71" s="111"/>
      <c r="M71" s="111"/>
      <c r="N71" s="29"/>
      <c r="O71" s="29"/>
      <c r="P71" s="29"/>
      <c r="Q71" s="29"/>
      <c r="R71" s="100"/>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1"/>
      <c r="BK71" s="221"/>
    </row>
    <row r="72" spans="1:63" hidden="1" outlineLevel="1">
      <c r="A72" s="9"/>
      <c r="B72" s="44"/>
      <c r="C72" s="270">
        <f>Asset29</f>
        <v>0</v>
      </c>
      <c r="D72" s="9"/>
      <c r="E72" s="9"/>
      <c r="F72" s="139"/>
      <c r="G72" s="201">
        <f>Input!G137*(1+previous_vanilla)^0.5</f>
        <v>0</v>
      </c>
      <c r="H72" s="111"/>
      <c r="I72" s="111"/>
      <c r="J72" s="111"/>
      <c r="K72" s="111"/>
      <c r="L72" s="111"/>
      <c r="M72" s="111"/>
      <c r="N72" s="29"/>
      <c r="O72" s="29"/>
      <c r="P72" s="29"/>
      <c r="Q72" s="29"/>
      <c r="R72" s="100"/>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1"/>
      <c r="BK72" s="221"/>
    </row>
    <row r="73" spans="1:63" hidden="1" outlineLevel="1">
      <c r="A73" s="9"/>
      <c r="B73" s="44"/>
      <c r="C73" s="270">
        <f>Asset30</f>
        <v>0</v>
      </c>
      <c r="D73" s="9"/>
      <c r="E73" s="9"/>
      <c r="F73" s="139"/>
      <c r="G73" s="201">
        <f>Input!G138*(1+previous_vanilla)^0.5</f>
        <v>0</v>
      </c>
      <c r="H73" s="111"/>
      <c r="I73" s="111"/>
      <c r="J73" s="111"/>
      <c r="K73" s="111"/>
      <c r="L73" s="111"/>
      <c r="M73" s="111"/>
      <c r="N73" s="29"/>
      <c r="O73" s="29"/>
      <c r="P73" s="29"/>
      <c r="Q73" s="29"/>
      <c r="R73" s="100"/>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1"/>
      <c r="BK73" s="221"/>
    </row>
    <row r="74" spans="1:63" collapsed="1">
      <c r="A74" s="9"/>
      <c r="B74" s="44"/>
      <c r="C74" s="113"/>
      <c r="D74" s="9"/>
      <c r="E74" s="9"/>
      <c r="F74" s="139"/>
      <c r="G74" s="202"/>
      <c r="H74" s="35"/>
      <c r="I74" s="35"/>
      <c r="J74" s="35"/>
      <c r="K74" s="35"/>
      <c r="L74" s="35"/>
      <c r="M74" s="35"/>
      <c r="N74" s="29"/>
      <c r="O74" s="29"/>
      <c r="P74" s="29"/>
      <c r="Q74" s="29"/>
      <c r="R74" s="100"/>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1"/>
      <c r="BK74" s="221"/>
    </row>
    <row r="75" spans="1:63">
      <c r="A75" s="9"/>
      <c r="B75" s="44" t="s">
        <v>40</v>
      </c>
      <c r="C75" s="9"/>
      <c r="D75" s="9"/>
      <c r="E75" s="9"/>
      <c r="F75" s="139"/>
      <c r="G75" s="202">
        <f>SUM(G76:G105)</f>
        <v>5.0969003598703164</v>
      </c>
      <c r="H75" s="35"/>
      <c r="I75" s="35"/>
      <c r="J75" s="35"/>
      <c r="K75" s="35"/>
      <c r="L75" s="35"/>
      <c r="M75" s="110"/>
      <c r="N75" s="29"/>
      <c r="O75" s="29"/>
      <c r="P75" s="29"/>
      <c r="Q75" s="29"/>
      <c r="R75" s="100"/>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1"/>
      <c r="BK75" s="221"/>
    </row>
    <row r="76" spans="1:63" hidden="1" outlineLevel="1">
      <c r="A76" s="9"/>
      <c r="B76" s="44"/>
      <c r="C76" s="270" t="str">
        <f>Asset1</f>
        <v>Secondary</v>
      </c>
      <c r="D76" s="9"/>
      <c r="E76" s="9"/>
      <c r="F76" s="139"/>
      <c r="G76" s="201">
        <f t="shared" ref="G76:G94" si="0">G44*(1+$F$6)/(1+$G$6)-G12</f>
        <v>-7.0519443967290307</v>
      </c>
      <c r="H76" s="115"/>
      <c r="I76" s="115"/>
      <c r="J76" s="115"/>
      <c r="K76" s="115"/>
      <c r="L76" s="115"/>
      <c r="M76" s="149"/>
      <c r="N76" s="150"/>
      <c r="O76" s="150"/>
      <c r="P76" s="150"/>
      <c r="Q76" s="150"/>
      <c r="R76" s="100"/>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1"/>
      <c r="BK76" s="221"/>
    </row>
    <row r="77" spans="1:63" hidden="1" outlineLevel="1">
      <c r="A77" s="9"/>
      <c r="B77" s="44"/>
      <c r="C77" s="270" t="str">
        <f>Asset2</f>
        <v>Switchgear</v>
      </c>
      <c r="D77" s="9"/>
      <c r="E77" s="9"/>
      <c r="F77" s="139"/>
      <c r="G77" s="201">
        <f t="shared" si="0"/>
        <v>11.754964255126609</v>
      </c>
      <c r="H77" s="115"/>
      <c r="I77" s="115"/>
      <c r="J77" s="115"/>
      <c r="K77" s="115"/>
      <c r="L77" s="115"/>
      <c r="M77" s="149"/>
      <c r="N77" s="150"/>
      <c r="O77" s="150"/>
      <c r="P77" s="150"/>
      <c r="Q77" s="150"/>
      <c r="R77" s="100"/>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1"/>
      <c r="BK77" s="221"/>
    </row>
    <row r="78" spans="1:63" hidden="1" outlineLevel="1">
      <c r="A78" s="9"/>
      <c r="B78" s="44"/>
      <c r="C78" s="270" t="str">
        <f>Asset3</f>
        <v>Transformers</v>
      </c>
      <c r="D78" s="9"/>
      <c r="E78" s="9"/>
      <c r="F78" s="139"/>
      <c r="G78" s="201">
        <f t="shared" si="0"/>
        <v>1.7997825153549396</v>
      </c>
      <c r="H78" s="115"/>
      <c r="I78" s="115"/>
      <c r="J78" s="115"/>
      <c r="K78" s="115"/>
      <c r="L78" s="115"/>
      <c r="M78" s="149"/>
      <c r="N78" s="150"/>
      <c r="O78" s="150"/>
      <c r="P78" s="150"/>
      <c r="Q78" s="150"/>
      <c r="R78" s="100"/>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1"/>
      <c r="BK78" s="221"/>
    </row>
    <row r="79" spans="1:63" hidden="1" outlineLevel="1">
      <c r="A79" s="9"/>
      <c r="B79" s="44"/>
      <c r="C79" s="270" t="str">
        <f>Asset4</f>
        <v>Reactive</v>
      </c>
      <c r="D79" s="9"/>
      <c r="E79" s="9"/>
      <c r="F79" s="139"/>
      <c r="G79" s="201">
        <f t="shared" si="0"/>
        <v>4.6142962155371267E-2</v>
      </c>
      <c r="H79" s="115"/>
      <c r="I79" s="115"/>
      <c r="J79" s="115"/>
      <c r="K79" s="115"/>
      <c r="L79" s="115"/>
      <c r="M79" s="149"/>
      <c r="N79" s="150"/>
      <c r="O79" s="150"/>
      <c r="P79" s="150"/>
      <c r="Q79" s="150"/>
      <c r="R79" s="100"/>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1"/>
      <c r="BK79" s="221"/>
    </row>
    <row r="80" spans="1:63" hidden="1" outlineLevel="1">
      <c r="A80" s="9"/>
      <c r="B80" s="44"/>
      <c r="C80" s="270" t="str">
        <f>Asset5</f>
        <v>Towers and Conductor</v>
      </c>
      <c r="D80" s="9"/>
      <c r="E80" s="9"/>
      <c r="F80" s="139"/>
      <c r="G80" s="201">
        <f t="shared" si="0"/>
        <v>-4.0823386317381383</v>
      </c>
      <c r="H80" s="115"/>
      <c r="I80" s="115"/>
      <c r="J80" s="115"/>
      <c r="K80" s="115"/>
      <c r="L80" s="115"/>
      <c r="M80" s="149"/>
      <c r="N80" s="150"/>
      <c r="O80" s="150"/>
      <c r="P80" s="150"/>
      <c r="Q80" s="150"/>
      <c r="R80" s="100"/>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1"/>
      <c r="BK80" s="221"/>
    </row>
    <row r="81" spans="1:63" hidden="1" outlineLevel="1">
      <c r="A81" s="9"/>
      <c r="B81" s="44"/>
      <c r="C81" s="270" t="str">
        <f>Asset6</f>
        <v>Establishment</v>
      </c>
      <c r="D81" s="9"/>
      <c r="E81" s="9"/>
      <c r="F81" s="139"/>
      <c r="G81" s="201">
        <f t="shared" si="0"/>
        <v>5.0723348036652798</v>
      </c>
      <c r="H81" s="115"/>
      <c r="I81" s="115"/>
      <c r="J81" s="115"/>
      <c r="K81" s="115"/>
      <c r="L81" s="115"/>
      <c r="M81" s="149"/>
      <c r="N81" s="150"/>
      <c r="O81" s="150"/>
      <c r="P81" s="150"/>
      <c r="Q81" s="150"/>
      <c r="R81" s="100"/>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1"/>
      <c r="BK81" s="221"/>
    </row>
    <row r="82" spans="1:63" hidden="1" outlineLevel="1">
      <c r="A82" s="9"/>
      <c r="B82" s="44"/>
      <c r="C82" s="270" t="str">
        <f>Asset7</f>
        <v>Communications</v>
      </c>
      <c r="D82" s="9"/>
      <c r="E82" s="9"/>
      <c r="F82" s="139"/>
      <c r="G82" s="201">
        <f t="shared" si="0"/>
        <v>-0.69375195361283293</v>
      </c>
      <c r="H82" s="115"/>
      <c r="I82" s="115"/>
      <c r="J82" s="115"/>
      <c r="K82" s="115"/>
      <c r="L82" s="115"/>
      <c r="M82" s="149"/>
      <c r="N82" s="150"/>
      <c r="O82" s="150"/>
      <c r="P82" s="150"/>
      <c r="Q82" s="150"/>
      <c r="R82" s="100"/>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1"/>
      <c r="BK82" s="221"/>
    </row>
    <row r="83" spans="1:63" hidden="1" outlineLevel="1">
      <c r="A83" s="9"/>
      <c r="B83" s="44"/>
      <c r="C83" s="270" t="str">
        <f>Asset8</f>
        <v>Inventory</v>
      </c>
      <c r="D83" s="9"/>
      <c r="E83" s="9"/>
      <c r="F83" s="139"/>
      <c r="G83" s="201">
        <f t="shared" si="0"/>
        <v>0</v>
      </c>
      <c r="H83" s="115"/>
      <c r="I83" s="115"/>
      <c r="J83" s="115"/>
      <c r="K83" s="115"/>
      <c r="L83" s="115"/>
      <c r="M83" s="149"/>
      <c r="N83" s="150"/>
      <c r="O83" s="150"/>
      <c r="P83" s="150"/>
      <c r="Q83" s="150"/>
      <c r="R83" s="100"/>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1"/>
      <c r="BK83" s="221"/>
    </row>
    <row r="84" spans="1:63" hidden="1" outlineLevel="1">
      <c r="A84" s="9"/>
      <c r="B84" s="44"/>
      <c r="C84" s="270" t="str">
        <f>Asset9</f>
        <v>IT</v>
      </c>
      <c r="D84" s="9"/>
      <c r="E84" s="9"/>
      <c r="F84" s="139"/>
      <c r="G84" s="201">
        <f t="shared" si="0"/>
        <v>-1.570365911833191</v>
      </c>
      <c r="H84" s="115"/>
      <c r="I84" s="115"/>
      <c r="J84" s="115"/>
      <c r="K84" s="115"/>
      <c r="L84" s="115"/>
      <c r="M84" s="149"/>
      <c r="N84" s="150"/>
      <c r="O84" s="150"/>
      <c r="P84" s="150"/>
      <c r="Q84" s="150"/>
      <c r="R84" s="100"/>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1"/>
      <c r="BK84" s="221"/>
    </row>
    <row r="85" spans="1:63" hidden="1" outlineLevel="1">
      <c r="A85" s="9"/>
      <c r="B85" s="44"/>
      <c r="C85" s="270" t="str">
        <f>Asset10</f>
        <v>Vehicles</v>
      </c>
      <c r="D85" s="9"/>
      <c r="E85" s="9"/>
      <c r="F85" s="139"/>
      <c r="G85" s="201">
        <f t="shared" si="0"/>
        <v>0.21303147933975342</v>
      </c>
      <c r="H85" s="115"/>
      <c r="I85" s="115"/>
      <c r="J85" s="115"/>
      <c r="K85" s="115"/>
      <c r="L85" s="115"/>
      <c r="M85" s="149"/>
      <c r="N85" s="150"/>
      <c r="O85" s="150"/>
      <c r="P85" s="150"/>
      <c r="Q85" s="150"/>
      <c r="R85" s="100"/>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1"/>
      <c r="BK85" s="221"/>
    </row>
    <row r="86" spans="1:63" hidden="1" outlineLevel="1">
      <c r="A86" s="9"/>
      <c r="B86" s="44"/>
      <c r="C86" s="270" t="str">
        <f>Asset11</f>
        <v>other</v>
      </c>
      <c r="D86" s="9"/>
      <c r="E86" s="9"/>
      <c r="F86" s="139"/>
      <c r="G86" s="201">
        <f t="shared" si="0"/>
        <v>-0.36980460997910347</v>
      </c>
      <c r="H86" s="115"/>
      <c r="I86" s="115"/>
      <c r="J86" s="115"/>
      <c r="K86" s="115"/>
      <c r="L86" s="115"/>
      <c r="M86" s="149"/>
      <c r="N86" s="150"/>
      <c r="O86" s="150"/>
      <c r="P86" s="150"/>
      <c r="Q86" s="150"/>
      <c r="R86" s="100"/>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1"/>
      <c r="BK86" s="221"/>
    </row>
    <row r="87" spans="1:63" hidden="1" outlineLevel="1">
      <c r="A87" s="9"/>
      <c r="B87" s="44"/>
      <c r="C87" s="270" t="str">
        <f>Asset12</f>
        <v>premises</v>
      </c>
      <c r="D87" s="9"/>
      <c r="E87" s="9"/>
      <c r="F87" s="139"/>
      <c r="G87" s="201">
        <f t="shared" si="0"/>
        <v>-2.1150151879339774E-2</v>
      </c>
      <c r="H87" s="115"/>
      <c r="I87" s="115"/>
      <c r="J87" s="115"/>
      <c r="K87" s="115"/>
      <c r="L87" s="115"/>
      <c r="M87" s="149"/>
      <c r="N87" s="150"/>
      <c r="O87" s="150"/>
      <c r="P87" s="150"/>
      <c r="Q87" s="150"/>
      <c r="R87" s="100"/>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1"/>
      <c r="BK87" s="221"/>
    </row>
    <row r="88" spans="1:63" hidden="1" outlineLevel="1">
      <c r="A88" s="9"/>
      <c r="B88" s="44"/>
      <c r="C88" s="270" t="str">
        <f>Asset13</f>
        <v>Land</v>
      </c>
      <c r="D88" s="9"/>
      <c r="E88" s="9"/>
      <c r="F88" s="139"/>
      <c r="G88" s="201">
        <f t="shared" si="0"/>
        <v>0</v>
      </c>
      <c r="H88" s="115"/>
      <c r="I88" s="115"/>
      <c r="J88" s="115"/>
      <c r="K88" s="115"/>
      <c r="L88" s="115"/>
      <c r="M88" s="149"/>
      <c r="N88" s="150"/>
      <c r="O88" s="150"/>
      <c r="P88" s="150"/>
      <c r="Q88" s="150"/>
      <c r="R88" s="100"/>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1"/>
      <c r="BK88" s="221"/>
    </row>
    <row r="89" spans="1:63" hidden="1" outlineLevel="1">
      <c r="A89" s="9"/>
      <c r="B89" s="44"/>
      <c r="C89" s="270" t="str">
        <f>Asset14</f>
        <v>Easements</v>
      </c>
      <c r="D89" s="9"/>
      <c r="E89" s="9"/>
      <c r="F89" s="139"/>
      <c r="G89" s="201">
        <f t="shared" si="0"/>
        <v>0</v>
      </c>
      <c r="H89" s="115"/>
      <c r="I89" s="115"/>
      <c r="J89" s="115"/>
      <c r="K89" s="115"/>
      <c r="L89" s="115"/>
      <c r="M89" s="149"/>
      <c r="N89" s="150"/>
      <c r="O89" s="150"/>
      <c r="P89" s="150"/>
      <c r="Q89" s="150"/>
      <c r="R89" s="100"/>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1"/>
      <c r="BK89" s="221"/>
    </row>
    <row r="90" spans="1:63" hidden="1" outlineLevel="1">
      <c r="A90" s="9"/>
      <c r="B90" s="44"/>
      <c r="C90" s="270">
        <f>Asset15</f>
        <v>0</v>
      </c>
      <c r="D90" s="9"/>
      <c r="E90" s="9"/>
      <c r="F90" s="139"/>
      <c r="G90" s="201">
        <f t="shared" si="0"/>
        <v>0</v>
      </c>
      <c r="H90" s="115"/>
      <c r="I90" s="115"/>
      <c r="J90" s="115"/>
      <c r="K90" s="115"/>
      <c r="L90" s="115"/>
      <c r="M90" s="149"/>
      <c r="N90" s="150"/>
      <c r="O90" s="150"/>
      <c r="P90" s="150"/>
      <c r="Q90" s="150"/>
      <c r="R90" s="100"/>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1"/>
      <c r="BK90" s="221"/>
    </row>
    <row r="91" spans="1:63" hidden="1" outlineLevel="1">
      <c r="A91" s="9"/>
      <c r="B91" s="44"/>
      <c r="C91" s="270">
        <f>Asset16</f>
        <v>0</v>
      </c>
      <c r="D91" s="9"/>
      <c r="E91" s="9"/>
      <c r="F91" s="139"/>
      <c r="G91" s="201">
        <f t="shared" si="0"/>
        <v>0</v>
      </c>
      <c r="H91" s="115"/>
      <c r="I91" s="115"/>
      <c r="J91" s="115"/>
      <c r="K91" s="115"/>
      <c r="L91" s="115"/>
      <c r="M91" s="149"/>
      <c r="N91" s="150"/>
      <c r="O91" s="150"/>
      <c r="P91" s="150"/>
      <c r="Q91" s="150"/>
      <c r="R91" s="100"/>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1"/>
      <c r="BK91" s="221"/>
    </row>
    <row r="92" spans="1:63" hidden="1" outlineLevel="1">
      <c r="A92" s="9"/>
      <c r="B92" s="44"/>
      <c r="C92" s="270">
        <f>Asset17</f>
        <v>0</v>
      </c>
      <c r="D92" s="9"/>
      <c r="E92" s="9"/>
      <c r="F92" s="139"/>
      <c r="G92" s="201">
        <f t="shared" si="0"/>
        <v>0</v>
      </c>
      <c r="H92" s="115"/>
      <c r="I92" s="115"/>
      <c r="J92" s="115"/>
      <c r="K92" s="115"/>
      <c r="L92" s="115"/>
      <c r="M92" s="149"/>
      <c r="N92" s="150"/>
      <c r="O92" s="150"/>
      <c r="P92" s="150"/>
      <c r="Q92" s="150"/>
      <c r="R92" s="100"/>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1"/>
      <c r="BK92" s="221"/>
    </row>
    <row r="93" spans="1:63" hidden="1" outlineLevel="1">
      <c r="A93" s="9"/>
      <c r="B93" s="44"/>
      <c r="C93" s="270">
        <f>Asset18</f>
        <v>0</v>
      </c>
      <c r="D93" s="9"/>
      <c r="E93" s="9"/>
      <c r="F93" s="139"/>
      <c r="G93" s="201">
        <f t="shared" si="0"/>
        <v>0</v>
      </c>
      <c r="H93" s="115"/>
      <c r="I93" s="115"/>
      <c r="J93" s="115"/>
      <c r="K93" s="115"/>
      <c r="L93" s="115"/>
      <c r="M93" s="149"/>
      <c r="N93" s="150"/>
      <c r="O93" s="150"/>
      <c r="P93" s="150"/>
      <c r="Q93" s="150"/>
      <c r="R93" s="100"/>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1"/>
      <c r="BK93" s="221"/>
    </row>
    <row r="94" spans="1:63" hidden="1" outlineLevel="1">
      <c r="A94" s="9"/>
      <c r="B94" s="44"/>
      <c r="C94" s="270">
        <f>Asset19</f>
        <v>0</v>
      </c>
      <c r="D94" s="9"/>
      <c r="E94" s="9"/>
      <c r="F94" s="139"/>
      <c r="G94" s="201">
        <f t="shared" si="0"/>
        <v>0</v>
      </c>
      <c r="H94" s="115"/>
      <c r="I94" s="115"/>
      <c r="J94" s="115"/>
      <c r="K94" s="115"/>
      <c r="L94" s="115"/>
      <c r="M94" s="149"/>
      <c r="N94" s="150"/>
      <c r="O94" s="150"/>
      <c r="P94" s="150"/>
      <c r="Q94" s="150"/>
      <c r="R94" s="100"/>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1"/>
      <c r="BK94" s="221"/>
    </row>
    <row r="95" spans="1:63" hidden="1" outlineLevel="1">
      <c r="A95" s="9"/>
      <c r="B95" s="44"/>
      <c r="C95" s="270">
        <f>Asset20</f>
        <v>0</v>
      </c>
      <c r="D95" s="9"/>
      <c r="E95" s="9"/>
      <c r="F95" s="139"/>
      <c r="G95" s="201">
        <f t="shared" ref="G95:G105" si="1">G63*(1+$F$6)/(1+$G$6)-G31</f>
        <v>0</v>
      </c>
      <c r="H95" s="115"/>
      <c r="I95" s="115"/>
      <c r="J95" s="115"/>
      <c r="K95" s="115"/>
      <c r="L95" s="115"/>
      <c r="M95" s="149"/>
      <c r="N95" s="150"/>
      <c r="O95" s="150"/>
      <c r="P95" s="150"/>
      <c r="Q95" s="150"/>
      <c r="R95" s="100"/>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1"/>
      <c r="BK95" s="221"/>
    </row>
    <row r="96" spans="1:63" hidden="1" outlineLevel="1">
      <c r="A96" s="9"/>
      <c r="B96" s="44"/>
      <c r="C96" s="270">
        <f>Asset21</f>
        <v>0</v>
      </c>
      <c r="D96" s="9"/>
      <c r="E96" s="9"/>
      <c r="F96" s="139"/>
      <c r="G96" s="201">
        <f t="shared" si="1"/>
        <v>0</v>
      </c>
      <c r="H96" s="115"/>
      <c r="I96" s="115"/>
      <c r="J96" s="115"/>
      <c r="K96" s="115"/>
      <c r="L96" s="115"/>
      <c r="M96" s="149"/>
      <c r="N96" s="150"/>
      <c r="O96" s="150"/>
      <c r="P96" s="150"/>
      <c r="Q96" s="150"/>
      <c r="R96" s="100"/>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1"/>
      <c r="BK96" s="221"/>
    </row>
    <row r="97" spans="1:63" hidden="1" outlineLevel="1">
      <c r="A97" s="9"/>
      <c r="B97" s="44"/>
      <c r="C97" s="270">
        <f>Asset22</f>
        <v>0</v>
      </c>
      <c r="D97" s="9"/>
      <c r="E97" s="9"/>
      <c r="F97" s="139"/>
      <c r="G97" s="201">
        <f t="shared" si="1"/>
        <v>0</v>
      </c>
      <c r="H97" s="115"/>
      <c r="I97" s="115"/>
      <c r="J97" s="115"/>
      <c r="K97" s="115"/>
      <c r="L97" s="115"/>
      <c r="M97" s="149"/>
      <c r="N97" s="150"/>
      <c r="O97" s="150"/>
      <c r="P97" s="150"/>
      <c r="Q97" s="150"/>
      <c r="R97" s="100"/>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1"/>
      <c r="BK97" s="221"/>
    </row>
    <row r="98" spans="1:63" hidden="1" outlineLevel="1">
      <c r="A98" s="9"/>
      <c r="B98" s="44"/>
      <c r="C98" s="270">
        <f>Asset23</f>
        <v>0</v>
      </c>
      <c r="D98" s="9"/>
      <c r="E98" s="9"/>
      <c r="F98" s="139"/>
      <c r="G98" s="201">
        <f t="shared" si="1"/>
        <v>0</v>
      </c>
      <c r="H98" s="115"/>
      <c r="I98" s="115"/>
      <c r="J98" s="115"/>
      <c r="K98" s="115"/>
      <c r="L98" s="115"/>
      <c r="M98" s="149"/>
      <c r="N98" s="150"/>
      <c r="O98" s="150"/>
      <c r="P98" s="150"/>
      <c r="Q98" s="150"/>
      <c r="R98" s="100"/>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1"/>
      <c r="BK98" s="221"/>
    </row>
    <row r="99" spans="1:63" hidden="1" outlineLevel="1">
      <c r="A99" s="9"/>
      <c r="B99" s="44"/>
      <c r="C99" s="270">
        <f>Asset24</f>
        <v>0</v>
      </c>
      <c r="D99" s="9"/>
      <c r="E99" s="9"/>
      <c r="F99" s="139"/>
      <c r="G99" s="201">
        <f t="shared" si="1"/>
        <v>0</v>
      </c>
      <c r="H99" s="115"/>
      <c r="I99" s="115"/>
      <c r="J99" s="115"/>
      <c r="K99" s="115"/>
      <c r="L99" s="115"/>
      <c r="M99" s="149"/>
      <c r="N99" s="150"/>
      <c r="O99" s="150"/>
      <c r="P99" s="150"/>
      <c r="Q99" s="150"/>
      <c r="R99" s="100"/>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1"/>
      <c r="BK99" s="221"/>
    </row>
    <row r="100" spans="1:63" hidden="1" outlineLevel="1">
      <c r="A100" s="9"/>
      <c r="B100" s="44"/>
      <c r="C100" s="270">
        <f>Asset25</f>
        <v>0</v>
      </c>
      <c r="D100" s="9"/>
      <c r="E100" s="9"/>
      <c r="F100" s="139"/>
      <c r="G100" s="201">
        <f t="shared" si="1"/>
        <v>0</v>
      </c>
      <c r="H100" s="115"/>
      <c r="I100" s="115"/>
      <c r="J100" s="115"/>
      <c r="K100" s="115"/>
      <c r="L100" s="115"/>
      <c r="M100" s="149"/>
      <c r="N100" s="150"/>
      <c r="O100" s="150"/>
      <c r="P100" s="150"/>
      <c r="Q100" s="150"/>
      <c r="R100" s="100"/>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1"/>
      <c r="BK100" s="221"/>
    </row>
    <row r="101" spans="1:63" hidden="1" outlineLevel="1">
      <c r="A101" s="9"/>
      <c r="B101" s="44"/>
      <c r="C101" s="270">
        <f>Asset26</f>
        <v>0</v>
      </c>
      <c r="D101" s="9"/>
      <c r="E101" s="9"/>
      <c r="F101" s="139"/>
      <c r="G101" s="201">
        <f t="shared" si="1"/>
        <v>0</v>
      </c>
      <c r="H101" s="115"/>
      <c r="I101" s="115"/>
      <c r="J101" s="115"/>
      <c r="K101" s="115"/>
      <c r="L101" s="115"/>
      <c r="M101" s="149"/>
      <c r="N101" s="150"/>
      <c r="O101" s="150"/>
      <c r="P101" s="150"/>
      <c r="Q101" s="150"/>
      <c r="R101" s="100"/>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1"/>
      <c r="BK101" s="221"/>
    </row>
    <row r="102" spans="1:63" hidden="1" outlineLevel="1">
      <c r="A102" s="9"/>
      <c r="B102" s="44"/>
      <c r="C102" s="270">
        <f>Asset27</f>
        <v>0</v>
      </c>
      <c r="D102" s="9"/>
      <c r="E102" s="9"/>
      <c r="F102" s="139"/>
      <c r="G102" s="201">
        <f t="shared" si="1"/>
        <v>0</v>
      </c>
      <c r="H102" s="115"/>
      <c r="I102" s="115"/>
      <c r="J102" s="115"/>
      <c r="K102" s="115"/>
      <c r="L102" s="115"/>
      <c r="M102" s="149"/>
      <c r="N102" s="150"/>
      <c r="O102" s="150"/>
      <c r="P102" s="150"/>
      <c r="Q102" s="150"/>
      <c r="R102" s="100"/>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1"/>
      <c r="BK102" s="221"/>
    </row>
    <row r="103" spans="1:63" hidden="1" outlineLevel="1">
      <c r="A103" s="9"/>
      <c r="B103" s="44"/>
      <c r="C103" s="270">
        <f>Asset28</f>
        <v>0</v>
      </c>
      <c r="D103" s="9"/>
      <c r="E103" s="9"/>
      <c r="F103" s="139"/>
      <c r="G103" s="201">
        <f t="shared" si="1"/>
        <v>0</v>
      </c>
      <c r="H103" s="115"/>
      <c r="I103" s="115"/>
      <c r="J103" s="115"/>
      <c r="K103" s="115"/>
      <c r="L103" s="115"/>
      <c r="M103" s="149"/>
      <c r="N103" s="150"/>
      <c r="O103" s="150"/>
      <c r="P103" s="150"/>
      <c r="Q103" s="150"/>
      <c r="R103" s="100"/>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1"/>
      <c r="BK103" s="221"/>
    </row>
    <row r="104" spans="1:63" hidden="1" outlineLevel="1">
      <c r="A104" s="9"/>
      <c r="B104" s="44"/>
      <c r="C104" s="270">
        <f>Asset29</f>
        <v>0</v>
      </c>
      <c r="D104" s="9"/>
      <c r="E104" s="9"/>
      <c r="F104" s="139"/>
      <c r="G104" s="201">
        <f t="shared" si="1"/>
        <v>0</v>
      </c>
      <c r="H104" s="115"/>
      <c r="I104" s="115"/>
      <c r="J104" s="115"/>
      <c r="K104" s="115"/>
      <c r="L104" s="115"/>
      <c r="M104" s="149"/>
      <c r="N104" s="150"/>
      <c r="O104" s="150"/>
      <c r="P104" s="150"/>
      <c r="Q104" s="150"/>
      <c r="R104" s="100"/>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1"/>
      <c r="BK104" s="221"/>
    </row>
    <row r="105" spans="1:63" hidden="1" outlineLevel="1">
      <c r="A105" s="9"/>
      <c r="B105" s="44"/>
      <c r="C105" s="270">
        <f>Asset30</f>
        <v>0</v>
      </c>
      <c r="D105" s="9"/>
      <c r="E105" s="9"/>
      <c r="F105" s="139"/>
      <c r="G105" s="201">
        <f t="shared" si="1"/>
        <v>0</v>
      </c>
      <c r="H105" s="115"/>
      <c r="I105" s="115"/>
      <c r="J105" s="115"/>
      <c r="K105" s="115"/>
      <c r="L105" s="115"/>
      <c r="M105" s="149"/>
      <c r="N105" s="150"/>
      <c r="O105" s="150"/>
      <c r="P105" s="150"/>
      <c r="Q105" s="150"/>
      <c r="R105" s="100"/>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1"/>
      <c r="BK105" s="221"/>
    </row>
    <row r="106" spans="1:63" collapsed="1">
      <c r="A106" s="9"/>
      <c r="B106" s="44"/>
      <c r="C106" s="127"/>
      <c r="D106" s="9"/>
      <c r="E106" s="9"/>
      <c r="F106" s="139"/>
      <c r="G106" s="201"/>
      <c r="H106" s="115"/>
      <c r="I106" s="115"/>
      <c r="J106" s="115"/>
      <c r="K106" s="115"/>
      <c r="L106" s="115"/>
      <c r="M106" s="149"/>
      <c r="N106" s="150"/>
      <c r="O106" s="150"/>
      <c r="P106" s="150"/>
      <c r="Q106" s="150"/>
      <c r="R106" s="100"/>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1"/>
      <c r="BK106" s="221"/>
    </row>
    <row r="107" spans="1:63">
      <c r="A107" s="9"/>
      <c r="B107" s="44" t="s">
        <v>57</v>
      </c>
      <c r="C107" s="9"/>
      <c r="D107" s="9"/>
      <c r="E107" s="9"/>
      <c r="F107" s="139"/>
      <c r="G107" s="202"/>
      <c r="H107" s="35">
        <f t="shared" ref="H107:Q107" si="2">SUM(H108,H110,H112,H114,H116,H118,H120,H122,H124,H126,H128,H130,H132,H134,H136,H138,H140,H142,H144,H146,H148,H150,H152,H154,H156,H158,H160,H162,H164,H166)</f>
        <v>0.55742325286296834</v>
      </c>
      <c r="I107" s="35">
        <f t="shared" si="2"/>
        <v>0.52299548953065966</v>
      </c>
      <c r="J107" s="35">
        <f t="shared" si="2"/>
        <v>0.60748547352507731</v>
      </c>
      <c r="K107" s="35">
        <f t="shared" si="2"/>
        <v>0.69979024205801765</v>
      </c>
      <c r="L107" s="35">
        <f t="shared" si="2"/>
        <v>0.69997176480473844</v>
      </c>
      <c r="M107" s="35">
        <f t="shared" si="2"/>
        <v>0.79131909573312942</v>
      </c>
      <c r="N107" s="35">
        <f t="shared" si="2"/>
        <v>0</v>
      </c>
      <c r="O107" s="35">
        <f t="shared" si="2"/>
        <v>0</v>
      </c>
      <c r="P107" s="35">
        <f t="shared" si="2"/>
        <v>0</v>
      </c>
      <c r="Q107" s="35">
        <f t="shared" si="2"/>
        <v>0</v>
      </c>
      <c r="R107" s="100"/>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1"/>
      <c r="BK107" s="221"/>
    </row>
    <row r="108" spans="1:63" hidden="1" outlineLevel="1">
      <c r="A108" s="9"/>
      <c r="B108" s="44"/>
      <c r="C108" s="270" t="str">
        <f>Asset1</f>
        <v>Secondary</v>
      </c>
      <c r="D108" s="9"/>
      <c r="E108" s="9"/>
      <c r="F108" s="139"/>
      <c r="G108" s="201"/>
      <c r="H108" s="111">
        <f>($G76+(SUM($G108:G108)))*H$7</f>
        <v>-0.77123692971967306</v>
      </c>
      <c r="I108" s="111">
        <f>($G76+(SUM($G108:H108)))*I$7</f>
        <v>-0.72360353381601739</v>
      </c>
      <c r="J108" s="111">
        <f>($G76+(SUM($G108:I108)))*J$7</f>
        <v>-0.84050177139983373</v>
      </c>
      <c r="K108" s="111">
        <f>($G76+(SUM($G108:J108)))*K$7</f>
        <v>-0.96821235023951913</v>
      </c>
      <c r="L108" s="111">
        <f>($G76+(SUM($G108:K108)))*L$7</f>
        <v>-0.9684635005909551</v>
      </c>
      <c r="M108" s="111">
        <f>($G76+(SUM($G108:L108)))*M$7</f>
        <v>-1.0948493926065106</v>
      </c>
      <c r="N108" s="111">
        <f>IF(COUNT($H108:M108)&gt;=Input!$Y$7,0,($G76+(SUM($G108:M108)))*N$7)</f>
        <v>0</v>
      </c>
      <c r="O108" s="111">
        <f>IF(COUNT($H108:N108)&gt;=Input!$Y$7,0,($G76+(SUM($G108:N108)))*O$7)</f>
        <v>0</v>
      </c>
      <c r="P108" s="111">
        <f>IF(COUNT($H108:O108)&gt;=Input!$Y$7,0,($G76+(SUM($G108:O108)))*P$7)</f>
        <v>0</v>
      </c>
      <c r="Q108" s="111">
        <f>IF(COUNT($H108:P108)&gt;=Input!$Y$7,0,($G76+(SUM($G108:P108)))*Q$7)</f>
        <v>0</v>
      </c>
      <c r="R108" s="100"/>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1"/>
      <c r="BK108" s="221"/>
    </row>
    <row r="109" spans="1:63" hidden="1" outlineLevel="1">
      <c r="A109" s="9"/>
      <c r="B109" s="44"/>
      <c r="C109" s="282" t="s">
        <v>27</v>
      </c>
      <c r="D109" s="9"/>
      <c r="E109" s="9"/>
      <c r="F109" s="139"/>
      <c r="G109" s="201"/>
      <c r="H109" s="111"/>
      <c r="I109" s="111"/>
      <c r="J109" s="111"/>
      <c r="K109" s="111"/>
      <c r="L109" s="111">
        <f>IF(COUNT($H108:L108)=Input!$Y$7,SUM($G108:L108),0)</f>
        <v>0</v>
      </c>
      <c r="M109" s="111">
        <f>IF(COUNT($H108:M108)=Input!$Y$7,SUM($G108:M108),0)</f>
        <v>-5.3668674783725088</v>
      </c>
      <c r="N109" s="111">
        <f>IF(COUNT($H108:N108)=Input!$Y$7,SUM($G108:N108),0)</f>
        <v>0</v>
      </c>
      <c r="O109" s="111">
        <f>IF(COUNT($H108:O108)=Input!$Y$7,SUM($G108:O108),0)</f>
        <v>0</v>
      </c>
      <c r="P109" s="111">
        <f>IF(COUNT($H108:P108)=Input!$Y$7,SUM($G108:P108),0)</f>
        <v>0</v>
      </c>
      <c r="Q109" s="111">
        <f>IF(COUNT($H108:Q108)=Input!$Y$7,SUM($G108:Q108),0)</f>
        <v>0</v>
      </c>
      <c r="R109" s="100"/>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1"/>
      <c r="BK109" s="221"/>
    </row>
    <row r="110" spans="1:63" hidden="1" outlineLevel="1">
      <c r="A110" s="9"/>
      <c r="B110" s="44"/>
      <c r="C110" s="270" t="str">
        <f>Asset2</f>
        <v>Switchgear</v>
      </c>
      <c r="D110" s="9"/>
      <c r="E110" s="9"/>
      <c r="F110" s="139"/>
      <c r="G110" s="201"/>
      <c r="H110" s="111">
        <f>($G77+(SUM($G110:G110)))*H$7</f>
        <v>1.2855833839661943</v>
      </c>
      <c r="I110" s="111">
        <f>($G77+(SUM($G110:H110)))*I$7</f>
        <v>1.2061827485247856</v>
      </c>
      <c r="J110" s="111">
        <f>($G77+(SUM($G110:I110)))*J$7</f>
        <v>1.4010417160632189</v>
      </c>
      <c r="K110" s="111">
        <f>($G77+(SUM($G110:J110)))*K$7</f>
        <v>1.6139238950489694</v>
      </c>
      <c r="L110" s="111">
        <f>($G77+(SUM($G110:K110)))*L$7</f>
        <v>1.6143425403526905</v>
      </c>
      <c r="M110" s="111">
        <f>($G77+(SUM($G110:L110)))*M$7</f>
        <v>1.8250165841928909</v>
      </c>
      <c r="N110" s="111">
        <f>IF(COUNT($H110:M110)&gt;=Input!$Y$7,0,($G77+(SUM($G110:M110)))*N$7)</f>
        <v>0</v>
      </c>
      <c r="O110" s="111">
        <f>IF(COUNT($H110:N110)&gt;=Input!$Y$7,0,($G77+(SUM($G110:N110)))*O$7)</f>
        <v>0</v>
      </c>
      <c r="P110" s="111">
        <f>IF(COUNT($H110:O110)&gt;=Input!$Y$7,0,($G77+(SUM($G110:O110)))*P$7)</f>
        <v>0</v>
      </c>
      <c r="Q110" s="111">
        <f>IF(COUNT($H110:P110)&gt;=Input!$Y$7,0,($G77+(SUM($G110:P110)))*Q$7)</f>
        <v>0</v>
      </c>
      <c r="R110" s="100"/>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1"/>
      <c r="BK110" s="221"/>
    </row>
    <row r="111" spans="1:63" hidden="1" outlineLevel="1">
      <c r="A111" s="9"/>
      <c r="B111" s="44"/>
      <c r="C111" s="282" t="s">
        <v>27</v>
      </c>
      <c r="D111" s="9"/>
      <c r="E111" s="9"/>
      <c r="F111" s="139"/>
      <c r="G111" s="201"/>
      <c r="H111" s="111"/>
      <c r="I111" s="111"/>
      <c r="J111" s="111"/>
      <c r="K111" s="111"/>
      <c r="L111" s="111">
        <f>IF(COUNT($H110:L110)=Input!$Y$7,SUM($G110:L110),0)</f>
        <v>0</v>
      </c>
      <c r="M111" s="111">
        <f>IF(COUNT($H110:M110)=Input!$Y$7,SUM($G110:M110),0)</f>
        <v>8.9460908681487492</v>
      </c>
      <c r="N111" s="111">
        <f>IF(COUNT($H110:N110)=Input!$Y$7,SUM($G110:N110),0)</f>
        <v>0</v>
      </c>
      <c r="O111" s="111">
        <f>IF(COUNT($H110:O110)=Input!$Y$7,SUM($G110:O110),0)</f>
        <v>0</v>
      </c>
      <c r="P111" s="111">
        <f>IF(COUNT($H110:P110)=Input!$Y$7,SUM($G110:P110),0)</f>
        <v>0</v>
      </c>
      <c r="Q111" s="111">
        <f>IF(COUNT($H110:Q110)=Input!$Y$7,SUM($G110:Q110),0)</f>
        <v>0</v>
      </c>
      <c r="R111" s="100"/>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1"/>
      <c r="BK111" s="221"/>
    </row>
    <row r="112" spans="1:63" hidden="1" outlineLevel="1">
      <c r="A112" s="9"/>
      <c r="B112" s="44"/>
      <c r="C112" s="270" t="str">
        <f>Asset3</f>
        <v>Transformers</v>
      </c>
      <c r="D112" s="9"/>
      <c r="E112" s="9"/>
      <c r="F112" s="139"/>
      <c r="G112" s="201"/>
      <c r="H112" s="111">
        <f>($G78+(SUM($G112:G112)))*H$7</f>
        <v>0.19683347786311678</v>
      </c>
      <c r="I112" s="111">
        <f>($G78+(SUM($G112:H112)))*I$7</f>
        <v>0.18467658208070761</v>
      </c>
      <c r="J112" s="111">
        <f>($G78+(SUM($G112:I112)))*J$7</f>
        <v>0.21451110604217677</v>
      </c>
      <c r="K112" s="111">
        <f>($G78+(SUM($G112:J112)))*K$7</f>
        <v>0.24710513314881963</v>
      </c>
      <c r="L112" s="111">
        <f>($G78+(SUM($G112:K112)))*L$7</f>
        <v>0.24716923121678641</v>
      </c>
      <c r="M112" s="111">
        <f>($G78+(SUM($G112:L112)))*M$7</f>
        <v>0.27942517451983384</v>
      </c>
      <c r="N112" s="111">
        <f>IF(COUNT($H112:M112)&gt;=Input!$Y$7,0,($G78+(SUM($G112:M112)))*N$7)</f>
        <v>0</v>
      </c>
      <c r="O112" s="111">
        <f>IF(COUNT($H112:N112)&gt;=Input!$Y$7,0,($G78+(SUM($G112:N112)))*O$7)</f>
        <v>0</v>
      </c>
      <c r="P112" s="111">
        <f>IF(COUNT($H112:O112)&gt;=Input!$Y$7,0,($G78+(SUM($G112:O112)))*P$7)</f>
        <v>0</v>
      </c>
      <c r="Q112" s="111">
        <f>IF(COUNT($H112:P112)&gt;=Input!$Y$7,0,($G78+(SUM($G112:P112)))*Q$7)</f>
        <v>0</v>
      </c>
      <c r="R112" s="100"/>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1"/>
      <c r="BK112" s="221"/>
    </row>
    <row r="113" spans="1:63" hidden="1" outlineLevel="1">
      <c r="A113" s="9"/>
      <c r="B113" s="44"/>
      <c r="C113" s="282" t="s">
        <v>27</v>
      </c>
      <c r="D113" s="9"/>
      <c r="E113" s="9"/>
      <c r="F113" s="139"/>
      <c r="G113" s="201"/>
      <c r="H113" s="111"/>
      <c r="I113" s="111"/>
      <c r="J113" s="111"/>
      <c r="K113" s="111"/>
      <c r="L113" s="111">
        <f>IF(COUNT($H112:L112)=Input!$Y$7,SUM($G112:L112),0)</f>
        <v>0</v>
      </c>
      <c r="M113" s="111">
        <f>IF(COUNT($H112:M112)=Input!$Y$7,SUM($G112:M112),0)</f>
        <v>1.3697207048714408</v>
      </c>
      <c r="N113" s="111">
        <f>IF(COUNT($H112:N112)=Input!$Y$7,SUM($G112:N112),0)</f>
        <v>0</v>
      </c>
      <c r="O113" s="111">
        <f>IF(COUNT($H112:O112)=Input!$Y$7,SUM($G112:O112),0)</f>
        <v>0</v>
      </c>
      <c r="P113" s="111">
        <f>IF(COUNT($H112:P112)=Input!$Y$7,SUM($G112:P112),0)</f>
        <v>0</v>
      </c>
      <c r="Q113" s="111">
        <f>IF(COUNT($H112:Q112)=Input!$Y$7,SUM($G112:Q112),0)</f>
        <v>0</v>
      </c>
      <c r="R113" s="100"/>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1"/>
      <c r="BK113" s="221"/>
    </row>
    <row r="114" spans="1:63" hidden="1" outlineLevel="1">
      <c r="A114" s="9"/>
      <c r="B114" s="44"/>
      <c r="C114" s="270" t="str">
        <f>Asset4</f>
        <v>Reactive</v>
      </c>
      <c r="D114" s="9"/>
      <c r="E114" s="9"/>
      <c r="F114" s="139"/>
      <c r="G114" s="201"/>
      <c r="H114" s="111">
        <f>($G79+(SUM($G114:G114)))*H$7</f>
        <v>5.0464318007649531E-3</v>
      </c>
      <c r="I114" s="111">
        <f>($G79+(SUM($G114:H114)))*I$7</f>
        <v>4.7347523743738861E-3</v>
      </c>
      <c r="J114" s="111">
        <f>($G79+(SUM($G114:I114)))*J$7</f>
        <v>5.4996521877305549E-3</v>
      </c>
      <c r="K114" s="111">
        <f>($G79+(SUM($G114:J114)))*K$7</f>
        <v>6.3353003543515987E-3</v>
      </c>
      <c r="L114" s="111">
        <f>($G79+(SUM($G114:K114)))*L$7</f>
        <v>6.3369437055338625E-3</v>
      </c>
      <c r="M114" s="111">
        <f>($G79+(SUM($G114:L114)))*M$7</f>
        <v>7.1639240536704191E-3</v>
      </c>
      <c r="N114" s="111">
        <f>IF(COUNT($H114:M114)&gt;=Input!$Y$7,0,($G79+(SUM($G114:M114)))*N$7)</f>
        <v>0</v>
      </c>
      <c r="O114" s="111">
        <f>IF(COUNT($H114:N114)&gt;=Input!$Y$7,0,($G79+(SUM($G114:N114)))*O$7)</f>
        <v>0</v>
      </c>
      <c r="P114" s="111">
        <f>IF(COUNT($H114:O114)&gt;=Input!$Y$7,0,($G79+(SUM($G114:O114)))*P$7)</f>
        <v>0</v>
      </c>
      <c r="Q114" s="111">
        <f>IF(COUNT($H114:P114)&gt;=Input!$Y$7,0,($G79+(SUM($G114:P114)))*Q$7)</f>
        <v>0</v>
      </c>
      <c r="R114" s="100"/>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1"/>
      <c r="BK114" s="221"/>
    </row>
    <row r="115" spans="1:63" hidden="1" outlineLevel="1">
      <c r="A115" s="9"/>
      <c r="B115" s="44"/>
      <c r="C115" s="282" t="s">
        <v>27</v>
      </c>
      <c r="D115" s="9"/>
      <c r="E115" s="9"/>
      <c r="F115" s="139"/>
      <c r="G115" s="201"/>
      <c r="H115" s="111"/>
      <c r="I115" s="111"/>
      <c r="J115" s="111"/>
      <c r="K115" s="111"/>
      <c r="L115" s="111">
        <f>IF(COUNT($H114:L114)=Input!$Y$7,SUM($G114:L114),0)</f>
        <v>0</v>
      </c>
      <c r="M115" s="111">
        <f>IF(COUNT($H114:M114)=Input!$Y$7,SUM($G114:M114),0)</f>
        <v>3.5117004476425275E-2</v>
      </c>
      <c r="N115" s="111">
        <f>IF(COUNT($H114:N114)=Input!$Y$7,SUM($G114:N114),0)</f>
        <v>0</v>
      </c>
      <c r="O115" s="111">
        <f>IF(COUNT($H114:O114)=Input!$Y$7,SUM($G114:O114),0)</f>
        <v>0</v>
      </c>
      <c r="P115" s="111">
        <f>IF(COUNT($H114:P114)=Input!$Y$7,SUM($G114:P114),0)</f>
        <v>0</v>
      </c>
      <c r="Q115" s="111">
        <f>IF(COUNT($H114:Q114)=Input!$Y$7,SUM($G114:Q114),0)</f>
        <v>0</v>
      </c>
      <c r="R115" s="100"/>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1"/>
      <c r="BK115" s="221"/>
    </row>
    <row r="116" spans="1:63" hidden="1" outlineLevel="1">
      <c r="A116" s="9"/>
      <c r="B116" s="44"/>
      <c r="C116" s="270" t="str">
        <f>Asset5</f>
        <v>Towers and Conductor</v>
      </c>
      <c r="D116" s="9"/>
      <c r="E116" s="9"/>
      <c r="F116" s="139"/>
      <c r="G116" s="201"/>
      <c r="H116" s="111">
        <f>($G80+(SUM($G116:G116)))*H$7</f>
        <v>-0.4464655611689321</v>
      </c>
      <c r="I116" s="111">
        <f>($G80+(SUM($G116:H116)))*I$7</f>
        <v>-0.41889080429073455</v>
      </c>
      <c r="J116" s="111">
        <f>($G80+(SUM($G116:I116)))*J$7</f>
        <v>-0.48656266391173053</v>
      </c>
      <c r="K116" s="111">
        <f>($G80+(SUM($G116:J116)))*K$7</f>
        <v>-0.5604937388533755</v>
      </c>
      <c r="L116" s="111">
        <f>($G80+(SUM($G116:K116)))*L$7</f>
        <v>-0.56063912865289189</v>
      </c>
      <c r="M116" s="111">
        <f>($G80+(SUM($G116:L116)))*M$7</f>
        <v>-0.63380334839930752</v>
      </c>
      <c r="N116" s="111">
        <f>IF(COUNT($H116:M116)&gt;=Input!$Y$7,0,($G80+(SUM($G116:M116)))*N$7)</f>
        <v>0</v>
      </c>
      <c r="O116" s="111">
        <f>IF(COUNT($H116:N116)&gt;=Input!$Y$7,0,($G80+(SUM($G116:N116)))*O$7)</f>
        <v>0</v>
      </c>
      <c r="P116" s="111">
        <f>IF(COUNT($H116:O116)&gt;=Input!$Y$7,0,($G80+(SUM($G116:O116)))*P$7)</f>
        <v>0</v>
      </c>
      <c r="Q116" s="111">
        <f>IF(COUNT($H116:P116)&gt;=Input!$Y$7,0,($G80+(SUM($G116:P116)))*Q$7)</f>
        <v>0</v>
      </c>
      <c r="R116" s="100"/>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1"/>
      <c r="BK116" s="221"/>
    </row>
    <row r="117" spans="1:63" hidden="1" outlineLevel="1">
      <c r="A117" s="9"/>
      <c r="B117" s="44"/>
      <c r="C117" s="282" t="s">
        <v>27</v>
      </c>
      <c r="D117" s="9"/>
      <c r="E117" s="9"/>
      <c r="F117" s="139"/>
      <c r="G117" s="201"/>
      <c r="H117" s="111"/>
      <c r="I117" s="111"/>
      <c r="J117" s="111"/>
      <c r="K117" s="111"/>
      <c r="L117" s="111">
        <f>IF(COUNT($H116:L116)=Input!$Y$7,SUM($G116:L116),0)</f>
        <v>0</v>
      </c>
      <c r="M117" s="111">
        <f>IF(COUNT($H116:M116)=Input!$Y$7,SUM($G116:M116),0)</f>
        <v>-3.106855245276972</v>
      </c>
      <c r="N117" s="111">
        <f>IF(COUNT($H116:N116)=Input!$Y$7,SUM($G116:N116),0)</f>
        <v>0</v>
      </c>
      <c r="O117" s="111">
        <f>IF(COUNT($H116:O116)=Input!$Y$7,SUM($G116:O116),0)</f>
        <v>0</v>
      </c>
      <c r="P117" s="111">
        <f>IF(COUNT($H116:P116)=Input!$Y$7,SUM($G116:P116),0)</f>
        <v>0</v>
      </c>
      <c r="Q117" s="111">
        <f>IF(COUNT($H116:Q116)=Input!$Y$7,SUM($G116:Q116),0)</f>
        <v>0</v>
      </c>
      <c r="R117" s="100"/>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1"/>
      <c r="BK117" s="221"/>
    </row>
    <row r="118" spans="1:63" hidden="1" outlineLevel="1">
      <c r="A118" s="9"/>
      <c r="B118" s="44"/>
      <c r="C118" s="270" t="str">
        <f>Asset6</f>
        <v>Establishment</v>
      </c>
      <c r="D118" s="9"/>
      <c r="E118" s="9"/>
      <c r="F118" s="139"/>
      <c r="G118" s="201"/>
      <c r="H118" s="111">
        <f>($G81+(SUM($G118:G118)))*H$7</f>
        <v>0.55473663721789657</v>
      </c>
      <c r="I118" s="111">
        <f>($G81+(SUM($G118:H118)))*I$7</f>
        <v>0.52047480554903813</v>
      </c>
      <c r="J118" s="111">
        <f>($G81+(SUM($G118:I118)))*J$7</f>
        <v>0.60455757274421862</v>
      </c>
      <c r="K118" s="111">
        <f>($G81+(SUM($G118:J118)))*K$7</f>
        <v>0.69641745952172152</v>
      </c>
      <c r="L118" s="111">
        <f>($G81+(SUM($G118:K118)))*L$7</f>
        <v>0.69659810738235006</v>
      </c>
      <c r="M118" s="111">
        <f>($G81+(SUM($G118:L118)))*M$7</f>
        <v>0.78750517112212348</v>
      </c>
      <c r="N118" s="111">
        <f>IF(COUNT($H118:M118)&gt;=Input!$Y$7,0,($G81+(SUM($G118:M118)))*N$7)</f>
        <v>0</v>
      </c>
      <c r="O118" s="111">
        <f>IF(COUNT($H118:N118)&gt;=Input!$Y$7,0,($G81+(SUM($G118:N118)))*O$7)</f>
        <v>0</v>
      </c>
      <c r="P118" s="111">
        <f>IF(COUNT($H118:O118)&gt;=Input!$Y$7,0,($G81+(SUM($G118:O118)))*P$7)</f>
        <v>0</v>
      </c>
      <c r="Q118" s="111">
        <f>IF(COUNT($H118:P118)&gt;=Input!$Y$7,0,($G81+(SUM($G118:P118)))*Q$7)</f>
        <v>0</v>
      </c>
      <c r="R118" s="100"/>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1"/>
      <c r="BK118" s="221"/>
    </row>
    <row r="119" spans="1:63" hidden="1" outlineLevel="1">
      <c r="A119" s="9"/>
      <c r="B119" s="44"/>
      <c r="C119" s="282" t="s">
        <v>27</v>
      </c>
      <c r="D119" s="9"/>
      <c r="E119" s="9"/>
      <c r="F119" s="139"/>
      <c r="G119" s="201"/>
      <c r="H119" s="111"/>
      <c r="I119" s="111"/>
      <c r="J119" s="111"/>
      <c r="K119" s="111"/>
      <c r="L119" s="111">
        <f>IF(COUNT($H118:L118)=Input!$Y$7,SUM($G118:L118),0)</f>
        <v>0</v>
      </c>
      <c r="M119" s="111">
        <f>IF(COUNT($H118:M118)=Input!$Y$7,SUM($G118:M118),0)</f>
        <v>3.8602897535373479</v>
      </c>
      <c r="N119" s="111">
        <f>IF(COUNT($H118:N118)=Input!$Y$7,SUM($G118:N118),0)</f>
        <v>0</v>
      </c>
      <c r="O119" s="111">
        <f>IF(COUNT($H118:O118)=Input!$Y$7,SUM($G118:O118),0)</f>
        <v>0</v>
      </c>
      <c r="P119" s="111">
        <f>IF(COUNT($H118:P118)=Input!$Y$7,SUM($G118:P118),0)</f>
        <v>0</v>
      </c>
      <c r="Q119" s="111">
        <f>IF(COUNT($H118:Q118)=Input!$Y$7,SUM($G118:Q118),0)</f>
        <v>0</v>
      </c>
      <c r="R119" s="100"/>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1"/>
      <c r="BK119" s="221"/>
    </row>
    <row r="120" spans="1:63" hidden="1" outlineLevel="1">
      <c r="A120" s="9"/>
      <c r="B120" s="44"/>
      <c r="C120" s="270" t="str">
        <f>Asset7</f>
        <v>Communications</v>
      </c>
      <c r="D120" s="9"/>
      <c r="E120" s="9"/>
      <c r="F120" s="139"/>
      <c r="G120" s="201"/>
      <c r="H120" s="111">
        <f>($G82+(SUM($G120:G120)))*H$7</f>
        <v>-7.5872283811477897E-2</v>
      </c>
      <c r="I120" s="111">
        <f>($G82+(SUM($G120:H120)))*I$7</f>
        <v>-7.1186234176613711E-2</v>
      </c>
      <c r="J120" s="111">
        <f>($G82+(SUM($G120:I120)))*J$7</f>
        <v>-8.2686378836756849E-2</v>
      </c>
      <c r="K120" s="111">
        <f>($G82+(SUM($G120:J120)))*K$7</f>
        <v>-9.5250213515906235E-2</v>
      </c>
      <c r="L120" s="111">
        <f>($G82+(SUM($G120:K120)))*L$7</f>
        <v>-9.5274921034451066E-2</v>
      </c>
      <c r="M120" s="111">
        <f>($G82+(SUM($G120:L120)))*M$7</f>
        <v>-0.10770843646823154</v>
      </c>
      <c r="N120" s="111">
        <f>IF(COUNT($H120:M120)&gt;=Input!$Y$7,0,($G82+(SUM($G120:M120)))*N$7)</f>
        <v>0</v>
      </c>
      <c r="O120" s="111">
        <f>IF(COUNT($H120:N120)&gt;=Input!$Y$7,0,($G82+(SUM($G120:N120)))*O$7)</f>
        <v>0</v>
      </c>
      <c r="P120" s="111">
        <f>IF(COUNT($H120:O120)&gt;=Input!$Y$7,0,($G82+(SUM($G120:O120)))*P$7)</f>
        <v>0</v>
      </c>
      <c r="Q120" s="111">
        <f>IF(COUNT($H120:P120)&gt;=Input!$Y$7,0,($G82+(SUM($G120:P120)))*Q$7)</f>
        <v>0</v>
      </c>
      <c r="R120" s="100"/>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1"/>
      <c r="BK120" s="221"/>
    </row>
    <row r="121" spans="1:63" hidden="1" outlineLevel="1">
      <c r="A121" s="9"/>
      <c r="B121" s="44"/>
      <c r="C121" s="282" t="s">
        <v>27</v>
      </c>
      <c r="D121" s="9"/>
      <c r="E121" s="9"/>
      <c r="F121" s="139"/>
      <c r="G121" s="201"/>
      <c r="H121" s="111"/>
      <c r="I121" s="111"/>
      <c r="J121" s="111"/>
      <c r="K121" s="111"/>
      <c r="L121" s="111">
        <f>IF(COUNT($H120:L120)=Input!$Y$7,SUM($G120:L120),0)</f>
        <v>0</v>
      </c>
      <c r="M121" s="111">
        <f>IF(COUNT($H120:M120)=Input!$Y$7,SUM($G120:M120),0)</f>
        <v>-0.52797846784343727</v>
      </c>
      <c r="N121" s="111">
        <f>IF(COUNT($H120:N120)=Input!$Y$7,SUM($G120:N120),0)</f>
        <v>0</v>
      </c>
      <c r="O121" s="111">
        <f>IF(COUNT($H120:O120)=Input!$Y$7,SUM($G120:O120),0)</f>
        <v>0</v>
      </c>
      <c r="P121" s="111">
        <f>IF(COUNT($H120:P120)=Input!$Y$7,SUM($G120:P120),0)</f>
        <v>0</v>
      </c>
      <c r="Q121" s="111">
        <f>IF(COUNT($H120:Q120)=Input!$Y$7,SUM($G120:Q120),0)</f>
        <v>0</v>
      </c>
      <c r="R121" s="100"/>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1"/>
      <c r="BK121" s="221"/>
    </row>
    <row r="122" spans="1:63" hidden="1" outlineLevel="1">
      <c r="A122" s="9"/>
      <c r="B122" s="44"/>
      <c r="C122" s="270" t="str">
        <f>Asset8</f>
        <v>Inventory</v>
      </c>
      <c r="D122" s="9"/>
      <c r="E122" s="9"/>
      <c r="F122" s="139"/>
      <c r="G122" s="201"/>
      <c r="H122" s="111">
        <f>($G83+(SUM($G122:G122)))*H$7</f>
        <v>0</v>
      </c>
      <c r="I122" s="111">
        <f>($G83+(SUM($G122:H122)))*I$7</f>
        <v>0</v>
      </c>
      <c r="J122" s="111">
        <f>($G83+(SUM($G122:I122)))*J$7</f>
        <v>0</v>
      </c>
      <c r="K122" s="111">
        <f>($G83+(SUM($G122:J122)))*K$7</f>
        <v>0</v>
      </c>
      <c r="L122" s="111">
        <f>($G83+(SUM($G122:K122)))*L$7</f>
        <v>0</v>
      </c>
      <c r="M122" s="111">
        <f>($G83+(SUM($G122:L122)))*M$7</f>
        <v>0</v>
      </c>
      <c r="N122" s="111">
        <f>IF(COUNT($H122:M122)&gt;=Input!$Y$7,0,($G83+(SUM($G122:M122)))*N$7)</f>
        <v>0</v>
      </c>
      <c r="O122" s="111">
        <f>IF(COUNT($H122:N122)&gt;=Input!$Y$7,0,($G83+(SUM($G122:N122)))*O$7)</f>
        <v>0</v>
      </c>
      <c r="P122" s="111">
        <f>IF(COUNT($H122:O122)&gt;=Input!$Y$7,0,($G83+(SUM($G122:O122)))*P$7)</f>
        <v>0</v>
      </c>
      <c r="Q122" s="111">
        <f>IF(COUNT($H122:P122)&gt;=Input!$Y$7,0,($G83+(SUM($G122:P122)))*Q$7)</f>
        <v>0</v>
      </c>
      <c r="R122" s="100"/>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1"/>
      <c r="BK122" s="221"/>
    </row>
    <row r="123" spans="1:63" hidden="1" outlineLevel="1">
      <c r="A123" s="9"/>
      <c r="B123" s="44"/>
      <c r="C123" s="282" t="s">
        <v>27</v>
      </c>
      <c r="D123" s="9"/>
      <c r="E123" s="9"/>
      <c r="F123" s="139"/>
      <c r="G123" s="201"/>
      <c r="H123" s="111"/>
      <c r="I123" s="111"/>
      <c r="J123" s="111"/>
      <c r="K123" s="111"/>
      <c r="L123" s="111">
        <f>IF(COUNT($H122:L122)=Input!$Y$7,SUM($G122:L122),0)</f>
        <v>0</v>
      </c>
      <c r="M123" s="111">
        <f>IF(COUNT($H122:M122)=Input!$Y$7,SUM($G122:M122),0)</f>
        <v>0</v>
      </c>
      <c r="N123" s="111">
        <f>IF(COUNT($H122:N122)=Input!$Y$7,SUM($G122:N122),0)</f>
        <v>0</v>
      </c>
      <c r="O123" s="111">
        <f>IF(COUNT($H122:O122)=Input!$Y$7,SUM($G122:O122),0)</f>
        <v>0</v>
      </c>
      <c r="P123" s="111">
        <f>IF(COUNT($H122:P122)=Input!$Y$7,SUM($G122:P122),0)</f>
        <v>0</v>
      </c>
      <c r="Q123" s="111">
        <f>IF(COUNT($H122:Q122)=Input!$Y$7,SUM($G122:Q122),0)</f>
        <v>0</v>
      </c>
      <c r="R123" s="100"/>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1"/>
      <c r="BK123" s="221"/>
    </row>
    <row r="124" spans="1:63" hidden="1" outlineLevel="1">
      <c r="A124" s="9"/>
      <c r="B124" s="44"/>
      <c r="C124" s="270" t="str">
        <f>Asset9</f>
        <v>IT</v>
      </c>
      <c r="D124" s="9"/>
      <c r="E124" s="9"/>
      <c r="F124" s="139"/>
      <c r="G124" s="201"/>
      <c r="H124" s="111">
        <f>($G84+(SUM($G124:G124)))*H$7</f>
        <v>-0.17174329748550374</v>
      </c>
      <c r="I124" s="111">
        <f>($G84+(SUM($G124:H124)))*I$7</f>
        <v>-0.16113602990315415</v>
      </c>
      <c r="J124" s="111">
        <f>($G84+(SUM($G124:I124)))*J$7</f>
        <v>-0.18716757483991672</v>
      </c>
      <c r="K124" s="111">
        <f>($G84+(SUM($G124:J124)))*K$7</f>
        <v>-0.21560687162214195</v>
      </c>
      <c r="L124" s="111">
        <f>($G84+(SUM($G124:K124)))*L$7</f>
        <v>-0.21566279916899311</v>
      </c>
      <c r="M124" s="111">
        <f>($G84+(SUM($G124:L124)))*M$7</f>
        <v>-0.24380710737566563</v>
      </c>
      <c r="N124" s="111">
        <f>IF(COUNT($H124:M124)&gt;=Input!$Y$7,0,($G84+(SUM($G124:M124)))*N$7)</f>
        <v>0</v>
      </c>
      <c r="O124" s="111">
        <f>IF(COUNT($H124:N124)&gt;=Input!$Y$7,0,($G84+(SUM($G124:N124)))*O$7)</f>
        <v>0</v>
      </c>
      <c r="P124" s="111">
        <f>IF(COUNT($H124:O124)&gt;=Input!$Y$7,0,($G84+(SUM($G124:O124)))*P$7)</f>
        <v>0</v>
      </c>
      <c r="Q124" s="111">
        <f>IF(COUNT($H124:P124)&gt;=Input!$Y$7,0,($G84+(SUM($G124:P124)))*Q$7)</f>
        <v>0</v>
      </c>
      <c r="R124" s="100"/>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1"/>
      <c r="BK124" s="221"/>
    </row>
    <row r="125" spans="1:63" hidden="1" outlineLevel="1">
      <c r="A125" s="9"/>
      <c r="B125" s="44"/>
      <c r="C125" s="282" t="s">
        <v>27</v>
      </c>
      <c r="D125" s="9"/>
      <c r="E125" s="9"/>
      <c r="F125" s="139"/>
      <c r="G125" s="201"/>
      <c r="H125" s="111"/>
      <c r="I125" s="111"/>
      <c r="J125" s="111"/>
      <c r="K125" s="111"/>
      <c r="L125" s="111">
        <f>IF(COUNT($H124:L124)=Input!$Y$7,SUM($G124:L124),0)</f>
        <v>0</v>
      </c>
      <c r="M125" s="111">
        <f>IF(COUNT($H124:M124)=Input!$Y$7,SUM($G124:M124),0)</f>
        <v>-1.1951236803953753</v>
      </c>
      <c r="N125" s="111">
        <f>IF(COUNT($H124:N124)=Input!$Y$7,SUM($G124:N124),0)</f>
        <v>0</v>
      </c>
      <c r="O125" s="111">
        <f>IF(COUNT($H124:O124)=Input!$Y$7,SUM($G124:O124),0)</f>
        <v>0</v>
      </c>
      <c r="P125" s="111">
        <f>IF(COUNT($H124:P124)=Input!$Y$7,SUM($G124:P124),0)</f>
        <v>0</v>
      </c>
      <c r="Q125" s="111">
        <f>IF(COUNT($H124:Q124)=Input!$Y$7,SUM($G124:Q124),0)</f>
        <v>0</v>
      </c>
      <c r="R125" s="100"/>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1"/>
      <c r="BK125" s="221"/>
    </row>
    <row r="126" spans="1:63" hidden="1" outlineLevel="1">
      <c r="A126" s="9"/>
      <c r="B126" s="44"/>
      <c r="C126" s="270" t="str">
        <f>Asset10</f>
        <v>Vehicles</v>
      </c>
      <c r="D126" s="9"/>
      <c r="E126" s="9"/>
      <c r="F126" s="139"/>
      <c r="G126" s="201"/>
      <c r="H126" s="111">
        <f>($G85+(SUM($G126:G126)))*H$7</f>
        <v>2.3298218876461808E-2</v>
      </c>
      <c r="I126" s="111">
        <f>($G85+(SUM($G126:H126)))*I$7</f>
        <v>2.1859266408254786E-2</v>
      </c>
      <c r="J126" s="111">
        <f>($G85+(SUM($G126:I126)))*J$7</f>
        <v>2.5390633515494223E-2</v>
      </c>
      <c r="K126" s="111">
        <f>($G85+(SUM($G126:J126)))*K$7</f>
        <v>2.9248629552753647E-2</v>
      </c>
      <c r="L126" s="111">
        <f>($G85+(SUM($G126:K126)))*L$7</f>
        <v>2.9256216528471709E-2</v>
      </c>
      <c r="M126" s="111">
        <f>($G85+(SUM($G126:L126)))*M$7</f>
        <v>3.3074195234633459E-2</v>
      </c>
      <c r="N126" s="111">
        <f>IF(COUNT($H126:M126)&gt;=Input!$Y$7,0,($G85+(SUM($G126:M126)))*N$7)</f>
        <v>0</v>
      </c>
      <c r="O126" s="111">
        <f>IF(COUNT($H126:N126)&gt;=Input!$Y$7,0,($G85+(SUM($G126:N126)))*O$7)</f>
        <v>0</v>
      </c>
      <c r="P126" s="111">
        <f>IF(COUNT($H126:O126)&gt;=Input!$Y$7,0,($G85+(SUM($G126:O126)))*P$7)</f>
        <v>0</v>
      </c>
      <c r="Q126" s="111">
        <f>IF(COUNT($H126:P126)&gt;=Input!$Y$7,0,($G85+(SUM($G126:P126)))*Q$7)</f>
        <v>0</v>
      </c>
      <c r="R126" s="100"/>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1"/>
      <c r="BK126" s="221"/>
    </row>
    <row r="127" spans="1:63" hidden="1" outlineLevel="1">
      <c r="A127" s="9"/>
      <c r="B127" s="44"/>
      <c r="C127" s="282" t="s">
        <v>27</v>
      </c>
      <c r="D127" s="9"/>
      <c r="E127" s="9"/>
      <c r="F127" s="139"/>
      <c r="G127" s="201"/>
      <c r="H127" s="111"/>
      <c r="I127" s="111"/>
      <c r="J127" s="111"/>
      <c r="K127" s="111"/>
      <c r="L127" s="111">
        <f>IF(COUNT($H126:L126)=Input!$Y$7,SUM($G126:L126),0)</f>
        <v>0</v>
      </c>
      <c r="M127" s="111">
        <f>IF(COUNT($H126:M126)=Input!$Y$7,SUM($G126:M126),0)</f>
        <v>0.16212716011606962</v>
      </c>
      <c r="N127" s="111">
        <f>IF(COUNT($H126:N126)=Input!$Y$7,SUM($G126:N126),0)</f>
        <v>0</v>
      </c>
      <c r="O127" s="111">
        <f>IF(COUNT($H126:O126)=Input!$Y$7,SUM($G126:O126),0)</f>
        <v>0</v>
      </c>
      <c r="P127" s="111">
        <f>IF(COUNT($H126:P126)=Input!$Y$7,SUM($G126:P126),0)</f>
        <v>0</v>
      </c>
      <c r="Q127" s="111">
        <f>IF(COUNT($H126:Q126)=Input!$Y$7,SUM($G126:Q126),0)</f>
        <v>0</v>
      </c>
      <c r="R127" s="100"/>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1"/>
      <c r="BK127" s="221"/>
    </row>
    <row r="128" spans="1:63" hidden="1" outlineLevel="1">
      <c r="A128" s="9"/>
      <c r="B128" s="44"/>
      <c r="C128" s="270" t="str">
        <f>Asset11</f>
        <v>other</v>
      </c>
      <c r="D128" s="9"/>
      <c r="E128" s="9"/>
      <c r="F128" s="139"/>
      <c r="G128" s="201"/>
      <c r="H128" s="111">
        <f>($G86+(SUM($G128:G128)))*H$7</f>
        <v>-4.0443735224111405E-2</v>
      </c>
      <c r="I128" s="111">
        <f>($G86+(SUM($G128:H128)))*I$7</f>
        <v>-3.7945835580673742E-2</v>
      </c>
      <c r="J128" s="111">
        <f>($G86+(SUM($G128:I128)))*J$7</f>
        <v>-4.4075989865069318E-2</v>
      </c>
      <c r="K128" s="111">
        <f>($G86+(SUM($G128:J128)))*K$7</f>
        <v>-5.0773144315113129E-2</v>
      </c>
      <c r="L128" s="111">
        <f>($G86+(SUM($G128:K128)))*L$7</f>
        <v>-5.07863146625427E-2</v>
      </c>
      <c r="M128" s="111">
        <f>($G86+(SUM($G128:L128)))*M$7</f>
        <v>-5.7414002414214786E-2</v>
      </c>
      <c r="N128" s="111">
        <f>IF(COUNT($H128:M128)&gt;=Input!$Y$7,0,($G86+(SUM($G128:M128)))*N$7)</f>
        <v>0</v>
      </c>
      <c r="O128" s="111">
        <f>IF(COUNT($H128:N128)&gt;=Input!$Y$7,0,($G86+(SUM($G128:N128)))*O$7)</f>
        <v>0</v>
      </c>
      <c r="P128" s="111">
        <f>IF(COUNT($H128:O128)&gt;=Input!$Y$7,0,($G86+(SUM($G128:O128)))*P$7)</f>
        <v>0</v>
      </c>
      <c r="Q128" s="111">
        <f>IF(COUNT($H128:P128)&gt;=Input!$Y$7,0,($G86+(SUM($G128:P128)))*Q$7)</f>
        <v>0</v>
      </c>
      <c r="R128" s="100"/>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1"/>
      <c r="BK128" s="221"/>
    </row>
    <row r="129" spans="1:63" hidden="1" outlineLevel="1">
      <c r="A129" s="9"/>
      <c r="B129" s="44"/>
      <c r="C129" s="282" t="s">
        <v>27</v>
      </c>
      <c r="D129" s="9"/>
      <c r="E129" s="9"/>
      <c r="F129" s="139"/>
      <c r="G129" s="201"/>
      <c r="H129" s="111"/>
      <c r="I129" s="111"/>
      <c r="J129" s="111"/>
      <c r="K129" s="111"/>
      <c r="L129" s="111">
        <f>IF(COUNT($H128:L128)=Input!$Y$7,SUM($G128:L128),0)</f>
        <v>0</v>
      </c>
      <c r="M129" s="111">
        <f>IF(COUNT($H128:M128)=Input!$Y$7,SUM($G128:M128),0)</f>
        <v>-0.28143902206172511</v>
      </c>
      <c r="N129" s="111">
        <f>IF(COUNT($H128:N128)=Input!$Y$7,SUM($G128:N128),0)</f>
        <v>0</v>
      </c>
      <c r="O129" s="111">
        <f>IF(COUNT($H128:O128)=Input!$Y$7,SUM($G128:O128),0)</f>
        <v>0</v>
      </c>
      <c r="P129" s="111">
        <f>IF(COUNT($H128:P128)=Input!$Y$7,SUM($G128:P128),0)</f>
        <v>0</v>
      </c>
      <c r="Q129" s="111">
        <f>IF(COUNT($H128:Q128)=Input!$Y$7,SUM($G128:Q128),0)</f>
        <v>0</v>
      </c>
      <c r="R129" s="100"/>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1"/>
      <c r="BK129" s="221"/>
    </row>
    <row r="130" spans="1:63" hidden="1" outlineLevel="1">
      <c r="A130" s="9"/>
      <c r="B130" s="44"/>
      <c r="C130" s="270" t="str">
        <f>Asset12</f>
        <v>premises</v>
      </c>
      <c r="D130" s="9"/>
      <c r="E130" s="9"/>
      <c r="F130" s="139"/>
      <c r="G130" s="201"/>
      <c r="H130" s="111">
        <f>($G87+(SUM($G130:G130)))*H$7</f>
        <v>-2.3130894517677742E-3</v>
      </c>
      <c r="I130" s="111">
        <f>($G87+(SUM($G130:H130)))*I$7</f>
        <v>-2.1702276393067545E-3</v>
      </c>
      <c r="J130" s="111">
        <f>($G87+(SUM($G130:I130)))*J$7</f>
        <v>-2.5208281744544319E-3</v>
      </c>
      <c r="K130" s="111">
        <f>($G87+(SUM($G130:J130)))*K$7</f>
        <v>-2.9038570225421475E-3</v>
      </c>
      <c r="L130" s="111">
        <f>($G87+(SUM($G130:K130)))*L$7</f>
        <v>-2.9046102712603143E-3</v>
      </c>
      <c r="M130" s="111">
        <f>($G87+(SUM($G130:L130)))*M$7</f>
        <v>-3.2836661260930208E-3</v>
      </c>
      <c r="N130" s="111">
        <f>IF(COUNT($H130:M130)&gt;=Input!$Y$7,0,($G87+(SUM($G130:M130)))*N$7)</f>
        <v>0</v>
      </c>
      <c r="O130" s="111">
        <f>IF(COUNT($H130:N130)&gt;=Input!$Y$7,0,($G87+(SUM($G130:N130)))*O$7)</f>
        <v>0</v>
      </c>
      <c r="P130" s="111">
        <f>IF(COUNT($H130:O130)&gt;=Input!$Y$7,0,($G87+(SUM($G130:O130)))*P$7)</f>
        <v>0</v>
      </c>
      <c r="Q130" s="111">
        <f>IF(COUNT($H130:P130)&gt;=Input!$Y$7,0,($G87+(SUM($G130:P130)))*Q$7)</f>
        <v>0</v>
      </c>
      <c r="R130" s="100"/>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1"/>
      <c r="BK130" s="221"/>
    </row>
    <row r="131" spans="1:63" hidden="1" outlineLevel="1">
      <c r="A131" s="9"/>
      <c r="B131" s="44"/>
      <c r="C131" s="282" t="s">
        <v>27</v>
      </c>
      <c r="D131" s="9"/>
      <c r="E131" s="9"/>
      <c r="F131" s="139"/>
      <c r="G131" s="201"/>
      <c r="H131" s="111"/>
      <c r="I131" s="111"/>
      <c r="J131" s="111"/>
      <c r="K131" s="111"/>
      <c r="L131" s="111">
        <f>IF(COUNT($H130:L130)=Input!$Y$7,SUM($G130:L130),0)</f>
        <v>0</v>
      </c>
      <c r="M131" s="111">
        <f>IF(COUNT($H130:M130)=Input!$Y$7,SUM($G130:M130),0)</f>
        <v>-1.6096278685424445E-2</v>
      </c>
      <c r="N131" s="111">
        <f>IF(COUNT($H130:N130)=Input!$Y$7,SUM($G130:N130),0)</f>
        <v>0</v>
      </c>
      <c r="O131" s="111">
        <f>IF(COUNT($H130:O130)=Input!$Y$7,SUM($G130:O130),0)</f>
        <v>0</v>
      </c>
      <c r="P131" s="111">
        <f>IF(COUNT($H130:P130)=Input!$Y$7,SUM($G130:P130),0)</f>
        <v>0</v>
      </c>
      <c r="Q131" s="111">
        <f>IF(COUNT($H130:Q130)=Input!$Y$7,SUM($G130:Q130),0)</f>
        <v>0</v>
      </c>
      <c r="R131" s="100"/>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1"/>
      <c r="BK131" s="221"/>
    </row>
    <row r="132" spans="1:63" hidden="1" outlineLevel="1">
      <c r="A132" s="9"/>
      <c r="B132" s="44"/>
      <c r="C132" s="270" t="str">
        <f>Asset13</f>
        <v>Land</v>
      </c>
      <c r="D132" s="9"/>
      <c r="E132" s="9"/>
      <c r="F132" s="139"/>
      <c r="G132" s="201"/>
      <c r="H132" s="111">
        <f>($G88+(SUM($G132:G132)))*H$7</f>
        <v>0</v>
      </c>
      <c r="I132" s="111">
        <f>($G88+(SUM($G132:H132)))*I$7</f>
        <v>0</v>
      </c>
      <c r="J132" s="111">
        <f>($G88+(SUM($G132:I132)))*J$7</f>
        <v>0</v>
      </c>
      <c r="K132" s="111">
        <f>($G88+(SUM($G132:J132)))*K$7</f>
        <v>0</v>
      </c>
      <c r="L132" s="111">
        <f>($G88+(SUM($G132:K132)))*L$7</f>
        <v>0</v>
      </c>
      <c r="M132" s="111">
        <f>($G88+(SUM($G132:L132)))*M$7</f>
        <v>0</v>
      </c>
      <c r="N132" s="111">
        <f>IF(COUNT($H132:M132)&gt;=Input!$Y$7,0,($G88+(SUM($G132:M132)))*N$7)</f>
        <v>0</v>
      </c>
      <c r="O132" s="111">
        <f>IF(COUNT($H132:N132)&gt;=Input!$Y$7,0,($G88+(SUM($G132:N132)))*O$7)</f>
        <v>0</v>
      </c>
      <c r="P132" s="111">
        <f>IF(COUNT($H132:O132)&gt;=Input!$Y$7,0,($G88+(SUM($G132:O132)))*P$7)</f>
        <v>0</v>
      </c>
      <c r="Q132" s="111">
        <f>IF(COUNT($H132:P132)&gt;=Input!$Y$7,0,($G88+(SUM($G132:P132)))*Q$7)</f>
        <v>0</v>
      </c>
      <c r="R132" s="100"/>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1"/>
      <c r="BK132" s="221"/>
    </row>
    <row r="133" spans="1:63" hidden="1" outlineLevel="1">
      <c r="A133" s="9"/>
      <c r="B133" s="44"/>
      <c r="C133" s="282" t="s">
        <v>27</v>
      </c>
      <c r="D133" s="9"/>
      <c r="E133" s="9"/>
      <c r="F133" s="139"/>
      <c r="G133" s="201"/>
      <c r="H133" s="111"/>
      <c r="I133" s="111"/>
      <c r="J133" s="111"/>
      <c r="K133" s="111"/>
      <c r="L133" s="111">
        <f>IF(COUNT($H132:L132)=Input!$Y$7,SUM($G132:L132),0)</f>
        <v>0</v>
      </c>
      <c r="M133" s="111">
        <f>IF(COUNT($H132:M132)=Input!$Y$7,SUM($G132:M132),0)</f>
        <v>0</v>
      </c>
      <c r="N133" s="111">
        <f>IF(COUNT($H132:N132)=Input!$Y$7,SUM($G132:N132),0)</f>
        <v>0</v>
      </c>
      <c r="O133" s="111">
        <f>IF(COUNT($H132:O132)=Input!$Y$7,SUM($G132:O132),0)</f>
        <v>0</v>
      </c>
      <c r="P133" s="111">
        <f>IF(COUNT($H132:P132)=Input!$Y$7,SUM($G132:P132),0)</f>
        <v>0</v>
      </c>
      <c r="Q133" s="111">
        <f>IF(COUNT($H132:Q132)=Input!$Y$7,SUM($G132:Q132),0)</f>
        <v>0</v>
      </c>
      <c r="R133" s="100"/>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1"/>
      <c r="BK133" s="221"/>
    </row>
    <row r="134" spans="1:63" hidden="1" outlineLevel="1">
      <c r="A134" s="9"/>
      <c r="B134" s="44"/>
      <c r="C134" s="270" t="str">
        <f>Asset14</f>
        <v>Easements</v>
      </c>
      <c r="D134" s="9"/>
      <c r="E134" s="9"/>
      <c r="F134" s="139"/>
      <c r="G134" s="201"/>
      <c r="H134" s="111">
        <f>($G89+(SUM($G134:G134)))*H$7</f>
        <v>0</v>
      </c>
      <c r="I134" s="111">
        <f>($G89+(SUM($G134:H134)))*I$7</f>
        <v>0</v>
      </c>
      <c r="J134" s="111">
        <f>($G89+(SUM($G134:I134)))*J$7</f>
        <v>0</v>
      </c>
      <c r="K134" s="111">
        <f>($G89+(SUM($G134:J134)))*K$7</f>
        <v>0</v>
      </c>
      <c r="L134" s="111">
        <f>($G89+(SUM($G134:K134)))*L$7</f>
        <v>0</v>
      </c>
      <c r="M134" s="111">
        <f>($G89+(SUM($G134:L134)))*M$7</f>
        <v>0</v>
      </c>
      <c r="N134" s="111">
        <f>IF(COUNT($H134:M134)&gt;=Input!$Y$7,0,($G89+(SUM($G134:M134)))*N$7)</f>
        <v>0</v>
      </c>
      <c r="O134" s="111">
        <f>IF(COUNT($H134:N134)&gt;=Input!$Y$7,0,($G89+(SUM($G134:N134)))*O$7)</f>
        <v>0</v>
      </c>
      <c r="P134" s="111">
        <f>IF(COUNT($H134:O134)&gt;=Input!$Y$7,0,($G89+(SUM($G134:O134)))*P$7)</f>
        <v>0</v>
      </c>
      <c r="Q134" s="111">
        <f>IF(COUNT($H134:P134)&gt;=Input!$Y$7,0,($G89+(SUM($G134:P134)))*Q$7)</f>
        <v>0</v>
      </c>
      <c r="R134" s="100"/>
      <c r="S134" s="100"/>
      <c r="T134" s="100"/>
      <c r="U134" s="100"/>
      <c r="V134" s="100"/>
      <c r="W134" s="100"/>
      <c r="X134" s="100"/>
      <c r="Y134" s="100"/>
      <c r="Z134" s="100"/>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1"/>
      <c r="BK134" s="221"/>
    </row>
    <row r="135" spans="1:63" hidden="1" outlineLevel="1">
      <c r="A135" s="9"/>
      <c r="B135" s="44"/>
      <c r="C135" s="282" t="s">
        <v>27</v>
      </c>
      <c r="D135" s="9"/>
      <c r="E135" s="9"/>
      <c r="F135" s="139"/>
      <c r="G135" s="201"/>
      <c r="H135" s="111"/>
      <c r="I135" s="111"/>
      <c r="J135" s="111"/>
      <c r="K135" s="111"/>
      <c r="L135" s="111">
        <f>IF(COUNT($H134:L134)=Input!$Y$7,SUM($G134:L134),0)</f>
        <v>0</v>
      </c>
      <c r="M135" s="111">
        <f>IF(COUNT($H134:M134)=Input!$Y$7,SUM($G134:M134),0)</f>
        <v>0</v>
      </c>
      <c r="N135" s="111">
        <f>IF(COUNT($H134:N134)=Input!$Y$7,SUM($G134:N134),0)</f>
        <v>0</v>
      </c>
      <c r="O135" s="111">
        <f>IF(COUNT($H134:O134)=Input!$Y$7,SUM($G134:O134),0)</f>
        <v>0</v>
      </c>
      <c r="P135" s="111">
        <f>IF(COUNT($H134:P134)=Input!$Y$7,SUM($G134:P134),0)</f>
        <v>0</v>
      </c>
      <c r="Q135" s="111">
        <f>IF(COUNT($H134:Q134)=Input!$Y$7,SUM($G134:Q134),0)</f>
        <v>0</v>
      </c>
      <c r="R135" s="100"/>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1"/>
      <c r="BK135" s="221"/>
    </row>
    <row r="136" spans="1:63" hidden="1" outlineLevel="1">
      <c r="A136" s="9"/>
      <c r="B136" s="44"/>
      <c r="C136" s="270">
        <f>Asset15</f>
        <v>0</v>
      </c>
      <c r="D136" s="9"/>
      <c r="E136" s="9"/>
      <c r="F136" s="139"/>
      <c r="G136" s="201"/>
      <c r="H136" s="111">
        <f>($G90+(SUM($G136:G136)))*H$7</f>
        <v>0</v>
      </c>
      <c r="I136" s="111">
        <f>($G90+(SUM($G136:H136)))*I$7</f>
        <v>0</v>
      </c>
      <c r="J136" s="111">
        <f>($G90+(SUM($G136:I136)))*J$7</f>
        <v>0</v>
      </c>
      <c r="K136" s="111">
        <f>($G90+(SUM($G136:J136)))*K$7</f>
        <v>0</v>
      </c>
      <c r="L136" s="111">
        <f>($G90+(SUM($G136:K136)))*L$7</f>
        <v>0</v>
      </c>
      <c r="M136" s="111">
        <f>($G90+(SUM($G136:L136)))*M$7</f>
        <v>0</v>
      </c>
      <c r="N136" s="111">
        <f>IF(COUNT($H136:M136)&gt;=Input!$Y$7,0,($G90+(SUM($G136:M136)))*N$7)</f>
        <v>0</v>
      </c>
      <c r="O136" s="111">
        <f>IF(COUNT($H136:N136)&gt;=Input!$Y$7,0,($G90+(SUM($G136:N136)))*O$7)</f>
        <v>0</v>
      </c>
      <c r="P136" s="111">
        <f>IF(COUNT($H136:O136)&gt;=Input!$Y$7,0,($G90+(SUM($G136:O136)))*P$7)</f>
        <v>0</v>
      </c>
      <c r="Q136" s="111">
        <f>IF(COUNT($H136:P136)&gt;=Input!$Y$7,0,($G90+(SUM($G136:P136)))*Q$7)</f>
        <v>0</v>
      </c>
      <c r="R136" s="100"/>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1"/>
      <c r="BK136" s="221"/>
    </row>
    <row r="137" spans="1:63" hidden="1" outlineLevel="1">
      <c r="A137" s="9"/>
      <c r="B137" s="44"/>
      <c r="C137" s="282" t="s">
        <v>27</v>
      </c>
      <c r="D137" s="9"/>
      <c r="E137" s="9"/>
      <c r="F137" s="139"/>
      <c r="G137" s="201"/>
      <c r="H137" s="111"/>
      <c r="I137" s="111"/>
      <c r="J137" s="111"/>
      <c r="K137" s="111"/>
      <c r="L137" s="111">
        <f>IF(COUNT($H136:L136)=Input!$Y$7,SUM($G136:L136),0)</f>
        <v>0</v>
      </c>
      <c r="M137" s="111">
        <f>IF(COUNT($H136:M136)=Input!$Y$7,SUM($G136:M136),0)</f>
        <v>0</v>
      </c>
      <c r="N137" s="111">
        <f>IF(COUNT($H136:N136)=Input!$Y$7,SUM($G136:N136),0)</f>
        <v>0</v>
      </c>
      <c r="O137" s="111">
        <f>IF(COUNT($H136:O136)=Input!$Y$7,SUM($G136:O136),0)</f>
        <v>0</v>
      </c>
      <c r="P137" s="111">
        <f>IF(COUNT($H136:P136)=Input!$Y$7,SUM($G136:P136),0)</f>
        <v>0</v>
      </c>
      <c r="Q137" s="111">
        <f>IF(COUNT($H136:Q136)=Input!$Y$7,SUM($G136:Q136),0)</f>
        <v>0</v>
      </c>
      <c r="R137" s="100"/>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1"/>
      <c r="BK137" s="221"/>
    </row>
    <row r="138" spans="1:63" hidden="1" outlineLevel="1">
      <c r="A138" s="9"/>
      <c r="B138" s="44"/>
      <c r="C138" s="270">
        <f>Asset16</f>
        <v>0</v>
      </c>
      <c r="D138" s="9"/>
      <c r="E138" s="9"/>
      <c r="F138" s="139"/>
      <c r="G138" s="201"/>
      <c r="H138" s="111">
        <f>($G91+(SUM($G138:G138)))*H$7</f>
        <v>0</v>
      </c>
      <c r="I138" s="111">
        <f>($G91+(SUM($G138:H138)))*I$7</f>
        <v>0</v>
      </c>
      <c r="J138" s="111">
        <f>($G91+(SUM($G138:I138)))*J$7</f>
        <v>0</v>
      </c>
      <c r="K138" s="111">
        <f>($G91+(SUM($G138:J138)))*K$7</f>
        <v>0</v>
      </c>
      <c r="L138" s="111">
        <f>($G91+(SUM($G138:K138)))*L$7</f>
        <v>0</v>
      </c>
      <c r="M138" s="111">
        <f>($G91+(SUM($G138:L138)))*M$7</f>
        <v>0</v>
      </c>
      <c r="N138" s="111">
        <f>IF(COUNT($H138:M138)&gt;=Input!$Y$7,0,($G91+(SUM($G138:M138)))*N$7)</f>
        <v>0</v>
      </c>
      <c r="O138" s="111">
        <f>IF(COUNT($H138:N138)&gt;=Input!$Y$7,0,($G91+(SUM($G138:N138)))*O$7)</f>
        <v>0</v>
      </c>
      <c r="P138" s="111">
        <f>IF(COUNT($H138:O138)&gt;=Input!$Y$7,0,($G91+(SUM($G138:O138)))*P$7)</f>
        <v>0</v>
      </c>
      <c r="Q138" s="111">
        <f>IF(COUNT($H138:P138)&gt;=Input!$Y$7,0,($G91+(SUM($G138:P138)))*Q$7)</f>
        <v>0</v>
      </c>
      <c r="R138" s="100"/>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1"/>
      <c r="BK138" s="221"/>
    </row>
    <row r="139" spans="1:63" hidden="1" outlineLevel="1">
      <c r="A139" s="9"/>
      <c r="B139" s="44"/>
      <c r="C139" s="282" t="s">
        <v>27</v>
      </c>
      <c r="D139" s="9"/>
      <c r="E139" s="9"/>
      <c r="F139" s="139"/>
      <c r="G139" s="201"/>
      <c r="H139" s="111"/>
      <c r="I139" s="111"/>
      <c r="J139" s="111"/>
      <c r="K139" s="111"/>
      <c r="L139" s="111">
        <f>IF(COUNT($H138:L138)=Input!$Y$7,SUM($G138:L138),0)</f>
        <v>0</v>
      </c>
      <c r="M139" s="111">
        <f>IF(COUNT($H138:M138)=Input!$Y$7,SUM($G138:M138),0)</f>
        <v>0</v>
      </c>
      <c r="N139" s="111">
        <f>IF(COUNT($H138:N138)=Input!$Y$7,SUM($G138:N138),0)</f>
        <v>0</v>
      </c>
      <c r="O139" s="111">
        <f>IF(COUNT($H138:O138)=Input!$Y$7,SUM($G138:O138),0)</f>
        <v>0</v>
      </c>
      <c r="P139" s="111">
        <f>IF(COUNT($H138:P138)=Input!$Y$7,SUM($G138:P138),0)</f>
        <v>0</v>
      </c>
      <c r="Q139" s="111">
        <f>IF(COUNT($H138:Q138)=Input!$Y$7,SUM($G138:Q138),0)</f>
        <v>0</v>
      </c>
      <c r="R139" s="100"/>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1"/>
      <c r="BK139" s="221"/>
    </row>
    <row r="140" spans="1:63" hidden="1" outlineLevel="1">
      <c r="A140" s="9"/>
      <c r="B140" s="44"/>
      <c r="C140" s="270">
        <f>Asset17</f>
        <v>0</v>
      </c>
      <c r="D140" s="9"/>
      <c r="E140" s="9"/>
      <c r="F140" s="139"/>
      <c r="G140" s="201"/>
      <c r="H140" s="111">
        <f>($G92+(SUM($G140:G140)))*H$7</f>
        <v>0</v>
      </c>
      <c r="I140" s="111">
        <f>($G92+(SUM($G140:H140)))*I$7</f>
        <v>0</v>
      </c>
      <c r="J140" s="111">
        <f>($G92+(SUM($G140:I140)))*J$7</f>
        <v>0</v>
      </c>
      <c r="K140" s="111">
        <f>($G92+(SUM($G140:J140)))*K$7</f>
        <v>0</v>
      </c>
      <c r="L140" s="111">
        <f>($G92+(SUM($G140:K140)))*L$7</f>
        <v>0</v>
      </c>
      <c r="M140" s="111">
        <f>($G92+(SUM($G140:L140)))*M$7</f>
        <v>0</v>
      </c>
      <c r="N140" s="111">
        <f>IF(COUNT($H140:M140)&gt;=Input!$Y$7,0,($G92+(SUM($G140:M140)))*N$7)</f>
        <v>0</v>
      </c>
      <c r="O140" s="111">
        <f>IF(COUNT($H140:N140)&gt;=Input!$Y$7,0,($G92+(SUM($G140:N140)))*O$7)</f>
        <v>0</v>
      </c>
      <c r="P140" s="111">
        <f>IF(COUNT($H140:O140)&gt;=Input!$Y$7,0,($G92+(SUM($G140:O140)))*P$7)</f>
        <v>0</v>
      </c>
      <c r="Q140" s="111">
        <f>IF(COUNT($H140:P140)&gt;=Input!$Y$7,0,($G92+(SUM($G140:P140)))*Q$7)</f>
        <v>0</v>
      </c>
      <c r="R140" s="100"/>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1"/>
      <c r="BK140" s="221"/>
    </row>
    <row r="141" spans="1:63" hidden="1" outlineLevel="1">
      <c r="A141" s="9"/>
      <c r="B141" s="44"/>
      <c r="C141" s="282" t="s">
        <v>27</v>
      </c>
      <c r="D141" s="9"/>
      <c r="E141" s="9"/>
      <c r="F141" s="139"/>
      <c r="G141" s="201"/>
      <c r="H141" s="111"/>
      <c r="I141" s="111"/>
      <c r="J141" s="111"/>
      <c r="K141" s="111"/>
      <c r="L141" s="111">
        <f>IF(COUNT($H140:L140)=Input!$Y$7,SUM($G140:L140),0)</f>
        <v>0</v>
      </c>
      <c r="M141" s="111">
        <f>IF(COUNT($H140:M140)=Input!$Y$7,SUM($G140:M140),0)</f>
        <v>0</v>
      </c>
      <c r="N141" s="111">
        <f>IF(COUNT($H140:N140)=Input!$Y$7,SUM($G140:N140),0)</f>
        <v>0</v>
      </c>
      <c r="O141" s="111">
        <f>IF(COUNT($H140:O140)=Input!$Y$7,SUM($G140:O140),0)</f>
        <v>0</v>
      </c>
      <c r="P141" s="111">
        <f>IF(COUNT($H140:P140)=Input!$Y$7,SUM($G140:P140),0)</f>
        <v>0</v>
      </c>
      <c r="Q141" s="111">
        <f>IF(COUNT($H140:Q140)=Input!$Y$7,SUM($G140:Q140),0)</f>
        <v>0</v>
      </c>
      <c r="R141" s="100"/>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1"/>
      <c r="BK141" s="221"/>
    </row>
    <row r="142" spans="1:63" hidden="1" outlineLevel="1">
      <c r="A142" s="9"/>
      <c r="B142" s="44"/>
      <c r="C142" s="270">
        <f>Asset18</f>
        <v>0</v>
      </c>
      <c r="D142" s="9"/>
      <c r="E142" s="9"/>
      <c r="F142" s="139"/>
      <c r="G142" s="201"/>
      <c r="H142" s="111">
        <f>($G93+(SUM($G142:G142)))*H$7</f>
        <v>0</v>
      </c>
      <c r="I142" s="111">
        <f>($G93+(SUM($G142:H142)))*I$7</f>
        <v>0</v>
      </c>
      <c r="J142" s="111">
        <f>($G93+(SUM($G142:I142)))*J$7</f>
        <v>0</v>
      </c>
      <c r="K142" s="111">
        <f>($G93+(SUM($G142:J142)))*K$7</f>
        <v>0</v>
      </c>
      <c r="L142" s="111">
        <f>($G93+(SUM($G142:K142)))*L$7</f>
        <v>0</v>
      </c>
      <c r="M142" s="111">
        <f>($G93+(SUM($G142:L142)))*M$7</f>
        <v>0</v>
      </c>
      <c r="N142" s="111">
        <f>IF(COUNT($H142:M142)&gt;=Input!$Y$7,0,($G93+(SUM($G142:M142)))*N$7)</f>
        <v>0</v>
      </c>
      <c r="O142" s="111">
        <f>IF(COUNT($H142:N142)&gt;=Input!$Y$7,0,($G93+(SUM($G142:N142)))*O$7)</f>
        <v>0</v>
      </c>
      <c r="P142" s="111">
        <f>IF(COUNT($H142:O142)&gt;=Input!$Y$7,0,($G93+(SUM($G142:O142)))*P$7)</f>
        <v>0</v>
      </c>
      <c r="Q142" s="111">
        <f>IF(COUNT($H142:P142)&gt;=Input!$Y$7,0,($G93+(SUM($G142:P142)))*Q$7)</f>
        <v>0</v>
      </c>
      <c r="R142" s="100"/>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1"/>
      <c r="BK142" s="221"/>
    </row>
    <row r="143" spans="1:63" hidden="1" outlineLevel="1">
      <c r="A143" s="9"/>
      <c r="B143" s="44"/>
      <c r="C143" s="282" t="s">
        <v>27</v>
      </c>
      <c r="D143" s="9"/>
      <c r="E143" s="9"/>
      <c r="F143" s="139"/>
      <c r="G143" s="201"/>
      <c r="H143" s="111"/>
      <c r="I143" s="111"/>
      <c r="J143" s="111"/>
      <c r="K143" s="111"/>
      <c r="L143" s="111">
        <f>IF(COUNT($H142:L142)=Input!$Y$7,SUM($G142:L142),0)</f>
        <v>0</v>
      </c>
      <c r="M143" s="111">
        <f>IF(COUNT($H142:M142)=Input!$Y$7,SUM($G142:M142),0)</f>
        <v>0</v>
      </c>
      <c r="N143" s="111">
        <f>IF(COUNT($H142:N142)=Input!$Y$7,SUM($G142:N142),0)</f>
        <v>0</v>
      </c>
      <c r="O143" s="111">
        <f>IF(COUNT($H142:O142)=Input!$Y$7,SUM($G142:O142),0)</f>
        <v>0</v>
      </c>
      <c r="P143" s="111">
        <f>IF(COUNT($H142:P142)=Input!$Y$7,SUM($G142:P142),0)</f>
        <v>0</v>
      </c>
      <c r="Q143" s="111">
        <f>IF(COUNT($H142:Q142)=Input!$Y$7,SUM($G142:Q142),0)</f>
        <v>0</v>
      </c>
      <c r="R143" s="100"/>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1"/>
      <c r="BK143" s="221"/>
    </row>
    <row r="144" spans="1:63" hidden="1" outlineLevel="1">
      <c r="A144" s="9"/>
      <c r="B144" s="44"/>
      <c r="C144" s="270">
        <f>Asset19</f>
        <v>0</v>
      </c>
      <c r="D144" s="9"/>
      <c r="E144" s="9"/>
      <c r="F144" s="139"/>
      <c r="G144" s="201"/>
      <c r="H144" s="111">
        <f>($G94+(SUM($G144:G144)))*H$7</f>
        <v>0</v>
      </c>
      <c r="I144" s="111">
        <f>($G94+(SUM($G144:H144)))*I$7</f>
        <v>0</v>
      </c>
      <c r="J144" s="111">
        <f>($G94+(SUM($G144:I144)))*J$7</f>
        <v>0</v>
      </c>
      <c r="K144" s="111">
        <f>($G94+(SUM($G144:J144)))*K$7</f>
        <v>0</v>
      </c>
      <c r="L144" s="111">
        <f>($G94+(SUM($G144:K144)))*L$7</f>
        <v>0</v>
      </c>
      <c r="M144" s="111">
        <f>($G94+(SUM($G144:L144)))*M$7</f>
        <v>0</v>
      </c>
      <c r="N144" s="111">
        <f>IF(COUNT($H144:M144)&gt;=Input!$Y$7,0,($G94+(SUM($G144:M144)))*N$7)</f>
        <v>0</v>
      </c>
      <c r="O144" s="111">
        <f>IF(COUNT($H144:N144)&gt;=Input!$Y$7,0,($G94+(SUM($G144:N144)))*O$7)</f>
        <v>0</v>
      </c>
      <c r="P144" s="111">
        <f>IF(COUNT($H144:O144)&gt;=Input!$Y$7,0,($G94+(SUM($G144:O144)))*P$7)</f>
        <v>0</v>
      </c>
      <c r="Q144" s="111">
        <f>IF(COUNT($H144:P144)&gt;=Input!$Y$7,0,($G94+(SUM($G144:P144)))*Q$7)</f>
        <v>0</v>
      </c>
      <c r="R144" s="100"/>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1"/>
      <c r="BK144" s="221"/>
    </row>
    <row r="145" spans="1:63" hidden="1" outlineLevel="1">
      <c r="A145" s="9"/>
      <c r="B145" s="44"/>
      <c r="C145" s="282" t="s">
        <v>27</v>
      </c>
      <c r="D145" s="9"/>
      <c r="E145" s="9"/>
      <c r="F145" s="139"/>
      <c r="G145" s="201"/>
      <c r="H145" s="111"/>
      <c r="I145" s="111"/>
      <c r="J145" s="111"/>
      <c r="K145" s="111"/>
      <c r="L145" s="111">
        <f>IF(COUNT($H144:L144)=Input!$Y$7,SUM($G144:L144),0)</f>
        <v>0</v>
      </c>
      <c r="M145" s="111">
        <f>IF(COUNT($H144:M144)=Input!$Y$7,SUM($G144:M144),0)</f>
        <v>0</v>
      </c>
      <c r="N145" s="111">
        <f>IF(COUNT($H144:N144)=Input!$Y$7,SUM($G144:N144),0)</f>
        <v>0</v>
      </c>
      <c r="O145" s="111">
        <f>IF(COUNT($H144:O144)=Input!$Y$7,SUM($G144:O144),0)</f>
        <v>0</v>
      </c>
      <c r="P145" s="111">
        <f>IF(COUNT($H144:P144)=Input!$Y$7,SUM($G144:P144),0)</f>
        <v>0</v>
      </c>
      <c r="Q145" s="111">
        <f>IF(COUNT($H144:Q144)=Input!$Y$7,SUM($G144:Q144),0)</f>
        <v>0</v>
      </c>
      <c r="R145" s="100"/>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1"/>
      <c r="BK145" s="221"/>
    </row>
    <row r="146" spans="1:63" hidden="1" outlineLevel="1">
      <c r="A146" s="9"/>
      <c r="B146" s="44"/>
      <c r="C146" s="270">
        <f>Asset20</f>
        <v>0</v>
      </c>
      <c r="D146" s="9"/>
      <c r="E146" s="9"/>
      <c r="F146" s="139"/>
      <c r="G146" s="201"/>
      <c r="H146" s="111">
        <f>($G95+(SUM($G146:G146)))*H$7</f>
        <v>0</v>
      </c>
      <c r="I146" s="111">
        <f>($G95+(SUM($G146:H146)))*I$7</f>
        <v>0</v>
      </c>
      <c r="J146" s="111">
        <f>($G95+(SUM($G146:I146)))*J$7</f>
        <v>0</v>
      </c>
      <c r="K146" s="111">
        <f>($G95+(SUM($G146:J146)))*K$7</f>
        <v>0</v>
      </c>
      <c r="L146" s="111">
        <f>($G95+(SUM($G146:K146)))*L$7</f>
        <v>0</v>
      </c>
      <c r="M146" s="111">
        <f>($G95+(SUM($G146:L146)))*M$7</f>
        <v>0</v>
      </c>
      <c r="N146" s="111">
        <f>IF(COUNT($H146:M146)&gt;=Input!$Y$7,0,($G95+(SUM($G146:M146)))*N$7)</f>
        <v>0</v>
      </c>
      <c r="O146" s="111">
        <f>IF(COUNT($H146:N146)&gt;=Input!$Y$7,0,($G95+(SUM($G146:N146)))*O$7)</f>
        <v>0</v>
      </c>
      <c r="P146" s="111">
        <f>IF(COUNT($H146:O146)&gt;=Input!$Y$7,0,($G95+(SUM($G146:O146)))*P$7)</f>
        <v>0</v>
      </c>
      <c r="Q146" s="111">
        <f>IF(COUNT($H146:P146)&gt;=Input!$Y$7,0,($G95+(SUM($G146:P146)))*Q$7)</f>
        <v>0</v>
      </c>
      <c r="R146" s="100"/>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1"/>
      <c r="BK146" s="221"/>
    </row>
    <row r="147" spans="1:63" hidden="1" outlineLevel="1">
      <c r="A147" s="9"/>
      <c r="B147" s="44"/>
      <c r="C147" s="282" t="s">
        <v>27</v>
      </c>
      <c r="D147" s="9"/>
      <c r="E147" s="9"/>
      <c r="F147" s="139"/>
      <c r="G147" s="201"/>
      <c r="H147" s="111"/>
      <c r="I147" s="111"/>
      <c r="J147" s="111"/>
      <c r="K147" s="111"/>
      <c r="L147" s="111">
        <f>IF(COUNT($H146:L146)=Input!$Y$7,SUM($G146:L146),0)</f>
        <v>0</v>
      </c>
      <c r="M147" s="111">
        <f>IF(COUNT($H146:M146)=Input!$Y$7,SUM($G146:M146),0)</f>
        <v>0</v>
      </c>
      <c r="N147" s="111">
        <f>IF(COUNT($H146:N146)=Input!$Y$7,SUM($G146:N146),0)</f>
        <v>0</v>
      </c>
      <c r="O147" s="111">
        <f>IF(COUNT($H146:O146)=Input!$Y$7,SUM($G146:O146),0)</f>
        <v>0</v>
      </c>
      <c r="P147" s="111">
        <f>IF(COUNT($H146:P146)=Input!$Y$7,SUM($G146:P146),0)</f>
        <v>0</v>
      </c>
      <c r="Q147" s="111">
        <f>IF(COUNT($H146:Q146)=Input!$Y$7,SUM($G146:Q146),0)</f>
        <v>0</v>
      </c>
      <c r="R147" s="100"/>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1"/>
      <c r="BK147" s="221"/>
    </row>
    <row r="148" spans="1:63" hidden="1" outlineLevel="1">
      <c r="A148" s="9"/>
      <c r="B148" s="44"/>
      <c r="C148" s="282">
        <f>Asset21</f>
        <v>0</v>
      </c>
      <c r="D148" s="9"/>
      <c r="E148" s="9"/>
      <c r="F148" s="139"/>
      <c r="G148" s="201"/>
      <c r="H148" s="111">
        <f>($G96+(SUM($G148:G148)))*H$7</f>
        <v>0</v>
      </c>
      <c r="I148" s="111">
        <f>($G96+(SUM($G148:H148)))*I$7</f>
        <v>0</v>
      </c>
      <c r="J148" s="111">
        <f>($G96+(SUM($G148:I148)))*J$7</f>
        <v>0</v>
      </c>
      <c r="K148" s="111">
        <f>($G96+(SUM($G148:J148)))*K$7</f>
        <v>0</v>
      </c>
      <c r="L148" s="111">
        <f>($G96+(SUM($G148:K148)))*L$7</f>
        <v>0</v>
      </c>
      <c r="M148" s="111">
        <f>($G96+(SUM($G148:L148)))*M$7</f>
        <v>0</v>
      </c>
      <c r="N148" s="111">
        <f>IF(COUNT($H148:M148)&gt;=Input!$Y$7,0,($G96+(SUM($G148:M148)))*N$7)</f>
        <v>0</v>
      </c>
      <c r="O148" s="111">
        <f>IF(COUNT($H148:N148)&gt;=Input!$Y$7,0,($G96+(SUM($G148:N148)))*O$7)</f>
        <v>0</v>
      </c>
      <c r="P148" s="111">
        <f>IF(COUNT($H148:O148)&gt;=Input!$Y$7,0,($G96+(SUM($G148:O148)))*P$7)</f>
        <v>0</v>
      </c>
      <c r="Q148" s="111">
        <f>IF(COUNT($H148:P148)&gt;=Input!$Y$7,0,($G96+(SUM($G148:P148)))*Q$7)</f>
        <v>0</v>
      </c>
      <c r="R148" s="100"/>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1"/>
      <c r="BK148" s="221"/>
    </row>
    <row r="149" spans="1:63" hidden="1" outlineLevel="1">
      <c r="A149" s="9"/>
      <c r="B149" s="44"/>
      <c r="C149" s="282" t="s">
        <v>27</v>
      </c>
      <c r="D149" s="9"/>
      <c r="E149" s="9"/>
      <c r="F149" s="139"/>
      <c r="G149" s="201"/>
      <c r="H149" s="111"/>
      <c r="I149" s="111"/>
      <c r="J149" s="111"/>
      <c r="K149" s="111"/>
      <c r="L149" s="111">
        <f>IF(COUNT($H148:L148)=Input!$Y$7,SUM($G148:L148),0)</f>
        <v>0</v>
      </c>
      <c r="M149" s="111">
        <f>IF(COUNT($H148:M148)=Input!$Y$7,SUM($G148:M148),0)</f>
        <v>0</v>
      </c>
      <c r="N149" s="111">
        <f>IF(COUNT($H148:N148)=Input!$Y$7,SUM($G148:N148),0)</f>
        <v>0</v>
      </c>
      <c r="O149" s="111">
        <f>IF(COUNT($H148:O148)=Input!$Y$7,SUM($G148:O148),0)</f>
        <v>0</v>
      </c>
      <c r="P149" s="111">
        <f>IF(COUNT($H148:P148)=Input!$Y$7,SUM($G148:P148),0)</f>
        <v>0</v>
      </c>
      <c r="Q149" s="111">
        <f>IF(COUNT($H148:Q148)=Input!$Y$7,SUM($G148:Q148),0)</f>
        <v>0</v>
      </c>
      <c r="R149" s="100"/>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1"/>
      <c r="BK149" s="221"/>
    </row>
    <row r="150" spans="1:63" hidden="1" outlineLevel="1">
      <c r="A150" s="9"/>
      <c r="B150" s="44"/>
      <c r="C150" s="282">
        <f>Asset22</f>
        <v>0</v>
      </c>
      <c r="D150" s="9"/>
      <c r="E150" s="9"/>
      <c r="F150" s="139"/>
      <c r="G150" s="201"/>
      <c r="H150" s="111">
        <f>($G97+(SUM($G150:G150)))*H$7</f>
        <v>0</v>
      </c>
      <c r="I150" s="111">
        <f>($G97+(SUM($G150:H150)))*I$7</f>
        <v>0</v>
      </c>
      <c r="J150" s="111">
        <f>($G97+(SUM($G150:I150)))*J$7</f>
        <v>0</v>
      </c>
      <c r="K150" s="111">
        <f>($G97+(SUM($G150:J150)))*K$7</f>
        <v>0</v>
      </c>
      <c r="L150" s="111">
        <f>($G97+(SUM($G150:K150)))*L$7</f>
        <v>0</v>
      </c>
      <c r="M150" s="111">
        <f>($G97+(SUM($G150:L150)))*M$7</f>
        <v>0</v>
      </c>
      <c r="N150" s="111">
        <f>IF(COUNT($H150:M150)&gt;=Input!$Y$7,0,($G97+(SUM($G150:M150)))*N$7)</f>
        <v>0</v>
      </c>
      <c r="O150" s="111">
        <f>IF(COUNT($H150:N150)&gt;=Input!$Y$7,0,($G97+(SUM($G150:N150)))*O$7)</f>
        <v>0</v>
      </c>
      <c r="P150" s="111">
        <f>IF(COUNT($H150:O150)&gt;=Input!$Y$7,0,($G97+(SUM($G150:O150)))*P$7)</f>
        <v>0</v>
      </c>
      <c r="Q150" s="111">
        <f>IF(COUNT($H150:P150)&gt;=Input!$Y$7,0,($G97+(SUM($G150:P150)))*Q$7)</f>
        <v>0</v>
      </c>
      <c r="R150" s="100"/>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1"/>
      <c r="BK150" s="221"/>
    </row>
    <row r="151" spans="1:63" hidden="1" outlineLevel="1">
      <c r="A151" s="9"/>
      <c r="B151" s="44"/>
      <c r="C151" s="282" t="s">
        <v>27</v>
      </c>
      <c r="D151" s="9"/>
      <c r="E151" s="9"/>
      <c r="F151" s="139"/>
      <c r="G151" s="201"/>
      <c r="H151" s="111"/>
      <c r="I151" s="111"/>
      <c r="J151" s="111"/>
      <c r="K151" s="111"/>
      <c r="L151" s="111">
        <f>IF(COUNT($H150:L150)=Input!$Y$7,SUM($G150:L150),0)</f>
        <v>0</v>
      </c>
      <c r="M151" s="111">
        <f>IF(COUNT($H150:M150)=Input!$Y$7,SUM($G150:M150),0)</f>
        <v>0</v>
      </c>
      <c r="N151" s="111">
        <f>IF(COUNT($H150:N150)=Input!$Y$7,SUM($G150:N150),0)</f>
        <v>0</v>
      </c>
      <c r="O151" s="111">
        <f>IF(COUNT($H150:O150)=Input!$Y$7,SUM($G150:O150),0)</f>
        <v>0</v>
      </c>
      <c r="P151" s="111">
        <f>IF(COUNT($H150:P150)=Input!$Y$7,SUM($G150:P150),0)</f>
        <v>0</v>
      </c>
      <c r="Q151" s="111">
        <f>IF(COUNT($H150:Q150)=Input!$Y$7,SUM($G150:Q150),0)</f>
        <v>0</v>
      </c>
      <c r="R151" s="100"/>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1"/>
      <c r="BK151" s="221"/>
    </row>
    <row r="152" spans="1:63" hidden="1" outlineLevel="1">
      <c r="A152" s="9"/>
      <c r="B152" s="44"/>
      <c r="C152" s="282">
        <f>Asset23</f>
        <v>0</v>
      </c>
      <c r="D152" s="9"/>
      <c r="E152" s="9"/>
      <c r="F152" s="139"/>
      <c r="G152" s="201"/>
      <c r="H152" s="111">
        <f>($G98+(SUM($G152:G152)))*H$7</f>
        <v>0</v>
      </c>
      <c r="I152" s="111">
        <f>($G98+(SUM($G152:H152)))*I$7</f>
        <v>0</v>
      </c>
      <c r="J152" s="111">
        <f>($G98+(SUM($G152:I152)))*J$7</f>
        <v>0</v>
      </c>
      <c r="K152" s="111">
        <f>($G98+(SUM($G152:J152)))*K$7</f>
        <v>0</v>
      </c>
      <c r="L152" s="111">
        <f>($G98+(SUM($G152:K152)))*L$7</f>
        <v>0</v>
      </c>
      <c r="M152" s="111">
        <f>($G98+(SUM($G152:L152)))*M$7</f>
        <v>0</v>
      </c>
      <c r="N152" s="111">
        <f>IF(COUNT($H152:M152)&gt;=Input!$Y$7,0,($G98+(SUM($G152:M152)))*N$7)</f>
        <v>0</v>
      </c>
      <c r="O152" s="111">
        <f>IF(COUNT($H152:N152)&gt;=Input!$Y$7,0,($G98+(SUM($G152:N152)))*O$7)</f>
        <v>0</v>
      </c>
      <c r="P152" s="111">
        <f>IF(COUNT($H152:O152)&gt;=Input!$Y$7,0,($G98+(SUM($G152:O152)))*P$7)</f>
        <v>0</v>
      </c>
      <c r="Q152" s="111">
        <f>IF(COUNT($H152:P152)&gt;=Input!$Y$7,0,($G98+(SUM($G152:P152)))*Q$7)</f>
        <v>0</v>
      </c>
      <c r="R152" s="100"/>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1"/>
      <c r="BK152" s="221"/>
    </row>
    <row r="153" spans="1:63" hidden="1" outlineLevel="1">
      <c r="A153" s="9"/>
      <c r="B153" s="44"/>
      <c r="C153" s="282" t="s">
        <v>27</v>
      </c>
      <c r="D153" s="9"/>
      <c r="E153" s="9"/>
      <c r="F153" s="139"/>
      <c r="G153" s="201"/>
      <c r="H153" s="111"/>
      <c r="I153" s="111"/>
      <c r="J153" s="111"/>
      <c r="K153" s="111"/>
      <c r="L153" s="111">
        <f>IF(COUNT($H152:L152)=Input!$Y$7,SUM($G152:L152),0)</f>
        <v>0</v>
      </c>
      <c r="M153" s="111">
        <f>IF(COUNT($H152:M152)=Input!$Y$7,SUM($G152:M152),0)</f>
        <v>0</v>
      </c>
      <c r="N153" s="111">
        <f>IF(COUNT($H152:N152)=Input!$Y$7,SUM($G152:N152),0)</f>
        <v>0</v>
      </c>
      <c r="O153" s="111">
        <f>IF(COUNT($H152:O152)=Input!$Y$7,SUM($G152:O152),0)</f>
        <v>0</v>
      </c>
      <c r="P153" s="111">
        <f>IF(COUNT($H152:P152)=Input!$Y$7,SUM($G152:P152),0)</f>
        <v>0</v>
      </c>
      <c r="Q153" s="111">
        <f>IF(COUNT($H152:Q152)=Input!$Y$7,SUM($G152:Q152),0)</f>
        <v>0</v>
      </c>
      <c r="R153" s="100"/>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1"/>
      <c r="BK153" s="221"/>
    </row>
    <row r="154" spans="1:63" hidden="1" outlineLevel="1">
      <c r="A154" s="9"/>
      <c r="B154" s="44"/>
      <c r="C154" s="282">
        <f>Asset24</f>
        <v>0</v>
      </c>
      <c r="D154" s="9"/>
      <c r="E154" s="9"/>
      <c r="F154" s="139"/>
      <c r="G154" s="201"/>
      <c r="H154" s="111">
        <f>($G99+(SUM($G154:G154)))*H$7</f>
        <v>0</v>
      </c>
      <c r="I154" s="111">
        <f>($G99+(SUM($G154:H154)))*I$7</f>
        <v>0</v>
      </c>
      <c r="J154" s="111">
        <f>($G99+(SUM($G154:I154)))*J$7</f>
        <v>0</v>
      </c>
      <c r="K154" s="111">
        <f>($G99+(SUM($G154:J154)))*K$7</f>
        <v>0</v>
      </c>
      <c r="L154" s="111">
        <f>($G99+(SUM($G154:K154)))*L$7</f>
        <v>0</v>
      </c>
      <c r="M154" s="111">
        <f>($G99+(SUM($G154:L154)))*M$7</f>
        <v>0</v>
      </c>
      <c r="N154" s="111">
        <f>IF(COUNT($H154:M154)&gt;=Input!$Y$7,0,($G99+(SUM($G154:M154)))*N$7)</f>
        <v>0</v>
      </c>
      <c r="O154" s="111">
        <f>IF(COUNT($H154:N154)&gt;=Input!$Y$7,0,($G99+(SUM($G154:N154)))*O$7)</f>
        <v>0</v>
      </c>
      <c r="P154" s="111">
        <f>IF(COUNT($H154:O154)&gt;=Input!$Y$7,0,($G99+(SUM($G154:O154)))*P$7)</f>
        <v>0</v>
      </c>
      <c r="Q154" s="111">
        <f>IF(COUNT($H154:P154)&gt;=Input!$Y$7,0,($G99+(SUM($G154:P154)))*Q$7)</f>
        <v>0</v>
      </c>
      <c r="R154" s="100"/>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1"/>
      <c r="BK154" s="221"/>
    </row>
    <row r="155" spans="1:63" hidden="1" outlineLevel="1">
      <c r="A155" s="9"/>
      <c r="B155" s="44"/>
      <c r="C155" s="282" t="s">
        <v>27</v>
      </c>
      <c r="D155" s="9"/>
      <c r="E155" s="9"/>
      <c r="F155" s="139"/>
      <c r="G155" s="201"/>
      <c r="H155" s="111"/>
      <c r="I155" s="111"/>
      <c r="J155" s="111"/>
      <c r="K155" s="111"/>
      <c r="L155" s="111">
        <f>IF(COUNT($H154:L154)=Input!$Y$7,SUM($G154:L154),0)</f>
        <v>0</v>
      </c>
      <c r="M155" s="111">
        <f>IF(COUNT($H154:M154)=Input!$Y$7,SUM($G154:M154),0)</f>
        <v>0</v>
      </c>
      <c r="N155" s="111">
        <f>IF(COUNT($H154:N154)=Input!$Y$7,SUM($G154:N154),0)</f>
        <v>0</v>
      </c>
      <c r="O155" s="111">
        <f>IF(COUNT($H154:O154)=Input!$Y$7,SUM($G154:O154),0)</f>
        <v>0</v>
      </c>
      <c r="P155" s="111">
        <f>IF(COUNT($H154:P154)=Input!$Y$7,SUM($G154:P154),0)</f>
        <v>0</v>
      </c>
      <c r="Q155" s="111">
        <f>IF(COUNT($H154:Q154)=Input!$Y$7,SUM($G154:Q154),0)</f>
        <v>0</v>
      </c>
      <c r="R155" s="100"/>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1"/>
      <c r="BK155" s="221"/>
    </row>
    <row r="156" spans="1:63" hidden="1" outlineLevel="1">
      <c r="A156" s="9"/>
      <c r="B156" s="44"/>
      <c r="C156" s="282">
        <f>Asset25</f>
        <v>0</v>
      </c>
      <c r="D156" s="9"/>
      <c r="E156" s="9"/>
      <c r="F156" s="139"/>
      <c r="G156" s="201"/>
      <c r="H156" s="111">
        <f>($G100+(SUM($G156:G156)))*H$7</f>
        <v>0</v>
      </c>
      <c r="I156" s="111">
        <f>($G100+(SUM($G156:H156)))*I$7</f>
        <v>0</v>
      </c>
      <c r="J156" s="111">
        <f>($G100+(SUM($G156:I156)))*J$7</f>
        <v>0</v>
      </c>
      <c r="K156" s="111">
        <f>($G100+(SUM($G156:J156)))*K$7</f>
        <v>0</v>
      </c>
      <c r="L156" s="111">
        <f>($G100+(SUM($G156:K156)))*L$7</f>
        <v>0</v>
      </c>
      <c r="M156" s="111">
        <f>($G100+(SUM($G156:L156)))*M$7</f>
        <v>0</v>
      </c>
      <c r="N156" s="111">
        <f>IF(COUNT($H156:M156)&gt;=Input!$Y$7,0,($G100+(SUM($G156:M156)))*N$7)</f>
        <v>0</v>
      </c>
      <c r="O156" s="111">
        <f>IF(COUNT($H156:N156)&gt;=Input!$Y$7,0,($G100+(SUM($G156:N156)))*O$7)</f>
        <v>0</v>
      </c>
      <c r="P156" s="111">
        <f>IF(COUNT($H156:O156)&gt;=Input!$Y$7,0,($G100+(SUM($G156:O156)))*P$7)</f>
        <v>0</v>
      </c>
      <c r="Q156" s="111">
        <f>IF(COUNT($H156:P156)&gt;=Input!$Y$7,0,($G100+(SUM($G156:P156)))*Q$7)</f>
        <v>0</v>
      </c>
      <c r="R156" s="100"/>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1"/>
      <c r="BK156" s="221"/>
    </row>
    <row r="157" spans="1:63" hidden="1" outlineLevel="1">
      <c r="A157" s="9"/>
      <c r="B157" s="44"/>
      <c r="C157" s="282" t="s">
        <v>27</v>
      </c>
      <c r="D157" s="9"/>
      <c r="E157" s="9"/>
      <c r="F157" s="139"/>
      <c r="G157" s="201"/>
      <c r="H157" s="111"/>
      <c r="I157" s="111"/>
      <c r="J157" s="111"/>
      <c r="K157" s="111"/>
      <c r="L157" s="111">
        <f>IF(COUNT($H156:L156)=Input!$Y$7,SUM($G156:L156),0)</f>
        <v>0</v>
      </c>
      <c r="M157" s="111">
        <f>IF(COUNT($H156:M156)=Input!$Y$7,SUM($G156:M156),0)</f>
        <v>0</v>
      </c>
      <c r="N157" s="111">
        <f>IF(COUNT($H156:N156)=Input!$Y$7,SUM($G156:N156),0)</f>
        <v>0</v>
      </c>
      <c r="O157" s="111">
        <f>IF(COUNT($H156:O156)=Input!$Y$7,SUM($G156:O156),0)</f>
        <v>0</v>
      </c>
      <c r="P157" s="111">
        <f>IF(COUNT($H156:P156)=Input!$Y$7,SUM($G156:P156),0)</f>
        <v>0</v>
      </c>
      <c r="Q157" s="111">
        <f>IF(COUNT($H156:Q156)=Input!$Y$7,SUM($G156:Q156),0)</f>
        <v>0</v>
      </c>
      <c r="R157" s="100"/>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1"/>
      <c r="BK157" s="221"/>
    </row>
    <row r="158" spans="1:63" hidden="1" outlineLevel="1">
      <c r="A158" s="9"/>
      <c r="B158" s="44"/>
      <c r="C158" s="282">
        <f>Asset26</f>
        <v>0</v>
      </c>
      <c r="D158" s="9"/>
      <c r="E158" s="9"/>
      <c r="F158" s="139"/>
      <c r="G158" s="201"/>
      <c r="H158" s="111">
        <f>($G101+(SUM($G158:G158)))*H$7</f>
        <v>0</v>
      </c>
      <c r="I158" s="111">
        <f>($G101+(SUM($G158:H158)))*I$7</f>
        <v>0</v>
      </c>
      <c r="J158" s="111">
        <f>($G101+(SUM($G158:I158)))*J$7</f>
        <v>0</v>
      </c>
      <c r="K158" s="111">
        <f>($G101+(SUM($G158:J158)))*K$7</f>
        <v>0</v>
      </c>
      <c r="L158" s="111">
        <f>($G101+(SUM($G158:K158)))*L$7</f>
        <v>0</v>
      </c>
      <c r="M158" s="111">
        <f>($G101+(SUM($G158:L158)))*M$7</f>
        <v>0</v>
      </c>
      <c r="N158" s="111">
        <f>IF(COUNT($H158:M158)&gt;=Input!$Y$7,0,($G101+(SUM($G158:M158)))*N$7)</f>
        <v>0</v>
      </c>
      <c r="O158" s="111">
        <f>IF(COUNT($H158:N158)&gt;=Input!$Y$7,0,($G101+(SUM($G158:N158)))*O$7)</f>
        <v>0</v>
      </c>
      <c r="P158" s="111">
        <f>IF(COUNT($H158:O158)&gt;=Input!$Y$7,0,($G101+(SUM($G158:O158)))*P$7)</f>
        <v>0</v>
      </c>
      <c r="Q158" s="111">
        <f>IF(COUNT($H158:P158)&gt;=Input!$Y$7,0,($G101+(SUM($G158:P158)))*Q$7)</f>
        <v>0</v>
      </c>
      <c r="R158" s="100"/>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1"/>
      <c r="BK158" s="221"/>
    </row>
    <row r="159" spans="1:63" hidden="1" outlineLevel="1">
      <c r="A159" s="9"/>
      <c r="B159" s="44"/>
      <c r="C159" s="282" t="s">
        <v>27</v>
      </c>
      <c r="D159" s="9"/>
      <c r="E159" s="9"/>
      <c r="F159" s="139"/>
      <c r="G159" s="201"/>
      <c r="H159" s="111"/>
      <c r="I159" s="111"/>
      <c r="J159" s="111"/>
      <c r="K159" s="111"/>
      <c r="L159" s="111">
        <f>IF(COUNT($H158:L158)=Input!$Y$7,SUM($G158:L158),0)</f>
        <v>0</v>
      </c>
      <c r="M159" s="111">
        <f>IF(COUNT($H158:M158)=Input!$Y$7,SUM($G158:M158),0)</f>
        <v>0</v>
      </c>
      <c r="N159" s="111">
        <f>IF(COUNT($H158:N158)=Input!$Y$7,SUM($G158:N158),0)</f>
        <v>0</v>
      </c>
      <c r="O159" s="111">
        <f>IF(COUNT($H158:O158)=Input!$Y$7,SUM($G158:O158),0)</f>
        <v>0</v>
      </c>
      <c r="P159" s="111">
        <f>IF(COUNT($H158:P158)=Input!$Y$7,SUM($G158:P158),0)</f>
        <v>0</v>
      </c>
      <c r="Q159" s="111">
        <f>IF(COUNT($H158:Q158)=Input!$Y$7,SUM($G158:Q158),0)</f>
        <v>0</v>
      </c>
      <c r="R159" s="100"/>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1"/>
      <c r="BK159" s="221"/>
    </row>
    <row r="160" spans="1:63" hidden="1" outlineLevel="1">
      <c r="A160" s="9"/>
      <c r="B160" s="44"/>
      <c r="C160" s="282">
        <f>Asset27</f>
        <v>0</v>
      </c>
      <c r="D160" s="9"/>
      <c r="E160" s="9"/>
      <c r="F160" s="139"/>
      <c r="G160" s="201"/>
      <c r="H160" s="111">
        <f>($G102+(SUM($G160:G160)))*H$7</f>
        <v>0</v>
      </c>
      <c r="I160" s="111">
        <f>($G102+(SUM($G160:H160)))*I$7</f>
        <v>0</v>
      </c>
      <c r="J160" s="111">
        <f>($G102+(SUM($G160:I160)))*J$7</f>
        <v>0</v>
      </c>
      <c r="K160" s="111">
        <f>($G102+(SUM($G160:J160)))*K$7</f>
        <v>0</v>
      </c>
      <c r="L160" s="111">
        <f>($G102+(SUM($G160:K160)))*L$7</f>
        <v>0</v>
      </c>
      <c r="M160" s="111">
        <f>($G102+(SUM($G160:L160)))*M$7</f>
        <v>0</v>
      </c>
      <c r="N160" s="111">
        <f>IF(COUNT($H160:M160)&gt;=Input!$Y$7,0,($G102+(SUM($G160:M160)))*N$7)</f>
        <v>0</v>
      </c>
      <c r="O160" s="111">
        <f>IF(COUNT($H160:N160)&gt;=Input!$Y$7,0,($G102+(SUM($G160:N160)))*O$7)</f>
        <v>0</v>
      </c>
      <c r="P160" s="111">
        <f>IF(COUNT($H160:O160)&gt;=Input!$Y$7,0,($G102+(SUM($G160:O160)))*P$7)</f>
        <v>0</v>
      </c>
      <c r="Q160" s="111">
        <f>IF(COUNT($H160:P160)&gt;=Input!$Y$7,0,($G102+(SUM($G160:P160)))*Q$7)</f>
        <v>0</v>
      </c>
      <c r="R160" s="100"/>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1"/>
      <c r="BK160" s="221"/>
    </row>
    <row r="161" spans="1:63" hidden="1" outlineLevel="1">
      <c r="A161" s="9"/>
      <c r="B161" s="44"/>
      <c r="C161" s="282" t="s">
        <v>27</v>
      </c>
      <c r="D161" s="9"/>
      <c r="E161" s="9"/>
      <c r="F161" s="139"/>
      <c r="G161" s="201"/>
      <c r="H161" s="111"/>
      <c r="I161" s="111"/>
      <c r="J161" s="111"/>
      <c r="K161" s="111"/>
      <c r="L161" s="111">
        <f>IF(COUNT($H160:L160)=Input!$Y$7,SUM($G160:L160),0)</f>
        <v>0</v>
      </c>
      <c r="M161" s="111">
        <f>IF(COUNT($H160:M160)=Input!$Y$7,SUM($G160:M160),0)</f>
        <v>0</v>
      </c>
      <c r="N161" s="111">
        <f>IF(COUNT($H160:N160)=Input!$Y$7,SUM($G160:N160),0)</f>
        <v>0</v>
      </c>
      <c r="O161" s="111">
        <f>IF(COUNT($H160:O160)=Input!$Y$7,SUM($G160:O160),0)</f>
        <v>0</v>
      </c>
      <c r="P161" s="111">
        <f>IF(COUNT($H160:P160)=Input!$Y$7,SUM($G160:P160),0)</f>
        <v>0</v>
      </c>
      <c r="Q161" s="111">
        <f>IF(COUNT($H160:Q160)=Input!$Y$7,SUM($G160:Q160),0)</f>
        <v>0</v>
      </c>
      <c r="R161" s="100"/>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1"/>
      <c r="BK161" s="221"/>
    </row>
    <row r="162" spans="1:63" hidden="1" outlineLevel="1">
      <c r="A162" s="9"/>
      <c r="B162" s="44"/>
      <c r="C162" s="282">
        <f>Asset28</f>
        <v>0</v>
      </c>
      <c r="D162" s="9"/>
      <c r="E162" s="9"/>
      <c r="F162" s="139"/>
      <c r="G162" s="201"/>
      <c r="H162" s="111">
        <f>($G103+(SUM($G162:G162)))*H$7</f>
        <v>0</v>
      </c>
      <c r="I162" s="111">
        <f>($G103+(SUM($G162:H162)))*I$7</f>
        <v>0</v>
      </c>
      <c r="J162" s="111">
        <f>($G103+(SUM($G162:I162)))*J$7</f>
        <v>0</v>
      </c>
      <c r="K162" s="111">
        <f>($G103+(SUM($G162:J162)))*K$7</f>
        <v>0</v>
      </c>
      <c r="L162" s="111">
        <f>($G103+(SUM($G162:K162)))*L$7</f>
        <v>0</v>
      </c>
      <c r="M162" s="111">
        <f>($G103+(SUM($G162:L162)))*M$7</f>
        <v>0</v>
      </c>
      <c r="N162" s="111">
        <f>IF(COUNT($H162:M162)&gt;=Input!$Y$7,0,($G103+(SUM($G162:M162)))*N$7)</f>
        <v>0</v>
      </c>
      <c r="O162" s="111">
        <f>IF(COUNT($H162:N162)&gt;=Input!$Y$7,0,($G103+(SUM($G162:N162)))*O$7)</f>
        <v>0</v>
      </c>
      <c r="P162" s="111">
        <f>IF(COUNT($H162:O162)&gt;=Input!$Y$7,0,($G103+(SUM($G162:O162)))*P$7)</f>
        <v>0</v>
      </c>
      <c r="Q162" s="111">
        <f>IF(COUNT($H162:P162)&gt;=Input!$Y$7,0,($G103+(SUM($G162:P162)))*Q$7)</f>
        <v>0</v>
      </c>
      <c r="R162" s="100"/>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1"/>
      <c r="BK162" s="221"/>
    </row>
    <row r="163" spans="1:63" hidden="1" outlineLevel="1">
      <c r="A163" s="9"/>
      <c r="B163" s="44"/>
      <c r="C163" s="282" t="s">
        <v>27</v>
      </c>
      <c r="D163" s="9"/>
      <c r="E163" s="9"/>
      <c r="F163" s="139"/>
      <c r="G163" s="201"/>
      <c r="H163" s="111"/>
      <c r="I163" s="111"/>
      <c r="J163" s="111"/>
      <c r="K163" s="111"/>
      <c r="L163" s="111">
        <f>IF(COUNT($H162:L162)=Input!$Y$7,SUM($G162:L162),0)</f>
        <v>0</v>
      </c>
      <c r="M163" s="111">
        <f>IF(COUNT($H162:M162)=Input!$Y$7,SUM($G162:M162),0)</f>
        <v>0</v>
      </c>
      <c r="N163" s="111">
        <f>IF(COUNT($H162:N162)=Input!$Y$7,SUM($G162:N162),0)</f>
        <v>0</v>
      </c>
      <c r="O163" s="111">
        <f>IF(COUNT($H162:O162)=Input!$Y$7,SUM($G162:O162),0)</f>
        <v>0</v>
      </c>
      <c r="P163" s="111">
        <f>IF(COUNT($H162:P162)=Input!$Y$7,SUM($G162:P162),0)</f>
        <v>0</v>
      </c>
      <c r="Q163" s="111">
        <f>IF(COUNT($H162:Q162)=Input!$Y$7,SUM($G162:Q162),0)</f>
        <v>0</v>
      </c>
      <c r="R163" s="100"/>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1"/>
      <c r="BK163" s="221"/>
    </row>
    <row r="164" spans="1:63" hidden="1" outlineLevel="1">
      <c r="A164" s="9"/>
      <c r="B164" s="44"/>
      <c r="C164" s="282">
        <f>Asset29</f>
        <v>0</v>
      </c>
      <c r="D164" s="9"/>
      <c r="E164" s="9"/>
      <c r="F164" s="139"/>
      <c r="G164" s="201"/>
      <c r="H164" s="111">
        <f>($G104+(SUM($G164:G164)))*H$7</f>
        <v>0</v>
      </c>
      <c r="I164" s="111">
        <f>($G104+(SUM($G164:H164)))*I$7</f>
        <v>0</v>
      </c>
      <c r="J164" s="111">
        <f>($G104+(SUM($G164:I164)))*J$7</f>
        <v>0</v>
      </c>
      <c r="K164" s="111">
        <f>($G104+(SUM($G164:J164)))*K$7</f>
        <v>0</v>
      </c>
      <c r="L164" s="111">
        <f>($G104+(SUM($G164:K164)))*L$7</f>
        <v>0</v>
      </c>
      <c r="M164" s="111">
        <f>($G104+(SUM($G164:L164)))*M$7</f>
        <v>0</v>
      </c>
      <c r="N164" s="111">
        <f>IF(COUNT($H164:M164)&gt;=Input!$Y$7,0,($G104+(SUM($G164:M164)))*N$7)</f>
        <v>0</v>
      </c>
      <c r="O164" s="111">
        <f>IF(COUNT($H164:N164)&gt;=Input!$Y$7,0,($G104+(SUM($G164:N164)))*O$7)</f>
        <v>0</v>
      </c>
      <c r="P164" s="111">
        <f>IF(COUNT($H164:O164)&gt;=Input!$Y$7,0,($G104+(SUM($G164:O164)))*P$7)</f>
        <v>0</v>
      </c>
      <c r="Q164" s="111">
        <f>IF(COUNT($H164:P164)&gt;=Input!$Y$7,0,($G104+(SUM($G164:P164)))*Q$7)</f>
        <v>0</v>
      </c>
      <c r="R164" s="100"/>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1"/>
      <c r="BK164" s="221"/>
    </row>
    <row r="165" spans="1:63" hidden="1" outlineLevel="1">
      <c r="A165" s="9"/>
      <c r="B165" s="44"/>
      <c r="C165" s="282" t="s">
        <v>27</v>
      </c>
      <c r="D165" s="9"/>
      <c r="E165" s="9"/>
      <c r="F165" s="139"/>
      <c r="G165" s="201"/>
      <c r="H165" s="111"/>
      <c r="I165" s="111"/>
      <c r="J165" s="111"/>
      <c r="K165" s="111"/>
      <c r="L165" s="111">
        <f>IF(COUNT($H164:L164)=Input!$Y$7,SUM($G164:L164),0)</f>
        <v>0</v>
      </c>
      <c r="M165" s="111">
        <f>IF(COUNT($H164:M164)=Input!$Y$7,SUM($G164:M164),0)</f>
        <v>0</v>
      </c>
      <c r="N165" s="111">
        <f>IF(COUNT($H164:N164)=Input!$Y$7,SUM($G164:N164),0)</f>
        <v>0</v>
      </c>
      <c r="O165" s="111">
        <f>IF(COUNT($H164:O164)=Input!$Y$7,SUM($G164:O164),0)</f>
        <v>0</v>
      </c>
      <c r="P165" s="111">
        <f>IF(COUNT($H164:P164)=Input!$Y$7,SUM($G164:P164),0)</f>
        <v>0</v>
      </c>
      <c r="Q165" s="111">
        <f>IF(COUNT($H164:Q164)=Input!$Y$7,SUM($G164:Q164),0)</f>
        <v>0</v>
      </c>
      <c r="R165" s="100"/>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1"/>
      <c r="BK165" s="221"/>
    </row>
    <row r="166" spans="1:63" hidden="1" outlineLevel="1">
      <c r="A166" s="9"/>
      <c r="B166" s="44"/>
      <c r="C166" s="282">
        <f>Asset30</f>
        <v>0</v>
      </c>
      <c r="D166" s="9"/>
      <c r="E166" s="9"/>
      <c r="F166" s="139"/>
      <c r="G166" s="201"/>
      <c r="H166" s="111">
        <f>($G105+(SUM($G166:G166)))*H$7</f>
        <v>0</v>
      </c>
      <c r="I166" s="111">
        <f>($G105+(SUM($G166:H166)))*I$7</f>
        <v>0</v>
      </c>
      <c r="J166" s="111">
        <f>($G105+(SUM($G166:I166)))*J$7</f>
        <v>0</v>
      </c>
      <c r="K166" s="111">
        <f>($G105+(SUM($G166:J166)))*K$7</f>
        <v>0</v>
      </c>
      <c r="L166" s="111">
        <f>($G105+(SUM($G166:K166)))*L$7</f>
        <v>0</v>
      </c>
      <c r="M166" s="111">
        <f>($G105+(SUM($G166:L166)))*M$7</f>
        <v>0</v>
      </c>
      <c r="N166" s="111">
        <f>IF(COUNT($H166:M166)&gt;=Input!$Y$7,0,($G105+(SUM($G166:M166)))*N$7)</f>
        <v>0</v>
      </c>
      <c r="O166" s="111">
        <f>IF(COUNT($H166:N166)&gt;=Input!$Y$7,0,($G105+(SUM($G166:N166)))*O$7)</f>
        <v>0</v>
      </c>
      <c r="P166" s="111">
        <f>IF(COUNT($H166:O166)&gt;=Input!$Y$7,0,($G105+(SUM($G166:O166)))*P$7)</f>
        <v>0</v>
      </c>
      <c r="Q166" s="111">
        <f>IF(COUNT($H166:P166)&gt;=Input!$Y$7,0,($G105+(SUM($G166:P166)))*Q$7)</f>
        <v>0</v>
      </c>
      <c r="R166" s="100"/>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1"/>
      <c r="BK166" s="221"/>
    </row>
    <row r="167" spans="1:63" hidden="1" outlineLevel="1">
      <c r="A167" s="9"/>
      <c r="B167" s="44"/>
      <c r="C167" s="282" t="s">
        <v>27</v>
      </c>
      <c r="D167" s="9"/>
      <c r="E167" s="9"/>
      <c r="F167" s="139"/>
      <c r="G167" s="201"/>
      <c r="H167" s="111"/>
      <c r="I167" s="111"/>
      <c r="J167" s="111"/>
      <c r="K167" s="111"/>
      <c r="L167" s="111">
        <f>IF(COUNT($H166:L166)=Input!$Y$7,SUM($G166:L166),0)</f>
        <v>0</v>
      </c>
      <c r="M167" s="111">
        <f>IF(COUNT($H166:M166)=Input!$Y$7,SUM($G166:M166),0)</f>
        <v>0</v>
      </c>
      <c r="N167" s="111">
        <f>IF(COUNT($H166:N166)=Input!$Y$7,SUM($G166:N166),0)</f>
        <v>0</v>
      </c>
      <c r="O167" s="111">
        <f>IF(COUNT($H166:O166)=Input!$Y$7,SUM($G166:O166),0)</f>
        <v>0</v>
      </c>
      <c r="P167" s="111">
        <f>IF(COUNT($H166:P166)=Input!$Y$7,SUM($G166:P166),0)</f>
        <v>0</v>
      </c>
      <c r="Q167" s="111">
        <f>IF(COUNT($H166:Q166)=Input!$Y$7,SUM($G166:Q166),0)</f>
        <v>0</v>
      </c>
      <c r="R167" s="100"/>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1"/>
      <c r="BK167" s="221"/>
    </row>
    <row r="168" spans="1:63" collapsed="1">
      <c r="A168" s="9"/>
      <c r="B168" s="184" t="s">
        <v>41</v>
      </c>
      <c r="D168" s="9"/>
      <c r="E168" s="9"/>
      <c r="F168" s="139"/>
      <c r="G168" s="203"/>
      <c r="H168" s="115"/>
      <c r="I168" s="115"/>
      <c r="J168" s="115"/>
      <c r="K168" s="115"/>
      <c r="L168" s="115">
        <f>IF(COUNT($H107:L107)=Input!$Y$7, SUM($G107:L107), 0)</f>
        <v>0</v>
      </c>
      <c r="M168" s="115">
        <f>IF(COUNT($H107:M107)=Input!$Y$7, SUM($G107:M107), 0)</f>
        <v>3.8789853185145908</v>
      </c>
      <c r="N168" s="115">
        <f>IF(COUNT($H107:N107)=Input!$Y$7, SUM($G107:N107), 0)</f>
        <v>0</v>
      </c>
      <c r="O168" s="115">
        <f>IF(COUNT($H107:O107)=Input!$Y$7, SUM($G107:O107), 0)</f>
        <v>0</v>
      </c>
      <c r="P168" s="115">
        <f>IF(COUNT($H107:P107)=Input!$Y$7, SUM($G107:P107), 0)</f>
        <v>0</v>
      </c>
      <c r="Q168" s="115">
        <f>IF(COUNT($H107:Q107)=Input!$Y$7, SUM($G107:Q107), 0)</f>
        <v>0</v>
      </c>
      <c r="R168" s="100"/>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1"/>
      <c r="BK168" s="221"/>
    </row>
    <row r="169" spans="1:63">
      <c r="A169" s="9"/>
      <c r="B169" s="151"/>
      <c r="C169" s="26"/>
      <c r="D169" s="9"/>
      <c r="E169" s="9"/>
      <c r="F169" s="139"/>
      <c r="G169" s="115"/>
      <c r="H169" s="115"/>
      <c r="I169" s="115"/>
      <c r="J169" s="115"/>
      <c r="K169" s="115"/>
      <c r="L169" s="115"/>
      <c r="M169" s="9"/>
      <c r="N169" s="111"/>
      <c r="O169" s="150"/>
      <c r="P169" s="150"/>
      <c r="Q169" s="150"/>
      <c r="R169" s="100"/>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1"/>
      <c r="BK169" s="221"/>
    </row>
    <row r="170" spans="1:63">
      <c r="A170" s="74"/>
      <c r="B170" s="178" t="s">
        <v>50</v>
      </c>
      <c r="C170" s="179"/>
      <c r="D170" s="74"/>
      <c r="E170" s="74"/>
      <c r="F170" s="180"/>
      <c r="G170" s="181"/>
      <c r="H170" s="181"/>
      <c r="I170" s="181"/>
      <c r="J170" s="181"/>
      <c r="K170" s="181"/>
      <c r="L170" s="181"/>
      <c r="M170" s="74"/>
      <c r="N170" s="182"/>
      <c r="O170" s="183"/>
      <c r="P170" s="183"/>
      <c r="Q170" s="183"/>
      <c r="R170" s="183"/>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1"/>
      <c r="BK170" s="221"/>
    </row>
    <row r="171" spans="1:63">
      <c r="A171" s="9"/>
      <c r="B171" s="151"/>
      <c r="C171" s="26"/>
      <c r="D171" s="9"/>
      <c r="E171" s="9"/>
      <c r="F171" s="139"/>
      <c r="G171" s="115"/>
      <c r="H171" s="115"/>
      <c r="I171" s="115"/>
      <c r="J171" s="115"/>
      <c r="K171" s="115"/>
      <c r="L171" s="115"/>
      <c r="M171" s="9"/>
      <c r="N171" s="111"/>
      <c r="O171" s="150"/>
      <c r="P171" s="150"/>
      <c r="Q171" s="150"/>
      <c r="R171" s="100"/>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1"/>
      <c r="BK171" s="221"/>
    </row>
    <row r="172" spans="1:63">
      <c r="A172" s="9"/>
      <c r="B172" s="44" t="s">
        <v>51</v>
      </c>
      <c r="C172" s="9"/>
      <c r="D172" s="9"/>
      <c r="E172" s="9"/>
      <c r="F172" s="139"/>
      <c r="G172" s="203">
        <f>SUM(G173:G202)</f>
        <v>17.003209000000002</v>
      </c>
      <c r="H172" s="115"/>
      <c r="I172" s="115"/>
      <c r="J172" s="115"/>
      <c r="K172" s="115"/>
      <c r="L172" s="115"/>
      <c r="M172" s="9"/>
      <c r="N172" s="111"/>
      <c r="O172" s="150"/>
      <c r="P172" s="150"/>
      <c r="Q172" s="150"/>
      <c r="R172" s="100"/>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1"/>
      <c r="BK172" s="221"/>
    </row>
    <row r="173" spans="1:63" hidden="1" outlineLevel="1">
      <c r="A173" s="9"/>
      <c r="B173" s="9"/>
      <c r="C173" s="270" t="str">
        <f>Asset1</f>
        <v>Secondary</v>
      </c>
      <c r="D173" s="9"/>
      <c r="E173" s="9"/>
      <c r="F173" s="139"/>
      <c r="G173" s="201">
        <f>Input!S7</f>
        <v>6.3991040000000003</v>
      </c>
      <c r="H173" s="115"/>
      <c r="I173" s="115"/>
      <c r="J173" s="115"/>
      <c r="K173" s="115"/>
      <c r="L173" s="115"/>
      <c r="M173" s="9"/>
      <c r="N173" s="111"/>
      <c r="O173" s="150"/>
      <c r="P173" s="150"/>
      <c r="Q173" s="150"/>
      <c r="R173" s="100"/>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1"/>
      <c r="BK173" s="221"/>
    </row>
    <row r="174" spans="1:63" hidden="1" outlineLevel="1">
      <c r="A174" s="9"/>
      <c r="B174" s="44"/>
      <c r="C174" s="270" t="str">
        <f>Asset2</f>
        <v>Switchgear</v>
      </c>
      <c r="D174" s="9"/>
      <c r="E174" s="9"/>
      <c r="F174" s="139"/>
      <c r="G174" s="201">
        <f>Input!S8</f>
        <v>4.6862470000000007</v>
      </c>
      <c r="H174" s="115"/>
      <c r="I174" s="115"/>
      <c r="J174" s="115"/>
      <c r="K174" s="115"/>
      <c r="L174" s="115"/>
      <c r="M174" s="9"/>
      <c r="N174" s="111"/>
      <c r="O174" s="150"/>
      <c r="P174" s="150"/>
      <c r="Q174" s="150"/>
      <c r="R174" s="100"/>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1"/>
      <c r="BK174" s="221"/>
    </row>
    <row r="175" spans="1:63" hidden="1" outlineLevel="1">
      <c r="A175" s="9"/>
      <c r="B175" s="44"/>
      <c r="C175" s="270" t="str">
        <f>Asset3</f>
        <v>Transformers</v>
      </c>
      <c r="D175" s="9"/>
      <c r="E175" s="9"/>
      <c r="F175" s="139"/>
      <c r="G175" s="201">
        <f>Input!S9</f>
        <v>0</v>
      </c>
      <c r="H175" s="115"/>
      <c r="I175" s="115"/>
      <c r="J175" s="115"/>
      <c r="K175" s="115"/>
      <c r="L175" s="115"/>
      <c r="M175" s="9"/>
      <c r="N175" s="111"/>
      <c r="O175" s="150"/>
      <c r="P175" s="150"/>
      <c r="Q175" s="150"/>
      <c r="R175" s="100"/>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1"/>
      <c r="BK175" s="221"/>
    </row>
    <row r="176" spans="1:63" hidden="1" outlineLevel="1">
      <c r="A176" s="9"/>
      <c r="B176" s="44"/>
      <c r="C176" s="270" t="str">
        <f>Asset4</f>
        <v>Reactive</v>
      </c>
      <c r="D176" s="9"/>
      <c r="E176" s="9"/>
      <c r="F176" s="139"/>
      <c r="G176" s="201">
        <f>Input!S10</f>
        <v>0</v>
      </c>
      <c r="H176" s="115"/>
      <c r="I176" s="115"/>
      <c r="J176" s="115"/>
      <c r="K176" s="115"/>
      <c r="L176" s="115"/>
      <c r="M176" s="9"/>
      <c r="N176" s="111"/>
      <c r="O176" s="150"/>
      <c r="P176" s="150"/>
      <c r="Q176" s="150"/>
      <c r="R176" s="100"/>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1"/>
      <c r="BK176" s="221"/>
    </row>
    <row r="177" spans="1:63" hidden="1" outlineLevel="1">
      <c r="A177" s="9"/>
      <c r="B177" s="44"/>
      <c r="C177" s="270" t="str">
        <f>Asset5</f>
        <v>Towers and Conductor</v>
      </c>
      <c r="D177" s="9"/>
      <c r="E177" s="9"/>
      <c r="F177" s="139"/>
      <c r="G177" s="201">
        <f>Input!S11</f>
        <v>4.1564750000000004</v>
      </c>
      <c r="H177" s="115"/>
      <c r="I177" s="115"/>
      <c r="J177" s="115"/>
      <c r="K177" s="115"/>
      <c r="L177" s="115"/>
      <c r="M177" s="9"/>
      <c r="N177" s="111"/>
      <c r="O177" s="150"/>
      <c r="P177" s="150"/>
      <c r="Q177" s="150"/>
      <c r="R177" s="100"/>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1"/>
      <c r="BK177" s="221"/>
    </row>
    <row r="178" spans="1:63" hidden="1" outlineLevel="1">
      <c r="A178" s="9"/>
      <c r="B178" s="44"/>
      <c r="C178" s="270" t="str">
        <f>Asset6</f>
        <v>Establishment</v>
      </c>
      <c r="D178" s="9"/>
      <c r="E178" s="9"/>
      <c r="F178" s="139"/>
      <c r="G178" s="201">
        <f>Input!S12</f>
        <v>0</v>
      </c>
      <c r="H178" s="115"/>
      <c r="I178" s="115"/>
      <c r="J178" s="115"/>
      <c r="K178" s="115"/>
      <c r="L178" s="115"/>
      <c r="M178" s="9"/>
      <c r="N178" s="111"/>
      <c r="O178" s="150"/>
      <c r="P178" s="150"/>
      <c r="Q178" s="150"/>
      <c r="R178" s="100"/>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1"/>
      <c r="BK178" s="221"/>
    </row>
    <row r="179" spans="1:63" hidden="1" outlineLevel="1">
      <c r="A179" s="9"/>
      <c r="B179" s="44"/>
      <c r="C179" s="270" t="str">
        <f>Asset7</f>
        <v>Communications</v>
      </c>
      <c r="D179" s="9"/>
      <c r="E179" s="9"/>
      <c r="F179" s="139"/>
      <c r="G179" s="201">
        <f>Input!S13</f>
        <v>1.3286929999999999</v>
      </c>
      <c r="H179" s="115"/>
      <c r="I179" s="115"/>
      <c r="J179" s="115"/>
      <c r="K179" s="115"/>
      <c r="L179" s="115"/>
      <c r="M179" s="9"/>
      <c r="N179" s="111"/>
      <c r="O179" s="150"/>
      <c r="P179" s="150"/>
      <c r="Q179" s="150"/>
      <c r="R179" s="100"/>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1"/>
      <c r="BK179" s="221"/>
    </row>
    <row r="180" spans="1:63" hidden="1" outlineLevel="1">
      <c r="A180" s="9"/>
      <c r="B180" s="44"/>
      <c r="C180" s="270" t="str">
        <f>Asset8</f>
        <v>Inventory</v>
      </c>
      <c r="D180" s="9"/>
      <c r="E180" s="9"/>
      <c r="F180" s="139"/>
      <c r="G180" s="201">
        <f>Input!S14</f>
        <v>0</v>
      </c>
      <c r="H180" s="115"/>
      <c r="I180" s="115"/>
      <c r="J180" s="115"/>
      <c r="K180" s="115"/>
      <c r="L180" s="115"/>
      <c r="M180" s="9"/>
      <c r="N180" s="111"/>
      <c r="O180" s="150"/>
      <c r="P180" s="150"/>
      <c r="Q180" s="150"/>
      <c r="R180" s="100"/>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1"/>
      <c r="BK180" s="221"/>
    </row>
    <row r="181" spans="1:63" hidden="1" outlineLevel="1">
      <c r="A181" s="9"/>
      <c r="B181" s="44"/>
      <c r="C181" s="270" t="str">
        <f>Asset9</f>
        <v>IT</v>
      </c>
      <c r="D181" s="9"/>
      <c r="E181" s="9"/>
      <c r="F181" s="139"/>
      <c r="G181" s="201">
        <f>Input!S15</f>
        <v>0</v>
      </c>
      <c r="H181" s="115"/>
      <c r="I181" s="115"/>
      <c r="J181" s="115"/>
      <c r="K181" s="115"/>
      <c r="L181" s="115"/>
      <c r="M181" s="9"/>
      <c r="N181" s="111"/>
      <c r="O181" s="150"/>
      <c r="P181" s="150"/>
      <c r="Q181" s="150"/>
      <c r="R181" s="100"/>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1"/>
      <c r="BK181" s="221"/>
    </row>
    <row r="182" spans="1:63" hidden="1" outlineLevel="1">
      <c r="A182" s="9"/>
      <c r="B182" s="44"/>
      <c r="C182" s="270" t="str">
        <f>Asset10</f>
        <v>Vehicles</v>
      </c>
      <c r="D182" s="9"/>
      <c r="E182" s="9"/>
      <c r="F182" s="139"/>
      <c r="G182" s="201">
        <f>Input!S16</f>
        <v>0</v>
      </c>
      <c r="H182" s="115"/>
      <c r="I182" s="115"/>
      <c r="J182" s="115"/>
      <c r="K182" s="115"/>
      <c r="L182" s="115"/>
      <c r="M182" s="9"/>
      <c r="N182" s="111"/>
      <c r="O182" s="150"/>
      <c r="P182" s="150"/>
      <c r="Q182" s="150"/>
      <c r="R182" s="100"/>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1"/>
      <c r="BK182" s="221"/>
    </row>
    <row r="183" spans="1:63" hidden="1" outlineLevel="1">
      <c r="A183" s="9"/>
      <c r="B183" s="44"/>
      <c r="C183" s="270" t="str">
        <f>Asset11</f>
        <v>other</v>
      </c>
      <c r="D183" s="9"/>
      <c r="E183" s="9"/>
      <c r="F183" s="139"/>
      <c r="G183" s="201">
        <f>Input!S17</f>
        <v>0.43269000000000002</v>
      </c>
      <c r="H183" s="115"/>
      <c r="I183" s="115"/>
      <c r="J183" s="115"/>
      <c r="K183" s="115"/>
      <c r="L183" s="115"/>
      <c r="M183" s="9"/>
      <c r="N183" s="111"/>
      <c r="O183" s="150"/>
      <c r="P183" s="150"/>
      <c r="Q183" s="150"/>
      <c r="R183" s="100"/>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1"/>
      <c r="BK183" s="221"/>
    </row>
    <row r="184" spans="1:63" hidden="1" outlineLevel="1">
      <c r="A184" s="9"/>
      <c r="B184" s="44"/>
      <c r="C184" s="270" t="str">
        <f>Asset12</f>
        <v>premises</v>
      </c>
      <c r="D184" s="9"/>
      <c r="E184" s="9"/>
      <c r="F184" s="139"/>
      <c r="G184" s="201">
        <f>Input!S18</f>
        <v>0</v>
      </c>
      <c r="H184" s="115"/>
      <c r="I184" s="115"/>
      <c r="J184" s="115"/>
      <c r="K184" s="115"/>
      <c r="L184" s="115"/>
      <c r="M184" s="9"/>
      <c r="N184" s="111"/>
      <c r="O184" s="150"/>
      <c r="P184" s="150"/>
      <c r="Q184" s="150"/>
      <c r="R184" s="100"/>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1"/>
      <c r="BK184" s="221"/>
    </row>
    <row r="185" spans="1:63" hidden="1" outlineLevel="1">
      <c r="A185" s="9"/>
      <c r="B185" s="44"/>
      <c r="C185" s="270" t="str">
        <f>Asset13</f>
        <v>Land</v>
      </c>
      <c r="D185" s="9"/>
      <c r="E185" s="9"/>
      <c r="F185" s="139"/>
      <c r="G185" s="201">
        <f>Input!S19</f>
        <v>0</v>
      </c>
      <c r="H185" s="115"/>
      <c r="I185" s="115"/>
      <c r="J185" s="115"/>
      <c r="K185" s="115"/>
      <c r="L185" s="115"/>
      <c r="M185" s="9"/>
      <c r="N185" s="111"/>
      <c r="O185" s="150"/>
      <c r="P185" s="150"/>
      <c r="Q185" s="150"/>
      <c r="R185" s="100"/>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1"/>
      <c r="BK185" s="221"/>
    </row>
    <row r="186" spans="1:63" hidden="1" outlineLevel="1">
      <c r="A186" s="9"/>
      <c r="B186" s="44"/>
      <c r="C186" s="270" t="str">
        <f>Asset14</f>
        <v>Easements</v>
      </c>
      <c r="D186" s="9"/>
      <c r="E186" s="9"/>
      <c r="F186" s="139"/>
      <c r="G186" s="201">
        <f>Input!S20</f>
        <v>0</v>
      </c>
      <c r="H186" s="115"/>
      <c r="I186" s="115"/>
      <c r="J186" s="115"/>
      <c r="K186" s="115"/>
      <c r="L186" s="115"/>
      <c r="M186" s="9"/>
      <c r="N186" s="111"/>
      <c r="O186" s="150"/>
      <c r="P186" s="150"/>
      <c r="Q186" s="150"/>
      <c r="R186" s="100"/>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1"/>
      <c r="BK186" s="221"/>
    </row>
    <row r="187" spans="1:63" hidden="1" outlineLevel="1">
      <c r="A187" s="9"/>
      <c r="B187" s="44"/>
      <c r="C187" s="270">
        <f>Asset15</f>
        <v>0</v>
      </c>
      <c r="D187" s="9"/>
      <c r="E187" s="9"/>
      <c r="F187" s="139"/>
      <c r="G187" s="201">
        <f>Input!S21</f>
        <v>0</v>
      </c>
      <c r="H187" s="115"/>
      <c r="I187" s="115"/>
      <c r="J187" s="115"/>
      <c r="K187" s="115"/>
      <c r="L187" s="115"/>
      <c r="M187" s="9"/>
      <c r="N187" s="111"/>
      <c r="O187" s="150"/>
      <c r="P187" s="150"/>
      <c r="Q187" s="150"/>
      <c r="R187" s="100"/>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1"/>
      <c r="BK187" s="221"/>
    </row>
    <row r="188" spans="1:63" hidden="1" outlineLevel="1">
      <c r="A188" s="9"/>
      <c r="B188" s="44"/>
      <c r="C188" s="270">
        <f>Asset16</f>
        <v>0</v>
      </c>
      <c r="D188" s="9"/>
      <c r="E188" s="9"/>
      <c r="F188" s="139"/>
      <c r="G188" s="201">
        <f>Input!S22</f>
        <v>0</v>
      </c>
      <c r="H188" s="115"/>
      <c r="I188" s="115"/>
      <c r="J188" s="115"/>
      <c r="K188" s="115"/>
      <c r="L188" s="115"/>
      <c r="M188" s="9"/>
      <c r="N188" s="111"/>
      <c r="O188" s="150"/>
      <c r="P188" s="150"/>
      <c r="Q188" s="150"/>
      <c r="R188" s="100"/>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1"/>
      <c r="BK188" s="221"/>
    </row>
    <row r="189" spans="1:63" hidden="1" outlineLevel="1">
      <c r="A189" s="9"/>
      <c r="B189" s="44"/>
      <c r="C189" s="270">
        <f>Asset17</f>
        <v>0</v>
      </c>
      <c r="D189" s="9"/>
      <c r="E189" s="9"/>
      <c r="F189" s="139"/>
      <c r="G189" s="201">
        <f>Input!S23</f>
        <v>0</v>
      </c>
      <c r="H189" s="115"/>
      <c r="I189" s="115"/>
      <c r="J189" s="115"/>
      <c r="K189" s="115"/>
      <c r="L189" s="115"/>
      <c r="M189" s="9"/>
      <c r="N189" s="111"/>
      <c r="O189" s="150"/>
      <c r="P189" s="150"/>
      <c r="Q189" s="150"/>
      <c r="R189" s="100"/>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1"/>
      <c r="BK189" s="221"/>
    </row>
    <row r="190" spans="1:63" hidden="1" outlineLevel="1">
      <c r="A190" s="9"/>
      <c r="B190" s="44"/>
      <c r="C190" s="270">
        <f>Asset18</f>
        <v>0</v>
      </c>
      <c r="D190" s="9"/>
      <c r="E190" s="9"/>
      <c r="F190" s="139"/>
      <c r="G190" s="201">
        <f>Input!S24</f>
        <v>0</v>
      </c>
      <c r="H190" s="115"/>
      <c r="I190" s="115"/>
      <c r="J190" s="115"/>
      <c r="K190" s="115"/>
      <c r="L190" s="115"/>
      <c r="M190" s="9"/>
      <c r="N190" s="111"/>
      <c r="O190" s="150"/>
      <c r="P190" s="150"/>
      <c r="Q190" s="150"/>
      <c r="R190" s="100"/>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1"/>
      <c r="BK190" s="221"/>
    </row>
    <row r="191" spans="1:63" hidden="1" outlineLevel="1">
      <c r="A191" s="9"/>
      <c r="B191" s="44"/>
      <c r="C191" s="270">
        <f>Asset19</f>
        <v>0</v>
      </c>
      <c r="D191" s="9"/>
      <c r="E191" s="9"/>
      <c r="F191" s="139"/>
      <c r="G191" s="201">
        <f>Input!S25</f>
        <v>0</v>
      </c>
      <c r="H191" s="115"/>
      <c r="I191" s="115"/>
      <c r="J191" s="115"/>
      <c r="K191" s="115"/>
      <c r="L191" s="115"/>
      <c r="M191" s="9"/>
      <c r="N191" s="111"/>
      <c r="O191" s="150"/>
      <c r="P191" s="150"/>
      <c r="Q191" s="150"/>
      <c r="R191" s="100"/>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1"/>
      <c r="BK191" s="221"/>
    </row>
    <row r="192" spans="1:63" hidden="1" outlineLevel="1">
      <c r="A192" s="9"/>
      <c r="B192" s="44"/>
      <c r="C192" s="270">
        <f>Asset20</f>
        <v>0</v>
      </c>
      <c r="D192" s="9"/>
      <c r="E192" s="9"/>
      <c r="F192" s="139"/>
      <c r="G192" s="201">
        <f>Input!S26</f>
        <v>0</v>
      </c>
      <c r="H192" s="115"/>
      <c r="I192" s="115"/>
      <c r="J192" s="115"/>
      <c r="K192" s="115"/>
      <c r="L192" s="115"/>
      <c r="M192" s="9"/>
      <c r="N192" s="111"/>
      <c r="O192" s="150"/>
      <c r="P192" s="150"/>
      <c r="Q192" s="150"/>
      <c r="R192" s="100"/>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1"/>
      <c r="BK192" s="221"/>
    </row>
    <row r="193" spans="1:63" hidden="1" outlineLevel="1">
      <c r="A193" s="9"/>
      <c r="B193" s="44"/>
      <c r="C193" s="270">
        <f>Asset21</f>
        <v>0</v>
      </c>
      <c r="D193" s="9"/>
      <c r="E193" s="9"/>
      <c r="F193" s="139"/>
      <c r="G193" s="201">
        <f>Input!S27</f>
        <v>0</v>
      </c>
      <c r="H193" s="115"/>
      <c r="I193" s="115"/>
      <c r="J193" s="115"/>
      <c r="K193" s="115"/>
      <c r="L193" s="115"/>
      <c r="M193" s="9"/>
      <c r="N193" s="111"/>
      <c r="O193" s="150"/>
      <c r="P193" s="150"/>
      <c r="Q193" s="150"/>
      <c r="R193" s="100"/>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1"/>
      <c r="BK193" s="221"/>
    </row>
    <row r="194" spans="1:63" hidden="1" outlineLevel="1">
      <c r="A194" s="9"/>
      <c r="B194" s="44"/>
      <c r="C194" s="270">
        <f>Asset22</f>
        <v>0</v>
      </c>
      <c r="D194" s="9"/>
      <c r="E194" s="9"/>
      <c r="F194" s="139"/>
      <c r="G194" s="201">
        <f>Input!S28</f>
        <v>0</v>
      </c>
      <c r="H194" s="115"/>
      <c r="I194" s="115"/>
      <c r="J194" s="115"/>
      <c r="K194" s="115"/>
      <c r="L194" s="115"/>
      <c r="M194" s="9"/>
      <c r="N194" s="111"/>
      <c r="O194" s="150"/>
      <c r="P194" s="150"/>
      <c r="Q194" s="150"/>
      <c r="R194" s="100"/>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1"/>
      <c r="BK194" s="221"/>
    </row>
    <row r="195" spans="1:63" hidden="1" outlineLevel="1">
      <c r="A195" s="9"/>
      <c r="B195" s="44"/>
      <c r="C195" s="270">
        <f>Asset23</f>
        <v>0</v>
      </c>
      <c r="D195" s="9"/>
      <c r="E195" s="9"/>
      <c r="F195" s="139"/>
      <c r="G195" s="201">
        <f>Input!S29</f>
        <v>0</v>
      </c>
      <c r="H195" s="115"/>
      <c r="I195" s="115"/>
      <c r="J195" s="115"/>
      <c r="K195" s="115"/>
      <c r="L195" s="115"/>
      <c r="M195" s="9"/>
      <c r="N195" s="111"/>
      <c r="O195" s="150"/>
      <c r="P195" s="150"/>
      <c r="Q195" s="150"/>
      <c r="R195" s="100"/>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1"/>
      <c r="BK195" s="221"/>
    </row>
    <row r="196" spans="1:63" hidden="1" outlineLevel="1">
      <c r="A196" s="9"/>
      <c r="B196" s="44"/>
      <c r="C196" s="270">
        <f>Asset24</f>
        <v>0</v>
      </c>
      <c r="D196" s="9"/>
      <c r="E196" s="9"/>
      <c r="F196" s="139"/>
      <c r="G196" s="201">
        <f>Input!S30</f>
        <v>0</v>
      </c>
      <c r="H196" s="115"/>
      <c r="I196" s="115"/>
      <c r="J196" s="115"/>
      <c r="K196" s="115"/>
      <c r="L196" s="115"/>
      <c r="M196" s="9"/>
      <c r="N196" s="111"/>
      <c r="O196" s="150"/>
      <c r="P196" s="150"/>
      <c r="Q196" s="150"/>
      <c r="R196" s="100"/>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1"/>
      <c r="BK196" s="221"/>
    </row>
    <row r="197" spans="1:63" hidden="1" outlineLevel="1">
      <c r="A197" s="9"/>
      <c r="B197" s="44"/>
      <c r="C197" s="270">
        <f>Asset25</f>
        <v>0</v>
      </c>
      <c r="D197" s="9"/>
      <c r="E197" s="9"/>
      <c r="F197" s="139"/>
      <c r="G197" s="201">
        <f>Input!S31</f>
        <v>0</v>
      </c>
      <c r="H197" s="115"/>
      <c r="I197" s="115"/>
      <c r="J197" s="115"/>
      <c r="K197" s="115"/>
      <c r="L197" s="115"/>
      <c r="M197" s="9"/>
      <c r="N197" s="111"/>
      <c r="O197" s="150"/>
      <c r="P197" s="150"/>
      <c r="Q197" s="150"/>
      <c r="R197" s="100"/>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1"/>
      <c r="BK197" s="221"/>
    </row>
    <row r="198" spans="1:63" hidden="1" outlineLevel="1">
      <c r="A198" s="9"/>
      <c r="B198" s="44"/>
      <c r="C198" s="270">
        <f>Asset26</f>
        <v>0</v>
      </c>
      <c r="D198" s="9"/>
      <c r="E198" s="9"/>
      <c r="F198" s="139"/>
      <c r="G198" s="201">
        <f>Input!S32</f>
        <v>0</v>
      </c>
      <c r="H198" s="115"/>
      <c r="I198" s="115"/>
      <c r="J198" s="115"/>
      <c r="K198" s="115"/>
      <c r="L198" s="115"/>
      <c r="M198" s="9"/>
      <c r="N198" s="111"/>
      <c r="O198" s="150"/>
      <c r="P198" s="150"/>
      <c r="Q198" s="150"/>
      <c r="R198" s="100"/>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1"/>
      <c r="BK198" s="221"/>
    </row>
    <row r="199" spans="1:63" hidden="1" outlineLevel="1">
      <c r="A199" s="9"/>
      <c r="B199" s="44"/>
      <c r="C199" s="270">
        <f>Asset27</f>
        <v>0</v>
      </c>
      <c r="D199" s="9"/>
      <c r="E199" s="9"/>
      <c r="F199" s="139"/>
      <c r="G199" s="201">
        <f>Input!S33</f>
        <v>0</v>
      </c>
      <c r="H199" s="115"/>
      <c r="I199" s="115"/>
      <c r="J199" s="115"/>
      <c r="K199" s="115"/>
      <c r="L199" s="115"/>
      <c r="M199" s="9"/>
      <c r="N199" s="111"/>
      <c r="O199" s="150"/>
      <c r="P199" s="150"/>
      <c r="Q199" s="150"/>
      <c r="R199" s="100"/>
      <c r="S199" s="100"/>
      <c r="T199" s="100"/>
      <c r="U199" s="100"/>
      <c r="V199" s="100"/>
      <c r="W199" s="100"/>
      <c r="X199" s="100"/>
      <c r="Y199" s="100"/>
      <c r="Z199" s="100"/>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1"/>
      <c r="BK199" s="221"/>
    </row>
    <row r="200" spans="1:63" hidden="1" outlineLevel="1">
      <c r="A200" s="9"/>
      <c r="B200" s="44"/>
      <c r="C200" s="270">
        <f>Asset28</f>
        <v>0</v>
      </c>
      <c r="D200" s="9"/>
      <c r="E200" s="9"/>
      <c r="F200" s="139"/>
      <c r="G200" s="201">
        <f>Input!S34</f>
        <v>0</v>
      </c>
      <c r="H200" s="115"/>
      <c r="I200" s="115"/>
      <c r="J200" s="115"/>
      <c r="K200" s="115"/>
      <c r="L200" s="115"/>
      <c r="M200" s="9"/>
      <c r="N200" s="111"/>
      <c r="O200" s="150"/>
      <c r="P200" s="150"/>
      <c r="Q200" s="150"/>
      <c r="R200" s="100"/>
      <c r="S200" s="100"/>
      <c r="T200" s="100"/>
      <c r="U200" s="100"/>
      <c r="V200" s="100"/>
      <c r="W200" s="100"/>
      <c r="X200" s="100"/>
      <c r="Y200" s="100"/>
      <c r="Z200" s="100"/>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1"/>
      <c r="BK200" s="221"/>
    </row>
    <row r="201" spans="1:63" hidden="1" outlineLevel="1">
      <c r="A201" s="9"/>
      <c r="B201" s="44"/>
      <c r="C201" s="270">
        <f>Asset29</f>
        <v>0</v>
      </c>
      <c r="D201" s="9"/>
      <c r="E201" s="9"/>
      <c r="F201" s="139"/>
      <c r="G201" s="201">
        <f>Input!S35</f>
        <v>0</v>
      </c>
      <c r="H201" s="115"/>
      <c r="I201" s="115"/>
      <c r="J201" s="115"/>
      <c r="K201" s="115"/>
      <c r="L201" s="115"/>
      <c r="M201" s="9"/>
      <c r="N201" s="111"/>
      <c r="O201" s="150"/>
      <c r="P201" s="150"/>
      <c r="Q201" s="150"/>
      <c r="R201" s="100"/>
      <c r="S201" s="100"/>
      <c r="T201" s="100"/>
      <c r="U201" s="100"/>
      <c r="V201" s="100"/>
      <c r="W201" s="100"/>
      <c r="X201" s="100"/>
      <c r="Y201" s="100"/>
      <c r="Z201" s="100"/>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1"/>
      <c r="BK201" s="221"/>
    </row>
    <row r="202" spans="1:63" hidden="1" outlineLevel="1">
      <c r="A202" s="9"/>
      <c r="B202" s="44"/>
      <c r="C202" s="270">
        <f>Asset30</f>
        <v>0</v>
      </c>
      <c r="D202" s="9"/>
      <c r="E202" s="9"/>
      <c r="F202" s="139"/>
      <c r="G202" s="201">
        <f>Input!S36</f>
        <v>0</v>
      </c>
      <c r="H202" s="115"/>
      <c r="I202" s="115"/>
      <c r="J202" s="115"/>
      <c r="K202" s="115"/>
      <c r="L202" s="115"/>
      <c r="M202" s="9"/>
      <c r="N202" s="111"/>
      <c r="O202" s="150"/>
      <c r="P202" s="150"/>
      <c r="Q202" s="150"/>
      <c r="R202" s="100"/>
      <c r="S202" s="100"/>
      <c r="T202" s="100"/>
      <c r="U202" s="100"/>
      <c r="V202" s="100"/>
      <c r="W202" s="100"/>
      <c r="X202" s="100"/>
      <c r="Y202" s="100"/>
      <c r="Z202" s="100"/>
      <c r="AA202" s="228"/>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1"/>
      <c r="BK202" s="221"/>
    </row>
    <row r="203" spans="1:63" collapsed="1">
      <c r="A203" s="9"/>
      <c r="B203" s="151"/>
      <c r="C203" s="26"/>
      <c r="D203" s="9"/>
      <c r="E203" s="9"/>
      <c r="F203" s="139"/>
      <c r="G203" s="203"/>
      <c r="H203" s="115"/>
      <c r="I203" s="115"/>
      <c r="J203" s="115"/>
      <c r="K203" s="115"/>
      <c r="L203" s="115"/>
      <c r="M203" s="9"/>
      <c r="N203" s="111"/>
      <c r="O203" s="150"/>
      <c r="P203" s="150"/>
      <c r="Q203" s="150"/>
      <c r="R203" s="100"/>
      <c r="S203" s="100"/>
      <c r="T203" s="100"/>
      <c r="U203" s="100"/>
      <c r="V203" s="100"/>
      <c r="W203" s="100"/>
      <c r="X203" s="100"/>
      <c r="Y203" s="100"/>
      <c r="Z203" s="100"/>
      <c r="AA203" s="228"/>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1"/>
      <c r="BK203" s="221"/>
    </row>
    <row r="204" spans="1:63">
      <c r="A204" s="9"/>
      <c r="B204" s="151" t="s">
        <v>52</v>
      </c>
      <c r="C204" s="26"/>
      <c r="D204" s="9"/>
      <c r="E204" s="9"/>
      <c r="F204" s="139"/>
      <c r="G204" s="203">
        <f>SUM(G205:G234)</f>
        <v>39.219019383019834</v>
      </c>
      <c r="H204" s="115"/>
      <c r="I204" s="115"/>
      <c r="J204" s="115"/>
      <c r="K204" s="115"/>
      <c r="L204" s="115"/>
      <c r="M204" s="9"/>
      <c r="N204" s="111"/>
      <c r="O204" s="150"/>
      <c r="P204" s="150"/>
      <c r="Q204" s="150"/>
      <c r="R204" s="100"/>
      <c r="S204" s="100"/>
      <c r="T204" s="100"/>
      <c r="U204" s="100"/>
      <c r="V204" s="100"/>
      <c r="W204" s="100"/>
      <c r="X204" s="100"/>
      <c r="Y204" s="100"/>
      <c r="Z204" s="100"/>
      <c r="AA204" s="228"/>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1"/>
      <c r="BK204" s="221"/>
    </row>
    <row r="205" spans="1:63" hidden="1" outlineLevel="1">
      <c r="A205" s="9"/>
      <c r="B205" s="9"/>
      <c r="C205" s="270" t="str">
        <f>Asset1</f>
        <v>Secondary</v>
      </c>
      <c r="D205" s="9"/>
      <c r="E205" s="9"/>
      <c r="F205" s="139"/>
      <c r="G205" s="201">
        <f>Input!T7</f>
        <v>4.6134896100000002</v>
      </c>
      <c r="H205" s="115"/>
      <c r="I205" s="115"/>
      <c r="J205" s="115"/>
      <c r="K205" s="115"/>
      <c r="L205" s="115"/>
      <c r="M205" s="9"/>
      <c r="N205" s="111"/>
      <c r="O205" s="150"/>
      <c r="P205" s="150"/>
      <c r="Q205" s="150"/>
      <c r="R205" s="100"/>
      <c r="S205" s="100"/>
      <c r="T205" s="100"/>
      <c r="U205" s="100"/>
      <c r="V205" s="100"/>
      <c r="W205" s="100"/>
      <c r="X205" s="100"/>
      <c r="Y205" s="100"/>
      <c r="Z205" s="100"/>
      <c r="AA205" s="228"/>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1"/>
      <c r="BK205" s="221"/>
    </row>
    <row r="206" spans="1:63" hidden="1" outlineLevel="1">
      <c r="A206" s="9"/>
      <c r="B206" s="44"/>
      <c r="C206" s="270" t="str">
        <f>Asset2</f>
        <v>Switchgear</v>
      </c>
      <c r="D206" s="9"/>
      <c r="E206" s="9"/>
      <c r="F206" s="139"/>
      <c r="G206" s="201">
        <f>Input!T8</f>
        <v>2.2539754199999997</v>
      </c>
      <c r="H206" s="115"/>
      <c r="I206" s="115"/>
      <c r="J206" s="115"/>
      <c r="K206" s="115"/>
      <c r="L206" s="115"/>
      <c r="M206" s="9"/>
      <c r="N206" s="111"/>
      <c r="O206" s="150"/>
      <c r="P206" s="150"/>
      <c r="Q206" s="150"/>
      <c r="R206" s="100"/>
      <c r="S206" s="100"/>
      <c r="T206" s="100"/>
      <c r="U206" s="100"/>
      <c r="V206" s="100"/>
      <c r="W206" s="100"/>
      <c r="X206" s="100"/>
      <c r="Y206" s="100"/>
      <c r="Z206" s="100"/>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1"/>
      <c r="BK206" s="221"/>
    </row>
    <row r="207" spans="1:63" hidden="1" outlineLevel="1">
      <c r="A207" s="9"/>
      <c r="B207" s="44"/>
      <c r="C207" s="270" t="str">
        <f>Asset3</f>
        <v>Transformers</v>
      </c>
      <c r="D207" s="9"/>
      <c r="E207" s="9"/>
      <c r="F207" s="139"/>
      <c r="G207" s="201">
        <f>Input!T9</f>
        <v>0.5963920800000001</v>
      </c>
      <c r="H207" s="115"/>
      <c r="I207" s="115"/>
      <c r="J207" s="115"/>
      <c r="K207" s="115"/>
      <c r="L207" s="115"/>
      <c r="M207" s="9"/>
      <c r="N207" s="111"/>
      <c r="O207" s="150"/>
      <c r="P207" s="150"/>
      <c r="Q207" s="150"/>
      <c r="R207" s="100"/>
      <c r="S207" s="100"/>
      <c r="T207" s="100"/>
      <c r="U207" s="100"/>
      <c r="V207" s="100"/>
      <c r="W207" s="100"/>
      <c r="X207" s="100"/>
      <c r="Y207" s="100"/>
      <c r="Z207" s="100"/>
      <c r="AA207" s="228"/>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1"/>
      <c r="BK207" s="221"/>
    </row>
    <row r="208" spans="1:63" hidden="1" outlineLevel="1">
      <c r="A208" s="9"/>
      <c r="B208" s="44"/>
      <c r="C208" s="270" t="str">
        <f>Asset4</f>
        <v>Reactive</v>
      </c>
      <c r="D208" s="9"/>
      <c r="E208" s="9"/>
      <c r="F208" s="139"/>
      <c r="G208" s="201">
        <f>Input!T10</f>
        <v>0</v>
      </c>
      <c r="H208" s="115"/>
      <c r="I208" s="115"/>
      <c r="J208" s="115"/>
      <c r="K208" s="115"/>
      <c r="L208" s="115"/>
      <c r="M208" s="9"/>
      <c r="N208" s="111"/>
      <c r="O208" s="150"/>
      <c r="P208" s="150"/>
      <c r="Q208" s="150"/>
      <c r="R208" s="100"/>
      <c r="S208" s="100"/>
      <c r="T208" s="100"/>
      <c r="U208" s="100"/>
      <c r="V208" s="100"/>
      <c r="W208" s="100"/>
      <c r="X208" s="100"/>
      <c r="Y208" s="100"/>
      <c r="Z208" s="100"/>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1"/>
      <c r="BK208" s="221"/>
    </row>
    <row r="209" spans="1:63" hidden="1" outlineLevel="1">
      <c r="A209" s="9"/>
      <c r="B209" s="44"/>
      <c r="C209" s="270" t="str">
        <f>Asset5</f>
        <v>Towers and Conductor</v>
      </c>
      <c r="D209" s="9"/>
      <c r="E209" s="9"/>
      <c r="F209" s="139"/>
      <c r="G209" s="201">
        <f>Input!T11</f>
        <v>2.1061156299999997</v>
      </c>
      <c r="H209" s="115"/>
      <c r="I209" s="115"/>
      <c r="J209" s="115"/>
      <c r="K209" s="115"/>
      <c r="L209" s="115"/>
      <c r="M209" s="9"/>
      <c r="N209" s="111"/>
      <c r="O209" s="150"/>
      <c r="P209" s="150"/>
      <c r="Q209" s="150"/>
      <c r="R209" s="100"/>
      <c r="S209" s="100"/>
      <c r="T209" s="100"/>
      <c r="U209" s="100"/>
      <c r="V209" s="100"/>
      <c r="W209" s="100"/>
      <c r="X209" s="100"/>
      <c r="Y209" s="100"/>
      <c r="Z209" s="100"/>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1"/>
      <c r="BK209" s="221"/>
    </row>
    <row r="210" spans="1:63" hidden="1" outlineLevel="1">
      <c r="A210" s="9"/>
      <c r="B210" s="44"/>
      <c r="C210" s="270" t="str">
        <f>Asset6</f>
        <v>Establishment</v>
      </c>
      <c r="D210" s="9"/>
      <c r="E210" s="9"/>
      <c r="F210" s="139"/>
      <c r="G210" s="201">
        <f>Input!T12</f>
        <v>13.983938839999997</v>
      </c>
      <c r="H210" s="115"/>
      <c r="I210" s="115"/>
      <c r="J210" s="115"/>
      <c r="K210" s="115"/>
      <c r="L210" s="115"/>
      <c r="M210" s="9"/>
      <c r="N210" s="111"/>
      <c r="O210" s="150"/>
      <c r="P210" s="150"/>
      <c r="Q210" s="150"/>
      <c r="R210" s="100"/>
      <c r="S210" s="100"/>
      <c r="T210" s="100"/>
      <c r="U210" s="100"/>
      <c r="V210" s="100"/>
      <c r="W210" s="100"/>
      <c r="X210" s="100"/>
      <c r="Y210" s="100"/>
      <c r="Z210" s="100"/>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1"/>
      <c r="BK210" s="221"/>
    </row>
    <row r="211" spans="1:63" hidden="1" outlineLevel="1">
      <c r="A211" s="9"/>
      <c r="B211" s="44"/>
      <c r="C211" s="270" t="str">
        <f>Asset7</f>
        <v>Communications</v>
      </c>
      <c r="D211" s="9"/>
      <c r="E211" s="9"/>
      <c r="F211" s="139"/>
      <c r="G211" s="201">
        <f>Input!T13</f>
        <v>0.46451441999999998</v>
      </c>
      <c r="H211" s="115"/>
      <c r="I211" s="115"/>
      <c r="J211" s="115"/>
      <c r="K211" s="115"/>
      <c r="L211" s="115"/>
      <c r="M211" s="9"/>
      <c r="N211" s="111"/>
      <c r="O211" s="150"/>
      <c r="P211" s="150"/>
      <c r="Q211" s="150"/>
      <c r="R211" s="100"/>
      <c r="S211" s="100"/>
      <c r="T211" s="100"/>
      <c r="U211" s="100"/>
      <c r="V211" s="100"/>
      <c r="W211" s="100"/>
      <c r="X211" s="100"/>
      <c r="Y211" s="100"/>
      <c r="Z211" s="100"/>
      <c r="AA211" s="228"/>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1"/>
      <c r="BK211" s="221"/>
    </row>
    <row r="212" spans="1:63" hidden="1" outlineLevel="1">
      <c r="A212" s="9"/>
      <c r="B212" s="44"/>
      <c r="C212" s="270" t="str">
        <f>Asset8</f>
        <v>Inventory</v>
      </c>
      <c r="D212" s="9"/>
      <c r="E212" s="9"/>
      <c r="F212" s="139"/>
      <c r="G212" s="201">
        <f>Input!T14</f>
        <v>0</v>
      </c>
      <c r="H212" s="115"/>
      <c r="I212" s="115"/>
      <c r="J212" s="115"/>
      <c r="K212" s="115"/>
      <c r="L212" s="115"/>
      <c r="M212" s="9"/>
      <c r="N212" s="111"/>
      <c r="O212" s="150"/>
      <c r="P212" s="150"/>
      <c r="Q212" s="150"/>
      <c r="R212" s="100"/>
      <c r="S212" s="100"/>
      <c r="T212" s="100"/>
      <c r="U212" s="100"/>
      <c r="V212" s="100"/>
      <c r="W212" s="100"/>
      <c r="X212" s="100"/>
      <c r="Y212" s="100"/>
      <c r="Z212" s="100"/>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1"/>
      <c r="BK212" s="221"/>
    </row>
    <row r="213" spans="1:63" hidden="1" outlineLevel="1">
      <c r="A213" s="9"/>
      <c r="B213" s="44"/>
      <c r="C213" s="270" t="str">
        <f>Asset9</f>
        <v>IT</v>
      </c>
      <c r="D213" s="9"/>
      <c r="E213" s="9"/>
      <c r="F213" s="139"/>
      <c r="G213" s="201">
        <f>Input!T15</f>
        <v>3.4024412430198385</v>
      </c>
      <c r="H213" s="115"/>
      <c r="I213" s="115"/>
      <c r="J213" s="115"/>
      <c r="K213" s="115"/>
      <c r="L213" s="115"/>
      <c r="M213" s="9"/>
      <c r="N213" s="111"/>
      <c r="O213" s="150"/>
      <c r="P213" s="150"/>
      <c r="Q213" s="150"/>
      <c r="R213" s="100"/>
      <c r="S213" s="100"/>
      <c r="T213" s="100"/>
      <c r="U213" s="100"/>
      <c r="V213" s="100"/>
      <c r="W213" s="100"/>
      <c r="X213" s="100"/>
      <c r="Y213" s="100"/>
      <c r="Z213" s="100"/>
      <c r="AA213" s="228"/>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1"/>
      <c r="BK213" s="221"/>
    </row>
    <row r="214" spans="1:63" hidden="1" outlineLevel="1">
      <c r="A214" s="9"/>
      <c r="B214" s="44"/>
      <c r="C214" s="270" t="str">
        <f>Asset10</f>
        <v>Vehicles</v>
      </c>
      <c r="D214" s="9"/>
      <c r="E214" s="9"/>
      <c r="F214" s="139"/>
      <c r="G214" s="201">
        <f>Input!T16</f>
        <v>0.79015199999999997</v>
      </c>
      <c r="H214" s="115"/>
      <c r="I214" s="115"/>
      <c r="J214" s="115"/>
      <c r="K214" s="115"/>
      <c r="L214" s="115"/>
      <c r="M214" s="9"/>
      <c r="N214" s="111"/>
      <c r="O214" s="150"/>
      <c r="P214" s="150"/>
      <c r="Q214" s="150"/>
      <c r="R214" s="100"/>
      <c r="S214" s="100"/>
      <c r="T214" s="100"/>
      <c r="U214" s="100"/>
      <c r="V214" s="100"/>
      <c r="W214" s="100"/>
      <c r="X214" s="100"/>
      <c r="Y214" s="100"/>
      <c r="Z214" s="100"/>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1"/>
      <c r="BK214" s="221"/>
    </row>
    <row r="215" spans="1:63" hidden="1" outlineLevel="1">
      <c r="A215" s="9"/>
      <c r="B215" s="44"/>
      <c r="C215" s="270" t="str">
        <f>Asset11</f>
        <v>other</v>
      </c>
      <c r="D215" s="9"/>
      <c r="E215" s="9"/>
      <c r="F215" s="139"/>
      <c r="G215" s="201">
        <f>Input!T17</f>
        <v>10.700122210000002</v>
      </c>
      <c r="H215" s="115"/>
      <c r="I215" s="115"/>
      <c r="J215" s="115"/>
      <c r="K215" s="115"/>
      <c r="L215" s="115"/>
      <c r="M215" s="9"/>
      <c r="N215" s="111"/>
      <c r="O215" s="150"/>
      <c r="P215" s="150"/>
      <c r="Q215" s="150"/>
      <c r="R215" s="100"/>
      <c r="S215" s="100"/>
      <c r="T215" s="100"/>
      <c r="U215" s="100"/>
      <c r="V215" s="100"/>
      <c r="W215" s="100"/>
      <c r="X215" s="100"/>
      <c r="Y215" s="100"/>
      <c r="Z215" s="100"/>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1"/>
      <c r="BK215" s="221"/>
    </row>
    <row r="216" spans="1:63" hidden="1" outlineLevel="1">
      <c r="A216" s="9"/>
      <c r="B216" s="44"/>
      <c r="C216" s="270" t="str">
        <f>Asset12</f>
        <v>premises</v>
      </c>
      <c r="D216" s="9"/>
      <c r="E216" s="9"/>
      <c r="F216" s="139"/>
      <c r="G216" s="201">
        <f>Input!T18</f>
        <v>0.3078779299999998</v>
      </c>
      <c r="H216" s="115"/>
      <c r="I216" s="115"/>
      <c r="J216" s="115"/>
      <c r="K216" s="115"/>
      <c r="L216" s="115"/>
      <c r="M216" s="9"/>
      <c r="N216" s="111"/>
      <c r="O216" s="150"/>
      <c r="P216" s="150"/>
      <c r="Q216" s="150"/>
      <c r="R216" s="100"/>
      <c r="S216" s="100"/>
      <c r="T216" s="100"/>
      <c r="U216" s="100"/>
      <c r="V216" s="100"/>
      <c r="W216" s="100"/>
      <c r="X216" s="100"/>
      <c r="Y216" s="100"/>
      <c r="Z216" s="100"/>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1"/>
      <c r="BK216" s="221"/>
    </row>
    <row r="217" spans="1:63" hidden="1" outlineLevel="1">
      <c r="A217" s="9"/>
      <c r="B217" s="44"/>
      <c r="C217" s="270" t="str">
        <f>Asset13</f>
        <v>Land</v>
      </c>
      <c r="D217" s="9"/>
      <c r="E217" s="9"/>
      <c r="F217" s="139"/>
      <c r="G217" s="201">
        <f>Input!T19</f>
        <v>0</v>
      </c>
      <c r="H217" s="115"/>
      <c r="I217" s="115"/>
      <c r="J217" s="115"/>
      <c r="K217" s="115"/>
      <c r="L217" s="115"/>
      <c r="M217" s="9"/>
      <c r="N217" s="111"/>
      <c r="O217" s="150"/>
      <c r="P217" s="150"/>
      <c r="Q217" s="150"/>
      <c r="R217" s="100"/>
      <c r="S217" s="100"/>
      <c r="T217" s="100"/>
      <c r="U217" s="100"/>
      <c r="V217" s="100"/>
      <c r="W217" s="100"/>
      <c r="X217" s="100"/>
      <c r="Y217" s="100"/>
      <c r="Z217" s="100"/>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1"/>
      <c r="BK217" s="221"/>
    </row>
    <row r="218" spans="1:63" hidden="1" outlineLevel="1">
      <c r="A218" s="9"/>
      <c r="B218" s="44"/>
      <c r="C218" s="270" t="str">
        <f>Asset14</f>
        <v>Easements</v>
      </c>
      <c r="D218" s="9"/>
      <c r="E218" s="9"/>
      <c r="F218" s="139"/>
      <c r="G218" s="201">
        <f>Input!T20</f>
        <v>0</v>
      </c>
      <c r="H218" s="115"/>
      <c r="I218" s="115"/>
      <c r="J218" s="115"/>
      <c r="K218" s="115"/>
      <c r="L218" s="115"/>
      <c r="M218" s="9"/>
      <c r="N218" s="111"/>
      <c r="O218" s="150"/>
      <c r="P218" s="150"/>
      <c r="Q218" s="150"/>
      <c r="R218" s="100"/>
      <c r="S218" s="100"/>
      <c r="T218" s="100"/>
      <c r="U218" s="100"/>
      <c r="V218" s="100"/>
      <c r="W218" s="100"/>
      <c r="X218" s="100"/>
      <c r="Y218" s="100"/>
      <c r="Z218" s="100"/>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1"/>
      <c r="BK218" s="221"/>
    </row>
    <row r="219" spans="1:63" hidden="1" outlineLevel="1">
      <c r="A219" s="9"/>
      <c r="B219" s="44"/>
      <c r="C219" s="270">
        <f>Asset15</f>
        <v>0</v>
      </c>
      <c r="D219" s="9"/>
      <c r="E219" s="9"/>
      <c r="F219" s="139"/>
      <c r="G219" s="201">
        <f>Input!T21</f>
        <v>0</v>
      </c>
      <c r="H219" s="115"/>
      <c r="I219" s="115"/>
      <c r="J219" s="115"/>
      <c r="K219" s="115"/>
      <c r="L219" s="115"/>
      <c r="M219" s="9"/>
      <c r="N219" s="111"/>
      <c r="O219" s="150"/>
      <c r="P219" s="150"/>
      <c r="Q219" s="150"/>
      <c r="R219" s="100"/>
      <c r="S219" s="100"/>
      <c r="T219" s="100"/>
      <c r="U219" s="100"/>
      <c r="V219" s="100"/>
      <c r="W219" s="100"/>
      <c r="X219" s="100"/>
      <c r="Y219" s="100"/>
      <c r="Z219" s="100"/>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1"/>
      <c r="BK219" s="221"/>
    </row>
    <row r="220" spans="1:63" hidden="1" outlineLevel="1">
      <c r="A220" s="9"/>
      <c r="B220" s="44"/>
      <c r="C220" s="270">
        <f>Asset16</f>
        <v>0</v>
      </c>
      <c r="D220" s="9"/>
      <c r="E220" s="9"/>
      <c r="F220" s="139"/>
      <c r="G220" s="201">
        <f>Input!T22</f>
        <v>0</v>
      </c>
      <c r="H220" s="115"/>
      <c r="I220" s="115"/>
      <c r="J220" s="115"/>
      <c r="K220" s="115"/>
      <c r="L220" s="115"/>
      <c r="M220" s="9"/>
      <c r="N220" s="111"/>
      <c r="O220" s="150"/>
      <c r="P220" s="150"/>
      <c r="Q220" s="150"/>
      <c r="R220" s="100"/>
      <c r="S220" s="100"/>
      <c r="T220" s="100"/>
      <c r="U220" s="100"/>
      <c r="V220" s="100"/>
      <c r="W220" s="100"/>
      <c r="X220" s="100"/>
      <c r="Y220" s="100"/>
      <c r="Z220" s="100"/>
      <c r="AA220" s="228"/>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1"/>
      <c r="BK220" s="221"/>
    </row>
    <row r="221" spans="1:63" hidden="1" outlineLevel="1">
      <c r="A221" s="9"/>
      <c r="B221" s="44"/>
      <c r="C221" s="270">
        <f>Asset17</f>
        <v>0</v>
      </c>
      <c r="D221" s="9"/>
      <c r="E221" s="9"/>
      <c r="F221" s="139"/>
      <c r="G221" s="201">
        <f>Input!T23</f>
        <v>0</v>
      </c>
      <c r="H221" s="115"/>
      <c r="I221" s="115"/>
      <c r="J221" s="115"/>
      <c r="K221" s="115"/>
      <c r="L221" s="115"/>
      <c r="M221" s="9"/>
      <c r="N221" s="111"/>
      <c r="O221" s="150"/>
      <c r="P221" s="150"/>
      <c r="Q221" s="150"/>
      <c r="R221" s="100"/>
      <c r="S221" s="100"/>
      <c r="T221" s="100"/>
      <c r="U221" s="100"/>
      <c r="V221" s="100"/>
      <c r="W221" s="100"/>
      <c r="X221" s="100"/>
      <c r="Y221" s="100"/>
      <c r="Z221" s="100"/>
      <c r="AA221" s="228"/>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1"/>
      <c r="BK221" s="221"/>
    </row>
    <row r="222" spans="1:63" hidden="1" outlineLevel="1">
      <c r="A222" s="9"/>
      <c r="B222" s="44"/>
      <c r="C222" s="270">
        <f>Asset18</f>
        <v>0</v>
      </c>
      <c r="D222" s="9"/>
      <c r="E222" s="9"/>
      <c r="F222" s="139"/>
      <c r="G222" s="201">
        <f>Input!T24</f>
        <v>0</v>
      </c>
      <c r="H222" s="115"/>
      <c r="I222" s="115"/>
      <c r="J222" s="115"/>
      <c r="K222" s="115"/>
      <c r="L222" s="115"/>
      <c r="M222" s="9"/>
      <c r="N222" s="111"/>
      <c r="O222" s="150"/>
      <c r="P222" s="150"/>
      <c r="Q222" s="150"/>
      <c r="R222" s="100"/>
      <c r="S222" s="100"/>
      <c r="T222" s="100"/>
      <c r="U222" s="100"/>
      <c r="V222" s="100"/>
      <c r="W222" s="100"/>
      <c r="X222" s="100"/>
      <c r="Y222" s="100"/>
      <c r="Z222" s="100"/>
      <c r="AA222" s="228"/>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1"/>
      <c r="BK222" s="221"/>
    </row>
    <row r="223" spans="1:63" hidden="1" outlineLevel="1">
      <c r="A223" s="9"/>
      <c r="B223" s="44"/>
      <c r="C223" s="270">
        <f>Asset19</f>
        <v>0</v>
      </c>
      <c r="D223" s="9"/>
      <c r="E223" s="9"/>
      <c r="F223" s="139"/>
      <c r="G223" s="201">
        <f>Input!T25</f>
        <v>0</v>
      </c>
      <c r="H223" s="115"/>
      <c r="I223" s="115"/>
      <c r="J223" s="115"/>
      <c r="K223" s="115"/>
      <c r="L223" s="115"/>
      <c r="M223" s="9"/>
      <c r="N223" s="111"/>
      <c r="O223" s="150"/>
      <c r="P223" s="150"/>
      <c r="Q223" s="150"/>
      <c r="R223" s="100"/>
      <c r="S223" s="100"/>
      <c r="T223" s="100"/>
      <c r="U223" s="100"/>
      <c r="V223" s="100"/>
      <c r="W223" s="100"/>
      <c r="X223" s="100"/>
      <c r="Y223" s="100"/>
      <c r="Z223" s="100"/>
      <c r="AA223" s="228"/>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1"/>
      <c r="BK223" s="221"/>
    </row>
    <row r="224" spans="1:63" hidden="1" outlineLevel="1">
      <c r="A224" s="9"/>
      <c r="B224" s="44"/>
      <c r="C224" s="270">
        <f>Asset20</f>
        <v>0</v>
      </c>
      <c r="D224" s="9"/>
      <c r="E224" s="9"/>
      <c r="F224" s="139"/>
      <c r="G224" s="201">
        <f>Input!T26</f>
        <v>0</v>
      </c>
      <c r="H224" s="115"/>
      <c r="I224" s="115"/>
      <c r="J224" s="115"/>
      <c r="K224" s="115"/>
      <c r="L224" s="115"/>
      <c r="M224" s="9"/>
      <c r="N224" s="111"/>
      <c r="O224" s="150"/>
      <c r="P224" s="150"/>
      <c r="Q224" s="150"/>
      <c r="R224" s="100"/>
      <c r="S224" s="100"/>
      <c r="T224" s="100"/>
      <c r="U224" s="100"/>
      <c r="V224" s="100"/>
      <c r="W224" s="100"/>
      <c r="X224" s="100"/>
      <c r="Y224" s="100"/>
      <c r="Z224" s="100"/>
      <c r="AA224" s="228"/>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1"/>
      <c r="BK224" s="221"/>
    </row>
    <row r="225" spans="1:63" hidden="1" outlineLevel="1">
      <c r="A225" s="9"/>
      <c r="B225" s="44"/>
      <c r="C225" s="270">
        <f>Asset21</f>
        <v>0</v>
      </c>
      <c r="D225" s="9"/>
      <c r="E225" s="9"/>
      <c r="F225" s="139"/>
      <c r="G225" s="201">
        <f>Input!T27</f>
        <v>0</v>
      </c>
      <c r="H225" s="115"/>
      <c r="I225" s="115"/>
      <c r="J225" s="115"/>
      <c r="K225" s="115"/>
      <c r="L225" s="115"/>
      <c r="M225" s="9"/>
      <c r="N225" s="111"/>
      <c r="O225" s="150"/>
      <c r="P225" s="150"/>
      <c r="Q225" s="150"/>
      <c r="R225" s="100"/>
      <c r="S225" s="100"/>
      <c r="T225" s="100"/>
      <c r="U225" s="100"/>
      <c r="V225" s="100"/>
      <c r="W225" s="100"/>
      <c r="X225" s="100"/>
      <c r="Y225" s="100"/>
      <c r="Z225" s="100"/>
      <c r="AA225" s="228"/>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1"/>
      <c r="BK225" s="221"/>
    </row>
    <row r="226" spans="1:63" hidden="1" outlineLevel="1">
      <c r="A226" s="9"/>
      <c r="B226" s="44"/>
      <c r="C226" s="270">
        <f>Asset22</f>
        <v>0</v>
      </c>
      <c r="D226" s="9"/>
      <c r="E226" s="9"/>
      <c r="F226" s="139"/>
      <c r="G226" s="201">
        <f>Input!T28</f>
        <v>0</v>
      </c>
      <c r="H226" s="115"/>
      <c r="I226" s="115"/>
      <c r="J226" s="115"/>
      <c r="K226" s="115"/>
      <c r="L226" s="115"/>
      <c r="M226" s="9"/>
      <c r="N226" s="111"/>
      <c r="O226" s="150"/>
      <c r="P226" s="150"/>
      <c r="Q226" s="150"/>
      <c r="R226" s="100"/>
      <c r="S226" s="100"/>
      <c r="T226" s="100"/>
      <c r="U226" s="100"/>
      <c r="V226" s="100"/>
      <c r="W226" s="100"/>
      <c r="X226" s="100"/>
      <c r="Y226" s="100"/>
      <c r="Z226" s="100"/>
      <c r="AA226" s="228"/>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1"/>
      <c r="BK226" s="221"/>
    </row>
    <row r="227" spans="1:63" hidden="1" outlineLevel="1">
      <c r="A227" s="9"/>
      <c r="B227" s="44"/>
      <c r="C227" s="270">
        <f>Asset23</f>
        <v>0</v>
      </c>
      <c r="D227" s="9"/>
      <c r="E227" s="9"/>
      <c r="F227" s="139"/>
      <c r="G227" s="201">
        <f>Input!T29</f>
        <v>0</v>
      </c>
      <c r="H227" s="115"/>
      <c r="I227" s="115"/>
      <c r="J227" s="115"/>
      <c r="K227" s="115"/>
      <c r="L227" s="115"/>
      <c r="M227" s="9"/>
      <c r="N227" s="111"/>
      <c r="O227" s="150"/>
      <c r="P227" s="150"/>
      <c r="Q227" s="150"/>
      <c r="R227" s="100"/>
      <c r="S227" s="100"/>
      <c r="T227" s="100"/>
      <c r="U227" s="100"/>
      <c r="V227" s="100"/>
      <c r="W227" s="100"/>
      <c r="X227" s="100"/>
      <c r="Y227" s="100"/>
      <c r="Z227" s="100"/>
      <c r="AA227" s="228"/>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1"/>
      <c r="BK227" s="221"/>
    </row>
    <row r="228" spans="1:63" hidden="1" outlineLevel="1">
      <c r="A228" s="9"/>
      <c r="B228" s="44"/>
      <c r="C228" s="270">
        <f>Asset24</f>
        <v>0</v>
      </c>
      <c r="D228" s="9"/>
      <c r="E228" s="9"/>
      <c r="F228" s="139"/>
      <c r="G228" s="201">
        <f>Input!T30</f>
        <v>0</v>
      </c>
      <c r="H228" s="115"/>
      <c r="I228" s="115"/>
      <c r="J228" s="115"/>
      <c r="K228" s="115"/>
      <c r="L228" s="115"/>
      <c r="M228" s="9"/>
      <c r="N228" s="111"/>
      <c r="O228" s="150"/>
      <c r="P228" s="150"/>
      <c r="Q228" s="150"/>
      <c r="R228" s="100"/>
      <c r="S228" s="100"/>
      <c r="T228" s="100"/>
      <c r="U228" s="100"/>
      <c r="V228" s="100"/>
      <c r="W228" s="100"/>
      <c r="X228" s="100"/>
      <c r="Y228" s="100"/>
      <c r="Z228" s="100"/>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1"/>
      <c r="BK228" s="221"/>
    </row>
    <row r="229" spans="1:63" hidden="1" outlineLevel="1">
      <c r="A229" s="9"/>
      <c r="B229" s="44"/>
      <c r="C229" s="270">
        <f>Asset25</f>
        <v>0</v>
      </c>
      <c r="D229" s="9"/>
      <c r="E229" s="9"/>
      <c r="F229" s="139"/>
      <c r="G229" s="201">
        <f>Input!T31</f>
        <v>0</v>
      </c>
      <c r="H229" s="115"/>
      <c r="I229" s="115"/>
      <c r="J229" s="115"/>
      <c r="K229" s="115"/>
      <c r="L229" s="115"/>
      <c r="M229" s="9"/>
      <c r="N229" s="111"/>
      <c r="O229" s="150"/>
      <c r="P229" s="150"/>
      <c r="Q229" s="150"/>
      <c r="R229" s="100"/>
      <c r="S229" s="100"/>
      <c r="T229" s="100"/>
      <c r="U229" s="100"/>
      <c r="V229" s="100"/>
      <c r="W229" s="100"/>
      <c r="X229" s="100"/>
      <c r="Y229" s="100"/>
      <c r="Z229" s="100"/>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1"/>
      <c r="BK229" s="221"/>
    </row>
    <row r="230" spans="1:63" hidden="1" outlineLevel="1">
      <c r="A230" s="9"/>
      <c r="B230" s="44"/>
      <c r="C230" s="270">
        <f>Asset26</f>
        <v>0</v>
      </c>
      <c r="D230" s="9"/>
      <c r="E230" s="9"/>
      <c r="F230" s="139"/>
      <c r="G230" s="201">
        <f>Input!T32</f>
        <v>0</v>
      </c>
      <c r="H230" s="115"/>
      <c r="I230" s="115"/>
      <c r="J230" s="115"/>
      <c r="K230" s="115"/>
      <c r="L230" s="115"/>
      <c r="M230" s="9"/>
      <c r="N230" s="111"/>
      <c r="O230" s="150"/>
      <c r="P230" s="150"/>
      <c r="Q230" s="150"/>
      <c r="R230" s="100"/>
      <c r="S230" s="100"/>
      <c r="T230" s="100"/>
      <c r="U230" s="100"/>
      <c r="V230" s="100"/>
      <c r="W230" s="100"/>
      <c r="X230" s="100"/>
      <c r="Y230" s="100"/>
      <c r="Z230" s="100"/>
      <c r="AA230" s="228"/>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1"/>
      <c r="BK230" s="221"/>
    </row>
    <row r="231" spans="1:63" hidden="1" outlineLevel="1">
      <c r="A231" s="9"/>
      <c r="B231" s="44"/>
      <c r="C231" s="270">
        <f>Asset27</f>
        <v>0</v>
      </c>
      <c r="D231" s="9"/>
      <c r="E231" s="9"/>
      <c r="F231" s="139"/>
      <c r="G231" s="201">
        <f>Input!T33</f>
        <v>0</v>
      </c>
      <c r="H231" s="115"/>
      <c r="I231" s="115"/>
      <c r="J231" s="115"/>
      <c r="K231" s="115"/>
      <c r="L231" s="115"/>
      <c r="M231" s="9"/>
      <c r="N231" s="111"/>
      <c r="O231" s="150"/>
      <c r="P231" s="150"/>
      <c r="Q231" s="150"/>
      <c r="R231" s="100"/>
      <c r="S231" s="100"/>
      <c r="T231" s="100"/>
      <c r="U231" s="100"/>
      <c r="V231" s="100"/>
      <c r="W231" s="100"/>
      <c r="X231" s="100"/>
      <c r="Y231" s="100"/>
      <c r="Z231" s="100"/>
      <c r="AA231" s="228"/>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1"/>
      <c r="BK231" s="221"/>
    </row>
    <row r="232" spans="1:63" hidden="1" outlineLevel="1">
      <c r="A232" s="9"/>
      <c r="B232" s="44"/>
      <c r="C232" s="270">
        <f>Asset28</f>
        <v>0</v>
      </c>
      <c r="D232" s="9"/>
      <c r="E232" s="9"/>
      <c r="F232" s="139"/>
      <c r="G232" s="201">
        <f>Input!T34</f>
        <v>0</v>
      </c>
      <c r="H232" s="115"/>
      <c r="I232" s="115"/>
      <c r="J232" s="115"/>
      <c r="K232" s="115"/>
      <c r="L232" s="115"/>
      <c r="M232" s="9"/>
      <c r="N232" s="111"/>
      <c r="O232" s="150"/>
      <c r="P232" s="150"/>
      <c r="Q232" s="150"/>
      <c r="R232" s="100"/>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1"/>
      <c r="BK232" s="221"/>
    </row>
    <row r="233" spans="1:63" hidden="1" outlineLevel="1">
      <c r="A233" s="9"/>
      <c r="B233" s="44"/>
      <c r="C233" s="270">
        <f>Asset29</f>
        <v>0</v>
      </c>
      <c r="D233" s="9"/>
      <c r="E233" s="9"/>
      <c r="F233" s="139"/>
      <c r="G233" s="201">
        <f>Input!T35</f>
        <v>0</v>
      </c>
      <c r="H233" s="115"/>
      <c r="I233" s="115"/>
      <c r="J233" s="115"/>
      <c r="K233" s="115"/>
      <c r="L233" s="115"/>
      <c r="M233" s="9"/>
      <c r="N233" s="111"/>
      <c r="O233" s="150"/>
      <c r="P233" s="150"/>
      <c r="Q233" s="150"/>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1"/>
      <c r="BK233" s="221"/>
    </row>
    <row r="234" spans="1:63" hidden="1" outlineLevel="1">
      <c r="A234" s="9"/>
      <c r="B234" s="44"/>
      <c r="C234" s="270">
        <f>Asset30</f>
        <v>0</v>
      </c>
      <c r="D234" s="9"/>
      <c r="E234" s="9"/>
      <c r="F234" s="139"/>
      <c r="G234" s="201">
        <f>Input!T36</f>
        <v>0</v>
      </c>
      <c r="H234" s="115"/>
      <c r="I234" s="115"/>
      <c r="J234" s="115"/>
      <c r="K234" s="115"/>
      <c r="L234" s="115"/>
      <c r="M234" s="9"/>
      <c r="N234" s="111"/>
      <c r="O234" s="150"/>
      <c r="P234" s="150"/>
      <c r="Q234" s="150"/>
      <c r="R234" s="100"/>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1"/>
      <c r="BK234" s="221"/>
    </row>
    <row r="235" spans="1:63" collapsed="1">
      <c r="A235" s="9"/>
      <c r="B235" s="151"/>
      <c r="C235" s="26"/>
      <c r="D235" s="9"/>
      <c r="E235" s="9"/>
      <c r="F235" s="139"/>
      <c r="G235" s="203"/>
      <c r="H235" s="115"/>
      <c r="I235" s="115"/>
      <c r="J235" s="115"/>
      <c r="K235" s="115"/>
      <c r="L235" s="115"/>
      <c r="M235" s="9"/>
      <c r="N235" s="111"/>
      <c r="O235" s="150"/>
      <c r="P235" s="150"/>
      <c r="Q235" s="150"/>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1"/>
      <c r="BK235" s="221"/>
    </row>
    <row r="236" spans="1:63">
      <c r="A236" s="9"/>
      <c r="B236" s="151" t="s">
        <v>53</v>
      </c>
      <c r="C236" s="26"/>
      <c r="D236" s="9"/>
      <c r="E236" s="9"/>
      <c r="F236" s="139"/>
      <c r="G236" s="203">
        <f>SUM(G237:G266)</f>
        <v>22.215810383019836</v>
      </c>
      <c r="H236" s="115"/>
      <c r="I236" s="115"/>
      <c r="J236" s="115"/>
      <c r="K236" s="115"/>
      <c r="L236" s="115"/>
      <c r="M236" s="9"/>
      <c r="N236" s="111"/>
      <c r="O236" s="150"/>
      <c r="P236" s="150"/>
      <c r="Q236" s="150"/>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1"/>
      <c r="BK236" s="221"/>
    </row>
    <row r="237" spans="1:63" hidden="1" outlineLevel="1">
      <c r="A237" s="9"/>
      <c r="B237" s="9"/>
      <c r="C237" s="270" t="str">
        <f>Asset1</f>
        <v>Secondary</v>
      </c>
      <c r="D237" s="9"/>
      <c r="E237" s="9"/>
      <c r="F237" s="139"/>
      <c r="G237" s="201">
        <f>G205-G173</f>
        <v>-1.7856143900000001</v>
      </c>
      <c r="H237" s="115"/>
      <c r="I237" s="115"/>
      <c r="J237" s="115"/>
      <c r="K237" s="115"/>
      <c r="L237" s="115"/>
      <c r="M237" s="9"/>
      <c r="N237" s="111"/>
      <c r="O237" s="150"/>
      <c r="P237" s="150"/>
      <c r="Q237" s="150"/>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1"/>
      <c r="BK237" s="221"/>
    </row>
    <row r="238" spans="1:63" hidden="1" outlineLevel="1">
      <c r="A238" s="9"/>
      <c r="B238" s="44"/>
      <c r="C238" s="270" t="str">
        <f>Asset2</f>
        <v>Switchgear</v>
      </c>
      <c r="D238" s="9"/>
      <c r="E238" s="9"/>
      <c r="F238" s="139"/>
      <c r="G238" s="201">
        <f t="shared" ref="G238:G266" si="3">G206-G174</f>
        <v>-2.432271580000001</v>
      </c>
      <c r="H238" s="115"/>
      <c r="I238" s="115"/>
      <c r="J238" s="115"/>
      <c r="K238" s="115"/>
      <c r="L238" s="115"/>
      <c r="M238" s="9"/>
      <c r="N238" s="111"/>
      <c r="O238" s="150"/>
      <c r="P238" s="150"/>
      <c r="Q238" s="150"/>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1"/>
      <c r="BK238" s="221"/>
    </row>
    <row r="239" spans="1:63" hidden="1" outlineLevel="1">
      <c r="A239" s="9"/>
      <c r="B239" s="44"/>
      <c r="C239" s="270" t="str">
        <f>Asset3</f>
        <v>Transformers</v>
      </c>
      <c r="D239" s="9"/>
      <c r="E239" s="9"/>
      <c r="F239" s="139"/>
      <c r="G239" s="201">
        <f t="shared" si="3"/>
        <v>0.5963920800000001</v>
      </c>
      <c r="H239" s="115"/>
      <c r="I239" s="115"/>
      <c r="J239" s="115"/>
      <c r="K239" s="115"/>
      <c r="L239" s="115"/>
      <c r="M239" s="9"/>
      <c r="N239" s="111"/>
      <c r="O239" s="150"/>
      <c r="P239" s="150"/>
      <c r="Q239" s="150"/>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1"/>
      <c r="BK239" s="221"/>
    </row>
    <row r="240" spans="1:63" hidden="1" outlineLevel="1">
      <c r="A240" s="9"/>
      <c r="B240" s="44"/>
      <c r="C240" s="270" t="str">
        <f>Asset4</f>
        <v>Reactive</v>
      </c>
      <c r="D240" s="9"/>
      <c r="E240" s="9"/>
      <c r="F240" s="139"/>
      <c r="G240" s="201">
        <f t="shared" si="3"/>
        <v>0</v>
      </c>
      <c r="H240" s="115"/>
      <c r="I240" s="115"/>
      <c r="J240" s="115"/>
      <c r="K240" s="115"/>
      <c r="L240" s="115"/>
      <c r="M240" s="9"/>
      <c r="N240" s="111"/>
      <c r="O240" s="150"/>
      <c r="P240" s="150"/>
      <c r="Q240" s="150"/>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1"/>
      <c r="BK240" s="221"/>
    </row>
    <row r="241" spans="1:63" hidden="1" outlineLevel="1">
      <c r="A241" s="9"/>
      <c r="B241" s="44"/>
      <c r="C241" s="270" t="str">
        <f>Asset5</f>
        <v>Towers and Conductor</v>
      </c>
      <c r="D241" s="9"/>
      <c r="E241" s="9"/>
      <c r="F241" s="139"/>
      <c r="G241" s="201">
        <f t="shared" si="3"/>
        <v>-2.0503593700000007</v>
      </c>
      <c r="H241" s="115"/>
      <c r="I241" s="115"/>
      <c r="J241" s="115"/>
      <c r="K241" s="115"/>
      <c r="L241" s="115"/>
      <c r="M241" s="9"/>
      <c r="N241" s="111"/>
      <c r="O241" s="150"/>
      <c r="P241" s="150"/>
      <c r="Q241" s="150"/>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1"/>
      <c r="BK241" s="221"/>
    </row>
    <row r="242" spans="1:63" hidden="1" outlineLevel="1">
      <c r="A242" s="9"/>
      <c r="B242" s="44"/>
      <c r="C242" s="270" t="str">
        <f>Asset6</f>
        <v>Establishment</v>
      </c>
      <c r="D242" s="9"/>
      <c r="E242" s="9"/>
      <c r="F242" s="139"/>
      <c r="G242" s="201">
        <f t="shared" si="3"/>
        <v>13.983938839999997</v>
      </c>
      <c r="H242" s="115"/>
      <c r="I242" s="115"/>
      <c r="J242" s="115"/>
      <c r="K242" s="115"/>
      <c r="L242" s="115"/>
      <c r="M242" s="9"/>
      <c r="N242" s="111"/>
      <c r="O242" s="150"/>
      <c r="P242" s="150"/>
      <c r="Q242" s="150"/>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1"/>
      <c r="BK242" s="221"/>
    </row>
    <row r="243" spans="1:63" hidden="1" outlineLevel="1">
      <c r="A243" s="9"/>
      <c r="B243" s="44"/>
      <c r="C243" s="270" t="str">
        <f>Asset7</f>
        <v>Communications</v>
      </c>
      <c r="D243" s="9"/>
      <c r="E243" s="9"/>
      <c r="F243" s="139"/>
      <c r="G243" s="201">
        <f t="shared" si="3"/>
        <v>-0.86417857999999992</v>
      </c>
      <c r="H243" s="115"/>
      <c r="I243" s="115"/>
      <c r="J243" s="115"/>
      <c r="K243" s="115"/>
      <c r="L243" s="115"/>
      <c r="M243" s="9"/>
      <c r="N243" s="111"/>
      <c r="O243" s="150"/>
      <c r="P243" s="150"/>
      <c r="Q243" s="150"/>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1"/>
      <c r="BK243" s="221"/>
    </row>
    <row r="244" spans="1:63" hidden="1" outlineLevel="1">
      <c r="A244" s="9"/>
      <c r="B244" s="44"/>
      <c r="C244" s="270" t="str">
        <f>Asset8</f>
        <v>Inventory</v>
      </c>
      <c r="D244" s="9"/>
      <c r="E244" s="9"/>
      <c r="F244" s="139"/>
      <c r="G244" s="201">
        <f t="shared" si="3"/>
        <v>0</v>
      </c>
      <c r="H244" s="115"/>
      <c r="I244" s="115"/>
      <c r="J244" s="115"/>
      <c r="K244" s="115"/>
      <c r="L244" s="115"/>
      <c r="M244" s="9"/>
      <c r="N244" s="111"/>
      <c r="O244" s="150"/>
      <c r="P244" s="150"/>
      <c r="Q244" s="150"/>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1"/>
      <c r="BK244" s="221"/>
    </row>
    <row r="245" spans="1:63" hidden="1" outlineLevel="1">
      <c r="A245" s="9"/>
      <c r="B245" s="44"/>
      <c r="C245" s="270" t="str">
        <f>Asset9</f>
        <v>IT</v>
      </c>
      <c r="D245" s="9"/>
      <c r="E245" s="9"/>
      <c r="F245" s="139"/>
      <c r="G245" s="201">
        <f t="shared" si="3"/>
        <v>3.4024412430198385</v>
      </c>
      <c r="H245" s="115"/>
      <c r="I245" s="115"/>
      <c r="J245" s="115"/>
      <c r="K245" s="115"/>
      <c r="L245" s="115"/>
      <c r="M245" s="9"/>
      <c r="N245" s="111"/>
      <c r="O245" s="150"/>
      <c r="P245" s="150"/>
      <c r="Q245" s="150"/>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1"/>
      <c r="BK245" s="221"/>
    </row>
    <row r="246" spans="1:63" hidden="1" outlineLevel="1">
      <c r="A246" s="9"/>
      <c r="B246" s="44"/>
      <c r="C246" s="270" t="str">
        <f>Asset10</f>
        <v>Vehicles</v>
      </c>
      <c r="D246" s="9"/>
      <c r="E246" s="9"/>
      <c r="F246" s="139"/>
      <c r="G246" s="201">
        <f t="shared" si="3"/>
        <v>0.79015199999999997</v>
      </c>
      <c r="H246" s="115"/>
      <c r="I246" s="115"/>
      <c r="J246" s="115"/>
      <c r="K246" s="115"/>
      <c r="L246" s="115"/>
      <c r="M246" s="9"/>
      <c r="N246" s="111"/>
      <c r="O246" s="150"/>
      <c r="P246" s="150"/>
      <c r="Q246" s="150"/>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1"/>
      <c r="BK246" s="221"/>
    </row>
    <row r="247" spans="1:63" hidden="1" outlineLevel="1">
      <c r="A247" s="9"/>
      <c r="B247" s="44"/>
      <c r="C247" s="270" t="str">
        <f>Asset11</f>
        <v>other</v>
      </c>
      <c r="D247" s="9"/>
      <c r="E247" s="9"/>
      <c r="F247" s="139"/>
      <c r="G247" s="201">
        <f t="shared" si="3"/>
        <v>10.267432210000003</v>
      </c>
      <c r="H247" s="115"/>
      <c r="I247" s="115"/>
      <c r="J247" s="115"/>
      <c r="K247" s="115"/>
      <c r="L247" s="115"/>
      <c r="M247" s="9"/>
      <c r="N247" s="111"/>
      <c r="O247" s="150"/>
      <c r="P247" s="150"/>
      <c r="Q247" s="150"/>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1"/>
      <c r="BK247" s="221"/>
    </row>
    <row r="248" spans="1:63" hidden="1" outlineLevel="1">
      <c r="A248" s="9"/>
      <c r="B248" s="44"/>
      <c r="C248" s="270" t="str">
        <f>Asset12</f>
        <v>premises</v>
      </c>
      <c r="D248" s="9"/>
      <c r="E248" s="9"/>
      <c r="F248" s="139"/>
      <c r="G248" s="201">
        <f t="shared" si="3"/>
        <v>0.3078779299999998</v>
      </c>
      <c r="H248" s="115"/>
      <c r="I248" s="115"/>
      <c r="J248" s="115"/>
      <c r="K248" s="115"/>
      <c r="L248" s="115"/>
      <c r="M248" s="9"/>
      <c r="N248" s="111"/>
      <c r="O248" s="150"/>
      <c r="P248" s="150"/>
      <c r="Q248" s="150"/>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1"/>
      <c r="BK248" s="221"/>
    </row>
    <row r="249" spans="1:63" hidden="1" outlineLevel="1">
      <c r="A249" s="9"/>
      <c r="B249" s="44"/>
      <c r="C249" s="270" t="str">
        <f>Asset13</f>
        <v>Land</v>
      </c>
      <c r="D249" s="9"/>
      <c r="E249" s="9"/>
      <c r="F249" s="139"/>
      <c r="G249" s="201">
        <f t="shared" si="3"/>
        <v>0</v>
      </c>
      <c r="H249" s="115"/>
      <c r="I249" s="115"/>
      <c r="J249" s="115"/>
      <c r="K249" s="115"/>
      <c r="L249" s="115"/>
      <c r="M249" s="9"/>
      <c r="N249" s="111"/>
      <c r="O249" s="150"/>
      <c r="P249" s="150"/>
      <c r="Q249" s="150"/>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1"/>
      <c r="BK249" s="221"/>
    </row>
    <row r="250" spans="1:63" hidden="1" outlineLevel="1">
      <c r="A250" s="9"/>
      <c r="B250" s="44"/>
      <c r="C250" s="270" t="str">
        <f>Asset14</f>
        <v>Easements</v>
      </c>
      <c r="D250" s="9"/>
      <c r="E250" s="9"/>
      <c r="F250" s="139"/>
      <c r="G250" s="201">
        <f t="shared" si="3"/>
        <v>0</v>
      </c>
      <c r="H250" s="115"/>
      <c r="I250" s="115"/>
      <c r="J250" s="115"/>
      <c r="K250" s="115"/>
      <c r="L250" s="115"/>
      <c r="M250" s="9"/>
      <c r="N250" s="111"/>
      <c r="O250" s="150"/>
      <c r="P250" s="150"/>
      <c r="Q250" s="150"/>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1"/>
      <c r="BK250" s="221"/>
    </row>
    <row r="251" spans="1:63" hidden="1" outlineLevel="1">
      <c r="A251" s="9"/>
      <c r="B251" s="44"/>
      <c r="C251" s="270">
        <f>Asset15</f>
        <v>0</v>
      </c>
      <c r="D251" s="9"/>
      <c r="E251" s="9"/>
      <c r="F251" s="139"/>
      <c r="G251" s="201">
        <f t="shared" si="3"/>
        <v>0</v>
      </c>
      <c r="H251" s="115"/>
      <c r="I251" s="115"/>
      <c r="J251" s="115"/>
      <c r="K251" s="115"/>
      <c r="L251" s="115"/>
      <c r="M251" s="9"/>
      <c r="N251" s="111"/>
      <c r="O251" s="150"/>
      <c r="P251" s="150"/>
      <c r="Q251" s="150"/>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1"/>
      <c r="BK251" s="221"/>
    </row>
    <row r="252" spans="1:63" hidden="1" outlineLevel="1">
      <c r="A252" s="9"/>
      <c r="B252" s="44"/>
      <c r="C252" s="270">
        <f>Asset16</f>
        <v>0</v>
      </c>
      <c r="D252" s="9"/>
      <c r="E252" s="9"/>
      <c r="F252" s="139"/>
      <c r="G252" s="201">
        <f t="shared" si="3"/>
        <v>0</v>
      </c>
      <c r="H252" s="115"/>
      <c r="I252" s="115"/>
      <c r="J252" s="115"/>
      <c r="K252" s="115"/>
      <c r="L252" s="115"/>
      <c r="M252" s="9"/>
      <c r="N252" s="111"/>
      <c r="O252" s="150"/>
      <c r="P252" s="150"/>
      <c r="Q252" s="150"/>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1"/>
      <c r="BK252" s="221"/>
    </row>
    <row r="253" spans="1:63" hidden="1" outlineLevel="1">
      <c r="A253" s="9"/>
      <c r="B253" s="44"/>
      <c r="C253" s="270">
        <f>Asset17</f>
        <v>0</v>
      </c>
      <c r="D253" s="9"/>
      <c r="E253" s="9"/>
      <c r="F253" s="139"/>
      <c r="G253" s="201">
        <f t="shared" si="3"/>
        <v>0</v>
      </c>
      <c r="H253" s="115"/>
      <c r="I253" s="115"/>
      <c r="J253" s="115"/>
      <c r="K253" s="115"/>
      <c r="L253" s="115"/>
      <c r="M253" s="9"/>
      <c r="N253" s="111"/>
      <c r="O253" s="150"/>
      <c r="P253" s="150"/>
      <c r="Q253" s="150"/>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1"/>
      <c r="BK253" s="221"/>
    </row>
    <row r="254" spans="1:63" hidden="1" outlineLevel="1">
      <c r="A254" s="9"/>
      <c r="B254" s="44"/>
      <c r="C254" s="270">
        <f>Asset18</f>
        <v>0</v>
      </c>
      <c r="D254" s="9"/>
      <c r="E254" s="9"/>
      <c r="F254" s="139"/>
      <c r="G254" s="201">
        <f t="shared" si="3"/>
        <v>0</v>
      </c>
      <c r="H254" s="115"/>
      <c r="I254" s="115"/>
      <c r="J254" s="115"/>
      <c r="K254" s="115"/>
      <c r="L254" s="115"/>
      <c r="M254" s="9"/>
      <c r="N254" s="111"/>
      <c r="O254" s="150"/>
      <c r="P254" s="150"/>
      <c r="Q254" s="150"/>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1"/>
      <c r="BK254" s="221"/>
    </row>
    <row r="255" spans="1:63" hidden="1" outlineLevel="1">
      <c r="A255" s="9"/>
      <c r="B255" s="44"/>
      <c r="C255" s="270">
        <f>Asset19</f>
        <v>0</v>
      </c>
      <c r="D255" s="9"/>
      <c r="E255" s="9"/>
      <c r="F255" s="139"/>
      <c r="G255" s="201">
        <f t="shared" si="3"/>
        <v>0</v>
      </c>
      <c r="H255" s="115"/>
      <c r="I255" s="115"/>
      <c r="J255" s="115"/>
      <c r="K255" s="115"/>
      <c r="L255" s="115"/>
      <c r="M255" s="9"/>
      <c r="N255" s="111"/>
      <c r="O255" s="150"/>
      <c r="P255" s="150"/>
      <c r="Q255" s="150"/>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1"/>
      <c r="BK255" s="221"/>
    </row>
    <row r="256" spans="1:63" hidden="1" outlineLevel="1">
      <c r="A256" s="9"/>
      <c r="B256" s="44"/>
      <c r="C256" s="270">
        <f>Asset20</f>
        <v>0</v>
      </c>
      <c r="D256" s="9"/>
      <c r="E256" s="9"/>
      <c r="F256" s="139"/>
      <c r="G256" s="201">
        <f t="shared" si="3"/>
        <v>0</v>
      </c>
      <c r="H256" s="115"/>
      <c r="I256" s="115"/>
      <c r="J256" s="115"/>
      <c r="K256" s="115"/>
      <c r="L256" s="115"/>
      <c r="M256" s="9"/>
      <c r="N256" s="111"/>
      <c r="O256" s="150"/>
      <c r="P256" s="150"/>
      <c r="Q256" s="150"/>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1"/>
      <c r="BK256" s="221"/>
    </row>
    <row r="257" spans="1:63" hidden="1" outlineLevel="1">
      <c r="A257" s="9"/>
      <c r="B257" s="44"/>
      <c r="C257" s="270">
        <f>Asset21</f>
        <v>0</v>
      </c>
      <c r="D257" s="9"/>
      <c r="E257" s="9"/>
      <c r="F257" s="139"/>
      <c r="G257" s="201">
        <f t="shared" si="3"/>
        <v>0</v>
      </c>
      <c r="H257" s="115"/>
      <c r="I257" s="115"/>
      <c r="J257" s="115"/>
      <c r="K257" s="115"/>
      <c r="L257" s="115"/>
      <c r="M257" s="9"/>
      <c r="N257" s="111"/>
      <c r="O257" s="150"/>
      <c r="P257" s="150"/>
      <c r="Q257" s="150"/>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1"/>
      <c r="BK257" s="221"/>
    </row>
    <row r="258" spans="1:63" hidden="1" outlineLevel="1">
      <c r="A258" s="9"/>
      <c r="B258" s="44"/>
      <c r="C258" s="270">
        <f>Asset22</f>
        <v>0</v>
      </c>
      <c r="D258" s="9"/>
      <c r="E258" s="9"/>
      <c r="F258" s="139"/>
      <c r="G258" s="201">
        <f t="shared" si="3"/>
        <v>0</v>
      </c>
      <c r="H258" s="115"/>
      <c r="I258" s="115"/>
      <c r="J258" s="115"/>
      <c r="K258" s="115"/>
      <c r="L258" s="115"/>
      <c r="M258" s="9"/>
      <c r="N258" s="111"/>
      <c r="O258" s="150"/>
      <c r="P258" s="150"/>
      <c r="Q258" s="150"/>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1"/>
      <c r="BK258" s="221"/>
    </row>
    <row r="259" spans="1:63" hidden="1" outlineLevel="1">
      <c r="A259" s="9"/>
      <c r="B259" s="44"/>
      <c r="C259" s="270">
        <f>Asset23</f>
        <v>0</v>
      </c>
      <c r="D259" s="9"/>
      <c r="E259" s="9"/>
      <c r="F259" s="139"/>
      <c r="G259" s="201">
        <f t="shared" si="3"/>
        <v>0</v>
      </c>
      <c r="H259" s="115"/>
      <c r="I259" s="115"/>
      <c r="J259" s="115"/>
      <c r="K259" s="115"/>
      <c r="L259" s="115"/>
      <c r="M259" s="9"/>
      <c r="N259" s="111"/>
      <c r="O259" s="150"/>
      <c r="P259" s="150"/>
      <c r="Q259" s="150"/>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1"/>
      <c r="BK259" s="221"/>
    </row>
    <row r="260" spans="1:63" hidden="1" outlineLevel="1">
      <c r="A260" s="9"/>
      <c r="B260" s="44"/>
      <c r="C260" s="270">
        <f>Asset24</f>
        <v>0</v>
      </c>
      <c r="D260" s="9"/>
      <c r="E260" s="9"/>
      <c r="F260" s="139"/>
      <c r="G260" s="201">
        <f t="shared" si="3"/>
        <v>0</v>
      </c>
      <c r="H260" s="115"/>
      <c r="I260" s="115"/>
      <c r="J260" s="115"/>
      <c r="K260" s="115"/>
      <c r="L260" s="115"/>
      <c r="M260" s="9"/>
      <c r="N260" s="111"/>
      <c r="O260" s="150"/>
      <c r="P260" s="150"/>
      <c r="Q260" s="150"/>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1"/>
      <c r="BK260" s="221"/>
    </row>
    <row r="261" spans="1:63" hidden="1" outlineLevel="1">
      <c r="A261" s="9"/>
      <c r="B261" s="44"/>
      <c r="C261" s="270">
        <f>Asset25</f>
        <v>0</v>
      </c>
      <c r="D261" s="9"/>
      <c r="E261" s="9"/>
      <c r="F261" s="139"/>
      <c r="G261" s="201">
        <f t="shared" si="3"/>
        <v>0</v>
      </c>
      <c r="H261" s="115"/>
      <c r="I261" s="115"/>
      <c r="J261" s="115"/>
      <c r="K261" s="115"/>
      <c r="L261" s="115"/>
      <c r="M261" s="9"/>
      <c r="N261" s="111"/>
      <c r="O261" s="150"/>
      <c r="P261" s="150"/>
      <c r="Q261" s="150"/>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1"/>
      <c r="BK261" s="221"/>
    </row>
    <row r="262" spans="1:63" hidden="1" outlineLevel="1">
      <c r="A262" s="9"/>
      <c r="B262" s="44"/>
      <c r="C262" s="270">
        <f>Asset26</f>
        <v>0</v>
      </c>
      <c r="D262" s="9"/>
      <c r="E262" s="9"/>
      <c r="F262" s="139"/>
      <c r="G262" s="201">
        <f t="shared" si="3"/>
        <v>0</v>
      </c>
      <c r="H262" s="115"/>
      <c r="I262" s="115"/>
      <c r="J262" s="115"/>
      <c r="K262" s="115"/>
      <c r="L262" s="115"/>
      <c r="M262" s="9"/>
      <c r="N262" s="111"/>
      <c r="O262" s="150"/>
      <c r="P262" s="150"/>
      <c r="Q262" s="150"/>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1"/>
      <c r="BK262" s="221"/>
    </row>
    <row r="263" spans="1:63" hidden="1" outlineLevel="1">
      <c r="A263" s="9"/>
      <c r="B263" s="44"/>
      <c r="C263" s="270">
        <f>Asset27</f>
        <v>0</v>
      </c>
      <c r="D263" s="9"/>
      <c r="E263" s="9"/>
      <c r="F263" s="139"/>
      <c r="G263" s="201">
        <f t="shared" si="3"/>
        <v>0</v>
      </c>
      <c r="H263" s="115"/>
      <c r="I263" s="115"/>
      <c r="J263" s="115"/>
      <c r="K263" s="115"/>
      <c r="L263" s="115"/>
      <c r="M263" s="9"/>
      <c r="N263" s="111"/>
      <c r="O263" s="150"/>
      <c r="P263" s="150"/>
      <c r="Q263" s="150"/>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1"/>
      <c r="BK263" s="221"/>
    </row>
    <row r="264" spans="1:63" hidden="1" outlineLevel="1">
      <c r="A264" s="9"/>
      <c r="B264" s="44"/>
      <c r="C264" s="270">
        <f>Asset28</f>
        <v>0</v>
      </c>
      <c r="D264" s="9"/>
      <c r="E264" s="9"/>
      <c r="F264" s="139"/>
      <c r="G264" s="201">
        <f t="shared" si="3"/>
        <v>0</v>
      </c>
      <c r="H264" s="115"/>
      <c r="I264" s="115"/>
      <c r="J264" s="115"/>
      <c r="K264" s="115"/>
      <c r="L264" s="115"/>
      <c r="M264" s="9"/>
      <c r="N264" s="111"/>
      <c r="O264" s="150"/>
      <c r="P264" s="150"/>
      <c r="Q264" s="150"/>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1"/>
      <c r="BK264" s="221"/>
    </row>
    <row r="265" spans="1:63" hidden="1" outlineLevel="1">
      <c r="A265" s="9"/>
      <c r="B265" s="44"/>
      <c r="C265" s="270">
        <f>Asset29</f>
        <v>0</v>
      </c>
      <c r="D265" s="9"/>
      <c r="E265" s="9"/>
      <c r="F265" s="139"/>
      <c r="G265" s="201">
        <f t="shared" si="3"/>
        <v>0</v>
      </c>
      <c r="H265" s="115"/>
      <c r="I265" s="115"/>
      <c r="J265" s="115"/>
      <c r="K265" s="115"/>
      <c r="L265" s="115"/>
      <c r="M265" s="9"/>
      <c r="N265" s="111"/>
      <c r="O265" s="150"/>
      <c r="P265" s="150"/>
      <c r="Q265" s="150"/>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1"/>
      <c r="BK265" s="221"/>
    </row>
    <row r="266" spans="1:63" hidden="1" outlineLevel="1">
      <c r="A266" s="9"/>
      <c r="B266" s="44"/>
      <c r="C266" s="270">
        <f>Asset30</f>
        <v>0</v>
      </c>
      <c r="D266" s="9"/>
      <c r="E266" s="9"/>
      <c r="F266" s="139"/>
      <c r="G266" s="201">
        <f t="shared" si="3"/>
        <v>0</v>
      </c>
      <c r="H266" s="115"/>
      <c r="I266" s="115"/>
      <c r="J266" s="115"/>
      <c r="K266" s="115"/>
      <c r="L266" s="115"/>
      <c r="M266" s="9"/>
      <c r="N266" s="111"/>
      <c r="O266" s="150"/>
      <c r="P266" s="150"/>
      <c r="Q266" s="150"/>
      <c r="R266" s="100"/>
      <c r="S266" s="100"/>
      <c r="T266" s="100"/>
      <c r="U266" s="100"/>
      <c r="V266" s="100"/>
      <c r="W266" s="100"/>
      <c r="X266" s="100"/>
      <c r="Y266" s="100"/>
      <c r="Z266" s="100"/>
      <c r="AA266" s="228"/>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1"/>
      <c r="BK266" s="221"/>
    </row>
    <row r="267" spans="1:63" collapsed="1">
      <c r="A267" s="9"/>
      <c r="B267" s="151"/>
      <c r="C267" s="26"/>
      <c r="D267" s="9"/>
      <c r="E267" s="9"/>
      <c r="F267" s="139"/>
      <c r="G267" s="203"/>
      <c r="H267" s="115"/>
      <c r="I267" s="115"/>
      <c r="J267" s="115"/>
      <c r="K267" s="115"/>
      <c r="L267" s="115"/>
      <c r="M267" s="9"/>
      <c r="N267" s="111"/>
      <c r="O267" s="150"/>
      <c r="P267" s="150"/>
      <c r="Q267" s="150"/>
      <c r="R267" s="100"/>
      <c r="S267" s="100"/>
      <c r="T267" s="100"/>
      <c r="U267" s="100"/>
      <c r="V267" s="100"/>
      <c r="W267" s="100"/>
      <c r="X267" s="100"/>
      <c r="Y267" s="100"/>
      <c r="Z267" s="100"/>
      <c r="AA267" s="228"/>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1"/>
      <c r="BK267" s="221"/>
    </row>
    <row r="268" spans="1:63">
      <c r="A268" s="9"/>
      <c r="B268" s="151" t="s">
        <v>59</v>
      </c>
      <c r="C268" s="26"/>
      <c r="D268" s="9"/>
      <c r="E268" s="9"/>
      <c r="F268" s="139"/>
      <c r="G268" s="203"/>
      <c r="H268" s="115">
        <f t="shared" ref="H268:Q268" si="4">SUM(H269,H271,H273,H275,H277,H279,H281,H283,H285,H287,H289,H291,H293,H295,H297,H299,H301,H303,H305,H307,H309,H311,H313,H315,H317,H319,H321,H323,H325,H327)</f>
        <v>2.4296353497883385</v>
      </c>
      <c r="I268" s="115">
        <f t="shared" si="4"/>
        <v>2.2795753901854563</v>
      </c>
      <c r="J268" s="115">
        <f t="shared" si="4"/>
        <v>2.6478410675886779</v>
      </c>
      <c r="K268" s="115">
        <f t="shared" si="4"/>
        <v>3.0501689709005868</v>
      </c>
      <c r="L268" s="115">
        <f t="shared" si="4"/>
        <v>3.050960172343939</v>
      </c>
      <c r="M268" s="115">
        <f t="shared" si="4"/>
        <v>3.4491149016138909</v>
      </c>
      <c r="N268" s="115">
        <f t="shared" si="4"/>
        <v>0</v>
      </c>
      <c r="O268" s="115">
        <f t="shared" si="4"/>
        <v>0</v>
      </c>
      <c r="P268" s="115">
        <f t="shared" si="4"/>
        <v>0</v>
      </c>
      <c r="Q268" s="115">
        <f t="shared" si="4"/>
        <v>0</v>
      </c>
      <c r="R268" s="100"/>
      <c r="S268" s="100"/>
      <c r="T268" s="100"/>
      <c r="U268" s="100"/>
      <c r="V268" s="100"/>
      <c r="W268" s="100"/>
      <c r="X268" s="100"/>
      <c r="Y268" s="100"/>
      <c r="Z268" s="100"/>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1"/>
      <c r="BK268" s="221"/>
    </row>
    <row r="269" spans="1:63" hidden="1" outlineLevel="1">
      <c r="A269" s="9"/>
      <c r="B269" s="44"/>
      <c r="C269" s="270" t="str">
        <f>Asset1</f>
        <v>Secondary</v>
      </c>
      <c r="D269" s="9"/>
      <c r="E269" s="9"/>
      <c r="F269" s="139"/>
      <c r="G269" s="203"/>
      <c r="H269" s="111">
        <f>($G237+(SUM($G269:G269)))*H$7</f>
        <v>-0.19528397876274164</v>
      </c>
      <c r="I269" s="111">
        <f>($G237+(SUM($G269:H269)))*I$7</f>
        <v>-0.18322278366744474</v>
      </c>
      <c r="J269" s="111">
        <f>($G237+(SUM($G269:I269)))*J$7</f>
        <v>-0.21282244632106986</v>
      </c>
      <c r="K269" s="111">
        <f>($G237+(SUM($G269:J269)))*K$7</f>
        <v>-0.24515988894712723</v>
      </c>
      <c r="L269" s="111">
        <f>($G237+(SUM($G269:K269)))*L$7</f>
        <v>-0.24522348242664838</v>
      </c>
      <c r="M269" s="111">
        <f>($G237+(SUM($G269:L269)))*M$7</f>
        <v>-0.27722550268940593</v>
      </c>
      <c r="N269" s="111">
        <f>IF(COUNT($H269:M269)&gt;=Input!$Y$7,0,($G237+(SUM($G269:M269)))*N$7)</f>
        <v>0</v>
      </c>
      <c r="O269" s="111">
        <f>IF(COUNT($H269:N269)&gt;=Input!$Y$7,0,($G237+(SUM($G269:N269)))*O$7)</f>
        <v>0</v>
      </c>
      <c r="P269" s="111">
        <f>IF(COUNT($H269:O269)&gt;=Input!$Y$7,0,($G237+(SUM($G269:O269)))*P$7)</f>
        <v>0</v>
      </c>
      <c r="Q269" s="111">
        <f>IF(COUNT($H269:P269)&gt;=Input!$Y$7,0,($G237+(SUM($G269:P269)))*Q$7)</f>
        <v>0</v>
      </c>
      <c r="R269" s="100"/>
      <c r="S269" s="100"/>
      <c r="T269" s="100"/>
      <c r="U269" s="100"/>
      <c r="V269" s="100"/>
      <c r="W269" s="100"/>
      <c r="X269" s="100"/>
      <c r="Y269" s="100"/>
      <c r="Z269" s="100"/>
      <c r="AA269" s="228"/>
      <c r="AB269" s="228"/>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c r="BD269" s="228"/>
      <c r="BE269" s="228"/>
      <c r="BF269" s="228"/>
      <c r="BG269" s="228"/>
      <c r="BH269" s="228"/>
      <c r="BI269" s="228"/>
      <c r="BJ269" s="221"/>
      <c r="BK269" s="221"/>
    </row>
    <row r="270" spans="1:63" hidden="1" outlineLevel="1">
      <c r="A270" s="9"/>
      <c r="B270" s="44"/>
      <c r="C270" s="282" t="s">
        <v>27</v>
      </c>
      <c r="D270" s="9"/>
      <c r="E270" s="9"/>
      <c r="F270" s="139"/>
      <c r="G270" s="203"/>
      <c r="H270" s="111"/>
      <c r="I270" s="111"/>
      <c r="J270" s="111"/>
      <c r="K270" s="111"/>
      <c r="L270" s="111">
        <f>IF(COUNT($H269:L269)=Input!$Y$7, SUM($G269:L269), 0)</f>
        <v>0</v>
      </c>
      <c r="M270" s="111">
        <f>IF(COUNT($H269:M269)=Input!$Y$7, SUM($G269:M269), 0)</f>
        <v>-1.358938082814438</v>
      </c>
      <c r="N270" s="111">
        <f>IF(COUNT($H269:N269)=Input!$Y$7, SUM($G269:N269), 0)</f>
        <v>0</v>
      </c>
      <c r="O270" s="111">
        <f>IF(COUNT($H269:O269)=Input!$Y$7, SUM($G269:O269), 0)</f>
        <v>0</v>
      </c>
      <c r="P270" s="111">
        <f>IF(COUNT($H269:P269)=Input!$Y$7, SUM($G269:P269), 0)</f>
        <v>0</v>
      </c>
      <c r="Q270" s="111">
        <f>IF(COUNT($H269:Q269)=Input!$Y$7, SUM($G269:Q269), 0)</f>
        <v>0</v>
      </c>
      <c r="R270" s="100"/>
      <c r="S270" s="100"/>
      <c r="T270" s="100"/>
      <c r="U270" s="100"/>
      <c r="V270" s="100"/>
      <c r="W270" s="100"/>
      <c r="X270" s="100"/>
      <c r="Y270" s="100"/>
      <c r="Z270" s="100"/>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c r="BD270" s="228"/>
      <c r="BE270" s="228"/>
      <c r="BF270" s="228"/>
      <c r="BG270" s="228"/>
      <c r="BH270" s="228"/>
      <c r="BI270" s="228"/>
      <c r="BJ270" s="221"/>
      <c r="BK270" s="221"/>
    </row>
    <row r="271" spans="1:63" hidden="1" outlineLevel="1">
      <c r="A271" s="9"/>
      <c r="B271" s="44"/>
      <c r="C271" s="270" t="str">
        <f>Asset2</f>
        <v>Switchgear</v>
      </c>
      <c r="D271" s="9"/>
      <c r="E271" s="9"/>
      <c r="F271" s="139"/>
      <c r="G271" s="203"/>
      <c r="H271" s="111">
        <f>($G238+(SUM($G271:G271)))*H$7</f>
        <v>-0.2660057368679361</v>
      </c>
      <c r="I271" s="111">
        <f>($G238+(SUM($G271:H271)))*I$7</f>
        <v>-0.24957660064713871</v>
      </c>
      <c r="J271" s="111">
        <f>($G238+(SUM($G271:I271)))*J$7</f>
        <v>-0.2898957303837667</v>
      </c>
      <c r="K271" s="111">
        <f>($G238+(SUM($G271:J271)))*K$7</f>
        <v>-0.33394412241606874</v>
      </c>
      <c r="L271" s="111">
        <f>($G238+(SUM($G271:K271)))*L$7</f>
        <v>-0.33403074616517092</v>
      </c>
      <c r="M271" s="111">
        <f>($G238+(SUM($G271:L271)))*M$7</f>
        <v>-0.37762224320036747</v>
      </c>
      <c r="N271" s="111">
        <f>IF(COUNT($H271:M271)&gt;=Input!$Y$7,0,($G238+(SUM($G271:M271)))*N$7)</f>
        <v>0</v>
      </c>
      <c r="O271" s="111">
        <f>IF(COUNT($H271:N271)&gt;=Input!$Y$7,0,($G238+(SUM($G271:N271)))*O$7)</f>
        <v>0</v>
      </c>
      <c r="P271" s="111">
        <f>IF(COUNT($H271:O271)&gt;=Input!$Y$7,0,($G238+(SUM($G271:O271)))*P$7)</f>
        <v>0</v>
      </c>
      <c r="Q271" s="111">
        <f>IF(COUNT($H271:P271)&gt;=Input!$Y$7,0,($G238+(SUM($G271:P271)))*Q$7)</f>
        <v>0</v>
      </c>
      <c r="R271" s="100"/>
      <c r="S271" s="100"/>
      <c r="T271" s="100"/>
      <c r="U271" s="100"/>
      <c r="V271" s="100"/>
      <c r="W271" s="100"/>
      <c r="X271" s="100"/>
      <c r="Y271" s="100"/>
      <c r="Z271" s="100"/>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c r="BD271" s="228"/>
      <c r="BE271" s="228"/>
      <c r="BF271" s="228"/>
      <c r="BG271" s="228"/>
      <c r="BH271" s="228"/>
      <c r="BI271" s="228"/>
      <c r="BJ271" s="221"/>
      <c r="BK271" s="221"/>
    </row>
    <row r="272" spans="1:63" hidden="1" outlineLevel="1">
      <c r="A272" s="9"/>
      <c r="B272" s="44"/>
      <c r="C272" s="282" t="s">
        <v>27</v>
      </c>
      <c r="D272" s="9"/>
      <c r="E272" s="9"/>
      <c r="F272" s="139"/>
      <c r="G272" s="203"/>
      <c r="H272" s="111"/>
      <c r="I272" s="111"/>
      <c r="J272" s="111"/>
      <c r="K272" s="111"/>
      <c r="L272" s="111">
        <f>IF(COUNT($H271:L271)=Input!$Y$7, SUM($G271:L271), 0)</f>
        <v>0</v>
      </c>
      <c r="M272" s="111">
        <f>IF(COUNT($H271:M271)=Input!$Y$7, SUM($G271:M271), 0)</f>
        <v>-1.8510751796804485</v>
      </c>
      <c r="N272" s="111">
        <f>IF(COUNT($H271:N271)=Input!$Y$7, SUM($G271:N271), 0)</f>
        <v>0</v>
      </c>
      <c r="O272" s="111">
        <f>IF(COUNT($H271:O271)=Input!$Y$7, SUM($G271:O271), 0)</f>
        <v>0</v>
      </c>
      <c r="P272" s="111">
        <f>IF(COUNT($H271:P271)=Input!$Y$7, SUM($G271:P271), 0)</f>
        <v>0</v>
      </c>
      <c r="Q272" s="111">
        <f>IF(COUNT($H271:Q271)=Input!$Y$7, SUM($G271:Q271), 0)</f>
        <v>0</v>
      </c>
      <c r="R272" s="100"/>
      <c r="S272" s="100"/>
      <c r="T272" s="100"/>
      <c r="U272" s="100"/>
      <c r="V272" s="100"/>
      <c r="W272" s="100"/>
      <c r="X272" s="100"/>
      <c r="Y272" s="100"/>
      <c r="Z272" s="100"/>
      <c r="AA272" s="228"/>
      <c r="AB272" s="228"/>
      <c r="AC272" s="228"/>
      <c r="AD272" s="228"/>
      <c r="AE272" s="228"/>
      <c r="AF272" s="228"/>
      <c r="AG272" s="228"/>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c r="BD272" s="228"/>
      <c r="BE272" s="228"/>
      <c r="BF272" s="228"/>
      <c r="BG272" s="228"/>
      <c r="BH272" s="228"/>
      <c r="BI272" s="228"/>
      <c r="BJ272" s="221"/>
      <c r="BK272" s="221"/>
    </row>
    <row r="273" spans="1:63" hidden="1" outlineLevel="1">
      <c r="A273" s="9"/>
      <c r="B273" s="44"/>
      <c r="C273" s="270" t="str">
        <f>Asset3</f>
        <v>Transformers</v>
      </c>
      <c r="D273" s="9"/>
      <c r="E273" s="9"/>
      <c r="F273" s="139"/>
      <c r="G273" s="203"/>
      <c r="H273" s="111">
        <f>($G239+(SUM($G273:G273)))*H$7</f>
        <v>6.5224507002873855E-2</v>
      </c>
      <c r="I273" s="111">
        <f>($G239+(SUM($G273:H273)))*I$7</f>
        <v>6.1196088957827792E-2</v>
      </c>
      <c r="J273" s="111">
        <f>($G239+(SUM($G273:I273)))*J$7</f>
        <v>7.1082324460944354E-2</v>
      </c>
      <c r="K273" s="111">
        <f>($G239+(SUM($G273:J273)))*K$7</f>
        <v>8.1882973681538393E-2</v>
      </c>
      <c r="L273" s="111">
        <f>($G239+(SUM($G273:K273)))*L$7</f>
        <v>8.1904213792358779E-2</v>
      </c>
      <c r="M273" s="111">
        <f>($G239+(SUM($G273:L273)))*M$7</f>
        <v>9.2592832530869348E-2</v>
      </c>
      <c r="N273" s="111">
        <f>IF(COUNT($H273:M273)&gt;=Input!$Y$7,0,($G239+(SUM($G273:M273)))*N$7)</f>
        <v>0</v>
      </c>
      <c r="O273" s="111">
        <f>IF(COUNT($H273:N273)&gt;=Input!$Y$7,0,($G239+(SUM($G273:N273)))*O$7)</f>
        <v>0</v>
      </c>
      <c r="P273" s="111">
        <f>IF(COUNT($H273:O273)&gt;=Input!$Y$7,0,($G239+(SUM($G273:O273)))*P$7)</f>
        <v>0</v>
      </c>
      <c r="Q273" s="111">
        <f>IF(COUNT($H273:P273)&gt;=Input!$Y$7,0,($G239+(SUM($G273:P273)))*Q$7)</f>
        <v>0</v>
      </c>
      <c r="R273" s="100"/>
      <c r="S273" s="100"/>
      <c r="T273" s="100"/>
      <c r="U273" s="100"/>
      <c r="V273" s="100"/>
      <c r="W273" s="100"/>
      <c r="X273" s="100"/>
      <c r="Y273" s="100"/>
      <c r="Z273" s="100"/>
      <c r="AA273" s="228"/>
      <c r="AB273" s="228"/>
      <c r="AC273" s="228"/>
      <c r="AD273" s="228"/>
      <c r="AE273" s="228"/>
      <c r="AF273" s="228"/>
      <c r="AG273" s="228"/>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c r="BD273" s="228"/>
      <c r="BE273" s="228"/>
      <c r="BF273" s="228"/>
      <c r="BG273" s="228"/>
      <c r="BH273" s="228"/>
      <c r="BI273" s="228"/>
      <c r="BJ273" s="221"/>
      <c r="BK273" s="221"/>
    </row>
    <row r="274" spans="1:63" hidden="1" outlineLevel="1">
      <c r="A274" s="9"/>
      <c r="B274" s="44"/>
      <c r="C274" s="282" t="s">
        <v>27</v>
      </c>
      <c r="D274" s="9"/>
      <c r="E274" s="9"/>
      <c r="F274" s="139"/>
      <c r="G274" s="203"/>
      <c r="H274" s="111"/>
      <c r="I274" s="111"/>
      <c r="J274" s="111"/>
      <c r="K274" s="111"/>
      <c r="L274" s="111">
        <f>IF(COUNT($H273:L273)=Input!$Y$7, SUM($G273:L273), 0)</f>
        <v>0</v>
      </c>
      <c r="M274" s="111">
        <f>IF(COUNT($H273:M273)=Input!$Y$7, SUM($G273:M273), 0)</f>
        <v>0.45388294042641258</v>
      </c>
      <c r="N274" s="111">
        <f>IF(COUNT($H273:N273)=Input!$Y$7, SUM($G273:N273), 0)</f>
        <v>0</v>
      </c>
      <c r="O274" s="111">
        <f>IF(COUNT($H273:O273)=Input!$Y$7, SUM($G273:O273), 0)</f>
        <v>0</v>
      </c>
      <c r="P274" s="111">
        <f>IF(COUNT($H273:P273)=Input!$Y$7, SUM($G273:P273), 0)</f>
        <v>0</v>
      </c>
      <c r="Q274" s="111">
        <f>IF(COUNT($H273:Q273)=Input!$Y$7, SUM($G273:Q273), 0)</f>
        <v>0</v>
      </c>
      <c r="R274" s="100"/>
      <c r="S274" s="100"/>
      <c r="T274" s="100"/>
      <c r="U274" s="100"/>
      <c r="V274" s="100"/>
      <c r="W274" s="100"/>
      <c r="X274" s="100"/>
      <c r="Y274" s="100"/>
      <c r="Z274" s="100"/>
      <c r="AA274" s="228"/>
      <c r="AB274" s="228"/>
      <c r="AC274" s="228"/>
      <c r="AD274" s="228"/>
      <c r="AE274" s="228"/>
      <c r="AF274" s="228"/>
      <c r="AG274" s="228"/>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c r="BD274" s="228"/>
      <c r="BE274" s="228"/>
      <c r="BF274" s="228"/>
      <c r="BG274" s="228"/>
      <c r="BH274" s="228"/>
      <c r="BI274" s="228"/>
      <c r="BJ274" s="221"/>
      <c r="BK274" s="221"/>
    </row>
    <row r="275" spans="1:63" hidden="1" outlineLevel="1">
      <c r="A275" s="9"/>
      <c r="B275" s="44"/>
      <c r="C275" s="270" t="str">
        <f>Asset4</f>
        <v>Reactive</v>
      </c>
      <c r="D275" s="9"/>
      <c r="E275" s="9"/>
      <c r="F275" s="139"/>
      <c r="G275" s="203"/>
      <c r="H275" s="111">
        <f>($G240+(SUM($G275:G275)))*H$7</f>
        <v>0</v>
      </c>
      <c r="I275" s="111">
        <f>($G240+(SUM($G275:H275)))*I$7</f>
        <v>0</v>
      </c>
      <c r="J275" s="111">
        <f>($G240+(SUM($G275:I275)))*J$7</f>
        <v>0</v>
      </c>
      <c r="K275" s="111">
        <f>($G240+(SUM($G275:J275)))*K$7</f>
        <v>0</v>
      </c>
      <c r="L275" s="111">
        <f>($G240+(SUM($G275:K275)))*L$7</f>
        <v>0</v>
      </c>
      <c r="M275" s="111">
        <f>($G240+(SUM($G275:L275)))*M$7</f>
        <v>0</v>
      </c>
      <c r="N275" s="111">
        <f>IF(COUNT($H275:M275)&gt;=Input!$Y$7,0,($G240+(SUM($G275:M275)))*N$7)</f>
        <v>0</v>
      </c>
      <c r="O275" s="111">
        <f>IF(COUNT($H275:N275)&gt;=Input!$Y$7,0,($G240+(SUM($G275:N275)))*O$7)</f>
        <v>0</v>
      </c>
      <c r="P275" s="111">
        <f>IF(COUNT($H275:O275)&gt;=Input!$Y$7,0,($G240+(SUM($G275:O275)))*P$7)</f>
        <v>0</v>
      </c>
      <c r="Q275" s="111">
        <f>IF(COUNT($H275:P275)&gt;=Input!$Y$7,0,($G240+(SUM($G275:P275)))*Q$7)</f>
        <v>0</v>
      </c>
      <c r="R275" s="100"/>
      <c r="S275" s="100"/>
      <c r="T275" s="100"/>
      <c r="U275" s="100"/>
      <c r="V275" s="100"/>
      <c r="W275" s="100"/>
      <c r="X275" s="100"/>
      <c r="Y275" s="100"/>
      <c r="Z275" s="100"/>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1"/>
      <c r="BK275" s="221"/>
    </row>
    <row r="276" spans="1:63" hidden="1" outlineLevel="1">
      <c r="A276" s="9"/>
      <c r="B276" s="44"/>
      <c r="C276" s="282" t="s">
        <v>27</v>
      </c>
      <c r="D276" s="9"/>
      <c r="E276" s="9"/>
      <c r="F276" s="139"/>
      <c r="G276" s="203"/>
      <c r="H276" s="111"/>
      <c r="I276" s="111"/>
      <c r="J276" s="111"/>
      <c r="K276" s="111"/>
      <c r="L276" s="111">
        <f>IF(COUNT($H275:L275)=Input!$Y$7, SUM($G275:L275), 0)</f>
        <v>0</v>
      </c>
      <c r="M276" s="111">
        <f>IF(COUNT($H275:M275)=Input!$Y$7, SUM($G275:M275), 0)</f>
        <v>0</v>
      </c>
      <c r="N276" s="111">
        <f>IF(COUNT($H275:N275)=Input!$Y$7, SUM($G275:N275), 0)</f>
        <v>0</v>
      </c>
      <c r="O276" s="111">
        <f>IF(COUNT($H275:O275)=Input!$Y$7, SUM($G275:O275), 0)</f>
        <v>0</v>
      </c>
      <c r="P276" s="111">
        <f>IF(COUNT($H275:P275)=Input!$Y$7, SUM($G275:P275), 0)</f>
        <v>0</v>
      </c>
      <c r="Q276" s="111">
        <f>IF(COUNT($H275:Q275)=Input!$Y$7, SUM($G275:Q275), 0)</f>
        <v>0</v>
      </c>
      <c r="R276" s="100"/>
      <c r="S276" s="100"/>
      <c r="T276" s="100"/>
      <c r="U276" s="100"/>
      <c r="V276" s="100"/>
      <c r="W276" s="100"/>
      <c r="X276" s="100"/>
      <c r="Y276" s="100"/>
      <c r="Z276" s="100"/>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1"/>
      <c r="BK276" s="221"/>
    </row>
    <row r="277" spans="1:63" hidden="1" outlineLevel="1">
      <c r="A277" s="9"/>
      <c r="B277" s="44"/>
      <c r="C277" s="270" t="str">
        <f>Asset5</f>
        <v>Towers and Conductor</v>
      </c>
      <c r="D277" s="9"/>
      <c r="E277" s="9"/>
      <c r="F277" s="139"/>
      <c r="G277" s="203"/>
      <c r="H277" s="111">
        <f>($G241+(SUM($G277:G277)))*H$7</f>
        <v>-0.22423785219779085</v>
      </c>
      <c r="I277" s="111">
        <f>($G241+(SUM($G277:H277)))*I$7</f>
        <v>-0.21038839818603189</v>
      </c>
      <c r="J277" s="111">
        <f>($G241+(SUM($G277:I277)))*J$7</f>
        <v>-0.24437666911988079</v>
      </c>
      <c r="K277" s="111">
        <f>($G241+(SUM($G277:J277)))*K$7</f>
        <v>-0.28150863829614514</v>
      </c>
      <c r="L277" s="111">
        <f>($G241+(SUM($G277:K277)))*L$7</f>
        <v>-0.28158166049362371</v>
      </c>
      <c r="M277" s="111">
        <f>($G241+(SUM($G277:L277)))*M$7</f>
        <v>-0.31832847574788181</v>
      </c>
      <c r="N277" s="111">
        <f>IF(COUNT($H277:M277)&gt;=Input!$Y$7,0,($G241+(SUM($G277:M277)))*N$7)</f>
        <v>0</v>
      </c>
      <c r="O277" s="111">
        <f>IF(COUNT($H277:N277)&gt;=Input!$Y$7,0,($G241+(SUM($G277:N277)))*O$7)</f>
        <v>0</v>
      </c>
      <c r="P277" s="111">
        <f>IF(COUNT($H277:O277)&gt;=Input!$Y$7,0,($G241+(SUM($G277:O277)))*P$7)</f>
        <v>0</v>
      </c>
      <c r="Q277" s="111">
        <f>IF(COUNT($H277:P277)&gt;=Input!$Y$7,0,($G241+(SUM($G277:P277)))*Q$7)</f>
        <v>0</v>
      </c>
      <c r="R277" s="100"/>
      <c r="S277" s="100"/>
      <c r="T277" s="100"/>
      <c r="U277" s="100"/>
      <c r="V277" s="100"/>
      <c r="W277" s="100"/>
      <c r="X277" s="100"/>
      <c r="Y277" s="100"/>
      <c r="Z277" s="100"/>
      <c r="AA277" s="228"/>
      <c r="AB277" s="228"/>
      <c r="AC277" s="228"/>
      <c r="AD277" s="228"/>
      <c r="AE277" s="228"/>
      <c r="AF277" s="228"/>
      <c r="AG277" s="228"/>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c r="BD277" s="228"/>
      <c r="BE277" s="228"/>
      <c r="BF277" s="228"/>
      <c r="BG277" s="228"/>
      <c r="BH277" s="228"/>
      <c r="BI277" s="228"/>
      <c r="BJ277" s="221"/>
      <c r="BK277" s="221"/>
    </row>
    <row r="278" spans="1:63" hidden="1" outlineLevel="1">
      <c r="A278" s="9"/>
      <c r="B278" s="44"/>
      <c r="C278" s="282" t="s">
        <v>27</v>
      </c>
      <c r="D278" s="9"/>
      <c r="E278" s="9"/>
      <c r="F278" s="139"/>
      <c r="G278" s="203"/>
      <c r="H278" s="111"/>
      <c r="I278" s="111"/>
      <c r="J278" s="111"/>
      <c r="K278" s="111"/>
      <c r="L278" s="111">
        <f>IF(COUNT($H277:L277)=Input!$Y$7, SUM($G277:L277), 0)</f>
        <v>0</v>
      </c>
      <c r="M278" s="111">
        <f>IF(COUNT($H277:M277)=Input!$Y$7, SUM($G277:M277), 0)</f>
        <v>-1.560421694041354</v>
      </c>
      <c r="N278" s="111">
        <f>IF(COUNT($H277:N277)=Input!$Y$7, SUM($G277:N277), 0)</f>
        <v>0</v>
      </c>
      <c r="O278" s="111">
        <f>IF(COUNT($H277:O277)=Input!$Y$7, SUM($G277:O277), 0)</f>
        <v>0</v>
      </c>
      <c r="P278" s="111">
        <f>IF(COUNT($H277:P277)=Input!$Y$7, SUM($G277:P277), 0)</f>
        <v>0</v>
      </c>
      <c r="Q278" s="111">
        <f>IF(COUNT($H277:Q277)=Input!$Y$7, SUM($G277:Q277), 0)</f>
        <v>0</v>
      </c>
      <c r="R278" s="100"/>
      <c r="S278" s="100"/>
      <c r="T278" s="100"/>
      <c r="U278" s="100"/>
      <c r="V278" s="100"/>
      <c r="W278" s="100"/>
      <c r="X278" s="100"/>
      <c r="Y278" s="100"/>
      <c r="Z278" s="100"/>
      <c r="AA278" s="228"/>
      <c r="AB278" s="228"/>
      <c r="AC278" s="228"/>
      <c r="AD278" s="228"/>
      <c r="AE278" s="228"/>
      <c r="AF278" s="228"/>
      <c r="AG278" s="228"/>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c r="BD278" s="228"/>
      <c r="BE278" s="228"/>
      <c r="BF278" s="228"/>
      <c r="BG278" s="228"/>
      <c r="BH278" s="228"/>
      <c r="BI278" s="228"/>
      <c r="BJ278" s="221"/>
      <c r="BK278" s="221"/>
    </row>
    <row r="279" spans="1:63" hidden="1" outlineLevel="1">
      <c r="A279" s="9"/>
      <c r="B279" s="44"/>
      <c r="C279" s="270" t="str">
        <f>Asset6</f>
        <v>Establishment</v>
      </c>
      <c r="D279" s="9"/>
      <c r="E279" s="9"/>
      <c r="F279" s="139"/>
      <c r="G279" s="203"/>
      <c r="H279" s="111">
        <f>($G242+(SUM($G279:G279)))*H$7</f>
        <v>1.5293555152465126</v>
      </c>
      <c r="I279" s="111">
        <f>($G242+(SUM($G279:H279)))*I$7</f>
        <v>1.4348989430467669</v>
      </c>
      <c r="J279" s="111">
        <f>($G242+(SUM($G279:I279)))*J$7</f>
        <v>1.6667070392129979</v>
      </c>
      <c r="K279" s="111">
        <f>($G242+(SUM($G279:J279)))*K$7</f>
        <v>1.9199559055176623</v>
      </c>
      <c r="L279" s="111">
        <f>($G242+(SUM($G279:K279)))*L$7</f>
        <v>1.9204539342820066</v>
      </c>
      <c r="M279" s="111">
        <f>($G242+(SUM($G279:L279)))*M$7</f>
        <v>2.1710759591811462</v>
      </c>
      <c r="N279" s="111">
        <f>IF(COUNT($H279:M279)&gt;=Input!$Y$7,0,($G242+(SUM($G279:M279)))*N$7)</f>
        <v>0</v>
      </c>
      <c r="O279" s="111">
        <f>IF(COUNT($H279:N279)&gt;=Input!$Y$7,0,($G242+(SUM($G279:N279)))*O$7)</f>
        <v>0</v>
      </c>
      <c r="P279" s="111">
        <f>IF(COUNT($H279:O279)&gt;=Input!$Y$7,0,($G242+(SUM($G279:O279)))*P$7)</f>
        <v>0</v>
      </c>
      <c r="Q279" s="111">
        <f>IF(COUNT($H279:P279)&gt;=Input!$Y$7,0,($G242+(SUM($G279:P279)))*Q$7)</f>
        <v>0</v>
      </c>
      <c r="R279" s="100"/>
      <c r="S279" s="100"/>
      <c r="T279" s="100"/>
      <c r="U279" s="100"/>
      <c r="V279" s="100"/>
      <c r="W279" s="100"/>
      <c r="X279" s="100"/>
      <c r="Y279" s="100"/>
      <c r="Z279" s="100"/>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1"/>
      <c r="BK279" s="221"/>
    </row>
    <row r="280" spans="1:63" hidden="1" outlineLevel="1">
      <c r="A280" s="9"/>
      <c r="B280" s="44"/>
      <c r="C280" s="282" t="s">
        <v>27</v>
      </c>
      <c r="D280" s="9"/>
      <c r="E280" s="9"/>
      <c r="F280" s="139"/>
      <c r="G280" s="203"/>
      <c r="H280" s="111"/>
      <c r="I280" s="111"/>
      <c r="J280" s="111"/>
      <c r="K280" s="111"/>
      <c r="L280" s="111">
        <f>IF(COUNT($H279:L279)=Input!$Y$7, SUM($G279:L279), 0)</f>
        <v>0</v>
      </c>
      <c r="M280" s="111">
        <f>IF(COUNT($H279:M279)=Input!$Y$7, SUM($G279:M279), 0)</f>
        <v>10.642447296487092</v>
      </c>
      <c r="N280" s="111">
        <f>IF(COUNT($H279:N279)=Input!$Y$7, SUM($G279:N279), 0)</f>
        <v>0</v>
      </c>
      <c r="O280" s="111">
        <f>IF(COUNT($H279:O279)=Input!$Y$7, SUM($G279:O279), 0)</f>
        <v>0</v>
      </c>
      <c r="P280" s="111">
        <f>IF(COUNT($H279:P279)=Input!$Y$7, SUM($G279:P279), 0)</f>
        <v>0</v>
      </c>
      <c r="Q280" s="111">
        <f>IF(COUNT($H279:Q279)=Input!$Y$7, SUM($G279:Q279), 0)</f>
        <v>0</v>
      </c>
      <c r="R280" s="100"/>
      <c r="S280" s="100"/>
      <c r="T280" s="100"/>
      <c r="U280" s="100"/>
      <c r="V280" s="100"/>
      <c r="W280" s="100"/>
      <c r="X280" s="100"/>
      <c r="Y280" s="100"/>
      <c r="Z280" s="100"/>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1"/>
      <c r="BK280" s="221"/>
    </row>
    <row r="281" spans="1:63" hidden="1" outlineLevel="1">
      <c r="A281" s="9"/>
      <c r="B281" s="44"/>
      <c r="C281" s="270" t="str">
        <f>Asset7</f>
        <v>Communications</v>
      </c>
      <c r="D281" s="9"/>
      <c r="E281" s="9"/>
      <c r="F281" s="139"/>
      <c r="G281" s="203"/>
      <c r="H281" s="111">
        <f>($G243+(SUM($G281:G281)))*H$7</f>
        <v>-9.4511016717297072E-2</v>
      </c>
      <c r="I281" s="111">
        <f>($G243+(SUM($G281:H281)))*I$7</f>
        <v>-8.8673795361483149E-2</v>
      </c>
      <c r="J281" s="111">
        <f>($G243+(SUM($G281:I281)))*J$7</f>
        <v>-0.10299905762624839</v>
      </c>
      <c r="K281" s="111">
        <f>($G243+(SUM($G281:J281)))*K$7</f>
        <v>-0.11864931526637512</v>
      </c>
      <c r="L281" s="111">
        <f>($G243+(SUM($G281:K281)))*L$7</f>
        <v>-0.11868009241688288</v>
      </c>
      <c r="M281" s="111">
        <f>($G243+(SUM($G281:L281)))*M$7</f>
        <v>-0.13416801667571518</v>
      </c>
      <c r="N281" s="111">
        <f>IF(COUNT($H281:M281)&gt;=Input!$Y$7,0,($G243+(SUM($G281:M281)))*N$7)</f>
        <v>0</v>
      </c>
      <c r="O281" s="111">
        <f>IF(COUNT($H281:N281)&gt;=Input!$Y$7,0,($G243+(SUM($G281:N281)))*O$7)</f>
        <v>0</v>
      </c>
      <c r="P281" s="111">
        <f>IF(COUNT($H281:O281)&gt;=Input!$Y$7,0,($G243+(SUM($G281:O281)))*P$7)</f>
        <v>0</v>
      </c>
      <c r="Q281" s="111">
        <f>IF(COUNT($H281:P281)&gt;=Input!$Y$7,0,($G243+(SUM($G281:P281)))*Q$7)</f>
        <v>0</v>
      </c>
      <c r="R281" s="100"/>
      <c r="S281" s="100"/>
      <c r="T281" s="100"/>
      <c r="U281" s="100"/>
      <c r="V281" s="100"/>
      <c r="W281" s="100"/>
      <c r="X281" s="100"/>
      <c r="Y281" s="100"/>
      <c r="Z281" s="100"/>
      <c r="AA281" s="228"/>
      <c r="AB281" s="228"/>
      <c r="AC281" s="228"/>
      <c r="AD281" s="228"/>
      <c r="AE281" s="228"/>
      <c r="AF281" s="228"/>
      <c r="AG281" s="228"/>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1"/>
      <c r="BK281" s="221"/>
    </row>
    <row r="282" spans="1:63" hidden="1" outlineLevel="1">
      <c r="A282" s="9"/>
      <c r="B282" s="44"/>
      <c r="C282" s="282" t="s">
        <v>27</v>
      </c>
      <c r="D282" s="9"/>
      <c r="E282" s="9"/>
      <c r="F282" s="139"/>
      <c r="G282" s="203"/>
      <c r="H282" s="111"/>
      <c r="I282" s="111"/>
      <c r="J282" s="111"/>
      <c r="K282" s="111"/>
      <c r="L282" s="111">
        <f>IF(COUNT($H281:L281)=Input!$Y$7, SUM($G281:L281), 0)</f>
        <v>0</v>
      </c>
      <c r="M282" s="111">
        <f>IF(COUNT($H281:M281)=Input!$Y$7, SUM($G281:M281), 0)</f>
        <v>-0.65768129406400189</v>
      </c>
      <c r="N282" s="111">
        <f>IF(COUNT($H281:N281)=Input!$Y$7, SUM($G281:N281), 0)</f>
        <v>0</v>
      </c>
      <c r="O282" s="111">
        <f>IF(COUNT($H281:O281)=Input!$Y$7, SUM($G281:O281), 0)</f>
        <v>0</v>
      </c>
      <c r="P282" s="111">
        <f>IF(COUNT($H281:P281)=Input!$Y$7, SUM($G281:P281), 0)</f>
        <v>0</v>
      </c>
      <c r="Q282" s="111">
        <f>IF(COUNT($H281:Q281)=Input!$Y$7, SUM($G281:Q281), 0)</f>
        <v>0</v>
      </c>
      <c r="R282" s="100"/>
      <c r="S282" s="100"/>
      <c r="T282" s="100"/>
      <c r="U282" s="100"/>
      <c r="V282" s="100"/>
      <c r="W282" s="100"/>
      <c r="X282" s="100"/>
      <c r="Y282" s="100"/>
      <c r="Z282" s="100"/>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1"/>
      <c r="BK282" s="221"/>
    </row>
    <row r="283" spans="1:63" hidden="1" outlineLevel="1">
      <c r="A283" s="9"/>
      <c r="B283" s="44"/>
      <c r="C283" s="270" t="str">
        <f>Asset8</f>
        <v>Inventory</v>
      </c>
      <c r="D283" s="9"/>
      <c r="E283" s="9"/>
      <c r="F283" s="139"/>
      <c r="G283" s="203"/>
      <c r="H283" s="111">
        <f>($G244+(SUM($G283:G283)))*H$7</f>
        <v>0</v>
      </c>
      <c r="I283" s="111">
        <f>($G244+(SUM($G283:H283)))*I$7</f>
        <v>0</v>
      </c>
      <c r="J283" s="111">
        <f>($G244+(SUM($G283:I283)))*J$7</f>
        <v>0</v>
      </c>
      <c r="K283" s="111">
        <f>($G244+(SUM($G283:J283)))*K$7</f>
        <v>0</v>
      </c>
      <c r="L283" s="111">
        <f>($G244+(SUM($G283:K283)))*L$7</f>
        <v>0</v>
      </c>
      <c r="M283" s="111">
        <f>($G244+(SUM($G283:L283)))*M$7</f>
        <v>0</v>
      </c>
      <c r="N283" s="111">
        <f>IF(COUNT($H283:M283)&gt;=Input!$Y$7,0,($G244+(SUM($G283:M283)))*N$7)</f>
        <v>0</v>
      </c>
      <c r="O283" s="111">
        <f>IF(COUNT($H283:N283)&gt;=Input!$Y$7,0,($G244+(SUM($G283:N283)))*O$7)</f>
        <v>0</v>
      </c>
      <c r="P283" s="111">
        <f>IF(COUNT($H283:O283)&gt;=Input!$Y$7,0,($G244+(SUM($G283:O283)))*P$7)</f>
        <v>0</v>
      </c>
      <c r="Q283" s="111">
        <f>IF(COUNT($H283:P283)&gt;=Input!$Y$7,0,($G244+(SUM($G283:P283)))*Q$7)</f>
        <v>0</v>
      </c>
      <c r="R283" s="100"/>
      <c r="S283" s="100"/>
      <c r="T283" s="100"/>
      <c r="U283" s="100"/>
      <c r="V283" s="100"/>
      <c r="W283" s="100"/>
      <c r="X283" s="100"/>
      <c r="Y283" s="100"/>
      <c r="Z283" s="100"/>
      <c r="AA283" s="228"/>
      <c r="AB283" s="228"/>
      <c r="AC283" s="228"/>
      <c r="AD283" s="228"/>
      <c r="AE283" s="228"/>
      <c r="AF283" s="228"/>
      <c r="AG283" s="228"/>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c r="BD283" s="228"/>
      <c r="BE283" s="228"/>
      <c r="BF283" s="228"/>
      <c r="BG283" s="228"/>
      <c r="BH283" s="228"/>
      <c r="BI283" s="228"/>
      <c r="BJ283" s="221"/>
      <c r="BK283" s="221"/>
    </row>
    <row r="284" spans="1:63" hidden="1" outlineLevel="1">
      <c r="A284" s="9"/>
      <c r="B284" s="44"/>
      <c r="C284" s="282" t="s">
        <v>27</v>
      </c>
      <c r="D284" s="9"/>
      <c r="E284" s="9"/>
      <c r="F284" s="139"/>
      <c r="G284" s="203"/>
      <c r="H284" s="111"/>
      <c r="I284" s="111"/>
      <c r="J284" s="111"/>
      <c r="K284" s="111"/>
      <c r="L284" s="111">
        <f>IF(COUNT($H283:L283)=Input!$Y$7, SUM($G283:L283), 0)</f>
        <v>0</v>
      </c>
      <c r="M284" s="111">
        <f>IF(COUNT($H283:M283)=Input!$Y$7, SUM($G283:M283), 0)</f>
        <v>0</v>
      </c>
      <c r="N284" s="111">
        <f>IF(COUNT($H283:N283)=Input!$Y$7, SUM($G283:N283), 0)</f>
        <v>0</v>
      </c>
      <c r="O284" s="111">
        <f>IF(COUNT($H283:O283)=Input!$Y$7, SUM($G283:O283), 0)</f>
        <v>0</v>
      </c>
      <c r="P284" s="111">
        <f>IF(COUNT($H283:P283)=Input!$Y$7, SUM($G283:P283), 0)</f>
        <v>0</v>
      </c>
      <c r="Q284" s="111">
        <f>IF(COUNT($H283:Q283)=Input!$Y$7, SUM($G283:Q283), 0)</f>
        <v>0</v>
      </c>
      <c r="R284" s="100"/>
      <c r="S284" s="100"/>
      <c r="T284" s="100"/>
      <c r="U284" s="100"/>
      <c r="V284" s="100"/>
      <c r="W284" s="100"/>
      <c r="X284" s="100"/>
      <c r="Y284" s="100"/>
      <c r="Z284" s="100"/>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1"/>
      <c r="BK284" s="221"/>
    </row>
    <row r="285" spans="1:63" hidden="1" outlineLevel="1">
      <c r="A285" s="9"/>
      <c r="B285" s="44"/>
      <c r="C285" s="270" t="str">
        <f>Asset9</f>
        <v>IT</v>
      </c>
      <c r="D285" s="9"/>
      <c r="E285" s="9"/>
      <c r="F285" s="139"/>
      <c r="G285" s="203"/>
      <c r="H285" s="111">
        <f>($G245+(SUM($G285:G285)))*H$7</f>
        <v>0.37210848387224432</v>
      </c>
      <c r="I285" s="111">
        <f>($G245+(SUM($G285:H285)))*I$7</f>
        <v>0.34912619393205924</v>
      </c>
      <c r="J285" s="111">
        <f>($G245+(SUM($G285:I285)))*J$7</f>
        <v>0.4055275723910266</v>
      </c>
      <c r="K285" s="111">
        <f>($G245+(SUM($G285:J285)))*K$7</f>
        <v>0.46714571856013615</v>
      </c>
      <c r="L285" s="111">
        <f>($G245+(SUM($G285:K285)))*L$7</f>
        <v>0.46726689426230433</v>
      </c>
      <c r="M285" s="111">
        <f>($G245+(SUM($G285:L285)))*M$7</f>
        <v>0.52824590194265952</v>
      </c>
      <c r="N285" s="111">
        <f>IF(COUNT($H285:M285)&gt;=Input!$Y$7,0,($G245+(SUM($G285:M285)))*N$7)</f>
        <v>0</v>
      </c>
      <c r="O285" s="111">
        <f>IF(COUNT($H285:N285)&gt;=Input!$Y$7,0,($G245+(SUM($G285:N285)))*O$7)</f>
        <v>0</v>
      </c>
      <c r="P285" s="111">
        <f>IF(COUNT($H285:O285)&gt;=Input!$Y$7,0,($G245+(SUM($G285:O285)))*P$7)</f>
        <v>0</v>
      </c>
      <c r="Q285" s="111">
        <f>IF(COUNT($H285:P285)&gt;=Input!$Y$7,0,($G245+(SUM($G285:P285)))*Q$7)</f>
        <v>0</v>
      </c>
      <c r="R285" s="100"/>
      <c r="S285" s="100"/>
      <c r="T285" s="100"/>
      <c r="U285" s="100"/>
      <c r="V285" s="100"/>
      <c r="W285" s="100"/>
      <c r="X285" s="100"/>
      <c r="Y285" s="100"/>
      <c r="Z285" s="100"/>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1"/>
      <c r="BK285" s="221"/>
    </row>
    <row r="286" spans="1:63" hidden="1" outlineLevel="1">
      <c r="A286" s="9"/>
      <c r="B286" s="44"/>
      <c r="C286" s="282" t="s">
        <v>27</v>
      </c>
      <c r="D286" s="9"/>
      <c r="E286" s="9"/>
      <c r="F286" s="139"/>
      <c r="G286" s="203"/>
      <c r="H286" s="111"/>
      <c r="I286" s="111"/>
      <c r="J286" s="111"/>
      <c r="K286" s="111"/>
      <c r="L286" s="111">
        <f>IF(COUNT($H285:L285)=Input!$Y$7, SUM($G285:L285), 0)</f>
        <v>0</v>
      </c>
      <c r="M286" s="111">
        <f>IF(COUNT($H285:M285)=Input!$Y$7, SUM($G285:M285), 0)</f>
        <v>2.5894207649604297</v>
      </c>
      <c r="N286" s="111">
        <f>IF(COUNT($H285:N285)=Input!$Y$7, SUM($G285:N285), 0)</f>
        <v>0</v>
      </c>
      <c r="O286" s="111">
        <f>IF(COUNT($H285:O285)=Input!$Y$7, SUM($G285:O285), 0)</f>
        <v>0</v>
      </c>
      <c r="P286" s="111">
        <f>IF(COUNT($H285:P285)=Input!$Y$7, SUM($G285:P285), 0)</f>
        <v>0</v>
      </c>
      <c r="Q286" s="111">
        <f>IF(COUNT($H285:Q285)=Input!$Y$7, SUM($G285:Q285), 0)</f>
        <v>0</v>
      </c>
      <c r="R286" s="100"/>
      <c r="S286" s="100"/>
      <c r="T286" s="100"/>
      <c r="U286" s="100"/>
      <c r="V286" s="100"/>
      <c r="W286" s="100"/>
      <c r="X286" s="100"/>
      <c r="Y286" s="100"/>
      <c r="Z286" s="100"/>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1"/>
      <c r="BK286" s="221"/>
    </row>
    <row r="287" spans="1:63" hidden="1" outlineLevel="1">
      <c r="A287" s="9"/>
      <c r="B287" s="44"/>
      <c r="C287" s="270" t="str">
        <f>Asset10</f>
        <v>Vehicles</v>
      </c>
      <c r="D287" s="9"/>
      <c r="E287" s="9"/>
      <c r="F287" s="139"/>
      <c r="G287" s="203"/>
      <c r="H287" s="111">
        <f>($G246+(SUM($G287:G287)))*H$7</f>
        <v>8.6415088975250604E-2</v>
      </c>
      <c r="I287" s="111">
        <f>($G246+(SUM($G287:H287)))*I$7</f>
        <v>8.107789104477299E-2</v>
      </c>
      <c r="J287" s="111">
        <f>($G246+(SUM($G287:I287)))*J$7</f>
        <v>9.4176034057098956E-2</v>
      </c>
      <c r="K287" s="111">
        <f>($G246+(SUM($G287:J287)))*K$7</f>
        <v>0.10848567174201057</v>
      </c>
      <c r="L287" s="111">
        <f>($G246+(SUM($G287:K287)))*L$7</f>
        <v>0.10851381248466588</v>
      </c>
      <c r="M287" s="111">
        <f>($G246+(SUM($G287:L287)))*M$7</f>
        <v>0.12267502246161863</v>
      </c>
      <c r="N287" s="111">
        <f>IF(COUNT($H287:M287)&gt;=Input!$Y$7,0,($G246+(SUM($G287:M287)))*N$7)</f>
        <v>0</v>
      </c>
      <c r="O287" s="111">
        <f>IF(COUNT($H287:N287)&gt;=Input!$Y$7,0,($G246+(SUM($G287:N287)))*O$7)</f>
        <v>0</v>
      </c>
      <c r="P287" s="111">
        <f>IF(COUNT($H287:O287)&gt;=Input!$Y$7,0,($G246+(SUM($G287:O287)))*P$7)</f>
        <v>0</v>
      </c>
      <c r="Q287" s="111">
        <f>IF(COUNT($H287:P287)&gt;=Input!$Y$7,0,($G246+(SUM($G287:P287)))*Q$7)</f>
        <v>0</v>
      </c>
      <c r="R287" s="100"/>
      <c r="S287" s="100"/>
      <c r="T287" s="100"/>
      <c r="U287" s="100"/>
      <c r="V287" s="100"/>
      <c r="W287" s="100"/>
      <c r="X287" s="100"/>
      <c r="Y287" s="100"/>
      <c r="Z287" s="100"/>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1"/>
      <c r="BK287" s="221"/>
    </row>
    <row r="288" spans="1:63" hidden="1" outlineLevel="1">
      <c r="A288" s="9"/>
      <c r="B288" s="44"/>
      <c r="C288" s="282" t="s">
        <v>27</v>
      </c>
      <c r="D288" s="9"/>
      <c r="E288" s="9"/>
      <c r="F288" s="139"/>
      <c r="G288" s="203"/>
      <c r="H288" s="111"/>
      <c r="I288" s="111"/>
      <c r="J288" s="111"/>
      <c r="K288" s="111"/>
      <c r="L288" s="111">
        <f>IF(COUNT($H287:L287)=Input!$Y$7, SUM($G287:L287), 0)</f>
        <v>0</v>
      </c>
      <c r="M288" s="111">
        <f>IF(COUNT($H287:M287)=Input!$Y$7, SUM($G287:M287), 0)</f>
        <v>0.60134352076541764</v>
      </c>
      <c r="N288" s="111">
        <f>IF(COUNT($H287:N287)=Input!$Y$7, SUM($G287:N287), 0)</f>
        <v>0</v>
      </c>
      <c r="O288" s="111">
        <f>IF(COUNT($H287:O287)=Input!$Y$7, SUM($G287:O287), 0)</f>
        <v>0</v>
      </c>
      <c r="P288" s="111">
        <f>IF(COUNT($H287:P287)=Input!$Y$7, SUM($G287:P287), 0)</f>
        <v>0</v>
      </c>
      <c r="Q288" s="111">
        <f>IF(COUNT($H287:Q287)=Input!$Y$7, SUM($G287:Q287), 0)</f>
        <v>0</v>
      </c>
      <c r="R288" s="100"/>
      <c r="S288" s="100"/>
      <c r="T288" s="100"/>
      <c r="U288" s="100"/>
      <c r="V288" s="100"/>
      <c r="W288" s="100"/>
      <c r="X288" s="100"/>
      <c r="Y288" s="100"/>
      <c r="Z288" s="100"/>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1"/>
      <c r="BK288" s="221"/>
    </row>
    <row r="289" spans="1:63" hidden="1" outlineLevel="1">
      <c r="A289" s="9"/>
      <c r="B289" s="44"/>
      <c r="C289" s="270" t="str">
        <f>Asset11</f>
        <v>other</v>
      </c>
      <c r="D289" s="9"/>
      <c r="E289" s="9"/>
      <c r="F289" s="139"/>
      <c r="G289" s="203"/>
      <c r="H289" s="111">
        <f>($G247+(SUM($G289:G289)))*H$7</f>
        <v>1.1228992244207496</v>
      </c>
      <c r="I289" s="111">
        <f>($G247+(SUM($G289:H289)))*I$7</f>
        <v>1.053546343022574</v>
      </c>
      <c r="J289" s="111">
        <f>($G247+(SUM($G289:I289)))*J$7</f>
        <v>1.2237468809645677</v>
      </c>
      <c r="K289" s="111">
        <f>($G247+(SUM($G289:J289)))*K$7</f>
        <v>1.4096898829179785</v>
      </c>
      <c r="L289" s="111">
        <f>($G247+(SUM($G289:K289)))*L$7</f>
        <v>1.4100555507484116</v>
      </c>
      <c r="M289" s="111">
        <f>($G247+(SUM($G289:L289)))*M$7</f>
        <v>1.5940698460358225</v>
      </c>
      <c r="N289" s="111">
        <f>IF(COUNT($H289:M289)&gt;=Input!$Y$7,0,($G247+(SUM($G289:M289)))*N$7)</f>
        <v>0</v>
      </c>
      <c r="O289" s="111">
        <f>IF(COUNT($H289:N289)&gt;=Input!$Y$7,0,($G247+(SUM($G289:N289)))*O$7)</f>
        <v>0</v>
      </c>
      <c r="P289" s="111">
        <f>IF(COUNT($H289:O289)&gt;=Input!$Y$7,0,($G247+(SUM($G289:O289)))*P$7)</f>
        <v>0</v>
      </c>
      <c r="Q289" s="111">
        <f>IF(COUNT($H289:P289)&gt;=Input!$Y$7,0,($G247+(SUM($G289:P289)))*Q$7)</f>
        <v>0</v>
      </c>
      <c r="R289" s="100"/>
      <c r="S289" s="100"/>
      <c r="T289" s="100"/>
      <c r="U289" s="100"/>
      <c r="V289" s="100"/>
      <c r="W289" s="100"/>
      <c r="X289" s="100"/>
      <c r="Y289" s="100"/>
      <c r="Z289" s="100"/>
      <c r="AA289" s="228"/>
      <c r="AB289" s="228"/>
      <c r="AC289" s="228"/>
      <c r="AD289" s="228"/>
      <c r="AE289" s="228"/>
      <c r="AF289" s="228"/>
      <c r="AG289" s="228"/>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c r="BD289" s="228"/>
      <c r="BE289" s="228"/>
      <c r="BF289" s="228"/>
      <c r="BG289" s="228"/>
      <c r="BH289" s="228"/>
      <c r="BI289" s="228"/>
      <c r="BJ289" s="221"/>
      <c r="BK289" s="221"/>
    </row>
    <row r="290" spans="1:63" hidden="1" outlineLevel="1">
      <c r="A290" s="9"/>
      <c r="B290" s="44"/>
      <c r="C290" s="282" t="s">
        <v>27</v>
      </c>
      <c r="D290" s="9"/>
      <c r="E290" s="9"/>
      <c r="F290" s="139"/>
      <c r="G290" s="203"/>
      <c r="H290" s="111"/>
      <c r="I290" s="111"/>
      <c r="J290" s="111"/>
      <c r="K290" s="111"/>
      <c r="L290" s="111">
        <f>IF(COUNT($H289:L289)=Input!$Y$7, SUM($G289:L289), 0)</f>
        <v>0</v>
      </c>
      <c r="M290" s="111">
        <f>IF(COUNT($H289:M289)=Input!$Y$7, SUM($G289:M289), 0)</f>
        <v>7.8140077281101039</v>
      </c>
      <c r="N290" s="111">
        <f>IF(COUNT($H289:N289)=Input!$Y$7, SUM($G289:N289), 0)</f>
        <v>0</v>
      </c>
      <c r="O290" s="111">
        <f>IF(COUNT($H289:O289)=Input!$Y$7, SUM($G289:O289), 0)</f>
        <v>0</v>
      </c>
      <c r="P290" s="111">
        <f>IF(COUNT($H289:P289)=Input!$Y$7, SUM($G289:P289), 0)</f>
        <v>0</v>
      </c>
      <c r="Q290" s="111">
        <f>IF(COUNT($H289:Q289)=Input!$Y$7, SUM($G289:Q289), 0)</f>
        <v>0</v>
      </c>
      <c r="R290" s="100"/>
      <c r="S290" s="100"/>
      <c r="T290" s="100"/>
      <c r="U290" s="100"/>
      <c r="V290" s="100"/>
      <c r="W290" s="100"/>
      <c r="X290" s="100"/>
      <c r="Y290" s="100"/>
      <c r="Z290" s="100"/>
      <c r="AA290" s="228"/>
      <c r="AB290" s="228"/>
      <c r="AC290" s="228"/>
      <c r="AD290" s="228"/>
      <c r="AE290" s="228"/>
      <c r="AF290" s="228"/>
      <c r="AG290" s="228"/>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c r="BD290" s="228"/>
      <c r="BE290" s="228"/>
      <c r="BF290" s="228"/>
      <c r="BG290" s="228"/>
      <c r="BH290" s="228"/>
      <c r="BI290" s="228"/>
      <c r="BJ290" s="221"/>
      <c r="BK290" s="221"/>
    </row>
    <row r="291" spans="1:63" hidden="1" outlineLevel="1">
      <c r="A291" s="9"/>
      <c r="B291" s="44"/>
      <c r="C291" s="270" t="str">
        <f>Asset12</f>
        <v>premises</v>
      </c>
      <c r="D291" s="9"/>
      <c r="E291" s="9"/>
      <c r="F291" s="139"/>
      <c r="G291" s="203"/>
      <c r="H291" s="111">
        <f>($G248+(SUM($G291:G291)))*H$7</f>
        <v>3.3671114816473231E-2</v>
      </c>
      <c r="I291" s="111">
        <f>($G248+(SUM($G291:H291)))*I$7</f>
        <v>3.1591508043553936E-2</v>
      </c>
      <c r="J291" s="111">
        <f>($G248+(SUM($G291:I291)))*J$7</f>
        <v>3.6695119953007914E-2</v>
      </c>
      <c r="K291" s="111">
        <f>($G248+(SUM($G291:J291)))*K$7</f>
        <v>4.2270783406977E-2</v>
      </c>
      <c r="L291" s="111">
        <f>($G248+(SUM($G291:K291)))*L$7</f>
        <v>4.2281748276517768E-2</v>
      </c>
      <c r="M291" s="111">
        <f>($G248+(SUM($G291:L291)))*M$7</f>
        <v>4.7799577775145319E-2</v>
      </c>
      <c r="N291" s="111">
        <f>IF(COUNT($H291:M291)&gt;=Input!$Y$7,0,($G248+(SUM($G291:M291)))*N$7)</f>
        <v>0</v>
      </c>
      <c r="O291" s="111">
        <f>IF(COUNT($H291:N291)&gt;=Input!$Y$7,0,($G248+(SUM($G291:N291)))*O$7)</f>
        <v>0</v>
      </c>
      <c r="P291" s="111">
        <f>IF(COUNT($H291:O291)&gt;=Input!$Y$7,0,($G248+(SUM($G291:O291)))*P$7)</f>
        <v>0</v>
      </c>
      <c r="Q291" s="111">
        <f>IF(COUNT($H291:P291)&gt;=Input!$Y$7,0,($G248+(SUM($G291:P291)))*Q$7)</f>
        <v>0</v>
      </c>
      <c r="R291" s="100"/>
      <c r="S291" s="100"/>
      <c r="T291" s="100"/>
      <c r="U291" s="100"/>
      <c r="V291" s="100"/>
      <c r="W291" s="100"/>
      <c r="X291" s="100"/>
      <c r="Y291" s="100"/>
      <c r="Z291" s="100"/>
      <c r="AA291" s="228"/>
      <c r="AB291" s="228"/>
      <c r="AC291" s="228"/>
      <c r="AD291" s="228"/>
      <c r="AE291" s="228"/>
      <c r="AF291" s="228"/>
      <c r="AG291" s="228"/>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c r="BD291" s="228"/>
      <c r="BE291" s="228"/>
      <c r="BF291" s="228"/>
      <c r="BG291" s="228"/>
      <c r="BH291" s="228"/>
      <c r="BI291" s="228"/>
      <c r="BJ291" s="221"/>
      <c r="BK291" s="221"/>
    </row>
    <row r="292" spans="1:63" hidden="1" outlineLevel="1">
      <c r="A292" s="9"/>
      <c r="B292" s="44"/>
      <c r="C292" s="282" t="s">
        <v>27</v>
      </c>
      <c r="D292" s="9"/>
      <c r="E292" s="9"/>
      <c r="F292" s="139"/>
      <c r="G292" s="203"/>
      <c r="H292" s="111"/>
      <c r="I292" s="111"/>
      <c r="J292" s="111"/>
      <c r="K292" s="111"/>
      <c r="L292" s="111">
        <f>IF(COUNT($H291:L291)=Input!$Y$7, SUM($G291:L291), 0)</f>
        <v>0</v>
      </c>
      <c r="M292" s="111">
        <f>IF(COUNT($H291:M291)=Input!$Y$7, SUM($G291:M291), 0)</f>
        <v>0.23430985227167517</v>
      </c>
      <c r="N292" s="111">
        <f>IF(COUNT($H291:N291)=Input!$Y$7, SUM($G291:N291), 0)</f>
        <v>0</v>
      </c>
      <c r="O292" s="111">
        <f>IF(COUNT($H291:O291)=Input!$Y$7, SUM($G291:O291), 0)</f>
        <v>0</v>
      </c>
      <c r="P292" s="111">
        <f>IF(COUNT($H291:P291)=Input!$Y$7, SUM($G291:P291), 0)</f>
        <v>0</v>
      </c>
      <c r="Q292" s="111">
        <f>IF(COUNT($H291:Q291)=Input!$Y$7, SUM($G291:Q291), 0)</f>
        <v>0</v>
      </c>
      <c r="R292" s="100"/>
      <c r="S292" s="100"/>
      <c r="T292" s="100"/>
      <c r="U292" s="100"/>
      <c r="V292" s="100"/>
      <c r="W292" s="100"/>
      <c r="X292" s="100"/>
      <c r="Y292" s="100"/>
      <c r="Z292" s="100"/>
      <c r="AA292" s="228"/>
      <c r="AB292" s="228"/>
      <c r="AC292" s="228"/>
      <c r="AD292" s="228"/>
      <c r="AE292" s="228"/>
      <c r="AF292" s="228"/>
      <c r="AG292" s="228"/>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c r="BD292" s="228"/>
      <c r="BE292" s="228"/>
      <c r="BF292" s="228"/>
      <c r="BG292" s="228"/>
      <c r="BH292" s="228"/>
      <c r="BI292" s="228"/>
      <c r="BJ292" s="221"/>
      <c r="BK292" s="221"/>
    </row>
    <row r="293" spans="1:63" hidden="1" outlineLevel="1">
      <c r="A293" s="9"/>
      <c r="B293" s="44"/>
      <c r="C293" s="270" t="str">
        <f>Asset13</f>
        <v>Land</v>
      </c>
      <c r="D293" s="9"/>
      <c r="E293" s="9"/>
      <c r="F293" s="139"/>
      <c r="G293" s="203"/>
      <c r="H293" s="111">
        <f>($G249+(SUM($G293:G293)))*H$7</f>
        <v>0</v>
      </c>
      <c r="I293" s="111">
        <f>($G249+(SUM($G293:H293)))*I$7</f>
        <v>0</v>
      </c>
      <c r="J293" s="111">
        <f>($G249+(SUM($G293:I293)))*J$7</f>
        <v>0</v>
      </c>
      <c r="K293" s="111">
        <f>($G249+(SUM($G293:J293)))*K$7</f>
        <v>0</v>
      </c>
      <c r="L293" s="111">
        <f>($G249+(SUM($G293:K293)))*L$7</f>
        <v>0</v>
      </c>
      <c r="M293" s="111">
        <f>($G249+(SUM($G293:L293)))*M$7</f>
        <v>0</v>
      </c>
      <c r="N293" s="111">
        <f>IF(COUNT($H293:M293)&gt;=Input!$Y$7,0,($G249+(SUM($G293:M293)))*N$7)</f>
        <v>0</v>
      </c>
      <c r="O293" s="111">
        <f>IF(COUNT($H293:N293)&gt;=Input!$Y$7,0,($G249+(SUM($G293:N293)))*O$7)</f>
        <v>0</v>
      </c>
      <c r="P293" s="111">
        <f>IF(COUNT($H293:O293)&gt;=Input!$Y$7,0,($G249+(SUM($G293:O293)))*P$7)</f>
        <v>0</v>
      </c>
      <c r="Q293" s="111">
        <f>IF(COUNT($H293:P293)&gt;=Input!$Y$7,0,($G249+(SUM($G293:P293)))*Q$7)</f>
        <v>0</v>
      </c>
      <c r="R293" s="100"/>
      <c r="S293" s="100"/>
      <c r="T293" s="100"/>
      <c r="U293" s="100"/>
      <c r="V293" s="100"/>
      <c r="W293" s="100"/>
      <c r="X293" s="100"/>
      <c r="Y293" s="100"/>
      <c r="Z293" s="100"/>
      <c r="AA293" s="228"/>
      <c r="AB293" s="228"/>
      <c r="AC293" s="228"/>
      <c r="AD293" s="228"/>
      <c r="AE293" s="228"/>
      <c r="AF293" s="228"/>
      <c r="AG293" s="228"/>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c r="BD293" s="228"/>
      <c r="BE293" s="228"/>
      <c r="BF293" s="228"/>
      <c r="BG293" s="228"/>
      <c r="BH293" s="228"/>
      <c r="BI293" s="228"/>
      <c r="BJ293" s="221"/>
      <c r="BK293" s="221"/>
    </row>
    <row r="294" spans="1:63" hidden="1" outlineLevel="1">
      <c r="A294" s="9"/>
      <c r="B294" s="44"/>
      <c r="C294" s="282" t="s">
        <v>27</v>
      </c>
      <c r="D294" s="9"/>
      <c r="E294" s="9"/>
      <c r="F294" s="139"/>
      <c r="G294" s="203"/>
      <c r="H294" s="111"/>
      <c r="I294" s="111"/>
      <c r="J294" s="111"/>
      <c r="K294" s="111"/>
      <c r="L294" s="111">
        <f>IF(COUNT($H293:L293)=Input!$Y$7, SUM($G293:L293), 0)</f>
        <v>0</v>
      </c>
      <c r="M294" s="111">
        <f>IF(COUNT($H293:M293)=Input!$Y$7, SUM($G293:M293), 0)</f>
        <v>0</v>
      </c>
      <c r="N294" s="111">
        <f>IF(COUNT($H293:N293)=Input!$Y$7, SUM($G293:N293), 0)</f>
        <v>0</v>
      </c>
      <c r="O294" s="111">
        <f>IF(COUNT($H293:O293)=Input!$Y$7, SUM($G293:O293), 0)</f>
        <v>0</v>
      </c>
      <c r="P294" s="111">
        <f>IF(COUNT($H293:P293)=Input!$Y$7, SUM($G293:P293), 0)</f>
        <v>0</v>
      </c>
      <c r="Q294" s="111">
        <f>IF(COUNT($H293:Q293)=Input!$Y$7, SUM($G293:Q293), 0)</f>
        <v>0</v>
      </c>
      <c r="R294" s="100"/>
      <c r="S294" s="100"/>
      <c r="T294" s="100"/>
      <c r="U294" s="100"/>
      <c r="V294" s="100"/>
      <c r="W294" s="100"/>
      <c r="X294" s="100"/>
      <c r="Y294" s="100"/>
      <c r="Z294" s="100"/>
      <c r="AA294" s="228"/>
      <c r="AB294" s="228"/>
      <c r="AC294" s="228"/>
      <c r="AD294" s="228"/>
      <c r="AE294" s="228"/>
      <c r="AF294" s="228"/>
      <c r="AG294" s="228"/>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c r="BD294" s="228"/>
      <c r="BE294" s="228"/>
      <c r="BF294" s="228"/>
      <c r="BG294" s="228"/>
      <c r="BH294" s="228"/>
      <c r="BI294" s="228"/>
      <c r="BJ294" s="221"/>
      <c r="BK294" s="221"/>
    </row>
    <row r="295" spans="1:63" hidden="1" outlineLevel="1">
      <c r="A295" s="9"/>
      <c r="B295" s="44"/>
      <c r="C295" s="270" t="str">
        <f>Asset14</f>
        <v>Easements</v>
      </c>
      <c r="D295" s="9"/>
      <c r="E295" s="9"/>
      <c r="F295" s="139"/>
      <c r="G295" s="203"/>
      <c r="H295" s="111">
        <f>($G250+(SUM($G295:G295)))*H$7</f>
        <v>0</v>
      </c>
      <c r="I295" s="111">
        <f>($G250+(SUM($G295:H295)))*I$7</f>
        <v>0</v>
      </c>
      <c r="J295" s="111">
        <f>($G250+(SUM($G295:I295)))*J$7</f>
        <v>0</v>
      </c>
      <c r="K295" s="111">
        <f>($G250+(SUM($G295:J295)))*K$7</f>
        <v>0</v>
      </c>
      <c r="L295" s="111">
        <f>($G250+(SUM($G295:K295)))*L$7</f>
        <v>0</v>
      </c>
      <c r="M295" s="111">
        <f>($G250+(SUM($G295:L295)))*M$7</f>
        <v>0</v>
      </c>
      <c r="N295" s="111">
        <f>IF(COUNT($H295:M295)&gt;=Input!$Y$7,0,($G250+(SUM($G295:M295)))*N$7)</f>
        <v>0</v>
      </c>
      <c r="O295" s="111">
        <f>IF(COUNT($H295:N295)&gt;=Input!$Y$7,0,($G250+(SUM($G295:N295)))*O$7)</f>
        <v>0</v>
      </c>
      <c r="P295" s="111">
        <f>IF(COUNT($H295:O295)&gt;=Input!$Y$7,0,($G250+(SUM($G295:O295)))*P$7)</f>
        <v>0</v>
      </c>
      <c r="Q295" s="111">
        <f>IF(COUNT($H295:P295)&gt;=Input!$Y$7,0,($G250+(SUM($G295:P295)))*Q$7)</f>
        <v>0</v>
      </c>
      <c r="R295" s="100"/>
      <c r="S295" s="100"/>
      <c r="T295" s="100"/>
      <c r="U295" s="100"/>
      <c r="V295" s="100"/>
      <c r="W295" s="100"/>
      <c r="X295" s="100"/>
      <c r="Y295" s="100"/>
      <c r="Z295" s="100"/>
      <c r="AA295" s="228"/>
      <c r="AB295" s="228"/>
      <c r="AC295" s="228"/>
      <c r="AD295" s="228"/>
      <c r="AE295" s="228"/>
      <c r="AF295" s="228"/>
      <c r="AG295" s="228"/>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c r="BD295" s="228"/>
      <c r="BE295" s="228"/>
      <c r="BF295" s="228"/>
      <c r="BG295" s="228"/>
      <c r="BH295" s="228"/>
      <c r="BI295" s="228"/>
      <c r="BJ295" s="221"/>
      <c r="BK295" s="221"/>
    </row>
    <row r="296" spans="1:63" hidden="1" outlineLevel="1">
      <c r="A296" s="9"/>
      <c r="B296" s="44"/>
      <c r="C296" s="282" t="s">
        <v>27</v>
      </c>
      <c r="D296" s="9"/>
      <c r="E296" s="9"/>
      <c r="F296" s="139"/>
      <c r="G296" s="203"/>
      <c r="H296" s="111"/>
      <c r="I296" s="111"/>
      <c r="J296" s="111"/>
      <c r="K296" s="111"/>
      <c r="L296" s="111">
        <f>IF(COUNT($H295:L295)=Input!$Y$7, SUM($G295:L295), 0)</f>
        <v>0</v>
      </c>
      <c r="M296" s="111">
        <f>IF(COUNT($H295:M295)=Input!$Y$7, SUM($G295:M295), 0)</f>
        <v>0</v>
      </c>
      <c r="N296" s="111">
        <f>IF(COUNT($H295:N295)=Input!$Y$7, SUM($G295:N295), 0)</f>
        <v>0</v>
      </c>
      <c r="O296" s="111">
        <f>IF(COUNT($H295:O295)=Input!$Y$7, SUM($G295:O295), 0)</f>
        <v>0</v>
      </c>
      <c r="P296" s="111">
        <f>IF(COUNT($H295:P295)=Input!$Y$7, SUM($G295:P295), 0)</f>
        <v>0</v>
      </c>
      <c r="Q296" s="111">
        <f>IF(COUNT($H295:Q295)=Input!$Y$7, SUM($G295:Q295), 0)</f>
        <v>0</v>
      </c>
      <c r="R296" s="100"/>
      <c r="S296" s="100"/>
      <c r="T296" s="100"/>
      <c r="U296" s="100"/>
      <c r="V296" s="100"/>
      <c r="W296" s="100"/>
      <c r="X296" s="100"/>
      <c r="Y296" s="100"/>
      <c r="Z296" s="100"/>
      <c r="AA296" s="228"/>
      <c r="AB296" s="228"/>
      <c r="AC296" s="228"/>
      <c r="AD296" s="228"/>
      <c r="AE296" s="228"/>
      <c r="AF296" s="228"/>
      <c r="AG296" s="228"/>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c r="BD296" s="228"/>
      <c r="BE296" s="228"/>
      <c r="BF296" s="228"/>
      <c r="BG296" s="228"/>
      <c r="BH296" s="228"/>
      <c r="BI296" s="228"/>
      <c r="BJ296" s="221"/>
      <c r="BK296" s="221"/>
    </row>
    <row r="297" spans="1:63" hidden="1" outlineLevel="1">
      <c r="A297" s="9"/>
      <c r="B297" s="44"/>
      <c r="C297" s="270">
        <f>Asset15</f>
        <v>0</v>
      </c>
      <c r="D297" s="9"/>
      <c r="E297" s="9"/>
      <c r="F297" s="139"/>
      <c r="G297" s="203"/>
      <c r="H297" s="111">
        <f>($G251+(SUM($G297:G297)))*H$7</f>
        <v>0</v>
      </c>
      <c r="I297" s="111">
        <f>($G251+(SUM($G297:H297)))*I$7</f>
        <v>0</v>
      </c>
      <c r="J297" s="111">
        <f>($G251+(SUM($G297:I297)))*J$7</f>
        <v>0</v>
      </c>
      <c r="K297" s="111">
        <f>($G251+(SUM($G297:J297)))*K$7</f>
        <v>0</v>
      </c>
      <c r="L297" s="111">
        <f>($G251+(SUM($G297:K297)))*L$7</f>
        <v>0</v>
      </c>
      <c r="M297" s="111">
        <f>($G251+(SUM($G297:L297)))*M$7</f>
        <v>0</v>
      </c>
      <c r="N297" s="111">
        <f>IF(COUNT($H297:M297)&gt;=Input!$Y$7,0,($G251+(SUM($G297:M297)))*N$7)</f>
        <v>0</v>
      </c>
      <c r="O297" s="111">
        <f>IF(COUNT($H297:N297)&gt;=Input!$Y$7,0,($G251+(SUM($G297:N297)))*O$7)</f>
        <v>0</v>
      </c>
      <c r="P297" s="111">
        <f>IF(COUNT($H297:O297)&gt;=Input!$Y$7,0,($G251+(SUM($G297:O297)))*P$7)</f>
        <v>0</v>
      </c>
      <c r="Q297" s="111">
        <f>IF(COUNT($H297:P297)&gt;=Input!$Y$7,0,($G251+(SUM($G297:P297)))*Q$7)</f>
        <v>0</v>
      </c>
      <c r="R297" s="100"/>
      <c r="S297" s="100"/>
      <c r="T297" s="100"/>
      <c r="U297" s="100"/>
      <c r="V297" s="100"/>
      <c r="W297" s="100"/>
      <c r="X297" s="100"/>
      <c r="Y297" s="100"/>
      <c r="Z297" s="100"/>
      <c r="AA297" s="228"/>
      <c r="AB297" s="228"/>
      <c r="AC297" s="228"/>
      <c r="AD297" s="228"/>
      <c r="AE297" s="228"/>
      <c r="AF297" s="228"/>
      <c r="AG297" s="228"/>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c r="BD297" s="228"/>
      <c r="BE297" s="228"/>
      <c r="BF297" s="228"/>
      <c r="BG297" s="228"/>
      <c r="BH297" s="228"/>
      <c r="BI297" s="228"/>
      <c r="BJ297" s="221"/>
      <c r="BK297" s="221"/>
    </row>
    <row r="298" spans="1:63" hidden="1" outlineLevel="1">
      <c r="A298" s="9"/>
      <c r="B298" s="44"/>
      <c r="C298" s="282" t="s">
        <v>27</v>
      </c>
      <c r="D298" s="9"/>
      <c r="E298" s="9"/>
      <c r="F298" s="139"/>
      <c r="G298" s="203"/>
      <c r="H298" s="111"/>
      <c r="I298" s="111"/>
      <c r="J298" s="111"/>
      <c r="K298" s="111"/>
      <c r="L298" s="111">
        <f>IF(COUNT($H297:L297)=Input!$Y$7, SUM($G297:L297), 0)</f>
        <v>0</v>
      </c>
      <c r="M298" s="111">
        <f>IF(COUNT($H297:M297)=Input!$Y$7, SUM($G297:M297), 0)</f>
        <v>0</v>
      </c>
      <c r="N298" s="111">
        <f>IF(COUNT($H297:N297)=Input!$Y$7, SUM($G297:N297), 0)</f>
        <v>0</v>
      </c>
      <c r="O298" s="111">
        <f>IF(COUNT($H297:O297)=Input!$Y$7, SUM($G297:O297), 0)</f>
        <v>0</v>
      </c>
      <c r="P298" s="111">
        <f>IF(COUNT($H297:P297)=Input!$Y$7, SUM($G297:P297), 0)</f>
        <v>0</v>
      </c>
      <c r="Q298" s="111">
        <f>IF(COUNT($H297:Q297)=Input!$Y$7, SUM($G297:Q297), 0)</f>
        <v>0</v>
      </c>
      <c r="R298" s="100"/>
      <c r="S298" s="100"/>
      <c r="T298" s="100"/>
      <c r="U298" s="100"/>
      <c r="V298" s="100"/>
      <c r="W298" s="100"/>
      <c r="X298" s="100"/>
      <c r="Y298" s="100"/>
      <c r="Z298" s="100"/>
      <c r="AA298" s="228"/>
      <c r="AB298" s="228"/>
      <c r="AC298" s="228"/>
      <c r="AD298" s="228"/>
      <c r="AE298" s="228"/>
      <c r="AF298" s="228"/>
      <c r="AG298" s="228"/>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c r="BD298" s="228"/>
      <c r="BE298" s="228"/>
      <c r="BF298" s="228"/>
      <c r="BG298" s="228"/>
      <c r="BH298" s="228"/>
      <c r="BI298" s="228"/>
      <c r="BJ298" s="221"/>
      <c r="BK298" s="221"/>
    </row>
    <row r="299" spans="1:63" hidden="1" outlineLevel="1">
      <c r="A299" s="9"/>
      <c r="B299" s="44"/>
      <c r="C299" s="270">
        <f>Asset16</f>
        <v>0</v>
      </c>
      <c r="D299" s="9"/>
      <c r="E299" s="9"/>
      <c r="F299" s="139"/>
      <c r="G299" s="203"/>
      <c r="H299" s="111">
        <f>($G252+(SUM($G299:G299)))*H$7</f>
        <v>0</v>
      </c>
      <c r="I299" s="111">
        <f>($G252+(SUM($G299:H299)))*I$7</f>
        <v>0</v>
      </c>
      <c r="J299" s="111">
        <f>($G252+(SUM($G299:I299)))*J$7</f>
        <v>0</v>
      </c>
      <c r="K299" s="111">
        <f>($G252+(SUM($G299:J299)))*K$7</f>
        <v>0</v>
      </c>
      <c r="L299" s="111">
        <f>($G252+(SUM($G299:K299)))*L$7</f>
        <v>0</v>
      </c>
      <c r="M299" s="111">
        <f>($G252+(SUM($G299:L299)))*M$7</f>
        <v>0</v>
      </c>
      <c r="N299" s="111">
        <f>IF(COUNT($H299:M299)&gt;=Input!$Y$7,0,($G252+(SUM($G299:M299)))*N$7)</f>
        <v>0</v>
      </c>
      <c r="O299" s="111">
        <f>IF(COUNT($H299:N299)&gt;=Input!$Y$7,0,($G252+(SUM($G299:N299)))*O$7)</f>
        <v>0</v>
      </c>
      <c r="P299" s="111">
        <f>IF(COUNT($H299:O299)&gt;=Input!$Y$7,0,($G252+(SUM($G299:O299)))*P$7)</f>
        <v>0</v>
      </c>
      <c r="Q299" s="111">
        <f>IF(COUNT($H299:P299)&gt;=Input!$Y$7,0,($G252+(SUM($G299:P299)))*Q$7)</f>
        <v>0</v>
      </c>
      <c r="R299" s="100"/>
      <c r="S299" s="100"/>
      <c r="T299" s="100"/>
      <c r="U299" s="100"/>
      <c r="V299" s="100"/>
      <c r="W299" s="100"/>
      <c r="X299" s="100"/>
      <c r="Y299" s="100"/>
      <c r="Z299" s="100"/>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c r="BD299" s="228"/>
      <c r="BE299" s="228"/>
      <c r="BF299" s="228"/>
      <c r="BG299" s="228"/>
      <c r="BH299" s="228"/>
      <c r="BI299" s="228"/>
      <c r="BJ299" s="221"/>
      <c r="BK299" s="221"/>
    </row>
    <row r="300" spans="1:63" hidden="1" outlineLevel="1">
      <c r="A300" s="9"/>
      <c r="B300" s="44"/>
      <c r="C300" s="282" t="s">
        <v>27</v>
      </c>
      <c r="D300" s="9"/>
      <c r="E300" s="9"/>
      <c r="F300" s="139"/>
      <c r="G300" s="203"/>
      <c r="H300" s="111"/>
      <c r="I300" s="111"/>
      <c r="J300" s="111"/>
      <c r="K300" s="111"/>
      <c r="L300" s="111">
        <f>IF(COUNT($H299:L299)=Input!$Y$7, SUM($G299:L299), 0)</f>
        <v>0</v>
      </c>
      <c r="M300" s="111">
        <f>IF(COUNT($H299:M299)=Input!$Y$7, SUM($G299:M299), 0)</f>
        <v>0</v>
      </c>
      <c r="N300" s="111">
        <f>IF(COUNT($H299:N299)=Input!$Y$7, SUM($G299:N299), 0)</f>
        <v>0</v>
      </c>
      <c r="O300" s="111">
        <f>IF(COUNT($H299:O299)=Input!$Y$7, SUM($G299:O299), 0)</f>
        <v>0</v>
      </c>
      <c r="P300" s="111">
        <f>IF(COUNT($H299:P299)=Input!$Y$7, SUM($G299:P299), 0)</f>
        <v>0</v>
      </c>
      <c r="Q300" s="111">
        <f>IF(COUNT($H299:Q299)=Input!$Y$7, SUM($G299:Q299), 0)</f>
        <v>0</v>
      </c>
      <c r="R300" s="100"/>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1"/>
      <c r="BK300" s="221"/>
    </row>
    <row r="301" spans="1:63" hidden="1" outlineLevel="1">
      <c r="A301" s="9"/>
      <c r="B301" s="44"/>
      <c r="C301" s="270">
        <f>Asset17</f>
        <v>0</v>
      </c>
      <c r="D301" s="9"/>
      <c r="E301" s="9"/>
      <c r="F301" s="139"/>
      <c r="G301" s="203"/>
      <c r="H301" s="111">
        <f>($G253+(SUM($G301:G301)))*H$7</f>
        <v>0</v>
      </c>
      <c r="I301" s="111">
        <f>($G253+(SUM($G301:H301)))*I$7</f>
        <v>0</v>
      </c>
      <c r="J301" s="111">
        <f>($G253+(SUM($G301:I301)))*J$7</f>
        <v>0</v>
      </c>
      <c r="K301" s="111">
        <f>($G253+(SUM($G301:J301)))*K$7</f>
        <v>0</v>
      </c>
      <c r="L301" s="111">
        <f>($G253+(SUM($G301:K301)))*L$7</f>
        <v>0</v>
      </c>
      <c r="M301" s="111">
        <f>($G253+(SUM($G301:L301)))*M$7</f>
        <v>0</v>
      </c>
      <c r="N301" s="111">
        <f>IF(COUNT($H301:M301)&gt;=Input!$Y$7,0,($G253+(SUM($G301:M301)))*N$7)</f>
        <v>0</v>
      </c>
      <c r="O301" s="111">
        <f>IF(COUNT($H301:N301)&gt;=Input!$Y$7,0,($G253+(SUM($G301:N301)))*O$7)</f>
        <v>0</v>
      </c>
      <c r="P301" s="111">
        <f>IF(COUNT($H301:O301)&gt;=Input!$Y$7,0,($G253+(SUM($G301:O301)))*P$7)</f>
        <v>0</v>
      </c>
      <c r="Q301" s="111">
        <f>IF(COUNT($H301:P301)&gt;=Input!$Y$7,0,($G253+(SUM($G301:P301)))*Q$7)</f>
        <v>0</v>
      </c>
      <c r="R301" s="100"/>
      <c r="S301" s="100"/>
      <c r="T301" s="100"/>
      <c r="U301" s="100"/>
      <c r="V301" s="100"/>
      <c r="W301" s="100"/>
      <c r="X301" s="100"/>
      <c r="Y301" s="100"/>
      <c r="Z301" s="100"/>
      <c r="AA301" s="228"/>
      <c r="AB301" s="228"/>
      <c r="AC301" s="228"/>
      <c r="AD301" s="228"/>
      <c r="AE301" s="228"/>
      <c r="AF301" s="228"/>
      <c r="AG301" s="228"/>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c r="BD301" s="228"/>
      <c r="BE301" s="228"/>
      <c r="BF301" s="228"/>
      <c r="BG301" s="228"/>
      <c r="BH301" s="228"/>
      <c r="BI301" s="228"/>
      <c r="BJ301" s="221"/>
      <c r="BK301" s="221"/>
    </row>
    <row r="302" spans="1:63" hidden="1" outlineLevel="1">
      <c r="A302" s="9"/>
      <c r="B302" s="44"/>
      <c r="C302" s="282" t="s">
        <v>27</v>
      </c>
      <c r="D302" s="9"/>
      <c r="E302" s="9"/>
      <c r="F302" s="139"/>
      <c r="G302" s="203"/>
      <c r="H302" s="111"/>
      <c r="I302" s="111"/>
      <c r="J302" s="111"/>
      <c r="K302" s="111"/>
      <c r="L302" s="111">
        <f>IF(COUNT($H301:L301)=Input!$Y$7, SUM($G301:L301), 0)</f>
        <v>0</v>
      </c>
      <c r="M302" s="111">
        <f>IF(COUNT($H301:M301)=Input!$Y$7, SUM($G301:M301), 0)</f>
        <v>0</v>
      </c>
      <c r="N302" s="111">
        <f>IF(COUNT($H301:N301)=Input!$Y$7, SUM($G301:N301), 0)</f>
        <v>0</v>
      </c>
      <c r="O302" s="111">
        <f>IF(COUNT($H301:O301)=Input!$Y$7, SUM($G301:O301), 0)</f>
        <v>0</v>
      </c>
      <c r="P302" s="111">
        <f>IF(COUNT($H301:P301)=Input!$Y$7, SUM($G301:P301), 0)</f>
        <v>0</v>
      </c>
      <c r="Q302" s="111">
        <f>IF(COUNT($H301:Q301)=Input!$Y$7, SUM($G301:Q301), 0)</f>
        <v>0</v>
      </c>
      <c r="R302" s="100"/>
      <c r="S302" s="100"/>
      <c r="T302" s="100"/>
      <c r="U302" s="100"/>
      <c r="V302" s="100"/>
      <c r="W302" s="100"/>
      <c r="X302" s="100"/>
      <c r="Y302" s="100"/>
      <c r="Z302" s="100"/>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1"/>
      <c r="BK302" s="221"/>
    </row>
    <row r="303" spans="1:63" hidden="1" outlineLevel="1">
      <c r="A303" s="9"/>
      <c r="B303" s="44"/>
      <c r="C303" s="270">
        <f>Asset18</f>
        <v>0</v>
      </c>
      <c r="D303" s="9"/>
      <c r="E303" s="9"/>
      <c r="F303" s="139"/>
      <c r="G303" s="203"/>
      <c r="H303" s="111">
        <f>($G254+(SUM($G303:G303)))*H$7</f>
        <v>0</v>
      </c>
      <c r="I303" s="111">
        <f>($G254+(SUM($G303:H303)))*I$7</f>
        <v>0</v>
      </c>
      <c r="J303" s="111">
        <f>($G254+(SUM($G303:I303)))*J$7</f>
        <v>0</v>
      </c>
      <c r="K303" s="111">
        <f>($G254+(SUM($G303:J303)))*K$7</f>
        <v>0</v>
      </c>
      <c r="L303" s="111">
        <f>($G254+(SUM($G303:K303)))*L$7</f>
        <v>0</v>
      </c>
      <c r="M303" s="111">
        <f>($G254+(SUM($G303:L303)))*M$7</f>
        <v>0</v>
      </c>
      <c r="N303" s="111">
        <f>IF(COUNT($H303:M303)&gt;=Input!$Y$7,0,($G254+(SUM($G303:M303)))*N$7)</f>
        <v>0</v>
      </c>
      <c r="O303" s="111">
        <f>IF(COUNT($H303:N303)&gt;=Input!$Y$7,0,($G254+(SUM($G303:N303)))*O$7)</f>
        <v>0</v>
      </c>
      <c r="P303" s="111">
        <f>IF(COUNT($H303:O303)&gt;=Input!$Y$7,0,($G254+(SUM($G303:O303)))*P$7)</f>
        <v>0</v>
      </c>
      <c r="Q303" s="111">
        <f>IF(COUNT($H303:P303)&gt;=Input!$Y$7,0,($G254+(SUM($G303:P303)))*Q$7)</f>
        <v>0</v>
      </c>
      <c r="R303" s="100"/>
      <c r="S303" s="100"/>
      <c r="T303" s="100"/>
      <c r="U303" s="100"/>
      <c r="V303" s="100"/>
      <c r="W303" s="100"/>
      <c r="X303" s="100"/>
      <c r="Y303" s="100"/>
      <c r="Z303" s="100"/>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c r="BD303" s="228"/>
      <c r="BE303" s="228"/>
      <c r="BF303" s="228"/>
      <c r="BG303" s="228"/>
      <c r="BH303" s="228"/>
      <c r="BI303" s="228"/>
      <c r="BJ303" s="221"/>
      <c r="BK303" s="221"/>
    </row>
    <row r="304" spans="1:63" hidden="1" outlineLevel="1">
      <c r="A304" s="9"/>
      <c r="B304" s="44"/>
      <c r="C304" s="282" t="s">
        <v>27</v>
      </c>
      <c r="D304" s="9"/>
      <c r="E304" s="9"/>
      <c r="F304" s="139"/>
      <c r="G304" s="203"/>
      <c r="H304" s="111"/>
      <c r="I304" s="111"/>
      <c r="J304" s="111"/>
      <c r="K304" s="111"/>
      <c r="L304" s="111">
        <f>IF(COUNT($H303:L303)=Input!$Y$7, SUM($G303:L303), 0)</f>
        <v>0</v>
      </c>
      <c r="M304" s="111">
        <f>IF(COUNT($H303:M303)=Input!$Y$7, SUM($G303:M303), 0)</f>
        <v>0</v>
      </c>
      <c r="N304" s="111">
        <f>IF(COUNT($H303:N303)=Input!$Y$7, SUM($G303:N303), 0)</f>
        <v>0</v>
      </c>
      <c r="O304" s="111">
        <f>IF(COUNT($H303:O303)=Input!$Y$7, SUM($G303:O303), 0)</f>
        <v>0</v>
      </c>
      <c r="P304" s="111">
        <f>IF(COUNT($H303:P303)=Input!$Y$7, SUM($G303:P303), 0)</f>
        <v>0</v>
      </c>
      <c r="Q304" s="111">
        <f>IF(COUNT($H303:Q303)=Input!$Y$7, SUM($G303:Q303), 0)</f>
        <v>0</v>
      </c>
      <c r="R304" s="100"/>
      <c r="S304" s="100"/>
      <c r="T304" s="100"/>
      <c r="U304" s="100"/>
      <c r="V304" s="100"/>
      <c r="W304" s="100"/>
      <c r="X304" s="100"/>
      <c r="Y304" s="100"/>
      <c r="Z304" s="100"/>
      <c r="AA304" s="228"/>
      <c r="AB304" s="228"/>
      <c r="AC304" s="228"/>
      <c r="AD304" s="228"/>
      <c r="AE304" s="228"/>
      <c r="AF304" s="228"/>
      <c r="AG304" s="228"/>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c r="BD304" s="228"/>
      <c r="BE304" s="228"/>
      <c r="BF304" s="228"/>
      <c r="BG304" s="228"/>
      <c r="BH304" s="228"/>
      <c r="BI304" s="228"/>
      <c r="BJ304" s="221"/>
      <c r="BK304" s="221"/>
    </row>
    <row r="305" spans="1:63" hidden="1" outlineLevel="1">
      <c r="A305" s="9"/>
      <c r="B305" s="44"/>
      <c r="C305" s="270">
        <f>Asset19</f>
        <v>0</v>
      </c>
      <c r="D305" s="9"/>
      <c r="E305" s="9"/>
      <c r="F305" s="139"/>
      <c r="G305" s="203"/>
      <c r="H305" s="111">
        <f>($G255+(SUM($G305:G305)))*H$7</f>
        <v>0</v>
      </c>
      <c r="I305" s="111">
        <f>($G255+(SUM($G305:H305)))*I$7</f>
        <v>0</v>
      </c>
      <c r="J305" s="111">
        <f>($G255+(SUM($G305:I305)))*J$7</f>
        <v>0</v>
      </c>
      <c r="K305" s="111">
        <f>($G255+(SUM($G305:J305)))*K$7</f>
        <v>0</v>
      </c>
      <c r="L305" s="111">
        <f>($G255+(SUM($G305:K305)))*L$7</f>
        <v>0</v>
      </c>
      <c r="M305" s="111">
        <f>($G255+(SUM($G305:L305)))*M$7</f>
        <v>0</v>
      </c>
      <c r="N305" s="111">
        <f>IF(COUNT($H305:M305)&gt;=Input!$Y$7,0,($G255+(SUM($G305:M305)))*N$7)</f>
        <v>0</v>
      </c>
      <c r="O305" s="111">
        <f>IF(COUNT($H305:N305)&gt;=Input!$Y$7,0,($G255+(SUM($G305:N305)))*O$7)</f>
        <v>0</v>
      </c>
      <c r="P305" s="111">
        <f>IF(COUNT($H305:O305)&gt;=Input!$Y$7,0,($G255+(SUM($G305:O305)))*P$7)</f>
        <v>0</v>
      </c>
      <c r="Q305" s="111">
        <f>IF(COUNT($H305:P305)&gt;=Input!$Y$7,0,($G255+(SUM($G305:P305)))*Q$7)</f>
        <v>0</v>
      </c>
      <c r="R305" s="100"/>
      <c r="S305" s="100"/>
      <c r="T305" s="100"/>
      <c r="U305" s="100"/>
      <c r="V305" s="100"/>
      <c r="W305" s="100"/>
      <c r="X305" s="100"/>
      <c r="Y305" s="100"/>
      <c r="Z305" s="100"/>
      <c r="AA305" s="228"/>
      <c r="AB305" s="228"/>
      <c r="AC305" s="228"/>
      <c r="AD305" s="228"/>
      <c r="AE305" s="228"/>
      <c r="AF305" s="228"/>
      <c r="AG305" s="228"/>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c r="BD305" s="228"/>
      <c r="BE305" s="228"/>
      <c r="BF305" s="228"/>
      <c r="BG305" s="228"/>
      <c r="BH305" s="228"/>
      <c r="BI305" s="228"/>
      <c r="BJ305" s="221"/>
      <c r="BK305" s="221"/>
    </row>
    <row r="306" spans="1:63" hidden="1" outlineLevel="1">
      <c r="A306" s="9"/>
      <c r="B306" s="44"/>
      <c r="C306" s="282" t="s">
        <v>27</v>
      </c>
      <c r="D306" s="9"/>
      <c r="E306" s="9"/>
      <c r="F306" s="139"/>
      <c r="G306" s="203"/>
      <c r="H306" s="111"/>
      <c r="I306" s="111"/>
      <c r="J306" s="111"/>
      <c r="K306" s="111"/>
      <c r="L306" s="111">
        <f>IF(COUNT($H305:L305)=Input!$Y$7, SUM($G305:L305), 0)</f>
        <v>0</v>
      </c>
      <c r="M306" s="111">
        <f>IF(COUNT($H305:M305)=Input!$Y$7, SUM($G305:M305), 0)</f>
        <v>0</v>
      </c>
      <c r="N306" s="111">
        <f>IF(COUNT($H305:N305)=Input!$Y$7, SUM($G305:N305), 0)</f>
        <v>0</v>
      </c>
      <c r="O306" s="111">
        <f>IF(COUNT($H305:O305)=Input!$Y$7, SUM($G305:O305), 0)</f>
        <v>0</v>
      </c>
      <c r="P306" s="111">
        <f>IF(COUNT($H305:P305)=Input!$Y$7, SUM($G305:P305), 0)</f>
        <v>0</v>
      </c>
      <c r="Q306" s="111">
        <f>IF(COUNT($H305:Q305)=Input!$Y$7, SUM($G305:Q305), 0)</f>
        <v>0</v>
      </c>
      <c r="R306" s="100"/>
      <c r="S306" s="100"/>
      <c r="T306" s="100"/>
      <c r="U306" s="100"/>
      <c r="V306" s="100"/>
      <c r="W306" s="100"/>
      <c r="X306" s="100"/>
      <c r="Y306" s="100"/>
      <c r="Z306" s="100"/>
      <c r="AA306" s="228"/>
      <c r="AB306" s="228"/>
      <c r="AC306" s="228"/>
      <c r="AD306" s="228"/>
      <c r="AE306" s="228"/>
      <c r="AF306" s="228"/>
      <c r="AG306" s="228"/>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c r="BD306" s="228"/>
      <c r="BE306" s="228"/>
      <c r="BF306" s="228"/>
      <c r="BG306" s="228"/>
      <c r="BH306" s="228"/>
      <c r="BI306" s="228"/>
      <c r="BJ306" s="221"/>
      <c r="BK306" s="221"/>
    </row>
    <row r="307" spans="1:63" hidden="1" outlineLevel="1">
      <c r="A307" s="9"/>
      <c r="B307" s="44"/>
      <c r="C307" s="270">
        <f>Asset20</f>
        <v>0</v>
      </c>
      <c r="D307" s="9"/>
      <c r="E307" s="9"/>
      <c r="F307" s="139"/>
      <c r="G307" s="203"/>
      <c r="H307" s="111">
        <f>($G256+(SUM($G307:G307)))*H$7</f>
        <v>0</v>
      </c>
      <c r="I307" s="111">
        <f>($G256+(SUM($G307:H307)))*I$7</f>
        <v>0</v>
      </c>
      <c r="J307" s="111">
        <f>($G256+(SUM($G307:I307)))*J$7</f>
        <v>0</v>
      </c>
      <c r="K307" s="111">
        <f>($G256+(SUM($G307:J307)))*K$7</f>
        <v>0</v>
      </c>
      <c r="L307" s="111">
        <f>($G256+(SUM($G307:K307)))*L$7</f>
        <v>0</v>
      </c>
      <c r="M307" s="111">
        <f>($G256+(SUM($G307:L307)))*M$7</f>
        <v>0</v>
      </c>
      <c r="N307" s="111">
        <f>IF(COUNT($H307:M307)&gt;=Input!$Y$7,0,($G256+(SUM($G307:M307)))*N$7)</f>
        <v>0</v>
      </c>
      <c r="O307" s="111">
        <f>IF(COUNT($H307:N307)&gt;=Input!$Y$7,0,($G256+(SUM($G307:N307)))*O$7)</f>
        <v>0</v>
      </c>
      <c r="P307" s="111">
        <f>IF(COUNT($H307:O307)&gt;=Input!$Y$7,0,($G256+(SUM($G307:O307)))*P$7)</f>
        <v>0</v>
      </c>
      <c r="Q307" s="111">
        <f>IF(COUNT($H307:P307)&gt;=Input!$Y$7,0,($G256+(SUM($G307:P307)))*Q$7)</f>
        <v>0</v>
      </c>
      <c r="R307" s="100"/>
      <c r="S307" s="100"/>
      <c r="T307" s="100"/>
      <c r="U307" s="100"/>
      <c r="V307" s="100"/>
      <c r="W307" s="100"/>
      <c r="X307" s="100"/>
      <c r="Y307" s="100"/>
      <c r="Z307" s="100"/>
      <c r="AA307" s="228"/>
      <c r="AB307" s="228"/>
      <c r="AC307" s="228"/>
      <c r="AD307" s="228"/>
      <c r="AE307" s="228"/>
      <c r="AF307" s="228"/>
      <c r="AG307" s="228"/>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c r="BD307" s="228"/>
      <c r="BE307" s="228"/>
      <c r="BF307" s="228"/>
      <c r="BG307" s="228"/>
      <c r="BH307" s="228"/>
      <c r="BI307" s="228"/>
      <c r="BJ307" s="221"/>
      <c r="BK307" s="221"/>
    </row>
    <row r="308" spans="1:63" hidden="1" outlineLevel="1">
      <c r="A308" s="9"/>
      <c r="B308" s="44"/>
      <c r="C308" s="282" t="s">
        <v>27</v>
      </c>
      <c r="D308" s="9"/>
      <c r="E308" s="9"/>
      <c r="F308" s="139"/>
      <c r="G308" s="203"/>
      <c r="H308" s="111"/>
      <c r="I308" s="111"/>
      <c r="J308" s="111"/>
      <c r="K308" s="111"/>
      <c r="L308" s="111">
        <f>IF(COUNT($H307:L307)=Input!$Y$7, SUM($G307:L307), 0)</f>
        <v>0</v>
      </c>
      <c r="M308" s="111">
        <f>IF(COUNT($H307:M307)=Input!$Y$7, SUM($G307:M307), 0)</f>
        <v>0</v>
      </c>
      <c r="N308" s="111">
        <f>IF(COUNT($H307:N307)=Input!$Y$7, SUM($G307:N307), 0)</f>
        <v>0</v>
      </c>
      <c r="O308" s="111">
        <f>IF(COUNT($H307:O307)=Input!$Y$7, SUM($G307:O307), 0)</f>
        <v>0</v>
      </c>
      <c r="P308" s="111">
        <f>IF(COUNT($H307:P307)=Input!$Y$7, SUM($G307:P307), 0)</f>
        <v>0</v>
      </c>
      <c r="Q308" s="111">
        <f>IF(COUNT($H307:Q307)=Input!$Y$7, SUM($G307:Q307), 0)</f>
        <v>0</v>
      </c>
      <c r="R308" s="100"/>
      <c r="S308" s="100"/>
      <c r="T308" s="100"/>
      <c r="U308" s="100"/>
      <c r="V308" s="100"/>
      <c r="W308" s="100"/>
      <c r="X308" s="100"/>
      <c r="Y308" s="100"/>
      <c r="Z308" s="100"/>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8"/>
      <c r="BE308" s="228"/>
      <c r="BF308" s="228"/>
      <c r="BG308" s="228"/>
      <c r="BH308" s="228"/>
      <c r="BI308" s="228"/>
      <c r="BJ308" s="221"/>
      <c r="BK308" s="221"/>
    </row>
    <row r="309" spans="1:63" hidden="1" outlineLevel="1">
      <c r="A309" s="9"/>
      <c r="B309" s="44"/>
      <c r="C309" s="320">
        <f>Asset21</f>
        <v>0</v>
      </c>
      <c r="D309" s="9"/>
      <c r="E309" s="9"/>
      <c r="F309" s="139"/>
      <c r="G309" s="203"/>
      <c r="H309" s="111">
        <f>($G257+(SUM($G309:G309)))*H$7</f>
        <v>0</v>
      </c>
      <c r="I309" s="111">
        <f>($G257+(SUM($G309:H309)))*I$7</f>
        <v>0</v>
      </c>
      <c r="J309" s="111">
        <f>($G257+(SUM($G309:I309)))*J$7</f>
        <v>0</v>
      </c>
      <c r="K309" s="111">
        <f>($G257+(SUM($G309:J309)))*K$7</f>
        <v>0</v>
      </c>
      <c r="L309" s="111">
        <f>($G257+(SUM($G309:K309)))*L$7</f>
        <v>0</v>
      </c>
      <c r="M309" s="111">
        <f>($G257+(SUM($G309:L309)))*M$7</f>
        <v>0</v>
      </c>
      <c r="N309" s="111">
        <f>IF(COUNT($H309:M309)&gt;=Input!$Y$7,0,($G257+(SUM($G309:M309)))*N$7)</f>
        <v>0</v>
      </c>
      <c r="O309" s="111">
        <f>IF(COUNT($H309:N309)&gt;=Input!$Y$7,0,($G257+(SUM($G309:N309)))*O$7)</f>
        <v>0</v>
      </c>
      <c r="P309" s="111">
        <f>IF(COUNT($H309:O309)&gt;=Input!$Y$7,0,($G257+(SUM($G309:O309)))*P$7)</f>
        <v>0</v>
      </c>
      <c r="Q309" s="111">
        <f>IF(COUNT($H309:P309)&gt;=Input!$Y$7,0,($G257+(SUM($G309:P309)))*Q$7)</f>
        <v>0</v>
      </c>
      <c r="R309" s="100"/>
      <c r="S309" s="100"/>
      <c r="T309" s="100"/>
      <c r="U309" s="100"/>
      <c r="V309" s="100"/>
      <c r="W309" s="100"/>
      <c r="X309" s="100"/>
      <c r="Y309" s="100"/>
      <c r="Z309" s="100"/>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8"/>
      <c r="BE309" s="228"/>
      <c r="BF309" s="228"/>
      <c r="BG309" s="228"/>
      <c r="BH309" s="228"/>
      <c r="BI309" s="228"/>
      <c r="BJ309" s="221"/>
      <c r="BK309" s="221"/>
    </row>
    <row r="310" spans="1:63" hidden="1" outlineLevel="1">
      <c r="A310" s="9"/>
      <c r="B310" s="44"/>
      <c r="C310" s="282" t="s">
        <v>27</v>
      </c>
      <c r="D310" s="9"/>
      <c r="E310" s="9"/>
      <c r="F310" s="139"/>
      <c r="G310" s="203"/>
      <c r="H310" s="111"/>
      <c r="I310" s="111"/>
      <c r="J310" s="111"/>
      <c r="K310" s="111"/>
      <c r="L310" s="111">
        <f>IF(COUNT($H309:L309)=Input!$Y$7,SUM($G309:L309),0)</f>
        <v>0</v>
      </c>
      <c r="M310" s="111">
        <f>IF(COUNT($H309:M309)=Input!$Y$7,SUM($G309:M309),0)</f>
        <v>0</v>
      </c>
      <c r="N310" s="111">
        <f>IF(COUNT($H309:N309)=Input!$Y$7,SUM($G309:N309),0)</f>
        <v>0</v>
      </c>
      <c r="O310" s="111">
        <f>IF(COUNT($H309:O309)=Input!$Y$7,SUM($G309:O309),0)</f>
        <v>0</v>
      </c>
      <c r="P310" s="111">
        <f>IF(COUNT($H309:P309)=Input!$Y$7,SUM($G309:P309),0)</f>
        <v>0</v>
      </c>
      <c r="Q310" s="111">
        <f>IF(COUNT($H309:Q309)=Input!$Y$7,SUM($G309:Q309),0)</f>
        <v>0</v>
      </c>
      <c r="R310" s="100"/>
      <c r="S310" s="100"/>
      <c r="T310" s="100"/>
      <c r="U310" s="100"/>
      <c r="V310" s="100"/>
      <c r="W310" s="100"/>
      <c r="X310" s="100"/>
      <c r="Y310" s="100"/>
      <c r="Z310" s="100"/>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8"/>
      <c r="BE310" s="228"/>
      <c r="BF310" s="228"/>
      <c r="BG310" s="228"/>
      <c r="BH310" s="228"/>
      <c r="BI310" s="228"/>
      <c r="BJ310" s="221"/>
      <c r="BK310" s="221"/>
    </row>
    <row r="311" spans="1:63" hidden="1" outlineLevel="1">
      <c r="A311" s="9"/>
      <c r="B311" s="44"/>
      <c r="C311" s="320">
        <f>Asset22</f>
        <v>0</v>
      </c>
      <c r="D311" s="9"/>
      <c r="E311" s="9"/>
      <c r="F311" s="139"/>
      <c r="G311" s="203"/>
      <c r="H311" s="111">
        <f>($G258+(SUM($G311:G311)))*H$7</f>
        <v>0</v>
      </c>
      <c r="I311" s="111">
        <f>($G258+(SUM($G311:H311)))*I$7</f>
        <v>0</v>
      </c>
      <c r="J311" s="111">
        <f>($G258+(SUM($G311:I311)))*J$7</f>
        <v>0</v>
      </c>
      <c r="K311" s="111">
        <f>($G258+(SUM($G311:J311)))*K$7</f>
        <v>0</v>
      </c>
      <c r="L311" s="111">
        <f>($G258+(SUM($G311:K311)))*L$7</f>
        <v>0</v>
      </c>
      <c r="M311" s="111">
        <f>($G258+(SUM($G311:L311)))*M$7</f>
        <v>0</v>
      </c>
      <c r="N311" s="111">
        <f>IF(COUNT($H311:M311)&gt;=Input!$Y$7,0,($G258+(SUM($G311:M311)))*N$7)</f>
        <v>0</v>
      </c>
      <c r="O311" s="111">
        <f>IF(COUNT($H311:N311)&gt;=Input!$Y$7,0,($G258+(SUM($G311:N311)))*O$7)</f>
        <v>0</v>
      </c>
      <c r="P311" s="111">
        <f>IF(COUNT($H311:O311)&gt;=Input!$Y$7,0,($G258+(SUM($G311:O311)))*P$7)</f>
        <v>0</v>
      </c>
      <c r="Q311" s="111">
        <f>IF(COUNT($H311:P311)&gt;=Input!$Y$7,0,($G258+(SUM($G311:P311)))*Q$7)</f>
        <v>0</v>
      </c>
      <c r="R311" s="100"/>
      <c r="S311" s="100"/>
      <c r="T311" s="100"/>
      <c r="U311" s="100"/>
      <c r="V311" s="100"/>
      <c r="W311" s="100"/>
      <c r="X311" s="100"/>
      <c r="Y311" s="100"/>
      <c r="Z311" s="100"/>
      <c r="AA311" s="228"/>
      <c r="AB311" s="228"/>
      <c r="AC311" s="228"/>
      <c r="AD311" s="228"/>
      <c r="AE311" s="228"/>
      <c r="AF311" s="228"/>
      <c r="AG311" s="228"/>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c r="BD311" s="228"/>
      <c r="BE311" s="228"/>
      <c r="BF311" s="228"/>
      <c r="BG311" s="228"/>
      <c r="BH311" s="228"/>
      <c r="BI311" s="228"/>
      <c r="BJ311" s="221"/>
      <c r="BK311" s="221"/>
    </row>
    <row r="312" spans="1:63" hidden="1" outlineLevel="1">
      <c r="A312" s="9"/>
      <c r="B312" s="44"/>
      <c r="C312" s="282" t="s">
        <v>27</v>
      </c>
      <c r="D312" s="9"/>
      <c r="E312" s="9"/>
      <c r="F312" s="139"/>
      <c r="G312" s="203"/>
      <c r="H312" s="111"/>
      <c r="I312" s="111"/>
      <c r="J312" s="111"/>
      <c r="K312" s="111"/>
      <c r="L312" s="111">
        <f>IF(COUNT($H311:L311)=Input!$Y$7,SUM($G311:L311),0)</f>
        <v>0</v>
      </c>
      <c r="M312" s="111">
        <f>IF(COUNT($H311:M311)=Input!$Y$7,SUM($G311:M311),0)</f>
        <v>0</v>
      </c>
      <c r="N312" s="111">
        <f>IF(COUNT($H311:N311)=Input!$Y$7,SUM($G311:N311),0)</f>
        <v>0</v>
      </c>
      <c r="O312" s="111">
        <f>IF(COUNT($H311:O311)=Input!$Y$7,SUM($G311:O311),0)</f>
        <v>0</v>
      </c>
      <c r="P312" s="111">
        <f>IF(COUNT($H311:P311)=Input!$Y$7,SUM($G311:P311),0)</f>
        <v>0</v>
      </c>
      <c r="Q312" s="111">
        <f>IF(COUNT($H311:Q311)=Input!$Y$7,SUM($G311:Q311),0)</f>
        <v>0</v>
      </c>
      <c r="R312" s="100"/>
      <c r="S312" s="100"/>
      <c r="T312" s="100"/>
      <c r="U312" s="100"/>
      <c r="V312" s="100"/>
      <c r="W312" s="100"/>
      <c r="X312" s="100"/>
      <c r="Y312" s="100"/>
      <c r="Z312" s="100"/>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c r="BD312" s="228"/>
      <c r="BE312" s="228"/>
      <c r="BF312" s="228"/>
      <c r="BG312" s="228"/>
      <c r="BH312" s="228"/>
      <c r="BI312" s="228"/>
      <c r="BJ312" s="221"/>
      <c r="BK312" s="221"/>
    </row>
    <row r="313" spans="1:63" hidden="1" outlineLevel="1">
      <c r="A313" s="9"/>
      <c r="B313" s="44"/>
      <c r="C313" s="320">
        <f>Asset23</f>
        <v>0</v>
      </c>
      <c r="D313" s="9"/>
      <c r="E313" s="9"/>
      <c r="F313" s="139"/>
      <c r="G313" s="203"/>
      <c r="H313" s="111">
        <f>($G259+(SUM($G313:G313)))*H$7</f>
        <v>0</v>
      </c>
      <c r="I313" s="111">
        <f>($G259+(SUM($G313:H313)))*I$7</f>
        <v>0</v>
      </c>
      <c r="J313" s="111">
        <f>($G259+(SUM($G313:I313)))*J$7</f>
        <v>0</v>
      </c>
      <c r="K313" s="111">
        <f>($G259+(SUM($G313:J313)))*K$7</f>
        <v>0</v>
      </c>
      <c r="L313" s="111">
        <f>($G259+(SUM($G313:K313)))*L$7</f>
        <v>0</v>
      </c>
      <c r="M313" s="111">
        <f>($G259+(SUM($G313:L313)))*M$7</f>
        <v>0</v>
      </c>
      <c r="N313" s="111">
        <f>IF(COUNT($H313:M313)&gt;=Input!$Y$7,0,($G259+(SUM($G313:M313)))*N$7)</f>
        <v>0</v>
      </c>
      <c r="O313" s="111">
        <f>IF(COUNT($H313:N313)&gt;=Input!$Y$7,0,($G259+(SUM($G313:N313)))*O$7)</f>
        <v>0</v>
      </c>
      <c r="P313" s="111">
        <f>IF(COUNT($H313:O313)&gt;=Input!$Y$7,0,($G259+(SUM($G313:O313)))*P$7)</f>
        <v>0</v>
      </c>
      <c r="Q313" s="111">
        <f>IF(COUNT($H313:P313)&gt;=Input!$Y$7,0,($G259+(SUM($G313:P313)))*Q$7)</f>
        <v>0</v>
      </c>
      <c r="R313" s="100"/>
      <c r="S313" s="100"/>
      <c r="T313" s="100"/>
      <c r="U313" s="100"/>
      <c r="V313" s="100"/>
      <c r="W313" s="100"/>
      <c r="X313" s="100"/>
      <c r="Y313" s="100"/>
      <c r="Z313" s="100"/>
      <c r="AA313" s="228"/>
      <c r="AB313" s="228"/>
      <c r="AC313" s="228"/>
      <c r="AD313" s="228"/>
      <c r="AE313" s="228"/>
      <c r="AF313" s="228"/>
      <c r="AG313" s="228"/>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c r="BD313" s="228"/>
      <c r="BE313" s="228"/>
      <c r="BF313" s="228"/>
      <c r="BG313" s="228"/>
      <c r="BH313" s="228"/>
      <c r="BI313" s="228"/>
      <c r="BJ313" s="221"/>
      <c r="BK313" s="221"/>
    </row>
    <row r="314" spans="1:63" hidden="1" outlineLevel="1">
      <c r="A314" s="9"/>
      <c r="B314" s="44"/>
      <c r="C314" s="282" t="s">
        <v>27</v>
      </c>
      <c r="D314" s="9"/>
      <c r="E314" s="9"/>
      <c r="F314" s="139"/>
      <c r="G314" s="203"/>
      <c r="H314" s="111"/>
      <c r="I314" s="111"/>
      <c r="J314" s="111"/>
      <c r="K314" s="111"/>
      <c r="L314" s="111">
        <f>IF(COUNT($H313:L313)=Input!$Y$7,SUM($G313:L313),0)</f>
        <v>0</v>
      </c>
      <c r="M314" s="111">
        <f>IF(COUNT($H313:M313)=Input!$Y$7,SUM($G313:M313),0)</f>
        <v>0</v>
      </c>
      <c r="N314" s="111">
        <f>IF(COUNT($H313:N313)=Input!$Y$7,SUM($G313:N313),0)</f>
        <v>0</v>
      </c>
      <c r="O314" s="111">
        <f>IF(COUNT($H313:O313)=Input!$Y$7,SUM($G313:O313),0)</f>
        <v>0</v>
      </c>
      <c r="P314" s="111">
        <f>IF(COUNT($H313:P313)=Input!$Y$7,SUM($G313:P313),0)</f>
        <v>0</v>
      </c>
      <c r="Q314" s="111">
        <f>IF(COUNT($H313:Q313)=Input!$Y$7,SUM($G313:Q313),0)</f>
        <v>0</v>
      </c>
      <c r="R314" s="100"/>
      <c r="S314" s="100"/>
      <c r="T314" s="100"/>
      <c r="U314" s="100"/>
      <c r="V314" s="100"/>
      <c r="W314" s="100"/>
      <c r="X314" s="100"/>
      <c r="Y314" s="100"/>
      <c r="Z314" s="100"/>
      <c r="AA314" s="228"/>
      <c r="AB314" s="228"/>
      <c r="AC314" s="228"/>
      <c r="AD314" s="228"/>
      <c r="AE314" s="228"/>
      <c r="AF314" s="228"/>
      <c r="AG314" s="228"/>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c r="BD314" s="228"/>
      <c r="BE314" s="228"/>
      <c r="BF314" s="228"/>
      <c r="BG314" s="228"/>
      <c r="BH314" s="228"/>
      <c r="BI314" s="228"/>
      <c r="BJ314" s="221"/>
      <c r="BK314" s="221"/>
    </row>
    <row r="315" spans="1:63" hidden="1" outlineLevel="1">
      <c r="A315" s="9"/>
      <c r="B315" s="44"/>
      <c r="C315" s="320">
        <f>Asset24</f>
        <v>0</v>
      </c>
      <c r="D315" s="9"/>
      <c r="E315" s="9"/>
      <c r="F315" s="139"/>
      <c r="G315" s="203"/>
      <c r="H315" s="111">
        <f>($G260+(SUM($G315:G315)))*H$7</f>
        <v>0</v>
      </c>
      <c r="I315" s="111">
        <f>($G260+(SUM($G315:H315)))*I$7</f>
        <v>0</v>
      </c>
      <c r="J315" s="111">
        <f>($G260+(SUM($G315:I315)))*J$7</f>
        <v>0</v>
      </c>
      <c r="K315" s="111">
        <f>($G260+(SUM($G315:J315)))*K$7</f>
        <v>0</v>
      </c>
      <c r="L315" s="111">
        <f>($G260+(SUM($G315:K315)))*L$7</f>
        <v>0</v>
      </c>
      <c r="M315" s="111">
        <f>($G260+(SUM($G315:L315)))*M$7</f>
        <v>0</v>
      </c>
      <c r="N315" s="111">
        <f>IF(COUNT($H315:M315)&gt;=Input!$Y$7,0,($G260+(SUM($G315:M315)))*N$7)</f>
        <v>0</v>
      </c>
      <c r="O315" s="111">
        <f>IF(COUNT($H315:N315)&gt;=Input!$Y$7,0,($G260+(SUM($G315:N315)))*O$7)</f>
        <v>0</v>
      </c>
      <c r="P315" s="111">
        <f>IF(COUNT($H315:O315)&gt;=Input!$Y$7,0,($G260+(SUM($G315:O315)))*P$7)</f>
        <v>0</v>
      </c>
      <c r="Q315" s="111">
        <f>IF(COUNT($H315:P315)&gt;=Input!$Y$7,0,($G260+(SUM($G315:P315)))*Q$7)</f>
        <v>0</v>
      </c>
      <c r="R315" s="100"/>
      <c r="S315" s="100"/>
      <c r="T315" s="100"/>
      <c r="U315" s="100"/>
      <c r="V315" s="100"/>
      <c r="W315" s="100"/>
      <c r="X315" s="100"/>
      <c r="Y315" s="100"/>
      <c r="Z315" s="100"/>
      <c r="AA315" s="228"/>
      <c r="AB315" s="228"/>
      <c r="AC315" s="228"/>
      <c r="AD315" s="228"/>
      <c r="AE315" s="228"/>
      <c r="AF315" s="228"/>
      <c r="AG315" s="228"/>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c r="BD315" s="228"/>
      <c r="BE315" s="228"/>
      <c r="BF315" s="228"/>
      <c r="BG315" s="228"/>
      <c r="BH315" s="228"/>
      <c r="BI315" s="228"/>
      <c r="BJ315" s="221"/>
      <c r="BK315" s="221"/>
    </row>
    <row r="316" spans="1:63" hidden="1" outlineLevel="1">
      <c r="A316" s="9"/>
      <c r="B316" s="44"/>
      <c r="C316" s="282" t="s">
        <v>27</v>
      </c>
      <c r="D316" s="9"/>
      <c r="E316" s="9"/>
      <c r="F316" s="139"/>
      <c r="G316" s="203"/>
      <c r="H316" s="111"/>
      <c r="I316" s="111"/>
      <c r="J316" s="111"/>
      <c r="K316" s="111"/>
      <c r="L316" s="111">
        <f>IF(COUNT($H315:L315)=Input!$Y$7,SUM($G315:L315),0)</f>
        <v>0</v>
      </c>
      <c r="M316" s="111">
        <f>IF(COUNT($H315:M315)=Input!$Y$7,SUM($G315:M315),0)</f>
        <v>0</v>
      </c>
      <c r="N316" s="111">
        <f>IF(COUNT($H315:N315)=Input!$Y$7,SUM($G315:N315),0)</f>
        <v>0</v>
      </c>
      <c r="O316" s="111">
        <f>IF(COUNT($H315:O315)=Input!$Y$7,SUM($G315:O315),0)</f>
        <v>0</v>
      </c>
      <c r="P316" s="111">
        <f>IF(COUNT($H315:P315)=Input!$Y$7,SUM($G315:P315),0)</f>
        <v>0</v>
      </c>
      <c r="Q316" s="111">
        <f>IF(COUNT($H315:Q315)=Input!$Y$7,SUM($G315:Q315),0)</f>
        <v>0</v>
      </c>
      <c r="R316" s="100"/>
      <c r="S316" s="100"/>
      <c r="T316" s="100"/>
      <c r="U316" s="100"/>
      <c r="V316" s="100"/>
      <c r="W316" s="100"/>
      <c r="X316" s="100"/>
      <c r="Y316" s="100"/>
      <c r="Z316" s="100"/>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1"/>
      <c r="BK316" s="221"/>
    </row>
    <row r="317" spans="1:63" hidden="1" outlineLevel="1">
      <c r="A317" s="9"/>
      <c r="B317" s="44"/>
      <c r="C317" s="320">
        <f>Asset25</f>
        <v>0</v>
      </c>
      <c r="D317" s="9"/>
      <c r="E317" s="9"/>
      <c r="F317" s="139"/>
      <c r="G317" s="203"/>
      <c r="H317" s="111">
        <f>($G261+(SUM($G317:G317)))*H$7</f>
        <v>0</v>
      </c>
      <c r="I317" s="111">
        <f>($G261+(SUM($G317:H317)))*I$7</f>
        <v>0</v>
      </c>
      <c r="J317" s="111">
        <f>($G261+(SUM($G317:I317)))*J$7</f>
        <v>0</v>
      </c>
      <c r="K317" s="111">
        <f>($G261+(SUM($G317:J317)))*K$7</f>
        <v>0</v>
      </c>
      <c r="L317" s="111">
        <f>($G261+(SUM($G317:K317)))*L$7</f>
        <v>0</v>
      </c>
      <c r="M317" s="111">
        <f>($G261+(SUM($G317:L317)))*M$7</f>
        <v>0</v>
      </c>
      <c r="N317" s="111">
        <f>IF(COUNT($H317:M317)&gt;=Input!$Y$7,0,($G261+(SUM($G317:M317)))*N$7)</f>
        <v>0</v>
      </c>
      <c r="O317" s="111">
        <f>IF(COUNT($H317:N317)&gt;=Input!$Y$7,0,($G261+(SUM($G317:N317)))*O$7)</f>
        <v>0</v>
      </c>
      <c r="P317" s="111">
        <f>IF(COUNT($H317:O317)&gt;=Input!$Y$7,0,($G261+(SUM($G317:O317)))*P$7)</f>
        <v>0</v>
      </c>
      <c r="Q317" s="111">
        <f>IF(COUNT($H317:P317)&gt;=Input!$Y$7,0,($G261+(SUM($G317:P317)))*Q$7)</f>
        <v>0</v>
      </c>
      <c r="R317" s="100"/>
      <c r="S317" s="100"/>
      <c r="T317" s="100"/>
      <c r="U317" s="100"/>
      <c r="V317" s="100"/>
      <c r="W317" s="100"/>
      <c r="X317" s="100"/>
      <c r="Y317" s="100"/>
      <c r="Z317" s="100"/>
      <c r="AA317" s="228"/>
      <c r="AB317" s="228"/>
      <c r="AC317" s="228"/>
      <c r="AD317" s="228"/>
      <c r="AE317" s="228"/>
      <c r="AF317" s="228"/>
      <c r="AG317" s="228"/>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c r="BD317" s="228"/>
      <c r="BE317" s="228"/>
      <c r="BF317" s="228"/>
      <c r="BG317" s="228"/>
      <c r="BH317" s="228"/>
      <c r="BI317" s="228"/>
      <c r="BJ317" s="221"/>
      <c r="BK317" s="221"/>
    </row>
    <row r="318" spans="1:63" hidden="1" outlineLevel="1">
      <c r="A318" s="9"/>
      <c r="B318" s="44"/>
      <c r="C318" s="282" t="s">
        <v>27</v>
      </c>
      <c r="D318" s="9"/>
      <c r="E318" s="9"/>
      <c r="F318" s="139"/>
      <c r="G318" s="203"/>
      <c r="H318" s="111"/>
      <c r="I318" s="111"/>
      <c r="J318" s="111"/>
      <c r="K318" s="111"/>
      <c r="L318" s="111">
        <f>IF(COUNT($H317:L317)=Input!$Y$7,SUM($G317:L317),0)</f>
        <v>0</v>
      </c>
      <c r="M318" s="111">
        <f>IF(COUNT($H317:M317)=Input!$Y$7,SUM($G317:M317),0)</f>
        <v>0</v>
      </c>
      <c r="N318" s="111">
        <f>IF(COUNT($H317:N317)=Input!$Y$7,SUM($G317:N317),0)</f>
        <v>0</v>
      </c>
      <c r="O318" s="111">
        <f>IF(COUNT($H317:O317)=Input!$Y$7,SUM($G317:O317),0)</f>
        <v>0</v>
      </c>
      <c r="P318" s="111">
        <f>IF(COUNT($H317:P317)=Input!$Y$7,SUM($G317:P317),0)</f>
        <v>0</v>
      </c>
      <c r="Q318" s="111">
        <f>IF(COUNT($H317:Q317)=Input!$Y$7,SUM($G317:Q317),0)</f>
        <v>0</v>
      </c>
      <c r="R318" s="100"/>
      <c r="S318" s="100"/>
      <c r="T318" s="100"/>
      <c r="U318" s="100"/>
      <c r="V318" s="100"/>
      <c r="W318" s="100"/>
      <c r="X318" s="100"/>
      <c r="Y318" s="100"/>
      <c r="Z318" s="100"/>
      <c r="AA318" s="228"/>
      <c r="AB318" s="228"/>
      <c r="AC318" s="228"/>
      <c r="AD318" s="228"/>
      <c r="AE318" s="228"/>
      <c r="AF318" s="228"/>
      <c r="AG318" s="228"/>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c r="BD318" s="228"/>
      <c r="BE318" s="228"/>
      <c r="BF318" s="228"/>
      <c r="BG318" s="228"/>
      <c r="BH318" s="228"/>
      <c r="BI318" s="228"/>
      <c r="BJ318" s="221"/>
      <c r="BK318" s="221"/>
    </row>
    <row r="319" spans="1:63" hidden="1" outlineLevel="1">
      <c r="A319" s="9"/>
      <c r="B319" s="44"/>
      <c r="C319" s="320">
        <f>Asset26</f>
        <v>0</v>
      </c>
      <c r="D319" s="9"/>
      <c r="E319" s="9"/>
      <c r="F319" s="139"/>
      <c r="G319" s="203"/>
      <c r="H319" s="111">
        <f>($G262+(SUM($G319:G319)))*H$7</f>
        <v>0</v>
      </c>
      <c r="I319" s="111">
        <f>($G262+(SUM($G319:H319)))*I$7</f>
        <v>0</v>
      </c>
      <c r="J319" s="111">
        <f>($G262+(SUM($G319:I319)))*J$7</f>
        <v>0</v>
      </c>
      <c r="K319" s="111">
        <f>($G262+(SUM($G319:J319)))*K$7</f>
        <v>0</v>
      </c>
      <c r="L319" s="111">
        <f>($G262+(SUM($G319:K319)))*L$7</f>
        <v>0</v>
      </c>
      <c r="M319" s="111">
        <f>($G262+(SUM($G319:L319)))*M$7</f>
        <v>0</v>
      </c>
      <c r="N319" s="111">
        <f>IF(COUNT($H319:M319)&gt;=Input!$Y$7,0,($G262+(SUM($G319:M319)))*N$7)</f>
        <v>0</v>
      </c>
      <c r="O319" s="111">
        <f>IF(COUNT($H319:N319)&gt;=Input!$Y$7,0,($G262+(SUM($G319:N319)))*O$7)</f>
        <v>0</v>
      </c>
      <c r="P319" s="111">
        <f>IF(COUNT($H319:O319)&gt;=Input!$Y$7,0,($G262+(SUM($G319:O319)))*P$7)</f>
        <v>0</v>
      </c>
      <c r="Q319" s="111">
        <f>IF(COUNT($H319:P319)&gt;=Input!$Y$7,0,($G262+(SUM($G319:P319)))*Q$7)</f>
        <v>0</v>
      </c>
      <c r="R319" s="100"/>
      <c r="S319" s="100"/>
      <c r="T319" s="100"/>
      <c r="U319" s="100"/>
      <c r="V319" s="100"/>
      <c r="W319" s="100"/>
      <c r="X319" s="100"/>
      <c r="Y319" s="100"/>
      <c r="Z319" s="100"/>
      <c r="AA319" s="228"/>
      <c r="AB319" s="228"/>
      <c r="AC319" s="228"/>
      <c r="AD319" s="228"/>
      <c r="AE319" s="228"/>
      <c r="AF319" s="228"/>
      <c r="AG319" s="228"/>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c r="BD319" s="228"/>
      <c r="BE319" s="228"/>
      <c r="BF319" s="228"/>
      <c r="BG319" s="228"/>
      <c r="BH319" s="228"/>
      <c r="BI319" s="228"/>
      <c r="BJ319" s="221"/>
      <c r="BK319" s="221"/>
    </row>
    <row r="320" spans="1:63" hidden="1" outlineLevel="1">
      <c r="A320" s="9"/>
      <c r="B320" s="44"/>
      <c r="C320" s="282" t="s">
        <v>27</v>
      </c>
      <c r="D320" s="9"/>
      <c r="E320" s="9"/>
      <c r="F320" s="139"/>
      <c r="G320" s="203"/>
      <c r="H320" s="111"/>
      <c r="I320" s="111"/>
      <c r="J320" s="111"/>
      <c r="K320" s="111"/>
      <c r="L320" s="111">
        <f>IF(COUNT($H319:L319)=Input!$Y$7,SUM($G319:L319),0)</f>
        <v>0</v>
      </c>
      <c r="M320" s="111">
        <f>IF(COUNT($H319:M319)=Input!$Y$7,SUM($G319:M319),0)</f>
        <v>0</v>
      </c>
      <c r="N320" s="111">
        <f>IF(COUNT($H319:N319)=Input!$Y$7,SUM($G319:N319),0)</f>
        <v>0</v>
      </c>
      <c r="O320" s="111">
        <f>IF(COUNT($H319:O319)=Input!$Y$7,SUM($G319:O319),0)</f>
        <v>0</v>
      </c>
      <c r="P320" s="111">
        <f>IF(COUNT($H319:P319)=Input!$Y$7,SUM($G319:P319),0)</f>
        <v>0</v>
      </c>
      <c r="Q320" s="111">
        <f>IF(COUNT($H319:Q319)=Input!$Y$7,SUM($G319:Q319),0)</f>
        <v>0</v>
      </c>
      <c r="R320" s="100"/>
      <c r="S320" s="100"/>
      <c r="T320" s="100"/>
      <c r="U320" s="100"/>
      <c r="V320" s="100"/>
      <c r="W320" s="100"/>
      <c r="X320" s="100"/>
      <c r="Y320" s="100"/>
      <c r="Z320" s="100"/>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1"/>
      <c r="BK320" s="221"/>
    </row>
    <row r="321" spans="1:63" hidden="1" outlineLevel="1">
      <c r="A321" s="9"/>
      <c r="B321" s="44"/>
      <c r="C321" s="320">
        <f>Asset27</f>
        <v>0</v>
      </c>
      <c r="D321" s="9"/>
      <c r="E321" s="9"/>
      <c r="F321" s="139"/>
      <c r="G321" s="203"/>
      <c r="H321" s="111">
        <f>($G263+(SUM($G321:G321)))*H$7</f>
        <v>0</v>
      </c>
      <c r="I321" s="111">
        <f>($G263+(SUM($G321:H321)))*I$7</f>
        <v>0</v>
      </c>
      <c r="J321" s="111">
        <f>($G263+(SUM($G321:I321)))*J$7</f>
        <v>0</v>
      </c>
      <c r="K321" s="111">
        <f>($G263+(SUM($G321:J321)))*K$7</f>
        <v>0</v>
      </c>
      <c r="L321" s="111">
        <f>($G263+(SUM($G321:K321)))*L$7</f>
        <v>0</v>
      </c>
      <c r="M321" s="111">
        <f>($G263+(SUM($G321:L321)))*M$7</f>
        <v>0</v>
      </c>
      <c r="N321" s="111">
        <f>IF(COUNT($H321:M321)&gt;=Input!$Y$7,0,($G263+(SUM($G321:M321)))*N$7)</f>
        <v>0</v>
      </c>
      <c r="O321" s="111">
        <f>IF(COUNT($H321:N321)&gt;=Input!$Y$7,0,($G263+(SUM($G321:N321)))*O$7)</f>
        <v>0</v>
      </c>
      <c r="P321" s="111">
        <f>IF(COUNT($H321:O321)&gt;=Input!$Y$7,0,($G263+(SUM($G321:O321)))*P$7)</f>
        <v>0</v>
      </c>
      <c r="Q321" s="111">
        <f>IF(COUNT($H321:P321)&gt;=Input!$Y$7,0,($G263+(SUM($G321:P321)))*Q$7)</f>
        <v>0</v>
      </c>
      <c r="R321" s="100"/>
      <c r="S321" s="100"/>
      <c r="T321" s="100"/>
      <c r="U321" s="100"/>
      <c r="V321" s="100"/>
      <c r="W321" s="100"/>
      <c r="X321" s="100"/>
      <c r="Y321" s="100"/>
      <c r="Z321" s="100"/>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1"/>
      <c r="BK321" s="221"/>
    </row>
    <row r="322" spans="1:63" hidden="1" outlineLevel="1">
      <c r="A322" s="9"/>
      <c r="B322" s="44"/>
      <c r="C322" s="282" t="s">
        <v>27</v>
      </c>
      <c r="D322" s="9"/>
      <c r="E322" s="9"/>
      <c r="F322" s="139"/>
      <c r="G322" s="203"/>
      <c r="H322" s="111"/>
      <c r="I322" s="111"/>
      <c r="J322" s="111"/>
      <c r="K322" s="111"/>
      <c r="L322" s="111">
        <f>IF(COUNT($H321:L321)=Input!$Y$7,SUM($G321:L321),0)</f>
        <v>0</v>
      </c>
      <c r="M322" s="111">
        <f>IF(COUNT($H321:M321)=Input!$Y$7,SUM($G321:M321),0)</f>
        <v>0</v>
      </c>
      <c r="N322" s="111">
        <f>IF(COUNT($H321:N321)=Input!$Y$7,SUM($G321:N321),0)</f>
        <v>0</v>
      </c>
      <c r="O322" s="111">
        <f>IF(COUNT($H321:O321)=Input!$Y$7,SUM($G321:O321),0)</f>
        <v>0</v>
      </c>
      <c r="P322" s="111">
        <f>IF(COUNT($H321:P321)=Input!$Y$7,SUM($G321:P321),0)</f>
        <v>0</v>
      </c>
      <c r="Q322" s="111">
        <f>IF(COUNT($H321:Q321)=Input!$Y$7,SUM($G321:Q321),0)</f>
        <v>0</v>
      </c>
      <c r="R322" s="100"/>
      <c r="S322" s="100"/>
      <c r="T322" s="100"/>
      <c r="U322" s="100"/>
      <c r="V322" s="100"/>
      <c r="W322" s="100"/>
      <c r="X322" s="100"/>
      <c r="Y322" s="100"/>
      <c r="Z322" s="100"/>
      <c r="AA322" s="228"/>
      <c r="AB322" s="228"/>
      <c r="AC322" s="228"/>
      <c r="AD322" s="228"/>
      <c r="AE322" s="228"/>
      <c r="AF322" s="228"/>
      <c r="AG322" s="228"/>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c r="BD322" s="228"/>
      <c r="BE322" s="228"/>
      <c r="BF322" s="228"/>
      <c r="BG322" s="228"/>
      <c r="BH322" s="228"/>
      <c r="BI322" s="228"/>
      <c r="BJ322" s="221"/>
      <c r="BK322" s="221"/>
    </row>
    <row r="323" spans="1:63" hidden="1" outlineLevel="1">
      <c r="A323" s="9"/>
      <c r="B323" s="44"/>
      <c r="C323" s="320">
        <f>Asset28</f>
        <v>0</v>
      </c>
      <c r="D323" s="9"/>
      <c r="E323" s="9"/>
      <c r="F323" s="139"/>
      <c r="G323" s="203"/>
      <c r="H323" s="111">
        <f>($G264+(SUM($G323:G323)))*H$7</f>
        <v>0</v>
      </c>
      <c r="I323" s="111">
        <f>($G264+(SUM($G323:H323)))*I$7</f>
        <v>0</v>
      </c>
      <c r="J323" s="111">
        <f>($G264+(SUM($G323:I323)))*J$7</f>
        <v>0</v>
      </c>
      <c r="K323" s="111">
        <f>($G264+(SUM($G323:J323)))*K$7</f>
        <v>0</v>
      </c>
      <c r="L323" s="111">
        <f>IF(COUNT($H323:K323)&gt;=Input!$Y$7,0,($G264+(SUM($G323:K323)))*L$7)</f>
        <v>0</v>
      </c>
      <c r="M323" s="111">
        <f>IF(COUNT($H323:L323)&gt;=Input!$Y$7,0,($G264+(SUM($G323:L323)))*M$7)</f>
        <v>0</v>
      </c>
      <c r="N323" s="111">
        <f>IF(COUNT($H323:M323)&gt;=Input!$Y$7,0,($G264+(SUM($G323:M323)))*N$7)</f>
        <v>0</v>
      </c>
      <c r="O323" s="111">
        <f>IF(COUNT($H323:N323)&gt;=Input!$Y$7,0,($G264+(SUM($G323:N323)))*O$7)</f>
        <v>0</v>
      </c>
      <c r="P323" s="111">
        <f>IF(COUNT($H323:O323)&gt;=Input!$Y$7,0,($G264+(SUM($G323:O323)))*P$7)</f>
        <v>0</v>
      </c>
      <c r="Q323" s="111">
        <f>IF(COUNT($H323:P323)&gt;=Input!$Y$7,0,($G264+(SUM($G323:P323)))*Q$7)</f>
        <v>0</v>
      </c>
      <c r="R323" s="100"/>
      <c r="S323" s="100"/>
      <c r="T323" s="100"/>
      <c r="U323" s="100"/>
      <c r="V323" s="100"/>
      <c r="W323" s="100"/>
      <c r="X323" s="100"/>
      <c r="Y323" s="100"/>
      <c r="Z323" s="100"/>
      <c r="AA323" s="228"/>
      <c r="AB323" s="228"/>
      <c r="AC323" s="228"/>
      <c r="AD323" s="228"/>
      <c r="AE323" s="228"/>
      <c r="AF323" s="228"/>
      <c r="AG323" s="228"/>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c r="BD323" s="228"/>
      <c r="BE323" s="228"/>
      <c r="BF323" s="228"/>
      <c r="BG323" s="228"/>
      <c r="BH323" s="228"/>
      <c r="BI323" s="228"/>
      <c r="BJ323" s="221"/>
      <c r="BK323" s="221"/>
    </row>
    <row r="324" spans="1:63" hidden="1" outlineLevel="1">
      <c r="A324" s="9"/>
      <c r="B324" s="44"/>
      <c r="C324" s="282" t="s">
        <v>27</v>
      </c>
      <c r="D324" s="9"/>
      <c r="E324" s="9"/>
      <c r="F324" s="139"/>
      <c r="G324" s="203"/>
      <c r="H324" s="111"/>
      <c r="I324" s="111"/>
      <c r="J324" s="111"/>
      <c r="K324" s="111"/>
      <c r="L324" s="111">
        <f>IF(COUNT($H323:L323)=Input!$Y$7,SUM($G323:L323),0)</f>
        <v>0</v>
      </c>
      <c r="M324" s="111">
        <f>IF(COUNT($H323:M323)=Input!$Y$7,SUM($G323:M323),0)</f>
        <v>0</v>
      </c>
      <c r="N324" s="111">
        <f>IF(COUNT($H323:N323)=Input!$Y$7,SUM($G323:N323),0)</f>
        <v>0</v>
      </c>
      <c r="O324" s="111">
        <f>IF(COUNT($H323:O323)=Input!$Y$7,SUM($G323:O323),0)</f>
        <v>0</v>
      </c>
      <c r="P324" s="111">
        <f>IF(COUNT($H323:P323)=Input!$Y$7,SUM($G323:P323),0)</f>
        <v>0</v>
      </c>
      <c r="Q324" s="111">
        <f>IF(COUNT($H323:Q323)=Input!$Y$7,SUM($G323:Q323),0)</f>
        <v>0</v>
      </c>
      <c r="R324" s="100"/>
      <c r="S324" s="100"/>
      <c r="T324" s="100"/>
      <c r="U324" s="100"/>
      <c r="V324" s="100"/>
      <c r="W324" s="100"/>
      <c r="X324" s="100"/>
      <c r="Y324" s="100"/>
      <c r="Z324" s="100"/>
      <c r="AA324" s="228"/>
      <c r="AB324" s="228"/>
      <c r="AC324" s="228"/>
      <c r="AD324" s="228"/>
      <c r="AE324" s="228"/>
      <c r="AF324" s="228"/>
      <c r="AG324" s="228"/>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c r="BD324" s="228"/>
      <c r="BE324" s="228"/>
      <c r="BF324" s="228"/>
      <c r="BG324" s="228"/>
      <c r="BH324" s="228"/>
      <c r="BI324" s="228"/>
      <c r="BJ324" s="221"/>
      <c r="BK324" s="221"/>
    </row>
    <row r="325" spans="1:63" hidden="1" outlineLevel="1">
      <c r="A325" s="9"/>
      <c r="B325" s="44"/>
      <c r="C325" s="320">
        <f>Asset29</f>
        <v>0</v>
      </c>
      <c r="D325" s="9"/>
      <c r="E325" s="9"/>
      <c r="F325" s="139"/>
      <c r="G325" s="203"/>
      <c r="H325" s="111">
        <f>($G265+(SUM($G325:G325)))*H$7</f>
        <v>0</v>
      </c>
      <c r="I325" s="111">
        <f>($G265+(SUM($G325:H325)))*I$7</f>
        <v>0</v>
      </c>
      <c r="J325" s="111">
        <f>($G265+(SUM($G325:I325)))*J$7</f>
        <v>0</v>
      </c>
      <c r="K325" s="111">
        <f>($G265+(SUM($G325:J325)))*K$7</f>
        <v>0</v>
      </c>
      <c r="L325" s="111">
        <f>($G265+(SUM($G325:K325)))*L$7</f>
        <v>0</v>
      </c>
      <c r="M325" s="111">
        <f>($G265+(SUM($G325:L325)))*M$7</f>
        <v>0</v>
      </c>
      <c r="N325" s="111">
        <f>IF(COUNT($H325:M325)&gt;=Input!$Y$7,0,($G265+(SUM($G325:M325)))*N$7)</f>
        <v>0</v>
      </c>
      <c r="O325" s="111">
        <f>IF(COUNT($H325:N325)&gt;=Input!$Y$7,0,($G265+(SUM($G325:N325)))*O$7)</f>
        <v>0</v>
      </c>
      <c r="P325" s="111">
        <f>IF(COUNT($H325:O325)&gt;=Input!$Y$7,0,($G265+(SUM($G325:O325)))*P$7)</f>
        <v>0</v>
      </c>
      <c r="Q325" s="111">
        <f>IF(COUNT($H325:P325)&gt;=Input!$Y$7,0,($G265+(SUM($G325:P325)))*Q$7)</f>
        <v>0</v>
      </c>
      <c r="R325" s="100"/>
      <c r="S325" s="100"/>
      <c r="T325" s="100"/>
      <c r="U325" s="100"/>
      <c r="V325" s="100"/>
      <c r="W325" s="100"/>
      <c r="X325" s="100"/>
      <c r="Y325" s="100"/>
      <c r="Z325" s="100"/>
      <c r="AA325" s="228"/>
      <c r="AB325" s="228"/>
      <c r="AC325" s="228"/>
      <c r="AD325" s="228"/>
      <c r="AE325" s="228"/>
      <c r="AF325" s="228"/>
      <c r="AG325" s="228"/>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c r="BD325" s="228"/>
      <c r="BE325" s="228"/>
      <c r="BF325" s="228"/>
      <c r="BG325" s="228"/>
      <c r="BH325" s="228"/>
      <c r="BI325" s="228"/>
      <c r="BJ325" s="221"/>
      <c r="BK325" s="221"/>
    </row>
    <row r="326" spans="1:63" hidden="1" outlineLevel="1">
      <c r="A326" s="9"/>
      <c r="B326" s="44"/>
      <c r="C326" s="282" t="s">
        <v>27</v>
      </c>
      <c r="D326" s="9"/>
      <c r="E326" s="9"/>
      <c r="F326" s="139"/>
      <c r="G326" s="203"/>
      <c r="H326" s="111"/>
      <c r="I326" s="111"/>
      <c r="J326" s="111"/>
      <c r="K326" s="111"/>
      <c r="L326" s="111">
        <f>IF(COUNT($H325:L325)=Input!$Y$7,SUM($G325:L325),0)</f>
        <v>0</v>
      </c>
      <c r="M326" s="111">
        <f>IF(COUNT($H325:M325)=Input!$Y$7,SUM($G325:M325),0)</f>
        <v>0</v>
      </c>
      <c r="N326" s="111">
        <f>IF(COUNT($H325:N325)=Input!$Y$7,SUM($G325:N325),0)</f>
        <v>0</v>
      </c>
      <c r="O326" s="111">
        <f>IF(COUNT($H325:O325)=Input!$Y$7,SUM($G325:O325),0)</f>
        <v>0</v>
      </c>
      <c r="P326" s="111">
        <f>IF(COUNT($H325:P325)=Input!$Y$7,SUM($G325:P325),0)</f>
        <v>0</v>
      </c>
      <c r="Q326" s="111">
        <f>IF(COUNT($H325:Q325)=Input!$Y$7,SUM($G325:Q325),0)</f>
        <v>0</v>
      </c>
      <c r="R326" s="100"/>
      <c r="S326" s="100"/>
      <c r="T326" s="100"/>
      <c r="U326" s="100"/>
      <c r="V326" s="100"/>
      <c r="W326" s="100"/>
      <c r="X326" s="100"/>
      <c r="Y326" s="100"/>
      <c r="Z326" s="100"/>
      <c r="AA326" s="228"/>
      <c r="AB326" s="228"/>
      <c r="AC326" s="228"/>
      <c r="AD326" s="228"/>
      <c r="AE326" s="228"/>
      <c r="AF326" s="228"/>
      <c r="AG326" s="228"/>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c r="BD326" s="228"/>
      <c r="BE326" s="228"/>
      <c r="BF326" s="228"/>
      <c r="BG326" s="228"/>
      <c r="BH326" s="228"/>
      <c r="BI326" s="228"/>
      <c r="BJ326" s="221"/>
      <c r="BK326" s="221"/>
    </row>
    <row r="327" spans="1:63" hidden="1" outlineLevel="1">
      <c r="A327" s="9"/>
      <c r="B327" s="44"/>
      <c r="C327" s="320">
        <f>Asset30</f>
        <v>0</v>
      </c>
      <c r="D327" s="9"/>
      <c r="E327" s="9"/>
      <c r="F327" s="139"/>
      <c r="G327" s="203"/>
      <c r="H327" s="111">
        <f>($G266+(SUM($G327:G327)))*H$7</f>
        <v>0</v>
      </c>
      <c r="I327" s="111">
        <f>($G266+(SUM($G327:H327)))*I$7</f>
        <v>0</v>
      </c>
      <c r="J327" s="111">
        <f>($G266+(SUM($G327:I327)))*J$7</f>
        <v>0</v>
      </c>
      <c r="K327" s="111">
        <f>($G266+(SUM($G327:J327)))*K$7</f>
        <v>0</v>
      </c>
      <c r="L327" s="111">
        <f>($G266+(SUM($G327:K327)))*L$7</f>
        <v>0</v>
      </c>
      <c r="M327" s="111">
        <f>($G266+(SUM($G327:L327)))*M$7</f>
        <v>0</v>
      </c>
      <c r="N327" s="111">
        <f>IF(COUNT($H327:M327)&gt;=Input!$Y$7,0,($G266+(SUM($G327:M327)))*N$7)</f>
        <v>0</v>
      </c>
      <c r="O327" s="111">
        <f>IF(COUNT($H327:N327)&gt;=Input!$Y$7,0,($G266+(SUM($G327:N327)))*O$7)</f>
        <v>0</v>
      </c>
      <c r="P327" s="111">
        <f>IF(COUNT($H327:O327)&gt;=Input!$Y$7,0,($G266+(SUM($G327:O327)))*P$7)</f>
        <v>0</v>
      </c>
      <c r="Q327" s="111">
        <f>IF(COUNT($H327:P327)&gt;=Input!$Y$7,0,($G266+(SUM($G327:P327)))*Q$7)</f>
        <v>0</v>
      </c>
      <c r="R327" s="100"/>
      <c r="S327" s="100"/>
      <c r="T327" s="100"/>
      <c r="U327" s="100"/>
      <c r="V327" s="100"/>
      <c r="W327" s="100"/>
      <c r="X327" s="100"/>
      <c r="Y327" s="100"/>
      <c r="Z327" s="100"/>
      <c r="AA327" s="228"/>
      <c r="AB327" s="228"/>
      <c r="AC327" s="228"/>
      <c r="AD327" s="228"/>
      <c r="AE327" s="228"/>
      <c r="AF327" s="228"/>
      <c r="AG327" s="228"/>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c r="BD327" s="228"/>
      <c r="BE327" s="228"/>
      <c r="BF327" s="228"/>
      <c r="BG327" s="228"/>
      <c r="BH327" s="228"/>
      <c r="BI327" s="228"/>
      <c r="BJ327" s="221"/>
      <c r="BK327" s="221"/>
    </row>
    <row r="328" spans="1:63" hidden="1" outlineLevel="1">
      <c r="A328" s="9"/>
      <c r="B328" s="44"/>
      <c r="C328" s="282" t="s">
        <v>27</v>
      </c>
      <c r="D328" s="9"/>
      <c r="E328" s="9"/>
      <c r="F328" s="139"/>
      <c r="G328" s="203"/>
      <c r="H328" s="111"/>
      <c r="I328" s="111"/>
      <c r="J328" s="111"/>
      <c r="K328" s="111"/>
      <c r="L328" s="111">
        <f>IF(COUNT($H327:L327)=Input!$Y$7,SUM($G327:L327),0)</f>
        <v>0</v>
      </c>
      <c r="M328" s="111">
        <f>IF(COUNT($H327:M327)=Input!$Y$7,SUM($G327:M327),0)</f>
        <v>0</v>
      </c>
      <c r="N328" s="111">
        <f>IF(COUNT($H327:N327)=Input!$Y$7,SUM($G327:N327),0)</f>
        <v>0</v>
      </c>
      <c r="O328" s="111">
        <f>IF(COUNT($H327:O327)=Input!$Y$7,SUM($G327:O327),0)</f>
        <v>0</v>
      </c>
      <c r="P328" s="111">
        <f>IF(COUNT($H327:P327)=Input!$Y$7,SUM($G327:P327),0)</f>
        <v>0</v>
      </c>
      <c r="Q328" s="111">
        <f>IF(COUNT($H327:Q327)=Input!$Y$7,SUM($G327:Q327),0)</f>
        <v>0</v>
      </c>
      <c r="R328" s="100"/>
      <c r="S328" s="100"/>
      <c r="T328" s="100"/>
      <c r="U328" s="100"/>
      <c r="V328" s="100"/>
      <c r="W328" s="100"/>
      <c r="X328" s="100"/>
      <c r="Y328" s="100"/>
      <c r="Z328" s="100"/>
      <c r="AA328" s="228"/>
      <c r="AB328" s="228"/>
      <c r="AC328" s="228"/>
      <c r="AD328" s="228"/>
      <c r="AE328" s="228"/>
      <c r="AF328" s="228"/>
      <c r="AG328" s="228"/>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c r="BD328" s="228"/>
      <c r="BE328" s="228"/>
      <c r="BF328" s="228"/>
      <c r="BG328" s="228"/>
      <c r="BH328" s="228"/>
      <c r="BI328" s="228"/>
      <c r="BJ328" s="221"/>
      <c r="BK328" s="221"/>
    </row>
    <row r="329" spans="1:63" collapsed="1">
      <c r="A329" s="9"/>
      <c r="B329" s="184" t="s">
        <v>41</v>
      </c>
      <c r="D329" s="9"/>
      <c r="E329" s="9"/>
      <c r="F329" s="139"/>
      <c r="G329" s="203"/>
      <c r="H329" s="115"/>
      <c r="I329" s="115"/>
      <c r="J329" s="115"/>
      <c r="K329" s="115"/>
      <c r="L329" s="115">
        <f>IF(COUNT($H268:L268)=Input!$Y$7, SUM($G268:L268), 0)</f>
        <v>0</v>
      </c>
      <c r="M329" s="115">
        <f>IF(COUNT($H268:M268)=Input!$Y$7, SUM($G268:M268), 0)</f>
        <v>16.907295852420887</v>
      </c>
      <c r="N329" s="115">
        <f>IF(COUNT($H268:N268)=Input!$Y$7, SUM($G268:N268), 0)</f>
        <v>0</v>
      </c>
      <c r="O329" s="115">
        <f>IF(COUNT($H268:O268)=Input!$Y$7, SUM($G268:O268), 0)</f>
        <v>0</v>
      </c>
      <c r="P329" s="115">
        <f>IF(COUNT($H268:P268)=Input!$Y$7, SUM($G268:P268), 0)</f>
        <v>0</v>
      </c>
      <c r="Q329" s="115">
        <f>IF(COUNT($H268:Q268)=Input!$Y$7, SUM($G268:Q268), 0)</f>
        <v>0</v>
      </c>
      <c r="R329" s="100"/>
      <c r="S329" s="100"/>
      <c r="T329" s="100"/>
      <c r="U329" s="100"/>
      <c r="V329" s="100"/>
      <c r="W329" s="100"/>
      <c r="X329" s="100"/>
      <c r="Y329" s="100"/>
      <c r="Z329" s="100"/>
      <c r="AA329" s="228"/>
      <c r="AB329" s="228"/>
      <c r="AC329" s="228"/>
      <c r="AD329" s="228"/>
      <c r="AE329" s="228"/>
      <c r="AF329" s="228"/>
      <c r="AG329" s="228"/>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c r="BD329" s="228"/>
      <c r="BE329" s="228"/>
      <c r="BF329" s="228"/>
      <c r="BG329" s="228"/>
      <c r="BH329" s="228"/>
      <c r="BI329" s="228"/>
      <c r="BJ329" s="221"/>
      <c r="BK329" s="221"/>
    </row>
    <row r="330" spans="1:63">
      <c r="A330" s="9"/>
      <c r="B330" s="184"/>
      <c r="D330" s="9"/>
      <c r="E330" s="9"/>
      <c r="F330" s="139"/>
      <c r="G330" s="314"/>
      <c r="H330" s="115"/>
      <c r="I330" s="115"/>
      <c r="J330" s="115"/>
      <c r="K330" s="115"/>
      <c r="L330" s="115"/>
      <c r="M330" s="115"/>
      <c r="N330" s="115"/>
      <c r="O330" s="115"/>
      <c r="P330" s="115"/>
      <c r="Q330" s="115"/>
      <c r="R330" s="100"/>
      <c r="S330" s="100"/>
      <c r="T330" s="100"/>
      <c r="U330" s="100"/>
      <c r="V330" s="100"/>
      <c r="W330" s="100"/>
      <c r="X330" s="100"/>
      <c r="Y330" s="100"/>
      <c r="Z330" s="100"/>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1"/>
      <c r="BK330" s="221"/>
    </row>
    <row r="331" spans="1:63">
      <c r="A331" s="74"/>
      <c r="B331" s="178" t="s">
        <v>152</v>
      </c>
      <c r="C331" s="179"/>
      <c r="D331" s="74"/>
      <c r="E331" s="74"/>
      <c r="F331" s="180"/>
      <c r="G331" s="181"/>
      <c r="H331" s="181"/>
      <c r="I331" s="181"/>
      <c r="J331" s="181"/>
      <c r="K331" s="181"/>
      <c r="L331" s="181"/>
      <c r="M331" s="74"/>
      <c r="N331" s="182"/>
      <c r="O331" s="183"/>
      <c r="P331" s="183"/>
      <c r="Q331" s="183"/>
      <c r="R331" s="183"/>
      <c r="S331" s="100"/>
      <c r="T331" s="100"/>
      <c r="U331" s="100"/>
      <c r="V331" s="100"/>
      <c r="W331" s="100"/>
      <c r="X331" s="100"/>
      <c r="Y331" s="100"/>
      <c r="Z331" s="100"/>
      <c r="AA331" s="228"/>
      <c r="AB331" s="228"/>
      <c r="AC331" s="228"/>
      <c r="AD331" s="228"/>
      <c r="AE331" s="228"/>
      <c r="AF331" s="228"/>
      <c r="AG331" s="228"/>
      <c r="AH331" s="228"/>
      <c r="AI331" s="228"/>
      <c r="AJ331" s="228"/>
      <c r="AK331" s="228"/>
      <c r="AL331" s="228"/>
      <c r="AM331" s="228"/>
      <c r="AN331" s="228"/>
      <c r="AO331" s="228"/>
      <c r="AP331" s="228"/>
      <c r="AQ331" s="228"/>
      <c r="AR331" s="228"/>
      <c r="AS331" s="228"/>
      <c r="AT331" s="228"/>
      <c r="AU331" s="228"/>
      <c r="AV331" s="228"/>
      <c r="AW331" s="228"/>
      <c r="AX331" s="228"/>
      <c r="AY331" s="228"/>
      <c r="AZ331" s="228"/>
      <c r="BA331" s="228"/>
      <c r="BB331" s="228"/>
      <c r="BC331" s="228"/>
      <c r="BD331" s="228"/>
      <c r="BE331" s="228"/>
      <c r="BF331" s="228"/>
      <c r="BG331" s="228"/>
      <c r="BH331" s="228"/>
      <c r="BI331" s="228"/>
      <c r="BJ331" s="221"/>
      <c r="BK331" s="221"/>
    </row>
    <row r="332" spans="1:63">
      <c r="A332" s="9"/>
      <c r="B332" s="151"/>
      <c r="C332" s="26"/>
      <c r="D332" s="9"/>
      <c r="E332" s="9"/>
      <c r="F332" s="139"/>
      <c r="G332" s="115"/>
      <c r="H332" s="115"/>
      <c r="I332" s="115"/>
      <c r="J332" s="115"/>
      <c r="K332" s="115"/>
      <c r="L332" s="115"/>
      <c r="M332" s="9"/>
      <c r="N332" s="111"/>
      <c r="O332" s="150"/>
      <c r="P332" s="150"/>
      <c r="Q332" s="150"/>
      <c r="R332" s="100"/>
      <c r="S332" s="100"/>
      <c r="T332" s="100"/>
      <c r="U332" s="100"/>
      <c r="V332" s="100"/>
      <c r="W332" s="100"/>
      <c r="X332" s="100"/>
      <c r="Y332" s="100"/>
      <c r="Z332" s="100"/>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1"/>
      <c r="BK332" s="221"/>
    </row>
    <row r="333" spans="1:63">
      <c r="A333" s="9"/>
      <c r="B333" s="44" t="s">
        <v>153</v>
      </c>
      <c r="C333" s="9"/>
      <c r="D333" s="9"/>
      <c r="E333" s="9"/>
      <c r="F333" s="139"/>
      <c r="G333" s="203">
        <f>SUM(G334:G353)</f>
        <v>115.84899999999999</v>
      </c>
      <c r="H333" s="115"/>
      <c r="I333" s="115"/>
      <c r="J333" s="115"/>
      <c r="K333" s="115"/>
      <c r="L333" s="115"/>
      <c r="M333" s="9"/>
      <c r="N333" s="111"/>
      <c r="O333" s="150"/>
      <c r="P333" s="150"/>
      <c r="Q333" s="150"/>
      <c r="R333" s="100"/>
      <c r="S333" s="100"/>
      <c r="T333" s="100"/>
      <c r="U333" s="100"/>
      <c r="V333" s="100"/>
      <c r="W333" s="100"/>
      <c r="X333" s="100"/>
      <c r="Y333" s="100"/>
      <c r="Z333" s="100"/>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1"/>
      <c r="BK333" s="221"/>
    </row>
    <row r="334" spans="1:63" hidden="1" outlineLevel="1">
      <c r="A334" s="9"/>
      <c r="B334" s="9"/>
      <c r="C334" s="127" t="str">
        <f>Asset1</f>
        <v>Secondary</v>
      </c>
      <c r="D334" s="9"/>
      <c r="E334" s="9"/>
      <c r="F334" s="139"/>
      <c r="G334" s="201">
        <f>Input!N7</f>
        <v>17.722999999999999</v>
      </c>
      <c r="H334" s="115"/>
      <c r="I334" s="115"/>
      <c r="J334" s="115"/>
      <c r="K334" s="115"/>
      <c r="L334" s="115"/>
      <c r="M334" s="9"/>
      <c r="N334" s="111"/>
      <c r="O334" s="150"/>
      <c r="P334" s="150"/>
      <c r="Q334" s="150"/>
      <c r="R334" s="100"/>
      <c r="S334" s="100"/>
      <c r="T334" s="100"/>
      <c r="U334" s="100"/>
      <c r="V334" s="100"/>
      <c r="W334" s="100"/>
      <c r="X334" s="100"/>
      <c r="Y334" s="100"/>
      <c r="Z334" s="100"/>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1"/>
      <c r="BK334" s="221"/>
    </row>
    <row r="335" spans="1:63" hidden="1" outlineLevel="1">
      <c r="A335" s="9"/>
      <c r="B335" s="44"/>
      <c r="C335" s="127" t="str">
        <f>Asset2</f>
        <v>Switchgear</v>
      </c>
      <c r="D335" s="9"/>
      <c r="E335" s="9"/>
      <c r="F335" s="139"/>
      <c r="G335" s="201">
        <f>Input!N8</f>
        <v>59.128999999999998</v>
      </c>
      <c r="H335" s="115"/>
      <c r="I335" s="115"/>
      <c r="J335" s="115"/>
      <c r="K335" s="115"/>
      <c r="L335" s="115"/>
      <c r="M335" s="9"/>
      <c r="N335" s="111"/>
      <c r="O335" s="150"/>
      <c r="P335" s="150"/>
      <c r="Q335" s="150"/>
      <c r="R335" s="100"/>
      <c r="S335" s="100"/>
      <c r="T335" s="100"/>
      <c r="U335" s="100"/>
      <c r="V335" s="100"/>
      <c r="W335" s="100"/>
      <c r="X335" s="100"/>
      <c r="Y335" s="100"/>
      <c r="Z335" s="100"/>
      <c r="AA335" s="228"/>
      <c r="AB335" s="228"/>
      <c r="AC335" s="228"/>
      <c r="AD335" s="228"/>
      <c r="AE335" s="228"/>
      <c r="AF335" s="228"/>
      <c r="AG335" s="228"/>
      <c r="AH335" s="228"/>
      <c r="AI335" s="228"/>
      <c r="AJ335" s="228"/>
      <c r="AK335" s="228"/>
      <c r="AL335" s="228"/>
      <c r="AM335" s="228"/>
      <c r="AN335" s="228"/>
      <c r="AO335" s="228"/>
      <c r="AP335" s="228"/>
      <c r="AQ335" s="228"/>
      <c r="AR335" s="228"/>
      <c r="AS335" s="228"/>
      <c r="AT335" s="228"/>
      <c r="AU335" s="228"/>
      <c r="AV335" s="228"/>
      <c r="AW335" s="228"/>
      <c r="AX335" s="228"/>
      <c r="AY335" s="228"/>
      <c r="AZ335" s="228"/>
      <c r="BA335" s="228"/>
      <c r="BB335" s="228"/>
      <c r="BC335" s="228"/>
      <c r="BD335" s="228"/>
      <c r="BE335" s="228"/>
      <c r="BF335" s="228"/>
      <c r="BG335" s="228"/>
      <c r="BH335" s="228"/>
      <c r="BI335" s="228"/>
      <c r="BJ335" s="221"/>
      <c r="BK335" s="221"/>
    </row>
    <row r="336" spans="1:63" hidden="1" outlineLevel="1">
      <c r="A336" s="9"/>
      <c r="B336" s="44"/>
      <c r="C336" s="127" t="str">
        <f>Asset3</f>
        <v>Transformers</v>
      </c>
      <c r="D336" s="9"/>
      <c r="E336" s="9"/>
      <c r="F336" s="139"/>
      <c r="G336" s="201">
        <f>Input!N9</f>
        <v>15.13</v>
      </c>
      <c r="H336" s="115"/>
      <c r="I336" s="115"/>
      <c r="J336" s="115"/>
      <c r="K336" s="115"/>
      <c r="L336" s="115"/>
      <c r="M336" s="9"/>
      <c r="N336" s="111"/>
      <c r="O336" s="150"/>
      <c r="P336" s="150"/>
      <c r="Q336" s="150"/>
      <c r="R336" s="100"/>
      <c r="S336" s="100"/>
      <c r="T336" s="100"/>
      <c r="U336" s="100"/>
      <c r="V336" s="100"/>
      <c r="W336" s="100"/>
      <c r="X336" s="100"/>
      <c r="Y336" s="100"/>
      <c r="Z336" s="100"/>
      <c r="AA336" s="228"/>
      <c r="AB336" s="228"/>
      <c r="AC336" s="228"/>
      <c r="AD336" s="228"/>
      <c r="AE336" s="228"/>
      <c r="AF336" s="228"/>
      <c r="AG336" s="228"/>
      <c r="AH336" s="228"/>
      <c r="AI336" s="228"/>
      <c r="AJ336" s="228"/>
      <c r="AK336" s="228"/>
      <c r="AL336" s="228"/>
      <c r="AM336" s="228"/>
      <c r="AN336" s="228"/>
      <c r="AO336" s="228"/>
      <c r="AP336" s="228"/>
      <c r="AQ336" s="228"/>
      <c r="AR336" s="228"/>
      <c r="AS336" s="228"/>
      <c r="AT336" s="228"/>
      <c r="AU336" s="228"/>
      <c r="AV336" s="228"/>
      <c r="AW336" s="228"/>
      <c r="AX336" s="228"/>
      <c r="AY336" s="228"/>
      <c r="AZ336" s="228"/>
      <c r="BA336" s="228"/>
      <c r="BB336" s="228"/>
      <c r="BC336" s="228"/>
      <c r="BD336" s="228"/>
      <c r="BE336" s="228"/>
      <c r="BF336" s="228"/>
      <c r="BG336" s="228"/>
      <c r="BH336" s="228"/>
      <c r="BI336" s="228"/>
      <c r="BJ336" s="221"/>
      <c r="BK336" s="221"/>
    </row>
    <row r="337" spans="1:63" hidden="1" outlineLevel="1">
      <c r="A337" s="9"/>
      <c r="B337" s="44"/>
      <c r="C337" s="127" t="str">
        <f>Asset4</f>
        <v>Reactive</v>
      </c>
      <c r="D337" s="9"/>
      <c r="E337" s="9"/>
      <c r="F337" s="139"/>
      <c r="G337" s="201">
        <f>Input!N10</f>
        <v>12.513</v>
      </c>
      <c r="H337" s="115"/>
      <c r="I337" s="115"/>
      <c r="J337" s="115"/>
      <c r="K337" s="115"/>
      <c r="L337" s="115"/>
      <c r="M337" s="9"/>
      <c r="N337" s="111"/>
      <c r="O337" s="150"/>
      <c r="P337" s="150"/>
      <c r="Q337" s="150"/>
      <c r="R337" s="100"/>
      <c r="S337" s="100"/>
      <c r="T337" s="100"/>
      <c r="U337" s="100"/>
      <c r="V337" s="100"/>
      <c r="W337" s="100"/>
      <c r="X337" s="100"/>
      <c r="Y337" s="100"/>
      <c r="Z337" s="100"/>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1"/>
      <c r="BK337" s="221"/>
    </row>
    <row r="338" spans="1:63" hidden="1" outlineLevel="1">
      <c r="A338" s="9"/>
      <c r="B338" s="44"/>
      <c r="C338" s="127" t="str">
        <f>Asset5</f>
        <v>Towers and Conductor</v>
      </c>
      <c r="D338" s="9"/>
      <c r="E338" s="9"/>
      <c r="F338" s="139"/>
      <c r="G338" s="201">
        <f>Input!N11</f>
        <v>5.907</v>
      </c>
      <c r="H338" s="115"/>
      <c r="I338" s="115"/>
      <c r="J338" s="115"/>
      <c r="K338" s="115"/>
      <c r="L338" s="115"/>
      <c r="M338" s="9"/>
      <c r="N338" s="111"/>
      <c r="O338" s="150"/>
      <c r="P338" s="150"/>
      <c r="Q338" s="150"/>
      <c r="R338" s="100"/>
      <c r="S338" s="100"/>
      <c r="T338" s="100"/>
      <c r="U338" s="100"/>
      <c r="V338" s="100"/>
      <c r="W338" s="100"/>
      <c r="X338" s="100"/>
      <c r="Y338" s="100"/>
      <c r="Z338" s="100"/>
      <c r="AA338" s="228"/>
      <c r="AB338" s="228"/>
      <c r="AC338" s="228"/>
      <c r="AD338" s="228"/>
      <c r="AE338" s="228"/>
      <c r="AF338" s="228"/>
      <c r="AG338" s="228"/>
      <c r="AH338" s="228"/>
      <c r="AI338" s="228"/>
      <c r="AJ338" s="228"/>
      <c r="AK338" s="228"/>
      <c r="AL338" s="228"/>
      <c r="AM338" s="228"/>
      <c r="AN338" s="228"/>
      <c r="AO338" s="228"/>
      <c r="AP338" s="228"/>
      <c r="AQ338" s="228"/>
      <c r="AR338" s="228"/>
      <c r="AS338" s="228"/>
      <c r="AT338" s="228"/>
      <c r="AU338" s="228"/>
      <c r="AV338" s="228"/>
      <c r="AW338" s="228"/>
      <c r="AX338" s="228"/>
      <c r="AY338" s="228"/>
      <c r="AZ338" s="228"/>
      <c r="BA338" s="228"/>
      <c r="BB338" s="228"/>
      <c r="BC338" s="228"/>
      <c r="BD338" s="228"/>
      <c r="BE338" s="228"/>
      <c r="BF338" s="228"/>
      <c r="BG338" s="228"/>
      <c r="BH338" s="228"/>
      <c r="BI338" s="228"/>
      <c r="BJ338" s="221"/>
      <c r="BK338" s="221"/>
    </row>
    <row r="339" spans="1:63" hidden="1" outlineLevel="1">
      <c r="A339" s="9"/>
      <c r="B339" s="44"/>
      <c r="C339" s="127" t="str">
        <f>Asset6</f>
        <v>Establishment</v>
      </c>
      <c r="D339" s="9"/>
      <c r="E339" s="9"/>
      <c r="F339" s="139"/>
      <c r="G339" s="201">
        <f>Input!N12</f>
        <v>4.085</v>
      </c>
      <c r="H339" s="115"/>
      <c r="I339" s="115"/>
      <c r="J339" s="115"/>
      <c r="K339" s="115"/>
      <c r="L339" s="115"/>
      <c r="M339" s="9"/>
      <c r="N339" s="111"/>
      <c r="O339" s="150"/>
      <c r="P339" s="150"/>
      <c r="Q339" s="150"/>
      <c r="R339" s="100"/>
      <c r="S339" s="100"/>
      <c r="T339" s="100"/>
      <c r="U339" s="100"/>
      <c r="V339" s="100"/>
      <c r="W339" s="100"/>
      <c r="X339" s="100"/>
      <c r="Y339" s="100"/>
      <c r="Z339" s="100"/>
      <c r="AA339" s="228"/>
      <c r="AB339" s="228"/>
      <c r="AC339" s="228"/>
      <c r="AD339" s="228"/>
      <c r="AE339" s="228"/>
      <c r="AF339" s="228"/>
      <c r="AG339" s="228"/>
      <c r="AH339" s="228"/>
      <c r="AI339" s="228"/>
      <c r="AJ339" s="228"/>
      <c r="AK339" s="228"/>
      <c r="AL339" s="228"/>
      <c r="AM339" s="228"/>
      <c r="AN339" s="228"/>
      <c r="AO339" s="228"/>
      <c r="AP339" s="228"/>
      <c r="AQ339" s="228"/>
      <c r="AR339" s="228"/>
      <c r="AS339" s="228"/>
      <c r="AT339" s="228"/>
      <c r="AU339" s="228"/>
      <c r="AV339" s="228"/>
      <c r="AW339" s="228"/>
      <c r="AX339" s="228"/>
      <c r="AY339" s="228"/>
      <c r="AZ339" s="228"/>
      <c r="BA339" s="228"/>
      <c r="BB339" s="228"/>
      <c r="BC339" s="228"/>
      <c r="BD339" s="228"/>
      <c r="BE339" s="228"/>
      <c r="BF339" s="228"/>
      <c r="BG339" s="228"/>
      <c r="BH339" s="228"/>
      <c r="BI339" s="228"/>
      <c r="BJ339" s="221"/>
      <c r="BK339" s="221"/>
    </row>
    <row r="340" spans="1:63" hidden="1" outlineLevel="1">
      <c r="A340" s="9"/>
      <c r="B340" s="44"/>
      <c r="C340" s="127" t="str">
        <f>Asset7</f>
        <v>Communications</v>
      </c>
      <c r="D340" s="9"/>
      <c r="E340" s="9"/>
      <c r="F340" s="139"/>
      <c r="G340" s="201">
        <f>Input!N13</f>
        <v>1.3620000000000001</v>
      </c>
      <c r="H340" s="115"/>
      <c r="I340" s="115"/>
      <c r="J340" s="115"/>
      <c r="K340" s="115"/>
      <c r="L340" s="115"/>
      <c r="M340" s="9"/>
      <c r="N340" s="111"/>
      <c r="O340" s="150"/>
      <c r="P340" s="150"/>
      <c r="Q340" s="150"/>
      <c r="R340" s="100"/>
      <c r="S340" s="100"/>
      <c r="T340" s="100"/>
      <c r="U340" s="100"/>
      <c r="V340" s="100"/>
      <c r="W340" s="100"/>
      <c r="X340" s="100"/>
      <c r="Y340" s="100"/>
      <c r="Z340" s="100"/>
      <c r="AA340" s="228"/>
      <c r="AB340" s="228"/>
      <c r="AC340" s="228"/>
      <c r="AD340" s="228"/>
      <c r="AE340" s="228"/>
      <c r="AF340" s="228"/>
      <c r="AG340" s="228"/>
      <c r="AH340" s="228"/>
      <c r="AI340" s="228"/>
      <c r="AJ340" s="228"/>
      <c r="AK340" s="228"/>
      <c r="AL340" s="228"/>
      <c r="AM340" s="228"/>
      <c r="AN340" s="228"/>
      <c r="AO340" s="228"/>
      <c r="AP340" s="228"/>
      <c r="AQ340" s="228"/>
      <c r="AR340" s="228"/>
      <c r="AS340" s="228"/>
      <c r="AT340" s="228"/>
      <c r="AU340" s="228"/>
      <c r="AV340" s="228"/>
      <c r="AW340" s="228"/>
      <c r="AX340" s="228"/>
      <c r="AY340" s="228"/>
      <c r="AZ340" s="228"/>
      <c r="BA340" s="228"/>
      <c r="BB340" s="228"/>
      <c r="BC340" s="228"/>
      <c r="BD340" s="228"/>
      <c r="BE340" s="228"/>
      <c r="BF340" s="228"/>
      <c r="BG340" s="228"/>
      <c r="BH340" s="228"/>
      <c r="BI340" s="228"/>
      <c r="BJ340" s="221"/>
      <c r="BK340" s="221"/>
    </row>
    <row r="341" spans="1:63" hidden="1" outlineLevel="1">
      <c r="A341" s="9"/>
      <c r="B341" s="44"/>
      <c r="C341" s="127" t="str">
        <f>Asset8</f>
        <v>Inventory</v>
      </c>
      <c r="D341" s="9"/>
      <c r="E341" s="9"/>
      <c r="F341" s="139"/>
      <c r="G341" s="201">
        <f>Input!N14</f>
        <v>0</v>
      </c>
      <c r="H341" s="115"/>
      <c r="I341" s="115"/>
      <c r="J341" s="115"/>
      <c r="K341" s="115"/>
      <c r="L341" s="115"/>
      <c r="M341" s="9"/>
      <c r="N341" s="111"/>
      <c r="O341" s="150"/>
      <c r="P341" s="150"/>
      <c r="Q341" s="150"/>
      <c r="R341" s="100"/>
      <c r="S341" s="100"/>
      <c r="T341" s="100"/>
      <c r="U341" s="100"/>
      <c r="V341" s="100"/>
      <c r="W341" s="100"/>
      <c r="X341" s="100"/>
      <c r="Y341" s="100"/>
      <c r="Z341" s="100"/>
      <c r="AA341" s="228"/>
      <c r="AB341" s="228"/>
      <c r="AC341" s="228"/>
      <c r="AD341" s="228"/>
      <c r="AE341" s="228"/>
      <c r="AF341" s="228"/>
      <c r="AG341" s="228"/>
      <c r="AH341" s="228"/>
      <c r="AI341" s="228"/>
      <c r="AJ341" s="228"/>
      <c r="AK341" s="228"/>
      <c r="AL341" s="228"/>
      <c r="AM341" s="228"/>
      <c r="AN341" s="228"/>
      <c r="AO341" s="228"/>
      <c r="AP341" s="228"/>
      <c r="AQ341" s="228"/>
      <c r="AR341" s="228"/>
      <c r="AS341" s="228"/>
      <c r="AT341" s="228"/>
      <c r="AU341" s="228"/>
      <c r="AV341" s="228"/>
      <c r="AW341" s="228"/>
      <c r="AX341" s="228"/>
      <c r="AY341" s="228"/>
      <c r="AZ341" s="228"/>
      <c r="BA341" s="228"/>
      <c r="BB341" s="228"/>
      <c r="BC341" s="228"/>
      <c r="BD341" s="228"/>
      <c r="BE341" s="228"/>
      <c r="BF341" s="228"/>
      <c r="BG341" s="228"/>
      <c r="BH341" s="228"/>
      <c r="BI341" s="228"/>
      <c r="BJ341" s="221"/>
      <c r="BK341" s="221"/>
    </row>
    <row r="342" spans="1:63" hidden="1" outlineLevel="1">
      <c r="A342" s="9"/>
      <c r="B342" s="44"/>
      <c r="C342" s="127" t="str">
        <f>Asset9</f>
        <v>IT</v>
      </c>
      <c r="D342" s="9"/>
      <c r="E342" s="9"/>
      <c r="F342" s="139"/>
      <c r="G342" s="201">
        <f>Input!N15</f>
        <v>0</v>
      </c>
      <c r="H342" s="115"/>
      <c r="I342" s="115"/>
      <c r="J342" s="115"/>
      <c r="K342" s="115"/>
      <c r="L342" s="115"/>
      <c r="M342" s="9"/>
      <c r="N342" s="111"/>
      <c r="O342" s="150"/>
      <c r="P342" s="150"/>
      <c r="Q342" s="150"/>
      <c r="R342" s="100"/>
      <c r="S342" s="100"/>
      <c r="T342" s="100"/>
      <c r="U342" s="100"/>
      <c r="V342" s="100"/>
      <c r="W342" s="100"/>
      <c r="X342" s="100"/>
      <c r="Y342" s="100"/>
      <c r="Z342" s="100"/>
      <c r="AA342" s="228"/>
      <c r="AB342" s="228"/>
      <c r="AC342" s="228"/>
      <c r="AD342" s="228"/>
      <c r="AE342" s="228"/>
      <c r="AF342" s="228"/>
      <c r="AG342" s="228"/>
      <c r="AH342" s="228"/>
      <c r="AI342" s="228"/>
      <c r="AJ342" s="228"/>
      <c r="AK342" s="228"/>
      <c r="AL342" s="228"/>
      <c r="AM342" s="228"/>
      <c r="AN342" s="228"/>
      <c r="AO342" s="228"/>
      <c r="AP342" s="228"/>
      <c r="AQ342" s="228"/>
      <c r="AR342" s="228"/>
      <c r="AS342" s="228"/>
      <c r="AT342" s="228"/>
      <c r="AU342" s="228"/>
      <c r="AV342" s="228"/>
      <c r="AW342" s="228"/>
      <c r="AX342" s="228"/>
      <c r="AY342" s="228"/>
      <c r="AZ342" s="228"/>
      <c r="BA342" s="228"/>
      <c r="BB342" s="228"/>
      <c r="BC342" s="228"/>
      <c r="BD342" s="228"/>
      <c r="BE342" s="228"/>
      <c r="BF342" s="228"/>
      <c r="BG342" s="228"/>
      <c r="BH342" s="228"/>
      <c r="BI342" s="228"/>
      <c r="BJ342" s="221"/>
      <c r="BK342" s="221"/>
    </row>
    <row r="343" spans="1:63" hidden="1" outlineLevel="1">
      <c r="A343" s="9"/>
      <c r="B343" s="44"/>
      <c r="C343" s="127" t="str">
        <f>Asset10</f>
        <v>Vehicles</v>
      </c>
      <c r="D343" s="9"/>
      <c r="E343" s="9"/>
      <c r="F343" s="139"/>
      <c r="G343" s="201">
        <f>Input!N16</f>
        <v>0</v>
      </c>
      <c r="H343" s="115"/>
      <c r="I343" s="115"/>
      <c r="J343" s="115"/>
      <c r="K343" s="115"/>
      <c r="L343" s="115"/>
      <c r="M343" s="9"/>
      <c r="N343" s="111"/>
      <c r="O343" s="150"/>
      <c r="P343" s="150"/>
      <c r="Q343" s="150"/>
      <c r="R343" s="100"/>
      <c r="S343" s="100"/>
      <c r="T343" s="100"/>
      <c r="U343" s="100"/>
      <c r="V343" s="100"/>
      <c r="W343" s="100"/>
      <c r="X343" s="100"/>
      <c r="Y343" s="100"/>
      <c r="Z343" s="100"/>
      <c r="AA343" s="228"/>
      <c r="AB343" s="228"/>
      <c r="AC343" s="228"/>
      <c r="AD343" s="228"/>
      <c r="AE343" s="228"/>
      <c r="AF343" s="228"/>
      <c r="AG343" s="228"/>
      <c r="AH343" s="228"/>
      <c r="AI343" s="228"/>
      <c r="AJ343" s="228"/>
      <c r="AK343" s="228"/>
      <c r="AL343" s="228"/>
      <c r="AM343" s="228"/>
      <c r="AN343" s="228"/>
      <c r="AO343" s="228"/>
      <c r="AP343" s="228"/>
      <c r="AQ343" s="228"/>
      <c r="AR343" s="228"/>
      <c r="AS343" s="228"/>
      <c r="AT343" s="228"/>
      <c r="AU343" s="228"/>
      <c r="AV343" s="228"/>
      <c r="AW343" s="228"/>
      <c r="AX343" s="228"/>
      <c r="AY343" s="228"/>
      <c r="AZ343" s="228"/>
      <c r="BA343" s="228"/>
      <c r="BB343" s="228"/>
      <c r="BC343" s="228"/>
      <c r="BD343" s="228"/>
      <c r="BE343" s="228"/>
      <c r="BF343" s="228"/>
      <c r="BG343" s="228"/>
      <c r="BH343" s="228"/>
      <c r="BI343" s="228"/>
      <c r="BJ343" s="221"/>
      <c r="BK343" s="221"/>
    </row>
    <row r="344" spans="1:63" hidden="1" outlineLevel="1">
      <c r="A344" s="9"/>
      <c r="B344" s="44"/>
      <c r="C344" s="127" t="str">
        <f>Asset11</f>
        <v>other</v>
      </c>
      <c r="D344" s="9"/>
      <c r="E344" s="9"/>
      <c r="F344" s="139"/>
      <c r="G344" s="201">
        <f>Input!N17</f>
        <v>0</v>
      </c>
      <c r="H344" s="115"/>
      <c r="I344" s="115"/>
      <c r="J344" s="115"/>
      <c r="K344" s="115"/>
      <c r="L344" s="115"/>
      <c r="M344" s="9"/>
      <c r="N344" s="111"/>
      <c r="O344" s="150"/>
      <c r="P344" s="150"/>
      <c r="Q344" s="150"/>
      <c r="R344" s="100"/>
      <c r="S344" s="100"/>
      <c r="T344" s="100"/>
      <c r="U344" s="100"/>
      <c r="V344" s="100"/>
      <c r="W344" s="100"/>
      <c r="X344" s="100"/>
      <c r="Y344" s="100"/>
      <c r="Z344" s="100"/>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1"/>
      <c r="BK344" s="221"/>
    </row>
    <row r="345" spans="1:63" hidden="1" outlineLevel="1">
      <c r="A345" s="9"/>
      <c r="B345" s="44"/>
      <c r="C345" s="127" t="str">
        <f>Asset12</f>
        <v>premises</v>
      </c>
      <c r="D345" s="9"/>
      <c r="E345" s="9"/>
      <c r="F345" s="139"/>
      <c r="G345" s="201">
        <f>Input!N18</f>
        <v>0</v>
      </c>
      <c r="H345" s="115"/>
      <c r="I345" s="115"/>
      <c r="J345" s="115"/>
      <c r="K345" s="115"/>
      <c r="L345" s="115"/>
      <c r="M345" s="9"/>
      <c r="N345" s="111"/>
      <c r="O345" s="150"/>
      <c r="P345" s="150"/>
      <c r="Q345" s="150"/>
      <c r="R345" s="100"/>
      <c r="S345" s="100"/>
      <c r="T345" s="100"/>
      <c r="U345" s="100"/>
      <c r="V345" s="100"/>
      <c r="W345" s="100"/>
      <c r="X345" s="100"/>
      <c r="Y345" s="100"/>
      <c r="Z345" s="100"/>
      <c r="AA345" s="228"/>
      <c r="AB345" s="228"/>
      <c r="AC345" s="228"/>
      <c r="AD345" s="228"/>
      <c r="AE345" s="228"/>
      <c r="AF345" s="228"/>
      <c r="AG345" s="228"/>
      <c r="AH345" s="228"/>
      <c r="AI345" s="228"/>
      <c r="AJ345" s="228"/>
      <c r="AK345" s="228"/>
      <c r="AL345" s="228"/>
      <c r="AM345" s="228"/>
      <c r="AN345" s="228"/>
      <c r="AO345" s="228"/>
      <c r="AP345" s="228"/>
      <c r="AQ345" s="228"/>
      <c r="AR345" s="228"/>
      <c r="AS345" s="228"/>
      <c r="AT345" s="228"/>
      <c r="AU345" s="228"/>
      <c r="AV345" s="228"/>
      <c r="AW345" s="228"/>
      <c r="AX345" s="228"/>
      <c r="AY345" s="228"/>
      <c r="AZ345" s="228"/>
      <c r="BA345" s="228"/>
      <c r="BB345" s="228"/>
      <c r="BC345" s="228"/>
      <c r="BD345" s="228"/>
      <c r="BE345" s="228"/>
      <c r="BF345" s="228"/>
      <c r="BG345" s="228"/>
      <c r="BH345" s="228"/>
      <c r="BI345" s="228"/>
      <c r="BJ345" s="221"/>
      <c r="BK345" s="221"/>
    </row>
    <row r="346" spans="1:63" hidden="1" outlineLevel="1">
      <c r="A346" s="9"/>
      <c r="B346" s="44"/>
      <c r="C346" s="127" t="str">
        <f>Asset13</f>
        <v>Land</v>
      </c>
      <c r="D346" s="9"/>
      <c r="E346" s="9"/>
      <c r="F346" s="139"/>
      <c r="G346" s="201">
        <f>Input!N19</f>
        <v>0</v>
      </c>
      <c r="H346" s="115"/>
      <c r="I346" s="115"/>
      <c r="J346" s="115"/>
      <c r="K346" s="115"/>
      <c r="L346" s="115"/>
      <c r="M346" s="9"/>
      <c r="N346" s="111"/>
      <c r="O346" s="150"/>
      <c r="P346" s="150"/>
      <c r="Q346" s="150"/>
      <c r="R346" s="100"/>
      <c r="S346" s="100"/>
      <c r="T346" s="100"/>
      <c r="U346" s="100"/>
      <c r="V346" s="100"/>
      <c r="W346" s="100"/>
      <c r="X346" s="100"/>
      <c r="Y346" s="100"/>
      <c r="Z346" s="100"/>
      <c r="AA346" s="228"/>
      <c r="AB346" s="228"/>
      <c r="AC346" s="228"/>
      <c r="AD346" s="228"/>
      <c r="AE346" s="228"/>
      <c r="AF346" s="228"/>
      <c r="AG346" s="228"/>
      <c r="AH346" s="228"/>
      <c r="AI346" s="228"/>
      <c r="AJ346" s="228"/>
      <c r="AK346" s="228"/>
      <c r="AL346" s="228"/>
      <c r="AM346" s="228"/>
      <c r="AN346" s="228"/>
      <c r="AO346" s="228"/>
      <c r="AP346" s="228"/>
      <c r="AQ346" s="228"/>
      <c r="AR346" s="228"/>
      <c r="AS346" s="228"/>
      <c r="AT346" s="228"/>
      <c r="AU346" s="228"/>
      <c r="AV346" s="228"/>
      <c r="AW346" s="228"/>
      <c r="AX346" s="228"/>
      <c r="AY346" s="228"/>
      <c r="AZ346" s="228"/>
      <c r="BA346" s="228"/>
      <c r="BB346" s="228"/>
      <c r="BC346" s="228"/>
      <c r="BD346" s="228"/>
      <c r="BE346" s="228"/>
      <c r="BF346" s="228"/>
      <c r="BG346" s="228"/>
      <c r="BH346" s="228"/>
      <c r="BI346" s="228"/>
      <c r="BJ346" s="221"/>
      <c r="BK346" s="221"/>
    </row>
    <row r="347" spans="1:63" hidden="1" outlineLevel="1">
      <c r="A347" s="9"/>
      <c r="B347" s="44"/>
      <c r="C347" s="127" t="str">
        <f>Asset14</f>
        <v>Easements</v>
      </c>
      <c r="D347" s="9"/>
      <c r="E347" s="9"/>
      <c r="F347" s="139"/>
      <c r="G347" s="201">
        <f>Input!N20</f>
        <v>0</v>
      </c>
      <c r="H347" s="115"/>
      <c r="I347" s="115"/>
      <c r="J347" s="115"/>
      <c r="K347" s="115"/>
      <c r="L347" s="115"/>
      <c r="M347" s="9"/>
      <c r="N347" s="111"/>
      <c r="O347" s="150"/>
      <c r="P347" s="150"/>
      <c r="Q347" s="150"/>
      <c r="R347" s="100"/>
      <c r="S347" s="100"/>
      <c r="T347" s="100"/>
      <c r="U347" s="100"/>
      <c r="V347" s="100"/>
      <c r="W347" s="100"/>
      <c r="X347" s="100"/>
      <c r="Y347" s="100"/>
      <c r="Z347" s="100"/>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1"/>
      <c r="BK347" s="221"/>
    </row>
    <row r="348" spans="1:63" hidden="1" outlineLevel="1">
      <c r="A348" s="9"/>
      <c r="B348" s="44"/>
      <c r="C348" s="127">
        <f>Asset15</f>
        <v>0</v>
      </c>
      <c r="D348" s="9"/>
      <c r="E348" s="9"/>
      <c r="F348" s="139"/>
      <c r="G348" s="201">
        <f>Input!N21</f>
        <v>0</v>
      </c>
      <c r="H348" s="115"/>
      <c r="I348" s="115"/>
      <c r="J348" s="115"/>
      <c r="K348" s="115"/>
      <c r="L348" s="115"/>
      <c r="M348" s="9"/>
      <c r="N348" s="111"/>
      <c r="O348" s="150"/>
      <c r="P348" s="150"/>
      <c r="Q348" s="150"/>
      <c r="R348" s="100"/>
      <c r="S348" s="100"/>
      <c r="T348" s="100"/>
      <c r="U348" s="100"/>
      <c r="V348" s="100"/>
      <c r="W348" s="100"/>
      <c r="X348" s="100"/>
      <c r="Y348" s="100"/>
      <c r="Z348" s="100"/>
      <c r="AA348" s="228"/>
      <c r="AB348" s="228"/>
      <c r="AC348" s="228"/>
      <c r="AD348" s="228"/>
      <c r="AE348" s="228"/>
      <c r="AF348" s="228"/>
      <c r="AG348" s="228"/>
      <c r="AH348" s="228"/>
      <c r="AI348" s="228"/>
      <c r="AJ348" s="228"/>
      <c r="AK348" s="228"/>
      <c r="AL348" s="228"/>
      <c r="AM348" s="228"/>
      <c r="AN348" s="228"/>
      <c r="AO348" s="228"/>
      <c r="AP348" s="228"/>
      <c r="AQ348" s="228"/>
      <c r="AR348" s="228"/>
      <c r="AS348" s="228"/>
      <c r="AT348" s="228"/>
      <c r="AU348" s="228"/>
      <c r="AV348" s="228"/>
      <c r="AW348" s="228"/>
      <c r="AX348" s="228"/>
      <c r="AY348" s="228"/>
      <c r="AZ348" s="228"/>
      <c r="BA348" s="228"/>
      <c r="BB348" s="228"/>
      <c r="BC348" s="228"/>
      <c r="BD348" s="228"/>
      <c r="BE348" s="228"/>
      <c r="BF348" s="228"/>
      <c r="BG348" s="228"/>
      <c r="BH348" s="228"/>
      <c r="BI348" s="228"/>
      <c r="BJ348" s="221"/>
      <c r="BK348" s="221"/>
    </row>
    <row r="349" spans="1:63" hidden="1" outlineLevel="1">
      <c r="A349" s="9"/>
      <c r="B349" s="44"/>
      <c r="C349" s="127">
        <f>Asset16</f>
        <v>0</v>
      </c>
      <c r="D349" s="9"/>
      <c r="E349" s="9"/>
      <c r="F349" s="139"/>
      <c r="G349" s="201">
        <f>Input!N22</f>
        <v>0</v>
      </c>
      <c r="H349" s="115"/>
      <c r="I349" s="115"/>
      <c r="J349" s="115"/>
      <c r="K349" s="115"/>
      <c r="L349" s="115"/>
      <c r="M349" s="9"/>
      <c r="N349" s="111"/>
      <c r="O349" s="150"/>
      <c r="P349" s="150"/>
      <c r="Q349" s="150"/>
      <c r="R349" s="100"/>
      <c r="S349" s="100"/>
      <c r="T349" s="100"/>
      <c r="U349" s="100"/>
      <c r="V349" s="100"/>
      <c r="W349" s="100"/>
      <c r="X349" s="100"/>
      <c r="Y349" s="100"/>
      <c r="Z349" s="100"/>
      <c r="AA349" s="228"/>
      <c r="AB349" s="228"/>
      <c r="AC349" s="228"/>
      <c r="AD349" s="228"/>
      <c r="AE349" s="228"/>
      <c r="AF349" s="228"/>
      <c r="AG349" s="228"/>
      <c r="AH349" s="228"/>
      <c r="AI349" s="228"/>
      <c r="AJ349" s="228"/>
      <c r="AK349" s="228"/>
      <c r="AL349" s="228"/>
      <c r="AM349" s="228"/>
      <c r="AN349" s="228"/>
      <c r="AO349" s="228"/>
      <c r="AP349" s="228"/>
      <c r="AQ349" s="228"/>
      <c r="AR349" s="228"/>
      <c r="AS349" s="228"/>
      <c r="AT349" s="228"/>
      <c r="AU349" s="228"/>
      <c r="AV349" s="228"/>
      <c r="AW349" s="228"/>
      <c r="AX349" s="228"/>
      <c r="AY349" s="228"/>
      <c r="AZ349" s="228"/>
      <c r="BA349" s="228"/>
      <c r="BB349" s="228"/>
      <c r="BC349" s="228"/>
      <c r="BD349" s="228"/>
      <c r="BE349" s="228"/>
      <c r="BF349" s="228"/>
      <c r="BG349" s="228"/>
      <c r="BH349" s="228"/>
      <c r="BI349" s="228"/>
      <c r="BJ349" s="221"/>
      <c r="BK349" s="221"/>
    </row>
    <row r="350" spans="1:63" hidden="1" outlineLevel="1">
      <c r="A350" s="9"/>
      <c r="B350" s="44"/>
      <c r="C350" s="127">
        <f>Asset17</f>
        <v>0</v>
      </c>
      <c r="D350" s="9"/>
      <c r="E350" s="9"/>
      <c r="F350" s="139"/>
      <c r="G350" s="201">
        <f>Input!N23</f>
        <v>0</v>
      </c>
      <c r="H350" s="115"/>
      <c r="I350" s="115"/>
      <c r="J350" s="115"/>
      <c r="K350" s="115"/>
      <c r="L350" s="115"/>
      <c r="M350" s="9"/>
      <c r="N350" s="111"/>
      <c r="O350" s="150"/>
      <c r="P350" s="150"/>
      <c r="Q350" s="150"/>
      <c r="R350" s="100"/>
      <c r="S350" s="100"/>
      <c r="T350" s="100"/>
      <c r="U350" s="100"/>
      <c r="V350" s="100"/>
      <c r="W350" s="100"/>
      <c r="X350" s="100"/>
      <c r="Y350" s="100"/>
      <c r="Z350" s="100"/>
      <c r="AA350" s="228"/>
      <c r="AB350" s="228"/>
      <c r="AC350" s="228"/>
      <c r="AD350" s="228"/>
      <c r="AE350" s="228"/>
      <c r="AF350" s="228"/>
      <c r="AG350" s="228"/>
      <c r="AH350" s="228"/>
      <c r="AI350" s="228"/>
      <c r="AJ350" s="228"/>
      <c r="AK350" s="228"/>
      <c r="AL350" s="228"/>
      <c r="AM350" s="228"/>
      <c r="AN350" s="228"/>
      <c r="AO350" s="228"/>
      <c r="AP350" s="228"/>
      <c r="AQ350" s="228"/>
      <c r="AR350" s="228"/>
      <c r="AS350" s="228"/>
      <c r="AT350" s="228"/>
      <c r="AU350" s="228"/>
      <c r="AV350" s="228"/>
      <c r="AW350" s="228"/>
      <c r="AX350" s="228"/>
      <c r="AY350" s="228"/>
      <c r="AZ350" s="228"/>
      <c r="BA350" s="228"/>
      <c r="BB350" s="228"/>
      <c r="BC350" s="228"/>
      <c r="BD350" s="228"/>
      <c r="BE350" s="228"/>
      <c r="BF350" s="228"/>
      <c r="BG350" s="228"/>
      <c r="BH350" s="228"/>
      <c r="BI350" s="228"/>
      <c r="BJ350" s="221"/>
      <c r="BK350" s="221"/>
    </row>
    <row r="351" spans="1:63" hidden="1" outlineLevel="1">
      <c r="A351" s="9"/>
      <c r="B351" s="44"/>
      <c r="C351" s="127">
        <f>Asset18</f>
        <v>0</v>
      </c>
      <c r="D351" s="9"/>
      <c r="E351" s="9"/>
      <c r="F351" s="139"/>
      <c r="G351" s="201">
        <f>Input!N24</f>
        <v>0</v>
      </c>
      <c r="H351" s="115"/>
      <c r="I351" s="115"/>
      <c r="J351" s="115"/>
      <c r="K351" s="115"/>
      <c r="L351" s="115"/>
      <c r="M351" s="9"/>
      <c r="N351" s="111"/>
      <c r="O351" s="150"/>
      <c r="P351" s="150"/>
      <c r="Q351" s="150"/>
      <c r="R351" s="100"/>
      <c r="S351" s="100"/>
      <c r="T351" s="100"/>
      <c r="U351" s="100"/>
      <c r="V351" s="100"/>
      <c r="W351" s="100"/>
      <c r="X351" s="100"/>
      <c r="Y351" s="100"/>
      <c r="Z351" s="100"/>
      <c r="AA351" s="228"/>
      <c r="AB351" s="228"/>
      <c r="AC351" s="228"/>
      <c r="AD351" s="228"/>
      <c r="AE351" s="228"/>
      <c r="AF351" s="228"/>
      <c r="AG351" s="228"/>
      <c r="AH351" s="228"/>
      <c r="AI351" s="228"/>
      <c r="AJ351" s="228"/>
      <c r="AK351" s="228"/>
      <c r="AL351" s="228"/>
      <c r="AM351" s="228"/>
      <c r="AN351" s="228"/>
      <c r="AO351" s="228"/>
      <c r="AP351" s="228"/>
      <c r="AQ351" s="228"/>
      <c r="AR351" s="228"/>
      <c r="AS351" s="228"/>
      <c r="AT351" s="228"/>
      <c r="AU351" s="228"/>
      <c r="AV351" s="228"/>
      <c r="AW351" s="228"/>
      <c r="AX351" s="228"/>
      <c r="AY351" s="228"/>
      <c r="AZ351" s="228"/>
      <c r="BA351" s="228"/>
      <c r="BB351" s="228"/>
      <c r="BC351" s="228"/>
      <c r="BD351" s="228"/>
      <c r="BE351" s="228"/>
      <c r="BF351" s="228"/>
      <c r="BG351" s="228"/>
      <c r="BH351" s="228"/>
      <c r="BI351" s="228"/>
      <c r="BJ351" s="221"/>
      <c r="BK351" s="221"/>
    </row>
    <row r="352" spans="1:63" hidden="1" outlineLevel="1">
      <c r="A352" s="9"/>
      <c r="B352" s="44"/>
      <c r="C352" s="127">
        <f>Asset19</f>
        <v>0</v>
      </c>
      <c r="D352" s="9"/>
      <c r="E352" s="9"/>
      <c r="F352" s="139"/>
      <c r="G352" s="201">
        <f>Input!N25</f>
        <v>0</v>
      </c>
      <c r="H352" s="115"/>
      <c r="I352" s="115"/>
      <c r="J352" s="115"/>
      <c r="K352" s="115"/>
      <c r="L352" s="115"/>
      <c r="M352" s="9"/>
      <c r="N352" s="111"/>
      <c r="O352" s="150"/>
      <c r="P352" s="150"/>
      <c r="Q352" s="150"/>
      <c r="R352" s="100"/>
      <c r="S352" s="100"/>
      <c r="T352" s="100"/>
      <c r="U352" s="100"/>
      <c r="V352" s="100"/>
      <c r="W352" s="100"/>
      <c r="X352" s="100"/>
      <c r="Y352" s="100"/>
      <c r="Z352" s="100"/>
      <c r="AA352" s="228"/>
      <c r="AB352" s="228"/>
      <c r="AC352" s="228"/>
      <c r="AD352" s="228"/>
      <c r="AE352" s="228"/>
      <c r="AF352" s="228"/>
      <c r="AG352" s="228"/>
      <c r="AH352" s="228"/>
      <c r="AI352" s="228"/>
      <c r="AJ352" s="228"/>
      <c r="AK352" s="228"/>
      <c r="AL352" s="228"/>
      <c r="AM352" s="228"/>
      <c r="AN352" s="228"/>
      <c r="AO352" s="228"/>
      <c r="AP352" s="228"/>
      <c r="AQ352" s="228"/>
      <c r="AR352" s="228"/>
      <c r="AS352" s="228"/>
      <c r="AT352" s="228"/>
      <c r="AU352" s="228"/>
      <c r="AV352" s="228"/>
      <c r="AW352" s="228"/>
      <c r="AX352" s="228"/>
      <c r="AY352" s="228"/>
      <c r="AZ352" s="228"/>
      <c r="BA352" s="228"/>
      <c r="BB352" s="228"/>
      <c r="BC352" s="228"/>
      <c r="BD352" s="228"/>
      <c r="BE352" s="228"/>
      <c r="BF352" s="228"/>
      <c r="BG352" s="228"/>
      <c r="BH352" s="228"/>
      <c r="BI352" s="228"/>
      <c r="BJ352" s="221"/>
      <c r="BK352" s="221"/>
    </row>
    <row r="353" spans="1:63" hidden="1" outlineLevel="1">
      <c r="A353" s="9"/>
      <c r="B353" s="44"/>
      <c r="C353" s="127">
        <f>Asset20</f>
        <v>0</v>
      </c>
      <c r="D353" s="9"/>
      <c r="E353" s="9"/>
      <c r="F353" s="139"/>
      <c r="G353" s="201">
        <f>Input!N26</f>
        <v>0</v>
      </c>
      <c r="H353" s="115"/>
      <c r="I353" s="115"/>
      <c r="J353" s="115"/>
      <c r="K353" s="115"/>
      <c r="L353" s="115"/>
      <c r="M353" s="9"/>
      <c r="N353" s="111"/>
      <c r="O353" s="150"/>
      <c r="P353" s="150"/>
      <c r="Q353" s="150"/>
      <c r="R353" s="100"/>
      <c r="S353" s="100"/>
      <c r="T353" s="100"/>
      <c r="U353" s="100"/>
      <c r="V353" s="100"/>
      <c r="W353" s="100"/>
      <c r="X353" s="100"/>
      <c r="Y353" s="100"/>
      <c r="Z353" s="100"/>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1"/>
      <c r="BK353" s="221"/>
    </row>
    <row r="354" spans="1:63" collapsed="1">
      <c r="A354" s="9"/>
      <c r="B354" s="151"/>
      <c r="C354" s="26"/>
      <c r="D354" s="9"/>
      <c r="E354" s="9"/>
      <c r="F354" s="139"/>
      <c r="G354" s="203"/>
      <c r="H354" s="115"/>
      <c r="I354" s="115"/>
      <c r="J354" s="115"/>
      <c r="K354" s="115"/>
      <c r="L354" s="115"/>
      <c r="M354" s="9"/>
      <c r="N354" s="111"/>
      <c r="O354" s="150"/>
      <c r="P354" s="150"/>
      <c r="Q354" s="150"/>
      <c r="R354" s="100"/>
      <c r="S354" s="100"/>
      <c r="T354" s="100"/>
      <c r="U354" s="100"/>
      <c r="V354" s="100"/>
      <c r="W354" s="100"/>
      <c r="X354" s="100"/>
      <c r="Y354" s="100"/>
      <c r="Z354" s="100"/>
      <c r="AA354" s="228"/>
      <c r="AB354" s="228"/>
      <c r="AC354" s="228"/>
      <c r="AD354" s="228"/>
      <c r="AE354" s="228"/>
      <c r="AF354" s="228"/>
      <c r="AG354" s="228"/>
      <c r="AH354" s="228"/>
      <c r="AI354" s="228"/>
      <c r="AJ354" s="228"/>
      <c r="AK354" s="228"/>
      <c r="AL354" s="228"/>
      <c r="AM354" s="228"/>
      <c r="AN354" s="228"/>
      <c r="AO354" s="228"/>
      <c r="AP354" s="228"/>
      <c r="AQ354" s="228"/>
      <c r="AR354" s="228"/>
      <c r="AS354" s="228"/>
      <c r="AT354" s="228"/>
      <c r="AU354" s="228"/>
      <c r="AV354" s="228"/>
      <c r="AW354" s="228"/>
      <c r="AX354" s="228"/>
      <c r="AY354" s="228"/>
      <c r="AZ354" s="228"/>
      <c r="BA354" s="228"/>
      <c r="BB354" s="228"/>
      <c r="BC354" s="228"/>
      <c r="BD354" s="228"/>
      <c r="BE354" s="228"/>
      <c r="BF354" s="228"/>
      <c r="BG354" s="228"/>
      <c r="BH354" s="228"/>
      <c r="BI354" s="228"/>
      <c r="BJ354" s="221"/>
      <c r="BK354" s="221"/>
    </row>
    <row r="355" spans="1:63">
      <c r="A355" s="9"/>
      <c r="B355" s="151" t="s">
        <v>154</v>
      </c>
      <c r="C355" s="26"/>
      <c r="D355" s="9"/>
      <c r="E355" s="9"/>
      <c r="F355" s="139"/>
      <c r="G355" s="203">
        <f>SUM(G356:G375)</f>
        <v>116.51474198763486</v>
      </c>
      <c r="H355" s="115"/>
      <c r="I355" s="115"/>
      <c r="J355" s="115"/>
      <c r="K355" s="115"/>
      <c r="L355" s="115"/>
      <c r="M355" s="9"/>
      <c r="N355" s="111"/>
      <c r="O355" s="150"/>
      <c r="P355" s="150"/>
      <c r="Q355" s="150"/>
      <c r="R355" s="100"/>
      <c r="S355" s="100"/>
      <c r="T355" s="100"/>
      <c r="U355" s="100"/>
      <c r="V355" s="100"/>
      <c r="W355" s="100"/>
      <c r="X355" s="100"/>
      <c r="Y355" s="100"/>
      <c r="Z355" s="100"/>
      <c r="AA355" s="228"/>
      <c r="AB355" s="228"/>
      <c r="AC355" s="228"/>
      <c r="AD355" s="228"/>
      <c r="AE355" s="228"/>
      <c r="AF355" s="228"/>
      <c r="AG355" s="228"/>
      <c r="AH355" s="228"/>
      <c r="AI355" s="228"/>
      <c r="AJ355" s="228"/>
      <c r="AK355" s="228"/>
      <c r="AL355" s="228"/>
      <c r="AM355" s="228"/>
      <c r="AN355" s="228"/>
      <c r="AO355" s="228"/>
      <c r="AP355" s="228"/>
      <c r="AQ355" s="228"/>
      <c r="AR355" s="228"/>
      <c r="AS355" s="228"/>
      <c r="AT355" s="228"/>
      <c r="AU355" s="228"/>
      <c r="AV355" s="228"/>
      <c r="AW355" s="228"/>
      <c r="AX355" s="228"/>
      <c r="AY355" s="228"/>
      <c r="AZ355" s="228"/>
      <c r="BA355" s="228"/>
      <c r="BB355" s="228"/>
      <c r="BC355" s="228"/>
      <c r="BD355" s="228"/>
      <c r="BE355" s="228"/>
      <c r="BF355" s="228"/>
      <c r="BG355" s="228"/>
      <c r="BH355" s="228"/>
      <c r="BI355" s="228"/>
      <c r="BJ355" s="221"/>
      <c r="BK355" s="221"/>
    </row>
    <row r="356" spans="1:63" hidden="1" outlineLevel="1">
      <c r="A356" s="9"/>
      <c r="B356" s="9"/>
      <c r="C356" s="127" t="str">
        <f>Asset1</f>
        <v>Secondary</v>
      </c>
      <c r="D356" s="9"/>
      <c r="E356" s="9"/>
      <c r="F356" s="139"/>
      <c r="G356" s="201">
        <f>Input!O7</f>
        <v>17.805840342812512</v>
      </c>
      <c r="H356" s="115"/>
      <c r="I356" s="115"/>
      <c r="J356" s="115"/>
      <c r="K356" s="115"/>
      <c r="L356" s="115"/>
      <c r="M356" s="9"/>
      <c r="N356" s="111"/>
      <c r="O356" s="150"/>
      <c r="P356" s="150"/>
      <c r="Q356" s="150"/>
      <c r="R356" s="100"/>
      <c r="S356" s="100"/>
      <c r="T356" s="100"/>
      <c r="U356" s="100"/>
      <c r="V356" s="100"/>
      <c r="W356" s="100"/>
      <c r="X356" s="100"/>
      <c r="Y356" s="100"/>
      <c r="Z356" s="100"/>
      <c r="AA356" s="228"/>
      <c r="AB356" s="228"/>
      <c r="AC356" s="228"/>
      <c r="AD356" s="228"/>
      <c r="AE356" s="228"/>
      <c r="AF356" s="228"/>
      <c r="AG356" s="228"/>
      <c r="AH356" s="228"/>
      <c r="AI356" s="228"/>
      <c r="AJ356" s="228"/>
      <c r="AK356" s="228"/>
      <c r="AL356" s="228"/>
      <c r="AM356" s="228"/>
      <c r="AN356" s="228"/>
      <c r="AO356" s="228"/>
      <c r="AP356" s="228"/>
      <c r="AQ356" s="228"/>
      <c r="AR356" s="228"/>
      <c r="AS356" s="228"/>
      <c r="AT356" s="228"/>
      <c r="AU356" s="228"/>
      <c r="AV356" s="228"/>
      <c r="AW356" s="228"/>
      <c r="AX356" s="228"/>
      <c r="AY356" s="228"/>
      <c r="AZ356" s="228"/>
      <c r="BA356" s="228"/>
      <c r="BB356" s="228"/>
      <c r="BC356" s="228"/>
      <c r="BD356" s="228"/>
      <c r="BE356" s="228"/>
      <c r="BF356" s="228"/>
      <c r="BG356" s="228"/>
      <c r="BH356" s="228"/>
      <c r="BI356" s="228"/>
      <c r="BJ356" s="221"/>
      <c r="BK356" s="221"/>
    </row>
    <row r="357" spans="1:63" hidden="1" outlineLevel="1">
      <c r="A357" s="9"/>
      <c r="B357" s="44"/>
      <c r="C357" s="127" t="str">
        <f>Asset2</f>
        <v>Switchgear</v>
      </c>
      <c r="D357" s="9"/>
      <c r="E357" s="9"/>
      <c r="F357" s="139"/>
      <c r="G357" s="201">
        <f>Input!O8</f>
        <v>59.496416651838032</v>
      </c>
      <c r="H357" s="115"/>
      <c r="I357" s="115"/>
      <c r="J357" s="115"/>
      <c r="K357" s="115"/>
      <c r="L357" s="115"/>
      <c r="M357" s="9"/>
      <c r="N357" s="111"/>
      <c r="O357" s="150"/>
      <c r="P357" s="150"/>
      <c r="Q357" s="150"/>
      <c r="R357" s="100"/>
      <c r="S357" s="100"/>
      <c r="T357" s="100"/>
      <c r="U357" s="100"/>
      <c r="V357" s="100"/>
      <c r="W357" s="100"/>
      <c r="X357" s="100"/>
      <c r="Y357" s="100"/>
      <c r="Z357" s="100"/>
      <c r="AA357" s="228"/>
      <c r="AB357" s="228"/>
      <c r="AC357" s="228"/>
      <c r="AD357" s="228"/>
      <c r="AE357" s="228"/>
      <c r="AF357" s="228"/>
      <c r="AG357" s="228"/>
      <c r="AH357" s="228"/>
      <c r="AI357" s="228"/>
      <c r="AJ357" s="228"/>
      <c r="AK357" s="228"/>
      <c r="AL357" s="228"/>
      <c r="AM357" s="228"/>
      <c r="AN357" s="228"/>
      <c r="AO357" s="228"/>
      <c r="AP357" s="228"/>
      <c r="AQ357" s="228"/>
      <c r="AR357" s="228"/>
      <c r="AS357" s="228"/>
      <c r="AT357" s="228"/>
      <c r="AU357" s="228"/>
      <c r="AV357" s="228"/>
      <c r="AW357" s="228"/>
      <c r="AX357" s="228"/>
      <c r="AY357" s="228"/>
      <c r="AZ357" s="228"/>
      <c r="BA357" s="228"/>
      <c r="BB357" s="228"/>
      <c r="BC357" s="228"/>
      <c r="BD357" s="228"/>
      <c r="BE357" s="228"/>
      <c r="BF357" s="228"/>
      <c r="BG357" s="228"/>
      <c r="BH357" s="228"/>
      <c r="BI357" s="228"/>
      <c r="BJ357" s="221"/>
      <c r="BK357" s="221"/>
    </row>
    <row r="358" spans="1:63" hidden="1" outlineLevel="1">
      <c r="A358" s="9"/>
      <c r="B358" s="44"/>
      <c r="C358" s="127" t="str">
        <f>Asset3</f>
        <v>Transformers</v>
      </c>
      <c r="D358" s="9"/>
      <c r="E358" s="9"/>
      <c r="F358" s="139"/>
      <c r="G358" s="201">
        <f>Input!O9</f>
        <v>15.20239041378694</v>
      </c>
      <c r="H358" s="115"/>
      <c r="I358" s="115"/>
      <c r="J358" s="115"/>
      <c r="K358" s="115"/>
      <c r="L358" s="115"/>
      <c r="M358" s="9"/>
      <c r="N358" s="111"/>
      <c r="O358" s="150"/>
      <c r="P358" s="150"/>
      <c r="Q358" s="150"/>
      <c r="R358" s="100"/>
      <c r="S358" s="100"/>
      <c r="T358" s="100"/>
      <c r="U358" s="100"/>
      <c r="V358" s="100"/>
      <c r="W358" s="100"/>
      <c r="X358" s="100"/>
      <c r="Y358" s="100"/>
      <c r="Z358" s="100"/>
      <c r="AA358" s="228"/>
      <c r="AB358" s="228"/>
      <c r="AC358" s="228"/>
      <c r="AD358" s="228"/>
      <c r="AE358" s="228"/>
      <c r="AF358" s="228"/>
      <c r="AG358" s="228"/>
      <c r="AH358" s="228"/>
      <c r="AI358" s="228"/>
      <c r="AJ358" s="228"/>
      <c r="AK358" s="228"/>
      <c r="AL358" s="228"/>
      <c r="AM358" s="228"/>
      <c r="AN358" s="228"/>
      <c r="AO358" s="228"/>
      <c r="AP358" s="228"/>
      <c r="AQ358" s="228"/>
      <c r="AR358" s="228"/>
      <c r="AS358" s="228"/>
      <c r="AT358" s="228"/>
      <c r="AU358" s="228"/>
      <c r="AV358" s="228"/>
      <c r="AW358" s="228"/>
      <c r="AX358" s="228"/>
      <c r="AY358" s="228"/>
      <c r="AZ358" s="228"/>
      <c r="BA358" s="228"/>
      <c r="BB358" s="228"/>
      <c r="BC358" s="228"/>
      <c r="BD358" s="228"/>
      <c r="BE358" s="228"/>
      <c r="BF358" s="228"/>
      <c r="BG358" s="228"/>
      <c r="BH358" s="228"/>
      <c r="BI358" s="228"/>
      <c r="BJ358" s="221"/>
      <c r="BK358" s="221"/>
    </row>
    <row r="359" spans="1:63" hidden="1" outlineLevel="1">
      <c r="A359" s="9"/>
      <c r="B359" s="44"/>
      <c r="C359" s="127" t="str">
        <f>Asset4</f>
        <v>Reactive</v>
      </c>
      <c r="D359" s="9"/>
      <c r="E359" s="9"/>
      <c r="F359" s="139"/>
      <c r="G359" s="201">
        <f>Input!O10</f>
        <v>12.624618775203748</v>
      </c>
      <c r="H359" s="115"/>
      <c r="I359" s="115"/>
      <c r="J359" s="115"/>
      <c r="K359" s="115"/>
      <c r="L359" s="115"/>
      <c r="M359" s="9"/>
      <c r="N359" s="111"/>
      <c r="O359" s="150"/>
      <c r="P359" s="150"/>
      <c r="Q359" s="150"/>
      <c r="R359" s="100"/>
      <c r="S359" s="100"/>
      <c r="T359" s="100"/>
      <c r="U359" s="100"/>
      <c r="V359" s="100"/>
      <c r="W359" s="100"/>
      <c r="X359" s="100"/>
      <c r="Y359" s="100"/>
      <c r="Z359" s="100"/>
      <c r="AA359" s="228"/>
      <c r="AB359" s="228"/>
      <c r="AC359" s="228"/>
      <c r="AD359" s="228"/>
      <c r="AE359" s="228"/>
      <c r="AF359" s="228"/>
      <c r="AG359" s="228"/>
      <c r="AH359" s="228"/>
      <c r="AI359" s="228"/>
      <c r="AJ359" s="228"/>
      <c r="AK359" s="228"/>
      <c r="AL359" s="228"/>
      <c r="AM359" s="228"/>
      <c r="AN359" s="228"/>
      <c r="AO359" s="228"/>
      <c r="AP359" s="228"/>
      <c r="AQ359" s="228"/>
      <c r="AR359" s="228"/>
      <c r="AS359" s="228"/>
      <c r="AT359" s="228"/>
      <c r="AU359" s="228"/>
      <c r="AV359" s="228"/>
      <c r="AW359" s="228"/>
      <c r="AX359" s="228"/>
      <c r="AY359" s="228"/>
      <c r="AZ359" s="228"/>
      <c r="BA359" s="228"/>
      <c r="BB359" s="228"/>
      <c r="BC359" s="228"/>
      <c r="BD359" s="228"/>
      <c r="BE359" s="228"/>
      <c r="BF359" s="228"/>
      <c r="BG359" s="228"/>
      <c r="BH359" s="228"/>
      <c r="BI359" s="228"/>
      <c r="BJ359" s="221"/>
      <c r="BK359" s="221"/>
    </row>
    <row r="360" spans="1:63" hidden="1" outlineLevel="1">
      <c r="A360" s="9"/>
      <c r="B360" s="44"/>
      <c r="C360" s="127" t="str">
        <f>Asset5</f>
        <v>Towers and Conductor</v>
      </c>
      <c r="D360" s="9"/>
      <c r="E360" s="9"/>
      <c r="F360" s="139"/>
      <c r="G360" s="201">
        <f>Input!O11</f>
        <v>5.9110622347904194</v>
      </c>
      <c r="H360" s="115"/>
      <c r="I360" s="115"/>
      <c r="J360" s="115"/>
      <c r="K360" s="115"/>
      <c r="L360" s="115"/>
      <c r="M360" s="9"/>
      <c r="N360" s="111"/>
      <c r="O360" s="150"/>
      <c r="P360" s="150"/>
      <c r="Q360" s="150"/>
      <c r="R360" s="100"/>
      <c r="S360" s="100"/>
      <c r="T360" s="100"/>
      <c r="U360" s="100"/>
      <c r="V360" s="100"/>
      <c r="W360" s="100"/>
      <c r="X360" s="100"/>
      <c r="Y360" s="100"/>
      <c r="Z360" s="100"/>
      <c r="AA360" s="228"/>
      <c r="AB360" s="228"/>
      <c r="AC360" s="228"/>
      <c r="AD360" s="228"/>
      <c r="AE360" s="228"/>
      <c r="AF360" s="228"/>
      <c r="AG360" s="228"/>
      <c r="AH360" s="228"/>
      <c r="AI360" s="228"/>
      <c r="AJ360" s="228"/>
      <c r="AK360" s="228"/>
      <c r="AL360" s="228"/>
      <c r="AM360" s="228"/>
      <c r="AN360" s="228"/>
      <c r="AO360" s="228"/>
      <c r="AP360" s="228"/>
      <c r="AQ360" s="228"/>
      <c r="AR360" s="228"/>
      <c r="AS360" s="228"/>
      <c r="AT360" s="228"/>
      <c r="AU360" s="228"/>
      <c r="AV360" s="228"/>
      <c r="AW360" s="228"/>
      <c r="AX360" s="228"/>
      <c r="AY360" s="228"/>
      <c r="AZ360" s="228"/>
      <c r="BA360" s="228"/>
      <c r="BB360" s="228"/>
      <c r="BC360" s="228"/>
      <c r="BD360" s="228"/>
      <c r="BE360" s="228"/>
      <c r="BF360" s="228"/>
      <c r="BG360" s="228"/>
      <c r="BH360" s="228"/>
      <c r="BI360" s="228"/>
      <c r="BJ360" s="221"/>
      <c r="BK360" s="221"/>
    </row>
    <row r="361" spans="1:63" hidden="1" outlineLevel="1">
      <c r="A361" s="9"/>
      <c r="B361" s="44"/>
      <c r="C361" s="127" t="str">
        <f>Asset6</f>
        <v>Establishment</v>
      </c>
      <c r="D361" s="9"/>
      <c r="E361" s="9"/>
      <c r="F361" s="139"/>
      <c r="G361" s="201">
        <f>Input!O12</f>
        <v>4.1078273309182212</v>
      </c>
      <c r="H361" s="115"/>
      <c r="I361" s="115"/>
      <c r="J361" s="115"/>
      <c r="K361" s="115"/>
      <c r="L361" s="115"/>
      <c r="M361" s="9"/>
      <c r="N361" s="111"/>
      <c r="O361" s="150"/>
      <c r="P361" s="150"/>
      <c r="Q361" s="150"/>
      <c r="R361" s="100"/>
      <c r="S361" s="100"/>
      <c r="T361" s="100"/>
      <c r="U361" s="100"/>
      <c r="V361" s="100"/>
      <c r="W361" s="100"/>
      <c r="X361" s="100"/>
      <c r="Y361" s="100"/>
      <c r="Z361" s="100"/>
      <c r="AA361" s="228"/>
      <c r="AB361" s="228"/>
      <c r="AC361" s="228"/>
      <c r="AD361" s="228"/>
      <c r="AE361" s="228"/>
      <c r="AF361" s="228"/>
      <c r="AG361" s="228"/>
      <c r="AH361" s="228"/>
      <c r="AI361" s="228"/>
      <c r="AJ361" s="228"/>
      <c r="AK361" s="228"/>
      <c r="AL361" s="228"/>
      <c r="AM361" s="228"/>
      <c r="AN361" s="228"/>
      <c r="AO361" s="228"/>
      <c r="AP361" s="228"/>
      <c r="AQ361" s="228"/>
      <c r="AR361" s="228"/>
      <c r="AS361" s="228"/>
      <c r="AT361" s="228"/>
      <c r="AU361" s="228"/>
      <c r="AV361" s="228"/>
      <c r="AW361" s="228"/>
      <c r="AX361" s="228"/>
      <c r="AY361" s="228"/>
      <c r="AZ361" s="228"/>
      <c r="BA361" s="228"/>
      <c r="BB361" s="228"/>
      <c r="BC361" s="228"/>
      <c r="BD361" s="228"/>
      <c r="BE361" s="228"/>
      <c r="BF361" s="228"/>
      <c r="BG361" s="228"/>
      <c r="BH361" s="228"/>
      <c r="BI361" s="228"/>
      <c r="BJ361" s="221"/>
      <c r="BK361" s="221"/>
    </row>
    <row r="362" spans="1:63" hidden="1" outlineLevel="1">
      <c r="A362" s="9"/>
      <c r="B362" s="44"/>
      <c r="C362" s="127" t="str">
        <f>Asset7</f>
        <v>Communications</v>
      </c>
      <c r="D362" s="9"/>
      <c r="E362" s="9"/>
      <c r="F362" s="139"/>
      <c r="G362" s="201">
        <f>Input!O13</f>
        <v>1.3665862382849805</v>
      </c>
      <c r="H362" s="115"/>
      <c r="I362" s="115"/>
      <c r="J362" s="115"/>
      <c r="K362" s="115"/>
      <c r="L362" s="115"/>
      <c r="M362" s="9"/>
      <c r="N362" s="111"/>
      <c r="O362" s="150"/>
      <c r="P362" s="150"/>
      <c r="Q362" s="150"/>
      <c r="R362" s="100"/>
      <c r="S362" s="100"/>
      <c r="T362" s="100"/>
      <c r="U362" s="100"/>
      <c r="V362" s="100"/>
      <c r="W362" s="100"/>
      <c r="X362" s="100"/>
      <c r="Y362" s="100"/>
      <c r="Z362" s="100"/>
      <c r="AA362" s="228"/>
      <c r="AB362" s="228"/>
      <c r="AC362" s="228"/>
      <c r="AD362" s="228"/>
      <c r="AE362" s="228"/>
      <c r="AF362" s="228"/>
      <c r="AG362" s="228"/>
      <c r="AH362" s="228"/>
      <c r="AI362" s="228"/>
      <c r="AJ362" s="228"/>
      <c r="AK362" s="228"/>
      <c r="AL362" s="228"/>
      <c r="AM362" s="228"/>
      <c r="AN362" s="228"/>
      <c r="AO362" s="228"/>
      <c r="AP362" s="228"/>
      <c r="AQ362" s="228"/>
      <c r="AR362" s="228"/>
      <c r="AS362" s="228"/>
      <c r="AT362" s="228"/>
      <c r="AU362" s="228"/>
      <c r="AV362" s="228"/>
      <c r="AW362" s="228"/>
      <c r="AX362" s="228"/>
      <c r="AY362" s="228"/>
      <c r="AZ362" s="228"/>
      <c r="BA362" s="228"/>
      <c r="BB362" s="228"/>
      <c r="BC362" s="228"/>
      <c r="BD362" s="228"/>
      <c r="BE362" s="228"/>
      <c r="BF362" s="228"/>
      <c r="BG362" s="228"/>
      <c r="BH362" s="228"/>
      <c r="BI362" s="228"/>
      <c r="BJ362" s="221"/>
      <c r="BK362" s="221"/>
    </row>
    <row r="363" spans="1:63" hidden="1" outlineLevel="1">
      <c r="A363" s="9"/>
      <c r="B363" s="44"/>
      <c r="C363" s="127" t="str">
        <f>Asset8</f>
        <v>Inventory</v>
      </c>
      <c r="D363" s="9"/>
      <c r="E363" s="9"/>
      <c r="F363" s="139"/>
      <c r="G363" s="201">
        <f>Input!O14</f>
        <v>0</v>
      </c>
      <c r="H363" s="115"/>
      <c r="I363" s="115"/>
      <c r="J363" s="115"/>
      <c r="K363" s="115"/>
      <c r="L363" s="115"/>
      <c r="M363" s="9"/>
      <c r="N363" s="111"/>
      <c r="O363" s="150"/>
      <c r="P363" s="150"/>
      <c r="Q363" s="150"/>
      <c r="R363" s="100"/>
      <c r="S363" s="100"/>
      <c r="T363" s="100"/>
      <c r="U363" s="100"/>
      <c r="V363" s="100"/>
      <c r="W363" s="100"/>
      <c r="X363" s="100"/>
      <c r="Y363" s="100"/>
      <c r="Z363" s="100"/>
      <c r="AA363" s="228"/>
      <c r="AB363" s="228"/>
      <c r="AC363" s="228"/>
      <c r="AD363" s="228"/>
      <c r="AE363" s="228"/>
      <c r="AF363" s="228"/>
      <c r="AG363" s="228"/>
      <c r="AH363" s="228"/>
      <c r="AI363" s="228"/>
      <c r="AJ363" s="228"/>
      <c r="AK363" s="228"/>
      <c r="AL363" s="228"/>
      <c r="AM363" s="228"/>
      <c r="AN363" s="228"/>
      <c r="AO363" s="228"/>
      <c r="AP363" s="228"/>
      <c r="AQ363" s="228"/>
      <c r="AR363" s="228"/>
      <c r="AS363" s="228"/>
      <c r="AT363" s="228"/>
      <c r="AU363" s="228"/>
      <c r="AV363" s="228"/>
      <c r="AW363" s="228"/>
      <c r="AX363" s="228"/>
      <c r="AY363" s="228"/>
      <c r="AZ363" s="228"/>
      <c r="BA363" s="228"/>
      <c r="BB363" s="228"/>
      <c r="BC363" s="228"/>
      <c r="BD363" s="228"/>
      <c r="BE363" s="228"/>
      <c r="BF363" s="228"/>
      <c r="BG363" s="228"/>
      <c r="BH363" s="228"/>
      <c r="BI363" s="228"/>
      <c r="BJ363" s="221"/>
      <c r="BK363" s="221"/>
    </row>
    <row r="364" spans="1:63" hidden="1" outlineLevel="1">
      <c r="A364" s="9"/>
      <c r="B364" s="44"/>
      <c r="C364" s="127" t="str">
        <f>Asset9</f>
        <v>IT</v>
      </c>
      <c r="D364" s="9"/>
      <c r="E364" s="9"/>
      <c r="F364" s="139"/>
      <c r="G364" s="201">
        <f>Input!O15</f>
        <v>0</v>
      </c>
      <c r="H364" s="115"/>
      <c r="I364" s="115"/>
      <c r="J364" s="115"/>
      <c r="K364" s="115"/>
      <c r="L364" s="115"/>
      <c r="M364" s="9"/>
      <c r="N364" s="111"/>
      <c r="O364" s="150"/>
      <c r="P364" s="150"/>
      <c r="Q364" s="150"/>
      <c r="R364" s="100"/>
      <c r="S364" s="100"/>
      <c r="T364" s="100"/>
      <c r="U364" s="100"/>
      <c r="V364" s="100"/>
      <c r="W364" s="100"/>
      <c r="X364" s="100"/>
      <c r="Y364" s="100"/>
      <c r="Z364" s="100"/>
      <c r="AA364" s="228"/>
      <c r="AB364" s="228"/>
      <c r="AC364" s="228"/>
      <c r="AD364" s="228"/>
      <c r="AE364" s="228"/>
      <c r="AF364" s="228"/>
      <c r="AG364" s="228"/>
      <c r="AH364" s="228"/>
      <c r="AI364" s="228"/>
      <c r="AJ364" s="228"/>
      <c r="AK364" s="228"/>
      <c r="AL364" s="228"/>
      <c r="AM364" s="228"/>
      <c r="AN364" s="228"/>
      <c r="AO364" s="228"/>
      <c r="AP364" s="228"/>
      <c r="AQ364" s="228"/>
      <c r="AR364" s="228"/>
      <c r="AS364" s="228"/>
      <c r="AT364" s="228"/>
      <c r="AU364" s="228"/>
      <c r="AV364" s="228"/>
      <c r="AW364" s="228"/>
      <c r="AX364" s="228"/>
      <c r="AY364" s="228"/>
      <c r="AZ364" s="228"/>
      <c r="BA364" s="228"/>
      <c r="BB364" s="228"/>
      <c r="BC364" s="228"/>
      <c r="BD364" s="228"/>
      <c r="BE364" s="228"/>
      <c r="BF364" s="228"/>
      <c r="BG364" s="228"/>
      <c r="BH364" s="228"/>
      <c r="BI364" s="228"/>
      <c r="BJ364" s="221"/>
      <c r="BK364" s="221"/>
    </row>
    <row r="365" spans="1:63" hidden="1" outlineLevel="1">
      <c r="A365" s="9"/>
      <c r="B365" s="44"/>
      <c r="C365" s="127" t="str">
        <f>Asset10</f>
        <v>Vehicles</v>
      </c>
      <c r="D365" s="9"/>
      <c r="E365" s="9"/>
      <c r="F365" s="139"/>
      <c r="G365" s="201">
        <f>Input!O16</f>
        <v>0</v>
      </c>
      <c r="H365" s="115"/>
      <c r="I365" s="115"/>
      <c r="J365" s="115"/>
      <c r="K365" s="115"/>
      <c r="L365" s="115"/>
      <c r="M365" s="9"/>
      <c r="N365" s="111"/>
      <c r="O365" s="150"/>
      <c r="P365" s="150"/>
      <c r="Q365" s="150"/>
      <c r="R365" s="100"/>
      <c r="S365" s="100"/>
      <c r="T365" s="100"/>
      <c r="U365" s="100"/>
      <c r="V365" s="100"/>
      <c r="W365" s="100"/>
      <c r="X365" s="100"/>
      <c r="Y365" s="100"/>
      <c r="Z365" s="100"/>
      <c r="AA365" s="228"/>
      <c r="AB365" s="228"/>
      <c r="AC365" s="228"/>
      <c r="AD365" s="228"/>
      <c r="AE365" s="228"/>
      <c r="AF365" s="228"/>
      <c r="AG365" s="228"/>
      <c r="AH365" s="228"/>
      <c r="AI365" s="228"/>
      <c r="AJ365" s="228"/>
      <c r="AK365" s="228"/>
      <c r="AL365" s="228"/>
      <c r="AM365" s="228"/>
      <c r="AN365" s="228"/>
      <c r="AO365" s="228"/>
      <c r="AP365" s="228"/>
      <c r="AQ365" s="228"/>
      <c r="AR365" s="228"/>
      <c r="AS365" s="228"/>
      <c r="AT365" s="228"/>
      <c r="AU365" s="228"/>
      <c r="AV365" s="228"/>
      <c r="AW365" s="228"/>
      <c r="AX365" s="228"/>
      <c r="AY365" s="228"/>
      <c r="AZ365" s="228"/>
      <c r="BA365" s="228"/>
      <c r="BB365" s="228"/>
      <c r="BC365" s="228"/>
      <c r="BD365" s="228"/>
      <c r="BE365" s="228"/>
      <c r="BF365" s="228"/>
      <c r="BG365" s="228"/>
      <c r="BH365" s="228"/>
      <c r="BI365" s="228"/>
      <c r="BJ365" s="221"/>
      <c r="BK365" s="221"/>
    </row>
    <row r="366" spans="1:63" hidden="1" outlineLevel="1">
      <c r="A366" s="9"/>
      <c r="B366" s="44"/>
      <c r="C366" s="127" t="str">
        <f>Asset11</f>
        <v>other</v>
      </c>
      <c r="D366" s="9"/>
      <c r="E366" s="9"/>
      <c r="F366" s="139"/>
      <c r="G366" s="201">
        <f>Input!O17</f>
        <v>0</v>
      </c>
      <c r="H366" s="115"/>
      <c r="I366" s="115"/>
      <c r="J366" s="115"/>
      <c r="K366" s="115"/>
      <c r="L366" s="115"/>
      <c r="M366" s="9"/>
      <c r="N366" s="111"/>
      <c r="O366" s="150"/>
      <c r="P366" s="150"/>
      <c r="Q366" s="150"/>
      <c r="R366" s="100"/>
      <c r="S366" s="100"/>
      <c r="T366" s="100"/>
      <c r="U366" s="100"/>
      <c r="V366" s="100"/>
      <c r="W366" s="100"/>
      <c r="X366" s="100"/>
      <c r="Y366" s="100"/>
      <c r="Z366" s="100"/>
      <c r="AA366" s="228"/>
      <c r="AB366" s="228"/>
      <c r="AC366" s="228"/>
      <c r="AD366" s="228"/>
      <c r="AE366" s="228"/>
      <c r="AF366" s="228"/>
      <c r="AG366" s="228"/>
      <c r="AH366" s="228"/>
      <c r="AI366" s="228"/>
      <c r="AJ366" s="228"/>
      <c r="AK366" s="228"/>
      <c r="AL366" s="228"/>
      <c r="AM366" s="228"/>
      <c r="AN366" s="228"/>
      <c r="AO366" s="228"/>
      <c r="AP366" s="228"/>
      <c r="AQ366" s="228"/>
      <c r="AR366" s="228"/>
      <c r="AS366" s="228"/>
      <c r="AT366" s="228"/>
      <c r="AU366" s="228"/>
      <c r="AV366" s="228"/>
      <c r="AW366" s="228"/>
      <c r="AX366" s="228"/>
      <c r="AY366" s="228"/>
      <c r="AZ366" s="228"/>
      <c r="BA366" s="228"/>
      <c r="BB366" s="228"/>
      <c r="BC366" s="228"/>
      <c r="BD366" s="228"/>
      <c r="BE366" s="228"/>
      <c r="BF366" s="228"/>
      <c r="BG366" s="228"/>
      <c r="BH366" s="228"/>
      <c r="BI366" s="228"/>
      <c r="BJ366" s="221"/>
      <c r="BK366" s="221"/>
    </row>
    <row r="367" spans="1:63" hidden="1" outlineLevel="1">
      <c r="A367" s="9"/>
      <c r="B367" s="44"/>
      <c r="C367" s="127" t="str">
        <f>Asset12</f>
        <v>premises</v>
      </c>
      <c r="D367" s="9"/>
      <c r="E367" s="9"/>
      <c r="F367" s="139"/>
      <c r="G367" s="201">
        <f>Input!O18</f>
        <v>0</v>
      </c>
      <c r="H367" s="115"/>
      <c r="I367" s="115"/>
      <c r="J367" s="115"/>
      <c r="K367" s="115"/>
      <c r="L367" s="115"/>
      <c r="M367" s="9"/>
      <c r="N367" s="111"/>
      <c r="O367" s="150"/>
      <c r="P367" s="150"/>
      <c r="Q367" s="150"/>
      <c r="R367" s="100"/>
      <c r="S367" s="100"/>
      <c r="T367" s="100"/>
      <c r="U367" s="100"/>
      <c r="V367" s="100"/>
      <c r="W367" s="100"/>
      <c r="X367" s="100"/>
      <c r="Y367" s="100"/>
      <c r="Z367" s="100"/>
      <c r="AA367" s="228"/>
      <c r="AB367" s="228"/>
      <c r="AC367" s="228"/>
      <c r="AD367" s="228"/>
      <c r="AE367" s="228"/>
      <c r="AF367" s="228"/>
      <c r="AG367" s="228"/>
      <c r="AH367" s="228"/>
      <c r="AI367" s="228"/>
      <c r="AJ367" s="228"/>
      <c r="AK367" s="228"/>
      <c r="AL367" s="228"/>
      <c r="AM367" s="228"/>
      <c r="AN367" s="228"/>
      <c r="AO367" s="228"/>
      <c r="AP367" s="228"/>
      <c r="AQ367" s="228"/>
      <c r="AR367" s="228"/>
      <c r="AS367" s="228"/>
      <c r="AT367" s="228"/>
      <c r="AU367" s="228"/>
      <c r="AV367" s="228"/>
      <c r="AW367" s="228"/>
      <c r="AX367" s="228"/>
      <c r="AY367" s="228"/>
      <c r="AZ367" s="228"/>
      <c r="BA367" s="228"/>
      <c r="BB367" s="228"/>
      <c r="BC367" s="228"/>
      <c r="BD367" s="228"/>
      <c r="BE367" s="228"/>
      <c r="BF367" s="228"/>
      <c r="BG367" s="228"/>
      <c r="BH367" s="228"/>
      <c r="BI367" s="228"/>
      <c r="BJ367" s="221"/>
      <c r="BK367" s="221"/>
    </row>
    <row r="368" spans="1:63" hidden="1" outlineLevel="1">
      <c r="A368" s="9"/>
      <c r="B368" s="44"/>
      <c r="C368" s="127" t="str">
        <f>Asset13</f>
        <v>Land</v>
      </c>
      <c r="D368" s="9"/>
      <c r="E368" s="9"/>
      <c r="F368" s="139"/>
      <c r="G368" s="201">
        <f>Input!O19</f>
        <v>0</v>
      </c>
      <c r="H368" s="115"/>
      <c r="I368" s="115"/>
      <c r="J368" s="115"/>
      <c r="K368" s="115"/>
      <c r="L368" s="115"/>
      <c r="M368" s="9"/>
      <c r="N368" s="111"/>
      <c r="O368" s="150"/>
      <c r="P368" s="150"/>
      <c r="Q368" s="150"/>
      <c r="R368" s="100"/>
      <c r="S368" s="100"/>
      <c r="T368" s="100"/>
      <c r="U368" s="100"/>
      <c r="V368" s="100"/>
      <c r="W368" s="100"/>
      <c r="X368" s="100"/>
      <c r="Y368" s="100"/>
      <c r="Z368" s="100"/>
      <c r="AA368" s="228"/>
      <c r="AB368" s="228"/>
      <c r="AC368" s="228"/>
      <c r="AD368" s="228"/>
      <c r="AE368" s="228"/>
      <c r="AF368" s="228"/>
      <c r="AG368" s="228"/>
      <c r="AH368" s="228"/>
      <c r="AI368" s="228"/>
      <c r="AJ368" s="228"/>
      <c r="AK368" s="228"/>
      <c r="AL368" s="228"/>
      <c r="AM368" s="228"/>
      <c r="AN368" s="228"/>
      <c r="AO368" s="228"/>
      <c r="AP368" s="228"/>
      <c r="AQ368" s="228"/>
      <c r="AR368" s="228"/>
      <c r="AS368" s="228"/>
      <c r="AT368" s="228"/>
      <c r="AU368" s="228"/>
      <c r="AV368" s="228"/>
      <c r="AW368" s="228"/>
      <c r="AX368" s="228"/>
      <c r="AY368" s="228"/>
      <c r="AZ368" s="228"/>
      <c r="BA368" s="228"/>
      <c r="BB368" s="228"/>
      <c r="BC368" s="228"/>
      <c r="BD368" s="228"/>
      <c r="BE368" s="228"/>
      <c r="BF368" s="228"/>
      <c r="BG368" s="228"/>
      <c r="BH368" s="228"/>
      <c r="BI368" s="228"/>
      <c r="BJ368" s="221"/>
      <c r="BK368" s="221"/>
    </row>
    <row r="369" spans="1:63" hidden="1" outlineLevel="1">
      <c r="A369" s="9"/>
      <c r="B369" s="44"/>
      <c r="C369" s="127" t="str">
        <f>Asset14</f>
        <v>Easements</v>
      </c>
      <c r="D369" s="9"/>
      <c r="E369" s="9"/>
      <c r="F369" s="139"/>
      <c r="G369" s="201">
        <f>Input!O20</f>
        <v>0</v>
      </c>
      <c r="H369" s="115"/>
      <c r="I369" s="115"/>
      <c r="J369" s="115"/>
      <c r="K369" s="115"/>
      <c r="L369" s="115"/>
      <c r="M369" s="9"/>
      <c r="N369" s="111"/>
      <c r="O369" s="150"/>
      <c r="P369" s="150"/>
      <c r="Q369" s="150"/>
      <c r="R369" s="100"/>
      <c r="S369" s="100"/>
      <c r="T369" s="100"/>
      <c r="U369" s="100"/>
      <c r="V369" s="100"/>
      <c r="W369" s="100"/>
      <c r="X369" s="100"/>
      <c r="Y369" s="100"/>
      <c r="Z369" s="100"/>
      <c r="AA369" s="228"/>
      <c r="AB369" s="228"/>
      <c r="AC369" s="228"/>
      <c r="AD369" s="228"/>
      <c r="AE369" s="228"/>
      <c r="AF369" s="228"/>
      <c r="AG369" s="228"/>
      <c r="AH369" s="228"/>
      <c r="AI369" s="228"/>
      <c r="AJ369" s="228"/>
      <c r="AK369" s="228"/>
      <c r="AL369" s="228"/>
      <c r="AM369" s="228"/>
      <c r="AN369" s="228"/>
      <c r="AO369" s="228"/>
      <c r="AP369" s="228"/>
      <c r="AQ369" s="228"/>
      <c r="AR369" s="228"/>
      <c r="AS369" s="228"/>
      <c r="AT369" s="228"/>
      <c r="AU369" s="228"/>
      <c r="AV369" s="228"/>
      <c r="AW369" s="228"/>
      <c r="AX369" s="228"/>
      <c r="AY369" s="228"/>
      <c r="AZ369" s="228"/>
      <c r="BA369" s="228"/>
      <c r="BB369" s="228"/>
      <c r="BC369" s="228"/>
      <c r="BD369" s="228"/>
      <c r="BE369" s="228"/>
      <c r="BF369" s="228"/>
      <c r="BG369" s="228"/>
      <c r="BH369" s="228"/>
      <c r="BI369" s="228"/>
      <c r="BJ369" s="221"/>
      <c r="BK369" s="221"/>
    </row>
    <row r="370" spans="1:63" hidden="1" outlineLevel="1">
      <c r="A370" s="9"/>
      <c r="B370" s="44"/>
      <c r="C370" s="127">
        <f>Asset15</f>
        <v>0</v>
      </c>
      <c r="D370" s="9"/>
      <c r="E370" s="9"/>
      <c r="F370" s="139"/>
      <c r="G370" s="201">
        <f>Input!O21</f>
        <v>0</v>
      </c>
      <c r="H370" s="115"/>
      <c r="I370" s="115"/>
      <c r="J370" s="115"/>
      <c r="K370" s="115"/>
      <c r="L370" s="115"/>
      <c r="M370" s="9"/>
      <c r="N370" s="111"/>
      <c r="O370" s="150"/>
      <c r="P370" s="150"/>
      <c r="Q370" s="150"/>
      <c r="R370" s="100"/>
      <c r="S370" s="100"/>
      <c r="T370" s="100"/>
      <c r="U370" s="100"/>
      <c r="V370" s="100"/>
      <c r="W370" s="100"/>
      <c r="X370" s="100"/>
      <c r="Y370" s="100"/>
      <c r="Z370" s="100"/>
      <c r="AA370" s="228"/>
      <c r="AB370" s="228"/>
      <c r="AC370" s="228"/>
      <c r="AD370" s="228"/>
      <c r="AE370" s="228"/>
      <c r="AF370" s="228"/>
      <c r="AG370" s="228"/>
      <c r="AH370" s="228"/>
      <c r="AI370" s="228"/>
      <c r="AJ370" s="228"/>
      <c r="AK370" s="228"/>
      <c r="AL370" s="228"/>
      <c r="AM370" s="228"/>
      <c r="AN370" s="228"/>
      <c r="AO370" s="228"/>
      <c r="AP370" s="228"/>
      <c r="AQ370" s="228"/>
      <c r="AR370" s="228"/>
      <c r="AS370" s="228"/>
      <c r="AT370" s="228"/>
      <c r="AU370" s="228"/>
      <c r="AV370" s="228"/>
      <c r="AW370" s="228"/>
      <c r="AX370" s="228"/>
      <c r="AY370" s="228"/>
      <c r="AZ370" s="228"/>
      <c r="BA370" s="228"/>
      <c r="BB370" s="228"/>
      <c r="BC370" s="228"/>
      <c r="BD370" s="228"/>
      <c r="BE370" s="228"/>
      <c r="BF370" s="228"/>
      <c r="BG370" s="228"/>
      <c r="BH370" s="228"/>
      <c r="BI370" s="228"/>
      <c r="BJ370" s="221"/>
      <c r="BK370" s="221"/>
    </row>
    <row r="371" spans="1:63" hidden="1" outlineLevel="1">
      <c r="A371" s="9"/>
      <c r="B371" s="44"/>
      <c r="C371" s="127">
        <f>Asset16</f>
        <v>0</v>
      </c>
      <c r="D371" s="9"/>
      <c r="E371" s="9"/>
      <c r="F371" s="139"/>
      <c r="G371" s="201">
        <f>Input!O22</f>
        <v>0</v>
      </c>
      <c r="H371" s="115"/>
      <c r="I371" s="115"/>
      <c r="J371" s="115"/>
      <c r="K371" s="115"/>
      <c r="L371" s="115"/>
      <c r="M371" s="9"/>
      <c r="N371" s="111"/>
      <c r="O371" s="150"/>
      <c r="P371" s="150"/>
      <c r="Q371" s="150"/>
      <c r="R371" s="100"/>
      <c r="S371" s="100"/>
      <c r="T371" s="100"/>
      <c r="U371" s="100"/>
      <c r="V371" s="100"/>
      <c r="W371" s="100"/>
      <c r="X371" s="100"/>
      <c r="Y371" s="100"/>
      <c r="Z371" s="100"/>
      <c r="AA371" s="228"/>
      <c r="AB371" s="228"/>
      <c r="AC371" s="228"/>
      <c r="AD371" s="228"/>
      <c r="AE371" s="228"/>
      <c r="AF371" s="228"/>
      <c r="AG371" s="228"/>
      <c r="AH371" s="228"/>
      <c r="AI371" s="228"/>
      <c r="AJ371" s="228"/>
      <c r="AK371" s="228"/>
      <c r="AL371" s="228"/>
      <c r="AM371" s="228"/>
      <c r="AN371" s="228"/>
      <c r="AO371" s="228"/>
      <c r="AP371" s="228"/>
      <c r="AQ371" s="228"/>
      <c r="AR371" s="228"/>
      <c r="AS371" s="228"/>
      <c r="AT371" s="228"/>
      <c r="AU371" s="228"/>
      <c r="AV371" s="228"/>
      <c r="AW371" s="228"/>
      <c r="AX371" s="228"/>
      <c r="AY371" s="228"/>
      <c r="AZ371" s="228"/>
      <c r="BA371" s="228"/>
      <c r="BB371" s="228"/>
      <c r="BC371" s="228"/>
      <c r="BD371" s="228"/>
      <c r="BE371" s="228"/>
      <c r="BF371" s="228"/>
      <c r="BG371" s="228"/>
      <c r="BH371" s="228"/>
      <c r="BI371" s="228"/>
      <c r="BJ371" s="221"/>
      <c r="BK371" s="221"/>
    </row>
    <row r="372" spans="1:63" hidden="1" outlineLevel="1">
      <c r="A372" s="9"/>
      <c r="B372" s="44"/>
      <c r="C372" s="127">
        <f>Asset17</f>
        <v>0</v>
      </c>
      <c r="D372" s="9"/>
      <c r="E372" s="9"/>
      <c r="F372" s="139"/>
      <c r="G372" s="201">
        <f>Input!O23</f>
        <v>0</v>
      </c>
      <c r="H372" s="115"/>
      <c r="I372" s="115"/>
      <c r="J372" s="115"/>
      <c r="K372" s="115"/>
      <c r="L372" s="115"/>
      <c r="M372" s="9"/>
      <c r="N372" s="111"/>
      <c r="O372" s="150"/>
      <c r="P372" s="150"/>
      <c r="Q372" s="150"/>
      <c r="R372" s="100"/>
      <c r="S372" s="100"/>
      <c r="T372" s="100"/>
      <c r="U372" s="100"/>
      <c r="V372" s="100"/>
      <c r="W372" s="100"/>
      <c r="X372" s="100"/>
      <c r="Y372" s="100"/>
      <c r="Z372" s="100"/>
      <c r="AA372" s="228"/>
      <c r="AB372" s="228"/>
      <c r="AC372" s="228"/>
      <c r="AD372" s="228"/>
      <c r="AE372" s="228"/>
      <c r="AF372" s="228"/>
      <c r="AG372" s="228"/>
      <c r="AH372" s="228"/>
      <c r="AI372" s="228"/>
      <c r="AJ372" s="228"/>
      <c r="AK372" s="228"/>
      <c r="AL372" s="228"/>
      <c r="AM372" s="228"/>
      <c r="AN372" s="228"/>
      <c r="AO372" s="228"/>
      <c r="AP372" s="228"/>
      <c r="AQ372" s="228"/>
      <c r="AR372" s="228"/>
      <c r="AS372" s="228"/>
      <c r="AT372" s="228"/>
      <c r="AU372" s="228"/>
      <c r="AV372" s="228"/>
      <c r="AW372" s="228"/>
      <c r="AX372" s="228"/>
      <c r="AY372" s="228"/>
      <c r="AZ372" s="228"/>
      <c r="BA372" s="228"/>
      <c r="BB372" s="228"/>
      <c r="BC372" s="228"/>
      <c r="BD372" s="228"/>
      <c r="BE372" s="228"/>
      <c r="BF372" s="228"/>
      <c r="BG372" s="228"/>
      <c r="BH372" s="228"/>
      <c r="BI372" s="228"/>
      <c r="BJ372" s="221"/>
      <c r="BK372" s="221"/>
    </row>
    <row r="373" spans="1:63" hidden="1" outlineLevel="1">
      <c r="A373" s="9"/>
      <c r="B373" s="44"/>
      <c r="C373" s="127">
        <f>Asset18</f>
        <v>0</v>
      </c>
      <c r="D373" s="9"/>
      <c r="E373" s="9"/>
      <c r="F373" s="139"/>
      <c r="G373" s="201">
        <f>Input!O24</f>
        <v>0</v>
      </c>
      <c r="H373" s="115"/>
      <c r="I373" s="115"/>
      <c r="J373" s="115"/>
      <c r="K373" s="115"/>
      <c r="L373" s="115"/>
      <c r="M373" s="9"/>
      <c r="N373" s="111"/>
      <c r="O373" s="150"/>
      <c r="P373" s="150"/>
      <c r="Q373" s="150"/>
      <c r="R373" s="100"/>
      <c r="S373" s="100"/>
      <c r="T373" s="100"/>
      <c r="U373" s="100"/>
      <c r="V373" s="100"/>
      <c r="W373" s="100"/>
      <c r="X373" s="100"/>
      <c r="Y373" s="100"/>
      <c r="Z373" s="100"/>
      <c r="AA373" s="228"/>
      <c r="AB373" s="228"/>
      <c r="AC373" s="228"/>
      <c r="AD373" s="228"/>
      <c r="AE373" s="228"/>
      <c r="AF373" s="228"/>
      <c r="AG373" s="228"/>
      <c r="AH373" s="228"/>
      <c r="AI373" s="228"/>
      <c r="AJ373" s="228"/>
      <c r="AK373" s="228"/>
      <c r="AL373" s="228"/>
      <c r="AM373" s="228"/>
      <c r="AN373" s="228"/>
      <c r="AO373" s="228"/>
      <c r="AP373" s="228"/>
      <c r="AQ373" s="228"/>
      <c r="AR373" s="228"/>
      <c r="AS373" s="228"/>
      <c r="AT373" s="228"/>
      <c r="AU373" s="228"/>
      <c r="AV373" s="228"/>
      <c r="AW373" s="228"/>
      <c r="AX373" s="228"/>
      <c r="AY373" s="228"/>
      <c r="AZ373" s="228"/>
      <c r="BA373" s="228"/>
      <c r="BB373" s="228"/>
      <c r="BC373" s="228"/>
      <c r="BD373" s="228"/>
      <c r="BE373" s="228"/>
      <c r="BF373" s="228"/>
      <c r="BG373" s="228"/>
      <c r="BH373" s="228"/>
      <c r="BI373" s="228"/>
      <c r="BJ373" s="221"/>
      <c r="BK373" s="221"/>
    </row>
    <row r="374" spans="1:63" hidden="1" outlineLevel="1">
      <c r="A374" s="9"/>
      <c r="B374" s="44"/>
      <c r="C374" s="127">
        <f>Asset19</f>
        <v>0</v>
      </c>
      <c r="D374" s="9"/>
      <c r="E374" s="9"/>
      <c r="F374" s="139"/>
      <c r="G374" s="201">
        <f>Input!O25</f>
        <v>0</v>
      </c>
      <c r="H374" s="115"/>
      <c r="I374" s="115"/>
      <c r="J374" s="115"/>
      <c r="K374" s="115"/>
      <c r="L374" s="115"/>
      <c r="M374" s="9"/>
      <c r="N374" s="111"/>
      <c r="O374" s="150"/>
      <c r="P374" s="150"/>
      <c r="Q374" s="150"/>
      <c r="R374" s="100"/>
      <c r="S374" s="100"/>
      <c r="T374" s="100"/>
      <c r="U374" s="100"/>
      <c r="V374" s="100"/>
      <c r="W374" s="100"/>
      <c r="X374" s="100"/>
      <c r="Y374" s="100"/>
      <c r="Z374" s="100"/>
      <c r="AA374" s="228"/>
      <c r="AB374" s="228"/>
      <c r="AC374" s="228"/>
      <c r="AD374" s="228"/>
      <c r="AE374" s="228"/>
      <c r="AF374" s="228"/>
      <c r="AG374" s="228"/>
      <c r="AH374" s="228"/>
      <c r="AI374" s="228"/>
      <c r="AJ374" s="228"/>
      <c r="AK374" s="228"/>
      <c r="AL374" s="228"/>
      <c r="AM374" s="228"/>
      <c r="AN374" s="228"/>
      <c r="AO374" s="228"/>
      <c r="AP374" s="228"/>
      <c r="AQ374" s="228"/>
      <c r="AR374" s="228"/>
      <c r="AS374" s="228"/>
      <c r="AT374" s="228"/>
      <c r="AU374" s="228"/>
      <c r="AV374" s="228"/>
      <c r="AW374" s="228"/>
      <c r="AX374" s="228"/>
      <c r="AY374" s="228"/>
      <c r="AZ374" s="228"/>
      <c r="BA374" s="228"/>
      <c r="BB374" s="228"/>
      <c r="BC374" s="228"/>
      <c r="BD374" s="228"/>
      <c r="BE374" s="228"/>
      <c r="BF374" s="228"/>
      <c r="BG374" s="228"/>
      <c r="BH374" s="228"/>
      <c r="BI374" s="228"/>
      <c r="BJ374" s="221"/>
      <c r="BK374" s="221"/>
    </row>
    <row r="375" spans="1:63" hidden="1" outlineLevel="1">
      <c r="A375" s="9"/>
      <c r="B375" s="44"/>
      <c r="C375" s="127">
        <f>Asset20</f>
        <v>0</v>
      </c>
      <c r="D375" s="9"/>
      <c r="E375" s="9"/>
      <c r="F375" s="139"/>
      <c r="G375" s="201">
        <f>Input!O26</f>
        <v>0</v>
      </c>
      <c r="H375" s="115"/>
      <c r="I375" s="115"/>
      <c r="J375" s="115"/>
      <c r="K375" s="115"/>
      <c r="L375" s="115"/>
      <c r="M375" s="9"/>
      <c r="N375" s="111"/>
      <c r="O375" s="150"/>
      <c r="P375" s="150"/>
      <c r="Q375" s="150"/>
      <c r="R375" s="100"/>
      <c r="S375" s="100"/>
      <c r="T375" s="100"/>
      <c r="U375" s="100"/>
      <c r="V375" s="100"/>
      <c r="W375" s="100"/>
      <c r="X375" s="100"/>
      <c r="Y375" s="100"/>
      <c r="Z375" s="100"/>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1"/>
      <c r="BK375" s="221"/>
    </row>
    <row r="376" spans="1:63" collapsed="1">
      <c r="A376" s="9"/>
      <c r="B376" s="151"/>
      <c r="C376" s="26"/>
      <c r="D376" s="9"/>
      <c r="E376" s="9"/>
      <c r="F376" s="139"/>
      <c r="G376" s="203"/>
      <c r="H376" s="115"/>
      <c r="I376" s="115"/>
      <c r="J376" s="115"/>
      <c r="K376" s="115"/>
      <c r="L376" s="115"/>
      <c r="M376" s="9"/>
      <c r="N376" s="111"/>
      <c r="O376" s="150"/>
      <c r="P376" s="150"/>
      <c r="Q376" s="150"/>
      <c r="R376" s="100"/>
      <c r="S376" s="100"/>
      <c r="T376" s="100"/>
      <c r="U376" s="100"/>
      <c r="V376" s="100"/>
      <c r="W376" s="100"/>
      <c r="X376" s="100"/>
      <c r="Y376" s="100"/>
      <c r="Z376" s="100"/>
      <c r="AA376" s="228"/>
      <c r="AB376" s="228"/>
      <c r="AC376" s="228"/>
      <c r="AD376" s="228"/>
      <c r="AE376" s="228"/>
      <c r="AF376" s="228"/>
      <c r="AG376" s="228"/>
      <c r="AH376" s="228"/>
      <c r="AI376" s="228"/>
      <c r="AJ376" s="228"/>
      <c r="AK376" s="228"/>
      <c r="AL376" s="228"/>
      <c r="AM376" s="228"/>
      <c r="AN376" s="228"/>
      <c r="AO376" s="228"/>
      <c r="AP376" s="228"/>
      <c r="AQ376" s="228"/>
      <c r="AR376" s="228"/>
      <c r="AS376" s="228"/>
      <c r="AT376" s="228"/>
      <c r="AU376" s="228"/>
      <c r="AV376" s="228"/>
      <c r="AW376" s="228"/>
      <c r="AX376" s="228"/>
      <c r="AY376" s="228"/>
      <c r="AZ376" s="228"/>
      <c r="BA376" s="228"/>
      <c r="BB376" s="228"/>
      <c r="BC376" s="228"/>
      <c r="BD376" s="228"/>
      <c r="BE376" s="228"/>
      <c r="BF376" s="228"/>
      <c r="BG376" s="228"/>
      <c r="BH376" s="228"/>
      <c r="BI376" s="228"/>
      <c r="BJ376" s="221"/>
      <c r="BK376" s="221"/>
    </row>
    <row r="377" spans="1:63">
      <c r="A377" s="9"/>
      <c r="B377" s="347" t="s">
        <v>155</v>
      </c>
      <c r="C377" s="26"/>
      <c r="D377" s="9"/>
      <c r="E377" s="9"/>
      <c r="F377" s="139"/>
      <c r="G377" s="203">
        <f>SUM(G378:G397)</f>
        <v>0.6657419876348567</v>
      </c>
      <c r="H377" s="115"/>
      <c r="I377" s="115"/>
      <c r="J377" s="115"/>
      <c r="K377" s="115"/>
      <c r="L377" s="115"/>
      <c r="M377" s="9"/>
      <c r="N377" s="111"/>
      <c r="O377" s="150"/>
      <c r="P377" s="150"/>
      <c r="Q377" s="150"/>
      <c r="R377" s="100"/>
      <c r="S377" s="100"/>
      <c r="T377" s="100"/>
      <c r="U377" s="100"/>
      <c r="V377" s="100"/>
      <c r="W377" s="100"/>
      <c r="X377" s="100"/>
      <c r="Y377" s="100"/>
      <c r="Z377" s="100"/>
      <c r="AA377" s="228"/>
      <c r="AB377" s="228"/>
      <c r="AC377" s="228"/>
      <c r="AD377" s="228"/>
      <c r="AE377" s="228"/>
      <c r="AF377" s="228"/>
      <c r="AG377" s="228"/>
      <c r="AH377" s="228"/>
      <c r="AI377" s="228"/>
      <c r="AJ377" s="228"/>
      <c r="AK377" s="228"/>
      <c r="AL377" s="228"/>
      <c r="AM377" s="228"/>
      <c r="AN377" s="228"/>
      <c r="AO377" s="228"/>
      <c r="AP377" s="228"/>
      <c r="AQ377" s="228"/>
      <c r="AR377" s="228"/>
      <c r="AS377" s="228"/>
      <c r="AT377" s="228"/>
      <c r="AU377" s="228"/>
      <c r="AV377" s="228"/>
      <c r="AW377" s="228"/>
      <c r="AX377" s="228"/>
      <c r="AY377" s="228"/>
      <c r="AZ377" s="228"/>
      <c r="BA377" s="228"/>
      <c r="BB377" s="228"/>
      <c r="BC377" s="228"/>
      <c r="BD377" s="228"/>
      <c r="BE377" s="228"/>
      <c r="BF377" s="228"/>
      <c r="BG377" s="228"/>
      <c r="BH377" s="228"/>
      <c r="BI377" s="228"/>
      <c r="BJ377" s="221"/>
      <c r="BK377" s="221"/>
    </row>
    <row r="378" spans="1:63" hidden="1" outlineLevel="1">
      <c r="A378" s="9"/>
      <c r="B378" s="9"/>
      <c r="C378" s="127" t="str">
        <f>Asset1</f>
        <v>Secondary</v>
      </c>
      <c r="D378" s="9"/>
      <c r="E378" s="9"/>
      <c r="F378" s="139"/>
      <c r="G378" s="201">
        <f>G356-G334</f>
        <v>8.2840342812513512E-2</v>
      </c>
      <c r="H378" s="115"/>
      <c r="I378" s="115"/>
      <c r="J378" s="115"/>
      <c r="K378" s="115"/>
      <c r="L378" s="115"/>
      <c r="M378" s="9"/>
      <c r="N378" s="111"/>
      <c r="O378" s="150"/>
      <c r="P378" s="150"/>
      <c r="Q378" s="150"/>
      <c r="R378" s="100"/>
      <c r="S378" s="100"/>
      <c r="T378" s="100"/>
      <c r="U378" s="100"/>
      <c r="V378" s="100"/>
      <c r="W378" s="100"/>
      <c r="X378" s="100"/>
      <c r="Y378" s="100"/>
      <c r="Z378" s="100"/>
      <c r="AA378" s="228"/>
      <c r="AB378" s="228"/>
      <c r="AC378" s="228"/>
      <c r="AD378" s="228"/>
      <c r="AE378" s="228"/>
      <c r="AF378" s="228"/>
      <c r="AG378" s="228"/>
      <c r="AH378" s="228"/>
      <c r="AI378" s="228"/>
      <c r="AJ378" s="228"/>
      <c r="AK378" s="228"/>
      <c r="AL378" s="228"/>
      <c r="AM378" s="228"/>
      <c r="AN378" s="228"/>
      <c r="AO378" s="228"/>
      <c r="AP378" s="228"/>
      <c r="AQ378" s="228"/>
      <c r="AR378" s="228"/>
      <c r="AS378" s="228"/>
      <c r="AT378" s="228"/>
      <c r="AU378" s="228"/>
      <c r="AV378" s="228"/>
      <c r="AW378" s="228"/>
      <c r="AX378" s="228"/>
      <c r="AY378" s="228"/>
      <c r="AZ378" s="228"/>
      <c r="BA378" s="228"/>
      <c r="BB378" s="228"/>
      <c r="BC378" s="228"/>
      <c r="BD378" s="228"/>
      <c r="BE378" s="228"/>
      <c r="BF378" s="228"/>
      <c r="BG378" s="228"/>
      <c r="BH378" s="228"/>
      <c r="BI378" s="228"/>
      <c r="BJ378" s="221"/>
      <c r="BK378" s="221"/>
    </row>
    <row r="379" spans="1:63" hidden="1" outlineLevel="1">
      <c r="A379" s="9"/>
      <c r="B379" s="44"/>
      <c r="C379" s="127" t="str">
        <f>Asset2</f>
        <v>Switchgear</v>
      </c>
      <c r="D379" s="9"/>
      <c r="E379" s="9"/>
      <c r="F379" s="139"/>
      <c r="G379" s="201">
        <f t="shared" ref="G379:G397" si="5">G357-G335</f>
        <v>0.36741665183803462</v>
      </c>
      <c r="H379" s="115"/>
      <c r="I379" s="115"/>
      <c r="J379" s="115"/>
      <c r="K379" s="115"/>
      <c r="L379" s="115"/>
      <c r="M379" s="9"/>
      <c r="N379" s="111"/>
      <c r="O379" s="150"/>
      <c r="P379" s="150"/>
      <c r="Q379" s="150"/>
      <c r="R379" s="100"/>
      <c r="S379" s="100"/>
      <c r="T379" s="100"/>
      <c r="U379" s="100"/>
      <c r="V379" s="100"/>
      <c r="W379" s="100"/>
      <c r="X379" s="100"/>
      <c r="Y379" s="100"/>
      <c r="Z379" s="100"/>
      <c r="AA379" s="228"/>
      <c r="AB379" s="228"/>
      <c r="AC379" s="228"/>
      <c r="AD379" s="228"/>
      <c r="AE379" s="228"/>
      <c r="AF379" s="228"/>
      <c r="AG379" s="228"/>
      <c r="AH379" s="228"/>
      <c r="AI379" s="228"/>
      <c r="AJ379" s="228"/>
      <c r="AK379" s="228"/>
      <c r="AL379" s="228"/>
      <c r="AM379" s="228"/>
      <c r="AN379" s="228"/>
      <c r="AO379" s="228"/>
      <c r="AP379" s="228"/>
      <c r="AQ379" s="228"/>
      <c r="AR379" s="228"/>
      <c r="AS379" s="228"/>
      <c r="AT379" s="228"/>
      <c r="AU379" s="228"/>
      <c r="AV379" s="228"/>
      <c r="AW379" s="228"/>
      <c r="AX379" s="228"/>
      <c r="AY379" s="228"/>
      <c r="AZ379" s="228"/>
      <c r="BA379" s="228"/>
      <c r="BB379" s="228"/>
      <c r="BC379" s="228"/>
      <c r="BD379" s="228"/>
      <c r="BE379" s="228"/>
      <c r="BF379" s="228"/>
      <c r="BG379" s="228"/>
      <c r="BH379" s="228"/>
      <c r="BI379" s="228"/>
      <c r="BJ379" s="221"/>
      <c r="BK379" s="221"/>
    </row>
    <row r="380" spans="1:63" hidden="1" outlineLevel="1">
      <c r="A380" s="9"/>
      <c r="B380" s="44"/>
      <c r="C380" s="127" t="str">
        <f>Asset3</f>
        <v>Transformers</v>
      </c>
      <c r="D380" s="9"/>
      <c r="E380" s="9"/>
      <c r="F380" s="139"/>
      <c r="G380" s="201">
        <f t="shared" si="5"/>
        <v>7.2390413786939334E-2</v>
      </c>
      <c r="H380" s="115"/>
      <c r="I380" s="115"/>
      <c r="J380" s="115"/>
      <c r="K380" s="115"/>
      <c r="L380" s="115"/>
      <c r="M380" s="9"/>
      <c r="N380" s="111"/>
      <c r="O380" s="150"/>
      <c r="P380" s="150"/>
      <c r="Q380" s="150"/>
      <c r="R380" s="100"/>
      <c r="S380" s="100"/>
      <c r="T380" s="100"/>
      <c r="U380" s="100"/>
      <c r="V380" s="100"/>
      <c r="W380" s="100"/>
      <c r="X380" s="100"/>
      <c r="Y380" s="100"/>
      <c r="Z380" s="100"/>
      <c r="AA380" s="228"/>
      <c r="AB380" s="228"/>
      <c r="AC380" s="228"/>
      <c r="AD380" s="228"/>
      <c r="AE380" s="228"/>
      <c r="AF380" s="228"/>
      <c r="AG380" s="228"/>
      <c r="AH380" s="228"/>
      <c r="AI380" s="228"/>
      <c r="AJ380" s="228"/>
      <c r="AK380" s="228"/>
      <c r="AL380" s="228"/>
      <c r="AM380" s="228"/>
      <c r="AN380" s="228"/>
      <c r="AO380" s="228"/>
      <c r="AP380" s="228"/>
      <c r="AQ380" s="228"/>
      <c r="AR380" s="228"/>
      <c r="AS380" s="228"/>
      <c r="AT380" s="228"/>
      <c r="AU380" s="228"/>
      <c r="AV380" s="228"/>
      <c r="AW380" s="228"/>
      <c r="AX380" s="228"/>
      <c r="AY380" s="228"/>
      <c r="AZ380" s="228"/>
      <c r="BA380" s="228"/>
      <c r="BB380" s="228"/>
      <c r="BC380" s="228"/>
      <c r="BD380" s="228"/>
      <c r="BE380" s="228"/>
      <c r="BF380" s="228"/>
      <c r="BG380" s="228"/>
      <c r="BH380" s="228"/>
      <c r="BI380" s="228"/>
      <c r="BJ380" s="221"/>
      <c r="BK380" s="221"/>
    </row>
    <row r="381" spans="1:63" hidden="1" outlineLevel="1">
      <c r="A381" s="9"/>
      <c r="B381" s="44"/>
      <c r="C381" s="127" t="str">
        <f>Asset4</f>
        <v>Reactive</v>
      </c>
      <c r="D381" s="9"/>
      <c r="E381" s="9"/>
      <c r="F381" s="139"/>
      <c r="G381" s="201">
        <f t="shared" si="5"/>
        <v>0.1116187752037483</v>
      </c>
      <c r="H381" s="115"/>
      <c r="I381" s="115"/>
      <c r="J381" s="115"/>
      <c r="K381" s="115"/>
      <c r="L381" s="115"/>
      <c r="M381" s="9"/>
      <c r="N381" s="111"/>
      <c r="O381" s="150"/>
      <c r="P381" s="150"/>
      <c r="Q381" s="150"/>
      <c r="R381" s="100"/>
      <c r="S381" s="100"/>
      <c r="T381" s="100"/>
      <c r="U381" s="100"/>
      <c r="V381" s="100"/>
      <c r="W381" s="100"/>
      <c r="X381" s="100"/>
      <c r="Y381" s="100"/>
      <c r="Z381" s="100"/>
      <c r="AA381" s="228"/>
      <c r="AB381" s="228"/>
      <c r="AC381" s="228"/>
      <c r="AD381" s="228"/>
      <c r="AE381" s="228"/>
      <c r="AF381" s="228"/>
      <c r="AG381" s="228"/>
      <c r="AH381" s="228"/>
      <c r="AI381" s="228"/>
      <c r="AJ381" s="228"/>
      <c r="AK381" s="228"/>
      <c r="AL381" s="228"/>
      <c r="AM381" s="228"/>
      <c r="AN381" s="228"/>
      <c r="AO381" s="228"/>
      <c r="AP381" s="228"/>
      <c r="AQ381" s="228"/>
      <c r="AR381" s="228"/>
      <c r="AS381" s="228"/>
      <c r="AT381" s="228"/>
      <c r="AU381" s="228"/>
      <c r="AV381" s="228"/>
      <c r="AW381" s="228"/>
      <c r="AX381" s="228"/>
      <c r="AY381" s="228"/>
      <c r="AZ381" s="228"/>
      <c r="BA381" s="228"/>
      <c r="BB381" s="228"/>
      <c r="BC381" s="228"/>
      <c r="BD381" s="228"/>
      <c r="BE381" s="228"/>
      <c r="BF381" s="228"/>
      <c r="BG381" s="228"/>
      <c r="BH381" s="228"/>
      <c r="BI381" s="228"/>
      <c r="BJ381" s="221"/>
      <c r="BK381" s="221"/>
    </row>
    <row r="382" spans="1:63" hidden="1" outlineLevel="1">
      <c r="A382" s="9"/>
      <c r="B382" s="44"/>
      <c r="C382" s="127" t="str">
        <f>Asset5</f>
        <v>Towers and Conductor</v>
      </c>
      <c r="D382" s="9"/>
      <c r="E382" s="9"/>
      <c r="F382" s="139"/>
      <c r="G382" s="201">
        <f t="shared" si="5"/>
        <v>4.062234790419339E-3</v>
      </c>
      <c r="H382" s="115"/>
      <c r="I382" s="115"/>
      <c r="J382" s="115"/>
      <c r="K382" s="115"/>
      <c r="L382" s="115"/>
      <c r="M382" s="9"/>
      <c r="N382" s="111"/>
      <c r="O382" s="150"/>
      <c r="P382" s="150"/>
      <c r="Q382" s="150"/>
      <c r="R382" s="100"/>
      <c r="S382" s="100"/>
      <c r="T382" s="100"/>
      <c r="U382" s="100"/>
      <c r="V382" s="100"/>
      <c r="W382" s="100"/>
      <c r="X382" s="100"/>
      <c r="Y382" s="100"/>
      <c r="Z382" s="100"/>
      <c r="AA382" s="228"/>
      <c r="AB382" s="228"/>
      <c r="AC382" s="228"/>
      <c r="AD382" s="228"/>
      <c r="AE382" s="228"/>
      <c r="AF382" s="228"/>
      <c r="AG382" s="228"/>
      <c r="AH382" s="228"/>
      <c r="AI382" s="228"/>
      <c r="AJ382" s="228"/>
      <c r="AK382" s="228"/>
      <c r="AL382" s="228"/>
      <c r="AM382" s="228"/>
      <c r="AN382" s="228"/>
      <c r="AO382" s="228"/>
      <c r="AP382" s="228"/>
      <c r="AQ382" s="228"/>
      <c r="AR382" s="228"/>
      <c r="AS382" s="228"/>
      <c r="AT382" s="228"/>
      <c r="AU382" s="228"/>
      <c r="AV382" s="228"/>
      <c r="AW382" s="228"/>
      <c r="AX382" s="228"/>
      <c r="AY382" s="228"/>
      <c r="AZ382" s="228"/>
      <c r="BA382" s="228"/>
      <c r="BB382" s="228"/>
      <c r="BC382" s="228"/>
      <c r="BD382" s="228"/>
      <c r="BE382" s="228"/>
      <c r="BF382" s="228"/>
      <c r="BG382" s="228"/>
      <c r="BH382" s="228"/>
      <c r="BI382" s="228"/>
      <c r="BJ382" s="221"/>
      <c r="BK382" s="221"/>
    </row>
    <row r="383" spans="1:63" hidden="1" outlineLevel="1">
      <c r="A383" s="9"/>
      <c r="B383" s="44"/>
      <c r="C383" s="127" t="str">
        <f>Asset6</f>
        <v>Establishment</v>
      </c>
      <c r="D383" s="9"/>
      <c r="E383" s="9"/>
      <c r="F383" s="139"/>
      <c r="G383" s="201">
        <f t="shared" si="5"/>
        <v>2.28273309182212E-2</v>
      </c>
      <c r="H383" s="115"/>
      <c r="I383" s="115"/>
      <c r="J383" s="115"/>
      <c r="K383" s="115"/>
      <c r="L383" s="115"/>
      <c r="M383" s="9"/>
      <c r="N383" s="111"/>
      <c r="O383" s="150"/>
      <c r="P383" s="150"/>
      <c r="Q383" s="150"/>
      <c r="R383" s="100"/>
      <c r="S383" s="100"/>
      <c r="T383" s="100"/>
      <c r="U383" s="100"/>
      <c r="V383" s="100"/>
      <c r="W383" s="100"/>
      <c r="X383" s="100"/>
      <c r="Y383" s="100"/>
      <c r="Z383" s="100"/>
      <c r="AA383" s="228"/>
      <c r="AB383" s="228"/>
      <c r="AC383" s="228"/>
      <c r="AD383" s="228"/>
      <c r="AE383" s="228"/>
      <c r="AF383" s="228"/>
      <c r="AG383" s="228"/>
      <c r="AH383" s="228"/>
      <c r="AI383" s="228"/>
      <c r="AJ383" s="228"/>
      <c r="AK383" s="228"/>
      <c r="AL383" s="228"/>
      <c r="AM383" s="228"/>
      <c r="AN383" s="228"/>
      <c r="AO383" s="228"/>
      <c r="AP383" s="228"/>
      <c r="AQ383" s="228"/>
      <c r="AR383" s="228"/>
      <c r="AS383" s="228"/>
      <c r="AT383" s="228"/>
      <c r="AU383" s="228"/>
      <c r="AV383" s="228"/>
      <c r="AW383" s="228"/>
      <c r="AX383" s="228"/>
      <c r="AY383" s="228"/>
      <c r="AZ383" s="228"/>
      <c r="BA383" s="228"/>
      <c r="BB383" s="228"/>
      <c r="BC383" s="228"/>
      <c r="BD383" s="228"/>
      <c r="BE383" s="228"/>
      <c r="BF383" s="228"/>
      <c r="BG383" s="228"/>
      <c r="BH383" s="228"/>
      <c r="BI383" s="228"/>
      <c r="BJ383" s="221"/>
      <c r="BK383" s="221"/>
    </row>
    <row r="384" spans="1:63" hidden="1" outlineLevel="1">
      <c r="A384" s="9"/>
      <c r="B384" s="44"/>
      <c r="C384" s="127" t="str">
        <f>Asset7</f>
        <v>Communications</v>
      </c>
      <c r="D384" s="9"/>
      <c r="E384" s="9"/>
      <c r="F384" s="139"/>
      <c r="G384" s="201">
        <f t="shared" si="5"/>
        <v>4.5862382849803929E-3</v>
      </c>
      <c r="H384" s="115"/>
      <c r="I384" s="115"/>
      <c r="J384" s="115"/>
      <c r="K384" s="115"/>
      <c r="L384" s="115"/>
      <c r="M384" s="9"/>
      <c r="N384" s="111"/>
      <c r="O384" s="150"/>
      <c r="P384" s="150"/>
      <c r="Q384" s="150"/>
      <c r="R384" s="100"/>
      <c r="S384" s="100"/>
      <c r="T384" s="100"/>
      <c r="U384" s="100"/>
      <c r="V384" s="100"/>
      <c r="W384" s="100"/>
      <c r="X384" s="100"/>
      <c r="Y384" s="100"/>
      <c r="Z384" s="100"/>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1"/>
      <c r="BK384" s="221"/>
    </row>
    <row r="385" spans="1:63" hidden="1" outlineLevel="1">
      <c r="A385" s="9"/>
      <c r="B385" s="44"/>
      <c r="C385" s="127" t="str">
        <f>Asset8</f>
        <v>Inventory</v>
      </c>
      <c r="D385" s="9"/>
      <c r="E385" s="9"/>
      <c r="F385" s="139"/>
      <c r="G385" s="201">
        <f t="shared" si="5"/>
        <v>0</v>
      </c>
      <c r="H385" s="115"/>
      <c r="I385" s="115"/>
      <c r="J385" s="115"/>
      <c r="K385" s="115"/>
      <c r="L385" s="115"/>
      <c r="M385" s="9"/>
      <c r="N385" s="111"/>
      <c r="O385" s="150"/>
      <c r="P385" s="150"/>
      <c r="Q385" s="150"/>
      <c r="R385" s="100"/>
      <c r="S385" s="100"/>
      <c r="T385" s="100"/>
      <c r="U385" s="100"/>
      <c r="V385" s="100"/>
      <c r="W385" s="100"/>
      <c r="X385" s="100"/>
      <c r="Y385" s="100"/>
      <c r="Z385" s="100"/>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1"/>
      <c r="BK385" s="221"/>
    </row>
    <row r="386" spans="1:63" hidden="1" outlineLevel="1">
      <c r="A386" s="9"/>
      <c r="B386" s="44"/>
      <c r="C386" s="127" t="str">
        <f>Asset9</f>
        <v>IT</v>
      </c>
      <c r="D386" s="9"/>
      <c r="E386" s="9"/>
      <c r="F386" s="139"/>
      <c r="G386" s="201">
        <f t="shared" si="5"/>
        <v>0</v>
      </c>
      <c r="H386" s="115"/>
      <c r="I386" s="115"/>
      <c r="J386" s="115"/>
      <c r="K386" s="115"/>
      <c r="L386" s="115"/>
      <c r="M386" s="9"/>
      <c r="N386" s="111"/>
      <c r="O386" s="150"/>
      <c r="P386" s="150"/>
      <c r="Q386" s="150"/>
      <c r="R386" s="100"/>
      <c r="S386" s="100"/>
      <c r="T386" s="100"/>
      <c r="U386" s="100"/>
      <c r="V386" s="100"/>
      <c r="W386" s="100"/>
      <c r="X386" s="100"/>
      <c r="Y386" s="100"/>
      <c r="Z386" s="100"/>
      <c r="AA386" s="228"/>
      <c r="AB386" s="228"/>
      <c r="AC386" s="228"/>
      <c r="AD386" s="228"/>
      <c r="AE386" s="228"/>
      <c r="AF386" s="228"/>
      <c r="AG386" s="228"/>
      <c r="AH386" s="228"/>
      <c r="AI386" s="228"/>
      <c r="AJ386" s="228"/>
      <c r="AK386" s="228"/>
      <c r="AL386" s="228"/>
      <c r="AM386" s="228"/>
      <c r="AN386" s="228"/>
      <c r="AO386" s="228"/>
      <c r="AP386" s="228"/>
      <c r="AQ386" s="228"/>
      <c r="AR386" s="228"/>
      <c r="AS386" s="228"/>
      <c r="AT386" s="228"/>
      <c r="AU386" s="228"/>
      <c r="AV386" s="228"/>
      <c r="AW386" s="228"/>
      <c r="AX386" s="228"/>
      <c r="AY386" s="228"/>
      <c r="AZ386" s="228"/>
      <c r="BA386" s="228"/>
      <c r="BB386" s="228"/>
      <c r="BC386" s="228"/>
      <c r="BD386" s="228"/>
      <c r="BE386" s="228"/>
      <c r="BF386" s="228"/>
      <c r="BG386" s="228"/>
      <c r="BH386" s="228"/>
      <c r="BI386" s="228"/>
      <c r="BJ386" s="221"/>
      <c r="BK386" s="221"/>
    </row>
    <row r="387" spans="1:63" hidden="1" outlineLevel="1">
      <c r="A387" s="9"/>
      <c r="B387" s="44"/>
      <c r="C387" s="127" t="str">
        <f>Asset10</f>
        <v>Vehicles</v>
      </c>
      <c r="D387" s="9"/>
      <c r="E387" s="9"/>
      <c r="F387" s="139"/>
      <c r="G387" s="201">
        <f t="shared" si="5"/>
        <v>0</v>
      </c>
      <c r="H387" s="115"/>
      <c r="I387" s="115"/>
      <c r="J387" s="115"/>
      <c r="K387" s="115"/>
      <c r="L387" s="115"/>
      <c r="M387" s="9"/>
      <c r="N387" s="111"/>
      <c r="O387" s="150"/>
      <c r="P387" s="150"/>
      <c r="Q387" s="150"/>
      <c r="R387" s="100"/>
      <c r="S387" s="100"/>
      <c r="T387" s="100"/>
      <c r="U387" s="100"/>
      <c r="V387" s="100"/>
      <c r="W387" s="100"/>
      <c r="X387" s="100"/>
      <c r="Y387" s="100"/>
      <c r="Z387" s="100"/>
      <c r="AA387" s="228"/>
      <c r="AB387" s="228"/>
      <c r="AC387" s="228"/>
      <c r="AD387" s="228"/>
      <c r="AE387" s="228"/>
      <c r="AF387" s="228"/>
      <c r="AG387" s="228"/>
      <c r="AH387" s="228"/>
      <c r="AI387" s="228"/>
      <c r="AJ387" s="228"/>
      <c r="AK387" s="228"/>
      <c r="AL387" s="228"/>
      <c r="AM387" s="228"/>
      <c r="AN387" s="228"/>
      <c r="AO387" s="228"/>
      <c r="AP387" s="228"/>
      <c r="AQ387" s="228"/>
      <c r="AR387" s="228"/>
      <c r="AS387" s="228"/>
      <c r="AT387" s="228"/>
      <c r="AU387" s="228"/>
      <c r="AV387" s="228"/>
      <c r="AW387" s="228"/>
      <c r="AX387" s="228"/>
      <c r="AY387" s="228"/>
      <c r="AZ387" s="228"/>
      <c r="BA387" s="228"/>
      <c r="BB387" s="228"/>
      <c r="BC387" s="228"/>
      <c r="BD387" s="228"/>
      <c r="BE387" s="228"/>
      <c r="BF387" s="228"/>
      <c r="BG387" s="228"/>
      <c r="BH387" s="228"/>
      <c r="BI387" s="228"/>
      <c r="BJ387" s="221"/>
      <c r="BK387" s="221"/>
    </row>
    <row r="388" spans="1:63" hidden="1" outlineLevel="1">
      <c r="A388" s="9"/>
      <c r="B388" s="44"/>
      <c r="C388" s="127" t="str">
        <f>Asset11</f>
        <v>other</v>
      </c>
      <c r="D388" s="9"/>
      <c r="E388" s="9"/>
      <c r="F388" s="139"/>
      <c r="G388" s="201">
        <f t="shared" si="5"/>
        <v>0</v>
      </c>
      <c r="H388" s="115"/>
      <c r="I388" s="115"/>
      <c r="J388" s="115"/>
      <c r="K388" s="115"/>
      <c r="L388" s="115"/>
      <c r="M388" s="9"/>
      <c r="N388" s="111"/>
      <c r="O388" s="150"/>
      <c r="P388" s="150"/>
      <c r="Q388" s="150"/>
      <c r="R388" s="100"/>
      <c r="S388" s="100"/>
      <c r="T388" s="100"/>
      <c r="U388" s="100"/>
      <c r="V388" s="100"/>
      <c r="W388" s="100"/>
      <c r="X388" s="100"/>
      <c r="Y388" s="100"/>
      <c r="Z388" s="100"/>
      <c r="AA388" s="228"/>
      <c r="AB388" s="228"/>
      <c r="AC388" s="228"/>
      <c r="AD388" s="228"/>
      <c r="AE388" s="228"/>
      <c r="AF388" s="228"/>
      <c r="AG388" s="228"/>
      <c r="AH388" s="228"/>
      <c r="AI388" s="228"/>
      <c r="AJ388" s="228"/>
      <c r="AK388" s="228"/>
      <c r="AL388" s="228"/>
      <c r="AM388" s="228"/>
      <c r="AN388" s="228"/>
      <c r="AO388" s="228"/>
      <c r="AP388" s="228"/>
      <c r="AQ388" s="228"/>
      <c r="AR388" s="228"/>
      <c r="AS388" s="228"/>
      <c r="AT388" s="228"/>
      <c r="AU388" s="228"/>
      <c r="AV388" s="228"/>
      <c r="AW388" s="228"/>
      <c r="AX388" s="228"/>
      <c r="AY388" s="228"/>
      <c r="AZ388" s="228"/>
      <c r="BA388" s="228"/>
      <c r="BB388" s="228"/>
      <c r="BC388" s="228"/>
      <c r="BD388" s="228"/>
      <c r="BE388" s="228"/>
      <c r="BF388" s="228"/>
      <c r="BG388" s="228"/>
      <c r="BH388" s="228"/>
      <c r="BI388" s="228"/>
      <c r="BJ388" s="221"/>
      <c r="BK388" s="221"/>
    </row>
    <row r="389" spans="1:63" hidden="1" outlineLevel="1">
      <c r="A389" s="9"/>
      <c r="B389" s="44"/>
      <c r="C389" s="127" t="str">
        <f>Asset12</f>
        <v>premises</v>
      </c>
      <c r="D389" s="9"/>
      <c r="E389" s="9"/>
      <c r="F389" s="139"/>
      <c r="G389" s="201">
        <f t="shared" si="5"/>
        <v>0</v>
      </c>
      <c r="H389" s="115"/>
      <c r="I389" s="115"/>
      <c r="J389" s="115"/>
      <c r="K389" s="115"/>
      <c r="L389" s="115"/>
      <c r="M389" s="9"/>
      <c r="N389" s="111"/>
      <c r="O389" s="150"/>
      <c r="P389" s="150"/>
      <c r="Q389" s="150"/>
      <c r="R389" s="100"/>
      <c r="S389" s="100"/>
      <c r="T389" s="100"/>
      <c r="U389" s="100"/>
      <c r="V389" s="100"/>
      <c r="W389" s="100"/>
      <c r="X389" s="100"/>
      <c r="Y389" s="100"/>
      <c r="Z389" s="100"/>
      <c r="AA389" s="228"/>
      <c r="AB389" s="228"/>
      <c r="AC389" s="228"/>
      <c r="AD389" s="228"/>
      <c r="AE389" s="228"/>
      <c r="AF389" s="228"/>
      <c r="AG389" s="228"/>
      <c r="AH389" s="228"/>
      <c r="AI389" s="228"/>
      <c r="AJ389" s="228"/>
      <c r="AK389" s="228"/>
      <c r="AL389" s="228"/>
      <c r="AM389" s="228"/>
      <c r="AN389" s="228"/>
      <c r="AO389" s="228"/>
      <c r="AP389" s="228"/>
      <c r="AQ389" s="228"/>
      <c r="AR389" s="228"/>
      <c r="AS389" s="228"/>
      <c r="AT389" s="228"/>
      <c r="AU389" s="228"/>
      <c r="AV389" s="228"/>
      <c r="AW389" s="228"/>
      <c r="AX389" s="228"/>
      <c r="AY389" s="228"/>
      <c r="AZ389" s="228"/>
      <c r="BA389" s="228"/>
      <c r="BB389" s="228"/>
      <c r="BC389" s="228"/>
      <c r="BD389" s="228"/>
      <c r="BE389" s="228"/>
      <c r="BF389" s="228"/>
      <c r="BG389" s="228"/>
      <c r="BH389" s="228"/>
      <c r="BI389" s="228"/>
      <c r="BJ389" s="221"/>
      <c r="BK389" s="221"/>
    </row>
    <row r="390" spans="1:63" hidden="1" outlineLevel="1">
      <c r="A390" s="9"/>
      <c r="B390" s="44"/>
      <c r="C390" s="127" t="str">
        <f>Asset13</f>
        <v>Land</v>
      </c>
      <c r="D390" s="9"/>
      <c r="E390" s="9"/>
      <c r="F390" s="139"/>
      <c r="G390" s="201">
        <f t="shared" si="5"/>
        <v>0</v>
      </c>
      <c r="H390" s="115"/>
      <c r="I390" s="115"/>
      <c r="J390" s="115"/>
      <c r="K390" s="115"/>
      <c r="L390" s="115"/>
      <c r="M390" s="9"/>
      <c r="N390" s="111"/>
      <c r="O390" s="150"/>
      <c r="P390" s="150"/>
      <c r="Q390" s="150"/>
      <c r="R390" s="100"/>
      <c r="S390" s="100"/>
      <c r="T390" s="100"/>
      <c r="U390" s="100"/>
      <c r="V390" s="100"/>
      <c r="W390" s="100"/>
      <c r="X390" s="100"/>
      <c r="Y390" s="100"/>
      <c r="Z390" s="100"/>
      <c r="AA390" s="228"/>
      <c r="AB390" s="228"/>
      <c r="AC390" s="228"/>
      <c r="AD390" s="228"/>
      <c r="AE390" s="228"/>
      <c r="AF390" s="228"/>
      <c r="AG390" s="228"/>
      <c r="AH390" s="228"/>
      <c r="AI390" s="228"/>
      <c r="AJ390" s="228"/>
      <c r="AK390" s="228"/>
      <c r="AL390" s="228"/>
      <c r="AM390" s="228"/>
      <c r="AN390" s="228"/>
      <c r="AO390" s="228"/>
      <c r="AP390" s="228"/>
      <c r="AQ390" s="228"/>
      <c r="AR390" s="228"/>
      <c r="AS390" s="228"/>
      <c r="AT390" s="228"/>
      <c r="AU390" s="228"/>
      <c r="AV390" s="228"/>
      <c r="AW390" s="228"/>
      <c r="AX390" s="228"/>
      <c r="AY390" s="228"/>
      <c r="AZ390" s="228"/>
      <c r="BA390" s="228"/>
      <c r="BB390" s="228"/>
      <c r="BC390" s="228"/>
      <c r="BD390" s="228"/>
      <c r="BE390" s="228"/>
      <c r="BF390" s="228"/>
      <c r="BG390" s="228"/>
      <c r="BH390" s="228"/>
      <c r="BI390" s="228"/>
      <c r="BJ390" s="221"/>
      <c r="BK390" s="221"/>
    </row>
    <row r="391" spans="1:63" hidden="1" outlineLevel="1">
      <c r="A391" s="9"/>
      <c r="B391" s="44"/>
      <c r="C391" s="127" t="str">
        <f>Asset14</f>
        <v>Easements</v>
      </c>
      <c r="D391" s="9"/>
      <c r="E391" s="9"/>
      <c r="F391" s="139"/>
      <c r="G391" s="201">
        <f t="shared" si="5"/>
        <v>0</v>
      </c>
      <c r="H391" s="115"/>
      <c r="I391" s="115"/>
      <c r="J391" s="115"/>
      <c r="K391" s="115"/>
      <c r="L391" s="115"/>
      <c r="M391" s="9"/>
      <c r="N391" s="111"/>
      <c r="O391" s="150"/>
      <c r="P391" s="150"/>
      <c r="Q391" s="150"/>
      <c r="R391" s="100"/>
      <c r="S391" s="100"/>
      <c r="T391" s="100"/>
      <c r="U391" s="100"/>
      <c r="V391" s="100"/>
      <c r="W391" s="100"/>
      <c r="X391" s="100"/>
      <c r="Y391" s="100"/>
      <c r="Z391" s="100"/>
      <c r="AA391" s="228"/>
      <c r="AB391" s="228"/>
      <c r="AC391" s="228"/>
      <c r="AD391" s="228"/>
      <c r="AE391" s="228"/>
      <c r="AF391" s="228"/>
      <c r="AG391" s="228"/>
      <c r="AH391" s="228"/>
      <c r="AI391" s="228"/>
      <c r="AJ391" s="228"/>
      <c r="AK391" s="228"/>
      <c r="AL391" s="228"/>
      <c r="AM391" s="228"/>
      <c r="AN391" s="228"/>
      <c r="AO391" s="228"/>
      <c r="AP391" s="228"/>
      <c r="AQ391" s="228"/>
      <c r="AR391" s="228"/>
      <c r="AS391" s="228"/>
      <c r="AT391" s="228"/>
      <c r="AU391" s="228"/>
      <c r="AV391" s="228"/>
      <c r="AW391" s="228"/>
      <c r="AX391" s="228"/>
      <c r="AY391" s="228"/>
      <c r="AZ391" s="228"/>
      <c r="BA391" s="228"/>
      <c r="BB391" s="228"/>
      <c r="BC391" s="228"/>
      <c r="BD391" s="228"/>
      <c r="BE391" s="228"/>
      <c r="BF391" s="228"/>
      <c r="BG391" s="228"/>
      <c r="BH391" s="228"/>
      <c r="BI391" s="228"/>
      <c r="BJ391" s="221"/>
      <c r="BK391" s="221"/>
    </row>
    <row r="392" spans="1:63" hidden="1" outlineLevel="1">
      <c r="A392" s="9"/>
      <c r="B392" s="44"/>
      <c r="C392" s="127">
        <f>Asset15</f>
        <v>0</v>
      </c>
      <c r="D392" s="9"/>
      <c r="E392" s="9"/>
      <c r="F392" s="139"/>
      <c r="G392" s="201">
        <f t="shared" si="5"/>
        <v>0</v>
      </c>
      <c r="H392" s="115"/>
      <c r="I392" s="115"/>
      <c r="J392" s="115"/>
      <c r="K392" s="115"/>
      <c r="L392" s="115"/>
      <c r="M392" s="9"/>
      <c r="N392" s="111"/>
      <c r="O392" s="150"/>
      <c r="P392" s="150"/>
      <c r="Q392" s="150"/>
      <c r="R392" s="100"/>
      <c r="S392" s="100"/>
      <c r="T392" s="100"/>
      <c r="U392" s="100"/>
      <c r="V392" s="100"/>
      <c r="W392" s="100"/>
      <c r="X392" s="100"/>
      <c r="Y392" s="100"/>
      <c r="Z392" s="100"/>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1"/>
      <c r="BK392" s="221"/>
    </row>
    <row r="393" spans="1:63" hidden="1" outlineLevel="1">
      <c r="A393" s="9"/>
      <c r="B393" s="44"/>
      <c r="C393" s="127">
        <f>Asset16</f>
        <v>0</v>
      </c>
      <c r="D393" s="9"/>
      <c r="E393" s="9"/>
      <c r="F393" s="139"/>
      <c r="G393" s="201">
        <f t="shared" si="5"/>
        <v>0</v>
      </c>
      <c r="H393" s="115"/>
      <c r="I393" s="115"/>
      <c r="J393" s="115"/>
      <c r="K393" s="115"/>
      <c r="L393" s="115"/>
      <c r="M393" s="9"/>
      <c r="N393" s="111"/>
      <c r="O393" s="150"/>
      <c r="P393" s="150"/>
      <c r="Q393" s="150"/>
      <c r="R393" s="100"/>
      <c r="S393" s="100"/>
      <c r="T393" s="100"/>
      <c r="U393" s="100"/>
      <c r="V393" s="100"/>
      <c r="W393" s="100"/>
      <c r="X393" s="100"/>
      <c r="Y393" s="100"/>
      <c r="Z393" s="100"/>
      <c r="AA393" s="228"/>
      <c r="AB393" s="228"/>
      <c r="AC393" s="228"/>
      <c r="AD393" s="228"/>
      <c r="AE393" s="228"/>
      <c r="AF393" s="228"/>
      <c r="AG393" s="228"/>
      <c r="AH393" s="228"/>
      <c r="AI393" s="228"/>
      <c r="AJ393" s="228"/>
      <c r="AK393" s="228"/>
      <c r="AL393" s="228"/>
      <c r="AM393" s="228"/>
      <c r="AN393" s="228"/>
      <c r="AO393" s="228"/>
      <c r="AP393" s="228"/>
      <c r="AQ393" s="228"/>
      <c r="AR393" s="228"/>
      <c r="AS393" s="228"/>
      <c r="AT393" s="228"/>
      <c r="AU393" s="228"/>
      <c r="AV393" s="228"/>
      <c r="AW393" s="228"/>
      <c r="AX393" s="228"/>
      <c r="AY393" s="228"/>
      <c r="AZ393" s="228"/>
      <c r="BA393" s="228"/>
      <c r="BB393" s="228"/>
      <c r="BC393" s="228"/>
      <c r="BD393" s="228"/>
      <c r="BE393" s="228"/>
      <c r="BF393" s="228"/>
      <c r="BG393" s="228"/>
      <c r="BH393" s="228"/>
      <c r="BI393" s="228"/>
      <c r="BJ393" s="221"/>
      <c r="BK393" s="221"/>
    </row>
    <row r="394" spans="1:63" hidden="1" outlineLevel="1">
      <c r="A394" s="9"/>
      <c r="B394" s="44"/>
      <c r="C394" s="127">
        <f>Asset17</f>
        <v>0</v>
      </c>
      <c r="D394" s="9"/>
      <c r="E394" s="9"/>
      <c r="F394" s="139"/>
      <c r="G394" s="201">
        <f t="shared" si="5"/>
        <v>0</v>
      </c>
      <c r="H394" s="115"/>
      <c r="I394" s="115"/>
      <c r="J394" s="115"/>
      <c r="K394" s="115"/>
      <c r="L394" s="115"/>
      <c r="M394" s="9"/>
      <c r="N394" s="111"/>
      <c r="O394" s="150"/>
      <c r="P394" s="150"/>
      <c r="Q394" s="150"/>
      <c r="R394" s="100"/>
      <c r="S394" s="100"/>
      <c r="T394" s="100"/>
      <c r="U394" s="100"/>
      <c r="V394" s="100"/>
      <c r="W394" s="100"/>
      <c r="X394" s="100"/>
      <c r="Y394" s="100"/>
      <c r="Z394" s="100"/>
      <c r="AA394" s="228"/>
      <c r="AB394" s="228"/>
      <c r="AC394" s="228"/>
      <c r="AD394" s="228"/>
      <c r="AE394" s="228"/>
      <c r="AF394" s="228"/>
      <c r="AG394" s="228"/>
      <c r="AH394" s="228"/>
      <c r="AI394" s="228"/>
      <c r="AJ394" s="228"/>
      <c r="AK394" s="228"/>
      <c r="AL394" s="228"/>
      <c r="AM394" s="228"/>
      <c r="AN394" s="228"/>
      <c r="AO394" s="228"/>
      <c r="AP394" s="228"/>
      <c r="AQ394" s="228"/>
      <c r="AR394" s="228"/>
      <c r="AS394" s="228"/>
      <c r="AT394" s="228"/>
      <c r="AU394" s="228"/>
      <c r="AV394" s="228"/>
      <c r="AW394" s="228"/>
      <c r="AX394" s="228"/>
      <c r="AY394" s="228"/>
      <c r="AZ394" s="228"/>
      <c r="BA394" s="228"/>
      <c r="BB394" s="228"/>
      <c r="BC394" s="228"/>
      <c r="BD394" s="228"/>
      <c r="BE394" s="228"/>
      <c r="BF394" s="228"/>
      <c r="BG394" s="228"/>
      <c r="BH394" s="228"/>
      <c r="BI394" s="228"/>
      <c r="BJ394" s="221"/>
      <c r="BK394" s="221"/>
    </row>
    <row r="395" spans="1:63" hidden="1" outlineLevel="1">
      <c r="A395" s="9"/>
      <c r="B395" s="44"/>
      <c r="C395" s="127">
        <f>Asset18</f>
        <v>0</v>
      </c>
      <c r="D395" s="9"/>
      <c r="E395" s="9"/>
      <c r="F395" s="139"/>
      <c r="G395" s="201">
        <f t="shared" si="5"/>
        <v>0</v>
      </c>
      <c r="H395" s="115"/>
      <c r="I395" s="115"/>
      <c r="J395" s="115"/>
      <c r="K395" s="115"/>
      <c r="L395" s="115"/>
      <c r="M395" s="9"/>
      <c r="N395" s="111"/>
      <c r="O395" s="150"/>
      <c r="P395" s="150"/>
      <c r="Q395" s="150"/>
      <c r="R395" s="100"/>
      <c r="S395" s="100"/>
      <c r="T395" s="100"/>
      <c r="U395" s="100"/>
      <c r="V395" s="100"/>
      <c r="W395" s="100"/>
      <c r="X395" s="100"/>
      <c r="Y395" s="100"/>
      <c r="Z395" s="100"/>
      <c r="AA395" s="228"/>
      <c r="AB395" s="228"/>
      <c r="AC395" s="228"/>
      <c r="AD395" s="228"/>
      <c r="AE395" s="228"/>
      <c r="AF395" s="228"/>
      <c r="AG395" s="228"/>
      <c r="AH395" s="228"/>
      <c r="AI395" s="228"/>
      <c r="AJ395" s="228"/>
      <c r="AK395" s="228"/>
      <c r="AL395" s="228"/>
      <c r="AM395" s="228"/>
      <c r="AN395" s="228"/>
      <c r="AO395" s="228"/>
      <c r="AP395" s="228"/>
      <c r="AQ395" s="228"/>
      <c r="AR395" s="228"/>
      <c r="AS395" s="228"/>
      <c r="AT395" s="228"/>
      <c r="AU395" s="228"/>
      <c r="AV395" s="228"/>
      <c r="AW395" s="228"/>
      <c r="AX395" s="228"/>
      <c r="AY395" s="228"/>
      <c r="AZ395" s="228"/>
      <c r="BA395" s="228"/>
      <c r="BB395" s="228"/>
      <c r="BC395" s="228"/>
      <c r="BD395" s="228"/>
      <c r="BE395" s="228"/>
      <c r="BF395" s="228"/>
      <c r="BG395" s="228"/>
      <c r="BH395" s="228"/>
      <c r="BI395" s="228"/>
      <c r="BJ395" s="221"/>
      <c r="BK395" s="221"/>
    </row>
    <row r="396" spans="1:63" hidden="1" outlineLevel="1">
      <c r="A396" s="9"/>
      <c r="B396" s="44"/>
      <c r="C396" s="127">
        <f>Asset19</f>
        <v>0</v>
      </c>
      <c r="D396" s="9"/>
      <c r="E396" s="9"/>
      <c r="F396" s="139"/>
      <c r="G396" s="201">
        <f t="shared" si="5"/>
        <v>0</v>
      </c>
      <c r="H396" s="115"/>
      <c r="I396" s="115"/>
      <c r="J396" s="115"/>
      <c r="K396" s="115"/>
      <c r="L396" s="115"/>
      <c r="M396" s="9"/>
      <c r="N396" s="111"/>
      <c r="O396" s="150"/>
      <c r="P396" s="150"/>
      <c r="Q396" s="150"/>
      <c r="R396" s="100"/>
      <c r="S396" s="100"/>
      <c r="T396" s="100"/>
      <c r="U396" s="100"/>
      <c r="V396" s="100"/>
      <c r="W396" s="100"/>
      <c r="X396" s="100"/>
      <c r="Y396" s="100"/>
      <c r="Z396" s="100"/>
      <c r="AA396" s="228"/>
      <c r="AB396" s="228"/>
      <c r="AC396" s="228"/>
      <c r="AD396" s="228"/>
      <c r="AE396" s="228"/>
      <c r="AF396" s="228"/>
      <c r="AG396" s="228"/>
      <c r="AH396" s="228"/>
      <c r="AI396" s="228"/>
      <c r="AJ396" s="228"/>
      <c r="AK396" s="228"/>
      <c r="AL396" s="228"/>
      <c r="AM396" s="228"/>
      <c r="AN396" s="228"/>
      <c r="AO396" s="228"/>
      <c r="AP396" s="228"/>
      <c r="AQ396" s="228"/>
      <c r="AR396" s="228"/>
      <c r="AS396" s="228"/>
      <c r="AT396" s="228"/>
      <c r="AU396" s="228"/>
      <c r="AV396" s="228"/>
      <c r="AW396" s="228"/>
      <c r="AX396" s="228"/>
      <c r="AY396" s="228"/>
      <c r="AZ396" s="228"/>
      <c r="BA396" s="228"/>
      <c r="BB396" s="228"/>
      <c r="BC396" s="228"/>
      <c r="BD396" s="228"/>
      <c r="BE396" s="228"/>
      <c r="BF396" s="228"/>
      <c r="BG396" s="228"/>
      <c r="BH396" s="228"/>
      <c r="BI396" s="228"/>
      <c r="BJ396" s="221"/>
      <c r="BK396" s="221"/>
    </row>
    <row r="397" spans="1:63" hidden="1" outlineLevel="1">
      <c r="A397" s="9"/>
      <c r="B397" s="44"/>
      <c r="C397" s="127">
        <f>Asset20</f>
        <v>0</v>
      </c>
      <c r="D397" s="9"/>
      <c r="E397" s="9"/>
      <c r="F397" s="139"/>
      <c r="G397" s="201">
        <f t="shared" si="5"/>
        <v>0</v>
      </c>
      <c r="H397" s="115"/>
      <c r="I397" s="115"/>
      <c r="J397" s="115"/>
      <c r="K397" s="115"/>
      <c r="L397" s="115"/>
      <c r="M397" s="9"/>
      <c r="N397" s="111"/>
      <c r="O397" s="150"/>
      <c r="P397" s="150"/>
      <c r="Q397" s="150"/>
      <c r="R397" s="100"/>
      <c r="S397" s="100"/>
      <c r="T397" s="100"/>
      <c r="U397" s="100"/>
      <c r="V397" s="100"/>
      <c r="W397" s="100"/>
      <c r="X397" s="100"/>
      <c r="Y397" s="100"/>
      <c r="Z397" s="100"/>
      <c r="AA397" s="228"/>
      <c r="AB397" s="228"/>
      <c r="AC397" s="228"/>
      <c r="AD397" s="228"/>
      <c r="AE397" s="228"/>
      <c r="AF397" s="228"/>
      <c r="AG397" s="228"/>
      <c r="AH397" s="228"/>
      <c r="AI397" s="228"/>
      <c r="AJ397" s="228"/>
      <c r="AK397" s="228"/>
      <c r="AL397" s="228"/>
      <c r="AM397" s="228"/>
      <c r="AN397" s="228"/>
      <c r="AO397" s="228"/>
      <c r="AP397" s="228"/>
      <c r="AQ397" s="228"/>
      <c r="AR397" s="228"/>
      <c r="AS397" s="228"/>
      <c r="AT397" s="228"/>
      <c r="AU397" s="228"/>
      <c r="AV397" s="228"/>
      <c r="AW397" s="228"/>
      <c r="AX397" s="228"/>
      <c r="AY397" s="228"/>
      <c r="AZ397" s="228"/>
      <c r="BA397" s="228"/>
      <c r="BB397" s="228"/>
      <c r="BC397" s="228"/>
      <c r="BD397" s="228"/>
      <c r="BE397" s="228"/>
      <c r="BF397" s="228"/>
      <c r="BG397" s="228"/>
      <c r="BH397" s="228"/>
      <c r="BI397" s="228"/>
      <c r="BJ397" s="221"/>
      <c r="BK397" s="221"/>
    </row>
    <row r="398" spans="1:63" collapsed="1">
      <c r="A398" s="9"/>
      <c r="B398" s="151"/>
      <c r="C398" s="26"/>
      <c r="D398" s="9"/>
      <c r="E398" s="9"/>
      <c r="F398" s="139"/>
      <c r="G398" s="203"/>
      <c r="H398" s="115"/>
      <c r="I398" s="115"/>
      <c r="J398" s="115"/>
      <c r="K398" s="115"/>
      <c r="L398" s="115"/>
      <c r="M398" s="9"/>
      <c r="N398" s="111"/>
      <c r="O398" s="150"/>
      <c r="P398" s="150"/>
      <c r="Q398" s="150"/>
      <c r="R398" s="100"/>
      <c r="S398" s="100"/>
      <c r="T398" s="100"/>
      <c r="U398" s="100"/>
      <c r="V398" s="100"/>
      <c r="W398" s="100"/>
      <c r="X398" s="100"/>
      <c r="Y398" s="100"/>
      <c r="Z398" s="100"/>
      <c r="AA398" s="228"/>
      <c r="AB398" s="228"/>
      <c r="AC398" s="228"/>
      <c r="AD398" s="228"/>
      <c r="AE398" s="228"/>
      <c r="AF398" s="228"/>
      <c r="AG398" s="228"/>
      <c r="AH398" s="228"/>
      <c r="AI398" s="228"/>
      <c r="AJ398" s="228"/>
      <c r="AK398" s="228"/>
      <c r="AL398" s="228"/>
      <c r="AM398" s="228"/>
      <c r="AN398" s="228"/>
      <c r="AO398" s="228"/>
      <c r="AP398" s="228"/>
      <c r="AQ398" s="228"/>
      <c r="AR398" s="228"/>
      <c r="AS398" s="228"/>
      <c r="AT398" s="228"/>
      <c r="AU398" s="228"/>
      <c r="AV398" s="228"/>
      <c r="AW398" s="228"/>
      <c r="AX398" s="228"/>
      <c r="AY398" s="228"/>
      <c r="AZ398" s="228"/>
      <c r="BA398" s="228"/>
      <c r="BB398" s="228"/>
      <c r="BC398" s="228"/>
      <c r="BD398" s="228"/>
      <c r="BE398" s="228"/>
      <c r="BF398" s="228"/>
      <c r="BG398" s="228"/>
      <c r="BH398" s="228"/>
      <c r="BI398" s="228"/>
      <c r="BJ398" s="221"/>
      <c r="BK398" s="221"/>
    </row>
    <row r="399" spans="1:63">
      <c r="A399" s="9"/>
      <c r="B399" s="347" t="s">
        <v>156</v>
      </c>
      <c r="C399" s="26"/>
      <c r="D399" s="9"/>
      <c r="E399" s="9"/>
      <c r="F399" s="139"/>
      <c r="G399" s="203"/>
      <c r="H399" s="115">
        <f t="shared" ref="H399:Q399" si="6">SUM(H400,H402,H404,H406,H408,H410,H412,H414,H416,H418,H420,H422,H424,H426,H428,H430,H432,H434,H436,H438)</f>
        <v>7.2808969788124719E-2</v>
      </c>
      <c r="I399" s="115">
        <f t="shared" si="6"/>
        <v>6.8312117589260701E-2</v>
      </c>
      <c r="J399" s="115">
        <f t="shared" si="6"/>
        <v>7.9347948370365462E-2</v>
      </c>
      <c r="K399" s="115">
        <f t="shared" si="6"/>
        <v>9.1404523098630036E-2</v>
      </c>
      <c r="L399" s="364">
        <f t="shared" si="6"/>
        <v>9.1428233060699221E-2</v>
      </c>
      <c r="M399" s="364">
        <f t="shared" ref="M399" si="7">SUM(M400,M402,M404,M406,M408,M410,M412,M414,M416,M418,M420,M422,M424,M426,M428,M430,M432,M434,M436,M438)</f>
        <v>0.10335975013256776</v>
      </c>
      <c r="N399" s="115">
        <f t="shared" si="6"/>
        <v>0</v>
      </c>
      <c r="O399" s="115">
        <f t="shared" si="6"/>
        <v>0</v>
      </c>
      <c r="P399" s="115">
        <f t="shared" si="6"/>
        <v>0</v>
      </c>
      <c r="Q399" s="115">
        <f t="shared" si="6"/>
        <v>0</v>
      </c>
      <c r="R399" s="100"/>
      <c r="S399" s="100"/>
      <c r="T399" s="100"/>
      <c r="U399" s="100"/>
      <c r="V399" s="100"/>
      <c r="W399" s="100"/>
      <c r="X399" s="100"/>
      <c r="Y399" s="100"/>
      <c r="Z399" s="100"/>
      <c r="AA399" s="228"/>
      <c r="AB399" s="228"/>
      <c r="AC399" s="228"/>
      <c r="AD399" s="228"/>
      <c r="AE399" s="228"/>
      <c r="AF399" s="228"/>
      <c r="AG399" s="228"/>
      <c r="AH399" s="228"/>
      <c r="AI399" s="228"/>
      <c r="AJ399" s="228"/>
      <c r="AK399" s="228"/>
      <c r="AL399" s="228"/>
      <c r="AM399" s="228"/>
      <c r="AN399" s="228"/>
      <c r="AO399" s="228"/>
      <c r="AP399" s="228"/>
      <c r="AQ399" s="228"/>
      <c r="AR399" s="228"/>
      <c r="AS399" s="228"/>
      <c r="AT399" s="228"/>
      <c r="AU399" s="228"/>
      <c r="AV399" s="228"/>
      <c r="AW399" s="228"/>
      <c r="AX399" s="228"/>
      <c r="AY399" s="228"/>
      <c r="AZ399" s="228"/>
      <c r="BA399" s="228"/>
      <c r="BB399" s="228"/>
      <c r="BC399" s="228"/>
      <c r="BD399" s="228"/>
      <c r="BE399" s="228"/>
      <c r="BF399" s="228"/>
      <c r="BG399" s="228"/>
      <c r="BH399" s="228"/>
      <c r="BI399" s="228"/>
      <c r="BJ399" s="221"/>
      <c r="BK399" s="221"/>
    </row>
    <row r="400" spans="1:63" hidden="1" outlineLevel="1">
      <c r="A400" s="9"/>
      <c r="B400" s="44"/>
      <c r="C400" s="127" t="str">
        <f>Asset1</f>
        <v>Secondary</v>
      </c>
      <c r="D400" s="9"/>
      <c r="E400" s="9"/>
      <c r="F400" s="139"/>
      <c r="G400" s="203"/>
      <c r="H400" s="111">
        <f>($G378+(SUM($G400:G400)))*H$7</f>
        <v>9.0598462003305905E-3</v>
      </c>
      <c r="I400" s="111">
        <f>($G378+(SUM($G400:H400)))*I$7</f>
        <v>8.5002889174040121E-3</v>
      </c>
      <c r="J400" s="111">
        <f>($G378+(SUM($G400:I400)))*J$7</f>
        <v>9.8735116104408088E-3</v>
      </c>
      <c r="K400" s="111">
        <f>($G378+(SUM($G400:J400)))*K$7</f>
        <v>1.1373748642481404E-2</v>
      </c>
      <c r="L400" s="365">
        <f>($G378+(SUM($G400:K400)))*L$7</f>
        <v>1.1376698946686879E-2</v>
      </c>
      <c r="M400" s="365">
        <f>($G378+(SUM($G400:L400)))*M$7</f>
        <v>1.286137466620762E-2</v>
      </c>
      <c r="N400" s="111">
        <f>($G378+(SUM($G400:M400)))*N$7</f>
        <v>0</v>
      </c>
      <c r="O400" s="111">
        <f>($G378+(SUM($G400:N400)))*O$7</f>
        <v>0</v>
      </c>
      <c r="P400" s="111">
        <f>($G378+(SUM($G400:O400)))*P$7</f>
        <v>0</v>
      </c>
      <c r="Q400" s="111">
        <f>($G378+(SUM($G400:P400)))*Q$7</f>
        <v>0</v>
      </c>
      <c r="R400" s="100"/>
      <c r="S400" s="100"/>
      <c r="T400" s="100"/>
      <c r="U400" s="100"/>
      <c r="V400" s="100"/>
      <c r="W400" s="100"/>
      <c r="X400" s="100"/>
      <c r="Y400" s="100"/>
      <c r="Z400" s="100"/>
      <c r="AA400" s="228"/>
      <c r="AB400" s="228"/>
      <c r="AC400" s="228"/>
      <c r="AD400" s="228"/>
      <c r="AE400" s="228"/>
      <c r="AF400" s="228"/>
      <c r="AG400" s="228"/>
      <c r="AH400" s="228"/>
      <c r="AI400" s="228"/>
      <c r="AJ400" s="228"/>
      <c r="AK400" s="228"/>
      <c r="AL400" s="228"/>
      <c r="AM400" s="228"/>
      <c r="AN400" s="228"/>
      <c r="AO400" s="228"/>
      <c r="AP400" s="228"/>
      <c r="AQ400" s="228"/>
      <c r="AR400" s="228"/>
      <c r="AS400" s="228"/>
      <c r="AT400" s="228"/>
      <c r="AU400" s="228"/>
      <c r="AV400" s="228"/>
      <c r="AW400" s="228"/>
      <c r="AX400" s="228"/>
      <c r="AY400" s="228"/>
      <c r="AZ400" s="228"/>
      <c r="BA400" s="228"/>
      <c r="BB400" s="228"/>
      <c r="BC400" s="228"/>
      <c r="BD400" s="228"/>
      <c r="BE400" s="228"/>
      <c r="BF400" s="228"/>
      <c r="BG400" s="228"/>
      <c r="BH400" s="228"/>
      <c r="BI400" s="228"/>
      <c r="BJ400" s="221"/>
      <c r="BK400" s="221"/>
    </row>
    <row r="401" spans="1:63" hidden="1" outlineLevel="1">
      <c r="A401" s="9"/>
      <c r="B401" s="44"/>
      <c r="C401" s="329" t="s">
        <v>27</v>
      </c>
      <c r="D401" s="9"/>
      <c r="E401" s="9"/>
      <c r="F401" s="139"/>
      <c r="G401" s="203"/>
      <c r="H401" s="111"/>
      <c r="I401" s="111"/>
      <c r="J401" s="111"/>
      <c r="K401" s="111"/>
      <c r="L401" s="365">
        <f>IF(M400=0, SUM($G400:L400), 0)</f>
        <v>0</v>
      </c>
      <c r="M401" s="111">
        <f>IF(N400=0, SUM($G400:M400), 0)</f>
        <v>6.3045468983551317E-2</v>
      </c>
      <c r="N401" s="111">
        <f>IF(O400=0, IF(N400=0, 0, SUM($G400:N400)), 0)</f>
        <v>0</v>
      </c>
      <c r="O401" s="111">
        <f>IF(P400=0, IF(O400=0, 0, SUM($G400:O400)), 0)</f>
        <v>0</v>
      </c>
      <c r="P401" s="111">
        <f>IF(Q400=0, IF(P400=0, 0, SUM($G400:P400)), 0)</f>
        <v>0</v>
      </c>
      <c r="Q401" s="111">
        <f>IF(R400=0, IF(Q400=0, 0, SUM($G400:Q400)), 0)</f>
        <v>0</v>
      </c>
      <c r="R401" s="100"/>
      <c r="S401" s="100"/>
      <c r="T401" s="100"/>
      <c r="U401" s="100"/>
      <c r="V401" s="100"/>
      <c r="W401" s="100"/>
      <c r="X401" s="100"/>
      <c r="Y401" s="100"/>
      <c r="Z401" s="100"/>
      <c r="AA401" s="228"/>
      <c r="AB401" s="228"/>
      <c r="AC401" s="228"/>
      <c r="AD401" s="228"/>
      <c r="AE401" s="228"/>
      <c r="AF401" s="228"/>
      <c r="AG401" s="228"/>
      <c r="AH401" s="228"/>
      <c r="AI401" s="228"/>
      <c r="AJ401" s="228"/>
      <c r="AK401" s="228"/>
      <c r="AL401" s="228"/>
      <c r="AM401" s="228"/>
      <c r="AN401" s="228"/>
      <c r="AO401" s="228"/>
      <c r="AP401" s="228"/>
      <c r="AQ401" s="228"/>
      <c r="AR401" s="228"/>
      <c r="AS401" s="228"/>
      <c r="AT401" s="228"/>
      <c r="AU401" s="228"/>
      <c r="AV401" s="228"/>
      <c r="AW401" s="228"/>
      <c r="AX401" s="228"/>
      <c r="AY401" s="228"/>
      <c r="AZ401" s="228"/>
      <c r="BA401" s="228"/>
      <c r="BB401" s="228"/>
      <c r="BC401" s="228"/>
      <c r="BD401" s="228"/>
      <c r="BE401" s="228"/>
      <c r="BF401" s="228"/>
      <c r="BG401" s="228"/>
      <c r="BH401" s="228"/>
      <c r="BI401" s="228"/>
      <c r="BJ401" s="221"/>
      <c r="BK401" s="221"/>
    </row>
    <row r="402" spans="1:63" hidden="1" outlineLevel="1">
      <c r="A402" s="9"/>
      <c r="B402" s="44"/>
      <c r="C402" s="127" t="str">
        <f>Asset2</f>
        <v>Switchgear</v>
      </c>
      <c r="D402" s="9"/>
      <c r="E402" s="9"/>
      <c r="F402" s="139"/>
      <c r="G402" s="203"/>
      <c r="H402" s="111">
        <f>($G379+(SUM($G402:G402)))*H$7</f>
        <v>4.01825758329694E-2</v>
      </c>
      <c r="I402" s="111">
        <f>($G379+(SUM($G402:H402)))*I$7</f>
        <v>3.7700806004109924E-2</v>
      </c>
      <c r="J402" s="111">
        <f>($G379+(SUM($G402:I402)))*J$7</f>
        <v>4.3791375731054308E-2</v>
      </c>
      <c r="K402" s="111">
        <f>($G379+(SUM($G402:J402)))*K$7</f>
        <v>5.0445284304601663E-2</v>
      </c>
      <c r="L402" s="365">
        <f>($G379+(SUM($G402:K402)))*L$7</f>
        <v>5.0458369606476053E-2</v>
      </c>
      <c r="M402" s="365">
        <f>($G379+(SUM($G402:L402)))*M$7</f>
        <v>5.7043260052500801E-2</v>
      </c>
      <c r="N402" s="111">
        <f>($G379+(SUM($G402:M402)))*N$7</f>
        <v>0</v>
      </c>
      <c r="O402" s="111">
        <f>($G379+(SUM($G402:N402)))*O$7</f>
        <v>0</v>
      </c>
      <c r="P402" s="111">
        <f>($G379+(SUM($G402:O402)))*P$7</f>
        <v>0</v>
      </c>
      <c r="Q402" s="111">
        <f>($G379+(SUM($G402:P402)))*Q$7</f>
        <v>0</v>
      </c>
      <c r="R402" s="100"/>
      <c r="S402" s="100"/>
      <c r="T402" s="100"/>
      <c r="U402" s="100"/>
      <c r="V402" s="100"/>
      <c r="W402" s="100"/>
      <c r="X402" s="100"/>
      <c r="Y402" s="100"/>
      <c r="Z402" s="100"/>
      <c r="AA402" s="228"/>
      <c r="AB402" s="228"/>
      <c r="AC402" s="228"/>
      <c r="AD402" s="228"/>
      <c r="AE402" s="228"/>
      <c r="AF402" s="228"/>
      <c r="AG402" s="228"/>
      <c r="AH402" s="228"/>
      <c r="AI402" s="228"/>
      <c r="AJ402" s="228"/>
      <c r="AK402" s="228"/>
      <c r="AL402" s="228"/>
      <c r="AM402" s="228"/>
      <c r="AN402" s="228"/>
      <c r="AO402" s="228"/>
      <c r="AP402" s="228"/>
      <c r="AQ402" s="228"/>
      <c r="AR402" s="228"/>
      <c r="AS402" s="228"/>
      <c r="AT402" s="228"/>
      <c r="AU402" s="228"/>
      <c r="AV402" s="228"/>
      <c r="AW402" s="228"/>
      <c r="AX402" s="228"/>
      <c r="AY402" s="228"/>
      <c r="AZ402" s="228"/>
      <c r="BA402" s="228"/>
      <c r="BB402" s="228"/>
      <c r="BC402" s="228"/>
      <c r="BD402" s="228"/>
      <c r="BE402" s="228"/>
      <c r="BF402" s="228"/>
      <c r="BG402" s="228"/>
      <c r="BH402" s="228"/>
      <c r="BI402" s="228"/>
      <c r="BJ402" s="221"/>
      <c r="BK402" s="221"/>
    </row>
    <row r="403" spans="1:63" hidden="1" outlineLevel="1">
      <c r="A403" s="9"/>
      <c r="B403" s="44"/>
      <c r="C403" s="329" t="s">
        <v>27</v>
      </c>
      <c r="D403" s="9"/>
      <c r="E403" s="9"/>
      <c r="F403" s="139"/>
      <c r="G403" s="203"/>
      <c r="H403" s="111"/>
      <c r="I403" s="111"/>
      <c r="J403" s="111"/>
      <c r="K403" s="111"/>
      <c r="L403" s="365">
        <f>IF(M402=0, SUM($G402:L402), 0)</f>
        <v>0</v>
      </c>
      <c r="M403" s="111">
        <f>IF(N402=0, SUM($G402:M402), 0)</f>
        <v>0.27962167153171219</v>
      </c>
      <c r="N403" s="111">
        <f>IF(O402=0, IF(N402=0, 0, SUM($G402:N402)), 0)</f>
        <v>0</v>
      </c>
      <c r="O403" s="111">
        <f>IF(P402=0, IF(O402=0, 0, SUM($G402:O402)), 0)</f>
        <v>0</v>
      </c>
      <c r="P403" s="111">
        <f>IF(Q402=0, IF(P402=0, 0, SUM($G402:P402)), 0)</f>
        <v>0</v>
      </c>
      <c r="Q403" s="111">
        <f>IF(R402=0, IF(Q402=0, 0, SUM($G402:Q402)), 0)</f>
        <v>0</v>
      </c>
      <c r="R403" s="100"/>
      <c r="S403" s="100"/>
      <c r="T403" s="100"/>
      <c r="U403" s="100"/>
      <c r="V403" s="100"/>
      <c r="W403" s="100"/>
      <c r="X403" s="100"/>
      <c r="Y403" s="100"/>
      <c r="Z403" s="100"/>
      <c r="AA403" s="228"/>
      <c r="AB403" s="228"/>
      <c r="AC403" s="228"/>
      <c r="AD403" s="228"/>
      <c r="AE403" s="228"/>
      <c r="AF403" s="228"/>
      <c r="AG403" s="228"/>
      <c r="AH403" s="228"/>
      <c r="AI403" s="228"/>
      <c r="AJ403" s="228"/>
      <c r="AK403" s="228"/>
      <c r="AL403" s="228"/>
      <c r="AM403" s="228"/>
      <c r="AN403" s="228"/>
      <c r="AO403" s="228"/>
      <c r="AP403" s="228"/>
      <c r="AQ403" s="228"/>
      <c r="AR403" s="228"/>
      <c r="AS403" s="228"/>
      <c r="AT403" s="228"/>
      <c r="AU403" s="228"/>
      <c r="AV403" s="228"/>
      <c r="AW403" s="228"/>
      <c r="AX403" s="228"/>
      <c r="AY403" s="228"/>
      <c r="AZ403" s="228"/>
      <c r="BA403" s="228"/>
      <c r="BB403" s="228"/>
      <c r="BC403" s="228"/>
      <c r="BD403" s="228"/>
      <c r="BE403" s="228"/>
      <c r="BF403" s="228"/>
      <c r="BG403" s="228"/>
      <c r="BH403" s="228"/>
      <c r="BI403" s="228"/>
      <c r="BJ403" s="221"/>
      <c r="BK403" s="221"/>
    </row>
    <row r="404" spans="1:63" hidden="1" outlineLevel="1">
      <c r="A404" s="9"/>
      <c r="B404" s="44"/>
      <c r="C404" s="127" t="str">
        <f>Asset3</f>
        <v>Transformers</v>
      </c>
      <c r="D404" s="9"/>
      <c r="E404" s="9"/>
      <c r="F404" s="139"/>
      <c r="G404" s="203"/>
      <c r="H404" s="111">
        <f>($G380+(SUM($G404:G404)))*H$7</f>
        <v>7.9169881849993039E-3</v>
      </c>
      <c r="I404" s="111">
        <f>($G380+(SUM($G404:H404)))*I$7</f>
        <v>7.42801648506047E-3</v>
      </c>
      <c r="J404" s="111">
        <f>($G380+(SUM($G404:I404)))*J$7</f>
        <v>8.6280134381818765E-3</v>
      </c>
      <c r="K404" s="111">
        <f>($G380+(SUM($G404:J404)))*K$7</f>
        <v>9.9390024544115784E-3</v>
      </c>
      <c r="L404" s="365">
        <f>($G380+(SUM($G404:K404)))*L$7</f>
        <v>9.941580591282825E-3</v>
      </c>
      <c r="M404" s="365">
        <f>($G380+(SUM($G404:L404)))*M$7</f>
        <v>1.1238971283143813E-2</v>
      </c>
      <c r="N404" s="111">
        <f>($G380+(SUM($G404:M404)))*N$7</f>
        <v>0</v>
      </c>
      <c r="O404" s="111">
        <f>($G380+(SUM($G404:N404)))*O$7</f>
        <v>0</v>
      </c>
      <c r="P404" s="111">
        <f>($G380+(SUM($G404:O404)))*P$7</f>
        <v>0</v>
      </c>
      <c r="Q404" s="111">
        <f>($G380+(SUM($G404:P404)))*Q$7</f>
        <v>0</v>
      </c>
      <c r="R404" s="100"/>
      <c r="S404" s="100"/>
      <c r="T404" s="100"/>
      <c r="U404" s="100"/>
      <c r="V404" s="100"/>
      <c r="W404" s="100"/>
      <c r="X404" s="100"/>
      <c r="Y404" s="100"/>
      <c r="Z404" s="100"/>
      <c r="AA404" s="228"/>
      <c r="AB404" s="228"/>
      <c r="AC404" s="228"/>
      <c r="AD404" s="228"/>
      <c r="AE404" s="228"/>
      <c r="AF404" s="228"/>
      <c r="AG404" s="228"/>
      <c r="AH404" s="228"/>
      <c r="AI404" s="228"/>
      <c r="AJ404" s="228"/>
      <c r="AK404" s="228"/>
      <c r="AL404" s="228"/>
      <c r="AM404" s="228"/>
      <c r="AN404" s="228"/>
      <c r="AO404" s="228"/>
      <c r="AP404" s="228"/>
      <c r="AQ404" s="228"/>
      <c r="AR404" s="228"/>
      <c r="AS404" s="228"/>
      <c r="AT404" s="228"/>
      <c r="AU404" s="228"/>
      <c r="AV404" s="228"/>
      <c r="AW404" s="228"/>
      <c r="AX404" s="228"/>
      <c r="AY404" s="228"/>
      <c r="AZ404" s="228"/>
      <c r="BA404" s="228"/>
      <c r="BB404" s="228"/>
      <c r="BC404" s="228"/>
      <c r="BD404" s="228"/>
      <c r="BE404" s="228"/>
      <c r="BF404" s="228"/>
      <c r="BG404" s="228"/>
      <c r="BH404" s="228"/>
      <c r="BI404" s="228"/>
      <c r="BJ404" s="221"/>
      <c r="BK404" s="221"/>
    </row>
    <row r="405" spans="1:63" hidden="1" outlineLevel="1">
      <c r="A405" s="9"/>
      <c r="B405" s="44"/>
      <c r="C405" s="329" t="s">
        <v>27</v>
      </c>
      <c r="D405" s="9"/>
      <c r="E405" s="9"/>
      <c r="F405" s="139"/>
      <c r="G405" s="203"/>
      <c r="H405" s="111"/>
      <c r="I405" s="111"/>
      <c r="J405" s="111"/>
      <c r="K405" s="111"/>
      <c r="L405" s="365">
        <f>IF(M404=0, SUM($G404:L404), 0)</f>
        <v>0</v>
      </c>
      <c r="M405" s="343">
        <f>IF(N404=0, SUM($G404:M404), 0)</f>
        <v>5.5092572437079872E-2</v>
      </c>
      <c r="N405" s="111">
        <f>IF(O404=0, IF(N404=0, 0, SUM($G404:N404)), 0)</f>
        <v>0</v>
      </c>
      <c r="O405" s="111">
        <f>IF(P404=0, IF(O404=0, 0, SUM($G404:O404)), 0)</f>
        <v>0</v>
      </c>
      <c r="P405" s="111">
        <f>IF(Q404=0, IF(P404=0, 0, SUM($G404:P404)), 0)</f>
        <v>0</v>
      </c>
      <c r="Q405" s="111">
        <f>IF(R404=0, IF(Q404=0, 0, SUM($G404:Q404)), 0)</f>
        <v>0</v>
      </c>
      <c r="R405" s="100"/>
      <c r="S405" s="100"/>
      <c r="T405" s="100"/>
      <c r="U405" s="100"/>
      <c r="V405" s="100"/>
      <c r="W405" s="100"/>
      <c r="X405" s="100"/>
      <c r="Y405" s="100"/>
      <c r="Z405" s="100"/>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1"/>
      <c r="BK405" s="221"/>
    </row>
    <row r="406" spans="1:63" hidden="1" outlineLevel="1">
      <c r="A406" s="9"/>
      <c r="B406" s="44"/>
      <c r="C406" s="127" t="str">
        <f>Asset4</f>
        <v>Reactive</v>
      </c>
      <c r="D406" s="9"/>
      <c r="E406" s="9"/>
      <c r="F406" s="139"/>
      <c r="G406" s="203"/>
      <c r="H406" s="111">
        <f>($G381+(SUM($G406:G406)))*H$7</f>
        <v>1.2207203665295291E-2</v>
      </c>
      <c r="I406" s="111">
        <f>($G381+(SUM($G406:H406)))*I$7</f>
        <v>1.1453258226924078E-2</v>
      </c>
      <c r="J406" s="111">
        <f>($G381+(SUM($G406:I406)))*J$7</f>
        <v>1.3303533465712766E-2</v>
      </c>
      <c r="K406" s="111">
        <f>($G381+(SUM($G406:J406)))*K$7</f>
        <v>1.5324947360759839E-2</v>
      </c>
      <c r="L406" s="365">
        <f>($G381+(SUM($G406:K406)))*L$7</f>
        <v>1.5328922589865769E-2</v>
      </c>
      <c r="M406" s="365">
        <f>($G381+(SUM($G406:L406)))*M$7</f>
        <v>1.732936922928523E-2</v>
      </c>
      <c r="N406" s="111">
        <f>($G381+(SUM($G406:M406)))*N$7</f>
        <v>0</v>
      </c>
      <c r="O406" s="111">
        <f>($G381+(SUM($G406:N406)))*O$7</f>
        <v>0</v>
      </c>
      <c r="P406" s="111">
        <f>($G381+(SUM($G406:O406)))*P$7</f>
        <v>0</v>
      </c>
      <c r="Q406" s="111">
        <f>($G381+(SUM($G406:P406)))*Q$7</f>
        <v>0</v>
      </c>
      <c r="R406" s="100"/>
      <c r="S406" s="100"/>
      <c r="T406" s="100"/>
      <c r="U406" s="100"/>
      <c r="V406" s="100"/>
      <c r="W406" s="100"/>
      <c r="X406" s="100"/>
      <c r="Y406" s="100"/>
      <c r="Z406" s="100"/>
      <c r="AA406" s="228"/>
      <c r="AB406" s="228"/>
      <c r="AC406" s="228"/>
      <c r="AD406" s="228"/>
      <c r="AE406" s="228"/>
      <c r="AF406" s="228"/>
      <c r="AG406" s="228"/>
      <c r="AH406" s="228"/>
      <c r="AI406" s="228"/>
      <c r="AJ406" s="228"/>
      <c r="AK406" s="228"/>
      <c r="AL406" s="228"/>
      <c r="AM406" s="228"/>
      <c r="AN406" s="228"/>
      <c r="AO406" s="228"/>
      <c r="AP406" s="228"/>
      <c r="AQ406" s="228"/>
      <c r="AR406" s="228"/>
      <c r="AS406" s="228"/>
      <c r="AT406" s="228"/>
      <c r="AU406" s="228"/>
      <c r="AV406" s="228"/>
      <c r="AW406" s="228"/>
      <c r="AX406" s="228"/>
      <c r="AY406" s="228"/>
      <c r="AZ406" s="228"/>
      <c r="BA406" s="228"/>
      <c r="BB406" s="228"/>
      <c r="BC406" s="228"/>
      <c r="BD406" s="228"/>
      <c r="BE406" s="228"/>
      <c r="BF406" s="228"/>
      <c r="BG406" s="228"/>
      <c r="BH406" s="228"/>
      <c r="BI406" s="228"/>
      <c r="BJ406" s="221"/>
      <c r="BK406" s="221"/>
    </row>
    <row r="407" spans="1:63" hidden="1" outlineLevel="1">
      <c r="A407" s="9"/>
      <c r="B407" s="44"/>
      <c r="C407" s="329" t="s">
        <v>27</v>
      </c>
      <c r="D407" s="9"/>
      <c r="E407" s="9"/>
      <c r="F407" s="139"/>
      <c r="G407" s="203"/>
      <c r="H407" s="111"/>
      <c r="I407" s="111"/>
      <c r="J407" s="111"/>
      <c r="K407" s="111"/>
      <c r="L407" s="365">
        <f>IF(M406=0, SUM($G406:L406), 0)</f>
        <v>0</v>
      </c>
      <c r="M407" s="111">
        <f>IF(N406=0, SUM($G406:M406), 0)</f>
        <v>8.4947234537842961E-2</v>
      </c>
      <c r="N407" s="111">
        <f>IF(O406=0, IF(N406=0, 0, SUM($G406:N406)), 0)</f>
        <v>0</v>
      </c>
      <c r="O407" s="111">
        <f>IF(P406=0, IF(O406=0, 0, SUM($G406:O406)), 0)</f>
        <v>0</v>
      </c>
      <c r="P407" s="111">
        <f>IF(Q406=0, IF(P406=0, 0, SUM($G406:P406)), 0)</f>
        <v>0</v>
      </c>
      <c r="Q407" s="111">
        <f>IF(R406=0, IF(Q406=0, 0, SUM($G406:Q406)), 0)</f>
        <v>0</v>
      </c>
      <c r="R407" s="100"/>
      <c r="S407" s="100"/>
      <c r="T407" s="100"/>
      <c r="U407" s="100"/>
      <c r="V407" s="100"/>
      <c r="W407" s="100"/>
      <c r="X407" s="100"/>
      <c r="Y407" s="100"/>
      <c r="Z407" s="100"/>
      <c r="AA407" s="228"/>
      <c r="AB407" s="228"/>
      <c r="AC407" s="228"/>
      <c r="AD407" s="228"/>
      <c r="AE407" s="228"/>
      <c r="AF407" s="228"/>
      <c r="AG407" s="228"/>
      <c r="AH407" s="228"/>
      <c r="AI407" s="228"/>
      <c r="AJ407" s="228"/>
      <c r="AK407" s="228"/>
      <c r="AL407" s="228"/>
      <c r="AM407" s="228"/>
      <c r="AN407" s="228"/>
      <c r="AO407" s="228"/>
      <c r="AP407" s="228"/>
      <c r="AQ407" s="228"/>
      <c r="AR407" s="228"/>
      <c r="AS407" s="228"/>
      <c r="AT407" s="228"/>
      <c r="AU407" s="228"/>
      <c r="AV407" s="228"/>
      <c r="AW407" s="228"/>
      <c r="AX407" s="228"/>
      <c r="AY407" s="228"/>
      <c r="AZ407" s="228"/>
      <c r="BA407" s="228"/>
      <c r="BB407" s="228"/>
      <c r="BC407" s="228"/>
      <c r="BD407" s="228"/>
      <c r="BE407" s="228"/>
      <c r="BF407" s="228"/>
      <c r="BG407" s="228"/>
      <c r="BH407" s="228"/>
      <c r="BI407" s="228"/>
      <c r="BJ407" s="221"/>
      <c r="BK407" s="221"/>
    </row>
    <row r="408" spans="1:63" hidden="1" outlineLevel="1">
      <c r="A408" s="9"/>
      <c r="B408" s="44"/>
      <c r="C408" s="127" t="str">
        <f>Asset5</f>
        <v>Towers and Conductor</v>
      </c>
      <c r="D408" s="9"/>
      <c r="E408" s="9"/>
      <c r="F408" s="139"/>
      <c r="G408" s="203"/>
      <c r="H408" s="111">
        <f>($G382+(SUM($G408:G408)))*H$7</f>
        <v>4.4426690162455536E-4</v>
      </c>
      <c r="I408" s="111">
        <f>($G382+(SUM($G408:H408)))*I$7</f>
        <v>4.1682793910020525E-4</v>
      </c>
      <c r="J408" s="111">
        <f>($G382+(SUM($G408:I408)))*J$7</f>
        <v>4.8416654260251691E-4</v>
      </c>
      <c r="K408" s="111">
        <f>($G382+(SUM($G408:J408)))*K$7</f>
        <v>5.5773353736041618E-4</v>
      </c>
      <c r="L408" s="365">
        <f>($G382+(SUM($G408:K408)))*L$7</f>
        <v>5.5787821117487548E-4</v>
      </c>
      <c r="M408" s="365">
        <f>($G382+(SUM($G408:L408)))*M$7</f>
        <v>6.306821271844672E-4</v>
      </c>
      <c r="N408" s="111">
        <f>($G382+(SUM($G408:M408)))*N$7</f>
        <v>0</v>
      </c>
      <c r="O408" s="111">
        <f>($G382+(SUM($G408:N408)))*O$7</f>
        <v>0</v>
      </c>
      <c r="P408" s="111">
        <f>($G382+(SUM($G408:O408)))*P$7</f>
        <v>0</v>
      </c>
      <c r="Q408" s="111">
        <f>($G382+(SUM($G408:P408)))*Q$7</f>
        <v>0</v>
      </c>
      <c r="R408" s="100"/>
      <c r="S408" s="100"/>
      <c r="T408" s="100"/>
      <c r="U408" s="100"/>
      <c r="V408" s="100"/>
      <c r="W408" s="100"/>
      <c r="X408" s="100"/>
      <c r="Y408" s="100"/>
      <c r="Z408" s="100"/>
      <c r="AA408" s="228"/>
      <c r="AB408" s="228"/>
      <c r="AC408" s="228"/>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c r="BD408" s="228"/>
      <c r="BE408" s="228"/>
      <c r="BF408" s="228"/>
      <c r="BG408" s="228"/>
      <c r="BH408" s="228"/>
      <c r="BI408" s="228"/>
      <c r="BJ408" s="221"/>
      <c r="BK408" s="221"/>
    </row>
    <row r="409" spans="1:63" hidden="1" outlineLevel="1">
      <c r="A409" s="9"/>
      <c r="B409" s="44"/>
      <c r="C409" s="329" t="s">
        <v>27</v>
      </c>
      <c r="D409" s="9"/>
      <c r="E409" s="9"/>
      <c r="F409" s="139"/>
      <c r="G409" s="203"/>
      <c r="H409" s="111"/>
      <c r="I409" s="111"/>
      <c r="J409" s="111"/>
      <c r="K409" s="111"/>
      <c r="L409" s="365">
        <f>IF(M408=0, SUM($G408:L408), 0)</f>
        <v>0</v>
      </c>
      <c r="M409" s="343">
        <f>IF(N408=0, SUM($G408:M408), 0)</f>
        <v>3.0915552590470366E-3</v>
      </c>
      <c r="N409" s="111">
        <f>IF(O408=0, IF(N408=0, 0, SUM($G408:N408)), 0)</f>
        <v>0</v>
      </c>
      <c r="O409" s="111">
        <f>IF(P408=0, IF(O408=0, 0, SUM($G408:O408)), 0)</f>
        <v>0</v>
      </c>
      <c r="P409" s="111">
        <f>IF(Q408=0, IF(P408=0, 0, SUM($G408:P408)), 0)</f>
        <v>0</v>
      </c>
      <c r="Q409" s="111">
        <f>IF(R408=0, IF(Q408=0, 0, SUM($G408:Q408)), 0)</f>
        <v>0</v>
      </c>
      <c r="R409" s="100"/>
      <c r="S409" s="100"/>
      <c r="T409" s="100"/>
      <c r="U409" s="100"/>
      <c r="V409" s="100"/>
      <c r="W409" s="100"/>
      <c r="X409" s="100"/>
      <c r="Y409" s="100"/>
      <c r="Z409" s="100"/>
      <c r="AA409" s="228"/>
      <c r="AB409" s="228"/>
      <c r="AC409" s="228"/>
      <c r="AD409" s="228"/>
      <c r="AE409" s="228"/>
      <c r="AF409" s="228"/>
      <c r="AG409" s="228"/>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c r="BD409" s="228"/>
      <c r="BE409" s="228"/>
      <c r="BF409" s="228"/>
      <c r="BG409" s="228"/>
      <c r="BH409" s="228"/>
      <c r="BI409" s="228"/>
      <c r="BJ409" s="221"/>
      <c r="BK409" s="221"/>
    </row>
    <row r="410" spans="1:63" hidden="1" outlineLevel="1">
      <c r="A410" s="9"/>
      <c r="B410" s="44"/>
      <c r="C410" s="127" t="str">
        <f>Asset6</f>
        <v>Establishment</v>
      </c>
      <c r="D410" s="9"/>
      <c r="E410" s="9"/>
      <c r="F410" s="139"/>
      <c r="G410" s="203"/>
      <c r="H410" s="111">
        <f>($G383+(SUM($G410:G410)))*H$7</f>
        <v>2.4965143825056118E-3</v>
      </c>
      <c r="I410" s="111">
        <f>($G383+(SUM($G410:H410)))*I$7</f>
        <v>2.3423238174813408E-3</v>
      </c>
      <c r="J410" s="111">
        <f>($G383+(SUM($G410:I410)))*J$7</f>
        <v>2.7207265108321792E-3</v>
      </c>
      <c r="K410" s="111">
        <f>($G383+(SUM($G410:J410)))*K$7</f>
        <v>3.1341290394005131E-3</v>
      </c>
      <c r="L410" s="365">
        <f>($G383+(SUM($G410:K410)))*L$7</f>
        <v>3.1349420197446455E-3</v>
      </c>
      <c r="M410" s="365">
        <f>($G383+(SUM($G410:L410)))*M$7</f>
        <v>3.5440565019535324E-3</v>
      </c>
      <c r="N410" s="111">
        <f>($G383+(SUM($G410:M410)))*N$7</f>
        <v>0</v>
      </c>
      <c r="O410" s="111">
        <f>($G383+(SUM($G410:N410)))*O$7</f>
        <v>0</v>
      </c>
      <c r="P410" s="111">
        <f>($G383+(SUM($G410:O410)))*P$7</f>
        <v>0</v>
      </c>
      <c r="Q410" s="111">
        <f>($G383+(SUM($G410:P410)))*Q$7</f>
        <v>0</v>
      </c>
      <c r="R410" s="100"/>
      <c r="S410" s="100"/>
      <c r="T410" s="100"/>
      <c r="U410" s="100"/>
      <c r="V410" s="100"/>
      <c r="W410" s="100"/>
      <c r="X410" s="100"/>
      <c r="Y410" s="100"/>
      <c r="Z410" s="100"/>
      <c r="AA410" s="228"/>
      <c r="AB410" s="228"/>
      <c r="AC410" s="228"/>
      <c r="AD410" s="228"/>
      <c r="AE410" s="228"/>
      <c r="AF410" s="228"/>
      <c r="AG410" s="228"/>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c r="BD410" s="228"/>
      <c r="BE410" s="228"/>
      <c r="BF410" s="228"/>
      <c r="BG410" s="228"/>
      <c r="BH410" s="228"/>
      <c r="BI410" s="228"/>
      <c r="BJ410" s="221"/>
      <c r="BK410" s="221"/>
    </row>
    <row r="411" spans="1:63" hidden="1" outlineLevel="1">
      <c r="A411" s="9"/>
      <c r="B411" s="44"/>
      <c r="C411" s="329" t="s">
        <v>27</v>
      </c>
      <c r="D411" s="9"/>
      <c r="E411" s="9"/>
      <c r="F411" s="139"/>
      <c r="G411" s="203"/>
      <c r="H411" s="111"/>
      <c r="I411" s="111"/>
      <c r="J411" s="111"/>
      <c r="K411" s="111"/>
      <c r="L411" s="365">
        <f>IF(M410=0, SUM($G410:L410), 0)</f>
        <v>0</v>
      </c>
      <c r="M411" s="111">
        <f>IF(N410=0, SUM($G410:M410), 0)</f>
        <v>1.737269227191782E-2</v>
      </c>
      <c r="N411" s="111">
        <f>IF(O410=0, IF(N410=0, 0, SUM($G410:N410)), 0)</f>
        <v>0</v>
      </c>
      <c r="O411" s="111">
        <f>IF(P410=0, IF(O410=0, 0, SUM($G410:O410)), 0)</f>
        <v>0</v>
      </c>
      <c r="P411" s="111">
        <f>IF(Q410=0, IF(P410=0, 0, SUM($G410:P410)), 0)</f>
        <v>0</v>
      </c>
      <c r="Q411" s="111">
        <f>IF(R410=0, IF(Q410=0, 0, SUM($G410:Q410)), 0)</f>
        <v>0</v>
      </c>
      <c r="R411" s="100"/>
      <c r="S411" s="100"/>
      <c r="T411" s="100"/>
      <c r="U411" s="100"/>
      <c r="V411" s="100"/>
      <c r="W411" s="100"/>
      <c r="X411" s="100"/>
      <c r="Y411" s="100"/>
      <c r="Z411" s="100"/>
      <c r="AA411" s="228"/>
      <c r="AB411" s="228"/>
      <c r="AC411" s="228"/>
      <c r="AD411" s="228"/>
      <c r="AE411" s="228"/>
      <c r="AF411" s="228"/>
      <c r="AG411" s="228"/>
      <c r="AH411" s="228"/>
      <c r="AI411" s="228"/>
      <c r="AJ411" s="228"/>
      <c r="AK411" s="228"/>
      <c r="AL411" s="228"/>
      <c r="AM411" s="228"/>
      <c r="AN411" s="228"/>
      <c r="AO411" s="228"/>
      <c r="AP411" s="228"/>
      <c r="AQ411" s="228"/>
      <c r="AR411" s="228"/>
      <c r="AS411" s="228"/>
      <c r="AT411" s="228"/>
      <c r="AU411" s="228"/>
      <c r="AV411" s="228"/>
      <c r="AW411" s="228"/>
      <c r="AX411" s="228"/>
      <c r="AY411" s="228"/>
      <c r="AZ411" s="228"/>
      <c r="BA411" s="228"/>
      <c r="BB411" s="228"/>
      <c r="BC411" s="228"/>
      <c r="BD411" s="228"/>
      <c r="BE411" s="228"/>
      <c r="BF411" s="228"/>
      <c r="BG411" s="228"/>
      <c r="BH411" s="228"/>
      <c r="BI411" s="228"/>
      <c r="BJ411" s="221"/>
      <c r="BK411" s="221"/>
    </row>
    <row r="412" spans="1:63" hidden="1" outlineLevel="1">
      <c r="A412" s="9"/>
      <c r="B412" s="44"/>
      <c r="C412" s="127" t="str">
        <f>Asset7</f>
        <v>Communications</v>
      </c>
      <c r="D412" s="9"/>
      <c r="E412" s="9"/>
      <c r="F412" s="139"/>
      <c r="G412" s="203"/>
      <c r="H412" s="111">
        <f>($G384+(SUM($G412:G412)))*H$7</f>
        <v>5.0157462039997539E-4</v>
      </c>
      <c r="I412" s="111">
        <f>($G384+(SUM($G412:H412)))*I$7</f>
        <v>4.7059619918067265E-4</v>
      </c>
      <c r="J412" s="111">
        <f>($G384+(SUM($G412:I412)))*J$7</f>
        <v>5.4662107154102577E-4</v>
      </c>
      <c r="K412" s="111">
        <f>($G384+(SUM($G412:J412)))*K$7</f>
        <v>6.2967775961463674E-4</v>
      </c>
      <c r="L412" s="365">
        <f>($G384+(SUM($G412:K412)))*L$7</f>
        <v>6.2984109546816052E-4</v>
      </c>
      <c r="M412" s="365">
        <f>($G384+(SUM($G412:L412)))*M$7</f>
        <v>7.1203627229229948E-4</v>
      </c>
      <c r="N412" s="111">
        <f>($G384+(SUM($G412:M412)))*N$7</f>
        <v>0</v>
      </c>
      <c r="O412" s="111">
        <f>($G384+(SUM($G412:N412)))*O$7</f>
        <v>0</v>
      </c>
      <c r="P412" s="111">
        <f>($G384+(SUM($G412:O412)))*P$7</f>
        <v>0</v>
      </c>
      <c r="Q412" s="111">
        <f>($G384+(SUM($G412:P412)))*Q$7</f>
        <v>0</v>
      </c>
      <c r="R412" s="100"/>
      <c r="S412" s="100"/>
      <c r="T412" s="100"/>
      <c r="U412" s="100"/>
      <c r="V412" s="100"/>
      <c r="W412" s="100"/>
      <c r="X412" s="100"/>
      <c r="Y412" s="100"/>
      <c r="Z412" s="100"/>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1"/>
      <c r="BK412" s="221"/>
    </row>
    <row r="413" spans="1:63" hidden="1" outlineLevel="1">
      <c r="A413" s="9"/>
      <c r="B413" s="44"/>
      <c r="C413" s="329" t="s">
        <v>27</v>
      </c>
      <c r="D413" s="9"/>
      <c r="E413" s="9"/>
      <c r="F413" s="139"/>
      <c r="G413" s="203"/>
      <c r="H413" s="111"/>
      <c r="I413" s="111"/>
      <c r="J413" s="111"/>
      <c r="K413" s="111"/>
      <c r="L413" s="365">
        <f>IF(M412=0, SUM($G412:L412), 0)</f>
        <v>0</v>
      </c>
      <c r="M413" s="111">
        <f>IF(N412=0, SUM($G412:M412), 0)</f>
        <v>3.4903470184967705E-3</v>
      </c>
      <c r="N413" s="111">
        <f>IF(O412=0, IF(N412=0, 0, SUM($G412:N412)), 0)</f>
        <v>0</v>
      </c>
      <c r="O413" s="111">
        <f>IF(P412=0, IF(O412=0, 0, SUM($G412:O412)), 0)</f>
        <v>0</v>
      </c>
      <c r="P413" s="111">
        <f>IF(Q412=0, IF(P412=0, 0, SUM($G412:P412)), 0)</f>
        <v>0</v>
      </c>
      <c r="Q413" s="111">
        <f>IF(R412=0, IF(Q412=0, 0, SUM($G412:Q412)), 0)</f>
        <v>0</v>
      </c>
      <c r="R413" s="100"/>
      <c r="S413" s="100"/>
      <c r="T413" s="100"/>
      <c r="U413" s="100"/>
      <c r="V413" s="100"/>
      <c r="W413" s="100"/>
      <c r="X413" s="100"/>
      <c r="Y413" s="100"/>
      <c r="Z413" s="100"/>
      <c r="AA413" s="228"/>
      <c r="AB413" s="228"/>
      <c r="AC413" s="228"/>
      <c r="AD413" s="228"/>
      <c r="AE413" s="228"/>
      <c r="AF413" s="228"/>
      <c r="AG413" s="228"/>
      <c r="AH413" s="228"/>
      <c r="AI413" s="228"/>
      <c r="AJ413" s="228"/>
      <c r="AK413" s="228"/>
      <c r="AL413" s="228"/>
      <c r="AM413" s="228"/>
      <c r="AN413" s="228"/>
      <c r="AO413" s="228"/>
      <c r="AP413" s="228"/>
      <c r="AQ413" s="228"/>
      <c r="AR413" s="228"/>
      <c r="AS413" s="228"/>
      <c r="AT413" s="228"/>
      <c r="AU413" s="228"/>
      <c r="AV413" s="228"/>
      <c r="AW413" s="228"/>
      <c r="AX413" s="228"/>
      <c r="AY413" s="228"/>
      <c r="AZ413" s="228"/>
      <c r="BA413" s="228"/>
      <c r="BB413" s="228"/>
      <c r="BC413" s="228"/>
      <c r="BD413" s="228"/>
      <c r="BE413" s="228"/>
      <c r="BF413" s="228"/>
      <c r="BG413" s="228"/>
      <c r="BH413" s="228"/>
      <c r="BI413" s="228"/>
      <c r="BJ413" s="221"/>
      <c r="BK413" s="221"/>
    </row>
    <row r="414" spans="1:63" hidden="1" outlineLevel="1">
      <c r="A414" s="9"/>
      <c r="B414" s="44"/>
      <c r="C414" s="127" t="str">
        <f>Asset8</f>
        <v>Inventory</v>
      </c>
      <c r="D414" s="9"/>
      <c r="E414" s="9"/>
      <c r="F414" s="139"/>
      <c r="G414" s="203"/>
      <c r="H414" s="111">
        <f>($G385+(SUM($G414:G414)))*H$7</f>
        <v>0</v>
      </c>
      <c r="I414" s="111">
        <f>($G385+(SUM($G414:H414)))*I$7</f>
        <v>0</v>
      </c>
      <c r="J414" s="111">
        <f>($G385+(SUM($G414:I414)))*J$7</f>
        <v>0</v>
      </c>
      <c r="K414" s="111">
        <f>($G385+(SUM($G414:J414)))*K$7</f>
        <v>0</v>
      </c>
      <c r="L414" s="365">
        <f>($G385+(SUM($G414:K414)))*L$7</f>
        <v>0</v>
      </c>
      <c r="M414" s="365">
        <f>($G385+(SUM($G414:L414)))*M$7</f>
        <v>0</v>
      </c>
      <c r="N414" s="111">
        <f>($G385+(SUM($G414:M414)))*N$7</f>
        <v>0</v>
      </c>
      <c r="O414" s="111">
        <f>($G385+(SUM($G414:N414)))*O$7</f>
        <v>0</v>
      </c>
      <c r="P414" s="111">
        <f>($G385+(SUM($G414:O414)))*P$7</f>
        <v>0</v>
      </c>
      <c r="Q414" s="111">
        <f>($G385+(SUM($G414:P414)))*Q$7</f>
        <v>0</v>
      </c>
      <c r="R414" s="100"/>
      <c r="S414" s="100"/>
      <c r="T414" s="100"/>
      <c r="U414" s="100"/>
      <c r="V414" s="100"/>
      <c r="W414" s="100"/>
      <c r="X414" s="100"/>
      <c r="Y414" s="100"/>
      <c r="Z414" s="100"/>
      <c r="AA414" s="228"/>
      <c r="AB414" s="228"/>
      <c r="AC414" s="228"/>
      <c r="AD414" s="228"/>
      <c r="AE414" s="228"/>
      <c r="AF414" s="228"/>
      <c r="AG414" s="228"/>
      <c r="AH414" s="228"/>
      <c r="AI414" s="228"/>
      <c r="AJ414" s="228"/>
      <c r="AK414" s="228"/>
      <c r="AL414" s="228"/>
      <c r="AM414" s="228"/>
      <c r="AN414" s="228"/>
      <c r="AO414" s="228"/>
      <c r="AP414" s="228"/>
      <c r="AQ414" s="228"/>
      <c r="AR414" s="228"/>
      <c r="AS414" s="228"/>
      <c r="AT414" s="228"/>
      <c r="AU414" s="228"/>
      <c r="AV414" s="228"/>
      <c r="AW414" s="228"/>
      <c r="AX414" s="228"/>
      <c r="AY414" s="228"/>
      <c r="AZ414" s="228"/>
      <c r="BA414" s="228"/>
      <c r="BB414" s="228"/>
      <c r="BC414" s="228"/>
      <c r="BD414" s="228"/>
      <c r="BE414" s="228"/>
      <c r="BF414" s="228"/>
      <c r="BG414" s="228"/>
      <c r="BH414" s="228"/>
      <c r="BI414" s="228"/>
      <c r="BJ414" s="221"/>
      <c r="BK414" s="221"/>
    </row>
    <row r="415" spans="1:63" hidden="1" outlineLevel="1">
      <c r="A415" s="9"/>
      <c r="B415" s="44"/>
      <c r="C415" s="329" t="s">
        <v>27</v>
      </c>
      <c r="D415" s="9"/>
      <c r="E415" s="9"/>
      <c r="F415" s="139"/>
      <c r="G415" s="203"/>
      <c r="H415" s="111"/>
      <c r="I415" s="111"/>
      <c r="J415" s="111"/>
      <c r="K415" s="111"/>
      <c r="L415" s="365">
        <f>IF(M414=0, SUM($G414:L414), 0)</f>
        <v>0</v>
      </c>
      <c r="M415" s="365">
        <f>IF(N414=0, SUM($G414:M414), 0)</f>
        <v>0</v>
      </c>
      <c r="N415" s="111">
        <f>IF(O414=0, IF(N414=0, 0, SUM($G414:N414)), 0)</f>
        <v>0</v>
      </c>
      <c r="O415" s="111">
        <f>IF(P414=0, IF(O414=0, 0, SUM($G414:O414)), 0)</f>
        <v>0</v>
      </c>
      <c r="P415" s="111">
        <f>IF(Q414=0, IF(P414=0, 0, SUM($G414:P414)), 0)</f>
        <v>0</v>
      </c>
      <c r="Q415" s="111">
        <f>IF(R414=0, IF(Q414=0, 0, SUM($G414:Q414)), 0)</f>
        <v>0</v>
      </c>
      <c r="R415" s="100"/>
      <c r="S415" s="100"/>
      <c r="T415" s="100"/>
      <c r="U415" s="100"/>
      <c r="V415" s="100"/>
      <c r="W415" s="100"/>
      <c r="X415" s="100"/>
      <c r="Y415" s="100"/>
      <c r="Z415" s="100"/>
      <c r="AA415" s="228"/>
      <c r="AB415" s="228"/>
      <c r="AC415" s="228"/>
      <c r="AD415" s="228"/>
      <c r="AE415" s="228"/>
      <c r="AF415" s="228"/>
      <c r="AG415" s="228"/>
      <c r="AH415" s="228"/>
      <c r="AI415" s="228"/>
      <c r="AJ415" s="228"/>
      <c r="AK415" s="228"/>
      <c r="AL415" s="228"/>
      <c r="AM415" s="228"/>
      <c r="AN415" s="228"/>
      <c r="AO415" s="228"/>
      <c r="AP415" s="228"/>
      <c r="AQ415" s="228"/>
      <c r="AR415" s="228"/>
      <c r="AS415" s="228"/>
      <c r="AT415" s="228"/>
      <c r="AU415" s="228"/>
      <c r="AV415" s="228"/>
      <c r="AW415" s="228"/>
      <c r="AX415" s="228"/>
      <c r="AY415" s="228"/>
      <c r="AZ415" s="228"/>
      <c r="BA415" s="228"/>
      <c r="BB415" s="228"/>
      <c r="BC415" s="228"/>
      <c r="BD415" s="228"/>
      <c r="BE415" s="228"/>
      <c r="BF415" s="228"/>
      <c r="BG415" s="228"/>
      <c r="BH415" s="228"/>
      <c r="BI415" s="228"/>
      <c r="BJ415" s="221"/>
      <c r="BK415" s="221"/>
    </row>
    <row r="416" spans="1:63" hidden="1" outlineLevel="1">
      <c r="A416" s="9"/>
      <c r="B416" s="44"/>
      <c r="C416" s="127" t="str">
        <f>Asset9</f>
        <v>IT</v>
      </c>
      <c r="D416" s="9"/>
      <c r="E416" s="9"/>
      <c r="F416" s="139"/>
      <c r="G416" s="203"/>
      <c r="H416" s="111">
        <f>($G386+(SUM($G416:G416)))*H$7</f>
        <v>0</v>
      </c>
      <c r="I416" s="111">
        <f>($G386+(SUM($G416:H416)))*I$7</f>
        <v>0</v>
      </c>
      <c r="J416" s="111">
        <f>($G386+(SUM($G416:I416)))*J$7</f>
        <v>0</v>
      </c>
      <c r="K416" s="111">
        <f>($G386+(SUM($G416:J416)))*K$7</f>
        <v>0</v>
      </c>
      <c r="L416" s="365">
        <f>($G386+(SUM($G416:K416)))*L$7</f>
        <v>0</v>
      </c>
      <c r="M416" s="365">
        <f>($G386+(SUM($G416:L416)))*M$7</f>
        <v>0</v>
      </c>
      <c r="N416" s="111">
        <f>($G386+(SUM($G416:M416)))*N$7</f>
        <v>0</v>
      </c>
      <c r="O416" s="111">
        <f>($G386+(SUM($G416:N416)))*O$7</f>
        <v>0</v>
      </c>
      <c r="P416" s="111">
        <f>($G386+(SUM($G416:O416)))*P$7</f>
        <v>0</v>
      </c>
      <c r="Q416" s="111">
        <f>($G386+(SUM($G416:P416)))*Q$7</f>
        <v>0</v>
      </c>
      <c r="R416" s="100"/>
      <c r="S416" s="100"/>
      <c r="T416" s="100"/>
      <c r="U416" s="100"/>
      <c r="V416" s="100"/>
      <c r="W416" s="100"/>
      <c r="X416" s="100"/>
      <c r="Y416" s="100"/>
      <c r="Z416" s="100"/>
      <c r="AA416" s="228"/>
      <c r="AB416" s="228"/>
      <c r="AC416" s="228"/>
      <c r="AD416" s="228"/>
      <c r="AE416" s="228"/>
      <c r="AF416" s="228"/>
      <c r="AG416" s="228"/>
      <c r="AH416" s="228"/>
      <c r="AI416" s="228"/>
      <c r="AJ416" s="228"/>
      <c r="AK416" s="228"/>
      <c r="AL416" s="228"/>
      <c r="AM416" s="228"/>
      <c r="AN416" s="228"/>
      <c r="AO416" s="228"/>
      <c r="AP416" s="228"/>
      <c r="AQ416" s="228"/>
      <c r="AR416" s="228"/>
      <c r="AS416" s="228"/>
      <c r="AT416" s="228"/>
      <c r="AU416" s="228"/>
      <c r="AV416" s="228"/>
      <c r="AW416" s="228"/>
      <c r="AX416" s="228"/>
      <c r="AY416" s="228"/>
      <c r="AZ416" s="228"/>
      <c r="BA416" s="228"/>
      <c r="BB416" s="228"/>
      <c r="BC416" s="228"/>
      <c r="BD416" s="228"/>
      <c r="BE416" s="228"/>
      <c r="BF416" s="228"/>
      <c r="BG416" s="228"/>
      <c r="BH416" s="228"/>
      <c r="BI416" s="228"/>
      <c r="BJ416" s="221"/>
      <c r="BK416" s="221"/>
    </row>
    <row r="417" spans="1:63" hidden="1" outlineLevel="1">
      <c r="A417" s="9"/>
      <c r="B417" s="44"/>
      <c r="C417" s="329" t="s">
        <v>27</v>
      </c>
      <c r="D417" s="9"/>
      <c r="E417" s="9"/>
      <c r="F417" s="139"/>
      <c r="G417" s="203"/>
      <c r="H417" s="111"/>
      <c r="I417" s="111"/>
      <c r="J417" s="111"/>
      <c r="K417" s="111"/>
      <c r="L417" s="365">
        <f>IF(M416=0, SUM($G416:L416), 0)</f>
        <v>0</v>
      </c>
      <c r="M417" s="365">
        <f>IF(N416=0, SUM($G416:M416), 0)</f>
        <v>0</v>
      </c>
      <c r="N417" s="111">
        <f>IF(O416=0, IF(N416=0, 0, SUM($G416:N416)), 0)</f>
        <v>0</v>
      </c>
      <c r="O417" s="111">
        <f>IF(P416=0, IF(O416=0, 0, SUM($G416:O416)), 0)</f>
        <v>0</v>
      </c>
      <c r="P417" s="111">
        <f>IF(Q416=0, IF(P416=0, 0, SUM($G416:P416)), 0)</f>
        <v>0</v>
      </c>
      <c r="Q417" s="111">
        <f>IF(R416=0, IF(Q416=0, 0, SUM($G416:Q416)), 0)</f>
        <v>0</v>
      </c>
      <c r="R417" s="100"/>
      <c r="S417" s="100"/>
      <c r="T417" s="100"/>
      <c r="U417" s="100"/>
      <c r="V417" s="100"/>
      <c r="W417" s="100"/>
      <c r="X417" s="100"/>
      <c r="Y417" s="100"/>
      <c r="Z417" s="100"/>
      <c r="AA417" s="228"/>
      <c r="AB417" s="228"/>
      <c r="AC417" s="228"/>
      <c r="AD417" s="228"/>
      <c r="AE417" s="228"/>
      <c r="AF417" s="228"/>
      <c r="AG417" s="228"/>
      <c r="AH417" s="228"/>
      <c r="AI417" s="228"/>
      <c r="AJ417" s="228"/>
      <c r="AK417" s="228"/>
      <c r="AL417" s="228"/>
      <c r="AM417" s="228"/>
      <c r="AN417" s="228"/>
      <c r="AO417" s="228"/>
      <c r="AP417" s="228"/>
      <c r="AQ417" s="228"/>
      <c r="AR417" s="228"/>
      <c r="AS417" s="228"/>
      <c r="AT417" s="228"/>
      <c r="AU417" s="228"/>
      <c r="AV417" s="228"/>
      <c r="AW417" s="228"/>
      <c r="AX417" s="228"/>
      <c r="AY417" s="228"/>
      <c r="AZ417" s="228"/>
      <c r="BA417" s="228"/>
      <c r="BB417" s="228"/>
      <c r="BC417" s="228"/>
      <c r="BD417" s="228"/>
      <c r="BE417" s="228"/>
      <c r="BF417" s="228"/>
      <c r="BG417" s="228"/>
      <c r="BH417" s="228"/>
      <c r="BI417" s="228"/>
      <c r="BJ417" s="221"/>
      <c r="BK417" s="221"/>
    </row>
    <row r="418" spans="1:63" hidden="1" outlineLevel="1">
      <c r="A418" s="9"/>
      <c r="B418" s="44"/>
      <c r="C418" s="127" t="str">
        <f>Asset10</f>
        <v>Vehicles</v>
      </c>
      <c r="D418" s="9"/>
      <c r="E418" s="9"/>
      <c r="F418" s="139"/>
      <c r="G418" s="203"/>
      <c r="H418" s="111">
        <f>($G387+(SUM($G418:G418)))*H$7</f>
        <v>0</v>
      </c>
      <c r="I418" s="111">
        <f>($G387+(SUM($G418:H418)))*I$7</f>
        <v>0</v>
      </c>
      <c r="J418" s="111">
        <f>($G387+(SUM($G418:I418)))*J$7</f>
        <v>0</v>
      </c>
      <c r="K418" s="111">
        <f>($G387+(SUM($G418:J418)))*K$7</f>
        <v>0</v>
      </c>
      <c r="L418" s="365">
        <f>($G387+(SUM($G418:K418)))*L$7</f>
        <v>0</v>
      </c>
      <c r="M418" s="365">
        <f>($G387+(SUM($G418:L418)))*M$7</f>
        <v>0</v>
      </c>
      <c r="N418" s="111">
        <f>($G387+(SUM($G418:M418)))*N$7</f>
        <v>0</v>
      </c>
      <c r="O418" s="111">
        <f>($G387+(SUM($G418:N418)))*O$7</f>
        <v>0</v>
      </c>
      <c r="P418" s="111">
        <f>($G387+(SUM($G418:O418)))*P$7</f>
        <v>0</v>
      </c>
      <c r="Q418" s="111">
        <f>($G387+(SUM($G418:P418)))*Q$7</f>
        <v>0</v>
      </c>
      <c r="R418" s="100"/>
      <c r="S418" s="100"/>
      <c r="T418" s="100"/>
      <c r="U418" s="100"/>
      <c r="V418" s="100"/>
      <c r="W418" s="100"/>
      <c r="X418" s="100"/>
      <c r="Y418" s="100"/>
      <c r="Z418" s="100"/>
      <c r="AA418" s="228"/>
      <c r="AB418" s="228"/>
      <c r="AC418" s="228"/>
      <c r="AD418" s="228"/>
      <c r="AE418" s="228"/>
      <c r="AF418" s="228"/>
      <c r="AG418" s="228"/>
      <c r="AH418" s="228"/>
      <c r="AI418" s="228"/>
      <c r="AJ418" s="228"/>
      <c r="AK418" s="228"/>
      <c r="AL418" s="228"/>
      <c r="AM418" s="228"/>
      <c r="AN418" s="228"/>
      <c r="AO418" s="228"/>
      <c r="AP418" s="228"/>
      <c r="AQ418" s="228"/>
      <c r="AR418" s="228"/>
      <c r="AS418" s="228"/>
      <c r="AT418" s="228"/>
      <c r="AU418" s="228"/>
      <c r="AV418" s="228"/>
      <c r="AW418" s="228"/>
      <c r="AX418" s="228"/>
      <c r="AY418" s="228"/>
      <c r="AZ418" s="228"/>
      <c r="BA418" s="228"/>
      <c r="BB418" s="228"/>
      <c r="BC418" s="228"/>
      <c r="BD418" s="228"/>
      <c r="BE418" s="228"/>
      <c r="BF418" s="228"/>
      <c r="BG418" s="228"/>
      <c r="BH418" s="228"/>
      <c r="BI418" s="228"/>
      <c r="BJ418" s="221"/>
      <c r="BK418" s="221"/>
    </row>
    <row r="419" spans="1:63" hidden="1" outlineLevel="1">
      <c r="A419" s="9"/>
      <c r="B419" s="44"/>
      <c r="C419" s="329" t="s">
        <v>27</v>
      </c>
      <c r="D419" s="9"/>
      <c r="E419" s="9"/>
      <c r="F419" s="139"/>
      <c r="G419" s="203"/>
      <c r="H419" s="111"/>
      <c r="I419" s="111"/>
      <c r="J419" s="111"/>
      <c r="K419" s="111"/>
      <c r="L419" s="365">
        <f>IF(M418=0, SUM($G418:L418), 0)</f>
        <v>0</v>
      </c>
      <c r="M419" s="365">
        <f>IF(N418=0, SUM($G418:M418), 0)</f>
        <v>0</v>
      </c>
      <c r="N419" s="111">
        <f>IF(O418=0, IF(N418=0, 0, SUM($G418:N418)), 0)</f>
        <v>0</v>
      </c>
      <c r="O419" s="111">
        <f>IF(P418=0, IF(O418=0, 0, SUM($G418:O418)), 0)</f>
        <v>0</v>
      </c>
      <c r="P419" s="111">
        <f>IF(Q418=0, IF(P418=0, 0, SUM($G418:P418)), 0)</f>
        <v>0</v>
      </c>
      <c r="Q419" s="111">
        <f>IF(R418=0, IF(Q418=0, 0, SUM($G418:Q418)), 0)</f>
        <v>0</v>
      </c>
      <c r="R419" s="100"/>
      <c r="S419" s="100"/>
      <c r="T419" s="100"/>
      <c r="U419" s="100"/>
      <c r="V419" s="100"/>
      <c r="W419" s="100"/>
      <c r="X419" s="100"/>
      <c r="Y419" s="100"/>
      <c r="Z419" s="100"/>
      <c r="AA419" s="228"/>
      <c r="AB419" s="228"/>
      <c r="AC419" s="228"/>
      <c r="AD419" s="228"/>
      <c r="AE419" s="228"/>
      <c r="AF419" s="228"/>
      <c r="AG419" s="228"/>
      <c r="AH419" s="228"/>
      <c r="AI419" s="228"/>
      <c r="AJ419" s="228"/>
      <c r="AK419" s="228"/>
      <c r="AL419" s="228"/>
      <c r="AM419" s="228"/>
      <c r="AN419" s="228"/>
      <c r="AO419" s="228"/>
      <c r="AP419" s="228"/>
      <c r="AQ419" s="228"/>
      <c r="AR419" s="228"/>
      <c r="AS419" s="228"/>
      <c r="AT419" s="228"/>
      <c r="AU419" s="228"/>
      <c r="AV419" s="228"/>
      <c r="AW419" s="228"/>
      <c r="AX419" s="228"/>
      <c r="AY419" s="228"/>
      <c r="AZ419" s="228"/>
      <c r="BA419" s="228"/>
      <c r="BB419" s="228"/>
      <c r="BC419" s="228"/>
      <c r="BD419" s="228"/>
      <c r="BE419" s="228"/>
      <c r="BF419" s="228"/>
      <c r="BG419" s="228"/>
      <c r="BH419" s="228"/>
      <c r="BI419" s="228"/>
      <c r="BJ419" s="221"/>
      <c r="BK419" s="221"/>
    </row>
    <row r="420" spans="1:63" hidden="1" outlineLevel="1">
      <c r="A420" s="9"/>
      <c r="B420" s="44"/>
      <c r="C420" s="127" t="str">
        <f>Asset11</f>
        <v>other</v>
      </c>
      <c r="D420" s="9"/>
      <c r="E420" s="9"/>
      <c r="F420" s="139"/>
      <c r="G420" s="203"/>
      <c r="H420" s="111">
        <f>($G388+(SUM($G420:G420)))*H$7</f>
        <v>0</v>
      </c>
      <c r="I420" s="111">
        <f>($G388+(SUM($G420:H420)))*I$7</f>
        <v>0</v>
      </c>
      <c r="J420" s="111">
        <f>($G388+(SUM($G420:I420)))*J$7</f>
        <v>0</v>
      </c>
      <c r="K420" s="111">
        <f>($G388+(SUM($G420:J420)))*K$7</f>
        <v>0</v>
      </c>
      <c r="L420" s="365">
        <f>($G388+(SUM($G420:K420)))*L$7</f>
        <v>0</v>
      </c>
      <c r="M420" s="365">
        <f>($G388+(SUM($G420:L420)))*M$7</f>
        <v>0</v>
      </c>
      <c r="N420" s="111">
        <f>($G388+(SUM($G420:M420)))*N$7</f>
        <v>0</v>
      </c>
      <c r="O420" s="111">
        <f>($G388+(SUM($G420:N420)))*O$7</f>
        <v>0</v>
      </c>
      <c r="P420" s="111">
        <f>($G388+(SUM($G420:O420)))*P$7</f>
        <v>0</v>
      </c>
      <c r="Q420" s="111">
        <f>($G388+(SUM($G420:P420)))*Q$7</f>
        <v>0</v>
      </c>
      <c r="R420" s="100"/>
      <c r="S420" s="100"/>
      <c r="T420" s="100"/>
      <c r="U420" s="100"/>
      <c r="V420" s="100"/>
      <c r="W420" s="100"/>
      <c r="X420" s="100"/>
      <c r="Y420" s="100"/>
      <c r="Z420" s="100"/>
      <c r="AA420" s="228"/>
      <c r="AB420" s="228"/>
      <c r="AC420" s="228"/>
      <c r="AD420" s="228"/>
      <c r="AE420" s="228"/>
      <c r="AF420" s="228"/>
      <c r="AG420" s="228"/>
      <c r="AH420" s="228"/>
      <c r="AI420" s="228"/>
      <c r="AJ420" s="228"/>
      <c r="AK420" s="228"/>
      <c r="AL420" s="228"/>
      <c r="AM420" s="228"/>
      <c r="AN420" s="228"/>
      <c r="AO420" s="228"/>
      <c r="AP420" s="228"/>
      <c r="AQ420" s="228"/>
      <c r="AR420" s="228"/>
      <c r="AS420" s="228"/>
      <c r="AT420" s="228"/>
      <c r="AU420" s="228"/>
      <c r="AV420" s="228"/>
      <c r="AW420" s="228"/>
      <c r="AX420" s="228"/>
      <c r="AY420" s="228"/>
      <c r="AZ420" s="228"/>
      <c r="BA420" s="228"/>
      <c r="BB420" s="228"/>
      <c r="BC420" s="228"/>
      <c r="BD420" s="228"/>
      <c r="BE420" s="228"/>
      <c r="BF420" s="228"/>
      <c r="BG420" s="228"/>
      <c r="BH420" s="228"/>
      <c r="BI420" s="228"/>
      <c r="BJ420" s="221"/>
      <c r="BK420" s="221"/>
    </row>
    <row r="421" spans="1:63" hidden="1" outlineLevel="1">
      <c r="A421" s="9"/>
      <c r="B421" s="44"/>
      <c r="C421" s="329" t="s">
        <v>27</v>
      </c>
      <c r="D421" s="9"/>
      <c r="E421" s="9"/>
      <c r="F421" s="139"/>
      <c r="G421" s="203"/>
      <c r="H421" s="111"/>
      <c r="I421" s="111"/>
      <c r="J421" s="111"/>
      <c r="K421" s="111"/>
      <c r="L421" s="365">
        <f>IF(M420=0, SUM($G420:L420), 0)</f>
        <v>0</v>
      </c>
      <c r="M421" s="365">
        <f>IF(N420=0, SUM($G420:M420), 0)</f>
        <v>0</v>
      </c>
      <c r="N421" s="111">
        <f>IF(O420=0, IF(N420=0, 0, SUM($G420:N420)), 0)</f>
        <v>0</v>
      </c>
      <c r="O421" s="111">
        <f>IF(P420=0, IF(O420=0, 0, SUM($G420:O420)), 0)</f>
        <v>0</v>
      </c>
      <c r="P421" s="111">
        <f>IF(Q420=0, IF(P420=0, 0, SUM($G420:P420)), 0)</f>
        <v>0</v>
      </c>
      <c r="Q421" s="111">
        <f>IF(R420=0, IF(Q420=0, 0, SUM($G420:Q420)), 0)</f>
        <v>0</v>
      </c>
      <c r="R421" s="100"/>
      <c r="S421" s="100"/>
      <c r="T421" s="100"/>
      <c r="U421" s="100"/>
      <c r="V421" s="100"/>
      <c r="W421" s="100"/>
      <c r="X421" s="100"/>
      <c r="Y421" s="100"/>
      <c r="Z421" s="100"/>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1"/>
      <c r="BK421" s="221"/>
    </row>
    <row r="422" spans="1:63" hidden="1" outlineLevel="1">
      <c r="A422" s="9"/>
      <c r="B422" s="44"/>
      <c r="C422" s="127" t="str">
        <f>Asset12</f>
        <v>premises</v>
      </c>
      <c r="D422" s="9"/>
      <c r="E422" s="9"/>
      <c r="F422" s="139"/>
      <c r="G422" s="203"/>
      <c r="H422" s="111">
        <f>($G389+(SUM($G422:G422)))*H$7</f>
        <v>0</v>
      </c>
      <c r="I422" s="111">
        <f>($G389+(SUM($G422:H422)))*I$7</f>
        <v>0</v>
      </c>
      <c r="J422" s="111">
        <f>($G389+(SUM($G422:I422)))*J$7</f>
        <v>0</v>
      </c>
      <c r="K422" s="111">
        <f>($G389+(SUM($G422:J422)))*K$7</f>
        <v>0</v>
      </c>
      <c r="L422" s="365">
        <f>($G389+(SUM($G422:K422)))*L$7</f>
        <v>0</v>
      </c>
      <c r="M422" s="365">
        <f>($G389+(SUM($G422:L422)))*M$7</f>
        <v>0</v>
      </c>
      <c r="N422" s="111">
        <f>($G389+(SUM($G422:M422)))*N$7</f>
        <v>0</v>
      </c>
      <c r="O422" s="111">
        <f>($G389+(SUM($G422:N422)))*O$7</f>
        <v>0</v>
      </c>
      <c r="P422" s="111">
        <f>($G389+(SUM($G422:O422)))*P$7</f>
        <v>0</v>
      </c>
      <c r="Q422" s="111">
        <f>($G389+(SUM($G422:P422)))*Q$7</f>
        <v>0</v>
      </c>
      <c r="R422" s="100"/>
      <c r="S422" s="100"/>
      <c r="T422" s="100"/>
      <c r="U422" s="100"/>
      <c r="V422" s="100"/>
      <c r="W422" s="100"/>
      <c r="X422" s="100"/>
      <c r="Y422" s="100"/>
      <c r="Z422" s="100"/>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1"/>
      <c r="BK422" s="221"/>
    </row>
    <row r="423" spans="1:63" hidden="1" outlineLevel="1">
      <c r="A423" s="9"/>
      <c r="B423" s="44"/>
      <c r="C423" s="329" t="s">
        <v>27</v>
      </c>
      <c r="D423" s="9"/>
      <c r="E423" s="9"/>
      <c r="F423" s="139"/>
      <c r="G423" s="203"/>
      <c r="H423" s="111"/>
      <c r="I423" s="111"/>
      <c r="J423" s="111"/>
      <c r="K423" s="111"/>
      <c r="L423" s="365">
        <f>IF(M422=0, SUM($G422:L422), 0)</f>
        <v>0</v>
      </c>
      <c r="M423" s="365">
        <f>IF(N422=0, SUM($G422:M422), 0)</f>
        <v>0</v>
      </c>
      <c r="N423" s="111">
        <f>IF(O422=0, IF(N422=0, 0, SUM($G422:N422)), 0)</f>
        <v>0</v>
      </c>
      <c r="O423" s="111">
        <f>IF(P422=0, IF(O422=0, 0, SUM($G422:O422)), 0)</f>
        <v>0</v>
      </c>
      <c r="P423" s="111">
        <f>IF(Q422=0, IF(P422=0, 0, SUM($G422:P422)), 0)</f>
        <v>0</v>
      </c>
      <c r="Q423" s="111">
        <f>IF(R422=0, IF(Q422=0, 0, SUM($G422:Q422)), 0)</f>
        <v>0</v>
      </c>
      <c r="R423" s="100"/>
      <c r="S423" s="100"/>
      <c r="T423" s="100"/>
      <c r="U423" s="100"/>
      <c r="V423" s="100"/>
      <c r="W423" s="100"/>
      <c r="X423" s="100"/>
      <c r="Y423" s="100"/>
      <c r="Z423" s="100"/>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1"/>
      <c r="BK423" s="221"/>
    </row>
    <row r="424" spans="1:63" hidden="1" outlineLevel="1">
      <c r="A424" s="9"/>
      <c r="B424" s="44"/>
      <c r="C424" s="127" t="str">
        <f>Asset13</f>
        <v>Land</v>
      </c>
      <c r="D424" s="9"/>
      <c r="E424" s="9"/>
      <c r="F424" s="139"/>
      <c r="G424" s="203"/>
      <c r="H424" s="111">
        <f>($G390+(SUM($G424:G424)))*H$7</f>
        <v>0</v>
      </c>
      <c r="I424" s="111">
        <f>($G390+(SUM($G424:H424)))*I$7</f>
        <v>0</v>
      </c>
      <c r="J424" s="111">
        <f>($G390+(SUM($G424:I424)))*J$7</f>
        <v>0</v>
      </c>
      <c r="K424" s="111">
        <f>($G390+(SUM($G424:J424)))*K$7</f>
        <v>0</v>
      </c>
      <c r="L424" s="365">
        <f>($G390+(SUM($G424:K424)))*L$7</f>
        <v>0</v>
      </c>
      <c r="M424" s="365">
        <f>($G390+(SUM($G424:L424)))*M$7</f>
        <v>0</v>
      </c>
      <c r="N424" s="111">
        <f>($G390+(SUM($G424:M424)))*N$7</f>
        <v>0</v>
      </c>
      <c r="O424" s="111">
        <f>($G390+(SUM($G424:N424)))*O$7</f>
        <v>0</v>
      </c>
      <c r="P424" s="111">
        <f>($G390+(SUM($G424:O424)))*P$7</f>
        <v>0</v>
      </c>
      <c r="Q424" s="111">
        <f>($G390+(SUM($G424:P424)))*Q$7</f>
        <v>0</v>
      </c>
      <c r="R424" s="100"/>
      <c r="S424" s="100"/>
      <c r="T424" s="100"/>
      <c r="U424" s="100"/>
      <c r="V424" s="100"/>
      <c r="W424" s="100"/>
      <c r="X424" s="100"/>
      <c r="Y424" s="100"/>
      <c r="Z424" s="100"/>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1"/>
      <c r="BK424" s="221"/>
    </row>
    <row r="425" spans="1:63" hidden="1" outlineLevel="1">
      <c r="A425" s="9"/>
      <c r="B425" s="44"/>
      <c r="C425" s="329" t="s">
        <v>27</v>
      </c>
      <c r="D425" s="9"/>
      <c r="E425" s="9"/>
      <c r="F425" s="139"/>
      <c r="G425" s="203"/>
      <c r="H425" s="111"/>
      <c r="I425" s="111"/>
      <c r="J425" s="111"/>
      <c r="K425" s="111"/>
      <c r="L425" s="365">
        <f>IF(M424=0, SUM($G424:L424), 0)</f>
        <v>0</v>
      </c>
      <c r="M425" s="365">
        <f>IF(N424=0, SUM($G424:M424), 0)</f>
        <v>0</v>
      </c>
      <c r="N425" s="111">
        <f>IF(O424=0, IF(N424=0, 0, SUM($G424:N424)), 0)</f>
        <v>0</v>
      </c>
      <c r="O425" s="111">
        <f>IF(P424=0, IF(O424=0, 0, SUM($G424:O424)), 0)</f>
        <v>0</v>
      </c>
      <c r="P425" s="111">
        <f>IF(Q424=0, IF(P424=0, 0, SUM($G424:P424)), 0)</f>
        <v>0</v>
      </c>
      <c r="Q425" s="111">
        <f>IF(R424=0, IF(Q424=0, 0, SUM($G424:Q424)), 0)</f>
        <v>0</v>
      </c>
      <c r="R425" s="100"/>
      <c r="S425" s="100"/>
      <c r="T425" s="100"/>
      <c r="U425" s="100"/>
      <c r="V425" s="100"/>
      <c r="W425" s="100"/>
      <c r="X425" s="100"/>
      <c r="Y425" s="100"/>
      <c r="Z425" s="100"/>
      <c r="AA425" s="228"/>
      <c r="AB425" s="228"/>
      <c r="AC425" s="228"/>
      <c r="AD425" s="228"/>
      <c r="AE425" s="228"/>
      <c r="AF425" s="228"/>
      <c r="AG425" s="228"/>
      <c r="AH425" s="228"/>
      <c r="AI425" s="228"/>
      <c r="AJ425" s="228"/>
      <c r="AK425" s="228"/>
      <c r="AL425" s="228"/>
      <c r="AM425" s="228"/>
      <c r="AN425" s="228"/>
      <c r="AO425" s="228"/>
      <c r="AP425" s="228"/>
      <c r="AQ425" s="228"/>
      <c r="AR425" s="228"/>
      <c r="AS425" s="228"/>
      <c r="AT425" s="228"/>
      <c r="AU425" s="228"/>
      <c r="AV425" s="228"/>
      <c r="AW425" s="228"/>
      <c r="AX425" s="228"/>
      <c r="AY425" s="228"/>
      <c r="AZ425" s="228"/>
      <c r="BA425" s="228"/>
      <c r="BB425" s="228"/>
      <c r="BC425" s="228"/>
      <c r="BD425" s="228"/>
      <c r="BE425" s="228"/>
      <c r="BF425" s="228"/>
      <c r="BG425" s="228"/>
      <c r="BH425" s="228"/>
      <c r="BI425" s="228"/>
      <c r="BJ425" s="221"/>
      <c r="BK425" s="221"/>
    </row>
    <row r="426" spans="1:63" hidden="1" outlineLevel="1">
      <c r="A426" s="9"/>
      <c r="B426" s="44"/>
      <c r="C426" s="127" t="str">
        <f>Asset14</f>
        <v>Easements</v>
      </c>
      <c r="D426" s="9"/>
      <c r="E426" s="9"/>
      <c r="F426" s="139"/>
      <c r="G426" s="203"/>
      <c r="H426" s="111">
        <f>($G391+(SUM($G426:G426)))*H$7</f>
        <v>0</v>
      </c>
      <c r="I426" s="111">
        <f>($G391+(SUM($G426:H426)))*I$7</f>
        <v>0</v>
      </c>
      <c r="J426" s="111">
        <f>($G391+(SUM($G426:I426)))*J$7</f>
        <v>0</v>
      </c>
      <c r="K426" s="111">
        <f>($G391+(SUM($G426:J426)))*K$7</f>
        <v>0</v>
      </c>
      <c r="L426" s="365">
        <f>($G391+(SUM($G426:K426)))*L$7</f>
        <v>0</v>
      </c>
      <c r="M426" s="365">
        <f>($G391+(SUM($G426:L426)))*M$7</f>
        <v>0</v>
      </c>
      <c r="N426" s="111">
        <f>($G391+(SUM($G426:M426)))*N$7</f>
        <v>0</v>
      </c>
      <c r="O426" s="111">
        <f>($G391+(SUM($G426:N426)))*O$7</f>
        <v>0</v>
      </c>
      <c r="P426" s="111">
        <f>($G391+(SUM($G426:O426)))*P$7</f>
        <v>0</v>
      </c>
      <c r="Q426" s="111">
        <f>($G391+(SUM($G426:P426)))*Q$7</f>
        <v>0</v>
      </c>
      <c r="R426" s="100"/>
      <c r="S426" s="100"/>
      <c r="T426" s="100"/>
      <c r="U426" s="100"/>
      <c r="V426" s="100"/>
      <c r="W426" s="100"/>
      <c r="X426" s="100"/>
      <c r="Y426" s="100"/>
      <c r="Z426" s="100"/>
      <c r="AA426" s="228"/>
      <c r="AB426" s="228"/>
      <c r="AC426" s="228"/>
      <c r="AD426" s="228"/>
      <c r="AE426" s="228"/>
      <c r="AF426" s="228"/>
      <c r="AG426" s="228"/>
      <c r="AH426" s="228"/>
      <c r="AI426" s="228"/>
      <c r="AJ426" s="228"/>
      <c r="AK426" s="228"/>
      <c r="AL426" s="228"/>
      <c r="AM426" s="228"/>
      <c r="AN426" s="228"/>
      <c r="AO426" s="228"/>
      <c r="AP426" s="228"/>
      <c r="AQ426" s="228"/>
      <c r="AR426" s="228"/>
      <c r="AS426" s="228"/>
      <c r="AT426" s="228"/>
      <c r="AU426" s="228"/>
      <c r="AV426" s="228"/>
      <c r="AW426" s="228"/>
      <c r="AX426" s="228"/>
      <c r="AY426" s="228"/>
      <c r="AZ426" s="228"/>
      <c r="BA426" s="228"/>
      <c r="BB426" s="228"/>
      <c r="BC426" s="228"/>
      <c r="BD426" s="228"/>
      <c r="BE426" s="228"/>
      <c r="BF426" s="228"/>
      <c r="BG426" s="228"/>
      <c r="BH426" s="228"/>
      <c r="BI426" s="228"/>
      <c r="BJ426" s="221"/>
      <c r="BK426" s="221"/>
    </row>
    <row r="427" spans="1:63" hidden="1" outlineLevel="1">
      <c r="A427" s="9"/>
      <c r="B427" s="44"/>
      <c r="C427" s="329" t="s">
        <v>27</v>
      </c>
      <c r="D427" s="9"/>
      <c r="E427" s="9"/>
      <c r="F427" s="139"/>
      <c r="G427" s="203"/>
      <c r="H427" s="111"/>
      <c r="I427" s="111"/>
      <c r="J427" s="111"/>
      <c r="K427" s="111"/>
      <c r="L427" s="365">
        <f>IF(M426=0, SUM($G426:L426), 0)</f>
        <v>0</v>
      </c>
      <c r="M427" s="365">
        <f>IF(N426=0, SUM($G426:M426), 0)</f>
        <v>0</v>
      </c>
      <c r="N427" s="111">
        <f>IF(O426=0, IF(N426=0, 0, SUM($G426:N426)), 0)</f>
        <v>0</v>
      </c>
      <c r="O427" s="111">
        <f>IF(P426=0, IF(O426=0, 0, SUM($G426:O426)), 0)</f>
        <v>0</v>
      </c>
      <c r="P427" s="111">
        <f>IF(Q426=0, IF(P426=0, 0, SUM($G426:P426)), 0)</f>
        <v>0</v>
      </c>
      <c r="Q427" s="111">
        <f>IF(R426=0, IF(Q426=0, 0, SUM($G426:Q426)), 0)</f>
        <v>0</v>
      </c>
      <c r="R427" s="100"/>
      <c r="S427" s="100"/>
      <c r="T427" s="100"/>
      <c r="U427" s="100"/>
      <c r="V427" s="100"/>
      <c r="W427" s="100"/>
      <c r="X427" s="100"/>
      <c r="Y427" s="100"/>
      <c r="Z427" s="100"/>
      <c r="AA427" s="228"/>
      <c r="AB427" s="228"/>
      <c r="AC427" s="228"/>
      <c r="AD427" s="228"/>
      <c r="AE427" s="228"/>
      <c r="AF427" s="228"/>
      <c r="AG427" s="228"/>
      <c r="AH427" s="228"/>
      <c r="AI427" s="228"/>
      <c r="AJ427" s="228"/>
      <c r="AK427" s="228"/>
      <c r="AL427" s="228"/>
      <c r="AM427" s="228"/>
      <c r="AN427" s="228"/>
      <c r="AO427" s="228"/>
      <c r="AP427" s="228"/>
      <c r="AQ427" s="228"/>
      <c r="AR427" s="228"/>
      <c r="AS427" s="228"/>
      <c r="AT427" s="228"/>
      <c r="AU427" s="228"/>
      <c r="AV427" s="228"/>
      <c r="AW427" s="228"/>
      <c r="AX427" s="228"/>
      <c r="AY427" s="228"/>
      <c r="AZ427" s="228"/>
      <c r="BA427" s="228"/>
      <c r="BB427" s="228"/>
      <c r="BC427" s="228"/>
      <c r="BD427" s="228"/>
      <c r="BE427" s="228"/>
      <c r="BF427" s="228"/>
      <c r="BG427" s="228"/>
      <c r="BH427" s="228"/>
      <c r="BI427" s="228"/>
      <c r="BJ427" s="221"/>
      <c r="BK427" s="221"/>
    </row>
    <row r="428" spans="1:63" hidden="1" outlineLevel="1">
      <c r="A428" s="9"/>
      <c r="B428" s="44"/>
      <c r="C428" s="127">
        <f>Asset15</f>
        <v>0</v>
      </c>
      <c r="D428" s="9"/>
      <c r="E428" s="9"/>
      <c r="F428" s="139"/>
      <c r="G428" s="203"/>
      <c r="H428" s="111">
        <f>($G392+(SUM($G428:G428)))*H$7</f>
        <v>0</v>
      </c>
      <c r="I428" s="111">
        <f>($G392+(SUM($G428:H428)))*I$7</f>
        <v>0</v>
      </c>
      <c r="J428" s="111">
        <f>($G392+(SUM($G428:I428)))*J$7</f>
        <v>0</v>
      </c>
      <c r="K428" s="111">
        <f>($G392+(SUM($G428:J428)))*K$7</f>
        <v>0</v>
      </c>
      <c r="L428" s="365">
        <f>($G392+(SUM($G428:K428)))*L$7</f>
        <v>0</v>
      </c>
      <c r="M428" s="365">
        <f>($G392+(SUM($G428:L428)))*M$7</f>
        <v>0</v>
      </c>
      <c r="N428" s="111">
        <f>($G392+(SUM($G428:M428)))*N$7</f>
        <v>0</v>
      </c>
      <c r="O428" s="111">
        <f>($G392+(SUM($G428:N428)))*O$7</f>
        <v>0</v>
      </c>
      <c r="P428" s="111">
        <f>($G392+(SUM($G428:O428)))*P$7</f>
        <v>0</v>
      </c>
      <c r="Q428" s="111">
        <f>($G392+(SUM($G428:P428)))*Q$7</f>
        <v>0</v>
      </c>
      <c r="R428" s="100"/>
      <c r="S428" s="100"/>
      <c r="T428" s="100"/>
      <c r="U428" s="100"/>
      <c r="V428" s="100"/>
      <c r="W428" s="100"/>
      <c r="X428" s="100"/>
      <c r="Y428" s="100"/>
      <c r="Z428" s="100"/>
      <c r="AA428" s="228"/>
      <c r="AB428" s="228"/>
      <c r="AC428" s="228"/>
      <c r="AD428" s="228"/>
      <c r="AE428" s="228"/>
      <c r="AF428" s="228"/>
      <c r="AG428" s="228"/>
      <c r="AH428" s="228"/>
      <c r="AI428" s="228"/>
      <c r="AJ428" s="228"/>
      <c r="AK428" s="228"/>
      <c r="AL428" s="228"/>
      <c r="AM428" s="228"/>
      <c r="AN428" s="228"/>
      <c r="AO428" s="228"/>
      <c r="AP428" s="228"/>
      <c r="AQ428" s="228"/>
      <c r="AR428" s="228"/>
      <c r="AS428" s="228"/>
      <c r="AT428" s="228"/>
      <c r="AU428" s="228"/>
      <c r="AV428" s="228"/>
      <c r="AW428" s="228"/>
      <c r="AX428" s="228"/>
      <c r="AY428" s="228"/>
      <c r="AZ428" s="228"/>
      <c r="BA428" s="228"/>
      <c r="BB428" s="228"/>
      <c r="BC428" s="228"/>
      <c r="BD428" s="228"/>
      <c r="BE428" s="228"/>
      <c r="BF428" s="228"/>
      <c r="BG428" s="228"/>
      <c r="BH428" s="228"/>
      <c r="BI428" s="228"/>
      <c r="BJ428" s="221"/>
      <c r="BK428" s="221"/>
    </row>
    <row r="429" spans="1:63" hidden="1" outlineLevel="1">
      <c r="A429" s="9"/>
      <c r="B429" s="44"/>
      <c r="C429" s="329" t="s">
        <v>27</v>
      </c>
      <c r="D429" s="9"/>
      <c r="E429" s="9"/>
      <c r="F429" s="139"/>
      <c r="G429" s="203"/>
      <c r="H429" s="111"/>
      <c r="I429" s="111"/>
      <c r="J429" s="111"/>
      <c r="K429" s="111"/>
      <c r="L429" s="365">
        <f>IF(M428=0, SUM($G428:L428), 0)</f>
        <v>0</v>
      </c>
      <c r="M429" s="365">
        <f>IF(N428=0, SUM($G428:M428), 0)</f>
        <v>0</v>
      </c>
      <c r="N429" s="111">
        <f>IF(O428=0, IF(N428=0, 0, SUM($G428:N428)), 0)</f>
        <v>0</v>
      </c>
      <c r="O429" s="111">
        <f>IF(P428=0, IF(O428=0, 0, SUM($G428:O428)), 0)</f>
        <v>0</v>
      </c>
      <c r="P429" s="111">
        <f>IF(Q428=0, IF(P428=0, 0, SUM($G428:P428)), 0)</f>
        <v>0</v>
      </c>
      <c r="Q429" s="111">
        <f>IF(R428=0, IF(Q428=0, 0, SUM($G428:Q428)), 0)</f>
        <v>0</v>
      </c>
      <c r="R429" s="100"/>
      <c r="S429" s="100"/>
      <c r="T429" s="100"/>
      <c r="U429" s="100"/>
      <c r="V429" s="100"/>
      <c r="W429" s="100"/>
      <c r="X429" s="100"/>
      <c r="Y429" s="100"/>
      <c r="Z429" s="100"/>
      <c r="AA429" s="228"/>
      <c r="AB429" s="228"/>
      <c r="AC429" s="228"/>
      <c r="AD429" s="228"/>
      <c r="AE429" s="228"/>
      <c r="AF429" s="228"/>
      <c r="AG429" s="228"/>
      <c r="AH429" s="228"/>
      <c r="AI429" s="228"/>
      <c r="AJ429" s="228"/>
      <c r="AK429" s="228"/>
      <c r="AL429" s="228"/>
      <c r="AM429" s="228"/>
      <c r="AN429" s="228"/>
      <c r="AO429" s="228"/>
      <c r="AP429" s="228"/>
      <c r="AQ429" s="228"/>
      <c r="AR429" s="228"/>
      <c r="AS429" s="228"/>
      <c r="AT429" s="228"/>
      <c r="AU429" s="228"/>
      <c r="AV429" s="228"/>
      <c r="AW429" s="228"/>
      <c r="AX429" s="228"/>
      <c r="AY429" s="228"/>
      <c r="AZ429" s="228"/>
      <c r="BA429" s="228"/>
      <c r="BB429" s="228"/>
      <c r="BC429" s="228"/>
      <c r="BD429" s="228"/>
      <c r="BE429" s="228"/>
      <c r="BF429" s="228"/>
      <c r="BG429" s="228"/>
      <c r="BH429" s="228"/>
      <c r="BI429" s="228"/>
      <c r="BJ429" s="221"/>
      <c r="BK429" s="221"/>
    </row>
    <row r="430" spans="1:63" hidden="1" outlineLevel="1">
      <c r="A430" s="9"/>
      <c r="B430" s="44"/>
      <c r="C430" s="127">
        <f>Asset16</f>
        <v>0</v>
      </c>
      <c r="D430" s="9"/>
      <c r="E430" s="9"/>
      <c r="F430" s="139"/>
      <c r="G430" s="203"/>
      <c r="H430" s="111">
        <f>($G393+(SUM($G430:G430)))*H$7</f>
        <v>0</v>
      </c>
      <c r="I430" s="111">
        <f>($G393+(SUM($G430:H430)))*I$7</f>
        <v>0</v>
      </c>
      <c r="J430" s="111">
        <f>($G393+(SUM($G430:I430)))*J$7</f>
        <v>0</v>
      </c>
      <c r="K430" s="111">
        <f>($G393+(SUM($G430:J430)))*K$7</f>
        <v>0</v>
      </c>
      <c r="L430" s="365">
        <f>($G393+(SUM($G430:K430)))*L$7</f>
        <v>0</v>
      </c>
      <c r="M430" s="365">
        <f>($G393+(SUM($G430:L430)))*M$7</f>
        <v>0</v>
      </c>
      <c r="N430" s="111">
        <f>($G393+(SUM($G430:M430)))*N$7</f>
        <v>0</v>
      </c>
      <c r="O430" s="111">
        <f>($G393+(SUM($G430:N430)))*O$7</f>
        <v>0</v>
      </c>
      <c r="P430" s="111">
        <f>($G393+(SUM($G430:O430)))*P$7</f>
        <v>0</v>
      </c>
      <c r="Q430" s="111">
        <f>($G393+(SUM($G430:P430)))*Q$7</f>
        <v>0</v>
      </c>
      <c r="R430" s="100"/>
      <c r="S430" s="100"/>
      <c r="T430" s="100"/>
      <c r="U430" s="100"/>
      <c r="V430" s="100"/>
      <c r="W430" s="100"/>
      <c r="X430" s="100"/>
      <c r="Y430" s="100"/>
      <c r="Z430" s="100"/>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8"/>
      <c r="AY430" s="228"/>
      <c r="AZ430" s="228"/>
      <c r="BA430" s="228"/>
      <c r="BB430" s="228"/>
      <c r="BC430" s="228"/>
      <c r="BD430" s="228"/>
      <c r="BE430" s="228"/>
      <c r="BF430" s="228"/>
      <c r="BG430" s="228"/>
      <c r="BH430" s="228"/>
      <c r="BI430" s="228"/>
      <c r="BJ430" s="221"/>
      <c r="BK430" s="221"/>
    </row>
    <row r="431" spans="1:63" hidden="1" outlineLevel="1">
      <c r="A431" s="9"/>
      <c r="B431" s="44"/>
      <c r="C431" s="329" t="s">
        <v>27</v>
      </c>
      <c r="D431" s="9"/>
      <c r="E431" s="9"/>
      <c r="F431" s="139"/>
      <c r="G431" s="203"/>
      <c r="H431" s="111"/>
      <c r="I431" s="111"/>
      <c r="J431" s="111"/>
      <c r="K431" s="111"/>
      <c r="L431" s="365">
        <f>IF(M430=0, SUM($G430:L430), 0)</f>
        <v>0</v>
      </c>
      <c r="M431" s="365">
        <f>IF(N430=0, SUM($G430:M430), 0)</f>
        <v>0</v>
      </c>
      <c r="N431" s="111">
        <f>IF(O430=0, IF(N430=0, 0, SUM($G430:N430)), 0)</f>
        <v>0</v>
      </c>
      <c r="O431" s="111">
        <f>IF(P430=0, IF(O430=0, 0, SUM($G430:O430)), 0)</f>
        <v>0</v>
      </c>
      <c r="P431" s="111">
        <f>IF(Q430=0, IF(P430=0, 0, SUM($G430:P430)), 0)</f>
        <v>0</v>
      </c>
      <c r="Q431" s="111">
        <f>IF(R430=0, IF(Q430=0, 0, SUM($G430:Q430)), 0)</f>
        <v>0</v>
      </c>
      <c r="R431" s="100"/>
      <c r="S431" s="100"/>
      <c r="T431" s="100"/>
      <c r="U431" s="100"/>
      <c r="V431" s="100"/>
      <c r="W431" s="100"/>
      <c r="X431" s="100"/>
      <c r="Y431" s="100"/>
      <c r="Z431" s="100"/>
      <c r="AA431" s="228"/>
      <c r="AB431" s="228"/>
      <c r="AC431" s="228"/>
      <c r="AD431" s="228"/>
      <c r="AE431" s="228"/>
      <c r="AF431" s="228"/>
      <c r="AG431" s="228"/>
      <c r="AH431" s="228"/>
      <c r="AI431" s="228"/>
      <c r="AJ431" s="228"/>
      <c r="AK431" s="228"/>
      <c r="AL431" s="228"/>
      <c r="AM431" s="228"/>
      <c r="AN431" s="228"/>
      <c r="AO431" s="228"/>
      <c r="AP431" s="228"/>
      <c r="AQ431" s="228"/>
      <c r="AR431" s="228"/>
      <c r="AS431" s="228"/>
      <c r="AT431" s="228"/>
      <c r="AU431" s="228"/>
      <c r="AV431" s="228"/>
      <c r="AW431" s="228"/>
      <c r="AX431" s="228"/>
      <c r="AY431" s="228"/>
      <c r="AZ431" s="228"/>
      <c r="BA431" s="228"/>
      <c r="BB431" s="228"/>
      <c r="BC431" s="228"/>
      <c r="BD431" s="228"/>
      <c r="BE431" s="228"/>
      <c r="BF431" s="228"/>
      <c r="BG431" s="228"/>
      <c r="BH431" s="228"/>
      <c r="BI431" s="228"/>
      <c r="BJ431" s="221"/>
      <c r="BK431" s="221"/>
    </row>
    <row r="432" spans="1:63" hidden="1" outlineLevel="1">
      <c r="A432" s="9"/>
      <c r="B432" s="44"/>
      <c r="C432" s="127">
        <f>Asset17</f>
        <v>0</v>
      </c>
      <c r="D432" s="9"/>
      <c r="E432" s="9"/>
      <c r="F432" s="139"/>
      <c r="G432" s="203"/>
      <c r="H432" s="111">
        <f>($G394+(SUM($G432:G432)))*H$7</f>
        <v>0</v>
      </c>
      <c r="I432" s="111">
        <f>($G394+(SUM($G432:H432)))*I$7</f>
        <v>0</v>
      </c>
      <c r="J432" s="111">
        <f>($G394+(SUM($G432:I432)))*J$7</f>
        <v>0</v>
      </c>
      <c r="K432" s="111">
        <f>($G394+(SUM($G432:J432)))*K$7</f>
        <v>0</v>
      </c>
      <c r="L432" s="365">
        <f>($G394+(SUM($G432:K432)))*L$7</f>
        <v>0</v>
      </c>
      <c r="M432" s="365">
        <f>($G394+(SUM($G432:L432)))*M$7</f>
        <v>0</v>
      </c>
      <c r="N432" s="111">
        <f>($G394+(SUM($G432:M432)))*N$7</f>
        <v>0</v>
      </c>
      <c r="O432" s="111">
        <f>($G394+(SUM($G432:N432)))*O$7</f>
        <v>0</v>
      </c>
      <c r="P432" s="111">
        <f>($G394+(SUM($G432:O432)))*P$7</f>
        <v>0</v>
      </c>
      <c r="Q432" s="111">
        <f>($G394+(SUM($G432:P432)))*Q$7</f>
        <v>0</v>
      </c>
      <c r="R432" s="100"/>
      <c r="S432" s="100"/>
      <c r="T432" s="100"/>
      <c r="U432" s="100"/>
      <c r="V432" s="100"/>
      <c r="W432" s="100"/>
      <c r="X432" s="100"/>
      <c r="Y432" s="100"/>
      <c r="Z432" s="100"/>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1"/>
      <c r="BK432" s="221"/>
    </row>
    <row r="433" spans="1:63" hidden="1" outlineLevel="1">
      <c r="A433" s="9"/>
      <c r="B433" s="44"/>
      <c r="C433" s="329" t="s">
        <v>27</v>
      </c>
      <c r="D433" s="9"/>
      <c r="E433" s="9"/>
      <c r="F433" s="139"/>
      <c r="G433" s="203"/>
      <c r="H433" s="111"/>
      <c r="I433" s="111"/>
      <c r="J433" s="111"/>
      <c r="K433" s="111"/>
      <c r="L433" s="365">
        <f>IF(M432=0, SUM($G432:L432), 0)</f>
        <v>0</v>
      </c>
      <c r="M433" s="365">
        <f>IF(N432=0, SUM($G432:M432), 0)</f>
        <v>0</v>
      </c>
      <c r="N433" s="111">
        <f>IF(O432=0, IF(N432=0, 0, SUM($G432:N432)), 0)</f>
        <v>0</v>
      </c>
      <c r="O433" s="111">
        <f>IF(P432=0, IF(O432=0, 0, SUM($G432:O432)), 0)</f>
        <v>0</v>
      </c>
      <c r="P433" s="111">
        <f>IF(Q432=0, IF(P432=0, 0, SUM($G432:P432)), 0)</f>
        <v>0</v>
      </c>
      <c r="Q433" s="111">
        <f>IF(R432=0, IF(Q432=0, 0, SUM($G432:Q432)), 0)</f>
        <v>0</v>
      </c>
      <c r="R433" s="100"/>
      <c r="S433" s="100"/>
      <c r="T433" s="100"/>
      <c r="U433" s="100"/>
      <c r="V433" s="100"/>
      <c r="W433" s="100"/>
      <c r="X433" s="100"/>
      <c r="Y433" s="100"/>
      <c r="Z433" s="100"/>
      <c r="AA433" s="228"/>
      <c r="AB433" s="228"/>
      <c r="AC433" s="228"/>
      <c r="AD433" s="228"/>
      <c r="AE433" s="228"/>
      <c r="AF433" s="228"/>
      <c r="AG433" s="228"/>
      <c r="AH433" s="228"/>
      <c r="AI433" s="228"/>
      <c r="AJ433" s="228"/>
      <c r="AK433" s="228"/>
      <c r="AL433" s="228"/>
      <c r="AM433" s="228"/>
      <c r="AN433" s="228"/>
      <c r="AO433" s="228"/>
      <c r="AP433" s="228"/>
      <c r="AQ433" s="228"/>
      <c r="AR433" s="228"/>
      <c r="AS433" s="228"/>
      <c r="AT433" s="228"/>
      <c r="AU433" s="228"/>
      <c r="AV433" s="228"/>
      <c r="AW433" s="228"/>
      <c r="AX433" s="228"/>
      <c r="AY433" s="228"/>
      <c r="AZ433" s="228"/>
      <c r="BA433" s="228"/>
      <c r="BB433" s="228"/>
      <c r="BC433" s="228"/>
      <c r="BD433" s="228"/>
      <c r="BE433" s="228"/>
      <c r="BF433" s="228"/>
      <c r="BG433" s="228"/>
      <c r="BH433" s="228"/>
      <c r="BI433" s="228"/>
      <c r="BJ433" s="221"/>
      <c r="BK433" s="221"/>
    </row>
    <row r="434" spans="1:63" hidden="1" outlineLevel="1">
      <c r="A434" s="9"/>
      <c r="B434" s="44"/>
      <c r="C434" s="127">
        <f>Asset18</f>
        <v>0</v>
      </c>
      <c r="D434" s="9"/>
      <c r="E434" s="9"/>
      <c r="F434" s="139"/>
      <c r="G434" s="203"/>
      <c r="H434" s="111">
        <f>($G395+(SUM($G434:G434)))*H$7</f>
        <v>0</v>
      </c>
      <c r="I434" s="111">
        <f>($G395+(SUM($G434:H434)))*I$7</f>
        <v>0</v>
      </c>
      <c r="J434" s="111">
        <f>($G395+(SUM($G434:I434)))*J$7</f>
        <v>0</v>
      </c>
      <c r="K434" s="111">
        <f>($G395+(SUM($G434:J434)))*K$7</f>
        <v>0</v>
      </c>
      <c r="L434" s="365">
        <f>($G395+(SUM($G434:K434)))*L$7</f>
        <v>0</v>
      </c>
      <c r="M434" s="365">
        <f>($G395+(SUM($G434:L434)))*M$7</f>
        <v>0</v>
      </c>
      <c r="N434" s="111">
        <f>($G395+(SUM($G434:M434)))*N$7</f>
        <v>0</v>
      </c>
      <c r="O434" s="111">
        <f>($G395+(SUM($G434:N434)))*O$7</f>
        <v>0</v>
      </c>
      <c r="P434" s="111">
        <f>($G395+(SUM($G434:O434)))*P$7</f>
        <v>0</v>
      </c>
      <c r="Q434" s="111">
        <f>($G395+(SUM($G434:P434)))*Q$7</f>
        <v>0</v>
      </c>
      <c r="R434" s="100"/>
      <c r="S434" s="100"/>
      <c r="T434" s="100"/>
      <c r="U434" s="100"/>
      <c r="V434" s="100"/>
      <c r="W434" s="100"/>
      <c r="X434" s="100"/>
      <c r="Y434" s="100"/>
      <c r="Z434" s="100"/>
      <c r="AA434" s="228"/>
      <c r="AB434" s="228"/>
      <c r="AC434" s="228"/>
      <c r="AD434" s="228"/>
      <c r="AE434" s="228"/>
      <c r="AF434" s="228"/>
      <c r="AG434" s="228"/>
      <c r="AH434" s="228"/>
      <c r="AI434" s="228"/>
      <c r="AJ434" s="228"/>
      <c r="AK434" s="228"/>
      <c r="AL434" s="228"/>
      <c r="AM434" s="228"/>
      <c r="AN434" s="228"/>
      <c r="AO434" s="228"/>
      <c r="AP434" s="228"/>
      <c r="AQ434" s="228"/>
      <c r="AR434" s="228"/>
      <c r="AS434" s="228"/>
      <c r="AT434" s="228"/>
      <c r="AU434" s="228"/>
      <c r="AV434" s="228"/>
      <c r="AW434" s="228"/>
      <c r="AX434" s="228"/>
      <c r="AY434" s="228"/>
      <c r="AZ434" s="228"/>
      <c r="BA434" s="228"/>
      <c r="BB434" s="228"/>
      <c r="BC434" s="228"/>
      <c r="BD434" s="228"/>
      <c r="BE434" s="228"/>
      <c r="BF434" s="228"/>
      <c r="BG434" s="228"/>
      <c r="BH434" s="228"/>
      <c r="BI434" s="228"/>
      <c r="BJ434" s="221"/>
      <c r="BK434" s="221"/>
    </row>
    <row r="435" spans="1:63" hidden="1" outlineLevel="1">
      <c r="A435" s="9"/>
      <c r="B435" s="44"/>
      <c r="C435" s="329" t="s">
        <v>27</v>
      </c>
      <c r="D435" s="9"/>
      <c r="E435" s="9"/>
      <c r="F435" s="139"/>
      <c r="G435" s="203"/>
      <c r="H435" s="111"/>
      <c r="I435" s="111"/>
      <c r="J435" s="111"/>
      <c r="K435" s="111"/>
      <c r="L435" s="365">
        <f>IF(M434=0, SUM($G434:L434), 0)</f>
        <v>0</v>
      </c>
      <c r="M435" s="365">
        <f>IF(N434=0, SUM($G434:M434), 0)</f>
        <v>0</v>
      </c>
      <c r="N435" s="111">
        <f>IF(O434=0, IF(N434=0, 0, SUM($G434:N434)), 0)</f>
        <v>0</v>
      </c>
      <c r="O435" s="111">
        <f>IF(P434=0, IF(O434=0, 0, SUM($G434:O434)), 0)</f>
        <v>0</v>
      </c>
      <c r="P435" s="111">
        <f>IF(Q434=0, IF(P434=0, 0, SUM($G434:P434)), 0)</f>
        <v>0</v>
      </c>
      <c r="Q435" s="111">
        <f>IF(R434=0, IF(Q434=0, 0, SUM($G434:Q434)), 0)</f>
        <v>0</v>
      </c>
      <c r="R435" s="100"/>
      <c r="S435" s="100"/>
      <c r="T435" s="100"/>
      <c r="U435" s="100"/>
      <c r="V435" s="100"/>
      <c r="W435" s="100"/>
      <c r="X435" s="100"/>
      <c r="Y435" s="100"/>
      <c r="Z435" s="100"/>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1"/>
      <c r="BK435" s="221"/>
    </row>
    <row r="436" spans="1:63" hidden="1" outlineLevel="1">
      <c r="A436" s="9"/>
      <c r="B436" s="44"/>
      <c r="C436" s="127">
        <f>Asset19</f>
        <v>0</v>
      </c>
      <c r="D436" s="9"/>
      <c r="E436" s="9"/>
      <c r="F436" s="139"/>
      <c r="G436" s="203"/>
      <c r="H436" s="111">
        <f>($G395+(SUM($G436:G436)))*H$7</f>
        <v>0</v>
      </c>
      <c r="I436" s="111">
        <f>($G395+(SUM($G436:H436)))*I$7</f>
        <v>0</v>
      </c>
      <c r="J436" s="111">
        <f>($G395+(SUM($G436:I436)))*J$7</f>
        <v>0</v>
      </c>
      <c r="K436" s="111">
        <f>($G395+(SUM($G436:J436)))*K$7</f>
        <v>0</v>
      </c>
      <c r="L436" s="365">
        <f>($G395+(SUM($G436:K436)))*L$7</f>
        <v>0</v>
      </c>
      <c r="M436" s="365">
        <f>($G395+(SUM($G436:L436)))*M$7</f>
        <v>0</v>
      </c>
      <c r="N436" s="111">
        <f>($G395+(SUM($G436:M436)))*N$7</f>
        <v>0</v>
      </c>
      <c r="O436" s="111">
        <f>($G395+(SUM($G436:N436)))*O$7</f>
        <v>0</v>
      </c>
      <c r="P436" s="111">
        <f>($G395+(SUM($G436:O436)))*P$7</f>
        <v>0</v>
      </c>
      <c r="Q436" s="111">
        <f>($G395+(SUM($G436:P436)))*Q$7</f>
        <v>0</v>
      </c>
      <c r="R436" s="100"/>
      <c r="S436" s="100"/>
      <c r="T436" s="100"/>
      <c r="U436" s="100"/>
      <c r="V436" s="100"/>
      <c r="W436" s="100"/>
      <c r="X436" s="100"/>
      <c r="Y436" s="100"/>
      <c r="Z436" s="100"/>
      <c r="AA436" s="228"/>
      <c r="AB436" s="228"/>
      <c r="AC436" s="228"/>
      <c r="AD436" s="228"/>
      <c r="AE436" s="228"/>
      <c r="AF436" s="228"/>
      <c r="AG436" s="228"/>
      <c r="AH436" s="228"/>
      <c r="AI436" s="228"/>
      <c r="AJ436" s="228"/>
      <c r="AK436" s="228"/>
      <c r="AL436" s="228"/>
      <c r="AM436" s="228"/>
      <c r="AN436" s="228"/>
      <c r="AO436" s="228"/>
      <c r="AP436" s="228"/>
      <c r="AQ436" s="228"/>
      <c r="AR436" s="228"/>
      <c r="AS436" s="228"/>
      <c r="AT436" s="228"/>
      <c r="AU436" s="228"/>
      <c r="AV436" s="228"/>
      <c r="AW436" s="228"/>
      <c r="AX436" s="228"/>
      <c r="AY436" s="228"/>
      <c r="AZ436" s="228"/>
      <c r="BA436" s="228"/>
      <c r="BB436" s="228"/>
      <c r="BC436" s="228"/>
      <c r="BD436" s="228"/>
      <c r="BE436" s="228"/>
      <c r="BF436" s="228"/>
      <c r="BG436" s="228"/>
      <c r="BH436" s="228"/>
      <c r="BI436" s="228"/>
      <c r="BJ436" s="221"/>
      <c r="BK436" s="221"/>
    </row>
    <row r="437" spans="1:63" hidden="1" outlineLevel="1">
      <c r="A437" s="9"/>
      <c r="B437" s="44"/>
      <c r="C437" s="329" t="s">
        <v>27</v>
      </c>
      <c r="D437" s="9"/>
      <c r="E437" s="9"/>
      <c r="F437" s="139"/>
      <c r="G437" s="203"/>
      <c r="H437" s="111"/>
      <c r="I437" s="111"/>
      <c r="J437" s="111"/>
      <c r="K437" s="111"/>
      <c r="L437" s="365">
        <f>IF(M436=0, SUM($G436:L436), 0)</f>
        <v>0</v>
      </c>
      <c r="M437" s="365">
        <f>IF(N436=0, SUM($G436:M436), 0)</f>
        <v>0</v>
      </c>
      <c r="N437" s="111">
        <f>IF(O436=0, IF(N436=0, 0, SUM($G436:N436)), 0)</f>
        <v>0</v>
      </c>
      <c r="O437" s="111">
        <f>IF(P436=0, IF(O436=0, 0, SUM($G436:O436)), 0)</f>
        <v>0</v>
      </c>
      <c r="P437" s="111">
        <f>IF(Q436=0, IF(P436=0, 0, SUM($G436:P436)), 0)</f>
        <v>0</v>
      </c>
      <c r="Q437" s="111">
        <f>IF(R436=0, IF(Q436=0, 0, SUM($G436:Q436)), 0)</f>
        <v>0</v>
      </c>
      <c r="R437" s="100"/>
      <c r="S437" s="100"/>
      <c r="T437" s="100"/>
      <c r="U437" s="100"/>
      <c r="V437" s="100"/>
      <c r="W437" s="100"/>
      <c r="X437" s="100"/>
      <c r="Y437" s="100"/>
      <c r="Z437" s="100"/>
      <c r="AA437" s="228"/>
      <c r="AB437" s="228"/>
      <c r="AC437" s="228"/>
      <c r="AD437" s="228"/>
      <c r="AE437" s="228"/>
      <c r="AF437" s="228"/>
      <c r="AG437" s="228"/>
      <c r="AH437" s="228"/>
      <c r="AI437" s="228"/>
      <c r="AJ437" s="228"/>
      <c r="AK437" s="228"/>
      <c r="AL437" s="228"/>
      <c r="AM437" s="228"/>
      <c r="AN437" s="228"/>
      <c r="AO437" s="228"/>
      <c r="AP437" s="228"/>
      <c r="AQ437" s="228"/>
      <c r="AR437" s="228"/>
      <c r="AS437" s="228"/>
      <c r="AT437" s="228"/>
      <c r="AU437" s="228"/>
      <c r="AV437" s="228"/>
      <c r="AW437" s="228"/>
      <c r="AX437" s="228"/>
      <c r="AY437" s="228"/>
      <c r="AZ437" s="228"/>
      <c r="BA437" s="228"/>
      <c r="BB437" s="228"/>
      <c r="BC437" s="228"/>
      <c r="BD437" s="228"/>
      <c r="BE437" s="228"/>
      <c r="BF437" s="228"/>
      <c r="BG437" s="228"/>
      <c r="BH437" s="228"/>
      <c r="BI437" s="228"/>
      <c r="BJ437" s="221"/>
      <c r="BK437" s="221"/>
    </row>
    <row r="438" spans="1:63" hidden="1" outlineLevel="1">
      <c r="A438" s="9"/>
      <c r="B438" s="44"/>
      <c r="C438" s="127">
        <f>Asset20</f>
        <v>0</v>
      </c>
      <c r="D438" s="9"/>
      <c r="E438" s="9"/>
      <c r="F438" s="139"/>
      <c r="G438" s="203"/>
      <c r="H438" s="111">
        <f>($G396+(SUM($G438:G438)))*H$7</f>
        <v>0</v>
      </c>
      <c r="I438" s="111">
        <f>($G396+(SUM($G438:H438)))*I$7</f>
        <v>0</v>
      </c>
      <c r="J438" s="111">
        <f>($G396+(SUM($G438:I438)))*J$7</f>
        <v>0</v>
      </c>
      <c r="K438" s="111">
        <f>($G396+(SUM($G438:J438)))*K$7</f>
        <v>0</v>
      </c>
      <c r="L438" s="365">
        <f>($G396+(SUM($G438:K438)))*L$7</f>
        <v>0</v>
      </c>
      <c r="M438" s="365">
        <f>($G396+(SUM($G438:L438)))*M$7</f>
        <v>0</v>
      </c>
      <c r="N438" s="111">
        <f>($G396+(SUM($G438:M438)))*N$7</f>
        <v>0</v>
      </c>
      <c r="O438" s="111">
        <f>($G396+(SUM($G438:N438)))*O$7</f>
        <v>0</v>
      </c>
      <c r="P438" s="111">
        <f>($G396+(SUM($G438:O438)))*P$7</f>
        <v>0</v>
      </c>
      <c r="Q438" s="111">
        <f>($G396+(SUM($G438:P438)))*Q$7</f>
        <v>0</v>
      </c>
      <c r="R438" s="100"/>
      <c r="S438" s="100"/>
      <c r="T438" s="100"/>
      <c r="U438" s="100"/>
      <c r="V438" s="100"/>
      <c r="W438" s="100"/>
      <c r="X438" s="100"/>
      <c r="Y438" s="100"/>
      <c r="Z438" s="100"/>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1"/>
      <c r="BK438" s="221"/>
    </row>
    <row r="439" spans="1:63" hidden="1" outlineLevel="1">
      <c r="A439" s="9"/>
      <c r="B439" s="44"/>
      <c r="C439" s="329" t="s">
        <v>27</v>
      </c>
      <c r="D439" s="9"/>
      <c r="E439" s="9"/>
      <c r="F439" s="139"/>
      <c r="G439" s="203"/>
      <c r="H439" s="111"/>
      <c r="I439" s="111"/>
      <c r="J439" s="111"/>
      <c r="K439" s="111"/>
      <c r="L439" s="365">
        <f>IF(M438=0, SUM($G438:L438), 0)</f>
        <v>0</v>
      </c>
      <c r="M439" s="365">
        <f>IF(N438=0, SUM($G438:M438), 0)</f>
        <v>0</v>
      </c>
      <c r="N439" s="111">
        <f>IF(O438=0, IF(N438=0, 0, SUM($G438:N438)), 0)</f>
        <v>0</v>
      </c>
      <c r="O439" s="111">
        <f>IF(P438=0, IF(O438=0, 0, SUM($G438:O438)), 0)</f>
        <v>0</v>
      </c>
      <c r="P439" s="111">
        <f>IF(Q438=0, IF(P438=0, 0, SUM($G438:P438)), 0)</f>
        <v>0</v>
      </c>
      <c r="Q439" s="111">
        <f>IF(R438=0, IF(Q438=0, 0, SUM($G438:Q438)), 0)</f>
        <v>0</v>
      </c>
      <c r="R439" s="100"/>
      <c r="S439" s="100"/>
      <c r="T439" s="100"/>
      <c r="U439" s="100"/>
      <c r="V439" s="100"/>
      <c r="W439" s="100"/>
      <c r="X439" s="100"/>
      <c r="Y439" s="100"/>
      <c r="Z439" s="100"/>
      <c r="AA439" s="228"/>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228"/>
      <c r="BE439" s="228"/>
      <c r="BF439" s="228"/>
      <c r="BG439" s="228"/>
      <c r="BH439" s="228"/>
      <c r="BI439" s="228"/>
      <c r="BJ439" s="221"/>
      <c r="BK439" s="221"/>
    </row>
    <row r="440" spans="1:63" collapsed="1">
      <c r="A440" s="9"/>
      <c r="B440" s="184" t="s">
        <v>41</v>
      </c>
      <c r="D440" s="9"/>
      <c r="E440" s="9"/>
      <c r="F440" s="139"/>
      <c r="G440" s="203"/>
      <c r="H440" s="115"/>
      <c r="I440" s="115"/>
      <c r="J440" s="115"/>
      <c r="K440" s="115"/>
      <c r="L440" s="115">
        <f>IF(M399=0, SUM($G399:L399), 0)</f>
        <v>0</v>
      </c>
      <c r="M440" s="115">
        <f>IF(N399=0, IF(M399=0, 0, SUM($G399:M399)), 0)</f>
        <v>0.50666154203964786</v>
      </c>
      <c r="N440" s="115">
        <f>IF(O399=0, IF(N399=0, 0, SUM($G399:N399)), 0)</f>
        <v>0</v>
      </c>
      <c r="O440" s="115">
        <f>IF(P399=0, IF(O399=0, 0, SUM($G399:O399)), 0)</f>
        <v>0</v>
      </c>
      <c r="P440" s="115">
        <f>IF(Q399=0, IF(P399=0, 0, SUM($G399:P399)), 0)</f>
        <v>0</v>
      </c>
      <c r="Q440" s="115">
        <f>IF(R399=0, IF(Q399=0, 0, SUM($G399:Q399)), 0)</f>
        <v>0</v>
      </c>
      <c r="R440" s="100"/>
      <c r="S440" s="100"/>
      <c r="T440" s="100"/>
      <c r="U440" s="100"/>
      <c r="V440" s="100"/>
      <c r="W440" s="100"/>
      <c r="X440" s="100"/>
      <c r="Y440" s="100"/>
      <c r="Z440" s="100"/>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1"/>
      <c r="BK440" s="221"/>
    </row>
    <row r="441" spans="1:63">
      <c r="A441" s="9"/>
      <c r="B441" s="151"/>
      <c r="C441" s="26"/>
      <c r="D441" s="9"/>
      <c r="E441" s="9"/>
      <c r="F441" s="139"/>
      <c r="G441" s="115"/>
      <c r="H441" s="115"/>
      <c r="I441" s="115"/>
      <c r="J441" s="115"/>
      <c r="K441" s="115"/>
      <c r="L441" s="115"/>
      <c r="M441" s="9"/>
      <c r="N441" s="111"/>
      <c r="O441" s="150"/>
      <c r="P441" s="150"/>
      <c r="Q441" s="150"/>
      <c r="R441" s="100"/>
      <c r="S441" s="100"/>
      <c r="T441" s="100"/>
      <c r="U441" s="100"/>
      <c r="V441" s="100"/>
      <c r="W441" s="100"/>
      <c r="X441" s="100"/>
      <c r="Y441" s="100"/>
      <c r="Z441" s="100"/>
      <c r="AA441" s="228"/>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228"/>
      <c r="BE441" s="228"/>
      <c r="BF441" s="228"/>
      <c r="BG441" s="228"/>
      <c r="BH441" s="228"/>
      <c r="BI441" s="228"/>
      <c r="BJ441" s="221"/>
      <c r="BK441" s="221"/>
    </row>
    <row r="442" spans="1:63">
      <c r="A442" s="9"/>
      <c r="B442" s="151"/>
      <c r="C442" s="26"/>
      <c r="D442" s="9"/>
      <c r="E442" s="9"/>
      <c r="F442" s="139"/>
      <c r="G442" s="115"/>
      <c r="H442" s="115"/>
      <c r="I442" s="115"/>
      <c r="J442" s="115"/>
      <c r="K442" s="115"/>
      <c r="L442" s="115"/>
      <c r="M442" s="9"/>
      <c r="N442" s="111"/>
      <c r="O442" s="150"/>
      <c r="P442" s="150"/>
      <c r="Q442" s="150"/>
      <c r="R442" s="100"/>
      <c r="S442" s="100"/>
      <c r="T442" s="100"/>
      <c r="U442" s="100"/>
      <c r="V442" s="100"/>
      <c r="W442" s="100"/>
      <c r="X442" s="100"/>
      <c r="Y442" s="100"/>
      <c r="Z442" s="100"/>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1"/>
      <c r="BK442" s="221"/>
    </row>
    <row r="443" spans="1:63">
      <c r="A443" s="81"/>
      <c r="B443" s="81" t="s">
        <v>78</v>
      </c>
      <c r="C443" s="109"/>
      <c r="D443" s="109"/>
      <c r="E443" s="109"/>
      <c r="F443" s="109"/>
      <c r="G443" s="109"/>
      <c r="H443" s="109"/>
      <c r="I443" s="109"/>
      <c r="J443" s="109"/>
      <c r="K443" s="109"/>
      <c r="L443" s="109"/>
      <c r="M443" s="109"/>
      <c r="N443" s="109"/>
      <c r="O443" s="109"/>
      <c r="P443" s="109"/>
      <c r="Q443" s="109"/>
      <c r="R443" s="109"/>
      <c r="S443" s="100"/>
      <c r="T443" s="106"/>
      <c r="U443" s="106"/>
      <c r="V443" s="106"/>
      <c r="W443" s="106"/>
      <c r="X443" s="106"/>
      <c r="Y443" s="106"/>
      <c r="Z443" s="106"/>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1"/>
      <c r="BK443" s="221"/>
    </row>
    <row r="444" spans="1:63">
      <c r="A444" s="17"/>
      <c r="B444" s="17"/>
      <c r="C444" s="120"/>
      <c r="D444" s="120"/>
      <c r="E444" s="120"/>
      <c r="F444" s="120"/>
      <c r="G444" s="120"/>
      <c r="H444" s="111"/>
      <c r="I444" s="111"/>
      <c r="J444" s="111"/>
      <c r="K444" s="111"/>
      <c r="L444" s="111"/>
      <c r="M444" s="111"/>
      <c r="N444" s="111"/>
      <c r="O444" s="106"/>
      <c r="P444" s="106"/>
      <c r="Q444" s="106"/>
      <c r="R444" s="106"/>
      <c r="S444" s="100"/>
      <c r="T444" s="106"/>
      <c r="U444" s="106"/>
      <c r="V444" s="106"/>
      <c r="W444" s="106"/>
      <c r="X444" s="106"/>
      <c r="Y444" s="106"/>
      <c r="Z444" s="106"/>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1"/>
      <c r="BK444" s="221"/>
    </row>
    <row r="445" spans="1:63">
      <c r="A445" s="9"/>
      <c r="B445" s="44" t="s">
        <v>86</v>
      </c>
      <c r="C445" s="9"/>
      <c r="D445" s="9"/>
      <c r="E445" s="9"/>
      <c r="F445" s="9"/>
      <c r="G445" s="309">
        <f>SUM(G446:G475)</f>
        <v>1956.232102585243</v>
      </c>
      <c r="H445" s="330">
        <f>SUM(H446:H475)</f>
        <v>2191.2026179867562</v>
      </c>
      <c r="I445" s="111"/>
      <c r="J445" s="111"/>
      <c r="K445" s="111"/>
      <c r="L445" s="111"/>
      <c r="M445" s="111"/>
      <c r="N445" s="111"/>
      <c r="O445" s="106"/>
      <c r="P445" s="106"/>
      <c r="Q445" s="106"/>
      <c r="R445" s="106"/>
      <c r="S445" s="100"/>
      <c r="T445" s="106"/>
      <c r="U445" s="106"/>
      <c r="V445" s="106"/>
      <c r="W445" s="106"/>
      <c r="X445" s="106"/>
      <c r="Y445" s="106"/>
      <c r="Z445" s="106"/>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1"/>
      <c r="BK445" s="221"/>
    </row>
    <row r="446" spans="1:63" hidden="1" outlineLevel="1">
      <c r="A446" s="9"/>
      <c r="B446" s="9"/>
      <c r="C446" s="270" t="str">
        <f>Asset1</f>
        <v>Secondary</v>
      </c>
      <c r="D446" s="9"/>
      <c r="E446" s="9"/>
      <c r="F446" s="9"/>
      <c r="G446" s="201">
        <f>Input!J7</f>
        <v>132.02570901226696</v>
      </c>
      <c r="H446" s="331">
        <f>G446+G478+G510+G542+G574+G606+G638</f>
        <v>149.09855703295875</v>
      </c>
      <c r="I446" s="111"/>
      <c r="J446" s="111"/>
      <c r="K446" s="111"/>
      <c r="L446" s="111"/>
      <c r="M446" s="111"/>
      <c r="N446" s="111"/>
      <c r="O446" s="106"/>
      <c r="P446" s="106"/>
      <c r="Q446" s="106"/>
      <c r="R446" s="106"/>
      <c r="S446" s="100"/>
      <c r="T446" s="106"/>
      <c r="U446" s="106"/>
      <c r="V446" s="106"/>
      <c r="W446" s="106"/>
      <c r="X446" s="106"/>
      <c r="Y446" s="106"/>
      <c r="Z446" s="106"/>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1"/>
      <c r="BK446" s="221"/>
    </row>
    <row r="447" spans="1:63" hidden="1" outlineLevel="1">
      <c r="A447" s="9"/>
      <c r="B447" s="44"/>
      <c r="C447" s="270" t="str">
        <f>Asset2</f>
        <v>Switchgear</v>
      </c>
      <c r="D447" s="9"/>
      <c r="E447" s="9"/>
      <c r="F447" s="139"/>
      <c r="G447" s="201">
        <f>Input!J8</f>
        <v>248.91247950836242</v>
      </c>
      <c r="H447" s="331">
        <f t="shared" ref="H447:H475" si="8">G447+G479+G511+G543+G575+G607+G639</f>
        <v>354.76480248198635</v>
      </c>
      <c r="I447" s="111"/>
      <c r="J447" s="111"/>
      <c r="K447" s="111"/>
      <c r="L447" s="111"/>
      <c r="M447" s="111"/>
      <c r="N447" s="111"/>
      <c r="O447" s="106"/>
      <c r="P447" s="106"/>
      <c r="Q447" s="106"/>
      <c r="R447" s="106"/>
      <c r="S447" s="100"/>
      <c r="T447" s="106"/>
      <c r="U447" s="106"/>
      <c r="V447" s="106"/>
      <c r="W447" s="106"/>
      <c r="X447" s="106"/>
      <c r="Y447" s="106"/>
      <c r="Z447" s="106"/>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1"/>
      <c r="BK447" s="221"/>
    </row>
    <row r="448" spans="1:63" hidden="1" outlineLevel="1">
      <c r="A448" s="9"/>
      <c r="B448" s="44"/>
      <c r="C448" s="270" t="str">
        <f>Asset3</f>
        <v>Transformers</v>
      </c>
      <c r="D448" s="9"/>
      <c r="E448" s="9"/>
      <c r="F448" s="139"/>
      <c r="G448" s="201">
        <f>Input!J9</f>
        <v>154.11914424024289</v>
      </c>
      <c r="H448" s="331">
        <f t="shared" si="8"/>
        <v>167.05795975892104</v>
      </c>
      <c r="I448" s="111"/>
      <c r="J448" s="111"/>
      <c r="K448" s="111"/>
      <c r="L448" s="111"/>
      <c r="M448" s="111"/>
      <c r="N448" s="111"/>
      <c r="O448" s="106"/>
      <c r="P448" s="106"/>
      <c r="Q448" s="106"/>
      <c r="R448" s="106"/>
      <c r="S448" s="100"/>
      <c r="T448" s="106"/>
      <c r="U448" s="106"/>
      <c r="V448" s="106"/>
      <c r="W448" s="106"/>
      <c r="X448" s="106"/>
      <c r="Y448" s="106"/>
      <c r="Z448" s="106"/>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1"/>
      <c r="BK448" s="221"/>
    </row>
    <row r="449" spans="1:63" hidden="1" outlineLevel="1">
      <c r="A449" s="9"/>
      <c r="B449" s="44"/>
      <c r="C449" s="270" t="str">
        <f>Asset4</f>
        <v>Reactive</v>
      </c>
      <c r="D449" s="9"/>
      <c r="E449" s="9"/>
      <c r="F449" s="139"/>
      <c r="G449" s="201">
        <f>Input!J10</f>
        <v>83.253732687574384</v>
      </c>
      <c r="H449" s="331">
        <f t="shared" si="8"/>
        <v>87.678038523711535</v>
      </c>
      <c r="I449" s="111"/>
      <c r="J449" s="111"/>
      <c r="K449" s="111"/>
      <c r="L449" s="111"/>
      <c r="M449" s="111"/>
      <c r="N449" s="111"/>
      <c r="O449" s="106"/>
      <c r="P449" s="106"/>
      <c r="Q449" s="106"/>
      <c r="R449" s="106"/>
      <c r="S449" s="100"/>
      <c r="T449" s="106"/>
      <c r="U449" s="106"/>
      <c r="V449" s="106"/>
      <c r="W449" s="106"/>
      <c r="X449" s="106"/>
      <c r="Y449" s="106"/>
      <c r="Z449" s="106"/>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1"/>
      <c r="BK449" s="221"/>
    </row>
    <row r="450" spans="1:63" hidden="1" outlineLevel="1">
      <c r="A450" s="9"/>
      <c r="B450" s="44"/>
      <c r="C450" s="270" t="str">
        <f>Asset5</f>
        <v>Towers and Conductor</v>
      </c>
      <c r="D450" s="9"/>
      <c r="E450" s="9"/>
      <c r="F450" s="139"/>
      <c r="G450" s="201">
        <f>Input!J11</f>
        <v>984.93801110802451</v>
      </c>
      <c r="H450" s="331">
        <f t="shared" si="8"/>
        <v>1044.452748092953</v>
      </c>
      <c r="I450" s="111"/>
      <c r="J450" s="111"/>
      <c r="K450" s="111"/>
      <c r="L450" s="111"/>
      <c r="M450" s="111"/>
      <c r="N450" s="111"/>
      <c r="O450" s="106"/>
      <c r="P450" s="106"/>
      <c r="Q450" s="106"/>
      <c r="R450" s="106"/>
      <c r="S450" s="100"/>
      <c r="T450" s="106"/>
      <c r="U450" s="106"/>
      <c r="V450" s="106"/>
      <c r="W450" s="106"/>
      <c r="X450" s="106"/>
      <c r="Y450" s="106"/>
      <c r="Z450" s="106"/>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1"/>
      <c r="BK450" s="221"/>
    </row>
    <row r="451" spans="1:63" hidden="1" outlineLevel="1">
      <c r="A451" s="9"/>
      <c r="B451" s="44"/>
      <c r="C451" s="270" t="str">
        <f>Asset6</f>
        <v>Establishment</v>
      </c>
      <c r="D451" s="9"/>
      <c r="E451" s="9"/>
      <c r="F451" s="139"/>
      <c r="G451" s="201">
        <f>Input!J12</f>
        <v>79.839482548432514</v>
      </c>
      <c r="H451" s="331">
        <f t="shared" si="8"/>
        <v>99.813803729564484</v>
      </c>
      <c r="I451" s="111"/>
      <c r="J451" s="111"/>
      <c r="K451" s="111"/>
      <c r="L451" s="111"/>
      <c r="M451" s="111"/>
      <c r="N451" s="111"/>
      <c r="O451" s="106"/>
      <c r="P451" s="106"/>
      <c r="Q451" s="106"/>
      <c r="R451" s="106"/>
      <c r="S451" s="100"/>
      <c r="T451" s="106"/>
      <c r="U451" s="106"/>
      <c r="V451" s="106"/>
      <c r="W451" s="106"/>
      <c r="X451" s="106"/>
      <c r="Y451" s="106"/>
      <c r="Z451" s="106"/>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1"/>
      <c r="BK451" s="221"/>
    </row>
    <row r="452" spans="1:63" hidden="1" outlineLevel="1">
      <c r="A452" s="9"/>
      <c r="B452" s="44"/>
      <c r="C452" s="270" t="str">
        <f>Asset7</f>
        <v>Communications</v>
      </c>
      <c r="D452" s="9"/>
      <c r="E452" s="9"/>
      <c r="F452" s="139"/>
      <c r="G452" s="201">
        <f>Input!J13</f>
        <v>36.743106530439206</v>
      </c>
      <c r="H452" s="331">
        <f t="shared" si="8"/>
        <v>8.1938315503739521</v>
      </c>
      <c r="I452" s="111"/>
      <c r="J452" s="111"/>
      <c r="K452" s="111"/>
      <c r="L452" s="111"/>
      <c r="M452" s="111"/>
      <c r="N452" s="111"/>
      <c r="O452" s="106"/>
      <c r="P452" s="106"/>
      <c r="Q452" s="106"/>
      <c r="R452" s="106"/>
      <c r="S452" s="100"/>
      <c r="T452" s="106"/>
      <c r="U452" s="106"/>
      <c r="V452" s="106"/>
      <c r="W452" s="106"/>
      <c r="X452" s="106"/>
      <c r="Y452" s="106"/>
      <c r="Z452" s="106"/>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1"/>
      <c r="BK452" s="221"/>
    </row>
    <row r="453" spans="1:63" hidden="1" outlineLevel="1">
      <c r="A453" s="9"/>
      <c r="B453" s="44"/>
      <c r="C453" s="270" t="str">
        <f>Asset8</f>
        <v>Inventory</v>
      </c>
      <c r="D453" s="9"/>
      <c r="E453" s="9"/>
      <c r="F453" s="139"/>
      <c r="G453" s="201">
        <f>Input!J14</f>
        <v>4.7007864066062357</v>
      </c>
      <c r="H453" s="331">
        <f t="shared" si="8"/>
        <v>7.3398235619752867</v>
      </c>
      <c r="I453" s="111"/>
      <c r="J453" s="111"/>
      <c r="K453" s="111"/>
      <c r="L453" s="111"/>
      <c r="M453" s="111"/>
      <c r="N453" s="111"/>
      <c r="O453" s="106"/>
      <c r="P453" s="106"/>
      <c r="Q453" s="106"/>
      <c r="R453" s="106"/>
      <c r="S453" s="100"/>
      <c r="T453" s="106"/>
      <c r="U453" s="106"/>
      <c r="V453" s="106"/>
      <c r="W453" s="106"/>
      <c r="X453" s="106"/>
      <c r="Y453" s="106"/>
      <c r="Z453" s="106"/>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1"/>
      <c r="BK453" s="221"/>
    </row>
    <row r="454" spans="1:63" hidden="1" outlineLevel="1">
      <c r="A454" s="9"/>
      <c r="B454" s="44"/>
      <c r="C454" s="270" t="str">
        <f>Asset9</f>
        <v>IT</v>
      </c>
      <c r="D454" s="9"/>
      <c r="E454" s="9"/>
      <c r="F454" s="139"/>
      <c r="G454" s="201">
        <f>Input!J15</f>
        <v>16.14271263150075</v>
      </c>
      <c r="H454" s="331">
        <f t="shared" si="8"/>
        <v>42.631174281887823</v>
      </c>
      <c r="I454" s="111"/>
      <c r="J454" s="111"/>
      <c r="K454" s="111"/>
      <c r="L454" s="111"/>
      <c r="M454" s="111"/>
      <c r="N454" s="111"/>
      <c r="O454" s="106"/>
      <c r="P454" s="106"/>
      <c r="Q454" s="106"/>
      <c r="R454" s="106"/>
      <c r="S454" s="100"/>
      <c r="T454" s="106"/>
      <c r="U454" s="106"/>
      <c r="V454" s="106"/>
      <c r="W454" s="106"/>
      <c r="X454" s="106"/>
      <c r="Y454" s="106"/>
      <c r="Z454" s="106"/>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1"/>
      <c r="BK454" s="221"/>
    </row>
    <row r="455" spans="1:63" hidden="1" outlineLevel="1">
      <c r="A455" s="9"/>
      <c r="B455" s="44"/>
      <c r="C455" s="270" t="str">
        <f>Asset10</f>
        <v>Vehicles</v>
      </c>
      <c r="D455" s="9"/>
      <c r="E455" s="9"/>
      <c r="F455" s="139"/>
      <c r="G455" s="201">
        <f>Input!J16</f>
        <v>3.8998256791301116</v>
      </c>
      <c r="H455" s="331">
        <f t="shared" si="8"/>
        <v>4.1949242697938862</v>
      </c>
      <c r="I455" s="111"/>
      <c r="J455" s="111"/>
      <c r="K455" s="111"/>
      <c r="L455" s="111"/>
      <c r="M455" s="111"/>
      <c r="N455" s="111"/>
      <c r="O455" s="106"/>
      <c r="P455" s="106"/>
      <c r="Q455" s="106"/>
      <c r="R455" s="106"/>
      <c r="S455" s="100"/>
      <c r="T455" s="106"/>
      <c r="U455" s="106"/>
      <c r="V455" s="106"/>
      <c r="W455" s="106"/>
      <c r="X455" s="106"/>
      <c r="Y455" s="106"/>
      <c r="Z455" s="106"/>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1"/>
      <c r="BK455" s="221"/>
    </row>
    <row r="456" spans="1:63" hidden="1" outlineLevel="1">
      <c r="A456" s="9"/>
      <c r="B456" s="44"/>
      <c r="C456" s="270" t="str">
        <f>Asset11</f>
        <v>other</v>
      </c>
      <c r="D456" s="9"/>
      <c r="E456" s="9"/>
      <c r="F456" s="139"/>
      <c r="G456" s="201">
        <f>Input!J17</f>
        <v>3.8757526879064059</v>
      </c>
      <c r="H456" s="331">
        <f t="shared" si="8"/>
        <v>12.838737663652648</v>
      </c>
      <c r="I456" s="111"/>
      <c r="J456" s="111"/>
      <c r="K456" s="111"/>
      <c r="L456" s="111"/>
      <c r="M456" s="111"/>
      <c r="N456" s="111"/>
      <c r="O456" s="106"/>
      <c r="P456" s="106"/>
      <c r="Q456" s="106"/>
      <c r="R456" s="106"/>
      <c r="S456" s="100"/>
      <c r="T456" s="106"/>
      <c r="U456" s="106"/>
      <c r="V456" s="106"/>
      <c r="W456" s="106"/>
      <c r="X456" s="106"/>
      <c r="Y456" s="106"/>
      <c r="Z456" s="106"/>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1"/>
      <c r="BK456" s="221"/>
    </row>
    <row r="457" spans="1:63" hidden="1" outlineLevel="1">
      <c r="A457" s="9"/>
      <c r="B457" s="44"/>
      <c r="C457" s="270" t="str">
        <f>Asset12</f>
        <v>premises</v>
      </c>
      <c r="D457" s="9"/>
      <c r="E457" s="9"/>
      <c r="F457" s="139"/>
      <c r="G457" s="201">
        <f>Input!J18</f>
        <v>5.2657279599188227</v>
      </c>
      <c r="H457" s="331">
        <f t="shared" si="8"/>
        <v>8.4076676965603596</v>
      </c>
      <c r="I457" s="111"/>
      <c r="J457" s="111"/>
      <c r="K457" s="111"/>
      <c r="L457" s="111"/>
      <c r="M457" s="111"/>
      <c r="N457" s="111"/>
      <c r="O457" s="106"/>
      <c r="P457" s="106"/>
      <c r="Q457" s="106"/>
      <c r="R457" s="106"/>
      <c r="S457" s="100"/>
      <c r="T457" s="106"/>
      <c r="U457" s="106"/>
      <c r="V457" s="106"/>
      <c r="W457" s="106"/>
      <c r="X457" s="106"/>
      <c r="Y457" s="106"/>
      <c r="Z457" s="106"/>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1"/>
      <c r="BK457" s="221"/>
    </row>
    <row r="458" spans="1:63" hidden="1" outlineLevel="1">
      <c r="A458" s="9"/>
      <c r="B458" s="44"/>
      <c r="C458" s="270" t="str">
        <f>Asset13</f>
        <v>Land</v>
      </c>
      <c r="D458" s="9"/>
      <c r="E458" s="9"/>
      <c r="F458" s="139"/>
      <c r="G458" s="201">
        <f>Input!J19</f>
        <v>96.385254729241879</v>
      </c>
      <c r="H458" s="331">
        <f t="shared" si="8"/>
        <v>95.756770018212507</v>
      </c>
      <c r="I458" s="111"/>
      <c r="J458" s="111"/>
      <c r="K458" s="111"/>
      <c r="L458" s="111"/>
      <c r="M458" s="111"/>
      <c r="N458" s="111"/>
      <c r="O458" s="106"/>
      <c r="P458" s="106"/>
      <c r="Q458" s="106"/>
      <c r="R458" s="106"/>
      <c r="S458" s="100"/>
      <c r="T458" s="106"/>
      <c r="U458" s="106"/>
      <c r="V458" s="106"/>
      <c r="W458" s="106"/>
      <c r="X458" s="106"/>
      <c r="Y458" s="106"/>
      <c r="Z458" s="106"/>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1"/>
      <c r="BK458" s="221"/>
    </row>
    <row r="459" spans="1:63" hidden="1" outlineLevel="1">
      <c r="A459" s="9"/>
      <c r="B459" s="44"/>
      <c r="C459" s="270" t="str">
        <f>Asset14</f>
        <v>Easements</v>
      </c>
      <c r="D459" s="9"/>
      <c r="E459" s="9"/>
      <c r="F459" s="139"/>
      <c r="G459" s="201">
        <f>Input!J20</f>
        <v>106.13037685559563</v>
      </c>
      <c r="H459" s="331">
        <f t="shared" si="8"/>
        <v>108.97377932420517</v>
      </c>
      <c r="I459" s="111"/>
      <c r="J459" s="111"/>
      <c r="K459" s="111"/>
      <c r="L459" s="111"/>
      <c r="M459" s="111"/>
      <c r="N459" s="111"/>
      <c r="O459" s="106"/>
      <c r="P459" s="106"/>
      <c r="Q459" s="106"/>
      <c r="R459" s="106"/>
      <c r="S459" s="100"/>
      <c r="T459" s="106"/>
      <c r="U459" s="106"/>
      <c r="V459" s="106"/>
      <c r="W459" s="106"/>
      <c r="X459" s="106"/>
      <c r="Y459" s="106"/>
      <c r="Z459" s="106"/>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1"/>
      <c r="BK459" s="221"/>
    </row>
    <row r="460" spans="1:63" hidden="1" outlineLevel="1">
      <c r="A460" s="9"/>
      <c r="B460" s="44"/>
      <c r="C460" s="270">
        <f>Asset15</f>
        <v>0</v>
      </c>
      <c r="D460" s="9"/>
      <c r="E460" s="9"/>
      <c r="F460" s="139"/>
      <c r="G460" s="201">
        <f>Input!J21</f>
        <v>0</v>
      </c>
      <c r="H460" s="331">
        <f t="shared" si="8"/>
        <v>0</v>
      </c>
      <c r="I460" s="111"/>
      <c r="J460" s="111"/>
      <c r="K460" s="111"/>
      <c r="L460" s="111"/>
      <c r="M460" s="111"/>
      <c r="N460" s="111"/>
      <c r="O460" s="106"/>
      <c r="P460" s="106"/>
      <c r="Q460" s="106"/>
      <c r="R460" s="106"/>
      <c r="S460" s="100"/>
      <c r="T460" s="106"/>
      <c r="U460" s="106"/>
      <c r="V460" s="106"/>
      <c r="W460" s="106"/>
      <c r="X460" s="106"/>
      <c r="Y460" s="106"/>
      <c r="Z460" s="106"/>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1"/>
      <c r="BK460" s="221"/>
    </row>
    <row r="461" spans="1:63" hidden="1" outlineLevel="1">
      <c r="A461" s="9"/>
      <c r="B461" s="44"/>
      <c r="C461" s="270">
        <f>Asset16</f>
        <v>0</v>
      </c>
      <c r="D461" s="9"/>
      <c r="E461" s="9"/>
      <c r="F461" s="139"/>
      <c r="G461" s="201">
        <f>Input!J22</f>
        <v>0</v>
      </c>
      <c r="H461" s="331">
        <f t="shared" si="8"/>
        <v>0</v>
      </c>
      <c r="I461" s="111"/>
      <c r="J461" s="111"/>
      <c r="K461" s="111"/>
      <c r="L461" s="111"/>
      <c r="M461" s="111"/>
      <c r="N461" s="111"/>
      <c r="O461" s="106"/>
      <c r="P461" s="106"/>
      <c r="Q461" s="106"/>
      <c r="R461" s="106"/>
      <c r="S461" s="100"/>
      <c r="T461" s="106"/>
      <c r="U461" s="106"/>
      <c r="V461" s="106"/>
      <c r="W461" s="106"/>
      <c r="X461" s="106"/>
      <c r="Y461" s="106"/>
      <c r="Z461" s="106"/>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1"/>
      <c r="BK461" s="221"/>
    </row>
    <row r="462" spans="1:63" hidden="1" outlineLevel="1">
      <c r="A462" s="9"/>
      <c r="B462" s="44"/>
      <c r="C462" s="270">
        <f>Asset17</f>
        <v>0</v>
      </c>
      <c r="D462" s="9"/>
      <c r="E462" s="9"/>
      <c r="F462" s="139"/>
      <c r="G462" s="201">
        <f>Input!J23</f>
        <v>0</v>
      </c>
      <c r="H462" s="331">
        <f t="shared" si="8"/>
        <v>0</v>
      </c>
      <c r="I462" s="111"/>
      <c r="J462" s="111"/>
      <c r="K462" s="111"/>
      <c r="L462" s="111"/>
      <c r="M462" s="111"/>
      <c r="N462" s="111"/>
      <c r="O462" s="106"/>
      <c r="P462" s="106"/>
      <c r="Q462" s="106"/>
      <c r="R462" s="106"/>
      <c r="S462" s="100"/>
      <c r="T462" s="106"/>
      <c r="U462" s="106"/>
      <c r="V462" s="106"/>
      <c r="W462" s="106"/>
      <c r="X462" s="106"/>
      <c r="Y462" s="106"/>
      <c r="Z462" s="106"/>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1"/>
      <c r="BK462" s="221"/>
    </row>
    <row r="463" spans="1:63" hidden="1" outlineLevel="1">
      <c r="A463" s="9"/>
      <c r="B463" s="44"/>
      <c r="C463" s="270">
        <f>Asset18</f>
        <v>0</v>
      </c>
      <c r="D463" s="9"/>
      <c r="E463" s="9"/>
      <c r="F463" s="139"/>
      <c r="G463" s="201">
        <f>Input!J24</f>
        <v>0</v>
      </c>
      <c r="H463" s="331">
        <f t="shared" si="8"/>
        <v>0</v>
      </c>
      <c r="I463" s="111"/>
      <c r="J463" s="111"/>
      <c r="K463" s="111"/>
      <c r="L463" s="111"/>
      <c r="M463" s="111"/>
      <c r="N463" s="111"/>
      <c r="O463" s="106"/>
      <c r="P463" s="106"/>
      <c r="Q463" s="106"/>
      <c r="R463" s="106"/>
      <c r="S463" s="100"/>
      <c r="T463" s="106"/>
      <c r="U463" s="106"/>
      <c r="V463" s="106"/>
      <c r="W463" s="106"/>
      <c r="X463" s="106"/>
      <c r="Y463" s="106"/>
      <c r="Z463" s="106"/>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1"/>
      <c r="BK463" s="221"/>
    </row>
    <row r="464" spans="1:63" hidden="1" outlineLevel="1">
      <c r="A464" s="9"/>
      <c r="B464" s="44"/>
      <c r="C464" s="270">
        <f>Asset19</f>
        <v>0</v>
      </c>
      <c r="D464" s="9"/>
      <c r="E464" s="9"/>
      <c r="F464" s="139"/>
      <c r="G464" s="201">
        <f>Input!J25</f>
        <v>0</v>
      </c>
      <c r="H464" s="331">
        <f t="shared" si="8"/>
        <v>0</v>
      </c>
      <c r="I464" s="118"/>
      <c r="J464" s="118"/>
      <c r="K464" s="118"/>
      <c r="L464" s="118"/>
      <c r="M464" s="106"/>
      <c r="N464" s="106"/>
      <c r="O464" s="106"/>
      <c r="P464" s="106"/>
      <c r="Q464" s="106"/>
      <c r="R464" s="106"/>
      <c r="S464" s="100"/>
      <c r="T464" s="106"/>
      <c r="U464" s="106"/>
      <c r="V464" s="106"/>
      <c r="W464" s="106"/>
      <c r="X464" s="106"/>
      <c r="Y464" s="106"/>
      <c r="Z464" s="106"/>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1"/>
      <c r="BK464" s="221"/>
    </row>
    <row r="465" spans="1:63" hidden="1" outlineLevel="1">
      <c r="A465" s="9"/>
      <c r="B465" s="44"/>
      <c r="C465" s="270">
        <f>Asset20</f>
        <v>0</v>
      </c>
      <c r="D465" s="9"/>
      <c r="E465" s="9"/>
      <c r="F465" s="139"/>
      <c r="G465" s="201">
        <f>Input!J26</f>
        <v>0</v>
      </c>
      <c r="H465" s="331">
        <f t="shared" si="8"/>
        <v>0</v>
      </c>
      <c r="I465" s="118"/>
      <c r="J465" s="118"/>
      <c r="K465" s="118"/>
      <c r="L465" s="118"/>
      <c r="M465" s="106"/>
      <c r="N465" s="106"/>
      <c r="O465" s="106"/>
      <c r="P465" s="106"/>
      <c r="Q465" s="106"/>
      <c r="R465" s="106"/>
      <c r="S465" s="100"/>
      <c r="T465" s="106"/>
      <c r="U465" s="106"/>
      <c r="V465" s="106"/>
      <c r="W465" s="106"/>
      <c r="X465" s="106"/>
      <c r="Y465" s="106"/>
      <c r="Z465" s="106"/>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1"/>
      <c r="BK465" s="221"/>
    </row>
    <row r="466" spans="1:63" hidden="1" outlineLevel="1">
      <c r="A466" s="9"/>
      <c r="B466" s="44"/>
      <c r="C466" s="270">
        <f>Asset21</f>
        <v>0</v>
      </c>
      <c r="D466" s="9"/>
      <c r="E466" s="9"/>
      <c r="F466" s="139"/>
      <c r="G466" s="201">
        <f>Input!J27</f>
        <v>0</v>
      </c>
      <c r="H466" s="331">
        <f t="shared" si="8"/>
        <v>0</v>
      </c>
      <c r="I466" s="118"/>
      <c r="J466" s="118"/>
      <c r="K466" s="118"/>
      <c r="L466" s="118"/>
      <c r="M466" s="106"/>
      <c r="N466" s="106"/>
      <c r="O466" s="106"/>
      <c r="P466" s="106"/>
      <c r="Q466" s="106"/>
      <c r="R466" s="106"/>
      <c r="S466" s="100"/>
      <c r="T466" s="106"/>
      <c r="U466" s="106"/>
      <c r="V466" s="106"/>
      <c r="W466" s="106"/>
      <c r="X466" s="106"/>
      <c r="Y466" s="106"/>
      <c r="Z466" s="106"/>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1"/>
      <c r="BK466" s="221"/>
    </row>
    <row r="467" spans="1:63" hidden="1" outlineLevel="1">
      <c r="A467" s="9"/>
      <c r="B467" s="44"/>
      <c r="C467" s="270">
        <f>Asset22</f>
        <v>0</v>
      </c>
      <c r="D467" s="9"/>
      <c r="E467" s="9"/>
      <c r="F467" s="139"/>
      <c r="G467" s="201">
        <f>Input!J28</f>
        <v>0</v>
      </c>
      <c r="H467" s="331">
        <f t="shared" si="8"/>
        <v>0</v>
      </c>
      <c r="I467" s="118"/>
      <c r="J467" s="118"/>
      <c r="K467" s="118"/>
      <c r="L467" s="118"/>
      <c r="M467" s="106"/>
      <c r="N467" s="106"/>
      <c r="O467" s="106"/>
      <c r="P467" s="106"/>
      <c r="Q467" s="106"/>
      <c r="R467" s="106"/>
      <c r="S467" s="100"/>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1"/>
      <c r="BK467" s="221"/>
    </row>
    <row r="468" spans="1:63" hidden="1" outlineLevel="1">
      <c r="A468" s="9"/>
      <c r="B468" s="44"/>
      <c r="C468" s="270">
        <f>Asset23</f>
        <v>0</v>
      </c>
      <c r="D468" s="9"/>
      <c r="E468" s="9"/>
      <c r="F468" s="139"/>
      <c r="G468" s="201">
        <f>Input!J29</f>
        <v>0</v>
      </c>
      <c r="H468" s="331">
        <f t="shared" si="8"/>
        <v>0</v>
      </c>
      <c r="I468" s="118"/>
      <c r="J468" s="118"/>
      <c r="K468" s="118"/>
      <c r="L468" s="118"/>
      <c r="M468" s="106"/>
      <c r="N468" s="106"/>
      <c r="O468" s="106"/>
      <c r="P468" s="106"/>
      <c r="Q468" s="106"/>
      <c r="R468" s="106"/>
      <c r="S468" s="100"/>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1"/>
      <c r="BK468" s="221"/>
    </row>
    <row r="469" spans="1:63" hidden="1" outlineLevel="1">
      <c r="A469" s="9"/>
      <c r="B469" s="44"/>
      <c r="C469" s="270">
        <f>Asset24</f>
        <v>0</v>
      </c>
      <c r="D469" s="9"/>
      <c r="E469" s="9"/>
      <c r="F469" s="139"/>
      <c r="G469" s="201">
        <f>Input!J30</f>
        <v>0</v>
      </c>
      <c r="H469" s="331">
        <f t="shared" si="8"/>
        <v>0</v>
      </c>
      <c r="I469" s="118"/>
      <c r="J469" s="118"/>
      <c r="K469" s="118"/>
      <c r="L469" s="118"/>
      <c r="M469" s="106"/>
      <c r="N469" s="106"/>
      <c r="O469" s="106"/>
      <c r="P469" s="106"/>
      <c r="Q469" s="106"/>
      <c r="R469" s="106"/>
      <c r="S469" s="100"/>
      <c r="T469" s="106"/>
      <c r="U469" s="106"/>
      <c r="V469" s="106"/>
      <c r="W469" s="106"/>
      <c r="X469" s="106"/>
      <c r="Y469" s="106"/>
      <c r="Z469" s="106"/>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1"/>
      <c r="BK469" s="221"/>
    </row>
    <row r="470" spans="1:63" hidden="1" outlineLevel="1">
      <c r="A470" s="9"/>
      <c r="B470" s="44"/>
      <c r="C470" s="270">
        <f>Asset25</f>
        <v>0</v>
      </c>
      <c r="D470" s="9"/>
      <c r="E470" s="9"/>
      <c r="F470" s="139"/>
      <c r="G470" s="201">
        <f>Input!J31</f>
        <v>0</v>
      </c>
      <c r="H470" s="331">
        <f t="shared" si="8"/>
        <v>0</v>
      </c>
      <c r="I470" s="118"/>
      <c r="J470" s="118"/>
      <c r="K470" s="118"/>
      <c r="L470" s="118"/>
      <c r="M470" s="106"/>
      <c r="N470" s="106"/>
      <c r="O470" s="106"/>
      <c r="P470" s="106"/>
      <c r="Q470" s="106"/>
      <c r="R470" s="106"/>
      <c r="S470" s="100"/>
      <c r="T470" s="106"/>
      <c r="U470" s="106"/>
      <c r="V470" s="106"/>
      <c r="W470" s="106"/>
      <c r="X470" s="106"/>
      <c r="Y470" s="106"/>
      <c r="Z470" s="106"/>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1"/>
      <c r="BK470" s="221"/>
    </row>
    <row r="471" spans="1:63" hidden="1" outlineLevel="1">
      <c r="A471" s="9"/>
      <c r="B471" s="44"/>
      <c r="C471" s="270">
        <f>Asset26</f>
        <v>0</v>
      </c>
      <c r="D471" s="9"/>
      <c r="E471" s="9"/>
      <c r="F471" s="139"/>
      <c r="G471" s="201">
        <f>Input!J32</f>
        <v>0</v>
      </c>
      <c r="H471" s="331">
        <f t="shared" si="8"/>
        <v>0</v>
      </c>
      <c r="I471" s="118"/>
      <c r="J471" s="118"/>
      <c r="K471" s="118"/>
      <c r="L471" s="118"/>
      <c r="M471" s="106"/>
      <c r="N471" s="106"/>
      <c r="O471" s="106"/>
      <c r="P471" s="106"/>
      <c r="Q471" s="106"/>
      <c r="R471" s="106"/>
      <c r="S471" s="100"/>
      <c r="T471" s="106"/>
      <c r="U471" s="106"/>
      <c r="V471" s="106"/>
      <c r="W471" s="106"/>
      <c r="X471" s="106"/>
      <c r="Y471" s="106"/>
      <c r="Z471" s="106"/>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1"/>
      <c r="BK471" s="221"/>
    </row>
    <row r="472" spans="1:63" hidden="1" outlineLevel="1">
      <c r="A472" s="9"/>
      <c r="B472" s="44"/>
      <c r="C472" s="270">
        <f>Asset27</f>
        <v>0</v>
      </c>
      <c r="D472" s="9"/>
      <c r="E472" s="9"/>
      <c r="F472" s="139"/>
      <c r="G472" s="201">
        <f>Input!J33</f>
        <v>0</v>
      </c>
      <c r="H472" s="331">
        <f t="shared" si="8"/>
        <v>0</v>
      </c>
      <c r="I472" s="118"/>
      <c r="J472" s="118"/>
      <c r="K472" s="118"/>
      <c r="L472" s="118"/>
      <c r="M472" s="106"/>
      <c r="N472" s="106"/>
      <c r="O472" s="106"/>
      <c r="P472" s="106"/>
      <c r="Q472" s="106"/>
      <c r="R472" s="106"/>
      <c r="S472" s="100"/>
      <c r="T472" s="106"/>
      <c r="U472" s="106"/>
      <c r="V472" s="106"/>
      <c r="W472" s="106"/>
      <c r="X472" s="106"/>
      <c r="Y472" s="106"/>
      <c r="Z472" s="106"/>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1"/>
      <c r="BK472" s="221"/>
    </row>
    <row r="473" spans="1:63" hidden="1" outlineLevel="1">
      <c r="A473" s="9"/>
      <c r="B473" s="44"/>
      <c r="C473" s="270">
        <f>Asset28</f>
        <v>0</v>
      </c>
      <c r="D473" s="9"/>
      <c r="E473" s="9"/>
      <c r="F473" s="139"/>
      <c r="G473" s="201">
        <f>Input!J34</f>
        <v>0</v>
      </c>
      <c r="H473" s="331">
        <f t="shared" si="8"/>
        <v>0</v>
      </c>
      <c r="I473" s="118"/>
      <c r="J473" s="118"/>
      <c r="K473" s="118"/>
      <c r="L473" s="118"/>
      <c r="M473" s="106"/>
      <c r="N473" s="106"/>
      <c r="O473" s="106"/>
      <c r="P473" s="106"/>
      <c r="Q473" s="106"/>
      <c r="R473" s="106"/>
      <c r="S473" s="100"/>
      <c r="T473" s="106"/>
      <c r="U473" s="106"/>
      <c r="V473" s="106"/>
      <c r="W473" s="106"/>
      <c r="X473" s="106"/>
      <c r="Y473" s="106"/>
      <c r="Z473" s="106"/>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1"/>
      <c r="BK473" s="221"/>
    </row>
    <row r="474" spans="1:63" hidden="1" outlineLevel="1">
      <c r="A474" s="9"/>
      <c r="B474" s="44"/>
      <c r="C474" s="270">
        <f>Asset29</f>
        <v>0</v>
      </c>
      <c r="D474" s="9"/>
      <c r="E474" s="9"/>
      <c r="F474" s="139"/>
      <c r="G474" s="201">
        <f>Input!J35</f>
        <v>0</v>
      </c>
      <c r="H474" s="331">
        <f t="shared" si="8"/>
        <v>0</v>
      </c>
      <c r="I474" s="118"/>
      <c r="J474" s="118"/>
      <c r="K474" s="118"/>
      <c r="L474" s="118"/>
      <c r="M474" s="106"/>
      <c r="N474" s="106"/>
      <c r="O474" s="106"/>
      <c r="P474" s="106"/>
      <c r="Q474" s="106"/>
      <c r="R474" s="106"/>
      <c r="S474" s="100"/>
      <c r="T474" s="106"/>
      <c r="U474" s="106"/>
      <c r="V474" s="106"/>
      <c r="W474" s="106"/>
      <c r="X474" s="106"/>
      <c r="Y474" s="106"/>
      <c r="Z474" s="106"/>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1"/>
      <c r="BK474" s="221"/>
    </row>
    <row r="475" spans="1:63" hidden="1" outlineLevel="1">
      <c r="A475" s="9"/>
      <c r="B475" s="44"/>
      <c r="C475" s="270">
        <f>Asset30</f>
        <v>0</v>
      </c>
      <c r="D475" s="9"/>
      <c r="E475" s="9"/>
      <c r="F475" s="139"/>
      <c r="G475" s="201">
        <f>Input!J36</f>
        <v>0</v>
      </c>
      <c r="H475" s="331">
        <f t="shared" si="8"/>
        <v>0</v>
      </c>
      <c r="I475" s="118"/>
      <c r="J475" s="118"/>
      <c r="K475" s="118"/>
      <c r="L475" s="118"/>
      <c r="M475" s="106"/>
      <c r="N475" s="106"/>
      <c r="O475" s="106"/>
      <c r="P475" s="106"/>
      <c r="Q475" s="106"/>
      <c r="R475" s="106"/>
      <c r="S475" s="100"/>
      <c r="T475" s="106"/>
      <c r="U475" s="106"/>
      <c r="V475" s="106"/>
      <c r="W475" s="106"/>
      <c r="X475" s="106"/>
      <c r="Y475" s="106"/>
      <c r="Z475" s="106"/>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1"/>
      <c r="BK475" s="221"/>
    </row>
    <row r="476" spans="1:63" collapsed="1">
      <c r="A476" s="9"/>
      <c r="B476" s="44"/>
      <c r="C476" s="127"/>
      <c r="D476" s="9"/>
      <c r="E476" s="9"/>
      <c r="F476" s="139"/>
      <c r="G476" s="201"/>
      <c r="H476" s="118"/>
      <c r="I476" s="118"/>
      <c r="J476" s="118"/>
      <c r="K476" s="118"/>
      <c r="L476" s="118"/>
      <c r="M476" s="106"/>
      <c r="N476" s="106"/>
      <c r="O476" s="106"/>
      <c r="P476" s="106"/>
      <c r="Q476" s="106"/>
      <c r="R476" s="106"/>
      <c r="S476" s="100"/>
      <c r="T476" s="106"/>
      <c r="U476" s="106"/>
      <c r="V476" s="106"/>
      <c r="W476" s="106"/>
      <c r="X476" s="106"/>
      <c r="Y476" s="106"/>
      <c r="Z476" s="106"/>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1"/>
      <c r="BK476" s="221"/>
    </row>
    <row r="477" spans="1:63">
      <c r="A477" s="9"/>
      <c r="B477" s="44" t="s">
        <v>42</v>
      </c>
      <c r="C477" s="9"/>
      <c r="D477" s="9"/>
      <c r="E477" s="9"/>
      <c r="F477" s="9"/>
      <c r="G477" s="202">
        <f>SUM(G478:G507)</f>
        <v>109.06872237489036</v>
      </c>
      <c r="H477" s="118"/>
      <c r="I477" s="118"/>
      <c r="J477" s="118"/>
      <c r="K477" s="118"/>
      <c r="L477" s="118"/>
      <c r="M477" s="106"/>
      <c r="N477" s="106"/>
      <c r="O477" s="106"/>
      <c r="P477" s="106"/>
      <c r="Q477" s="106"/>
      <c r="R477" s="106"/>
      <c r="S477" s="100"/>
      <c r="T477" s="106"/>
      <c r="U477" s="106"/>
      <c r="V477" s="106"/>
      <c r="W477" s="106"/>
      <c r="X477" s="106"/>
      <c r="Y477" s="106"/>
      <c r="Z477" s="106"/>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1"/>
      <c r="BK477" s="221"/>
    </row>
    <row r="478" spans="1:63" hidden="1" outlineLevel="1">
      <c r="A478" s="9"/>
      <c r="B478" s="44"/>
      <c r="C478" s="270" t="str">
        <f>Asset1</f>
        <v>Secondary</v>
      </c>
      <c r="D478" s="9"/>
      <c r="E478" s="9"/>
      <c r="F478" s="9"/>
      <c r="G478" s="204">
        <f>Input!M7</f>
        <v>26.5932654769795</v>
      </c>
      <c r="H478" s="118"/>
      <c r="I478" s="118"/>
      <c r="J478" s="118"/>
      <c r="K478" s="118"/>
      <c r="L478" s="118"/>
      <c r="M478" s="106"/>
      <c r="N478" s="106"/>
      <c r="O478" s="106"/>
      <c r="P478" s="106"/>
      <c r="Q478" s="106"/>
      <c r="R478" s="106"/>
      <c r="S478" s="100"/>
      <c r="T478" s="106"/>
      <c r="U478" s="106"/>
      <c r="V478" s="106"/>
      <c r="W478" s="106"/>
      <c r="X478" s="106"/>
      <c r="Y478" s="106"/>
      <c r="Z478" s="106"/>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1"/>
      <c r="BK478" s="221"/>
    </row>
    <row r="479" spans="1:63" hidden="1" outlineLevel="1">
      <c r="A479" s="9"/>
      <c r="B479" s="44"/>
      <c r="C479" s="270" t="str">
        <f>Asset2</f>
        <v>Switchgear</v>
      </c>
      <c r="D479" s="9"/>
      <c r="E479" s="9"/>
      <c r="F479" s="9"/>
      <c r="G479" s="204">
        <f>Input!M8</f>
        <v>37.979941024934256</v>
      </c>
      <c r="H479" s="118"/>
      <c r="I479" s="118"/>
      <c r="J479" s="118"/>
      <c r="K479" s="118"/>
      <c r="L479" s="118"/>
      <c r="M479" s="106"/>
      <c r="N479" s="106"/>
      <c r="O479" s="106"/>
      <c r="P479" s="106"/>
      <c r="Q479" s="106"/>
      <c r="R479" s="106"/>
      <c r="S479" s="100"/>
      <c r="T479" s="106"/>
      <c r="U479" s="106"/>
      <c r="V479" s="106"/>
      <c r="W479" s="106"/>
      <c r="X479" s="106"/>
      <c r="Y479" s="106"/>
      <c r="Z479" s="106"/>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1"/>
      <c r="BK479" s="221"/>
    </row>
    <row r="480" spans="1:63" hidden="1" outlineLevel="1">
      <c r="A480" s="9"/>
      <c r="B480" s="44"/>
      <c r="C480" s="270" t="str">
        <f>Asset3</f>
        <v>Transformers</v>
      </c>
      <c r="D480" s="9"/>
      <c r="E480" s="9"/>
      <c r="F480" s="9"/>
      <c r="G480" s="204">
        <f>Input!M9</f>
        <v>11.053878761136563</v>
      </c>
      <c r="H480" s="118"/>
      <c r="I480" s="118"/>
      <c r="J480" s="118"/>
      <c r="K480" s="118"/>
      <c r="L480" s="118"/>
      <c r="M480" s="106"/>
      <c r="N480" s="106"/>
      <c r="O480" s="106"/>
      <c r="P480" s="106"/>
      <c r="Q480" s="106"/>
      <c r="R480" s="106"/>
      <c r="S480" s="100"/>
      <c r="T480" s="106"/>
      <c r="U480" s="106"/>
      <c r="V480" s="106"/>
      <c r="W480" s="106"/>
      <c r="X480" s="106"/>
      <c r="Y480" s="106"/>
      <c r="Z480" s="106"/>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1"/>
      <c r="BK480" s="221"/>
    </row>
    <row r="481" spans="1:63" hidden="1" outlineLevel="1">
      <c r="A481" s="9"/>
      <c r="B481" s="44"/>
      <c r="C481" s="270" t="str">
        <f>Asset4</f>
        <v>Reactive</v>
      </c>
      <c r="D481" s="9"/>
      <c r="E481" s="9"/>
      <c r="F481" s="9"/>
      <c r="G481" s="204">
        <f>Input!M10</f>
        <v>6.86218706704457E-2</v>
      </c>
      <c r="H481" s="118"/>
      <c r="I481" s="118"/>
      <c r="J481" s="118"/>
      <c r="K481" s="118"/>
      <c r="L481" s="118"/>
      <c r="M481" s="106"/>
      <c r="N481" s="106"/>
      <c r="O481" s="106"/>
      <c r="P481" s="106"/>
      <c r="Q481" s="106"/>
      <c r="R481" s="106"/>
      <c r="S481" s="100"/>
      <c r="T481" s="106"/>
      <c r="U481" s="106"/>
      <c r="V481" s="106"/>
      <c r="W481" s="106"/>
      <c r="X481" s="106"/>
      <c r="Y481" s="106"/>
      <c r="Z481" s="106"/>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1"/>
      <c r="BK481" s="221"/>
    </row>
    <row r="482" spans="1:63" hidden="1" outlineLevel="1">
      <c r="A482" s="9"/>
      <c r="B482" s="44"/>
      <c r="C482" s="270" t="str">
        <f>Asset5</f>
        <v>Towers and Conductor</v>
      </c>
      <c r="D482" s="9"/>
      <c r="E482" s="9"/>
      <c r="F482" s="9"/>
      <c r="G482" s="204">
        <f>Input!M11</f>
        <v>6.5445659541829384</v>
      </c>
      <c r="H482" s="118"/>
      <c r="I482" s="118"/>
      <c r="J482" s="118"/>
      <c r="K482" s="118"/>
      <c r="L482" s="118"/>
      <c r="M482" s="106"/>
      <c r="N482" s="106"/>
      <c r="O482" s="106"/>
      <c r="P482" s="106"/>
      <c r="Q482" s="106"/>
      <c r="R482" s="106"/>
      <c r="S482" s="100"/>
      <c r="T482" s="106"/>
      <c r="U482" s="106"/>
      <c r="V482" s="106"/>
      <c r="W482" s="106"/>
      <c r="X482" s="106"/>
      <c r="Y482" s="106"/>
      <c r="Z482" s="106"/>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1"/>
      <c r="BK482" s="221"/>
    </row>
    <row r="483" spans="1:63" hidden="1" outlineLevel="1">
      <c r="A483" s="9"/>
      <c r="B483" s="44"/>
      <c r="C483" s="270" t="str">
        <f>Asset6</f>
        <v>Establishment</v>
      </c>
      <c r="D483" s="9"/>
      <c r="E483" s="9"/>
      <c r="F483" s="9"/>
      <c r="G483" s="204">
        <f>Input!M12</f>
        <v>9.6801627977624651</v>
      </c>
      <c r="H483" s="118"/>
      <c r="I483" s="118"/>
      <c r="J483" s="118"/>
      <c r="K483" s="118"/>
      <c r="L483" s="118"/>
      <c r="M483" s="106"/>
      <c r="N483" s="106"/>
      <c r="O483" s="106"/>
      <c r="P483" s="106"/>
      <c r="Q483" s="106"/>
      <c r="R483" s="106"/>
      <c r="S483" s="100"/>
      <c r="T483" s="106"/>
      <c r="U483" s="106"/>
      <c r="V483" s="106"/>
      <c r="W483" s="106"/>
      <c r="X483" s="106"/>
      <c r="Y483" s="106"/>
      <c r="Z483" s="106"/>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1"/>
      <c r="BK483" s="221"/>
    </row>
    <row r="484" spans="1:63" hidden="1" outlineLevel="1">
      <c r="A484" s="9"/>
      <c r="B484" s="44"/>
      <c r="C484" s="270" t="str">
        <f>Asset7</f>
        <v>Communications</v>
      </c>
      <c r="D484" s="9"/>
      <c r="E484" s="9"/>
      <c r="F484" s="9"/>
      <c r="G484" s="204">
        <f>Input!M13</f>
        <v>1.872699781732589</v>
      </c>
      <c r="H484" s="118"/>
      <c r="I484" s="118"/>
      <c r="J484" s="118"/>
      <c r="K484" s="118"/>
      <c r="L484" s="118"/>
      <c r="M484" s="106"/>
      <c r="N484" s="106"/>
      <c r="O484" s="106"/>
      <c r="P484" s="106"/>
      <c r="Q484" s="106"/>
      <c r="R484" s="106"/>
      <c r="S484" s="100"/>
      <c r="T484" s="106"/>
      <c r="U484" s="106"/>
      <c r="V484" s="106"/>
      <c r="W484" s="106"/>
      <c r="X484" s="106"/>
      <c r="Y484" s="106"/>
      <c r="Z484" s="106"/>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1"/>
      <c r="BK484" s="221"/>
    </row>
    <row r="485" spans="1:63" hidden="1" outlineLevel="1">
      <c r="A485" s="9"/>
      <c r="B485" s="44"/>
      <c r="C485" s="270" t="str">
        <f>Asset8</f>
        <v>Inventory</v>
      </c>
      <c r="D485" s="9"/>
      <c r="E485" s="9"/>
      <c r="F485" s="9"/>
      <c r="G485" s="204">
        <f>Input!M14</f>
        <v>0</v>
      </c>
      <c r="H485" s="118"/>
      <c r="I485" s="118"/>
      <c r="J485" s="118"/>
      <c r="K485" s="118"/>
      <c r="L485" s="118"/>
      <c r="M485" s="106"/>
      <c r="N485" s="106"/>
      <c r="O485" s="106"/>
      <c r="P485" s="106"/>
      <c r="Q485" s="106"/>
      <c r="R485" s="106"/>
      <c r="S485" s="100"/>
      <c r="T485" s="106"/>
      <c r="U485" s="106"/>
      <c r="V485" s="106"/>
      <c r="W485" s="106"/>
      <c r="X485" s="106"/>
      <c r="Y485" s="106"/>
      <c r="Z485" s="106"/>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1"/>
      <c r="BK485" s="221"/>
    </row>
    <row r="486" spans="1:63" hidden="1" outlineLevel="1">
      <c r="A486" s="9"/>
      <c r="B486" s="44"/>
      <c r="C486" s="270" t="str">
        <f>Asset9</f>
        <v>IT</v>
      </c>
      <c r="D486" s="9"/>
      <c r="E486" s="9"/>
      <c r="F486" s="9"/>
      <c r="G486" s="204">
        <f>Input!M15</f>
        <v>11.594518635243128</v>
      </c>
      <c r="H486" s="118"/>
      <c r="I486" s="118"/>
      <c r="J486" s="118"/>
      <c r="K486" s="118"/>
      <c r="L486" s="118"/>
      <c r="M486" s="106"/>
      <c r="N486" s="106"/>
      <c r="O486" s="106"/>
      <c r="P486" s="106"/>
      <c r="Q486" s="106"/>
      <c r="R486" s="106"/>
      <c r="S486" s="100"/>
      <c r="T486" s="106"/>
      <c r="U486" s="106"/>
      <c r="V486" s="106"/>
      <c r="W486" s="106"/>
      <c r="X486" s="106"/>
      <c r="Y486" s="106"/>
      <c r="Z486" s="106"/>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1"/>
      <c r="BK486" s="221"/>
    </row>
    <row r="487" spans="1:63" hidden="1" outlineLevel="1">
      <c r="A487" s="9"/>
      <c r="B487" s="44"/>
      <c r="C487" s="270" t="str">
        <f>Asset10</f>
        <v>Vehicles</v>
      </c>
      <c r="D487" s="9"/>
      <c r="E487" s="9"/>
      <c r="F487" s="9"/>
      <c r="G487" s="204">
        <f>Input!M16</f>
        <v>0.8175254632917035</v>
      </c>
      <c r="H487" s="118"/>
      <c r="I487" s="118"/>
      <c r="J487" s="118"/>
      <c r="K487" s="118"/>
      <c r="L487" s="118"/>
      <c r="M487" s="106"/>
      <c r="N487" s="106"/>
      <c r="O487" s="106"/>
      <c r="P487" s="106"/>
      <c r="Q487" s="106"/>
      <c r="R487" s="106"/>
      <c r="S487" s="100"/>
      <c r="T487" s="106"/>
      <c r="U487" s="106"/>
      <c r="V487" s="106"/>
      <c r="W487" s="106"/>
      <c r="X487" s="106"/>
      <c r="Y487" s="106"/>
      <c r="Z487" s="106"/>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1"/>
      <c r="BK487" s="221"/>
    </row>
    <row r="488" spans="1:63" hidden="1" outlineLevel="1">
      <c r="A488" s="9"/>
      <c r="B488" s="44"/>
      <c r="C488" s="270" t="str">
        <f>Asset11</f>
        <v>other</v>
      </c>
      <c r="D488" s="9"/>
      <c r="E488" s="9"/>
      <c r="F488" s="9"/>
      <c r="G488" s="204">
        <f>Input!M17</f>
        <v>2.6889970281706916</v>
      </c>
      <c r="H488" s="118"/>
      <c r="I488" s="118"/>
      <c r="J488" s="118"/>
      <c r="K488" s="118"/>
      <c r="L488" s="118"/>
      <c r="M488" s="106"/>
      <c r="N488" s="106"/>
      <c r="O488" s="106"/>
      <c r="P488" s="106"/>
      <c r="Q488" s="106"/>
      <c r="R488" s="106"/>
      <c r="S488" s="100"/>
      <c r="T488" s="106"/>
      <c r="U488" s="106"/>
      <c r="V488" s="106"/>
      <c r="W488" s="106"/>
      <c r="X488" s="106"/>
      <c r="Y488" s="106"/>
      <c r="Z488" s="106"/>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1"/>
      <c r="BK488" s="221"/>
    </row>
    <row r="489" spans="1:63" hidden="1" outlineLevel="1">
      <c r="A489" s="9"/>
      <c r="B489" s="44"/>
      <c r="C489" s="270" t="str">
        <f>Asset12</f>
        <v>premises</v>
      </c>
      <c r="D489" s="9"/>
      <c r="E489" s="9"/>
      <c r="F489" s="9"/>
      <c r="G489" s="204">
        <f>Input!M18</f>
        <v>0.17454558078607782</v>
      </c>
      <c r="H489" s="118"/>
      <c r="I489" s="118"/>
      <c r="J489" s="118"/>
      <c r="K489" s="118"/>
      <c r="L489" s="118"/>
      <c r="M489" s="106"/>
      <c r="N489" s="106"/>
      <c r="O489" s="106"/>
      <c r="P489" s="106"/>
      <c r="Q489" s="106"/>
      <c r="R489" s="106"/>
      <c r="S489" s="100"/>
      <c r="T489" s="106"/>
      <c r="U489" s="106"/>
      <c r="V489" s="106"/>
      <c r="W489" s="106"/>
      <c r="X489" s="106"/>
      <c r="Y489" s="106"/>
      <c r="Z489" s="106"/>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1"/>
      <c r="BK489" s="221"/>
    </row>
    <row r="490" spans="1:63" hidden="1" outlineLevel="1">
      <c r="A490" s="9"/>
      <c r="B490" s="44"/>
      <c r="C490" s="270" t="str">
        <f>Asset13</f>
        <v>Land</v>
      </c>
      <c r="D490" s="9"/>
      <c r="E490" s="9"/>
      <c r="F490" s="9"/>
      <c r="G490" s="204">
        <f>Input!M19</f>
        <v>0</v>
      </c>
      <c r="H490" s="118"/>
      <c r="I490" s="118"/>
      <c r="J490" s="118"/>
      <c r="K490" s="118"/>
      <c r="L490" s="118"/>
      <c r="M490" s="106"/>
      <c r="N490" s="106"/>
      <c r="O490" s="106"/>
      <c r="P490" s="106"/>
      <c r="Q490" s="106"/>
      <c r="R490" s="106"/>
      <c r="S490" s="100"/>
      <c r="T490" s="106"/>
      <c r="U490" s="106"/>
      <c r="V490" s="106"/>
      <c r="W490" s="106"/>
      <c r="X490" s="106"/>
      <c r="Y490" s="106"/>
      <c r="Z490" s="106"/>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1"/>
      <c r="BK490" s="221"/>
    </row>
    <row r="491" spans="1:63" hidden="1" outlineLevel="1">
      <c r="A491" s="9"/>
      <c r="B491" s="44"/>
      <c r="C491" s="270" t="str">
        <f>Asset14</f>
        <v>Easements</v>
      </c>
      <c r="D491" s="9"/>
      <c r="E491" s="9"/>
      <c r="F491" s="9"/>
      <c r="G491" s="204">
        <f>Input!M20</f>
        <v>0</v>
      </c>
      <c r="H491" s="118"/>
      <c r="I491" s="118"/>
      <c r="J491" s="118"/>
      <c r="K491" s="118"/>
      <c r="L491" s="118"/>
      <c r="M491" s="106"/>
      <c r="N491" s="106"/>
      <c r="O491" s="106"/>
      <c r="P491" s="106"/>
      <c r="Q491" s="106"/>
      <c r="R491" s="106"/>
      <c r="S491" s="100"/>
      <c r="T491" s="106"/>
      <c r="U491" s="106"/>
      <c r="V491" s="106"/>
      <c r="W491" s="106"/>
      <c r="X491" s="106"/>
      <c r="Y491" s="106"/>
      <c r="Z491" s="106"/>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1"/>
      <c r="BK491" s="221"/>
    </row>
    <row r="492" spans="1:63" hidden="1" outlineLevel="1">
      <c r="A492" s="9"/>
      <c r="B492" s="44"/>
      <c r="C492" s="270">
        <f>Asset15</f>
        <v>0</v>
      </c>
      <c r="D492" s="9"/>
      <c r="E492" s="9"/>
      <c r="F492" s="9"/>
      <c r="G492" s="204">
        <f>Input!M21</f>
        <v>0</v>
      </c>
      <c r="H492" s="118"/>
      <c r="I492" s="118"/>
      <c r="J492" s="118"/>
      <c r="K492" s="118"/>
      <c r="L492" s="118"/>
      <c r="M492" s="106"/>
      <c r="N492" s="106"/>
      <c r="O492" s="106"/>
      <c r="P492" s="106"/>
      <c r="Q492" s="106"/>
      <c r="R492" s="106"/>
      <c r="S492" s="100"/>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1"/>
      <c r="BK492" s="221"/>
    </row>
    <row r="493" spans="1:63" hidden="1" outlineLevel="1">
      <c r="A493" s="9"/>
      <c r="B493" s="44"/>
      <c r="C493" s="270">
        <f>Asset16</f>
        <v>0</v>
      </c>
      <c r="D493" s="9"/>
      <c r="E493" s="9"/>
      <c r="F493" s="9"/>
      <c r="G493" s="204">
        <f>Input!M22</f>
        <v>0</v>
      </c>
      <c r="H493" s="118"/>
      <c r="I493" s="118"/>
      <c r="J493" s="118"/>
      <c r="K493" s="118"/>
      <c r="L493" s="118"/>
      <c r="M493" s="106"/>
      <c r="N493" s="106"/>
      <c r="O493" s="106"/>
      <c r="P493" s="106"/>
      <c r="Q493" s="106"/>
      <c r="R493" s="106"/>
      <c r="S493" s="100"/>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1"/>
      <c r="BK493" s="221"/>
    </row>
    <row r="494" spans="1:63" hidden="1" outlineLevel="1">
      <c r="A494" s="9"/>
      <c r="B494" s="44"/>
      <c r="C494" s="270">
        <f>Asset17</f>
        <v>0</v>
      </c>
      <c r="D494" s="9"/>
      <c r="E494" s="9"/>
      <c r="F494" s="9"/>
      <c r="G494" s="204">
        <f>Input!M23</f>
        <v>0</v>
      </c>
      <c r="H494" s="118"/>
      <c r="I494" s="118"/>
      <c r="J494" s="118"/>
      <c r="K494" s="118"/>
      <c r="L494" s="118"/>
      <c r="M494" s="106"/>
      <c r="N494" s="106"/>
      <c r="O494" s="106"/>
      <c r="P494" s="106"/>
      <c r="Q494" s="106"/>
      <c r="R494" s="106"/>
      <c r="S494" s="100"/>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1"/>
      <c r="BK494" s="221"/>
    </row>
    <row r="495" spans="1:63" hidden="1" outlineLevel="1">
      <c r="A495" s="9"/>
      <c r="B495" s="44"/>
      <c r="C495" s="270">
        <f>Asset18</f>
        <v>0</v>
      </c>
      <c r="D495" s="9"/>
      <c r="E495" s="9"/>
      <c r="F495" s="9"/>
      <c r="G495" s="204">
        <f>Input!M24</f>
        <v>0</v>
      </c>
      <c r="H495" s="118"/>
      <c r="I495" s="118"/>
      <c r="J495" s="118"/>
      <c r="K495" s="118"/>
      <c r="L495" s="118"/>
      <c r="M495" s="106"/>
      <c r="N495" s="106"/>
      <c r="O495" s="106"/>
      <c r="P495" s="106"/>
      <c r="Q495" s="106"/>
      <c r="R495" s="106"/>
      <c r="S495" s="100"/>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1"/>
      <c r="BK495" s="221"/>
    </row>
    <row r="496" spans="1:63" hidden="1" outlineLevel="1">
      <c r="A496" s="9"/>
      <c r="B496" s="44"/>
      <c r="C496" s="270">
        <f>Asset19</f>
        <v>0</v>
      </c>
      <c r="D496" s="9"/>
      <c r="E496" s="9"/>
      <c r="F496" s="9"/>
      <c r="G496" s="204">
        <f>Input!M25</f>
        <v>0</v>
      </c>
      <c r="H496" s="118"/>
      <c r="I496" s="118"/>
      <c r="J496" s="118"/>
      <c r="K496" s="118"/>
      <c r="L496" s="118"/>
      <c r="M496" s="106"/>
      <c r="N496" s="106"/>
      <c r="O496" s="106"/>
      <c r="P496" s="106"/>
      <c r="Q496" s="106"/>
      <c r="R496" s="106"/>
      <c r="S496" s="100"/>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1"/>
      <c r="BK496" s="221"/>
    </row>
    <row r="497" spans="1:63" hidden="1" outlineLevel="1">
      <c r="A497" s="9"/>
      <c r="B497" s="44"/>
      <c r="C497" s="270">
        <f>Asset20</f>
        <v>0</v>
      </c>
      <c r="D497" s="9"/>
      <c r="E497" s="9"/>
      <c r="F497" s="9"/>
      <c r="G497" s="204">
        <f>Input!M26</f>
        <v>0</v>
      </c>
      <c r="H497" s="118"/>
      <c r="I497" s="118"/>
      <c r="J497" s="118"/>
      <c r="K497" s="118"/>
      <c r="L497" s="118"/>
      <c r="M497" s="106"/>
      <c r="N497" s="106"/>
      <c r="O497" s="106"/>
      <c r="P497" s="106"/>
      <c r="Q497" s="106"/>
      <c r="R497" s="106"/>
      <c r="S497" s="100"/>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1"/>
      <c r="BK497" s="221"/>
    </row>
    <row r="498" spans="1:63" hidden="1" outlineLevel="1">
      <c r="A498" s="9"/>
      <c r="B498" s="44"/>
      <c r="C498" s="270">
        <f>Asset21</f>
        <v>0</v>
      </c>
      <c r="D498" s="9"/>
      <c r="E498" s="9"/>
      <c r="F498" s="9"/>
      <c r="G498" s="204">
        <f>Input!M27</f>
        <v>0</v>
      </c>
      <c r="H498" s="118"/>
      <c r="I498" s="118"/>
      <c r="J498" s="118"/>
      <c r="K498" s="118"/>
      <c r="L498" s="118"/>
      <c r="M498" s="106"/>
      <c r="N498" s="106"/>
      <c r="O498" s="106"/>
      <c r="P498" s="106"/>
      <c r="Q498" s="106"/>
      <c r="R498" s="106"/>
      <c r="S498" s="100"/>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1"/>
      <c r="BK498" s="221"/>
    </row>
    <row r="499" spans="1:63" hidden="1" outlineLevel="1">
      <c r="A499" s="9"/>
      <c r="B499" s="44"/>
      <c r="C499" s="270">
        <f>Asset22</f>
        <v>0</v>
      </c>
      <c r="D499" s="9"/>
      <c r="E499" s="9"/>
      <c r="F499" s="9"/>
      <c r="G499" s="204">
        <f>Input!M28</f>
        <v>0</v>
      </c>
      <c r="H499" s="118"/>
      <c r="I499" s="118"/>
      <c r="J499" s="118"/>
      <c r="K499" s="118"/>
      <c r="L499" s="118"/>
      <c r="M499" s="106"/>
      <c r="N499" s="106"/>
      <c r="O499" s="106"/>
      <c r="P499" s="106"/>
      <c r="Q499" s="106"/>
      <c r="R499" s="106"/>
      <c r="S499" s="100"/>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1"/>
      <c r="BK499" s="221"/>
    </row>
    <row r="500" spans="1:63" hidden="1" outlineLevel="1">
      <c r="A500" s="9"/>
      <c r="B500" s="44"/>
      <c r="C500" s="270">
        <f>Asset23</f>
        <v>0</v>
      </c>
      <c r="D500" s="9"/>
      <c r="E500" s="9"/>
      <c r="F500" s="9"/>
      <c r="G500" s="204">
        <f>Input!M29</f>
        <v>0</v>
      </c>
      <c r="H500" s="118"/>
      <c r="I500" s="118"/>
      <c r="J500" s="118"/>
      <c r="K500" s="118"/>
      <c r="L500" s="118"/>
      <c r="M500" s="106"/>
      <c r="N500" s="106"/>
      <c r="O500" s="106"/>
      <c r="P500" s="106"/>
      <c r="Q500" s="106"/>
      <c r="R500" s="106"/>
      <c r="S500" s="100"/>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1"/>
      <c r="BK500" s="221"/>
    </row>
    <row r="501" spans="1:63" hidden="1" outlineLevel="1">
      <c r="A501" s="9"/>
      <c r="B501" s="44"/>
      <c r="C501" s="270">
        <f>Asset24</f>
        <v>0</v>
      </c>
      <c r="D501" s="9"/>
      <c r="E501" s="9"/>
      <c r="F501" s="9"/>
      <c r="G501" s="204">
        <f>Input!M30</f>
        <v>0</v>
      </c>
      <c r="H501" s="118"/>
      <c r="I501" s="118"/>
      <c r="J501" s="118"/>
      <c r="K501" s="118"/>
      <c r="L501" s="118"/>
      <c r="M501" s="106"/>
      <c r="N501" s="106"/>
      <c r="O501" s="106"/>
      <c r="P501" s="106"/>
      <c r="Q501" s="106"/>
      <c r="R501" s="106"/>
      <c r="S501" s="100"/>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1"/>
      <c r="BK501" s="221"/>
    </row>
    <row r="502" spans="1:63" hidden="1" outlineLevel="1">
      <c r="A502" s="9"/>
      <c r="B502" s="44"/>
      <c r="C502" s="270">
        <f>Asset25</f>
        <v>0</v>
      </c>
      <c r="D502" s="9"/>
      <c r="E502" s="9"/>
      <c r="F502" s="9"/>
      <c r="G502" s="204">
        <f>Input!M31</f>
        <v>0</v>
      </c>
      <c r="H502" s="118"/>
      <c r="I502" s="118"/>
      <c r="J502" s="118"/>
      <c r="K502" s="118"/>
      <c r="L502" s="118"/>
      <c r="M502" s="106"/>
      <c r="N502" s="106"/>
      <c r="O502" s="106"/>
      <c r="P502" s="106"/>
      <c r="Q502" s="106"/>
      <c r="R502" s="106"/>
      <c r="S502" s="100"/>
      <c r="T502" s="106"/>
      <c r="U502" s="106"/>
      <c r="V502" s="106"/>
      <c r="W502" s="106"/>
      <c r="X502" s="106"/>
      <c r="Y502" s="106"/>
      <c r="Z502" s="106"/>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1"/>
      <c r="BK502" s="221"/>
    </row>
    <row r="503" spans="1:63" hidden="1" outlineLevel="1">
      <c r="A503" s="9"/>
      <c r="B503" s="44"/>
      <c r="C503" s="270">
        <f>Asset26</f>
        <v>0</v>
      </c>
      <c r="D503" s="9"/>
      <c r="E503" s="9"/>
      <c r="F503" s="9"/>
      <c r="G503" s="204">
        <f>Input!M32</f>
        <v>0</v>
      </c>
      <c r="H503" s="118"/>
      <c r="I503" s="118"/>
      <c r="J503" s="118"/>
      <c r="K503" s="118"/>
      <c r="L503" s="118"/>
      <c r="M503" s="106"/>
      <c r="N503" s="106"/>
      <c r="O503" s="106"/>
      <c r="P503" s="106"/>
      <c r="Q503" s="106"/>
      <c r="R503" s="106"/>
      <c r="S503" s="100"/>
      <c r="T503" s="106"/>
      <c r="U503" s="106"/>
      <c r="V503" s="106"/>
      <c r="W503" s="106"/>
      <c r="X503" s="106"/>
      <c r="Y503" s="106"/>
      <c r="Z503" s="106"/>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1"/>
      <c r="BK503" s="221"/>
    </row>
    <row r="504" spans="1:63" hidden="1" outlineLevel="1">
      <c r="A504" s="9"/>
      <c r="B504" s="44"/>
      <c r="C504" s="270">
        <f>Asset27</f>
        <v>0</v>
      </c>
      <c r="D504" s="9"/>
      <c r="E504" s="9"/>
      <c r="F504" s="9"/>
      <c r="G504" s="204">
        <f>Input!M33</f>
        <v>0</v>
      </c>
      <c r="H504" s="118"/>
      <c r="I504" s="118"/>
      <c r="J504" s="118"/>
      <c r="K504" s="118"/>
      <c r="L504" s="118"/>
      <c r="M504" s="106"/>
      <c r="N504" s="106"/>
      <c r="O504" s="106"/>
      <c r="P504" s="106"/>
      <c r="Q504" s="106"/>
      <c r="R504" s="106"/>
      <c r="S504" s="100"/>
      <c r="T504" s="106"/>
      <c r="U504" s="106"/>
      <c r="V504" s="106"/>
      <c r="W504" s="106"/>
      <c r="X504" s="106"/>
      <c r="Y504" s="106"/>
      <c r="Z504" s="106"/>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1"/>
      <c r="BK504" s="221"/>
    </row>
    <row r="505" spans="1:63" hidden="1" outlineLevel="1">
      <c r="A505" s="9"/>
      <c r="B505" s="44"/>
      <c r="C505" s="270">
        <f>Asset28</f>
        <v>0</v>
      </c>
      <c r="D505" s="9"/>
      <c r="E505" s="9"/>
      <c r="F505" s="9"/>
      <c r="G505" s="204">
        <f>Input!M34</f>
        <v>0</v>
      </c>
      <c r="H505" s="118"/>
      <c r="I505" s="118"/>
      <c r="J505" s="118"/>
      <c r="K505" s="118"/>
      <c r="L505" s="118"/>
      <c r="M505" s="106"/>
      <c r="N505" s="106"/>
      <c r="O505" s="106"/>
      <c r="P505" s="106"/>
      <c r="Q505" s="106"/>
      <c r="R505" s="106"/>
      <c r="S505" s="100"/>
      <c r="T505" s="106"/>
      <c r="U505" s="106"/>
      <c r="V505" s="106"/>
      <c r="W505" s="106"/>
      <c r="X505" s="106"/>
      <c r="Y505" s="106"/>
      <c r="Z505" s="106"/>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1"/>
      <c r="BK505" s="221"/>
    </row>
    <row r="506" spans="1:63" hidden="1" outlineLevel="1">
      <c r="A506" s="9"/>
      <c r="B506" s="44"/>
      <c r="C506" s="270">
        <f>Asset29</f>
        <v>0</v>
      </c>
      <c r="D506" s="9"/>
      <c r="E506" s="9"/>
      <c r="F506" s="9"/>
      <c r="G506" s="204">
        <f>Input!M35</f>
        <v>0</v>
      </c>
      <c r="H506" s="118"/>
      <c r="I506" s="118"/>
      <c r="J506" s="118"/>
      <c r="K506" s="118"/>
      <c r="L506" s="118"/>
      <c r="M506" s="106"/>
      <c r="N506" s="106"/>
      <c r="O506" s="106"/>
      <c r="P506" s="106"/>
      <c r="Q506" s="106"/>
      <c r="R506" s="106"/>
      <c r="S506" s="100"/>
      <c r="T506" s="106"/>
      <c r="U506" s="106"/>
      <c r="V506" s="106"/>
      <c r="W506" s="106"/>
      <c r="X506" s="106"/>
      <c r="Y506" s="106"/>
      <c r="Z506" s="106"/>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1"/>
      <c r="BK506" s="221"/>
    </row>
    <row r="507" spans="1:63" hidden="1" outlineLevel="1">
      <c r="A507" s="9"/>
      <c r="B507" s="44"/>
      <c r="C507" s="270">
        <f>Asset30</f>
        <v>0</v>
      </c>
      <c r="D507" s="9"/>
      <c r="E507" s="9"/>
      <c r="F507" s="9"/>
      <c r="G507" s="204">
        <f>Input!M36</f>
        <v>0</v>
      </c>
      <c r="H507" s="118"/>
      <c r="I507" s="118"/>
      <c r="J507" s="118"/>
      <c r="K507" s="118"/>
      <c r="L507" s="118"/>
      <c r="M507" s="106"/>
      <c r="N507" s="106"/>
      <c r="O507" s="106"/>
      <c r="P507" s="106"/>
      <c r="Q507" s="106"/>
      <c r="R507" s="106"/>
      <c r="S507" s="100"/>
      <c r="T507" s="106"/>
      <c r="U507" s="106"/>
      <c r="V507" s="106"/>
      <c r="W507" s="106"/>
      <c r="X507" s="106"/>
      <c r="Y507" s="106"/>
      <c r="Z507" s="106"/>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1"/>
      <c r="BK507" s="221"/>
    </row>
    <row r="508" spans="1:63" collapsed="1">
      <c r="A508" s="9"/>
      <c r="B508" s="44"/>
      <c r="C508" s="113"/>
      <c r="D508" s="9"/>
      <c r="E508" s="9"/>
      <c r="F508" s="28"/>
      <c r="G508" s="205"/>
      <c r="H508" s="118"/>
      <c r="I508" s="118"/>
      <c r="J508" s="118"/>
      <c r="K508" s="118"/>
      <c r="L508" s="118"/>
      <c r="M508" s="106"/>
      <c r="N508" s="106"/>
      <c r="O508" s="106"/>
      <c r="P508" s="106"/>
      <c r="Q508" s="106"/>
      <c r="R508" s="106"/>
      <c r="S508" s="106"/>
      <c r="T508" s="106"/>
      <c r="U508" s="106"/>
      <c r="V508" s="106"/>
      <c r="W508" s="106"/>
      <c r="X508" s="106"/>
      <c r="Y508" s="106"/>
      <c r="Z508" s="106"/>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1"/>
      <c r="BK508" s="221"/>
    </row>
    <row r="509" spans="1:63">
      <c r="A509" s="9"/>
      <c r="B509" s="90" t="s">
        <v>70</v>
      </c>
      <c r="C509" s="12"/>
      <c r="D509" s="9"/>
      <c r="E509" s="9"/>
      <c r="F509" s="9"/>
      <c r="G509" s="202">
        <f>SUM(G510:G539)</f>
        <v>-45.523352281960584</v>
      </c>
      <c r="H509" s="118"/>
      <c r="I509" s="118"/>
      <c r="J509" s="118"/>
      <c r="K509" s="118"/>
      <c r="L509" s="118"/>
      <c r="M509" s="106"/>
      <c r="N509" s="106"/>
      <c r="O509" s="106"/>
      <c r="P509" s="106"/>
      <c r="Q509" s="106"/>
      <c r="R509" s="106"/>
      <c r="S509" s="106"/>
      <c r="T509" s="106"/>
      <c r="U509" s="106"/>
      <c r="V509" s="106"/>
      <c r="W509" s="106"/>
      <c r="X509" s="106"/>
      <c r="Y509" s="106"/>
      <c r="Z509" s="106"/>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1"/>
      <c r="BK509" s="221"/>
    </row>
    <row r="510" spans="1:63" hidden="1" outlineLevel="1">
      <c r="A510" s="9"/>
      <c r="B510" s="44"/>
      <c r="C510" s="270" t="str">
        <f>Asset1</f>
        <v>Secondary</v>
      </c>
      <c r="D510" s="9"/>
      <c r="E510" s="9"/>
      <c r="F510" s="28"/>
      <c r="G510" s="204">
        <f>-Input!P7</f>
        <v>-5.009896309442194</v>
      </c>
      <c r="H510" s="118"/>
      <c r="I510" s="118"/>
      <c r="J510" s="118"/>
      <c r="K510" s="118"/>
      <c r="L510" s="118"/>
      <c r="M510" s="106"/>
      <c r="N510" s="106"/>
      <c r="O510" s="106"/>
      <c r="P510" s="106"/>
      <c r="Q510" s="106"/>
      <c r="R510" s="106"/>
      <c r="S510" s="106"/>
      <c r="T510" s="106"/>
      <c r="U510" s="106"/>
      <c r="V510" s="106"/>
      <c r="W510" s="106"/>
      <c r="X510" s="106"/>
      <c r="Y510" s="106"/>
      <c r="Z510" s="106"/>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1"/>
      <c r="BK510" s="221"/>
    </row>
    <row r="511" spans="1:63" hidden="1" outlineLevel="1">
      <c r="A511" s="9"/>
      <c r="B511" s="44"/>
      <c r="C511" s="270" t="str">
        <f>Asset2</f>
        <v>Switchgear</v>
      </c>
      <c r="D511" s="9"/>
      <c r="E511" s="9"/>
      <c r="F511" s="28"/>
      <c r="G511" s="204">
        <f>-Input!P8</f>
        <v>-9.9700462083033674</v>
      </c>
      <c r="H511" s="118"/>
      <c r="I511" s="118"/>
      <c r="J511" s="118"/>
      <c r="K511" s="118"/>
      <c r="L511" s="118"/>
      <c r="M511" s="106"/>
      <c r="N511" s="106"/>
      <c r="O511" s="106"/>
      <c r="P511" s="106"/>
      <c r="Q511" s="106"/>
      <c r="R511" s="106"/>
      <c r="S511" s="106"/>
      <c r="T511" s="106"/>
      <c r="U511" s="106"/>
      <c r="V511" s="106"/>
      <c r="W511" s="106"/>
      <c r="X511" s="106"/>
      <c r="Y511" s="106"/>
      <c r="Z511" s="106"/>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1"/>
      <c r="BK511" s="221"/>
    </row>
    <row r="512" spans="1:63" hidden="1" outlineLevel="1">
      <c r="A512" s="9"/>
      <c r="B512" s="44"/>
      <c r="C512" s="270" t="str">
        <f>Asset3</f>
        <v>Transformers</v>
      </c>
      <c r="D512" s="9"/>
      <c r="E512" s="9"/>
      <c r="F512" s="28"/>
      <c r="G512" s="204">
        <f>-Input!P9</f>
        <v>-9.0020269407922626</v>
      </c>
      <c r="H512" s="118"/>
      <c r="I512" s="118"/>
      <c r="J512" s="118"/>
      <c r="K512" s="118"/>
      <c r="L512" s="118"/>
      <c r="M512" s="106"/>
      <c r="N512" s="106"/>
      <c r="O512" s="106"/>
      <c r="P512" s="106"/>
      <c r="Q512" s="106"/>
      <c r="R512" s="106"/>
      <c r="S512" s="106"/>
      <c r="T512" s="106"/>
      <c r="U512" s="106"/>
      <c r="V512" s="106"/>
      <c r="W512" s="106"/>
      <c r="X512" s="106"/>
      <c r="Y512" s="106"/>
      <c r="Z512" s="106"/>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1"/>
      <c r="BK512" s="221"/>
    </row>
    <row r="513" spans="1:63" hidden="1" outlineLevel="1">
      <c r="A513" s="9"/>
      <c r="B513" s="44"/>
      <c r="C513" s="270" t="str">
        <f>Asset4</f>
        <v>Reactive</v>
      </c>
      <c r="D513" s="9"/>
      <c r="E513" s="9"/>
      <c r="F513" s="28"/>
      <c r="G513" s="204">
        <f>-Input!P10</f>
        <v>-1.9565416146037446</v>
      </c>
      <c r="H513" s="118"/>
      <c r="I513" s="118"/>
      <c r="J513" s="118"/>
      <c r="K513" s="118"/>
      <c r="L513" s="118"/>
      <c r="M513" s="106"/>
      <c r="N513" s="106"/>
      <c r="O513" s="106"/>
      <c r="P513" s="106"/>
      <c r="Q513" s="106"/>
      <c r="R513" s="106"/>
      <c r="S513" s="106"/>
      <c r="T513" s="106"/>
      <c r="U513" s="106"/>
      <c r="V513" s="106"/>
      <c r="W513" s="106"/>
      <c r="X513" s="106"/>
      <c r="Y513" s="106"/>
      <c r="Z513" s="106"/>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1"/>
      <c r="BK513" s="221"/>
    </row>
    <row r="514" spans="1:63" hidden="1" outlineLevel="1">
      <c r="A514" s="9"/>
      <c r="B514" s="44"/>
      <c r="C514" s="270" t="str">
        <f>Asset5</f>
        <v>Towers and Conductor</v>
      </c>
      <c r="D514" s="9"/>
      <c r="E514" s="9"/>
      <c r="F514" s="28"/>
      <c r="G514" s="204">
        <f>-Input!P11</f>
        <v>-9.3974643039723151</v>
      </c>
      <c r="H514" s="118"/>
      <c r="I514" s="118"/>
      <c r="J514" s="118"/>
      <c r="K514" s="118"/>
      <c r="L514" s="118"/>
      <c r="M514" s="106"/>
      <c r="N514" s="106"/>
      <c r="O514" s="106"/>
      <c r="P514" s="106"/>
      <c r="Q514" s="106"/>
      <c r="R514" s="106"/>
      <c r="S514" s="106"/>
      <c r="T514" s="106"/>
      <c r="U514" s="106"/>
      <c r="V514" s="106"/>
      <c r="W514" s="106"/>
      <c r="X514" s="106"/>
      <c r="Y514" s="106"/>
      <c r="Z514" s="106"/>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1"/>
      <c r="BK514" s="221"/>
    </row>
    <row r="515" spans="1:63" hidden="1" outlineLevel="1">
      <c r="A515" s="9"/>
      <c r="B515" s="44"/>
      <c r="C515" s="270" t="str">
        <f>Asset6</f>
        <v>Establishment</v>
      </c>
      <c r="D515" s="9"/>
      <c r="E515" s="9"/>
      <c r="F515" s="28"/>
      <c r="G515" s="204">
        <f>-Input!P12</f>
        <v>-1.9292989819905269</v>
      </c>
      <c r="H515" s="118"/>
      <c r="I515" s="118"/>
      <c r="J515" s="118"/>
      <c r="K515" s="118"/>
      <c r="L515" s="118"/>
      <c r="M515" s="106"/>
      <c r="N515" s="106"/>
      <c r="O515" s="106"/>
      <c r="P515" s="106"/>
      <c r="Q515" s="106"/>
      <c r="R515" s="106"/>
      <c r="S515" s="106"/>
      <c r="T515" s="106"/>
      <c r="U515" s="106"/>
      <c r="V515" s="106"/>
      <c r="W515" s="106"/>
      <c r="X515" s="106"/>
      <c r="Y515" s="106"/>
      <c r="Z515" s="106"/>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1"/>
      <c r="BK515" s="221"/>
    </row>
    <row r="516" spans="1:63" hidden="1" outlineLevel="1">
      <c r="A516" s="9"/>
      <c r="B516" s="44"/>
      <c r="C516" s="270" t="str">
        <f>Asset7</f>
        <v>Communications</v>
      </c>
      <c r="D516" s="9"/>
      <c r="E516" s="9"/>
      <c r="F516" s="28"/>
      <c r="G516" s="204">
        <f>-Input!P13</f>
        <v>-6.3024287901060712</v>
      </c>
      <c r="H516" s="118"/>
      <c r="I516" s="118"/>
      <c r="J516" s="118"/>
      <c r="K516" s="118"/>
      <c r="L516" s="118"/>
      <c r="M516" s="106"/>
      <c r="N516" s="106"/>
      <c r="O516" s="106"/>
      <c r="P516" s="106"/>
      <c r="Q516" s="106"/>
      <c r="R516" s="106"/>
      <c r="S516" s="106"/>
      <c r="T516" s="106"/>
      <c r="U516" s="106"/>
      <c r="V516" s="106"/>
      <c r="W516" s="106"/>
      <c r="X516" s="106"/>
      <c r="Y516" s="106"/>
      <c r="Z516" s="106"/>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1"/>
      <c r="BK516" s="221"/>
    </row>
    <row r="517" spans="1:63" hidden="1" outlineLevel="1">
      <c r="A517" s="9"/>
      <c r="B517" s="44"/>
      <c r="C517" s="270" t="str">
        <f>Asset8</f>
        <v>Inventory</v>
      </c>
      <c r="D517" s="9"/>
      <c r="E517" s="9"/>
      <c r="F517" s="28"/>
      <c r="G517" s="204">
        <f>-Input!P14</f>
        <v>0.1190149191478946</v>
      </c>
      <c r="H517" s="118"/>
      <c r="I517" s="118"/>
      <c r="J517" s="118"/>
      <c r="K517" s="118"/>
      <c r="L517" s="118"/>
      <c r="M517" s="106"/>
      <c r="N517" s="106"/>
      <c r="O517" s="106"/>
      <c r="P517" s="106"/>
      <c r="Q517" s="106"/>
      <c r="R517" s="106"/>
      <c r="S517" s="106"/>
      <c r="T517" s="106"/>
      <c r="U517" s="106"/>
      <c r="V517" s="106"/>
      <c r="W517" s="106"/>
      <c r="X517" s="106"/>
      <c r="Y517" s="106"/>
      <c r="Z517" s="106"/>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1"/>
      <c r="BK517" s="221"/>
    </row>
    <row r="518" spans="1:63" hidden="1" outlineLevel="1">
      <c r="A518" s="9"/>
      <c r="B518" s="44"/>
      <c r="C518" s="270" t="str">
        <f>Asset9</f>
        <v>IT</v>
      </c>
      <c r="D518" s="9"/>
      <c r="E518" s="9"/>
      <c r="F518" s="28"/>
      <c r="G518" s="204">
        <f>-Input!P15</f>
        <v>-3.9008862920846168</v>
      </c>
      <c r="H518" s="118"/>
      <c r="I518" s="118"/>
      <c r="J518" s="118"/>
      <c r="K518" s="118"/>
      <c r="L518" s="118"/>
      <c r="M518" s="106"/>
      <c r="N518" s="106"/>
      <c r="O518" s="106"/>
      <c r="P518" s="106"/>
      <c r="Q518" s="106"/>
      <c r="R518" s="106"/>
      <c r="S518" s="106"/>
      <c r="T518" s="106"/>
      <c r="U518" s="106"/>
      <c r="V518" s="106"/>
      <c r="W518" s="106"/>
      <c r="X518" s="106"/>
      <c r="Y518" s="106"/>
      <c r="Z518" s="106"/>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1"/>
      <c r="BK518" s="221"/>
    </row>
    <row r="519" spans="1:63" hidden="1" outlineLevel="1">
      <c r="A519" s="9"/>
      <c r="B519" s="44"/>
      <c r="C519" s="270" t="str">
        <f>Asset10</f>
        <v>Vehicles</v>
      </c>
      <c r="D519" s="9"/>
      <c r="E519" s="9"/>
      <c r="F519" s="28"/>
      <c r="G519" s="204">
        <f>-Input!P16</f>
        <v>-0.14566511533793916</v>
      </c>
      <c r="H519" s="118"/>
      <c r="I519" s="118"/>
      <c r="J519" s="118"/>
      <c r="K519" s="118"/>
      <c r="L519" s="118"/>
      <c r="M519" s="106"/>
      <c r="N519" s="106"/>
      <c r="O519" s="106"/>
      <c r="P519" s="106"/>
      <c r="Q519" s="106"/>
      <c r="R519" s="106"/>
      <c r="S519" s="106"/>
      <c r="T519" s="106"/>
      <c r="U519" s="106"/>
      <c r="V519" s="106"/>
      <c r="W519" s="106"/>
      <c r="X519" s="106"/>
      <c r="Y519" s="106"/>
      <c r="Z519" s="106"/>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1"/>
      <c r="BK519" s="221"/>
    </row>
    <row r="520" spans="1:63" hidden="1" outlineLevel="1">
      <c r="A520" s="9"/>
      <c r="B520" s="44"/>
      <c r="C520" s="270" t="str">
        <f>Asset11</f>
        <v>other</v>
      </c>
      <c r="D520" s="9"/>
      <c r="E520" s="9"/>
      <c r="F520" s="28"/>
      <c r="G520" s="204">
        <f>-Input!P17</f>
        <v>-1.5380787381567749</v>
      </c>
      <c r="H520" s="118"/>
      <c r="I520" s="118"/>
      <c r="J520" s="118"/>
      <c r="K520" s="118"/>
      <c r="L520" s="118"/>
      <c r="M520" s="106"/>
      <c r="N520" s="106"/>
      <c r="O520" s="106"/>
      <c r="P520" s="106"/>
      <c r="Q520" s="106"/>
      <c r="R520" s="106"/>
      <c r="S520" s="106"/>
      <c r="T520" s="106"/>
      <c r="U520" s="106"/>
      <c r="V520" s="106"/>
      <c r="W520" s="106"/>
      <c r="X520" s="106"/>
      <c r="Y520" s="106"/>
      <c r="Z520" s="106"/>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1"/>
      <c r="BK520" s="221"/>
    </row>
    <row r="521" spans="1:63" hidden="1" outlineLevel="1">
      <c r="A521" s="9"/>
      <c r="B521" s="44"/>
      <c r="C521" s="270" t="str">
        <f>Asset12</f>
        <v>premises</v>
      </c>
      <c r="D521" s="9"/>
      <c r="E521" s="9"/>
      <c r="F521" s="28"/>
      <c r="G521" s="204">
        <f>-Input!P18</f>
        <v>-1.7554403275244403</v>
      </c>
      <c r="H521" s="118"/>
      <c r="I521" s="118"/>
      <c r="J521" s="118"/>
      <c r="K521" s="118"/>
      <c r="L521" s="118"/>
      <c r="M521" s="106"/>
      <c r="N521" s="106"/>
      <c r="O521" s="106"/>
      <c r="P521" s="106"/>
      <c r="Q521" s="106"/>
      <c r="R521" s="106"/>
      <c r="S521" s="106"/>
      <c r="T521" s="106"/>
      <c r="U521" s="106"/>
      <c r="V521" s="106"/>
      <c r="W521" s="106"/>
      <c r="X521" s="106"/>
      <c r="Y521" s="106"/>
      <c r="Z521" s="106"/>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1"/>
      <c r="BK521" s="221"/>
    </row>
    <row r="522" spans="1:63" hidden="1" outlineLevel="1">
      <c r="A522" s="9"/>
      <c r="B522" s="44"/>
      <c r="C522" s="270" t="str">
        <f>Asset13</f>
        <v>Land</v>
      </c>
      <c r="D522" s="9"/>
      <c r="E522" s="9"/>
      <c r="F522" s="28"/>
      <c r="G522" s="204">
        <f>-Input!P19</f>
        <v>2.5060166229602889</v>
      </c>
      <c r="H522" s="118"/>
      <c r="I522" s="118"/>
      <c r="J522" s="118"/>
      <c r="K522" s="118"/>
      <c r="L522" s="118"/>
      <c r="M522" s="106"/>
      <c r="N522" s="106"/>
      <c r="O522" s="106"/>
      <c r="P522" s="106"/>
      <c r="Q522" s="106"/>
      <c r="R522" s="106"/>
      <c r="S522" s="106"/>
      <c r="T522" s="106"/>
      <c r="U522" s="106"/>
      <c r="V522" s="106"/>
      <c r="W522" s="106"/>
      <c r="X522" s="106"/>
      <c r="Y522" s="106"/>
      <c r="Z522" s="106"/>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1"/>
      <c r="BK522" s="221"/>
    </row>
    <row r="523" spans="1:63" hidden="1" outlineLevel="1">
      <c r="A523" s="9"/>
      <c r="B523" s="44"/>
      <c r="C523" s="270" t="str">
        <f>Asset14</f>
        <v>Easements</v>
      </c>
      <c r="D523" s="9"/>
      <c r="E523" s="9"/>
      <c r="F523" s="28"/>
      <c r="G523" s="204">
        <f>-Input!P20</f>
        <v>2.7593897982454862</v>
      </c>
      <c r="H523" s="118"/>
      <c r="I523" s="118"/>
      <c r="J523" s="118"/>
      <c r="K523" s="118"/>
      <c r="L523" s="118"/>
      <c r="M523" s="106"/>
      <c r="N523" s="106"/>
      <c r="O523" s="106"/>
      <c r="P523" s="106"/>
      <c r="Q523" s="106"/>
      <c r="R523" s="106"/>
      <c r="S523" s="106"/>
      <c r="T523" s="106"/>
      <c r="U523" s="106"/>
      <c r="V523" s="106"/>
      <c r="W523" s="106"/>
      <c r="X523" s="106"/>
      <c r="Y523" s="106"/>
      <c r="Z523" s="106"/>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1"/>
      <c r="BK523" s="221"/>
    </row>
    <row r="524" spans="1:63" hidden="1" outlineLevel="1">
      <c r="A524" s="9"/>
      <c r="B524" s="44"/>
      <c r="C524" s="270">
        <f>Asset15</f>
        <v>0</v>
      </c>
      <c r="D524" s="9"/>
      <c r="E524" s="9"/>
      <c r="F524" s="28"/>
      <c r="G524" s="204">
        <f>-Input!P21</f>
        <v>0</v>
      </c>
      <c r="H524" s="118"/>
      <c r="I524" s="118"/>
      <c r="J524" s="118"/>
      <c r="K524" s="118"/>
      <c r="L524" s="118"/>
      <c r="M524" s="106"/>
      <c r="N524" s="106"/>
      <c r="O524" s="106"/>
      <c r="P524" s="106"/>
      <c r="Q524" s="106"/>
      <c r="R524" s="106"/>
      <c r="S524" s="106"/>
      <c r="T524" s="106"/>
      <c r="U524" s="106"/>
      <c r="V524" s="106"/>
      <c r="W524" s="106"/>
      <c r="X524" s="106"/>
      <c r="Y524" s="106"/>
      <c r="Z524" s="106"/>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1"/>
      <c r="BK524" s="221"/>
    </row>
    <row r="525" spans="1:63" hidden="1" outlineLevel="1">
      <c r="A525" s="9"/>
      <c r="B525" s="44"/>
      <c r="C525" s="270">
        <f>Asset16</f>
        <v>0</v>
      </c>
      <c r="D525" s="9"/>
      <c r="E525" s="9"/>
      <c r="F525" s="28"/>
      <c r="G525" s="204">
        <f>-Input!P22</f>
        <v>0</v>
      </c>
      <c r="H525" s="118"/>
      <c r="I525" s="118"/>
      <c r="J525" s="118"/>
      <c r="K525" s="118"/>
      <c r="L525" s="118"/>
      <c r="M525" s="106"/>
      <c r="N525" s="106"/>
      <c r="O525" s="106"/>
      <c r="P525" s="106"/>
      <c r="Q525" s="106"/>
      <c r="R525" s="106"/>
      <c r="S525" s="106"/>
      <c r="T525" s="106"/>
      <c r="U525" s="106"/>
      <c r="V525" s="106"/>
      <c r="W525" s="106"/>
      <c r="X525" s="106"/>
      <c r="Y525" s="106"/>
      <c r="Z525" s="106"/>
      <c r="AA525" s="215"/>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c r="AZ525" s="215"/>
      <c r="BA525" s="215"/>
      <c r="BB525" s="215"/>
      <c r="BC525" s="215"/>
      <c r="BD525" s="215"/>
      <c r="BE525" s="215"/>
      <c r="BF525" s="215"/>
      <c r="BG525" s="215"/>
      <c r="BH525" s="215"/>
      <c r="BI525" s="215"/>
      <c r="BJ525" s="221"/>
      <c r="BK525" s="221"/>
    </row>
    <row r="526" spans="1:63" hidden="1" outlineLevel="1">
      <c r="A526" s="9"/>
      <c r="B526" s="44"/>
      <c r="C526" s="270">
        <f>Asset17</f>
        <v>0</v>
      </c>
      <c r="D526" s="9"/>
      <c r="E526" s="9"/>
      <c r="F526" s="28"/>
      <c r="G526" s="204">
        <f>-Input!P23</f>
        <v>0</v>
      </c>
      <c r="H526" s="118"/>
      <c r="I526" s="118"/>
      <c r="J526" s="118"/>
      <c r="K526" s="118"/>
      <c r="L526" s="118"/>
      <c r="M526" s="106"/>
      <c r="N526" s="106"/>
      <c r="O526" s="106"/>
      <c r="P526" s="106"/>
      <c r="Q526" s="106"/>
      <c r="R526" s="106"/>
      <c r="S526" s="106"/>
      <c r="T526" s="106"/>
      <c r="U526" s="106"/>
      <c r="V526" s="106"/>
      <c r="W526" s="106"/>
      <c r="X526" s="106"/>
      <c r="Y526" s="106"/>
      <c r="Z526" s="106"/>
      <c r="AA526" s="215"/>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5"/>
      <c r="AX526" s="215"/>
      <c r="AY526" s="215"/>
      <c r="AZ526" s="215"/>
      <c r="BA526" s="215"/>
      <c r="BB526" s="215"/>
      <c r="BC526" s="215"/>
      <c r="BD526" s="215"/>
      <c r="BE526" s="215"/>
      <c r="BF526" s="215"/>
      <c r="BG526" s="215"/>
      <c r="BH526" s="215"/>
      <c r="BI526" s="215"/>
      <c r="BJ526" s="221"/>
      <c r="BK526" s="221"/>
    </row>
    <row r="527" spans="1:63" hidden="1" outlineLevel="1">
      <c r="A527" s="9"/>
      <c r="B527" s="44"/>
      <c r="C527" s="270">
        <f>Asset18</f>
        <v>0</v>
      </c>
      <c r="D527" s="9"/>
      <c r="E527" s="9"/>
      <c r="F527" s="28"/>
      <c r="G527" s="204">
        <f>-Input!P24</f>
        <v>0</v>
      </c>
      <c r="H527" s="118"/>
      <c r="I527" s="118"/>
      <c r="J527" s="118"/>
      <c r="K527" s="118"/>
      <c r="L527" s="118"/>
      <c r="M527" s="106"/>
      <c r="N527" s="106"/>
      <c r="O527" s="106"/>
      <c r="P527" s="106"/>
      <c r="Q527" s="106"/>
      <c r="R527" s="106"/>
      <c r="S527" s="106"/>
      <c r="T527" s="106"/>
      <c r="U527" s="106"/>
      <c r="V527" s="106"/>
      <c r="W527" s="106"/>
      <c r="X527" s="106"/>
      <c r="Y527" s="106"/>
      <c r="Z527" s="106"/>
      <c r="AA527" s="215"/>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5"/>
      <c r="AX527" s="215"/>
      <c r="AY527" s="215"/>
      <c r="AZ527" s="215"/>
      <c r="BA527" s="215"/>
      <c r="BB527" s="215"/>
      <c r="BC527" s="215"/>
      <c r="BD527" s="215"/>
      <c r="BE527" s="215"/>
      <c r="BF527" s="215"/>
      <c r="BG527" s="215"/>
      <c r="BH527" s="215"/>
      <c r="BI527" s="215"/>
      <c r="BJ527" s="221"/>
      <c r="BK527" s="221"/>
    </row>
    <row r="528" spans="1:63" hidden="1" outlineLevel="1">
      <c r="A528" s="9"/>
      <c r="B528" s="44"/>
      <c r="C528" s="270">
        <f>Asset19</f>
        <v>0</v>
      </c>
      <c r="D528" s="9"/>
      <c r="E528" s="9"/>
      <c r="F528" s="28"/>
      <c r="G528" s="204">
        <f>-Input!P25</f>
        <v>0</v>
      </c>
      <c r="H528" s="118"/>
      <c r="I528" s="118"/>
      <c r="J528" s="118"/>
      <c r="K528" s="118"/>
      <c r="L528" s="118"/>
      <c r="M528" s="106"/>
      <c r="N528" s="106"/>
      <c r="O528" s="106"/>
      <c r="P528" s="106"/>
      <c r="Q528" s="106"/>
      <c r="R528" s="106"/>
      <c r="S528" s="106"/>
      <c r="T528" s="106"/>
      <c r="U528" s="106"/>
      <c r="V528" s="106"/>
      <c r="W528" s="106"/>
      <c r="X528" s="106"/>
      <c r="Y528" s="106"/>
      <c r="Z528" s="106"/>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21"/>
      <c r="BK528" s="221"/>
    </row>
    <row r="529" spans="1:63" hidden="1" outlineLevel="1">
      <c r="A529" s="9"/>
      <c r="B529" s="44"/>
      <c r="C529" s="270">
        <f>Asset20</f>
        <v>0</v>
      </c>
      <c r="D529" s="9"/>
      <c r="E529" s="9"/>
      <c r="F529" s="28"/>
      <c r="G529" s="204">
        <f>-Input!P26</f>
        <v>0</v>
      </c>
      <c r="H529" s="118"/>
      <c r="I529" s="118"/>
      <c r="J529" s="118"/>
      <c r="K529" s="118"/>
      <c r="L529" s="118"/>
      <c r="M529" s="106"/>
      <c r="N529" s="106"/>
      <c r="O529" s="106"/>
      <c r="P529" s="106"/>
      <c r="Q529" s="106"/>
      <c r="R529" s="106"/>
      <c r="S529" s="106"/>
      <c r="T529" s="106"/>
      <c r="U529" s="106"/>
      <c r="V529" s="106"/>
      <c r="W529" s="106"/>
      <c r="X529" s="106"/>
      <c r="Y529" s="106"/>
      <c r="Z529" s="106"/>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5"/>
      <c r="AX529" s="215"/>
      <c r="AY529" s="215"/>
      <c r="AZ529" s="215"/>
      <c r="BA529" s="215"/>
      <c r="BB529" s="215"/>
      <c r="BC529" s="215"/>
      <c r="BD529" s="215"/>
      <c r="BE529" s="215"/>
      <c r="BF529" s="215"/>
      <c r="BG529" s="215"/>
      <c r="BH529" s="215"/>
      <c r="BI529" s="215"/>
      <c r="BJ529" s="221"/>
      <c r="BK529" s="221"/>
    </row>
    <row r="530" spans="1:63" hidden="1" outlineLevel="1">
      <c r="A530" s="9"/>
      <c r="B530" s="44"/>
      <c r="C530" s="270">
        <f>Asset21</f>
        <v>0</v>
      </c>
      <c r="D530" s="9"/>
      <c r="E530" s="9"/>
      <c r="F530" s="28"/>
      <c r="G530" s="204">
        <f>-Input!P27</f>
        <v>0</v>
      </c>
      <c r="H530" s="118"/>
      <c r="I530" s="118"/>
      <c r="J530" s="118"/>
      <c r="K530" s="118"/>
      <c r="L530" s="118"/>
      <c r="M530" s="106"/>
      <c r="N530" s="106"/>
      <c r="O530" s="106"/>
      <c r="P530" s="106"/>
      <c r="Q530" s="106"/>
      <c r="R530" s="106"/>
      <c r="S530" s="106"/>
      <c r="T530" s="106"/>
      <c r="U530" s="106"/>
      <c r="V530" s="106"/>
      <c r="W530" s="106"/>
      <c r="X530" s="106"/>
      <c r="Y530" s="106"/>
      <c r="Z530" s="106"/>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5"/>
      <c r="AX530" s="215"/>
      <c r="AY530" s="215"/>
      <c r="AZ530" s="215"/>
      <c r="BA530" s="215"/>
      <c r="BB530" s="215"/>
      <c r="BC530" s="215"/>
      <c r="BD530" s="215"/>
      <c r="BE530" s="215"/>
      <c r="BF530" s="215"/>
      <c r="BG530" s="215"/>
      <c r="BH530" s="215"/>
      <c r="BI530" s="215"/>
      <c r="BJ530" s="221"/>
      <c r="BK530" s="221"/>
    </row>
    <row r="531" spans="1:63" hidden="1" outlineLevel="1">
      <c r="A531" s="9"/>
      <c r="B531" s="44"/>
      <c r="C531" s="270">
        <f>Asset22</f>
        <v>0</v>
      </c>
      <c r="D531" s="9"/>
      <c r="E531" s="9"/>
      <c r="F531" s="28"/>
      <c r="G531" s="204">
        <f>-Input!P28</f>
        <v>0</v>
      </c>
      <c r="H531" s="118"/>
      <c r="I531" s="118"/>
      <c r="J531" s="118"/>
      <c r="K531" s="118"/>
      <c r="L531" s="118"/>
      <c r="M531" s="106"/>
      <c r="N531" s="106"/>
      <c r="O531" s="106"/>
      <c r="P531" s="106"/>
      <c r="Q531" s="106"/>
      <c r="R531" s="106"/>
      <c r="S531" s="106"/>
      <c r="T531" s="106"/>
      <c r="U531" s="106"/>
      <c r="V531" s="106"/>
      <c r="W531" s="106"/>
      <c r="X531" s="106"/>
      <c r="Y531" s="106"/>
      <c r="Z531" s="106"/>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5"/>
      <c r="AX531" s="215"/>
      <c r="AY531" s="215"/>
      <c r="AZ531" s="215"/>
      <c r="BA531" s="215"/>
      <c r="BB531" s="215"/>
      <c r="BC531" s="215"/>
      <c r="BD531" s="215"/>
      <c r="BE531" s="215"/>
      <c r="BF531" s="215"/>
      <c r="BG531" s="215"/>
      <c r="BH531" s="215"/>
      <c r="BI531" s="215"/>
      <c r="BJ531" s="221"/>
      <c r="BK531" s="221"/>
    </row>
    <row r="532" spans="1:63" hidden="1" outlineLevel="1">
      <c r="A532" s="9"/>
      <c r="B532" s="44"/>
      <c r="C532" s="270">
        <f>Asset23</f>
        <v>0</v>
      </c>
      <c r="D532" s="9"/>
      <c r="E532" s="9"/>
      <c r="F532" s="28"/>
      <c r="G532" s="204">
        <f>-Input!P29</f>
        <v>0</v>
      </c>
      <c r="H532" s="118"/>
      <c r="I532" s="118"/>
      <c r="J532" s="118"/>
      <c r="K532" s="118"/>
      <c r="L532" s="118"/>
      <c r="M532" s="106"/>
      <c r="N532" s="106"/>
      <c r="O532" s="106"/>
      <c r="P532" s="106"/>
      <c r="Q532" s="106"/>
      <c r="R532" s="106"/>
      <c r="S532" s="106"/>
      <c r="T532" s="106"/>
      <c r="U532" s="106"/>
      <c r="V532" s="106"/>
      <c r="W532" s="106"/>
      <c r="X532" s="106"/>
      <c r="Y532" s="106"/>
      <c r="Z532" s="106"/>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c r="AZ532" s="215"/>
      <c r="BA532" s="215"/>
      <c r="BB532" s="215"/>
      <c r="BC532" s="215"/>
      <c r="BD532" s="215"/>
      <c r="BE532" s="215"/>
      <c r="BF532" s="215"/>
      <c r="BG532" s="215"/>
      <c r="BH532" s="215"/>
      <c r="BI532" s="215"/>
      <c r="BJ532" s="221"/>
      <c r="BK532" s="221"/>
    </row>
    <row r="533" spans="1:63" hidden="1" outlineLevel="1">
      <c r="A533" s="9"/>
      <c r="B533" s="44"/>
      <c r="C533" s="270">
        <f>Asset24</f>
        <v>0</v>
      </c>
      <c r="D533" s="9"/>
      <c r="E533" s="9"/>
      <c r="F533" s="28"/>
      <c r="G533" s="204">
        <f>-Input!P30</f>
        <v>0</v>
      </c>
      <c r="H533" s="118"/>
      <c r="I533" s="118"/>
      <c r="J533" s="118"/>
      <c r="K533" s="118"/>
      <c r="L533" s="118"/>
      <c r="M533" s="106"/>
      <c r="N533" s="106"/>
      <c r="O533" s="106"/>
      <c r="P533" s="106"/>
      <c r="Q533" s="106"/>
      <c r="R533" s="106"/>
      <c r="S533" s="106"/>
      <c r="T533" s="106"/>
      <c r="U533" s="106"/>
      <c r="V533" s="106"/>
      <c r="W533" s="106"/>
      <c r="X533" s="106"/>
      <c r="Y533" s="106"/>
      <c r="Z533" s="106"/>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21"/>
      <c r="BK533" s="221"/>
    </row>
    <row r="534" spans="1:63" hidden="1" outlineLevel="1">
      <c r="A534" s="9"/>
      <c r="B534" s="44"/>
      <c r="C534" s="270">
        <f>Asset25</f>
        <v>0</v>
      </c>
      <c r="D534" s="9"/>
      <c r="E534" s="9"/>
      <c r="F534" s="28"/>
      <c r="G534" s="204">
        <f>-Input!P31</f>
        <v>0</v>
      </c>
      <c r="H534" s="118"/>
      <c r="I534" s="118"/>
      <c r="J534" s="118"/>
      <c r="K534" s="118"/>
      <c r="L534" s="118"/>
      <c r="M534" s="106"/>
      <c r="N534" s="106"/>
      <c r="O534" s="106"/>
      <c r="P534" s="106"/>
      <c r="Q534" s="106"/>
      <c r="R534" s="106"/>
      <c r="S534" s="106"/>
      <c r="T534" s="106"/>
      <c r="U534" s="106"/>
      <c r="V534" s="106"/>
      <c r="W534" s="106"/>
      <c r="X534" s="106"/>
      <c r="Y534" s="106"/>
      <c r="Z534" s="106"/>
      <c r="AA534" s="215"/>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5"/>
      <c r="AX534" s="215"/>
      <c r="AY534" s="215"/>
      <c r="AZ534" s="215"/>
      <c r="BA534" s="215"/>
      <c r="BB534" s="215"/>
      <c r="BC534" s="215"/>
      <c r="BD534" s="215"/>
      <c r="BE534" s="215"/>
      <c r="BF534" s="215"/>
      <c r="BG534" s="215"/>
      <c r="BH534" s="215"/>
      <c r="BI534" s="215"/>
      <c r="BJ534" s="221"/>
      <c r="BK534" s="221"/>
    </row>
    <row r="535" spans="1:63" hidden="1" outlineLevel="1">
      <c r="A535" s="9"/>
      <c r="B535" s="44"/>
      <c r="C535" s="270">
        <f>Asset26</f>
        <v>0</v>
      </c>
      <c r="D535" s="9"/>
      <c r="E535" s="9"/>
      <c r="F535" s="28"/>
      <c r="G535" s="204">
        <f>-Input!P32</f>
        <v>0</v>
      </c>
      <c r="H535" s="118"/>
      <c r="I535" s="118"/>
      <c r="J535" s="118"/>
      <c r="K535" s="118"/>
      <c r="L535" s="118"/>
      <c r="M535" s="106"/>
      <c r="N535" s="106"/>
      <c r="O535" s="106"/>
      <c r="P535" s="106"/>
      <c r="Q535" s="106"/>
      <c r="R535" s="106"/>
      <c r="S535" s="106"/>
      <c r="T535" s="106"/>
      <c r="U535" s="106"/>
      <c r="V535" s="106"/>
      <c r="W535" s="106"/>
      <c r="X535" s="106"/>
      <c r="Y535" s="106"/>
      <c r="Z535" s="106"/>
      <c r="AA535" s="215"/>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5"/>
      <c r="AX535" s="215"/>
      <c r="AY535" s="215"/>
      <c r="AZ535" s="215"/>
      <c r="BA535" s="215"/>
      <c r="BB535" s="215"/>
      <c r="BC535" s="215"/>
      <c r="BD535" s="215"/>
      <c r="BE535" s="215"/>
      <c r="BF535" s="215"/>
      <c r="BG535" s="215"/>
      <c r="BH535" s="215"/>
      <c r="BI535" s="215"/>
      <c r="BJ535" s="221"/>
      <c r="BK535" s="221"/>
    </row>
    <row r="536" spans="1:63" hidden="1" outlineLevel="1">
      <c r="A536" s="9"/>
      <c r="B536" s="44"/>
      <c r="C536" s="270">
        <f>Asset27</f>
        <v>0</v>
      </c>
      <c r="D536" s="9"/>
      <c r="E536" s="9"/>
      <c r="F536" s="28"/>
      <c r="G536" s="204">
        <f>-Input!P33</f>
        <v>0</v>
      </c>
      <c r="H536" s="118"/>
      <c r="I536" s="118"/>
      <c r="J536" s="118"/>
      <c r="K536" s="118"/>
      <c r="L536" s="118"/>
      <c r="M536" s="106"/>
      <c r="N536" s="106"/>
      <c r="O536" s="106"/>
      <c r="P536" s="106"/>
      <c r="Q536" s="106"/>
      <c r="R536" s="106"/>
      <c r="S536" s="106"/>
      <c r="T536" s="106"/>
      <c r="U536" s="106"/>
      <c r="V536" s="106"/>
      <c r="W536" s="106"/>
      <c r="X536" s="106"/>
      <c r="Y536" s="106"/>
      <c r="Z536" s="106"/>
      <c r="AA536" s="215"/>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5"/>
      <c r="AX536" s="215"/>
      <c r="AY536" s="215"/>
      <c r="AZ536" s="215"/>
      <c r="BA536" s="215"/>
      <c r="BB536" s="215"/>
      <c r="BC536" s="215"/>
      <c r="BD536" s="215"/>
      <c r="BE536" s="215"/>
      <c r="BF536" s="215"/>
      <c r="BG536" s="215"/>
      <c r="BH536" s="215"/>
      <c r="BI536" s="215"/>
      <c r="BJ536" s="221"/>
      <c r="BK536" s="221"/>
    </row>
    <row r="537" spans="1:63" hidden="1" outlineLevel="1">
      <c r="A537" s="9"/>
      <c r="B537" s="44"/>
      <c r="C537" s="270">
        <f>Asset28</f>
        <v>0</v>
      </c>
      <c r="D537" s="9"/>
      <c r="E537" s="9"/>
      <c r="F537" s="28"/>
      <c r="G537" s="204">
        <f>-Input!P34</f>
        <v>0</v>
      </c>
      <c r="H537" s="118"/>
      <c r="I537" s="118"/>
      <c r="J537" s="118"/>
      <c r="K537" s="118"/>
      <c r="L537" s="118"/>
      <c r="M537" s="106"/>
      <c r="N537" s="106"/>
      <c r="O537" s="106"/>
      <c r="P537" s="106"/>
      <c r="Q537" s="106"/>
      <c r="R537" s="106"/>
      <c r="S537" s="106"/>
      <c r="T537" s="106"/>
      <c r="U537" s="106"/>
      <c r="V537" s="106"/>
      <c r="W537" s="106"/>
      <c r="X537" s="106"/>
      <c r="Y537" s="106"/>
      <c r="Z537" s="106"/>
      <c r="AA537" s="215"/>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5"/>
      <c r="AX537" s="215"/>
      <c r="AY537" s="215"/>
      <c r="AZ537" s="215"/>
      <c r="BA537" s="215"/>
      <c r="BB537" s="215"/>
      <c r="BC537" s="215"/>
      <c r="BD537" s="215"/>
      <c r="BE537" s="215"/>
      <c r="BF537" s="215"/>
      <c r="BG537" s="215"/>
      <c r="BH537" s="215"/>
      <c r="BI537" s="215"/>
      <c r="BJ537" s="221"/>
      <c r="BK537" s="221"/>
    </row>
    <row r="538" spans="1:63" hidden="1" outlineLevel="1">
      <c r="A538" s="9"/>
      <c r="B538" s="44"/>
      <c r="C538" s="270">
        <f>Asset29</f>
        <v>0</v>
      </c>
      <c r="D538" s="9"/>
      <c r="E538" s="9"/>
      <c r="F538" s="28"/>
      <c r="G538" s="204">
        <f>-Input!P35</f>
        <v>0</v>
      </c>
      <c r="H538" s="118"/>
      <c r="I538" s="118"/>
      <c r="J538" s="118"/>
      <c r="K538" s="118"/>
      <c r="L538" s="118"/>
      <c r="M538" s="106"/>
      <c r="N538" s="106"/>
      <c r="O538" s="106"/>
      <c r="P538" s="106"/>
      <c r="Q538" s="106"/>
      <c r="R538" s="106"/>
      <c r="S538" s="106"/>
      <c r="T538" s="106"/>
      <c r="U538" s="106"/>
      <c r="V538" s="106"/>
      <c r="W538" s="106"/>
      <c r="X538" s="106"/>
      <c r="Y538" s="106"/>
      <c r="Z538" s="106"/>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21"/>
      <c r="BK538" s="221"/>
    </row>
    <row r="539" spans="1:63" hidden="1" outlineLevel="1">
      <c r="A539" s="9"/>
      <c r="B539" s="44"/>
      <c r="C539" s="270">
        <f>Asset30</f>
        <v>0</v>
      </c>
      <c r="D539" s="9"/>
      <c r="E539" s="9"/>
      <c r="F539" s="28"/>
      <c r="G539" s="204">
        <f>-Input!P36</f>
        <v>0</v>
      </c>
      <c r="H539" s="118"/>
      <c r="I539" s="118"/>
      <c r="J539" s="118"/>
      <c r="K539" s="118"/>
      <c r="L539" s="118"/>
      <c r="M539" s="106"/>
      <c r="N539" s="106"/>
      <c r="O539" s="106"/>
      <c r="P539" s="106"/>
      <c r="Q539" s="106"/>
      <c r="R539" s="106"/>
      <c r="S539" s="106"/>
      <c r="T539" s="106"/>
      <c r="U539" s="106"/>
      <c r="V539" s="106"/>
      <c r="W539" s="106"/>
      <c r="X539" s="106"/>
      <c r="Y539" s="106"/>
      <c r="Z539" s="106"/>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21"/>
      <c r="BK539" s="221"/>
    </row>
    <row r="540" spans="1:63" collapsed="1">
      <c r="A540" s="9"/>
      <c r="B540" s="44"/>
      <c r="C540" s="127"/>
      <c r="D540" s="9"/>
      <c r="E540" s="9"/>
      <c r="F540" s="28"/>
      <c r="G540" s="205"/>
      <c r="H540" s="118"/>
      <c r="I540" s="118"/>
      <c r="J540" s="118"/>
      <c r="K540" s="118"/>
      <c r="L540" s="118"/>
      <c r="M540" s="106"/>
      <c r="N540" s="106"/>
      <c r="O540" s="106"/>
      <c r="P540" s="106"/>
      <c r="Q540" s="106"/>
      <c r="R540" s="106"/>
      <c r="S540" s="106"/>
      <c r="T540" s="106"/>
      <c r="U540" s="106"/>
      <c r="V540" s="106"/>
      <c r="W540" s="106"/>
      <c r="X540" s="106"/>
      <c r="Y540" s="106"/>
      <c r="Z540" s="106"/>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21"/>
      <c r="BK540" s="221"/>
    </row>
    <row r="541" spans="1:63">
      <c r="A541" s="9"/>
      <c r="B541" s="44" t="s">
        <v>49</v>
      </c>
      <c r="C541" s="127"/>
      <c r="D541" s="9"/>
      <c r="E541" s="9"/>
      <c r="F541" s="139"/>
      <c r="G541" s="203">
        <f>SUM(G542:G571)</f>
        <v>57.55983069683036</v>
      </c>
      <c r="H541" s="383"/>
      <c r="I541" s="118"/>
      <c r="J541" s="118"/>
      <c r="K541" s="118"/>
      <c r="L541" s="118"/>
      <c r="M541" s="106"/>
      <c r="N541" s="106"/>
      <c r="O541" s="106"/>
      <c r="P541" s="106"/>
      <c r="Q541" s="106"/>
      <c r="R541" s="106"/>
      <c r="S541" s="106"/>
      <c r="T541" s="106"/>
      <c r="U541" s="106"/>
      <c r="V541" s="106"/>
      <c r="W541" s="106"/>
      <c r="X541" s="106"/>
      <c r="Y541" s="106"/>
      <c r="Z541" s="106"/>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21"/>
      <c r="BK541" s="221"/>
    </row>
    <row r="542" spans="1:63" hidden="1" outlineLevel="1">
      <c r="A542" s="9"/>
      <c r="B542" s="9"/>
      <c r="C542" s="270" t="str">
        <f>Asset1</f>
        <v>Secondary</v>
      </c>
      <c r="D542" s="9"/>
      <c r="E542" s="9"/>
      <c r="F542" s="139"/>
      <c r="G542" s="201">
        <f>Input!Q7</f>
        <v>-16.281207716143459</v>
      </c>
      <c r="H542" s="118"/>
      <c r="I542" s="118"/>
      <c r="J542" s="118"/>
      <c r="K542" s="118"/>
      <c r="L542" s="118"/>
      <c r="M542" s="106"/>
      <c r="N542" s="106"/>
      <c r="O542" s="106"/>
      <c r="P542" s="106"/>
      <c r="Q542" s="106"/>
      <c r="R542" s="106"/>
      <c r="S542" s="106"/>
      <c r="T542" s="106"/>
      <c r="U542" s="106"/>
      <c r="V542" s="106"/>
      <c r="W542" s="106"/>
      <c r="X542" s="106"/>
      <c r="Y542" s="106"/>
      <c r="Z542" s="106"/>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21"/>
      <c r="BK542" s="221"/>
    </row>
    <row r="543" spans="1:63" hidden="1" outlineLevel="1">
      <c r="A543" s="9"/>
      <c r="B543" s="44"/>
      <c r="C543" s="270" t="str">
        <f>Asset2</f>
        <v>Switchgear</v>
      </c>
      <c r="D543" s="9"/>
      <c r="E543" s="9"/>
      <c r="F543" s="139"/>
      <c r="G543" s="201">
        <f>Input!Q8</f>
        <v>15.455696168577855</v>
      </c>
      <c r="H543" s="118"/>
      <c r="I543" s="118"/>
      <c r="J543" s="118"/>
      <c r="K543" s="118"/>
      <c r="L543" s="118"/>
      <c r="M543" s="106"/>
      <c r="N543" s="106"/>
      <c r="O543" s="106"/>
      <c r="P543" s="106"/>
      <c r="Q543" s="106"/>
      <c r="R543" s="106"/>
      <c r="S543" s="106"/>
      <c r="T543" s="106"/>
      <c r="U543" s="106"/>
      <c r="V543" s="106"/>
      <c r="W543" s="106"/>
      <c r="X543" s="106"/>
      <c r="Y543" s="106"/>
      <c r="Z543" s="106"/>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21"/>
      <c r="BK543" s="221"/>
    </row>
    <row r="544" spans="1:63" hidden="1" outlineLevel="1">
      <c r="A544" s="9"/>
      <c r="B544" s="44"/>
      <c r="C544" s="270" t="str">
        <f>Asset3</f>
        <v>Transformers</v>
      </c>
      <c r="D544" s="9"/>
      <c r="E544" s="9"/>
      <c r="F544" s="139"/>
      <c r="G544" s="201">
        <f>Input!Q9</f>
        <v>0.9104404614822883</v>
      </c>
      <c r="H544" s="118"/>
      <c r="I544" s="118"/>
      <c r="J544" s="118"/>
      <c r="K544" s="118"/>
      <c r="L544" s="118"/>
      <c r="M544" s="106"/>
      <c r="N544" s="106"/>
      <c r="O544" s="106"/>
      <c r="P544" s="106"/>
      <c r="Q544" s="106"/>
      <c r="R544" s="106"/>
      <c r="S544" s="106"/>
      <c r="T544" s="106"/>
      <c r="U544" s="106"/>
      <c r="V544" s="106"/>
      <c r="W544" s="106"/>
      <c r="X544" s="106"/>
      <c r="Y544" s="106"/>
      <c r="Z544" s="106"/>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21"/>
      <c r="BK544" s="221"/>
    </row>
    <row r="545" spans="1:63" hidden="1" outlineLevel="1">
      <c r="A545" s="9"/>
      <c r="B545" s="44"/>
      <c r="C545" s="270" t="str">
        <f>Asset4</f>
        <v>Reactive</v>
      </c>
      <c r="D545" s="9"/>
      <c r="E545" s="9"/>
      <c r="F545" s="139"/>
      <c r="G545" s="201">
        <f>Input!Q10</f>
        <v>-4.7265766335035275</v>
      </c>
      <c r="H545" s="118"/>
      <c r="I545" s="118"/>
      <c r="J545" s="118"/>
      <c r="K545" s="118"/>
      <c r="L545" s="118"/>
      <c r="M545" s="106"/>
      <c r="N545" s="106"/>
      <c r="O545" s="106"/>
      <c r="P545" s="106"/>
      <c r="Q545" s="106"/>
      <c r="R545" s="106"/>
      <c r="S545" s="106"/>
      <c r="T545" s="106"/>
      <c r="U545" s="106"/>
      <c r="V545" s="106"/>
      <c r="W545" s="106"/>
      <c r="X545" s="106"/>
      <c r="Y545" s="106"/>
      <c r="Z545" s="106"/>
      <c r="AA545" s="215"/>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c r="AZ545" s="215"/>
      <c r="BA545" s="215"/>
      <c r="BB545" s="215"/>
      <c r="BC545" s="215"/>
      <c r="BD545" s="215"/>
      <c r="BE545" s="215"/>
      <c r="BF545" s="215"/>
      <c r="BG545" s="215"/>
      <c r="BH545" s="215"/>
      <c r="BI545" s="215"/>
      <c r="BJ545" s="221"/>
      <c r="BK545" s="221"/>
    </row>
    <row r="546" spans="1:63" hidden="1" outlineLevel="1">
      <c r="A546" s="9"/>
      <c r="B546" s="44"/>
      <c r="C546" s="270" t="str">
        <f>Asset5</f>
        <v>Towers and Conductor</v>
      </c>
      <c r="D546" s="9"/>
      <c r="E546" s="9"/>
      <c r="F546" s="139"/>
      <c r="G546" s="201">
        <f>Input!Q11</f>
        <v>38.984171014791826</v>
      </c>
      <c r="H546" s="118"/>
      <c r="I546" s="118"/>
      <c r="J546" s="118"/>
      <c r="K546" s="118"/>
      <c r="L546" s="118"/>
      <c r="M546" s="106"/>
      <c r="N546" s="106"/>
      <c r="O546" s="106"/>
      <c r="P546" s="106"/>
      <c r="Q546" s="106"/>
      <c r="R546" s="106"/>
      <c r="S546" s="106"/>
      <c r="T546" s="106"/>
      <c r="U546" s="106"/>
      <c r="V546" s="106"/>
      <c r="W546" s="106"/>
      <c r="X546" s="106"/>
      <c r="Y546" s="106"/>
      <c r="Z546" s="106"/>
      <c r="AA546" s="215"/>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c r="AZ546" s="215"/>
      <c r="BA546" s="215"/>
      <c r="BB546" s="215"/>
      <c r="BC546" s="215"/>
      <c r="BD546" s="215"/>
      <c r="BE546" s="215"/>
      <c r="BF546" s="215"/>
      <c r="BG546" s="215"/>
      <c r="BH546" s="215"/>
      <c r="BI546" s="215"/>
      <c r="BJ546" s="221"/>
      <c r="BK546" s="221"/>
    </row>
    <row r="547" spans="1:63" hidden="1" outlineLevel="1">
      <c r="A547" s="9"/>
      <c r="B547" s="44"/>
      <c r="C547" s="270" t="str">
        <f>Asset6</f>
        <v>Establishment</v>
      </c>
      <c r="D547" s="9"/>
      <c r="E547" s="9"/>
      <c r="F547" s="139"/>
      <c r="G547" s="201">
        <f>Input!Q12</f>
        <v>12.000040263973975</v>
      </c>
      <c r="H547" s="118"/>
      <c r="I547" s="118"/>
      <c r="J547" s="118"/>
      <c r="K547" s="118"/>
      <c r="L547" s="118"/>
      <c r="M547" s="106"/>
      <c r="N547" s="106"/>
      <c r="O547" s="106"/>
      <c r="P547" s="106"/>
      <c r="Q547" s="106"/>
      <c r="R547" s="106"/>
      <c r="S547" s="106"/>
      <c r="T547" s="106"/>
      <c r="U547" s="106"/>
      <c r="V547" s="106"/>
      <c r="W547" s="106"/>
      <c r="X547" s="106"/>
      <c r="Y547" s="106"/>
      <c r="Z547" s="106"/>
      <c r="AA547" s="215"/>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5"/>
      <c r="AX547" s="215"/>
      <c r="AY547" s="215"/>
      <c r="AZ547" s="215"/>
      <c r="BA547" s="215"/>
      <c r="BB547" s="215"/>
      <c r="BC547" s="215"/>
      <c r="BD547" s="215"/>
      <c r="BE547" s="215"/>
      <c r="BF547" s="215"/>
      <c r="BG547" s="215"/>
      <c r="BH547" s="215"/>
      <c r="BI547" s="215"/>
      <c r="BJ547" s="221"/>
      <c r="BK547" s="221"/>
    </row>
    <row r="548" spans="1:63" hidden="1" outlineLevel="1">
      <c r="A548" s="9"/>
      <c r="B548" s="44"/>
      <c r="C548" s="270" t="str">
        <f>Asset7</f>
        <v>Communications</v>
      </c>
      <c r="D548" s="9"/>
      <c r="E548" s="9"/>
      <c r="F548" s="139"/>
      <c r="G548" s="201">
        <f>Input!Q13</f>
        <v>-13.590356985680822</v>
      </c>
      <c r="H548" s="118"/>
      <c r="I548" s="118"/>
      <c r="J548" s="118"/>
      <c r="K548" s="118"/>
      <c r="L548" s="118"/>
      <c r="M548" s="106"/>
      <c r="N548" s="106"/>
      <c r="O548" s="106"/>
      <c r="P548" s="106"/>
      <c r="Q548" s="106"/>
      <c r="R548" s="106"/>
      <c r="S548" s="106"/>
      <c r="T548" s="106"/>
      <c r="U548" s="106"/>
      <c r="V548" s="106"/>
      <c r="W548" s="106"/>
      <c r="X548" s="106"/>
      <c r="Y548" s="106"/>
      <c r="Z548" s="106"/>
      <c r="AA548" s="215"/>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5"/>
      <c r="AX548" s="215"/>
      <c r="AY548" s="215"/>
      <c r="AZ548" s="215"/>
      <c r="BA548" s="215"/>
      <c r="BB548" s="215"/>
      <c r="BC548" s="215"/>
      <c r="BD548" s="215"/>
      <c r="BE548" s="215"/>
      <c r="BF548" s="215"/>
      <c r="BG548" s="215"/>
      <c r="BH548" s="215"/>
      <c r="BI548" s="215"/>
      <c r="BJ548" s="221"/>
      <c r="BK548" s="221"/>
    </row>
    <row r="549" spans="1:63" hidden="1" outlineLevel="1">
      <c r="A549" s="9"/>
      <c r="B549" s="44"/>
      <c r="C549" s="270" t="str">
        <f>Asset8</f>
        <v>Inventory</v>
      </c>
      <c r="D549" s="9"/>
      <c r="E549" s="9"/>
      <c r="F549" s="139"/>
      <c r="G549" s="201">
        <f>Input!Q14</f>
        <v>1.8185</v>
      </c>
      <c r="H549" s="118"/>
      <c r="I549" s="118"/>
      <c r="J549" s="118"/>
      <c r="K549" s="118"/>
      <c r="L549" s="118"/>
      <c r="M549" s="106"/>
      <c r="N549" s="106"/>
      <c r="O549" s="106"/>
      <c r="P549" s="106"/>
      <c r="Q549" s="106"/>
      <c r="R549" s="106"/>
      <c r="S549" s="106"/>
      <c r="T549" s="106"/>
      <c r="U549" s="106"/>
      <c r="V549" s="106"/>
      <c r="W549" s="106"/>
      <c r="X549" s="106"/>
      <c r="Y549" s="106"/>
      <c r="Z549" s="106"/>
      <c r="AA549" s="215"/>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5"/>
      <c r="AX549" s="215"/>
      <c r="AY549" s="215"/>
      <c r="AZ549" s="215"/>
      <c r="BA549" s="215"/>
      <c r="BB549" s="215"/>
      <c r="BC549" s="215"/>
      <c r="BD549" s="215"/>
      <c r="BE549" s="215"/>
      <c r="BF549" s="215"/>
      <c r="BG549" s="215"/>
      <c r="BH549" s="215"/>
      <c r="BI549" s="215"/>
      <c r="BJ549" s="221"/>
      <c r="BK549" s="221"/>
    </row>
    <row r="550" spans="1:63" hidden="1" outlineLevel="1">
      <c r="A550" s="9"/>
      <c r="B550" s="44"/>
      <c r="C550" s="270" t="str">
        <f>Asset9</f>
        <v>IT</v>
      </c>
      <c r="D550" s="9"/>
      <c r="E550" s="9"/>
      <c r="F550" s="139"/>
      <c r="G550" s="201">
        <f>Input!Q15</f>
        <v>15.693</v>
      </c>
      <c r="H550" s="118"/>
      <c r="I550" s="118"/>
      <c r="J550" s="118"/>
      <c r="K550" s="118"/>
      <c r="L550" s="118"/>
      <c r="M550" s="106"/>
      <c r="N550" s="106"/>
      <c r="O550" s="106"/>
      <c r="P550" s="106"/>
      <c r="Q550" s="106"/>
      <c r="R550" s="106"/>
      <c r="S550" s="106"/>
      <c r="T550" s="106"/>
      <c r="U550" s="106"/>
      <c r="V550" s="106"/>
      <c r="W550" s="106"/>
      <c r="X550" s="106"/>
      <c r="Y550" s="106"/>
      <c r="Z550" s="106"/>
      <c r="AA550" s="215"/>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5"/>
      <c r="AX550" s="215"/>
      <c r="AY550" s="215"/>
      <c r="AZ550" s="215"/>
      <c r="BA550" s="215"/>
      <c r="BB550" s="215"/>
      <c r="BC550" s="215"/>
      <c r="BD550" s="215"/>
      <c r="BE550" s="215"/>
      <c r="BF550" s="215"/>
      <c r="BG550" s="215"/>
      <c r="BH550" s="215"/>
      <c r="BI550" s="215"/>
      <c r="BJ550" s="221"/>
      <c r="BK550" s="221"/>
    </row>
    <row r="551" spans="1:63" hidden="1" outlineLevel="1">
      <c r="A551" s="9"/>
      <c r="B551" s="44"/>
      <c r="C551" s="270" t="str">
        <f>Asset10</f>
        <v>Vehicles</v>
      </c>
      <c r="D551" s="9"/>
      <c r="E551" s="9"/>
      <c r="F551" s="139"/>
      <c r="G551" s="201">
        <f>Input!Q16</f>
        <v>-2.4E-2</v>
      </c>
      <c r="H551" s="118"/>
      <c r="I551" s="118"/>
      <c r="J551" s="118"/>
      <c r="K551" s="118"/>
      <c r="L551" s="118"/>
      <c r="M551" s="106"/>
      <c r="N551" s="106"/>
      <c r="O551" s="106"/>
      <c r="P551" s="106"/>
      <c r="Q551" s="106"/>
      <c r="R551" s="106"/>
      <c r="S551" s="106"/>
      <c r="T551" s="106"/>
      <c r="U551" s="106"/>
      <c r="V551" s="106"/>
      <c r="W551" s="106"/>
      <c r="X551" s="106"/>
      <c r="Y551" s="106"/>
      <c r="Z551" s="106"/>
      <c r="AA551" s="215"/>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5"/>
      <c r="AX551" s="215"/>
      <c r="AY551" s="215"/>
      <c r="AZ551" s="215"/>
      <c r="BA551" s="215"/>
      <c r="BB551" s="215"/>
      <c r="BC551" s="215"/>
      <c r="BD551" s="215"/>
      <c r="BE551" s="215"/>
      <c r="BF551" s="215"/>
      <c r="BG551" s="215"/>
      <c r="BH551" s="215"/>
      <c r="BI551" s="215"/>
      <c r="BJ551" s="221"/>
      <c r="BK551" s="221"/>
    </row>
    <row r="552" spans="1:63" hidden="1" outlineLevel="1">
      <c r="A552" s="9"/>
      <c r="B552" s="44"/>
      <c r="C552" s="270" t="str">
        <f>Asset11</f>
        <v>other</v>
      </c>
      <c r="D552" s="9"/>
      <c r="E552" s="9"/>
      <c r="F552" s="139"/>
      <c r="G552" s="201">
        <f>Input!Q17</f>
        <v>5.681</v>
      </c>
      <c r="H552" s="118"/>
      <c r="I552" s="118"/>
      <c r="J552" s="118"/>
      <c r="K552" s="118"/>
      <c r="L552" s="118"/>
      <c r="M552" s="106"/>
      <c r="N552" s="106"/>
      <c r="O552" s="106"/>
      <c r="P552" s="106"/>
      <c r="Q552" s="106"/>
      <c r="R552" s="106"/>
      <c r="S552" s="106"/>
      <c r="T552" s="106"/>
      <c r="U552" s="106"/>
      <c r="V552" s="106"/>
      <c r="W552" s="106"/>
      <c r="X552" s="106"/>
      <c r="Y552" s="106"/>
      <c r="Z552" s="106"/>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21"/>
      <c r="BK552" s="221"/>
    </row>
    <row r="553" spans="1:63" hidden="1" outlineLevel="1">
      <c r="A553" s="9"/>
      <c r="B553" s="44"/>
      <c r="C553" s="270" t="str">
        <f>Asset12</f>
        <v>premises</v>
      </c>
      <c r="D553" s="9"/>
      <c r="E553" s="9"/>
      <c r="F553" s="139"/>
      <c r="G553" s="201">
        <f>Input!Q18</f>
        <v>4.0469999999999997</v>
      </c>
      <c r="H553" s="118"/>
      <c r="I553" s="118"/>
      <c r="J553" s="118"/>
      <c r="K553" s="118"/>
      <c r="L553" s="118"/>
      <c r="M553" s="106"/>
      <c r="N553" s="106"/>
      <c r="O553" s="106"/>
      <c r="P553" s="106"/>
      <c r="Q553" s="106"/>
      <c r="R553" s="106"/>
      <c r="S553" s="106"/>
      <c r="T553" s="106"/>
      <c r="U553" s="106"/>
      <c r="V553" s="106"/>
      <c r="W553" s="106"/>
      <c r="X553" s="106"/>
      <c r="Y553" s="106"/>
      <c r="Z553" s="106"/>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21"/>
      <c r="BK553" s="221"/>
    </row>
    <row r="554" spans="1:63" hidden="1" outlineLevel="1">
      <c r="A554" s="9"/>
      <c r="B554" s="44"/>
      <c r="C554" s="270" t="str">
        <f>Asset13</f>
        <v>Land</v>
      </c>
      <c r="D554" s="9"/>
      <c r="E554" s="9"/>
      <c r="F554" s="139"/>
      <c r="G554" s="201">
        <f>Input!Q19</f>
        <v>-2.4674295714323651</v>
      </c>
      <c r="H554" s="118"/>
      <c r="I554" s="118"/>
      <c r="J554" s="118"/>
      <c r="K554" s="118"/>
      <c r="L554" s="118"/>
      <c r="M554" s="106"/>
      <c r="N554" s="106"/>
      <c r="O554" s="106"/>
      <c r="P554" s="106"/>
      <c r="Q554" s="106"/>
      <c r="R554" s="106"/>
      <c r="S554" s="106"/>
      <c r="T554" s="106"/>
      <c r="U554" s="106"/>
      <c r="V554" s="106"/>
      <c r="W554" s="106"/>
      <c r="X554" s="106"/>
      <c r="Y554" s="106"/>
      <c r="Z554" s="106"/>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21"/>
      <c r="BK554" s="221"/>
    </row>
    <row r="555" spans="1:63" hidden="1" outlineLevel="1">
      <c r="A555" s="9"/>
      <c r="B555" s="44"/>
      <c r="C555" s="270" t="str">
        <f>Asset14</f>
        <v>Easements</v>
      </c>
      <c r="D555" s="9"/>
      <c r="E555" s="9"/>
      <c r="F555" s="139"/>
      <c r="G555" s="201">
        <f>Input!Q20</f>
        <v>5.9553694764592276E-2</v>
      </c>
      <c r="H555" s="118"/>
      <c r="I555" s="118"/>
      <c r="J555" s="118"/>
      <c r="K555" s="118"/>
      <c r="L555" s="118"/>
      <c r="M555" s="106"/>
      <c r="N555" s="106"/>
      <c r="O555" s="106"/>
      <c r="P555" s="106"/>
      <c r="Q555" s="106"/>
      <c r="R555" s="106"/>
      <c r="S555" s="106"/>
      <c r="T555" s="106"/>
      <c r="U555" s="106"/>
      <c r="V555" s="106"/>
      <c r="W555" s="106"/>
      <c r="X555" s="106"/>
      <c r="Y555" s="106"/>
      <c r="Z555" s="106"/>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21"/>
      <c r="BK555" s="221"/>
    </row>
    <row r="556" spans="1:63" hidden="1" outlineLevel="1">
      <c r="A556" s="9"/>
      <c r="B556" s="44"/>
      <c r="C556" s="270">
        <f>Asset15</f>
        <v>0</v>
      </c>
      <c r="D556" s="9"/>
      <c r="E556" s="9"/>
      <c r="F556" s="139"/>
      <c r="G556" s="201">
        <f>Input!Q21</f>
        <v>0</v>
      </c>
      <c r="H556" s="118"/>
      <c r="I556" s="118"/>
      <c r="J556" s="118"/>
      <c r="K556" s="118"/>
      <c r="L556" s="118"/>
      <c r="M556" s="106"/>
      <c r="N556" s="106"/>
      <c r="O556" s="106"/>
      <c r="P556" s="106"/>
      <c r="Q556" s="106"/>
      <c r="R556" s="106"/>
      <c r="S556" s="106"/>
      <c r="T556" s="106"/>
      <c r="U556" s="106"/>
      <c r="V556" s="106"/>
      <c r="W556" s="106"/>
      <c r="X556" s="106"/>
      <c r="Y556" s="106"/>
      <c r="Z556" s="106"/>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21"/>
      <c r="BK556" s="221"/>
    </row>
    <row r="557" spans="1:63" hidden="1" outlineLevel="1">
      <c r="A557" s="9"/>
      <c r="B557" s="44"/>
      <c r="C557" s="270">
        <f>Asset16</f>
        <v>0</v>
      </c>
      <c r="D557" s="9"/>
      <c r="E557" s="9"/>
      <c r="F557" s="139"/>
      <c r="G557" s="201">
        <f>Input!Q22</f>
        <v>0</v>
      </c>
      <c r="H557" s="118"/>
      <c r="I557" s="118"/>
      <c r="J557" s="118"/>
      <c r="K557" s="118"/>
      <c r="L557" s="118"/>
      <c r="M557" s="106"/>
      <c r="N557" s="106"/>
      <c r="O557" s="106"/>
      <c r="P557" s="106"/>
      <c r="Q557" s="106"/>
      <c r="R557" s="106"/>
      <c r="S557" s="106"/>
      <c r="T557" s="106"/>
      <c r="U557" s="106"/>
      <c r="V557" s="106"/>
      <c r="W557" s="106"/>
      <c r="X557" s="106"/>
      <c r="Y557" s="106"/>
      <c r="Z557" s="106"/>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21"/>
      <c r="BK557" s="221"/>
    </row>
    <row r="558" spans="1:63" hidden="1" outlineLevel="1">
      <c r="A558" s="9"/>
      <c r="B558" s="44"/>
      <c r="C558" s="270">
        <f>Asset17</f>
        <v>0</v>
      </c>
      <c r="D558" s="9"/>
      <c r="E558" s="9"/>
      <c r="F558" s="139"/>
      <c r="G558" s="201">
        <f>Input!Q23</f>
        <v>0</v>
      </c>
      <c r="H558" s="118"/>
      <c r="I558" s="118"/>
      <c r="J558" s="118"/>
      <c r="K558" s="118"/>
      <c r="L558" s="118"/>
      <c r="M558" s="106"/>
      <c r="N558" s="106"/>
      <c r="O558" s="106"/>
      <c r="P558" s="106"/>
      <c r="Q558" s="106"/>
      <c r="R558" s="106"/>
      <c r="S558" s="106"/>
      <c r="T558" s="106"/>
      <c r="U558" s="106"/>
      <c r="V558" s="106"/>
      <c r="W558" s="106"/>
      <c r="X558" s="106"/>
      <c r="Y558" s="106"/>
      <c r="Z558" s="106"/>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21"/>
      <c r="BK558" s="221"/>
    </row>
    <row r="559" spans="1:63" hidden="1" outlineLevel="1">
      <c r="A559" s="9"/>
      <c r="B559" s="44"/>
      <c r="C559" s="270">
        <f>Asset18</f>
        <v>0</v>
      </c>
      <c r="D559" s="9"/>
      <c r="E559" s="9"/>
      <c r="F559" s="139"/>
      <c r="G559" s="201">
        <f>Input!Q24</f>
        <v>0</v>
      </c>
      <c r="H559" s="118"/>
      <c r="I559" s="118"/>
      <c r="J559" s="118"/>
      <c r="K559" s="118"/>
      <c r="L559" s="118"/>
      <c r="M559" s="106"/>
      <c r="N559" s="106"/>
      <c r="O559" s="106"/>
      <c r="P559" s="106"/>
      <c r="Q559" s="106"/>
      <c r="R559" s="106"/>
      <c r="S559" s="106"/>
      <c r="T559" s="106"/>
      <c r="U559" s="106"/>
      <c r="V559" s="106"/>
      <c r="W559" s="106"/>
      <c r="X559" s="106"/>
      <c r="Y559" s="106"/>
      <c r="Z559" s="106"/>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21"/>
      <c r="BK559" s="221"/>
    </row>
    <row r="560" spans="1:63" hidden="1" outlineLevel="1">
      <c r="A560" s="9"/>
      <c r="B560" s="44"/>
      <c r="C560" s="270">
        <f>Asset19</f>
        <v>0</v>
      </c>
      <c r="D560" s="9"/>
      <c r="E560" s="9"/>
      <c r="F560" s="139"/>
      <c r="G560" s="201">
        <f>Input!Q25</f>
        <v>0</v>
      </c>
      <c r="H560" s="118"/>
      <c r="I560" s="118"/>
      <c r="J560" s="118"/>
      <c r="K560" s="118"/>
      <c r="L560" s="118"/>
      <c r="M560" s="106"/>
      <c r="N560" s="106"/>
      <c r="O560" s="106"/>
      <c r="P560" s="106"/>
      <c r="Q560" s="106"/>
      <c r="R560" s="106"/>
      <c r="S560" s="106"/>
      <c r="T560" s="106"/>
      <c r="U560" s="106"/>
      <c r="V560" s="106"/>
      <c r="W560" s="106"/>
      <c r="X560" s="106"/>
      <c r="Y560" s="106"/>
      <c r="Z560" s="106"/>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21"/>
      <c r="BK560" s="221"/>
    </row>
    <row r="561" spans="1:63" hidden="1" outlineLevel="1">
      <c r="A561" s="9"/>
      <c r="B561" s="44"/>
      <c r="C561" s="270">
        <f>Asset20</f>
        <v>0</v>
      </c>
      <c r="D561" s="9"/>
      <c r="E561" s="9"/>
      <c r="F561" s="139"/>
      <c r="G561" s="201">
        <f>Input!Q26</f>
        <v>0</v>
      </c>
      <c r="H561" s="118"/>
      <c r="I561" s="118"/>
      <c r="J561" s="118"/>
      <c r="K561" s="118"/>
      <c r="L561" s="118"/>
      <c r="M561" s="106"/>
      <c r="N561" s="106"/>
      <c r="O561" s="106"/>
      <c r="P561" s="106"/>
      <c r="Q561" s="106"/>
      <c r="R561" s="106"/>
      <c r="S561" s="106"/>
      <c r="T561" s="106"/>
      <c r="U561" s="106"/>
      <c r="V561" s="106"/>
      <c r="W561" s="106"/>
      <c r="X561" s="106"/>
      <c r="Y561" s="106"/>
      <c r="Z561" s="106"/>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21"/>
      <c r="BK561" s="221"/>
    </row>
    <row r="562" spans="1:63" hidden="1" outlineLevel="1">
      <c r="A562" s="9"/>
      <c r="B562" s="44"/>
      <c r="C562" s="270">
        <f>Asset21</f>
        <v>0</v>
      </c>
      <c r="D562" s="9"/>
      <c r="E562" s="9"/>
      <c r="F562" s="139"/>
      <c r="G562" s="201">
        <f>Input!Q27</f>
        <v>0</v>
      </c>
      <c r="H562" s="118"/>
      <c r="I562" s="118"/>
      <c r="J562" s="118"/>
      <c r="K562" s="118"/>
      <c r="L562" s="118"/>
      <c r="M562" s="106"/>
      <c r="N562" s="106"/>
      <c r="O562" s="106"/>
      <c r="P562" s="106"/>
      <c r="Q562" s="106"/>
      <c r="R562" s="106"/>
      <c r="S562" s="106"/>
      <c r="T562" s="106"/>
      <c r="U562" s="106"/>
      <c r="V562" s="106"/>
      <c r="W562" s="106"/>
      <c r="X562" s="106"/>
      <c r="Y562" s="106"/>
      <c r="Z562" s="106"/>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21"/>
      <c r="BK562" s="221"/>
    </row>
    <row r="563" spans="1:63" hidden="1" outlineLevel="1">
      <c r="A563" s="9"/>
      <c r="B563" s="44"/>
      <c r="C563" s="270">
        <f>Asset22</f>
        <v>0</v>
      </c>
      <c r="D563" s="9"/>
      <c r="E563" s="9"/>
      <c r="F563" s="139"/>
      <c r="G563" s="201">
        <f>Input!Q28</f>
        <v>0</v>
      </c>
      <c r="H563" s="118"/>
      <c r="I563" s="118"/>
      <c r="J563" s="118"/>
      <c r="K563" s="118"/>
      <c r="L563" s="118"/>
      <c r="M563" s="106"/>
      <c r="N563" s="106"/>
      <c r="O563" s="106"/>
      <c r="P563" s="106"/>
      <c r="Q563" s="106"/>
      <c r="R563" s="106"/>
      <c r="S563" s="106"/>
      <c r="T563" s="106"/>
      <c r="U563" s="106"/>
      <c r="V563" s="106"/>
      <c r="W563" s="106"/>
      <c r="X563" s="106"/>
      <c r="Y563" s="106"/>
      <c r="Z563" s="106"/>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21"/>
      <c r="BK563" s="221"/>
    </row>
    <row r="564" spans="1:63" hidden="1" outlineLevel="1">
      <c r="A564" s="9"/>
      <c r="B564" s="44"/>
      <c r="C564" s="270">
        <f>Asset23</f>
        <v>0</v>
      </c>
      <c r="D564" s="9"/>
      <c r="E564" s="9"/>
      <c r="F564" s="139"/>
      <c r="G564" s="201">
        <f>Input!Q29</f>
        <v>0</v>
      </c>
      <c r="H564" s="118"/>
      <c r="I564" s="118"/>
      <c r="J564" s="118"/>
      <c r="K564" s="118"/>
      <c r="L564" s="118"/>
      <c r="M564" s="106"/>
      <c r="N564" s="106"/>
      <c r="O564" s="106"/>
      <c r="P564" s="106"/>
      <c r="Q564" s="106"/>
      <c r="R564" s="106"/>
      <c r="S564" s="106"/>
      <c r="T564" s="106"/>
      <c r="U564" s="106"/>
      <c r="V564" s="106"/>
      <c r="W564" s="106"/>
      <c r="X564" s="106"/>
      <c r="Y564" s="106"/>
      <c r="Z564" s="106"/>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21"/>
      <c r="BK564" s="221"/>
    </row>
    <row r="565" spans="1:63" hidden="1" outlineLevel="1">
      <c r="A565" s="9"/>
      <c r="B565" s="44"/>
      <c r="C565" s="270">
        <f>Asset24</f>
        <v>0</v>
      </c>
      <c r="D565" s="9"/>
      <c r="E565" s="9"/>
      <c r="F565" s="139"/>
      <c r="G565" s="201">
        <f>Input!Q30</f>
        <v>0</v>
      </c>
      <c r="H565" s="118"/>
      <c r="I565" s="118"/>
      <c r="J565" s="118"/>
      <c r="K565" s="118"/>
      <c r="L565" s="118"/>
      <c r="M565" s="106"/>
      <c r="N565" s="106"/>
      <c r="O565" s="106"/>
      <c r="P565" s="106"/>
      <c r="Q565" s="106"/>
      <c r="R565" s="106"/>
      <c r="S565" s="106"/>
      <c r="T565" s="106"/>
      <c r="U565" s="106"/>
      <c r="V565" s="106"/>
      <c r="W565" s="106"/>
      <c r="X565" s="106"/>
      <c r="Y565" s="106"/>
      <c r="Z565" s="106"/>
      <c r="AA565" s="215"/>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5"/>
      <c r="AX565" s="215"/>
      <c r="AY565" s="215"/>
      <c r="AZ565" s="215"/>
      <c r="BA565" s="215"/>
      <c r="BB565" s="215"/>
      <c r="BC565" s="215"/>
      <c r="BD565" s="215"/>
      <c r="BE565" s="215"/>
      <c r="BF565" s="215"/>
      <c r="BG565" s="215"/>
      <c r="BH565" s="215"/>
      <c r="BI565" s="215"/>
      <c r="BJ565" s="221"/>
      <c r="BK565" s="221"/>
    </row>
    <row r="566" spans="1:63" hidden="1" outlineLevel="1">
      <c r="A566" s="9"/>
      <c r="B566" s="44"/>
      <c r="C566" s="270">
        <f>Asset25</f>
        <v>0</v>
      </c>
      <c r="D566" s="9"/>
      <c r="E566" s="9"/>
      <c r="F566" s="139"/>
      <c r="G566" s="201">
        <f>Input!Q31</f>
        <v>0</v>
      </c>
      <c r="H566" s="118"/>
      <c r="I566" s="118"/>
      <c r="J566" s="118"/>
      <c r="K566" s="118"/>
      <c r="L566" s="118"/>
      <c r="M566" s="106"/>
      <c r="N566" s="106"/>
      <c r="O566" s="106"/>
      <c r="P566" s="106"/>
      <c r="Q566" s="106"/>
      <c r="R566" s="106"/>
      <c r="S566" s="106"/>
      <c r="T566" s="106"/>
      <c r="U566" s="106"/>
      <c r="V566" s="106"/>
      <c r="W566" s="106"/>
      <c r="X566" s="106"/>
      <c r="Y566" s="106"/>
      <c r="Z566" s="106"/>
      <c r="AA566" s="215"/>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5"/>
      <c r="AX566" s="215"/>
      <c r="AY566" s="215"/>
      <c r="AZ566" s="215"/>
      <c r="BA566" s="215"/>
      <c r="BB566" s="215"/>
      <c r="BC566" s="215"/>
      <c r="BD566" s="215"/>
      <c r="BE566" s="215"/>
      <c r="BF566" s="215"/>
      <c r="BG566" s="215"/>
      <c r="BH566" s="215"/>
      <c r="BI566" s="215"/>
      <c r="BJ566" s="221"/>
      <c r="BK566" s="221"/>
    </row>
    <row r="567" spans="1:63" hidden="1" outlineLevel="1">
      <c r="A567" s="9"/>
      <c r="B567" s="44"/>
      <c r="C567" s="270">
        <f>Asset26</f>
        <v>0</v>
      </c>
      <c r="D567" s="9"/>
      <c r="E567" s="9"/>
      <c r="F567" s="139"/>
      <c r="G567" s="201">
        <f>Input!Q32</f>
        <v>0</v>
      </c>
      <c r="H567" s="118"/>
      <c r="I567" s="118"/>
      <c r="J567" s="118"/>
      <c r="K567" s="118"/>
      <c r="L567" s="118"/>
      <c r="M567" s="106"/>
      <c r="N567" s="106"/>
      <c r="O567" s="106"/>
      <c r="P567" s="106"/>
      <c r="Q567" s="106"/>
      <c r="R567" s="106"/>
      <c r="S567" s="106"/>
      <c r="T567" s="106"/>
      <c r="U567" s="106"/>
      <c r="V567" s="106"/>
      <c r="W567" s="106"/>
      <c r="X567" s="106"/>
      <c r="Y567" s="106"/>
      <c r="Z567" s="106"/>
      <c r="AA567" s="215"/>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5"/>
      <c r="AX567" s="215"/>
      <c r="AY567" s="215"/>
      <c r="AZ567" s="215"/>
      <c r="BA567" s="215"/>
      <c r="BB567" s="215"/>
      <c r="BC567" s="215"/>
      <c r="BD567" s="215"/>
      <c r="BE567" s="215"/>
      <c r="BF567" s="215"/>
      <c r="BG567" s="215"/>
      <c r="BH567" s="215"/>
      <c r="BI567" s="215"/>
      <c r="BJ567" s="221"/>
      <c r="BK567" s="221"/>
    </row>
    <row r="568" spans="1:63" hidden="1" outlineLevel="1">
      <c r="A568" s="9"/>
      <c r="B568" s="44"/>
      <c r="C568" s="270">
        <f>Asset27</f>
        <v>0</v>
      </c>
      <c r="D568" s="9"/>
      <c r="E568" s="9"/>
      <c r="F568" s="139"/>
      <c r="G568" s="201">
        <f>Input!Q33</f>
        <v>0</v>
      </c>
      <c r="H568" s="118"/>
      <c r="I568" s="118"/>
      <c r="J568" s="118"/>
      <c r="K568" s="118"/>
      <c r="L568" s="118"/>
      <c r="M568" s="106"/>
      <c r="N568" s="106"/>
      <c r="O568" s="106"/>
      <c r="P568" s="106"/>
      <c r="Q568" s="106"/>
      <c r="R568" s="106"/>
      <c r="S568" s="106"/>
      <c r="T568" s="106"/>
      <c r="U568" s="106"/>
      <c r="V568" s="106"/>
      <c r="W568" s="106"/>
      <c r="X568" s="106"/>
      <c r="Y568" s="106"/>
      <c r="Z568" s="106"/>
      <c r="AA568" s="215"/>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5"/>
      <c r="AX568" s="215"/>
      <c r="AY568" s="215"/>
      <c r="AZ568" s="215"/>
      <c r="BA568" s="215"/>
      <c r="BB568" s="215"/>
      <c r="BC568" s="215"/>
      <c r="BD568" s="215"/>
      <c r="BE568" s="215"/>
      <c r="BF568" s="215"/>
      <c r="BG568" s="215"/>
      <c r="BH568" s="215"/>
      <c r="BI568" s="215"/>
      <c r="BJ568" s="221"/>
      <c r="BK568" s="221"/>
    </row>
    <row r="569" spans="1:63" hidden="1" outlineLevel="1">
      <c r="A569" s="9"/>
      <c r="B569" s="44"/>
      <c r="C569" s="270">
        <f>Asset28</f>
        <v>0</v>
      </c>
      <c r="D569" s="9"/>
      <c r="E569" s="9"/>
      <c r="F569" s="139"/>
      <c r="G569" s="201">
        <f>Input!Q34</f>
        <v>0</v>
      </c>
      <c r="H569" s="118"/>
      <c r="I569" s="118"/>
      <c r="J569" s="118"/>
      <c r="K569" s="118"/>
      <c r="L569" s="118"/>
      <c r="M569" s="106"/>
      <c r="N569" s="106"/>
      <c r="O569" s="106"/>
      <c r="P569" s="106"/>
      <c r="Q569" s="106"/>
      <c r="R569" s="106"/>
      <c r="S569" s="106"/>
      <c r="T569" s="106"/>
      <c r="U569" s="106"/>
      <c r="V569" s="106"/>
      <c r="W569" s="106"/>
      <c r="X569" s="106"/>
      <c r="Y569" s="106"/>
      <c r="Z569" s="106"/>
      <c r="AA569" s="215"/>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5"/>
      <c r="AX569" s="215"/>
      <c r="AY569" s="215"/>
      <c r="AZ569" s="215"/>
      <c r="BA569" s="215"/>
      <c r="BB569" s="215"/>
      <c r="BC569" s="215"/>
      <c r="BD569" s="215"/>
      <c r="BE569" s="215"/>
      <c r="BF569" s="215"/>
      <c r="BG569" s="215"/>
      <c r="BH569" s="215"/>
      <c r="BI569" s="215"/>
      <c r="BJ569" s="221"/>
      <c r="BK569" s="221"/>
    </row>
    <row r="570" spans="1:63" hidden="1" outlineLevel="1">
      <c r="A570" s="9"/>
      <c r="B570" s="44"/>
      <c r="C570" s="270">
        <f>Asset29</f>
        <v>0</v>
      </c>
      <c r="D570" s="9"/>
      <c r="E570" s="9"/>
      <c r="F570" s="139"/>
      <c r="G570" s="201">
        <f>Input!Q35</f>
        <v>0</v>
      </c>
      <c r="H570" s="118"/>
      <c r="I570" s="118"/>
      <c r="J570" s="118"/>
      <c r="K570" s="118"/>
      <c r="L570" s="118"/>
      <c r="M570" s="106"/>
      <c r="N570" s="106"/>
      <c r="O570" s="106"/>
      <c r="P570" s="106"/>
      <c r="Q570" s="106"/>
      <c r="R570" s="106"/>
      <c r="S570" s="106"/>
      <c r="T570" s="106"/>
      <c r="U570" s="106"/>
      <c r="V570" s="106"/>
      <c r="W570" s="106"/>
      <c r="X570" s="106"/>
      <c r="Y570" s="106"/>
      <c r="Z570" s="106"/>
      <c r="AA570" s="215"/>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5"/>
      <c r="AX570" s="215"/>
      <c r="AY570" s="215"/>
      <c r="AZ570" s="215"/>
      <c r="BA570" s="215"/>
      <c r="BB570" s="215"/>
      <c r="BC570" s="215"/>
      <c r="BD570" s="215"/>
      <c r="BE570" s="215"/>
      <c r="BF570" s="215"/>
      <c r="BG570" s="215"/>
      <c r="BH570" s="215"/>
      <c r="BI570" s="215"/>
      <c r="BJ570" s="221"/>
      <c r="BK570" s="221"/>
    </row>
    <row r="571" spans="1:63" hidden="1" outlineLevel="1">
      <c r="A571" s="9"/>
      <c r="B571" s="44"/>
      <c r="C571" s="270">
        <f>Asset30</f>
        <v>0</v>
      </c>
      <c r="D571" s="9"/>
      <c r="E571" s="9"/>
      <c r="F571" s="139"/>
      <c r="G571" s="201">
        <f>Input!Q36</f>
        <v>0</v>
      </c>
      <c r="H571" s="118"/>
      <c r="I571" s="118"/>
      <c r="J571" s="118"/>
      <c r="K571" s="118"/>
      <c r="L571" s="118"/>
      <c r="M571" s="106"/>
      <c r="N571" s="106"/>
      <c r="O571" s="106"/>
      <c r="P571" s="106"/>
      <c r="Q571" s="106"/>
      <c r="R571" s="106"/>
      <c r="S571" s="106"/>
      <c r="T571" s="106"/>
      <c r="U571" s="106"/>
      <c r="V571" s="106"/>
      <c r="W571" s="106"/>
      <c r="X571" s="106"/>
      <c r="Y571" s="106"/>
      <c r="Z571" s="106"/>
      <c r="AA571" s="215"/>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5"/>
      <c r="AX571" s="215"/>
      <c r="AY571" s="215"/>
      <c r="AZ571" s="215"/>
      <c r="BA571" s="215"/>
      <c r="BB571" s="215"/>
      <c r="BC571" s="215"/>
      <c r="BD571" s="215"/>
      <c r="BE571" s="215"/>
      <c r="BF571" s="215"/>
      <c r="BG571" s="215"/>
      <c r="BH571" s="215"/>
      <c r="BI571" s="215"/>
      <c r="BJ571" s="221"/>
      <c r="BK571" s="221"/>
    </row>
    <row r="572" spans="1:63" collapsed="1">
      <c r="A572" s="9"/>
      <c r="B572" s="44"/>
      <c r="C572" s="127"/>
      <c r="D572" s="9"/>
      <c r="E572" s="9"/>
      <c r="F572" s="139"/>
      <c r="G572" s="201"/>
      <c r="H572" s="118"/>
      <c r="I572" s="118"/>
      <c r="J572" s="118"/>
      <c r="K572" s="118"/>
      <c r="L572" s="118"/>
      <c r="M572" s="106"/>
      <c r="N572" s="106"/>
      <c r="O572" s="106"/>
      <c r="P572" s="106"/>
      <c r="Q572" s="106"/>
      <c r="R572" s="106"/>
      <c r="S572" s="106"/>
      <c r="T572" s="106"/>
      <c r="U572" s="106"/>
      <c r="V572" s="106"/>
      <c r="W572" s="106"/>
      <c r="X572" s="106"/>
      <c r="Y572" s="106"/>
      <c r="Z572" s="106"/>
      <c r="AA572" s="215"/>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5"/>
      <c r="AX572" s="215"/>
      <c r="AY572" s="215"/>
      <c r="AZ572" s="215"/>
      <c r="BA572" s="215"/>
      <c r="BB572" s="215"/>
      <c r="BC572" s="215"/>
      <c r="BD572" s="215"/>
      <c r="BE572" s="215"/>
      <c r="BF572" s="215"/>
      <c r="BG572" s="215"/>
      <c r="BH572" s="215"/>
      <c r="BI572" s="215"/>
      <c r="BJ572" s="221"/>
      <c r="BK572" s="221"/>
    </row>
    <row r="573" spans="1:63">
      <c r="A573" s="9"/>
      <c r="B573" s="44" t="s">
        <v>61</v>
      </c>
      <c r="C573" s="127"/>
      <c r="D573" s="9"/>
      <c r="E573" s="9"/>
      <c r="F573" s="139"/>
      <c r="G573" s="348">
        <f>SUM(G574:G603)</f>
        <v>-18.986894388246089</v>
      </c>
      <c r="H573" s="118"/>
      <c r="I573" s="118"/>
      <c r="J573" s="118"/>
      <c r="K573" s="118"/>
      <c r="L573" s="118"/>
      <c r="M573" s="106"/>
      <c r="N573" s="106"/>
      <c r="O573" s="106"/>
      <c r="P573" s="106"/>
      <c r="Q573" s="106"/>
      <c r="R573" s="106"/>
      <c r="S573" s="106"/>
      <c r="T573" s="106"/>
      <c r="U573" s="106"/>
      <c r="V573" s="106"/>
      <c r="W573" s="106"/>
      <c r="X573" s="106"/>
      <c r="Y573" s="106"/>
      <c r="Z573" s="106"/>
      <c r="AA573" s="215"/>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5"/>
      <c r="AX573" s="215"/>
      <c r="AY573" s="215"/>
      <c r="AZ573" s="215"/>
      <c r="BA573" s="215"/>
      <c r="BB573" s="215"/>
      <c r="BC573" s="215"/>
      <c r="BD573" s="215"/>
      <c r="BE573" s="215"/>
      <c r="BF573" s="215"/>
      <c r="BG573" s="215"/>
      <c r="BH573" s="215"/>
      <c r="BI573" s="215"/>
      <c r="BJ573" s="221"/>
      <c r="BK573" s="221"/>
    </row>
    <row r="574" spans="1:63" ht="12.75" hidden="1" customHeight="1" outlineLevel="1">
      <c r="A574" s="9"/>
      <c r="B574" s="9"/>
      <c r="C574" s="270" t="str">
        <f>Asset1</f>
        <v>Secondary</v>
      </c>
      <c r="D574" s="9"/>
      <c r="E574" s="9"/>
      <c r="F574" s="139"/>
      <c r="G574" s="201">
        <f>Input!R7</f>
        <v>-12.351417430702048</v>
      </c>
      <c r="H574" s="118"/>
      <c r="I574" s="118"/>
      <c r="J574" s="118"/>
      <c r="K574" s="118"/>
      <c r="L574" s="118"/>
      <c r="M574" s="106"/>
      <c r="N574" s="106"/>
      <c r="O574" s="106"/>
      <c r="P574" s="106"/>
      <c r="Q574" s="106"/>
      <c r="R574" s="106"/>
      <c r="S574" s="106"/>
      <c r="T574" s="106"/>
      <c r="U574" s="106"/>
      <c r="V574" s="106"/>
      <c r="W574" s="106"/>
      <c r="X574" s="106"/>
      <c r="Y574" s="106"/>
      <c r="Z574" s="106"/>
      <c r="AA574" s="215"/>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5"/>
      <c r="AX574" s="215"/>
      <c r="AY574" s="215"/>
      <c r="AZ574" s="215"/>
      <c r="BA574" s="215"/>
      <c r="BB574" s="215"/>
      <c r="BC574" s="215"/>
      <c r="BD574" s="215"/>
      <c r="BE574" s="215"/>
      <c r="BF574" s="215"/>
      <c r="BG574" s="215"/>
      <c r="BH574" s="215"/>
      <c r="BI574" s="215"/>
      <c r="BJ574" s="221"/>
      <c r="BK574" s="221"/>
    </row>
    <row r="575" spans="1:63" ht="12.75" hidden="1" customHeight="1" outlineLevel="1">
      <c r="A575" s="9"/>
      <c r="B575" s="44"/>
      <c r="C575" s="270" t="str">
        <f>Asset2</f>
        <v>Switchgear</v>
      </c>
      <c r="D575" s="9"/>
      <c r="E575" s="9"/>
      <c r="F575" s="139"/>
      <c r="G575" s="201">
        <f>Input!R8</f>
        <v>-1.428515011584818</v>
      </c>
      <c r="H575" s="118"/>
      <c r="I575" s="118"/>
      <c r="J575" s="118"/>
      <c r="K575" s="118"/>
      <c r="L575" s="118"/>
      <c r="M575" s="106"/>
      <c r="N575" s="106"/>
      <c r="O575" s="106"/>
      <c r="P575" s="106"/>
      <c r="Q575" s="106"/>
      <c r="R575" s="106"/>
      <c r="S575" s="106"/>
      <c r="T575" s="106"/>
      <c r="U575" s="106"/>
      <c r="V575" s="106"/>
      <c r="W575" s="106"/>
      <c r="X575" s="106"/>
      <c r="Y575" s="106"/>
      <c r="Z575" s="106"/>
      <c r="AA575" s="215"/>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5"/>
      <c r="AX575" s="215"/>
      <c r="AY575" s="215"/>
      <c r="AZ575" s="215"/>
      <c r="BA575" s="215"/>
      <c r="BB575" s="215"/>
      <c r="BC575" s="215"/>
      <c r="BD575" s="215"/>
      <c r="BE575" s="215"/>
      <c r="BF575" s="215"/>
      <c r="BG575" s="215"/>
      <c r="BH575" s="215"/>
      <c r="BI575" s="215"/>
      <c r="BJ575" s="221"/>
      <c r="BK575" s="221"/>
    </row>
    <row r="576" spans="1:63" ht="12.75" hidden="1" customHeight="1" outlineLevel="1">
      <c r="A576" s="9"/>
      <c r="B576" s="44"/>
      <c r="C576" s="270" t="str">
        <f>Asset3</f>
        <v>Transformers</v>
      </c>
      <c r="D576" s="9"/>
      <c r="E576" s="9"/>
      <c r="F576" s="139"/>
      <c r="G576" s="201">
        <f>Input!R9</f>
        <v>-5.1534767631484444</v>
      </c>
      <c r="H576" s="118"/>
      <c r="I576" s="118"/>
      <c r="J576" s="118"/>
      <c r="K576" s="118"/>
      <c r="L576" s="118"/>
      <c r="M576" s="106"/>
      <c r="N576" s="106"/>
      <c r="O576" s="106"/>
      <c r="P576" s="106"/>
      <c r="Q576" s="106"/>
      <c r="R576" s="106"/>
      <c r="S576" s="106"/>
      <c r="T576" s="106"/>
      <c r="U576" s="106"/>
      <c r="V576" s="106"/>
      <c r="W576" s="106"/>
      <c r="X576" s="106"/>
      <c r="Y576" s="106"/>
      <c r="Z576" s="106"/>
      <c r="AA576" s="215"/>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5"/>
      <c r="AX576" s="215"/>
      <c r="AY576" s="215"/>
      <c r="AZ576" s="215"/>
      <c r="BA576" s="215"/>
      <c r="BB576" s="215"/>
      <c r="BC576" s="215"/>
      <c r="BD576" s="215"/>
      <c r="BE576" s="215"/>
      <c r="BF576" s="215"/>
      <c r="BG576" s="215"/>
      <c r="BH576" s="215"/>
      <c r="BI576" s="215"/>
      <c r="BJ576" s="221"/>
      <c r="BK576" s="221"/>
    </row>
    <row r="577" spans="1:63" ht="12.75" hidden="1" customHeight="1" outlineLevel="1">
      <c r="A577" s="9"/>
      <c r="B577" s="44"/>
      <c r="C577" s="270" t="str">
        <f>Asset4</f>
        <v>Reactive</v>
      </c>
      <c r="D577" s="9"/>
      <c r="E577" s="9"/>
      <c r="F577" s="139"/>
      <c r="G577" s="201">
        <f>Input!R10</f>
        <v>-1.474197786426011</v>
      </c>
      <c r="H577" s="118"/>
      <c r="I577" s="118"/>
      <c r="J577" s="118"/>
      <c r="K577" s="118"/>
      <c r="L577" s="118"/>
      <c r="M577" s="106"/>
      <c r="N577" s="106"/>
      <c r="O577" s="106"/>
      <c r="P577" s="106"/>
      <c r="Q577" s="106"/>
      <c r="R577" s="106"/>
      <c r="S577" s="106"/>
      <c r="T577" s="106"/>
      <c r="U577" s="106"/>
      <c r="V577" s="106"/>
      <c r="W577" s="106"/>
      <c r="X577" s="106"/>
      <c r="Y577" s="106"/>
      <c r="Z577" s="106"/>
      <c r="AA577" s="215"/>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5"/>
      <c r="AX577" s="215"/>
      <c r="AY577" s="215"/>
      <c r="AZ577" s="215"/>
      <c r="BA577" s="215"/>
      <c r="BB577" s="215"/>
      <c r="BC577" s="215"/>
      <c r="BD577" s="215"/>
      <c r="BE577" s="215"/>
      <c r="BF577" s="215"/>
      <c r="BG577" s="215"/>
      <c r="BH577" s="215"/>
      <c r="BI577" s="215"/>
      <c r="BJ577" s="221"/>
      <c r="BK577" s="221"/>
    </row>
    <row r="578" spans="1:63" ht="12.75" hidden="1" customHeight="1" outlineLevel="1">
      <c r="A578" s="9"/>
      <c r="B578" s="44"/>
      <c r="C578" s="270" t="str">
        <f>Asset5</f>
        <v>Towers and Conductor</v>
      </c>
      <c r="D578" s="9"/>
      <c r="E578" s="9"/>
      <c r="F578" s="139"/>
      <c r="G578" s="201">
        <f>Input!R11</f>
        <v>13.319989319926002</v>
      </c>
      <c r="H578" s="118"/>
      <c r="I578" s="118"/>
      <c r="J578" s="118"/>
      <c r="K578" s="118"/>
      <c r="L578" s="118"/>
      <c r="M578" s="106"/>
      <c r="N578" s="106"/>
      <c r="O578" s="106"/>
      <c r="P578" s="106"/>
      <c r="Q578" s="106"/>
      <c r="R578" s="106"/>
      <c r="S578" s="106"/>
      <c r="T578" s="106"/>
      <c r="U578" s="106"/>
      <c r="V578" s="106"/>
      <c r="W578" s="106"/>
      <c r="X578" s="106"/>
      <c r="Y578" s="106"/>
      <c r="Z578" s="106"/>
      <c r="AA578" s="215"/>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5"/>
      <c r="AX578" s="215"/>
      <c r="AY578" s="215"/>
      <c r="AZ578" s="215"/>
      <c r="BA578" s="215"/>
      <c r="BB578" s="215"/>
      <c r="BC578" s="215"/>
      <c r="BD578" s="215"/>
      <c r="BE578" s="215"/>
      <c r="BF578" s="215"/>
      <c r="BG578" s="215"/>
      <c r="BH578" s="215"/>
      <c r="BI578" s="215"/>
      <c r="BJ578" s="221"/>
      <c r="BK578" s="221"/>
    </row>
    <row r="579" spans="1:63" ht="12.75" hidden="1" customHeight="1" outlineLevel="1">
      <c r="A579" s="9"/>
      <c r="B579" s="44"/>
      <c r="C579" s="270" t="str">
        <f>Asset6</f>
        <v>Establishment</v>
      </c>
      <c r="D579" s="9"/>
      <c r="E579" s="9"/>
      <c r="F579" s="139"/>
      <c r="G579" s="201">
        <f>Input!R12</f>
        <v>-3.8615828986139329</v>
      </c>
      <c r="H579" s="118"/>
      <c r="I579" s="118"/>
      <c r="J579" s="118"/>
      <c r="K579" s="118"/>
      <c r="L579" s="118"/>
      <c r="M579" s="106"/>
      <c r="N579" s="106"/>
      <c r="O579" s="106"/>
      <c r="P579" s="106"/>
      <c r="Q579" s="106"/>
      <c r="R579" s="106"/>
      <c r="S579" s="106"/>
      <c r="T579" s="106"/>
      <c r="U579" s="106"/>
      <c r="V579" s="106"/>
      <c r="W579" s="106"/>
      <c r="X579" s="106"/>
      <c r="Y579" s="106"/>
      <c r="Z579" s="106"/>
      <c r="AA579" s="215"/>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5"/>
      <c r="AX579" s="215"/>
      <c r="AY579" s="215"/>
      <c r="AZ579" s="215"/>
      <c r="BA579" s="215"/>
      <c r="BB579" s="215"/>
      <c r="BC579" s="215"/>
      <c r="BD579" s="215"/>
      <c r="BE579" s="215"/>
      <c r="BF579" s="215"/>
      <c r="BG579" s="215"/>
      <c r="BH579" s="215"/>
      <c r="BI579" s="215"/>
      <c r="BJ579" s="221"/>
      <c r="BK579" s="221"/>
    </row>
    <row r="580" spans="1:63" ht="12.75" hidden="1" customHeight="1" outlineLevel="1">
      <c r="A580" s="9"/>
      <c r="B580" s="44"/>
      <c r="C580" s="270" t="str">
        <f>Asset7</f>
        <v>Communications</v>
      </c>
      <c r="D580" s="9"/>
      <c r="E580" s="9"/>
      <c r="F580" s="139"/>
      <c r="G580" s="201">
        <f>Input!R13</f>
        <v>-13.219881986010956</v>
      </c>
      <c r="H580" s="118"/>
      <c r="I580" s="118"/>
      <c r="J580" s="118"/>
      <c r="K580" s="118"/>
      <c r="L580" s="118"/>
      <c r="M580" s="106"/>
      <c r="N580" s="106"/>
      <c r="O580" s="106"/>
      <c r="P580" s="106"/>
      <c r="Q580" s="106"/>
      <c r="R580" s="106"/>
      <c r="S580" s="106"/>
      <c r="T580" s="106"/>
      <c r="U580" s="106"/>
      <c r="V580" s="106"/>
      <c r="W580" s="106"/>
      <c r="X580" s="106"/>
      <c r="Y580" s="106"/>
      <c r="Z580" s="106"/>
      <c r="AA580" s="215"/>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5"/>
      <c r="AX580" s="215"/>
      <c r="AY580" s="215"/>
      <c r="AZ580" s="215"/>
      <c r="BA580" s="215"/>
      <c r="BB580" s="215"/>
      <c r="BC580" s="215"/>
      <c r="BD580" s="215"/>
      <c r="BE580" s="215"/>
      <c r="BF580" s="215"/>
      <c r="BG580" s="215"/>
      <c r="BH580" s="215"/>
      <c r="BI580" s="215"/>
      <c r="BJ580" s="221"/>
      <c r="BK580" s="221"/>
    </row>
    <row r="581" spans="1:63" ht="12.75" hidden="1" customHeight="1" outlineLevel="1">
      <c r="A581" s="9"/>
      <c r="B581" s="44"/>
      <c r="C581" s="270" t="str">
        <f>Asset8</f>
        <v>Inventory</v>
      </c>
      <c r="D581" s="9"/>
      <c r="E581" s="9"/>
      <c r="F581" s="139"/>
      <c r="G581" s="201">
        <f>Input!R14</f>
        <v>0.70152223622115595</v>
      </c>
      <c r="H581" s="118"/>
      <c r="I581" s="118"/>
      <c r="J581" s="118"/>
      <c r="K581" s="118"/>
      <c r="L581" s="118"/>
      <c r="M581" s="106"/>
      <c r="N581" s="106"/>
      <c r="O581" s="106"/>
      <c r="P581" s="106"/>
      <c r="Q581" s="106"/>
      <c r="R581" s="106"/>
      <c r="S581" s="106"/>
      <c r="T581" s="106"/>
      <c r="U581" s="106"/>
      <c r="V581" s="106"/>
      <c r="W581" s="106"/>
      <c r="X581" s="106"/>
      <c r="Y581" s="106"/>
      <c r="Z581" s="106"/>
      <c r="AA581" s="215"/>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5"/>
      <c r="AX581" s="215"/>
      <c r="AY581" s="215"/>
      <c r="AZ581" s="215"/>
      <c r="BA581" s="215"/>
      <c r="BB581" s="215"/>
      <c r="BC581" s="215"/>
      <c r="BD581" s="215"/>
      <c r="BE581" s="215"/>
      <c r="BF581" s="215"/>
      <c r="BG581" s="215"/>
      <c r="BH581" s="215"/>
      <c r="BI581" s="215"/>
      <c r="BJ581" s="221"/>
      <c r="BK581" s="221"/>
    </row>
    <row r="582" spans="1:63" ht="12.75" hidden="1" customHeight="1" outlineLevel="1">
      <c r="A582" s="9"/>
      <c r="B582" s="44"/>
      <c r="C582" s="270" t="str">
        <f>Asset9</f>
        <v>IT</v>
      </c>
      <c r="D582" s="9"/>
      <c r="E582" s="9"/>
      <c r="F582" s="139"/>
      <c r="G582" s="201">
        <f>Input!R15</f>
        <v>3.1018293072285652</v>
      </c>
      <c r="H582" s="118"/>
      <c r="I582" s="118"/>
      <c r="J582" s="118"/>
      <c r="K582" s="118"/>
      <c r="L582" s="118"/>
      <c r="M582" s="106"/>
      <c r="N582" s="106"/>
      <c r="O582" s="106"/>
      <c r="P582" s="106"/>
      <c r="Q582" s="106"/>
      <c r="R582" s="106"/>
      <c r="S582" s="106"/>
      <c r="T582" s="106"/>
      <c r="U582" s="106"/>
      <c r="V582" s="106"/>
      <c r="W582" s="106"/>
      <c r="X582" s="106"/>
      <c r="Y582" s="106"/>
      <c r="Z582" s="106"/>
      <c r="AA582" s="215"/>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5"/>
      <c r="AX582" s="215"/>
      <c r="AY582" s="215"/>
      <c r="AZ582" s="215"/>
      <c r="BA582" s="215"/>
      <c r="BB582" s="215"/>
      <c r="BC582" s="215"/>
      <c r="BD582" s="215"/>
      <c r="BE582" s="215"/>
      <c r="BF582" s="215"/>
      <c r="BG582" s="215"/>
      <c r="BH582" s="215"/>
      <c r="BI582" s="215"/>
      <c r="BJ582" s="221"/>
      <c r="BK582" s="221"/>
    </row>
    <row r="583" spans="1:63" ht="12.75" hidden="1" customHeight="1" outlineLevel="1">
      <c r="A583" s="9"/>
      <c r="B583" s="44"/>
      <c r="C583" s="270" t="str">
        <f>Asset10</f>
        <v>Vehicles</v>
      </c>
      <c r="D583" s="9"/>
      <c r="E583" s="9"/>
      <c r="F583" s="139"/>
      <c r="G583" s="201">
        <f>Input!R16</f>
        <v>-0.35276175728998993</v>
      </c>
      <c r="H583" s="118"/>
      <c r="I583" s="118"/>
      <c r="J583" s="118"/>
      <c r="K583" s="118"/>
      <c r="L583" s="118"/>
      <c r="M583" s="106"/>
      <c r="N583" s="106"/>
      <c r="O583" s="106"/>
      <c r="P583" s="106"/>
      <c r="Q583" s="106"/>
      <c r="R583" s="106"/>
      <c r="S583" s="106"/>
      <c r="T583" s="106"/>
      <c r="U583" s="106"/>
      <c r="V583" s="106"/>
      <c r="W583" s="106"/>
      <c r="X583" s="106"/>
      <c r="Y583" s="106"/>
      <c r="Z583" s="106"/>
      <c r="AA583" s="215"/>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5"/>
      <c r="AX583" s="215"/>
      <c r="AY583" s="215"/>
      <c r="AZ583" s="215"/>
      <c r="BA583" s="215"/>
      <c r="BB583" s="215"/>
      <c r="BC583" s="215"/>
      <c r="BD583" s="215"/>
      <c r="BE583" s="215"/>
      <c r="BF583" s="215"/>
      <c r="BG583" s="215"/>
      <c r="BH583" s="215"/>
      <c r="BI583" s="215"/>
      <c r="BJ583" s="221"/>
      <c r="BK583" s="221"/>
    </row>
    <row r="584" spans="1:63" ht="12.75" hidden="1" customHeight="1" outlineLevel="1">
      <c r="A584" s="9"/>
      <c r="B584" s="44"/>
      <c r="C584" s="270" t="str">
        <f>Asset11</f>
        <v>other</v>
      </c>
      <c r="D584" s="9"/>
      <c r="E584" s="9"/>
      <c r="F584" s="139"/>
      <c r="G584" s="201">
        <f>Input!R17</f>
        <v>1.6983766857323237</v>
      </c>
      <c r="H584" s="118"/>
      <c r="I584" s="118"/>
      <c r="J584" s="118"/>
      <c r="K584" s="118"/>
      <c r="L584" s="118"/>
      <c r="M584" s="106"/>
      <c r="N584" s="106"/>
      <c r="O584" s="106"/>
      <c r="P584" s="106"/>
      <c r="Q584" s="106"/>
      <c r="R584" s="106"/>
      <c r="S584" s="106"/>
      <c r="T584" s="106"/>
      <c r="U584" s="106"/>
      <c r="V584" s="106"/>
      <c r="W584" s="106"/>
      <c r="X584" s="106"/>
      <c r="Y584" s="106"/>
      <c r="Z584" s="106"/>
      <c r="AA584" s="215"/>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5"/>
      <c r="AX584" s="215"/>
      <c r="AY584" s="215"/>
      <c r="AZ584" s="215"/>
      <c r="BA584" s="215"/>
      <c r="BB584" s="215"/>
      <c r="BC584" s="215"/>
      <c r="BD584" s="215"/>
      <c r="BE584" s="215"/>
      <c r="BF584" s="215"/>
      <c r="BG584" s="215"/>
      <c r="BH584" s="215"/>
      <c r="BI584" s="215"/>
      <c r="BJ584" s="221"/>
      <c r="BK584" s="221"/>
    </row>
    <row r="585" spans="1:63" ht="12.75" hidden="1" customHeight="1" outlineLevel="1">
      <c r="A585" s="9"/>
      <c r="B585" s="44"/>
      <c r="C585" s="270" t="str">
        <f>Asset12</f>
        <v>premises</v>
      </c>
      <c r="D585" s="9"/>
      <c r="E585" s="9"/>
      <c r="F585" s="139"/>
      <c r="G585" s="201">
        <f>Input!R18</f>
        <v>0.67583448337990049</v>
      </c>
      <c r="H585" s="118"/>
      <c r="I585" s="118"/>
      <c r="J585" s="118"/>
      <c r="K585" s="118"/>
      <c r="L585" s="118"/>
      <c r="M585" s="106"/>
      <c r="N585" s="106"/>
      <c r="O585" s="106"/>
      <c r="P585" s="106"/>
      <c r="Q585" s="106"/>
      <c r="R585" s="106"/>
      <c r="S585" s="106"/>
      <c r="T585" s="106"/>
      <c r="U585" s="106"/>
      <c r="V585" s="106"/>
      <c r="W585" s="106"/>
      <c r="X585" s="106"/>
      <c r="Y585" s="106"/>
      <c r="Z585" s="106"/>
      <c r="AA585" s="215"/>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5"/>
      <c r="AX585" s="215"/>
      <c r="AY585" s="215"/>
      <c r="AZ585" s="215"/>
      <c r="BA585" s="215"/>
      <c r="BB585" s="215"/>
      <c r="BC585" s="215"/>
      <c r="BD585" s="215"/>
      <c r="BE585" s="215"/>
      <c r="BF585" s="215"/>
      <c r="BG585" s="215"/>
      <c r="BH585" s="215"/>
      <c r="BI585" s="215"/>
      <c r="BJ585" s="221"/>
      <c r="BK585" s="221"/>
    </row>
    <row r="586" spans="1:63" ht="12.75" hidden="1" customHeight="1" outlineLevel="1">
      <c r="A586" s="9"/>
      <c r="B586" s="44"/>
      <c r="C586" s="270" t="str">
        <f>Asset13</f>
        <v>Land</v>
      </c>
      <c r="D586" s="9"/>
      <c r="E586" s="9"/>
      <c r="F586" s="139"/>
      <c r="G586" s="201">
        <f>Input!R19</f>
        <v>-0.66707176255729972</v>
      </c>
      <c r="H586" s="118"/>
      <c r="I586" s="118"/>
      <c r="J586" s="118"/>
      <c r="K586" s="118"/>
      <c r="L586" s="118"/>
      <c r="M586" s="106"/>
      <c r="N586" s="106"/>
      <c r="O586" s="106"/>
      <c r="P586" s="106"/>
      <c r="Q586" s="106"/>
      <c r="R586" s="106"/>
      <c r="S586" s="106"/>
      <c r="T586" s="106"/>
      <c r="U586" s="106"/>
      <c r="V586" s="106"/>
      <c r="W586" s="106"/>
      <c r="X586" s="106"/>
      <c r="Y586" s="106"/>
      <c r="Z586" s="106"/>
      <c r="AA586" s="215"/>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5"/>
      <c r="AX586" s="215"/>
      <c r="AY586" s="215"/>
      <c r="AZ586" s="215"/>
      <c r="BA586" s="215"/>
      <c r="BB586" s="215"/>
      <c r="BC586" s="215"/>
      <c r="BD586" s="215"/>
      <c r="BE586" s="215"/>
      <c r="BF586" s="215"/>
      <c r="BG586" s="215"/>
      <c r="BH586" s="215"/>
      <c r="BI586" s="215"/>
      <c r="BJ586" s="221"/>
      <c r="BK586" s="221"/>
    </row>
    <row r="587" spans="1:63" ht="12.75" hidden="1" customHeight="1" outlineLevel="1">
      <c r="A587" s="9"/>
      <c r="B587" s="44"/>
      <c r="C587" s="270" t="str">
        <f>Asset14</f>
        <v>Easements</v>
      </c>
      <c r="D587" s="9"/>
      <c r="E587" s="9"/>
      <c r="F587" s="139"/>
      <c r="G587" s="201">
        <f>Input!R20</f>
        <v>2.4458975599457162E-2</v>
      </c>
      <c r="H587" s="118"/>
      <c r="I587" s="118"/>
      <c r="J587" s="118"/>
      <c r="K587" s="118"/>
      <c r="L587" s="118"/>
      <c r="M587" s="106"/>
      <c r="N587" s="106"/>
      <c r="O587" s="106"/>
      <c r="P587" s="106"/>
      <c r="Q587" s="106"/>
      <c r="R587" s="106"/>
      <c r="S587" s="106"/>
      <c r="T587" s="106"/>
      <c r="U587" s="106"/>
      <c r="V587" s="106"/>
      <c r="W587" s="106"/>
      <c r="X587" s="106"/>
      <c r="Y587" s="106"/>
      <c r="Z587" s="106"/>
      <c r="AA587" s="215"/>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c r="AZ587" s="215"/>
      <c r="BA587" s="215"/>
      <c r="BB587" s="215"/>
      <c r="BC587" s="215"/>
      <c r="BD587" s="215"/>
      <c r="BE587" s="215"/>
      <c r="BF587" s="215"/>
      <c r="BG587" s="215"/>
      <c r="BH587" s="215"/>
      <c r="BI587" s="215"/>
      <c r="BJ587" s="221"/>
      <c r="BK587" s="221"/>
    </row>
    <row r="588" spans="1:63" ht="12.75" hidden="1" customHeight="1" outlineLevel="1">
      <c r="A588" s="9"/>
      <c r="B588" s="44"/>
      <c r="C588" s="270">
        <f>Asset15</f>
        <v>0</v>
      </c>
      <c r="D588" s="9"/>
      <c r="E588" s="9"/>
      <c r="F588" s="139"/>
      <c r="G588" s="201">
        <f>Input!R21</f>
        <v>0</v>
      </c>
      <c r="H588" s="118"/>
      <c r="I588" s="118"/>
      <c r="J588" s="118"/>
      <c r="K588" s="118"/>
      <c r="L588" s="118"/>
      <c r="M588" s="106"/>
      <c r="N588" s="106"/>
      <c r="O588" s="106"/>
      <c r="P588" s="106"/>
      <c r="Q588" s="106"/>
      <c r="R588" s="106"/>
      <c r="S588" s="106"/>
      <c r="T588" s="106"/>
      <c r="U588" s="106"/>
      <c r="V588" s="106"/>
      <c r="W588" s="106"/>
      <c r="X588" s="106"/>
      <c r="Y588" s="106"/>
      <c r="Z588" s="106"/>
      <c r="AA588" s="215"/>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c r="AZ588" s="215"/>
      <c r="BA588" s="215"/>
      <c r="BB588" s="215"/>
      <c r="BC588" s="215"/>
      <c r="BD588" s="215"/>
      <c r="BE588" s="215"/>
      <c r="BF588" s="215"/>
      <c r="BG588" s="215"/>
      <c r="BH588" s="215"/>
      <c r="BI588" s="215"/>
      <c r="BJ588" s="221"/>
      <c r="BK588" s="221"/>
    </row>
    <row r="589" spans="1:63" ht="12.75" hidden="1" customHeight="1" outlineLevel="1">
      <c r="A589" s="9"/>
      <c r="B589" s="44"/>
      <c r="C589" s="270">
        <f>Asset16</f>
        <v>0</v>
      </c>
      <c r="D589" s="9"/>
      <c r="E589" s="9"/>
      <c r="F589" s="139"/>
      <c r="G589" s="201">
        <f>Input!R22</f>
        <v>0</v>
      </c>
      <c r="H589" s="118"/>
      <c r="I589" s="118"/>
      <c r="J589" s="118"/>
      <c r="K589" s="118"/>
      <c r="L589" s="118"/>
      <c r="M589" s="106"/>
      <c r="N589" s="106"/>
      <c r="O589" s="106"/>
      <c r="P589" s="106"/>
      <c r="Q589" s="106"/>
      <c r="R589" s="106"/>
      <c r="S589" s="106"/>
      <c r="T589" s="106"/>
      <c r="U589" s="106"/>
      <c r="V589" s="106"/>
      <c r="W589" s="106"/>
      <c r="X589" s="106"/>
      <c r="Y589" s="106"/>
      <c r="Z589" s="106"/>
      <c r="AA589" s="215"/>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5"/>
      <c r="AX589" s="215"/>
      <c r="AY589" s="215"/>
      <c r="AZ589" s="215"/>
      <c r="BA589" s="215"/>
      <c r="BB589" s="215"/>
      <c r="BC589" s="215"/>
      <c r="BD589" s="215"/>
      <c r="BE589" s="215"/>
      <c r="BF589" s="215"/>
      <c r="BG589" s="215"/>
      <c r="BH589" s="215"/>
      <c r="BI589" s="215"/>
      <c r="BJ589" s="221"/>
      <c r="BK589" s="221"/>
    </row>
    <row r="590" spans="1:63" ht="12.75" hidden="1" customHeight="1" outlineLevel="1">
      <c r="A590" s="9"/>
      <c r="B590" s="44"/>
      <c r="C590" s="270">
        <f>Asset17</f>
        <v>0</v>
      </c>
      <c r="D590" s="9"/>
      <c r="E590" s="9"/>
      <c r="F590" s="139"/>
      <c r="G590" s="201">
        <f>Input!R23</f>
        <v>0</v>
      </c>
      <c r="H590" s="118"/>
      <c r="I590" s="118"/>
      <c r="J590" s="118"/>
      <c r="K590" s="118"/>
      <c r="L590" s="118"/>
      <c r="M590" s="106"/>
      <c r="N590" s="106"/>
      <c r="O590" s="106"/>
      <c r="P590" s="106"/>
      <c r="Q590" s="106"/>
      <c r="R590" s="106"/>
      <c r="S590" s="106"/>
      <c r="T590" s="106"/>
      <c r="U590" s="106"/>
      <c r="V590" s="106"/>
      <c r="W590" s="106"/>
      <c r="X590" s="106"/>
      <c r="Y590" s="106"/>
      <c r="Z590" s="106"/>
      <c r="AA590" s="215"/>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5"/>
      <c r="AX590" s="215"/>
      <c r="AY590" s="215"/>
      <c r="AZ590" s="215"/>
      <c r="BA590" s="215"/>
      <c r="BB590" s="215"/>
      <c r="BC590" s="215"/>
      <c r="BD590" s="215"/>
      <c r="BE590" s="215"/>
      <c r="BF590" s="215"/>
      <c r="BG590" s="215"/>
      <c r="BH590" s="215"/>
      <c r="BI590" s="215"/>
      <c r="BJ590" s="221"/>
      <c r="BK590" s="221"/>
    </row>
    <row r="591" spans="1:63" ht="12.75" hidden="1" customHeight="1" outlineLevel="1">
      <c r="A591" s="9"/>
      <c r="B591" s="44"/>
      <c r="C591" s="270">
        <f>Asset18</f>
        <v>0</v>
      </c>
      <c r="D591" s="9"/>
      <c r="E591" s="9"/>
      <c r="F591" s="139"/>
      <c r="G591" s="201">
        <f>Input!R24</f>
        <v>0</v>
      </c>
      <c r="H591" s="118"/>
      <c r="I591" s="118"/>
      <c r="J591" s="118"/>
      <c r="K591" s="118"/>
      <c r="L591" s="118"/>
      <c r="M591" s="106"/>
      <c r="N591" s="106"/>
      <c r="O591" s="106"/>
      <c r="P591" s="106"/>
      <c r="Q591" s="106"/>
      <c r="R591" s="106"/>
      <c r="S591" s="106"/>
      <c r="T591" s="106"/>
      <c r="U591" s="106"/>
      <c r="V591" s="106"/>
      <c r="W591" s="106"/>
      <c r="X591" s="106"/>
      <c r="Y591" s="106"/>
      <c r="Z591" s="106"/>
      <c r="AA591" s="215"/>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5"/>
      <c r="AX591" s="215"/>
      <c r="AY591" s="215"/>
      <c r="AZ591" s="215"/>
      <c r="BA591" s="215"/>
      <c r="BB591" s="215"/>
      <c r="BC591" s="215"/>
      <c r="BD591" s="215"/>
      <c r="BE591" s="215"/>
      <c r="BF591" s="215"/>
      <c r="BG591" s="215"/>
      <c r="BH591" s="215"/>
      <c r="BI591" s="215"/>
      <c r="BJ591" s="221"/>
      <c r="BK591" s="221"/>
    </row>
    <row r="592" spans="1:63" ht="12.75" hidden="1" customHeight="1" outlineLevel="1">
      <c r="A592" s="9"/>
      <c r="B592" s="44"/>
      <c r="C592" s="270">
        <f>Asset19</f>
        <v>0</v>
      </c>
      <c r="D592" s="9"/>
      <c r="E592" s="9"/>
      <c r="F592" s="139"/>
      <c r="G592" s="201">
        <f>Input!R25</f>
        <v>0</v>
      </c>
      <c r="H592" s="118"/>
      <c r="I592" s="118"/>
      <c r="J592" s="118"/>
      <c r="K592" s="118"/>
      <c r="L592" s="118"/>
      <c r="M592" s="106"/>
      <c r="N592" s="106"/>
      <c r="O592" s="106"/>
      <c r="P592" s="106"/>
      <c r="Q592" s="106"/>
      <c r="R592" s="106"/>
      <c r="S592" s="106"/>
      <c r="T592" s="106"/>
      <c r="U592" s="106"/>
      <c r="V592" s="106"/>
      <c r="W592" s="106"/>
      <c r="X592" s="106"/>
      <c r="Y592" s="106"/>
      <c r="Z592" s="106"/>
      <c r="AA592" s="215"/>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5"/>
      <c r="AX592" s="215"/>
      <c r="AY592" s="215"/>
      <c r="AZ592" s="215"/>
      <c r="BA592" s="215"/>
      <c r="BB592" s="215"/>
      <c r="BC592" s="215"/>
      <c r="BD592" s="215"/>
      <c r="BE592" s="215"/>
      <c r="BF592" s="215"/>
      <c r="BG592" s="215"/>
      <c r="BH592" s="215"/>
      <c r="BI592" s="215"/>
      <c r="BJ592" s="221"/>
      <c r="BK592" s="221"/>
    </row>
    <row r="593" spans="1:63" ht="12.75" hidden="1" customHeight="1" outlineLevel="1">
      <c r="A593" s="9"/>
      <c r="B593" s="44"/>
      <c r="C593" s="270">
        <f>Asset20</f>
        <v>0</v>
      </c>
      <c r="D593" s="9"/>
      <c r="E593" s="9"/>
      <c r="F593" s="139"/>
      <c r="G593" s="201">
        <f>Input!R26</f>
        <v>0</v>
      </c>
      <c r="H593" s="118"/>
      <c r="I593" s="118"/>
      <c r="J593" s="118"/>
      <c r="K593" s="118"/>
      <c r="L593" s="118"/>
      <c r="M593" s="106"/>
      <c r="N593" s="106"/>
      <c r="O593" s="106"/>
      <c r="P593" s="106"/>
      <c r="Q593" s="106"/>
      <c r="R593" s="106"/>
      <c r="S593" s="106"/>
      <c r="T593" s="106"/>
      <c r="U593" s="106"/>
      <c r="V593" s="106"/>
      <c r="W593" s="106"/>
      <c r="X593" s="106"/>
      <c r="Y593" s="106"/>
      <c r="Z593" s="106"/>
      <c r="AA593" s="215"/>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5"/>
      <c r="AX593" s="215"/>
      <c r="AY593" s="215"/>
      <c r="AZ593" s="215"/>
      <c r="BA593" s="215"/>
      <c r="BB593" s="215"/>
      <c r="BC593" s="215"/>
      <c r="BD593" s="215"/>
      <c r="BE593" s="215"/>
      <c r="BF593" s="215"/>
      <c r="BG593" s="215"/>
      <c r="BH593" s="215"/>
      <c r="BI593" s="215"/>
      <c r="BJ593" s="221"/>
      <c r="BK593" s="221"/>
    </row>
    <row r="594" spans="1:63" ht="12.75" hidden="1" customHeight="1" outlineLevel="1">
      <c r="A594" s="9"/>
      <c r="B594" s="44"/>
      <c r="C594" s="270">
        <f>Asset21</f>
        <v>0</v>
      </c>
      <c r="D594" s="9"/>
      <c r="E594" s="9"/>
      <c r="F594" s="139"/>
      <c r="G594" s="201">
        <f>Input!R27</f>
        <v>0</v>
      </c>
      <c r="H594" s="118"/>
      <c r="I594" s="118"/>
      <c r="J594" s="118"/>
      <c r="K594" s="118"/>
      <c r="L594" s="118"/>
      <c r="M594" s="106"/>
      <c r="N594" s="106"/>
      <c r="O594" s="106"/>
      <c r="P594" s="106"/>
      <c r="Q594" s="106"/>
      <c r="R594" s="106"/>
      <c r="S594" s="106"/>
      <c r="T594" s="106"/>
      <c r="U594" s="106"/>
      <c r="V594" s="106"/>
      <c r="W594" s="106"/>
      <c r="X594" s="106"/>
      <c r="Y594" s="106"/>
      <c r="Z594" s="106"/>
      <c r="AA594" s="215"/>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5"/>
      <c r="AX594" s="215"/>
      <c r="AY594" s="215"/>
      <c r="AZ594" s="215"/>
      <c r="BA594" s="215"/>
      <c r="BB594" s="215"/>
      <c r="BC594" s="215"/>
      <c r="BD594" s="215"/>
      <c r="BE594" s="215"/>
      <c r="BF594" s="215"/>
      <c r="BG594" s="215"/>
      <c r="BH594" s="215"/>
      <c r="BI594" s="215"/>
      <c r="BJ594" s="221"/>
      <c r="BK594" s="221"/>
    </row>
    <row r="595" spans="1:63" ht="12.75" hidden="1" customHeight="1" outlineLevel="1">
      <c r="A595" s="9"/>
      <c r="B595" s="44"/>
      <c r="C595" s="270">
        <f>Asset22</f>
        <v>0</v>
      </c>
      <c r="D595" s="9"/>
      <c r="E595" s="9"/>
      <c r="F595" s="139"/>
      <c r="G595" s="201">
        <f>Input!R28</f>
        <v>0</v>
      </c>
      <c r="H595" s="118"/>
      <c r="I595" s="118"/>
      <c r="J595" s="118"/>
      <c r="K595" s="118"/>
      <c r="L595" s="118"/>
      <c r="M595" s="106"/>
      <c r="N595" s="106"/>
      <c r="O595" s="106"/>
      <c r="P595" s="106"/>
      <c r="Q595" s="106"/>
      <c r="R595" s="106"/>
      <c r="S595" s="106"/>
      <c r="T595" s="106"/>
      <c r="U595" s="106"/>
      <c r="V595" s="106"/>
      <c r="W595" s="106"/>
      <c r="X595" s="106"/>
      <c r="Y595" s="106"/>
      <c r="Z595" s="106"/>
      <c r="AA595" s="215"/>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5"/>
      <c r="AX595" s="215"/>
      <c r="AY595" s="215"/>
      <c r="AZ595" s="215"/>
      <c r="BA595" s="215"/>
      <c r="BB595" s="215"/>
      <c r="BC595" s="215"/>
      <c r="BD595" s="215"/>
      <c r="BE595" s="215"/>
      <c r="BF595" s="215"/>
      <c r="BG595" s="215"/>
      <c r="BH595" s="215"/>
      <c r="BI595" s="215"/>
      <c r="BJ595" s="221"/>
      <c r="BK595" s="221"/>
    </row>
    <row r="596" spans="1:63" ht="12.75" hidden="1" customHeight="1" outlineLevel="1">
      <c r="A596" s="9"/>
      <c r="B596" s="44"/>
      <c r="C596" s="270">
        <f>Asset23</f>
        <v>0</v>
      </c>
      <c r="D596" s="9"/>
      <c r="E596" s="9"/>
      <c r="F596" s="139"/>
      <c r="G596" s="201">
        <f>Input!R29</f>
        <v>0</v>
      </c>
      <c r="H596" s="118"/>
      <c r="I596" s="118"/>
      <c r="J596" s="118"/>
      <c r="K596" s="118"/>
      <c r="L596" s="118"/>
      <c r="M596" s="106"/>
      <c r="N596" s="106"/>
      <c r="O596" s="106"/>
      <c r="P596" s="106"/>
      <c r="Q596" s="106"/>
      <c r="R596" s="106"/>
      <c r="S596" s="106"/>
      <c r="T596" s="106"/>
      <c r="U596" s="106"/>
      <c r="V596" s="106"/>
      <c r="W596" s="106"/>
      <c r="X596" s="106"/>
      <c r="Y596" s="106"/>
      <c r="Z596" s="106"/>
      <c r="AA596" s="215"/>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5"/>
      <c r="AX596" s="215"/>
      <c r="AY596" s="215"/>
      <c r="AZ596" s="215"/>
      <c r="BA596" s="215"/>
      <c r="BB596" s="215"/>
      <c r="BC596" s="215"/>
      <c r="BD596" s="215"/>
      <c r="BE596" s="215"/>
      <c r="BF596" s="215"/>
      <c r="BG596" s="215"/>
      <c r="BH596" s="215"/>
      <c r="BI596" s="215"/>
      <c r="BJ596" s="221"/>
      <c r="BK596" s="221"/>
    </row>
    <row r="597" spans="1:63" ht="12.75" hidden="1" customHeight="1" outlineLevel="1">
      <c r="A597" s="9"/>
      <c r="B597" s="44"/>
      <c r="C597" s="270">
        <f>Asset24</f>
        <v>0</v>
      </c>
      <c r="D597" s="9"/>
      <c r="E597" s="9"/>
      <c r="F597" s="139"/>
      <c r="G597" s="201">
        <f>Input!R30</f>
        <v>0</v>
      </c>
      <c r="H597" s="118"/>
      <c r="I597" s="118"/>
      <c r="J597" s="118"/>
      <c r="K597" s="118"/>
      <c r="L597" s="118"/>
      <c r="M597" s="106"/>
      <c r="N597" s="106"/>
      <c r="O597" s="106"/>
      <c r="P597" s="106"/>
      <c r="Q597" s="106"/>
      <c r="R597" s="106"/>
      <c r="S597" s="106"/>
      <c r="T597" s="106"/>
      <c r="U597" s="106"/>
      <c r="V597" s="106"/>
      <c r="W597" s="106"/>
      <c r="X597" s="106"/>
      <c r="Y597" s="106"/>
      <c r="Z597" s="106"/>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21"/>
      <c r="BK597" s="221"/>
    </row>
    <row r="598" spans="1:63" ht="12.75" hidden="1" customHeight="1" outlineLevel="1">
      <c r="A598" s="9"/>
      <c r="B598" s="44"/>
      <c r="C598" s="270">
        <f>Asset25</f>
        <v>0</v>
      </c>
      <c r="D598" s="9"/>
      <c r="E598" s="9"/>
      <c r="F598" s="139"/>
      <c r="G598" s="201">
        <f>Input!R31</f>
        <v>0</v>
      </c>
      <c r="H598" s="118"/>
      <c r="I598" s="118"/>
      <c r="J598" s="118"/>
      <c r="K598" s="118"/>
      <c r="L598" s="118"/>
      <c r="M598" s="106"/>
      <c r="N598" s="106"/>
      <c r="O598" s="106"/>
      <c r="P598" s="106"/>
      <c r="Q598" s="106"/>
      <c r="R598" s="106"/>
      <c r="S598" s="106"/>
      <c r="T598" s="106"/>
      <c r="U598" s="106"/>
      <c r="V598" s="106"/>
      <c r="W598" s="106"/>
      <c r="X598" s="106"/>
      <c r="Y598" s="106"/>
      <c r="Z598" s="106"/>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21"/>
      <c r="BK598" s="221"/>
    </row>
    <row r="599" spans="1:63" ht="12.75" hidden="1" customHeight="1" outlineLevel="1">
      <c r="A599" s="9"/>
      <c r="B599" s="44"/>
      <c r="C599" s="270">
        <f>Asset26</f>
        <v>0</v>
      </c>
      <c r="D599" s="9"/>
      <c r="E599" s="9"/>
      <c r="F599" s="139"/>
      <c r="G599" s="201">
        <f>Input!R32</f>
        <v>0</v>
      </c>
      <c r="H599" s="118"/>
      <c r="I599" s="118"/>
      <c r="J599" s="118"/>
      <c r="K599" s="118"/>
      <c r="L599" s="118"/>
      <c r="M599" s="106"/>
      <c r="N599" s="106"/>
      <c r="O599" s="106"/>
      <c r="P599" s="106"/>
      <c r="Q599" s="106"/>
      <c r="R599" s="106"/>
      <c r="S599" s="106"/>
      <c r="T599" s="106"/>
      <c r="U599" s="106"/>
      <c r="V599" s="106"/>
      <c r="W599" s="106"/>
      <c r="X599" s="106"/>
      <c r="Y599" s="106"/>
      <c r="Z599" s="106"/>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21"/>
      <c r="BK599" s="221"/>
    </row>
    <row r="600" spans="1:63" ht="12.75" hidden="1" customHeight="1" outlineLevel="1">
      <c r="A600" s="9"/>
      <c r="B600" s="44"/>
      <c r="C600" s="270">
        <f>Asset27</f>
        <v>0</v>
      </c>
      <c r="D600" s="9"/>
      <c r="E600" s="9"/>
      <c r="F600" s="139"/>
      <c r="G600" s="201">
        <f>Input!R33</f>
        <v>0</v>
      </c>
      <c r="H600" s="118"/>
      <c r="I600" s="118"/>
      <c r="J600" s="118"/>
      <c r="K600" s="118"/>
      <c r="L600" s="118"/>
      <c r="M600" s="106"/>
      <c r="N600" s="106"/>
      <c r="O600" s="106"/>
      <c r="P600" s="106"/>
      <c r="Q600" s="106"/>
      <c r="R600" s="106"/>
      <c r="S600" s="106"/>
      <c r="T600" s="106"/>
      <c r="U600" s="106"/>
      <c r="V600" s="106"/>
      <c r="W600" s="106"/>
      <c r="X600" s="106"/>
      <c r="Y600" s="106"/>
      <c r="Z600" s="106"/>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21"/>
      <c r="BK600" s="221"/>
    </row>
    <row r="601" spans="1:63" ht="12.75" hidden="1" customHeight="1" outlineLevel="1">
      <c r="A601" s="9"/>
      <c r="B601" s="44"/>
      <c r="C601" s="270">
        <f>Asset28</f>
        <v>0</v>
      </c>
      <c r="D601" s="9"/>
      <c r="E601" s="9"/>
      <c r="F601" s="139"/>
      <c r="G601" s="201">
        <f>Input!R34</f>
        <v>0</v>
      </c>
      <c r="H601" s="118"/>
      <c r="I601" s="118"/>
      <c r="J601" s="118"/>
      <c r="K601" s="118"/>
      <c r="L601" s="118"/>
      <c r="M601" s="106"/>
      <c r="N601" s="106"/>
      <c r="O601" s="106"/>
      <c r="P601" s="106"/>
      <c r="Q601" s="106"/>
      <c r="R601" s="106"/>
      <c r="S601" s="106"/>
      <c r="T601" s="106"/>
      <c r="U601" s="106"/>
      <c r="V601" s="106"/>
      <c r="W601" s="106"/>
      <c r="X601" s="106"/>
      <c r="Y601" s="106"/>
      <c r="Z601" s="106"/>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21"/>
      <c r="BK601" s="221"/>
    </row>
    <row r="602" spans="1:63" ht="12.75" hidden="1" customHeight="1" outlineLevel="1">
      <c r="A602" s="9"/>
      <c r="B602" s="44"/>
      <c r="C602" s="270">
        <f>Asset29</f>
        <v>0</v>
      </c>
      <c r="D602" s="9"/>
      <c r="E602" s="9"/>
      <c r="F602" s="139"/>
      <c r="G602" s="201">
        <f>Input!R35</f>
        <v>0</v>
      </c>
      <c r="H602" s="118"/>
      <c r="I602" s="118"/>
      <c r="J602" s="118"/>
      <c r="K602" s="118"/>
      <c r="L602" s="118"/>
      <c r="M602" s="106"/>
      <c r="N602" s="106"/>
      <c r="O602" s="106"/>
      <c r="P602" s="106"/>
      <c r="Q602" s="106"/>
      <c r="R602" s="106"/>
      <c r="S602" s="106"/>
      <c r="T602" s="106"/>
      <c r="U602" s="106"/>
      <c r="V602" s="106"/>
      <c r="W602" s="106"/>
      <c r="X602" s="106"/>
      <c r="Y602" s="106"/>
      <c r="Z602" s="106"/>
      <c r="AA602" s="215"/>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5"/>
      <c r="AX602" s="215"/>
      <c r="AY602" s="215"/>
      <c r="AZ602" s="215"/>
      <c r="BA602" s="215"/>
      <c r="BB602" s="215"/>
      <c r="BC602" s="215"/>
      <c r="BD602" s="215"/>
      <c r="BE602" s="215"/>
      <c r="BF602" s="215"/>
      <c r="BG602" s="215"/>
      <c r="BH602" s="215"/>
      <c r="BI602" s="215"/>
      <c r="BJ602" s="221"/>
      <c r="BK602" s="221"/>
    </row>
    <row r="603" spans="1:63" ht="12.75" hidden="1" customHeight="1" outlineLevel="1">
      <c r="A603" s="9"/>
      <c r="B603" s="44"/>
      <c r="C603" s="270">
        <f>Asset30</f>
        <v>0</v>
      </c>
      <c r="D603" s="9"/>
      <c r="E603" s="9"/>
      <c r="F603" s="139"/>
      <c r="G603" s="201">
        <f>Input!R36</f>
        <v>0</v>
      </c>
      <c r="H603" s="118"/>
      <c r="I603" s="118"/>
      <c r="J603" s="118"/>
      <c r="K603" s="118"/>
      <c r="L603" s="118"/>
      <c r="M603" s="106"/>
      <c r="N603" s="106"/>
      <c r="O603" s="106"/>
      <c r="P603" s="106"/>
      <c r="Q603" s="106"/>
      <c r="R603" s="106"/>
      <c r="S603" s="106"/>
      <c r="T603" s="106"/>
      <c r="U603" s="106"/>
      <c r="V603" s="106"/>
      <c r="W603" s="106"/>
      <c r="X603" s="106"/>
      <c r="Y603" s="106"/>
      <c r="Z603" s="106"/>
      <c r="AA603" s="215"/>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5"/>
      <c r="AX603" s="215"/>
      <c r="AY603" s="215"/>
      <c r="AZ603" s="215"/>
      <c r="BA603" s="215"/>
      <c r="BB603" s="215"/>
      <c r="BC603" s="215"/>
      <c r="BD603" s="215"/>
      <c r="BE603" s="215"/>
      <c r="BF603" s="215"/>
      <c r="BG603" s="215"/>
      <c r="BH603" s="215"/>
      <c r="BI603" s="215"/>
      <c r="BJ603" s="221"/>
      <c r="BK603" s="221"/>
    </row>
    <row r="604" spans="1:63" collapsed="1">
      <c r="A604" s="9"/>
      <c r="B604" s="44"/>
      <c r="C604" s="127"/>
      <c r="D604" s="9"/>
      <c r="E604" s="9"/>
      <c r="F604" s="139"/>
      <c r="G604" s="201"/>
      <c r="H604" s="118"/>
      <c r="I604" s="118"/>
      <c r="J604" s="118"/>
      <c r="K604" s="118"/>
      <c r="L604" s="118"/>
      <c r="M604" s="106"/>
      <c r="N604" s="106"/>
      <c r="O604" s="106"/>
      <c r="P604" s="106"/>
      <c r="Q604" s="106"/>
      <c r="R604" s="106"/>
      <c r="S604" s="106"/>
      <c r="T604" s="106"/>
      <c r="U604" s="106"/>
      <c r="V604" s="106"/>
      <c r="W604" s="106"/>
      <c r="X604" s="106"/>
      <c r="Y604" s="106"/>
      <c r="Z604" s="106"/>
      <c r="AA604" s="215"/>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5"/>
      <c r="AX604" s="215"/>
      <c r="AY604" s="215"/>
      <c r="AZ604" s="215"/>
      <c r="BA604" s="215"/>
      <c r="BB604" s="215"/>
      <c r="BC604" s="215"/>
      <c r="BD604" s="215"/>
      <c r="BE604" s="215"/>
      <c r="BF604" s="215"/>
      <c r="BG604" s="215"/>
      <c r="BH604" s="215"/>
      <c r="BI604" s="215"/>
      <c r="BJ604" s="221"/>
      <c r="BK604" s="221"/>
    </row>
    <row r="605" spans="1:63">
      <c r="A605" s="9"/>
      <c r="B605" s="44" t="s">
        <v>58</v>
      </c>
      <c r="C605" s="127"/>
      <c r="D605" s="9"/>
      <c r="E605" s="9"/>
      <c r="F605" s="28"/>
      <c r="G605" s="205">
        <f>SUM(G606:G635)</f>
        <v>17.003209000000002</v>
      </c>
      <c r="H605" s="118"/>
      <c r="I605" s="118"/>
      <c r="J605" s="118"/>
      <c r="K605" s="118"/>
      <c r="L605" s="118"/>
      <c r="M605" s="106"/>
      <c r="N605" s="106"/>
      <c r="O605" s="106"/>
      <c r="P605" s="106"/>
      <c r="Q605" s="106"/>
      <c r="R605" s="106"/>
      <c r="S605" s="106"/>
      <c r="T605" s="106"/>
      <c r="U605" s="106"/>
      <c r="V605" s="106"/>
      <c r="W605" s="106"/>
      <c r="X605" s="106"/>
      <c r="Y605" s="106"/>
      <c r="Z605" s="106"/>
      <c r="AA605" s="215"/>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5"/>
      <c r="AX605" s="215"/>
      <c r="AY605" s="215"/>
      <c r="AZ605" s="215"/>
      <c r="BA605" s="215"/>
      <c r="BB605" s="215"/>
      <c r="BC605" s="215"/>
      <c r="BD605" s="215"/>
      <c r="BE605" s="215"/>
      <c r="BF605" s="215"/>
      <c r="BG605" s="215"/>
      <c r="BH605" s="215"/>
      <c r="BI605" s="215"/>
      <c r="BJ605" s="221"/>
      <c r="BK605" s="221"/>
    </row>
    <row r="606" spans="1:63" ht="12.75" hidden="1" customHeight="1" outlineLevel="1">
      <c r="A606" s="9"/>
      <c r="B606" s="44"/>
      <c r="C606" s="270" t="str">
        <f>Asset1</f>
        <v>Secondary</v>
      </c>
      <c r="D606" s="9"/>
      <c r="E606" s="9"/>
      <c r="F606" s="28"/>
      <c r="G606" s="204">
        <f>Input!S7</f>
        <v>6.3991040000000003</v>
      </c>
      <c r="H606" s="118"/>
      <c r="I606" s="118"/>
      <c r="J606" s="118"/>
      <c r="K606" s="118"/>
      <c r="L606" s="118"/>
      <c r="M606" s="106"/>
      <c r="N606" s="106"/>
      <c r="O606" s="106"/>
      <c r="P606" s="106"/>
      <c r="Q606" s="106"/>
      <c r="R606" s="106"/>
      <c r="S606" s="106"/>
      <c r="T606" s="106"/>
      <c r="U606" s="106"/>
      <c r="V606" s="106"/>
      <c r="W606" s="106"/>
      <c r="X606" s="106"/>
      <c r="Y606" s="106"/>
      <c r="Z606" s="106"/>
      <c r="AA606" s="215"/>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5"/>
      <c r="AX606" s="215"/>
      <c r="AY606" s="215"/>
      <c r="AZ606" s="215"/>
      <c r="BA606" s="215"/>
      <c r="BB606" s="215"/>
      <c r="BC606" s="215"/>
      <c r="BD606" s="215"/>
      <c r="BE606" s="215"/>
      <c r="BF606" s="215"/>
      <c r="BG606" s="215"/>
      <c r="BH606" s="215"/>
      <c r="BI606" s="215"/>
      <c r="BJ606" s="221"/>
      <c r="BK606" s="221"/>
    </row>
    <row r="607" spans="1:63" ht="12.75" hidden="1" customHeight="1" outlineLevel="1">
      <c r="A607" s="9"/>
      <c r="B607" s="44"/>
      <c r="C607" s="270" t="str">
        <f>Asset2</f>
        <v>Switchgear</v>
      </c>
      <c r="D607" s="9"/>
      <c r="E607" s="9"/>
      <c r="F607" s="28"/>
      <c r="G607" s="204">
        <f>Input!S8</f>
        <v>4.6862470000000007</v>
      </c>
      <c r="H607" s="118"/>
      <c r="I607" s="118"/>
      <c r="J607" s="118"/>
      <c r="K607" s="118"/>
      <c r="L607" s="118"/>
      <c r="M607" s="106"/>
      <c r="N607" s="106"/>
      <c r="O607" s="106"/>
      <c r="P607" s="106"/>
      <c r="Q607" s="106"/>
      <c r="R607" s="106"/>
      <c r="S607" s="106"/>
      <c r="T607" s="106"/>
      <c r="U607" s="106"/>
      <c r="V607" s="106"/>
      <c r="W607" s="106"/>
      <c r="X607" s="106"/>
      <c r="Y607" s="106"/>
      <c r="Z607" s="106"/>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21"/>
      <c r="BK607" s="221"/>
    </row>
    <row r="608" spans="1:63" ht="12.75" hidden="1" customHeight="1" outlineLevel="1">
      <c r="A608" s="9"/>
      <c r="B608" s="44"/>
      <c r="C608" s="270" t="str">
        <f>Asset3</f>
        <v>Transformers</v>
      </c>
      <c r="D608" s="9"/>
      <c r="E608" s="9"/>
      <c r="F608" s="28"/>
      <c r="G608" s="204">
        <f>Input!S9</f>
        <v>0</v>
      </c>
      <c r="H608" s="118"/>
      <c r="I608" s="118"/>
      <c r="J608" s="118"/>
      <c r="K608" s="118"/>
      <c r="L608" s="118"/>
      <c r="M608" s="106"/>
      <c r="N608" s="106"/>
      <c r="O608" s="106"/>
      <c r="P608" s="106"/>
      <c r="Q608" s="106"/>
      <c r="R608" s="106"/>
      <c r="S608" s="106"/>
      <c r="T608" s="106"/>
      <c r="U608" s="106"/>
      <c r="V608" s="106"/>
      <c r="W608" s="106"/>
      <c r="X608" s="106"/>
      <c r="Y608" s="106"/>
      <c r="Z608" s="106"/>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21"/>
      <c r="BK608" s="221"/>
    </row>
    <row r="609" spans="1:63" ht="12.75" hidden="1" customHeight="1" outlineLevel="1">
      <c r="A609" s="9"/>
      <c r="B609" s="44"/>
      <c r="C609" s="270" t="str">
        <f>Asset4</f>
        <v>Reactive</v>
      </c>
      <c r="D609" s="9"/>
      <c r="E609" s="9"/>
      <c r="F609" s="28"/>
      <c r="G609" s="204">
        <f>Input!S10</f>
        <v>0</v>
      </c>
      <c r="H609" s="118"/>
      <c r="I609" s="118"/>
      <c r="J609" s="118"/>
      <c r="K609" s="118"/>
      <c r="L609" s="118"/>
      <c r="M609" s="106"/>
      <c r="N609" s="106"/>
      <c r="O609" s="106"/>
      <c r="P609" s="106"/>
      <c r="Q609" s="106"/>
      <c r="R609" s="106"/>
      <c r="S609" s="106"/>
      <c r="T609" s="106"/>
      <c r="U609" s="106"/>
      <c r="V609" s="106"/>
      <c r="W609" s="106"/>
      <c r="X609" s="106"/>
      <c r="Y609" s="106"/>
      <c r="Z609" s="106"/>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21"/>
      <c r="BK609" s="221"/>
    </row>
    <row r="610" spans="1:63" ht="12.75" hidden="1" customHeight="1" outlineLevel="1">
      <c r="A610" s="9"/>
      <c r="B610" s="44"/>
      <c r="C610" s="270" t="str">
        <f>Asset5</f>
        <v>Towers and Conductor</v>
      </c>
      <c r="D610" s="9"/>
      <c r="E610" s="9"/>
      <c r="F610" s="28"/>
      <c r="G610" s="204">
        <f>Input!S11</f>
        <v>4.1564750000000004</v>
      </c>
      <c r="H610" s="118"/>
      <c r="I610" s="118"/>
      <c r="J610" s="118"/>
      <c r="K610" s="118"/>
      <c r="L610" s="118"/>
      <c r="M610" s="106"/>
      <c r="N610" s="106"/>
      <c r="O610" s="106"/>
      <c r="P610" s="106"/>
      <c r="Q610" s="106"/>
      <c r="R610" s="106"/>
      <c r="S610" s="106"/>
      <c r="T610" s="106"/>
      <c r="U610" s="106"/>
      <c r="V610" s="106"/>
      <c r="W610" s="106"/>
      <c r="X610" s="106"/>
      <c r="Y610" s="106"/>
      <c r="Z610" s="106"/>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21"/>
      <c r="BK610" s="221"/>
    </row>
    <row r="611" spans="1:63" ht="12.75" hidden="1" customHeight="1" outlineLevel="1">
      <c r="A611" s="9"/>
      <c r="B611" s="44"/>
      <c r="C611" s="270" t="str">
        <f>Asset6</f>
        <v>Establishment</v>
      </c>
      <c r="D611" s="9"/>
      <c r="E611" s="9"/>
      <c r="F611" s="28"/>
      <c r="G611" s="204">
        <f>Input!S12</f>
        <v>0</v>
      </c>
      <c r="H611" s="118"/>
      <c r="I611" s="118"/>
      <c r="J611" s="118"/>
      <c r="K611" s="118"/>
      <c r="L611" s="118"/>
      <c r="M611" s="106"/>
      <c r="N611" s="106"/>
      <c r="O611" s="106"/>
      <c r="P611" s="106"/>
      <c r="Q611" s="106"/>
      <c r="R611" s="106"/>
      <c r="S611" s="106"/>
      <c r="T611" s="106"/>
      <c r="U611" s="106"/>
      <c r="V611" s="106"/>
      <c r="W611" s="106"/>
      <c r="X611" s="106"/>
      <c r="Y611" s="106"/>
      <c r="Z611" s="106"/>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21"/>
      <c r="BK611" s="221"/>
    </row>
    <row r="612" spans="1:63" ht="12.75" hidden="1" customHeight="1" outlineLevel="1">
      <c r="A612" s="9"/>
      <c r="B612" s="44"/>
      <c r="C612" s="270" t="str">
        <f>Asset7</f>
        <v>Communications</v>
      </c>
      <c r="D612" s="9"/>
      <c r="E612" s="9"/>
      <c r="F612" s="28"/>
      <c r="G612" s="204">
        <f>Input!S13</f>
        <v>1.3286929999999999</v>
      </c>
      <c r="H612" s="118"/>
      <c r="I612" s="118"/>
      <c r="J612" s="118"/>
      <c r="K612" s="118"/>
      <c r="L612" s="118"/>
      <c r="M612" s="106"/>
      <c r="N612" s="106"/>
      <c r="O612" s="106"/>
      <c r="P612" s="106"/>
      <c r="Q612" s="106"/>
      <c r="R612" s="106"/>
      <c r="S612" s="106"/>
      <c r="T612" s="106"/>
      <c r="U612" s="106"/>
      <c r="V612" s="106"/>
      <c r="W612" s="106"/>
      <c r="X612" s="106"/>
      <c r="Y612" s="106"/>
      <c r="Z612" s="106"/>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21"/>
      <c r="BK612" s="221"/>
    </row>
    <row r="613" spans="1:63" ht="12.75" hidden="1" customHeight="1" outlineLevel="1">
      <c r="A613" s="9"/>
      <c r="B613" s="44"/>
      <c r="C613" s="270" t="str">
        <f>Asset8</f>
        <v>Inventory</v>
      </c>
      <c r="D613" s="9"/>
      <c r="E613" s="9"/>
      <c r="F613" s="28"/>
      <c r="G613" s="204">
        <f>Input!S14</f>
        <v>0</v>
      </c>
      <c r="H613" s="118"/>
      <c r="I613" s="118"/>
      <c r="J613" s="118"/>
      <c r="K613" s="118"/>
      <c r="L613" s="118"/>
      <c r="M613" s="106"/>
      <c r="N613" s="106"/>
      <c r="O613" s="106"/>
      <c r="P613" s="106"/>
      <c r="Q613" s="106"/>
      <c r="R613" s="106"/>
      <c r="S613" s="106"/>
      <c r="T613" s="106"/>
      <c r="U613" s="106"/>
      <c r="V613" s="106"/>
      <c r="W613" s="106"/>
      <c r="X613" s="106"/>
      <c r="Y613" s="106"/>
      <c r="Z613" s="106"/>
      <c r="AA613" s="215"/>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5"/>
      <c r="AX613" s="215"/>
      <c r="AY613" s="215"/>
      <c r="AZ613" s="215"/>
      <c r="BA613" s="215"/>
      <c r="BB613" s="215"/>
      <c r="BC613" s="215"/>
      <c r="BD613" s="215"/>
      <c r="BE613" s="215"/>
      <c r="BF613" s="215"/>
      <c r="BG613" s="215"/>
      <c r="BH613" s="215"/>
      <c r="BI613" s="215"/>
      <c r="BJ613" s="221"/>
      <c r="BK613" s="221"/>
    </row>
    <row r="614" spans="1:63" ht="12.75" hidden="1" customHeight="1" outlineLevel="1">
      <c r="A614" s="9"/>
      <c r="B614" s="44"/>
      <c r="C614" s="270" t="str">
        <f>Asset9</f>
        <v>IT</v>
      </c>
      <c r="D614" s="9"/>
      <c r="E614" s="9"/>
      <c r="F614" s="28"/>
      <c r="G614" s="204">
        <f>Input!S15</f>
        <v>0</v>
      </c>
      <c r="H614" s="118"/>
      <c r="I614" s="118"/>
      <c r="J614" s="118"/>
      <c r="K614" s="118"/>
      <c r="L614" s="118"/>
      <c r="M614" s="106"/>
      <c r="N614" s="106"/>
      <c r="O614" s="106"/>
      <c r="P614" s="106"/>
      <c r="Q614" s="106"/>
      <c r="R614" s="106"/>
      <c r="S614" s="106"/>
      <c r="T614" s="106"/>
      <c r="U614" s="106"/>
      <c r="V614" s="106"/>
      <c r="W614" s="106"/>
      <c r="X614" s="106"/>
      <c r="Y614" s="106"/>
      <c r="Z614" s="106"/>
      <c r="AA614" s="215"/>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5"/>
      <c r="AX614" s="215"/>
      <c r="AY614" s="215"/>
      <c r="AZ614" s="215"/>
      <c r="BA614" s="215"/>
      <c r="BB614" s="215"/>
      <c r="BC614" s="215"/>
      <c r="BD614" s="215"/>
      <c r="BE614" s="215"/>
      <c r="BF614" s="215"/>
      <c r="BG614" s="215"/>
      <c r="BH614" s="215"/>
      <c r="BI614" s="215"/>
      <c r="BJ614" s="221"/>
      <c r="BK614" s="221"/>
    </row>
    <row r="615" spans="1:63" ht="12.75" hidden="1" customHeight="1" outlineLevel="1">
      <c r="A615" s="9"/>
      <c r="B615" s="44"/>
      <c r="C615" s="270" t="str">
        <f>Asset10</f>
        <v>Vehicles</v>
      </c>
      <c r="D615" s="9"/>
      <c r="E615" s="9"/>
      <c r="F615" s="28"/>
      <c r="G615" s="204">
        <f>Input!S16</f>
        <v>0</v>
      </c>
      <c r="H615" s="118"/>
      <c r="I615" s="118"/>
      <c r="J615" s="118"/>
      <c r="K615" s="118"/>
      <c r="L615" s="118"/>
      <c r="M615" s="106"/>
      <c r="N615" s="106"/>
      <c r="O615" s="106"/>
      <c r="P615" s="106"/>
      <c r="Q615" s="106"/>
      <c r="R615" s="106"/>
      <c r="S615" s="106"/>
      <c r="T615" s="106"/>
      <c r="U615" s="106"/>
      <c r="V615" s="106"/>
      <c r="W615" s="106"/>
      <c r="X615" s="106"/>
      <c r="Y615" s="106"/>
      <c r="Z615" s="106"/>
      <c r="AA615" s="215"/>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5"/>
      <c r="AX615" s="215"/>
      <c r="AY615" s="215"/>
      <c r="AZ615" s="215"/>
      <c r="BA615" s="215"/>
      <c r="BB615" s="215"/>
      <c r="BC615" s="215"/>
      <c r="BD615" s="215"/>
      <c r="BE615" s="215"/>
      <c r="BF615" s="215"/>
      <c r="BG615" s="215"/>
      <c r="BH615" s="215"/>
      <c r="BI615" s="215"/>
      <c r="BJ615" s="221"/>
      <c r="BK615" s="221"/>
    </row>
    <row r="616" spans="1:63" ht="12.75" hidden="1" customHeight="1" outlineLevel="1">
      <c r="A616" s="9"/>
      <c r="B616" s="44"/>
      <c r="C616" s="270" t="str">
        <f>Asset11</f>
        <v>other</v>
      </c>
      <c r="D616" s="9"/>
      <c r="E616" s="9"/>
      <c r="F616" s="28"/>
      <c r="G616" s="204">
        <f>Input!S17</f>
        <v>0.43269000000000002</v>
      </c>
      <c r="H616" s="118"/>
      <c r="I616" s="118"/>
      <c r="J616" s="118"/>
      <c r="K616" s="118"/>
      <c r="L616" s="118"/>
      <c r="M616" s="106"/>
      <c r="N616" s="106"/>
      <c r="O616" s="106"/>
      <c r="P616" s="106"/>
      <c r="Q616" s="106"/>
      <c r="R616" s="106"/>
      <c r="S616" s="106"/>
      <c r="T616" s="106"/>
      <c r="U616" s="106"/>
      <c r="V616" s="106"/>
      <c r="W616" s="106"/>
      <c r="X616" s="106"/>
      <c r="Y616" s="106"/>
      <c r="Z616" s="106"/>
      <c r="AA616" s="215"/>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5"/>
      <c r="AX616" s="215"/>
      <c r="AY616" s="215"/>
      <c r="AZ616" s="215"/>
      <c r="BA616" s="215"/>
      <c r="BB616" s="215"/>
      <c r="BC616" s="215"/>
      <c r="BD616" s="215"/>
      <c r="BE616" s="215"/>
      <c r="BF616" s="215"/>
      <c r="BG616" s="215"/>
      <c r="BH616" s="215"/>
      <c r="BI616" s="215"/>
      <c r="BJ616" s="221"/>
      <c r="BK616" s="221"/>
    </row>
    <row r="617" spans="1:63" ht="12.75" hidden="1" customHeight="1" outlineLevel="1">
      <c r="A617" s="9"/>
      <c r="B617" s="44"/>
      <c r="C617" s="270" t="str">
        <f>Asset12</f>
        <v>premises</v>
      </c>
      <c r="D617" s="9"/>
      <c r="E617" s="9"/>
      <c r="F617" s="28"/>
      <c r="G617" s="204">
        <f>Input!S18</f>
        <v>0</v>
      </c>
      <c r="H617" s="118"/>
      <c r="I617" s="118"/>
      <c r="J617" s="118"/>
      <c r="K617" s="118"/>
      <c r="L617" s="118"/>
      <c r="M617" s="106"/>
      <c r="N617" s="106"/>
      <c r="O617" s="106"/>
      <c r="P617" s="106"/>
      <c r="Q617" s="106"/>
      <c r="R617" s="106"/>
      <c r="S617" s="106"/>
      <c r="T617" s="106"/>
      <c r="U617" s="106"/>
      <c r="V617" s="106"/>
      <c r="W617" s="106"/>
      <c r="X617" s="106"/>
      <c r="Y617" s="106"/>
      <c r="Z617" s="106"/>
      <c r="AA617" s="215"/>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5"/>
      <c r="AX617" s="215"/>
      <c r="AY617" s="215"/>
      <c r="AZ617" s="215"/>
      <c r="BA617" s="215"/>
      <c r="BB617" s="215"/>
      <c r="BC617" s="215"/>
      <c r="BD617" s="215"/>
      <c r="BE617" s="215"/>
      <c r="BF617" s="215"/>
      <c r="BG617" s="215"/>
      <c r="BH617" s="215"/>
      <c r="BI617" s="215"/>
      <c r="BJ617" s="221"/>
      <c r="BK617" s="221"/>
    </row>
    <row r="618" spans="1:63" ht="12.75" hidden="1" customHeight="1" outlineLevel="1">
      <c r="A618" s="9"/>
      <c r="B618" s="44"/>
      <c r="C618" s="270" t="str">
        <f>Asset13</f>
        <v>Land</v>
      </c>
      <c r="D618" s="9"/>
      <c r="E618" s="9"/>
      <c r="F618" s="28"/>
      <c r="G618" s="204">
        <f>Input!S19</f>
        <v>0</v>
      </c>
      <c r="H618" s="118"/>
      <c r="I618" s="118"/>
      <c r="J618" s="118"/>
      <c r="K618" s="118"/>
      <c r="L618" s="118"/>
      <c r="M618" s="106"/>
      <c r="N618" s="106"/>
      <c r="O618" s="106"/>
      <c r="P618" s="106"/>
      <c r="Q618" s="106"/>
      <c r="R618" s="106"/>
      <c r="S618" s="106"/>
      <c r="T618" s="106"/>
      <c r="U618" s="106"/>
      <c r="V618" s="106"/>
      <c r="W618" s="106"/>
      <c r="X618" s="106"/>
      <c r="Y618" s="106"/>
      <c r="Z618" s="106"/>
      <c r="AA618" s="215"/>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5"/>
      <c r="AX618" s="215"/>
      <c r="AY618" s="215"/>
      <c r="AZ618" s="215"/>
      <c r="BA618" s="215"/>
      <c r="BB618" s="215"/>
      <c r="BC618" s="215"/>
      <c r="BD618" s="215"/>
      <c r="BE618" s="215"/>
      <c r="BF618" s="215"/>
      <c r="BG618" s="215"/>
      <c r="BH618" s="215"/>
      <c r="BI618" s="215"/>
      <c r="BJ618" s="221"/>
      <c r="BK618" s="221"/>
    </row>
    <row r="619" spans="1:63" ht="12.75" hidden="1" customHeight="1" outlineLevel="1">
      <c r="A619" s="9"/>
      <c r="B619" s="44"/>
      <c r="C619" s="270" t="str">
        <f>Asset14</f>
        <v>Easements</v>
      </c>
      <c r="D619" s="9"/>
      <c r="E619" s="9"/>
      <c r="F619" s="28"/>
      <c r="G619" s="204">
        <f>Input!S20</f>
        <v>0</v>
      </c>
      <c r="H619" s="118"/>
      <c r="I619" s="118"/>
      <c r="J619" s="118"/>
      <c r="K619" s="118"/>
      <c r="L619" s="118"/>
      <c r="M619" s="106"/>
      <c r="N619" s="106"/>
      <c r="O619" s="106"/>
      <c r="P619" s="106"/>
      <c r="Q619" s="106"/>
      <c r="R619" s="106"/>
      <c r="S619" s="106"/>
      <c r="T619" s="106"/>
      <c r="U619" s="106"/>
      <c r="V619" s="106"/>
      <c r="W619" s="106"/>
      <c r="X619" s="106"/>
      <c r="Y619" s="106"/>
      <c r="Z619" s="106"/>
      <c r="AA619" s="215"/>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5"/>
      <c r="AX619" s="215"/>
      <c r="AY619" s="215"/>
      <c r="AZ619" s="215"/>
      <c r="BA619" s="215"/>
      <c r="BB619" s="215"/>
      <c r="BC619" s="215"/>
      <c r="BD619" s="215"/>
      <c r="BE619" s="215"/>
      <c r="BF619" s="215"/>
      <c r="BG619" s="215"/>
      <c r="BH619" s="215"/>
      <c r="BI619" s="215"/>
      <c r="BJ619" s="221"/>
      <c r="BK619" s="221"/>
    </row>
    <row r="620" spans="1:63" ht="12.75" hidden="1" customHeight="1" outlineLevel="1">
      <c r="A620" s="9"/>
      <c r="B620" s="44"/>
      <c r="C620" s="270">
        <f>Asset15</f>
        <v>0</v>
      </c>
      <c r="D620" s="9"/>
      <c r="E620" s="9"/>
      <c r="F620" s="28"/>
      <c r="G620" s="204">
        <f>Input!S21</f>
        <v>0</v>
      </c>
      <c r="H620" s="118"/>
      <c r="I620" s="118"/>
      <c r="J620" s="118"/>
      <c r="K620" s="118"/>
      <c r="L620" s="118"/>
      <c r="M620" s="106"/>
      <c r="N620" s="106"/>
      <c r="O620" s="106"/>
      <c r="P620" s="106"/>
      <c r="Q620" s="106"/>
      <c r="R620" s="106"/>
      <c r="S620" s="106"/>
      <c r="T620" s="106"/>
      <c r="U620" s="106"/>
      <c r="V620" s="106"/>
      <c r="W620" s="106"/>
      <c r="X620" s="106"/>
      <c r="Y620" s="106"/>
      <c r="Z620" s="106"/>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21"/>
      <c r="BK620" s="221"/>
    </row>
    <row r="621" spans="1:63" ht="12.75" hidden="1" customHeight="1" outlineLevel="1">
      <c r="A621" s="9"/>
      <c r="B621" s="44"/>
      <c r="C621" s="270">
        <f>Asset16</f>
        <v>0</v>
      </c>
      <c r="D621" s="9"/>
      <c r="E621" s="9"/>
      <c r="F621" s="28"/>
      <c r="G621" s="204">
        <f>Input!S22</f>
        <v>0</v>
      </c>
      <c r="H621" s="118"/>
      <c r="I621" s="118"/>
      <c r="J621" s="118"/>
      <c r="K621" s="118"/>
      <c r="L621" s="118"/>
      <c r="M621" s="106"/>
      <c r="N621" s="106"/>
      <c r="O621" s="106"/>
      <c r="P621" s="106"/>
      <c r="Q621" s="106"/>
      <c r="R621" s="106"/>
      <c r="S621" s="106"/>
      <c r="T621" s="106"/>
      <c r="U621" s="106"/>
      <c r="V621" s="106"/>
      <c r="W621" s="106"/>
      <c r="X621" s="106"/>
      <c r="Y621" s="106"/>
      <c r="Z621" s="106"/>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21"/>
      <c r="BK621" s="221"/>
    </row>
    <row r="622" spans="1:63" ht="12.75" hidden="1" customHeight="1" outlineLevel="1">
      <c r="A622" s="9"/>
      <c r="B622" s="44"/>
      <c r="C622" s="270">
        <f>Asset17</f>
        <v>0</v>
      </c>
      <c r="D622" s="9"/>
      <c r="E622" s="9"/>
      <c r="F622" s="28"/>
      <c r="G622" s="204">
        <f>Input!S23</f>
        <v>0</v>
      </c>
      <c r="H622" s="118"/>
      <c r="I622" s="118"/>
      <c r="J622" s="118"/>
      <c r="K622" s="118"/>
      <c r="L622" s="118"/>
      <c r="M622" s="106"/>
      <c r="N622" s="106"/>
      <c r="O622" s="106"/>
      <c r="P622" s="106"/>
      <c r="Q622" s="106"/>
      <c r="R622" s="106"/>
      <c r="S622" s="106"/>
      <c r="T622" s="106"/>
      <c r="U622" s="106"/>
      <c r="V622" s="106"/>
      <c r="W622" s="106"/>
      <c r="X622" s="106"/>
      <c r="Y622" s="106"/>
      <c r="Z622" s="106"/>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21"/>
      <c r="BK622" s="221"/>
    </row>
    <row r="623" spans="1:63" ht="12.75" hidden="1" customHeight="1" outlineLevel="1">
      <c r="A623" s="9"/>
      <c r="B623" s="44"/>
      <c r="C623" s="270">
        <f>Asset18</f>
        <v>0</v>
      </c>
      <c r="D623" s="9"/>
      <c r="E623" s="9"/>
      <c r="F623" s="28"/>
      <c r="G623" s="204">
        <f>Input!S24</f>
        <v>0</v>
      </c>
      <c r="H623" s="118"/>
      <c r="I623" s="118"/>
      <c r="J623" s="118"/>
      <c r="K623" s="118"/>
      <c r="L623" s="118"/>
      <c r="M623" s="106"/>
      <c r="N623" s="106"/>
      <c r="O623" s="106"/>
      <c r="P623" s="106"/>
      <c r="Q623" s="106"/>
      <c r="R623" s="106"/>
      <c r="S623" s="106"/>
      <c r="T623" s="106"/>
      <c r="U623" s="106"/>
      <c r="V623" s="106"/>
      <c r="W623" s="106"/>
      <c r="X623" s="106"/>
      <c r="Y623" s="106"/>
      <c r="Z623" s="106"/>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21"/>
      <c r="BK623" s="221"/>
    </row>
    <row r="624" spans="1:63" ht="12.75" hidden="1" customHeight="1" outlineLevel="1">
      <c r="A624" s="9"/>
      <c r="B624" s="44"/>
      <c r="C624" s="270">
        <f>Asset19</f>
        <v>0</v>
      </c>
      <c r="D624" s="9"/>
      <c r="E624" s="9"/>
      <c r="F624" s="28"/>
      <c r="G624" s="204">
        <f>Input!S25</f>
        <v>0</v>
      </c>
      <c r="H624" s="118"/>
      <c r="I624" s="118"/>
      <c r="J624" s="118"/>
      <c r="K624" s="118"/>
      <c r="L624" s="118"/>
      <c r="M624" s="106"/>
      <c r="N624" s="106"/>
      <c r="O624" s="106"/>
      <c r="P624" s="106"/>
      <c r="Q624" s="106"/>
      <c r="R624" s="106"/>
      <c r="S624" s="106"/>
      <c r="T624" s="106"/>
      <c r="U624" s="106"/>
      <c r="V624" s="106"/>
      <c r="W624" s="106"/>
      <c r="X624" s="106"/>
      <c r="Y624" s="106"/>
      <c r="Z624" s="106"/>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21"/>
      <c r="BK624" s="221"/>
    </row>
    <row r="625" spans="1:63" ht="12.75" hidden="1" customHeight="1" outlineLevel="1">
      <c r="A625" s="9"/>
      <c r="B625" s="44"/>
      <c r="C625" s="270">
        <f>Asset20</f>
        <v>0</v>
      </c>
      <c r="D625" s="9"/>
      <c r="E625" s="9"/>
      <c r="F625" s="28"/>
      <c r="G625" s="204">
        <f>Input!S26</f>
        <v>0</v>
      </c>
      <c r="H625" s="118"/>
      <c r="I625" s="118"/>
      <c r="J625" s="118"/>
      <c r="K625" s="118"/>
      <c r="L625" s="118"/>
      <c r="M625" s="106"/>
      <c r="N625" s="106"/>
      <c r="O625" s="106"/>
      <c r="P625" s="106"/>
      <c r="Q625" s="106"/>
      <c r="R625" s="106"/>
      <c r="S625" s="106"/>
      <c r="T625" s="106"/>
      <c r="U625" s="106"/>
      <c r="V625" s="106"/>
      <c r="W625" s="106"/>
      <c r="X625" s="106"/>
      <c r="Y625" s="106"/>
      <c r="Z625" s="106"/>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21"/>
      <c r="BK625" s="221"/>
    </row>
    <row r="626" spans="1:63" ht="12.75" hidden="1" customHeight="1" outlineLevel="1">
      <c r="A626" s="9"/>
      <c r="B626" s="44"/>
      <c r="C626" s="270">
        <f>Asset21</f>
        <v>0</v>
      </c>
      <c r="D626" s="9"/>
      <c r="E626" s="9"/>
      <c r="F626" s="28"/>
      <c r="G626" s="204">
        <f>Input!S27</f>
        <v>0</v>
      </c>
      <c r="H626" s="118"/>
      <c r="I626" s="118"/>
      <c r="J626" s="118"/>
      <c r="K626" s="118"/>
      <c r="L626" s="118"/>
      <c r="M626" s="106"/>
      <c r="N626" s="106"/>
      <c r="O626" s="106"/>
      <c r="P626" s="106"/>
      <c r="Q626" s="106"/>
      <c r="R626" s="106"/>
      <c r="S626" s="106"/>
      <c r="T626" s="106"/>
      <c r="U626" s="106"/>
      <c r="V626" s="106"/>
      <c r="W626" s="106"/>
      <c r="X626" s="106"/>
      <c r="Y626" s="106"/>
      <c r="Z626" s="106"/>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21"/>
      <c r="BK626" s="221"/>
    </row>
    <row r="627" spans="1:63" ht="12.75" hidden="1" customHeight="1" outlineLevel="1">
      <c r="A627" s="9"/>
      <c r="B627" s="44"/>
      <c r="C627" s="270">
        <f>Asset22</f>
        <v>0</v>
      </c>
      <c r="D627" s="9"/>
      <c r="E627" s="9"/>
      <c r="F627" s="28"/>
      <c r="G627" s="204">
        <f>Input!S28</f>
        <v>0</v>
      </c>
      <c r="H627" s="118"/>
      <c r="I627" s="118"/>
      <c r="J627" s="118"/>
      <c r="K627" s="118"/>
      <c r="L627" s="118"/>
      <c r="M627" s="106"/>
      <c r="N627" s="106"/>
      <c r="O627" s="106"/>
      <c r="P627" s="106"/>
      <c r="Q627" s="106"/>
      <c r="R627" s="106"/>
      <c r="S627" s="106"/>
      <c r="T627" s="106"/>
      <c r="U627" s="106"/>
      <c r="V627" s="106"/>
      <c r="W627" s="106"/>
      <c r="X627" s="106"/>
      <c r="Y627" s="106"/>
      <c r="Z627" s="106"/>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21"/>
      <c r="BK627" s="221"/>
    </row>
    <row r="628" spans="1:63" ht="12.75" hidden="1" customHeight="1" outlineLevel="1">
      <c r="A628" s="9"/>
      <c r="B628" s="44"/>
      <c r="C628" s="270">
        <f>Asset23</f>
        <v>0</v>
      </c>
      <c r="D628" s="9"/>
      <c r="E628" s="9"/>
      <c r="F628" s="28"/>
      <c r="G628" s="204">
        <f>Input!S29</f>
        <v>0</v>
      </c>
      <c r="H628" s="118"/>
      <c r="I628" s="118"/>
      <c r="J628" s="118"/>
      <c r="K628" s="118"/>
      <c r="L628" s="118"/>
      <c r="M628" s="106"/>
      <c r="N628" s="106"/>
      <c r="O628" s="106"/>
      <c r="P628" s="106"/>
      <c r="Q628" s="106"/>
      <c r="R628" s="106"/>
      <c r="S628" s="106"/>
      <c r="T628" s="106"/>
      <c r="U628" s="106"/>
      <c r="V628" s="106"/>
      <c r="W628" s="106"/>
      <c r="X628" s="106"/>
      <c r="Y628" s="106"/>
      <c r="Z628" s="106"/>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21"/>
      <c r="BK628" s="221"/>
    </row>
    <row r="629" spans="1:63" ht="12.75" hidden="1" customHeight="1" outlineLevel="1">
      <c r="A629" s="9"/>
      <c r="B629" s="44"/>
      <c r="C629" s="270">
        <f>Asset24</f>
        <v>0</v>
      </c>
      <c r="D629" s="9"/>
      <c r="E629" s="9"/>
      <c r="F629" s="28"/>
      <c r="G629" s="204">
        <f>Input!S30</f>
        <v>0</v>
      </c>
      <c r="H629" s="118"/>
      <c r="I629" s="118"/>
      <c r="J629" s="118"/>
      <c r="K629" s="118"/>
      <c r="L629" s="118"/>
      <c r="M629" s="106"/>
      <c r="N629" s="106"/>
      <c r="O629" s="106"/>
      <c r="P629" s="106"/>
      <c r="Q629" s="106"/>
      <c r="R629" s="106"/>
      <c r="S629" s="106"/>
      <c r="T629" s="106"/>
      <c r="U629" s="106"/>
      <c r="V629" s="106"/>
      <c r="W629" s="106"/>
      <c r="X629" s="106"/>
      <c r="Y629" s="106"/>
      <c r="Z629" s="106"/>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21"/>
      <c r="BK629" s="221"/>
    </row>
    <row r="630" spans="1:63" ht="12.75" hidden="1" customHeight="1" outlineLevel="1">
      <c r="A630" s="9"/>
      <c r="B630" s="44"/>
      <c r="C630" s="270">
        <f>Asset25</f>
        <v>0</v>
      </c>
      <c r="D630" s="9"/>
      <c r="E630" s="9"/>
      <c r="F630" s="28"/>
      <c r="G630" s="204">
        <f>Input!S31</f>
        <v>0</v>
      </c>
      <c r="H630" s="118"/>
      <c r="I630" s="118"/>
      <c r="J630" s="118"/>
      <c r="K630" s="118"/>
      <c r="L630" s="118"/>
      <c r="M630" s="106"/>
      <c r="N630" s="106"/>
      <c r="O630" s="106"/>
      <c r="P630" s="106"/>
      <c r="Q630" s="106"/>
      <c r="R630" s="106"/>
      <c r="S630" s="106"/>
      <c r="T630" s="106"/>
      <c r="U630" s="106"/>
      <c r="V630" s="106"/>
      <c r="W630" s="106"/>
      <c r="X630" s="106"/>
      <c r="Y630" s="106"/>
      <c r="Z630" s="106"/>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21"/>
      <c r="BK630" s="221"/>
    </row>
    <row r="631" spans="1:63" ht="12.75" hidden="1" customHeight="1" outlineLevel="1">
      <c r="A631" s="9"/>
      <c r="B631" s="44"/>
      <c r="C631" s="270">
        <f>Asset26</f>
        <v>0</v>
      </c>
      <c r="D631" s="9"/>
      <c r="E631" s="9"/>
      <c r="F631" s="28"/>
      <c r="G631" s="204">
        <f>Input!S32</f>
        <v>0</v>
      </c>
      <c r="H631" s="118"/>
      <c r="I631" s="118"/>
      <c r="J631" s="118"/>
      <c r="K631" s="118"/>
      <c r="L631" s="118"/>
      <c r="M631" s="106"/>
      <c r="N631" s="106"/>
      <c r="O631" s="106"/>
      <c r="P631" s="106"/>
      <c r="Q631" s="106"/>
      <c r="R631" s="106"/>
      <c r="S631" s="106"/>
      <c r="T631" s="106"/>
      <c r="U631" s="106"/>
      <c r="V631" s="106"/>
      <c r="W631" s="106"/>
      <c r="X631" s="106"/>
      <c r="Y631" s="106"/>
      <c r="Z631" s="106"/>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21"/>
      <c r="BK631" s="221"/>
    </row>
    <row r="632" spans="1:63" ht="12.75" hidden="1" customHeight="1" outlineLevel="1">
      <c r="A632" s="9"/>
      <c r="B632" s="44"/>
      <c r="C632" s="270">
        <f>Asset27</f>
        <v>0</v>
      </c>
      <c r="D632" s="9"/>
      <c r="E632" s="9"/>
      <c r="F632" s="28"/>
      <c r="G632" s="204">
        <f>Input!S33</f>
        <v>0</v>
      </c>
      <c r="H632" s="118"/>
      <c r="I632" s="118"/>
      <c r="J632" s="118"/>
      <c r="K632" s="118"/>
      <c r="L632" s="118"/>
      <c r="M632" s="106"/>
      <c r="N632" s="106"/>
      <c r="O632" s="106"/>
      <c r="P632" s="106"/>
      <c r="Q632" s="106"/>
      <c r="R632" s="106"/>
      <c r="S632" s="106"/>
      <c r="T632" s="106"/>
      <c r="U632" s="106"/>
      <c r="V632" s="106"/>
      <c r="W632" s="106"/>
      <c r="X632" s="106"/>
      <c r="Y632" s="106"/>
      <c r="Z632" s="106"/>
      <c r="AA632" s="215"/>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5"/>
      <c r="AX632" s="215"/>
      <c r="AY632" s="215"/>
      <c r="AZ632" s="215"/>
      <c r="BA632" s="215"/>
      <c r="BB632" s="215"/>
      <c r="BC632" s="215"/>
      <c r="BD632" s="215"/>
      <c r="BE632" s="215"/>
      <c r="BF632" s="215"/>
      <c r="BG632" s="215"/>
      <c r="BH632" s="215"/>
      <c r="BI632" s="215"/>
      <c r="BJ632" s="221"/>
      <c r="BK632" s="221"/>
    </row>
    <row r="633" spans="1:63" ht="12.75" hidden="1" customHeight="1" outlineLevel="1">
      <c r="A633" s="9"/>
      <c r="B633" s="44"/>
      <c r="C633" s="270">
        <f>Asset28</f>
        <v>0</v>
      </c>
      <c r="D633" s="9"/>
      <c r="E633" s="9"/>
      <c r="F633" s="28"/>
      <c r="G633" s="204">
        <f>Input!S34</f>
        <v>0</v>
      </c>
      <c r="H633" s="118"/>
      <c r="I633" s="118"/>
      <c r="J633" s="118"/>
      <c r="K633" s="118"/>
      <c r="L633" s="118"/>
      <c r="M633" s="106"/>
      <c r="N633" s="106"/>
      <c r="O633" s="106"/>
      <c r="P633" s="106"/>
      <c r="Q633" s="106"/>
      <c r="R633" s="106"/>
      <c r="S633" s="106"/>
      <c r="T633" s="106"/>
      <c r="U633" s="106"/>
      <c r="V633" s="106"/>
      <c r="W633" s="106"/>
      <c r="X633" s="106"/>
      <c r="Y633" s="106"/>
      <c r="Z633" s="106"/>
      <c r="AA633" s="215"/>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5"/>
      <c r="AX633" s="215"/>
      <c r="AY633" s="215"/>
      <c r="AZ633" s="215"/>
      <c r="BA633" s="215"/>
      <c r="BB633" s="215"/>
      <c r="BC633" s="215"/>
      <c r="BD633" s="215"/>
      <c r="BE633" s="215"/>
      <c r="BF633" s="215"/>
      <c r="BG633" s="215"/>
      <c r="BH633" s="215"/>
      <c r="BI633" s="215"/>
      <c r="BJ633" s="221"/>
      <c r="BK633" s="221"/>
    </row>
    <row r="634" spans="1:63" ht="12.75" hidden="1" customHeight="1" outlineLevel="1">
      <c r="A634" s="9"/>
      <c r="B634" s="44"/>
      <c r="C634" s="270">
        <f>Asset29</f>
        <v>0</v>
      </c>
      <c r="D634" s="9"/>
      <c r="E634" s="9"/>
      <c r="F634" s="28"/>
      <c r="G634" s="204">
        <f>Input!S35</f>
        <v>0</v>
      </c>
      <c r="H634" s="118"/>
      <c r="I634" s="118"/>
      <c r="J634" s="118"/>
      <c r="K634" s="118"/>
      <c r="L634" s="118"/>
      <c r="M634" s="106"/>
      <c r="N634" s="106"/>
      <c r="O634" s="106"/>
      <c r="P634" s="106"/>
      <c r="Q634" s="106"/>
      <c r="R634" s="106"/>
      <c r="S634" s="106"/>
      <c r="T634" s="106"/>
      <c r="U634" s="106"/>
      <c r="V634" s="106"/>
      <c r="W634" s="106"/>
      <c r="X634" s="106"/>
      <c r="Y634" s="106"/>
      <c r="Z634" s="106"/>
      <c r="AA634" s="215"/>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5"/>
      <c r="AX634" s="215"/>
      <c r="AY634" s="215"/>
      <c r="AZ634" s="215"/>
      <c r="BA634" s="215"/>
      <c r="BB634" s="215"/>
      <c r="BC634" s="215"/>
      <c r="BD634" s="215"/>
      <c r="BE634" s="215"/>
      <c r="BF634" s="215"/>
      <c r="BG634" s="215"/>
      <c r="BH634" s="215"/>
      <c r="BI634" s="215"/>
      <c r="BJ634" s="221"/>
      <c r="BK634" s="221"/>
    </row>
    <row r="635" spans="1:63" ht="12.75" hidden="1" customHeight="1" outlineLevel="1">
      <c r="A635" s="9"/>
      <c r="B635" s="44"/>
      <c r="C635" s="270">
        <f>Asset30</f>
        <v>0</v>
      </c>
      <c r="D635" s="9"/>
      <c r="E635" s="9"/>
      <c r="F635" s="28"/>
      <c r="G635" s="204">
        <f>Input!S36</f>
        <v>0</v>
      </c>
      <c r="H635" s="118"/>
      <c r="I635" s="118"/>
      <c r="J635" s="118"/>
      <c r="K635" s="118"/>
      <c r="L635" s="118"/>
      <c r="M635" s="106"/>
      <c r="N635" s="106"/>
      <c r="O635" s="106"/>
      <c r="P635" s="106"/>
      <c r="Q635" s="106"/>
      <c r="R635" s="106"/>
      <c r="S635" s="106"/>
      <c r="T635" s="106"/>
      <c r="U635" s="106"/>
      <c r="V635" s="106"/>
      <c r="W635" s="106"/>
      <c r="X635" s="106"/>
      <c r="Y635" s="106"/>
      <c r="Z635" s="106"/>
      <c r="AA635" s="215"/>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5"/>
      <c r="AX635" s="215"/>
      <c r="AY635" s="215"/>
      <c r="AZ635" s="215"/>
      <c r="BA635" s="215"/>
      <c r="BB635" s="215"/>
      <c r="BC635" s="215"/>
      <c r="BD635" s="215"/>
      <c r="BE635" s="215"/>
      <c r="BF635" s="215"/>
      <c r="BG635" s="215"/>
      <c r="BH635" s="215"/>
      <c r="BI635" s="215"/>
      <c r="BJ635" s="221"/>
      <c r="BK635" s="221"/>
    </row>
    <row r="636" spans="1:63" collapsed="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198"/>
      <c r="AB636" s="198"/>
      <c r="AC636" s="198"/>
      <c r="AD636" s="198"/>
      <c r="AE636" s="198"/>
      <c r="AF636" s="198"/>
      <c r="AG636" s="198"/>
      <c r="AH636" s="198"/>
      <c r="AI636" s="198"/>
      <c r="AJ636" s="198"/>
      <c r="AK636" s="198"/>
      <c r="AL636" s="198"/>
      <c r="AM636" s="198"/>
      <c r="AN636" s="198"/>
      <c r="AO636" s="198"/>
      <c r="AP636" s="198"/>
      <c r="AQ636" s="198"/>
      <c r="AR636" s="198"/>
      <c r="AS636" s="198"/>
      <c r="AT636" s="198"/>
      <c r="AU636" s="198"/>
      <c r="AV636" s="198"/>
      <c r="AW636" s="198"/>
      <c r="AX636" s="198"/>
      <c r="AY636" s="198"/>
      <c r="AZ636" s="198"/>
      <c r="BA636" s="198"/>
      <c r="BB636" s="198"/>
      <c r="BC636" s="198"/>
      <c r="BD636" s="198"/>
      <c r="BE636" s="198"/>
      <c r="BF636" s="198"/>
      <c r="BG636" s="198"/>
      <c r="BH636" s="198"/>
      <c r="BI636" s="198"/>
      <c r="BJ636" s="198"/>
      <c r="BK636" s="198"/>
    </row>
    <row r="637" spans="1:63" ht="13.5" customHeight="1" collapsed="1">
      <c r="A637" s="9"/>
      <c r="B637" s="332" t="s">
        <v>157</v>
      </c>
      <c r="C637" s="333"/>
      <c r="D637" s="334"/>
      <c r="E637" s="334"/>
      <c r="F637" s="335"/>
      <c r="G637" s="336">
        <f>SUM(G638:G657)</f>
        <v>115.84899999999999</v>
      </c>
      <c r="H637" s="9"/>
      <c r="I637" s="118"/>
      <c r="J637" s="118"/>
      <c r="K637" s="118"/>
      <c r="L637" s="118"/>
      <c r="M637" s="106"/>
      <c r="N637" s="106"/>
      <c r="O637" s="106"/>
      <c r="P637" s="106"/>
      <c r="Q637" s="106"/>
      <c r="R637" s="106"/>
      <c r="S637" s="106"/>
      <c r="T637" s="106"/>
      <c r="U637" s="106"/>
      <c r="V637" s="106"/>
      <c r="W637" s="106"/>
      <c r="X637" s="106"/>
      <c r="Y637" s="106"/>
      <c r="Z637" s="106"/>
      <c r="AA637" s="215"/>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5"/>
      <c r="AX637" s="215"/>
      <c r="AY637" s="215"/>
      <c r="AZ637" s="215"/>
      <c r="BA637" s="215"/>
      <c r="BB637" s="215"/>
      <c r="BC637" s="215"/>
      <c r="BD637" s="215"/>
      <c r="BE637" s="215"/>
      <c r="BF637" s="215"/>
      <c r="BG637" s="215"/>
      <c r="BH637" s="215"/>
      <c r="BI637" s="215"/>
      <c r="BJ637" s="221"/>
      <c r="BK637" s="221"/>
    </row>
    <row r="638" spans="1:63" ht="12.75" hidden="1" customHeight="1" outlineLevel="1">
      <c r="A638" s="9"/>
      <c r="B638" s="44"/>
      <c r="C638" s="127" t="str">
        <f>Asset1</f>
        <v>Secondary</v>
      </c>
      <c r="D638" s="9"/>
      <c r="E638" s="9"/>
      <c r="F638" s="28"/>
      <c r="G638" s="204">
        <f>Input!N7</f>
        <v>17.722999999999999</v>
      </c>
      <c r="H638" s="9"/>
      <c r="I638" s="118"/>
      <c r="J638" s="118"/>
      <c r="K638" s="118"/>
      <c r="L638" s="118"/>
      <c r="M638" s="106"/>
      <c r="N638" s="106"/>
      <c r="O638" s="106"/>
      <c r="P638" s="106"/>
      <c r="Q638" s="106"/>
      <c r="R638" s="106"/>
      <c r="S638" s="106"/>
      <c r="T638" s="106"/>
      <c r="U638" s="106"/>
      <c r="V638" s="106"/>
      <c r="W638" s="106"/>
      <c r="X638" s="106"/>
      <c r="Y638" s="106"/>
      <c r="Z638" s="106"/>
      <c r="AA638" s="215"/>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5"/>
      <c r="AX638" s="215"/>
      <c r="AY638" s="215"/>
      <c r="AZ638" s="215"/>
      <c r="BA638" s="215"/>
      <c r="BB638" s="215"/>
      <c r="BC638" s="215"/>
      <c r="BD638" s="215"/>
      <c r="BE638" s="215"/>
      <c r="BF638" s="215"/>
      <c r="BG638" s="215"/>
      <c r="BH638" s="215"/>
      <c r="BI638" s="215"/>
      <c r="BJ638" s="221"/>
      <c r="BK638" s="221"/>
    </row>
    <row r="639" spans="1:63" ht="12.75" hidden="1" customHeight="1" outlineLevel="1">
      <c r="A639" s="9"/>
      <c r="B639" s="44"/>
      <c r="C639" s="127" t="str">
        <f>Asset2</f>
        <v>Switchgear</v>
      </c>
      <c r="D639" s="9"/>
      <c r="E639" s="9"/>
      <c r="F639" s="28"/>
      <c r="G639" s="204">
        <f>Input!N8</f>
        <v>59.128999999999998</v>
      </c>
      <c r="H639" s="118"/>
      <c r="I639" s="118"/>
      <c r="J639" s="118"/>
      <c r="K639" s="118"/>
      <c r="L639" s="118"/>
      <c r="M639" s="106"/>
      <c r="N639" s="106"/>
      <c r="O639" s="106"/>
      <c r="P639" s="106"/>
      <c r="Q639" s="106"/>
      <c r="R639" s="106"/>
      <c r="S639" s="106"/>
      <c r="T639" s="106"/>
      <c r="U639" s="106"/>
      <c r="V639" s="106"/>
      <c r="W639" s="106"/>
      <c r="X639" s="106"/>
      <c r="Y639" s="106"/>
      <c r="Z639" s="106"/>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21"/>
      <c r="BK639" s="221"/>
    </row>
    <row r="640" spans="1:63" ht="12.75" hidden="1" customHeight="1" outlineLevel="1">
      <c r="A640" s="9"/>
      <c r="B640" s="44"/>
      <c r="C640" s="127" t="str">
        <f>Asset3</f>
        <v>Transformers</v>
      </c>
      <c r="D640" s="9"/>
      <c r="E640" s="9"/>
      <c r="F640" s="28"/>
      <c r="G640" s="204">
        <f>Input!N9</f>
        <v>15.13</v>
      </c>
      <c r="H640" s="118"/>
      <c r="I640" s="118"/>
      <c r="J640" s="118"/>
      <c r="K640" s="118"/>
      <c r="L640" s="118"/>
      <c r="M640" s="106"/>
      <c r="N640" s="106"/>
      <c r="O640" s="106"/>
      <c r="P640" s="106"/>
      <c r="Q640" s="106"/>
      <c r="R640" s="106"/>
      <c r="S640" s="106"/>
      <c r="T640" s="106"/>
      <c r="U640" s="106"/>
      <c r="V640" s="106"/>
      <c r="W640" s="106"/>
      <c r="X640" s="106"/>
      <c r="Y640" s="106"/>
      <c r="Z640" s="106"/>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21"/>
      <c r="BK640" s="221"/>
    </row>
    <row r="641" spans="1:63" ht="12.75" hidden="1" customHeight="1" outlineLevel="1">
      <c r="A641" s="9"/>
      <c r="B641" s="44"/>
      <c r="C641" s="127" t="str">
        <f>Asset4</f>
        <v>Reactive</v>
      </c>
      <c r="D641" s="9"/>
      <c r="E641" s="9"/>
      <c r="F641" s="28"/>
      <c r="G641" s="204">
        <f>Input!N10</f>
        <v>12.513</v>
      </c>
      <c r="H641" s="118"/>
      <c r="I641" s="118"/>
      <c r="J641" s="118"/>
      <c r="K641" s="118"/>
      <c r="L641" s="118"/>
      <c r="M641" s="106"/>
      <c r="N641" s="106"/>
      <c r="O641" s="106"/>
      <c r="P641" s="106"/>
      <c r="Q641" s="106"/>
      <c r="R641" s="106"/>
      <c r="S641" s="106"/>
      <c r="T641" s="106"/>
      <c r="U641" s="106"/>
      <c r="V641" s="106"/>
      <c r="W641" s="106"/>
      <c r="X641" s="106"/>
      <c r="Y641" s="106"/>
      <c r="Z641" s="106"/>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21"/>
      <c r="BK641" s="221"/>
    </row>
    <row r="642" spans="1:63" ht="12.75" hidden="1" customHeight="1" outlineLevel="1">
      <c r="A642" s="9"/>
      <c r="B642" s="44"/>
      <c r="C642" s="127" t="str">
        <f>Asset5</f>
        <v>Towers and Conductor</v>
      </c>
      <c r="D642" s="9"/>
      <c r="E642" s="9"/>
      <c r="F642" s="28"/>
      <c r="G642" s="204">
        <f>Input!N11</f>
        <v>5.907</v>
      </c>
      <c r="H642" s="118"/>
      <c r="I642" s="118"/>
      <c r="J642" s="118"/>
      <c r="K642" s="118"/>
      <c r="L642" s="118"/>
      <c r="M642" s="106"/>
      <c r="N642" s="106"/>
      <c r="O642" s="106"/>
      <c r="P642" s="106"/>
      <c r="Q642" s="106"/>
      <c r="R642" s="106"/>
      <c r="S642" s="106"/>
      <c r="T642" s="106"/>
      <c r="U642" s="106"/>
      <c r="V642" s="106"/>
      <c r="W642" s="106"/>
      <c r="X642" s="106"/>
      <c r="Y642" s="106"/>
      <c r="Z642" s="106"/>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21"/>
      <c r="BK642" s="221"/>
    </row>
    <row r="643" spans="1:63" ht="12.75" hidden="1" customHeight="1" outlineLevel="1">
      <c r="A643" s="9"/>
      <c r="B643" s="44"/>
      <c r="C643" s="127" t="str">
        <f>Asset6</f>
        <v>Establishment</v>
      </c>
      <c r="D643" s="9"/>
      <c r="E643" s="9"/>
      <c r="F643" s="28"/>
      <c r="G643" s="204">
        <f>Input!N12</f>
        <v>4.085</v>
      </c>
      <c r="H643" s="118"/>
      <c r="I643" s="118"/>
      <c r="J643" s="118"/>
      <c r="K643" s="118"/>
      <c r="L643" s="118"/>
      <c r="M643" s="106"/>
      <c r="N643" s="106"/>
      <c r="O643" s="106"/>
      <c r="P643" s="106"/>
      <c r="Q643" s="106"/>
      <c r="R643" s="106"/>
      <c r="S643" s="106"/>
      <c r="T643" s="106"/>
      <c r="U643" s="106"/>
      <c r="V643" s="106"/>
      <c r="W643" s="106"/>
      <c r="X643" s="106"/>
      <c r="Y643" s="106"/>
      <c r="Z643" s="106"/>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21"/>
      <c r="BK643" s="221"/>
    </row>
    <row r="644" spans="1:63" ht="12.75" hidden="1" customHeight="1" outlineLevel="1">
      <c r="A644" s="9"/>
      <c r="B644" s="44"/>
      <c r="C644" s="127" t="str">
        <f>Asset7</f>
        <v>Communications</v>
      </c>
      <c r="D644" s="9"/>
      <c r="E644" s="9"/>
      <c r="F644" s="28"/>
      <c r="G644" s="204">
        <f>Input!N13</f>
        <v>1.3620000000000001</v>
      </c>
      <c r="H644" s="118"/>
      <c r="I644" s="118"/>
      <c r="J644" s="118"/>
      <c r="K644" s="118"/>
      <c r="L644" s="118"/>
      <c r="M644" s="106"/>
      <c r="N644" s="106"/>
      <c r="O644" s="106"/>
      <c r="P644" s="106"/>
      <c r="Q644" s="106"/>
      <c r="R644" s="106"/>
      <c r="S644" s="106"/>
      <c r="T644" s="106"/>
      <c r="U644" s="106"/>
      <c r="V644" s="106"/>
      <c r="W644" s="106"/>
      <c r="X644" s="106"/>
      <c r="Y644" s="106"/>
      <c r="Z644" s="106"/>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21"/>
      <c r="BK644" s="221"/>
    </row>
    <row r="645" spans="1:63" ht="12.75" hidden="1" customHeight="1" outlineLevel="1">
      <c r="A645" s="9"/>
      <c r="B645" s="44"/>
      <c r="C645" s="127" t="str">
        <f>Asset8</f>
        <v>Inventory</v>
      </c>
      <c r="D645" s="9"/>
      <c r="E645" s="9"/>
      <c r="F645" s="28"/>
      <c r="G645" s="204">
        <f>Input!N14</f>
        <v>0</v>
      </c>
      <c r="H645" s="118"/>
      <c r="I645" s="118"/>
      <c r="J645" s="118"/>
      <c r="K645" s="118"/>
      <c r="L645" s="118"/>
      <c r="M645" s="106"/>
      <c r="N645" s="106"/>
      <c r="O645" s="106"/>
      <c r="P645" s="106"/>
      <c r="Q645" s="106"/>
      <c r="R645" s="106"/>
      <c r="S645" s="106"/>
      <c r="T645" s="106"/>
      <c r="U645" s="106"/>
      <c r="V645" s="106"/>
      <c r="W645" s="106"/>
      <c r="X645" s="106"/>
      <c r="Y645" s="106"/>
      <c r="Z645" s="106"/>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21"/>
      <c r="BK645" s="221"/>
    </row>
    <row r="646" spans="1:63" ht="12.75" hidden="1" customHeight="1" outlineLevel="1">
      <c r="A646" s="9"/>
      <c r="B646" s="44"/>
      <c r="C646" s="127" t="str">
        <f>Asset9</f>
        <v>IT</v>
      </c>
      <c r="D646" s="9"/>
      <c r="E646" s="9"/>
      <c r="F646" s="28"/>
      <c r="G646" s="204">
        <f>Input!N15</f>
        <v>0</v>
      </c>
      <c r="H646" s="118"/>
      <c r="I646" s="118"/>
      <c r="J646" s="118"/>
      <c r="K646" s="118"/>
      <c r="L646" s="118"/>
      <c r="M646" s="106"/>
      <c r="N646" s="106"/>
      <c r="O646" s="106"/>
      <c r="P646" s="106"/>
      <c r="Q646" s="106"/>
      <c r="R646" s="106"/>
      <c r="S646" s="106"/>
      <c r="T646" s="106"/>
      <c r="U646" s="106"/>
      <c r="V646" s="106"/>
      <c r="W646" s="106"/>
      <c r="X646" s="106"/>
      <c r="Y646" s="106"/>
      <c r="Z646" s="106"/>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21"/>
      <c r="BK646" s="221"/>
    </row>
    <row r="647" spans="1:63" ht="12.75" hidden="1" customHeight="1" outlineLevel="1">
      <c r="A647" s="9"/>
      <c r="B647" s="44"/>
      <c r="C647" s="127" t="str">
        <f>Asset10</f>
        <v>Vehicles</v>
      </c>
      <c r="D647" s="9"/>
      <c r="E647" s="9"/>
      <c r="F647" s="28"/>
      <c r="G647" s="204">
        <f>Input!N16</f>
        <v>0</v>
      </c>
      <c r="H647" s="118"/>
      <c r="I647" s="118"/>
      <c r="J647" s="118"/>
      <c r="K647" s="118"/>
      <c r="L647" s="118"/>
      <c r="M647" s="106"/>
      <c r="N647" s="106"/>
      <c r="O647" s="106"/>
      <c r="P647" s="106"/>
      <c r="Q647" s="106"/>
      <c r="R647" s="106"/>
      <c r="S647" s="106"/>
      <c r="T647" s="106"/>
      <c r="U647" s="106"/>
      <c r="V647" s="106"/>
      <c r="W647" s="106"/>
      <c r="X647" s="106"/>
      <c r="Y647" s="106"/>
      <c r="Z647" s="106"/>
      <c r="AA647" s="215"/>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5"/>
      <c r="AX647" s="215"/>
      <c r="AY647" s="215"/>
      <c r="AZ647" s="215"/>
      <c r="BA647" s="215"/>
      <c r="BB647" s="215"/>
      <c r="BC647" s="215"/>
      <c r="BD647" s="215"/>
      <c r="BE647" s="215"/>
      <c r="BF647" s="215"/>
      <c r="BG647" s="215"/>
      <c r="BH647" s="215"/>
      <c r="BI647" s="215"/>
      <c r="BJ647" s="221"/>
      <c r="BK647" s="221"/>
    </row>
    <row r="648" spans="1:63" ht="12.75" hidden="1" customHeight="1" outlineLevel="1">
      <c r="A648" s="9"/>
      <c r="B648" s="44"/>
      <c r="C648" s="127" t="str">
        <f>Asset11</f>
        <v>other</v>
      </c>
      <c r="D648" s="9"/>
      <c r="E648" s="9"/>
      <c r="F648" s="28"/>
      <c r="G648" s="204">
        <f>Input!N17</f>
        <v>0</v>
      </c>
      <c r="H648" s="118"/>
      <c r="I648" s="118"/>
      <c r="J648" s="118"/>
      <c r="K648" s="118"/>
      <c r="L648" s="118"/>
      <c r="M648" s="106"/>
      <c r="N648" s="106"/>
      <c r="O648" s="106"/>
      <c r="P648" s="106"/>
      <c r="Q648" s="106"/>
      <c r="R648" s="106"/>
      <c r="S648" s="106"/>
      <c r="T648" s="106"/>
      <c r="U648" s="106"/>
      <c r="V648" s="106"/>
      <c r="W648" s="106"/>
      <c r="X648" s="106"/>
      <c r="Y648" s="106"/>
      <c r="Z648" s="106"/>
      <c r="AA648" s="215"/>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5"/>
      <c r="AX648" s="215"/>
      <c r="AY648" s="215"/>
      <c r="AZ648" s="215"/>
      <c r="BA648" s="215"/>
      <c r="BB648" s="215"/>
      <c r="BC648" s="215"/>
      <c r="BD648" s="215"/>
      <c r="BE648" s="215"/>
      <c r="BF648" s="215"/>
      <c r="BG648" s="215"/>
      <c r="BH648" s="215"/>
      <c r="BI648" s="215"/>
      <c r="BJ648" s="221"/>
      <c r="BK648" s="221"/>
    </row>
    <row r="649" spans="1:63" ht="12.75" hidden="1" customHeight="1" outlineLevel="1">
      <c r="A649" s="9"/>
      <c r="B649" s="44"/>
      <c r="C649" s="127" t="str">
        <f>Asset12</f>
        <v>premises</v>
      </c>
      <c r="D649" s="9"/>
      <c r="E649" s="9"/>
      <c r="F649" s="28"/>
      <c r="G649" s="204">
        <f>Input!N18</f>
        <v>0</v>
      </c>
      <c r="H649" s="118"/>
      <c r="I649" s="118"/>
      <c r="J649" s="118"/>
      <c r="K649" s="118"/>
      <c r="L649" s="118"/>
      <c r="M649" s="106"/>
      <c r="N649" s="106"/>
      <c r="O649" s="106"/>
      <c r="P649" s="106"/>
      <c r="Q649" s="106"/>
      <c r="R649" s="106"/>
      <c r="S649" s="106"/>
      <c r="T649" s="106"/>
      <c r="U649" s="106"/>
      <c r="V649" s="106"/>
      <c r="W649" s="106"/>
      <c r="X649" s="106"/>
      <c r="Y649" s="106"/>
      <c r="Z649" s="106"/>
      <c r="AA649" s="215"/>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5"/>
      <c r="AX649" s="215"/>
      <c r="AY649" s="215"/>
      <c r="AZ649" s="215"/>
      <c r="BA649" s="215"/>
      <c r="BB649" s="215"/>
      <c r="BC649" s="215"/>
      <c r="BD649" s="215"/>
      <c r="BE649" s="215"/>
      <c r="BF649" s="215"/>
      <c r="BG649" s="215"/>
      <c r="BH649" s="215"/>
      <c r="BI649" s="215"/>
      <c r="BJ649" s="221"/>
      <c r="BK649" s="221"/>
    </row>
    <row r="650" spans="1:63" ht="12.75" hidden="1" customHeight="1" outlineLevel="1">
      <c r="A650" s="9"/>
      <c r="B650" s="44"/>
      <c r="C650" s="127" t="str">
        <f>Asset13</f>
        <v>Land</v>
      </c>
      <c r="D650" s="9"/>
      <c r="E650" s="9"/>
      <c r="F650" s="28"/>
      <c r="G650" s="204">
        <f>Input!N19</f>
        <v>0</v>
      </c>
      <c r="H650" s="118"/>
      <c r="I650" s="118"/>
      <c r="J650" s="118"/>
      <c r="K650" s="118"/>
      <c r="L650" s="118"/>
      <c r="M650" s="106"/>
      <c r="N650" s="106"/>
      <c r="O650" s="106"/>
      <c r="P650" s="106"/>
      <c r="Q650" s="106"/>
      <c r="R650" s="106"/>
      <c r="S650" s="106"/>
      <c r="T650" s="106"/>
      <c r="U650" s="106"/>
      <c r="V650" s="106"/>
      <c r="W650" s="106"/>
      <c r="X650" s="106"/>
      <c r="Y650" s="106"/>
      <c r="Z650" s="106"/>
      <c r="AA650" s="215"/>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5"/>
      <c r="AX650" s="215"/>
      <c r="AY650" s="215"/>
      <c r="AZ650" s="215"/>
      <c r="BA650" s="215"/>
      <c r="BB650" s="215"/>
      <c r="BC650" s="215"/>
      <c r="BD650" s="215"/>
      <c r="BE650" s="215"/>
      <c r="BF650" s="215"/>
      <c r="BG650" s="215"/>
      <c r="BH650" s="215"/>
      <c r="BI650" s="215"/>
      <c r="BJ650" s="221"/>
      <c r="BK650" s="221"/>
    </row>
    <row r="651" spans="1:63" ht="12.75" hidden="1" customHeight="1" outlineLevel="1">
      <c r="A651" s="9"/>
      <c r="B651" s="44"/>
      <c r="C651" s="127" t="str">
        <f>Asset14</f>
        <v>Easements</v>
      </c>
      <c r="D651" s="9"/>
      <c r="E651" s="9"/>
      <c r="F651" s="28"/>
      <c r="G651" s="204">
        <f>Input!N20</f>
        <v>0</v>
      </c>
      <c r="H651" s="118"/>
      <c r="I651" s="118"/>
      <c r="J651" s="118"/>
      <c r="K651" s="118"/>
      <c r="L651" s="118"/>
      <c r="M651" s="106"/>
      <c r="N651" s="106"/>
      <c r="O651" s="106"/>
      <c r="P651" s="106"/>
      <c r="Q651" s="106"/>
      <c r="R651" s="106"/>
      <c r="S651" s="106"/>
      <c r="T651" s="106"/>
      <c r="U651" s="106"/>
      <c r="V651" s="106"/>
      <c r="W651" s="106"/>
      <c r="X651" s="106"/>
      <c r="Y651" s="106"/>
      <c r="Z651" s="106"/>
      <c r="AA651" s="215"/>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5"/>
      <c r="AX651" s="215"/>
      <c r="AY651" s="215"/>
      <c r="AZ651" s="215"/>
      <c r="BA651" s="215"/>
      <c r="BB651" s="215"/>
      <c r="BC651" s="215"/>
      <c r="BD651" s="215"/>
      <c r="BE651" s="215"/>
      <c r="BF651" s="215"/>
      <c r="BG651" s="215"/>
      <c r="BH651" s="215"/>
      <c r="BI651" s="215"/>
      <c r="BJ651" s="221"/>
      <c r="BK651" s="221"/>
    </row>
    <row r="652" spans="1:63" ht="12.75" hidden="1" customHeight="1" outlineLevel="1">
      <c r="A652" s="9"/>
      <c r="B652" s="44"/>
      <c r="C652" s="127">
        <f>Asset15</f>
        <v>0</v>
      </c>
      <c r="D652" s="9"/>
      <c r="E652" s="9"/>
      <c r="F652" s="28"/>
      <c r="G652" s="204">
        <f>Input!N21</f>
        <v>0</v>
      </c>
      <c r="H652" s="118"/>
      <c r="I652" s="118"/>
      <c r="J652" s="118"/>
      <c r="K652" s="118"/>
      <c r="L652" s="118"/>
      <c r="M652" s="106"/>
      <c r="N652" s="106"/>
      <c r="O652" s="106"/>
      <c r="P652" s="106"/>
      <c r="Q652" s="106"/>
      <c r="R652" s="106"/>
      <c r="S652" s="106"/>
      <c r="T652" s="106"/>
      <c r="U652" s="106"/>
      <c r="V652" s="106"/>
      <c r="W652" s="106"/>
      <c r="X652" s="106"/>
      <c r="Y652" s="106"/>
      <c r="Z652" s="106"/>
      <c r="AA652" s="215"/>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5"/>
      <c r="AX652" s="215"/>
      <c r="AY652" s="215"/>
      <c r="AZ652" s="215"/>
      <c r="BA652" s="215"/>
      <c r="BB652" s="215"/>
      <c r="BC652" s="215"/>
      <c r="BD652" s="215"/>
      <c r="BE652" s="215"/>
      <c r="BF652" s="215"/>
      <c r="BG652" s="215"/>
      <c r="BH652" s="215"/>
      <c r="BI652" s="215"/>
      <c r="BJ652" s="221"/>
      <c r="BK652" s="221"/>
    </row>
    <row r="653" spans="1:63" ht="12.75" hidden="1" customHeight="1" outlineLevel="1">
      <c r="A653" s="9"/>
      <c r="B653" s="44"/>
      <c r="C653" s="127">
        <f>Asset16</f>
        <v>0</v>
      </c>
      <c r="D653" s="9"/>
      <c r="E653" s="9"/>
      <c r="F653" s="28"/>
      <c r="G653" s="204">
        <f>Input!N22</f>
        <v>0</v>
      </c>
      <c r="H653" s="118"/>
      <c r="I653" s="118"/>
      <c r="J653" s="118"/>
      <c r="K653" s="118"/>
      <c r="L653" s="118"/>
      <c r="M653" s="106"/>
      <c r="N653" s="106"/>
      <c r="O653" s="106"/>
      <c r="P653" s="106"/>
      <c r="Q653" s="106"/>
      <c r="R653" s="106"/>
      <c r="S653" s="106"/>
      <c r="T653" s="106"/>
      <c r="U653" s="106"/>
      <c r="V653" s="106"/>
      <c r="W653" s="106"/>
      <c r="X653" s="106"/>
      <c r="Y653" s="106"/>
      <c r="Z653" s="106"/>
      <c r="AA653" s="215"/>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5"/>
      <c r="AX653" s="215"/>
      <c r="AY653" s="215"/>
      <c r="AZ653" s="215"/>
      <c r="BA653" s="215"/>
      <c r="BB653" s="215"/>
      <c r="BC653" s="215"/>
      <c r="BD653" s="215"/>
      <c r="BE653" s="215"/>
      <c r="BF653" s="215"/>
      <c r="BG653" s="215"/>
      <c r="BH653" s="215"/>
      <c r="BI653" s="215"/>
      <c r="BJ653" s="221"/>
      <c r="BK653" s="221"/>
    </row>
    <row r="654" spans="1:63" ht="12.75" hidden="1" customHeight="1" outlineLevel="1">
      <c r="A654" s="9"/>
      <c r="B654" s="44"/>
      <c r="C654" s="127">
        <f>Asset17</f>
        <v>0</v>
      </c>
      <c r="D654" s="9"/>
      <c r="E654" s="9"/>
      <c r="F654" s="28"/>
      <c r="G654" s="204">
        <f>Input!N23</f>
        <v>0</v>
      </c>
      <c r="H654" s="118"/>
      <c r="I654" s="118"/>
      <c r="J654" s="118"/>
      <c r="K654" s="118"/>
      <c r="L654" s="118"/>
      <c r="M654" s="106"/>
      <c r="N654" s="106"/>
      <c r="O654" s="106"/>
      <c r="P654" s="106"/>
      <c r="Q654" s="106"/>
      <c r="R654" s="106"/>
      <c r="S654" s="106"/>
      <c r="T654" s="106"/>
      <c r="U654" s="106"/>
      <c r="V654" s="106"/>
      <c r="W654" s="106"/>
      <c r="X654" s="106"/>
      <c r="Y654" s="106"/>
      <c r="Z654" s="106"/>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21"/>
      <c r="BK654" s="221"/>
    </row>
    <row r="655" spans="1:63" ht="12.75" hidden="1" customHeight="1" outlineLevel="1">
      <c r="A655" s="9"/>
      <c r="B655" s="44"/>
      <c r="C655" s="127">
        <f>Asset18</f>
        <v>0</v>
      </c>
      <c r="D655" s="9"/>
      <c r="E655" s="9"/>
      <c r="F655" s="28"/>
      <c r="G655" s="204">
        <f>Input!N24</f>
        <v>0</v>
      </c>
      <c r="H655" s="118"/>
      <c r="I655" s="118"/>
      <c r="J655" s="118"/>
      <c r="K655" s="118"/>
      <c r="L655" s="118"/>
      <c r="M655" s="106"/>
      <c r="N655" s="106"/>
      <c r="O655" s="106"/>
      <c r="P655" s="106"/>
      <c r="Q655" s="106"/>
      <c r="R655" s="106"/>
      <c r="S655" s="106"/>
      <c r="T655" s="106"/>
      <c r="U655" s="106"/>
      <c r="V655" s="106"/>
      <c r="W655" s="106"/>
      <c r="X655" s="106"/>
      <c r="Y655" s="106"/>
      <c r="Z655" s="106"/>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21"/>
      <c r="BK655" s="221"/>
    </row>
    <row r="656" spans="1:63" ht="12.75" hidden="1" customHeight="1" outlineLevel="1">
      <c r="A656" s="9"/>
      <c r="B656" s="44"/>
      <c r="C656" s="127">
        <f>Asset19</f>
        <v>0</v>
      </c>
      <c r="D656" s="9"/>
      <c r="E656" s="9"/>
      <c r="F656" s="28"/>
      <c r="G656" s="204">
        <f>Input!N25</f>
        <v>0</v>
      </c>
      <c r="H656" s="118"/>
      <c r="I656" s="118"/>
      <c r="J656" s="118"/>
      <c r="K656" s="118"/>
      <c r="L656" s="118"/>
      <c r="M656" s="106"/>
      <c r="N656" s="106"/>
      <c r="O656" s="106"/>
      <c r="P656" s="106"/>
      <c r="Q656" s="106"/>
      <c r="R656" s="106"/>
      <c r="S656" s="106"/>
      <c r="T656" s="106"/>
      <c r="U656" s="106"/>
      <c r="V656" s="106"/>
      <c r="W656" s="106"/>
      <c r="X656" s="106"/>
      <c r="Y656" s="106"/>
      <c r="Z656" s="106"/>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21"/>
      <c r="BK656" s="221"/>
    </row>
    <row r="657" spans="1:63" ht="12.75" hidden="1" customHeight="1" outlineLevel="1">
      <c r="A657" s="9"/>
      <c r="B657" s="44"/>
      <c r="C657" s="127">
        <f>Asset20</f>
        <v>0</v>
      </c>
      <c r="D657" s="9"/>
      <c r="E657" s="9"/>
      <c r="F657" s="28"/>
      <c r="G657" s="204">
        <f>Input!N26</f>
        <v>0</v>
      </c>
      <c r="H657" s="118"/>
      <c r="I657" s="118"/>
      <c r="J657" s="118"/>
      <c r="K657" s="118"/>
      <c r="L657" s="118"/>
      <c r="M657" s="106"/>
      <c r="N657" s="106"/>
      <c r="O657" s="106"/>
      <c r="P657" s="106"/>
      <c r="Q657" s="106"/>
      <c r="R657" s="106"/>
      <c r="S657" s="106"/>
      <c r="T657" s="106"/>
      <c r="U657" s="106"/>
      <c r="V657" s="106"/>
      <c r="W657" s="106"/>
      <c r="X657" s="106"/>
      <c r="Y657" s="106"/>
      <c r="Z657" s="106"/>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21"/>
      <c r="BK657" s="221"/>
    </row>
    <row r="658" spans="1:63" hidden="1" outlineLevel="1">
      <c r="A658" s="9"/>
      <c r="B658" s="44"/>
      <c r="C658" s="127">
        <f>Asset21</f>
        <v>0</v>
      </c>
      <c r="D658" s="9"/>
      <c r="E658" s="9"/>
      <c r="F658" s="28"/>
      <c r="G658" s="204">
        <f>Input!N27</f>
        <v>0</v>
      </c>
      <c r="H658" s="118"/>
      <c r="I658" s="118"/>
      <c r="J658" s="118"/>
      <c r="K658" s="118"/>
      <c r="L658" s="118"/>
      <c r="M658" s="106"/>
      <c r="N658" s="106"/>
      <c r="O658" s="106"/>
      <c r="P658" s="106"/>
      <c r="Q658" s="106"/>
      <c r="R658" s="106"/>
      <c r="S658" s="106"/>
      <c r="T658" s="106"/>
      <c r="U658" s="106"/>
      <c r="V658" s="106"/>
      <c r="W658" s="106"/>
      <c r="X658" s="106"/>
      <c r="Y658" s="106"/>
      <c r="Z658" s="106"/>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21"/>
      <c r="BK658" s="221"/>
    </row>
    <row r="659" spans="1:63" hidden="1" outlineLevel="1">
      <c r="A659" s="9"/>
      <c r="B659" s="9"/>
      <c r="C659" s="127">
        <f>Asset22</f>
        <v>0</v>
      </c>
      <c r="D659" s="9"/>
      <c r="E659" s="9"/>
      <c r="F659" s="28"/>
      <c r="G659" s="204">
        <f>Input!N28</f>
        <v>0</v>
      </c>
      <c r="H659" s="9"/>
      <c r="I659" s="9"/>
      <c r="J659" s="9"/>
      <c r="K659" s="9"/>
      <c r="L659" s="9"/>
      <c r="M659" s="9"/>
      <c r="N659" s="9"/>
      <c r="O659" s="9"/>
      <c r="P659" s="9"/>
      <c r="Q659" s="9"/>
      <c r="R659" s="9"/>
      <c r="S659" s="9"/>
      <c r="T659" s="9"/>
      <c r="U659" s="9"/>
      <c r="V659" s="9"/>
      <c r="W659" s="9"/>
      <c r="X659" s="9"/>
      <c r="Y659" s="9"/>
      <c r="Z659" s="9"/>
      <c r="AA659" s="198"/>
      <c r="AB659" s="198"/>
      <c r="AC659" s="198"/>
      <c r="AD659" s="198"/>
      <c r="AE659" s="198"/>
      <c r="AF659" s="198"/>
      <c r="AG659" s="198"/>
      <c r="AH659" s="198"/>
      <c r="AI659" s="198"/>
      <c r="AJ659" s="198"/>
      <c r="AK659" s="198"/>
      <c r="AL659" s="198"/>
      <c r="AM659" s="198"/>
      <c r="AN659" s="198"/>
      <c r="AO659" s="198"/>
      <c r="AP659" s="198"/>
      <c r="AQ659" s="198"/>
      <c r="AR659" s="198"/>
      <c r="AS659" s="198"/>
      <c r="AT659" s="198"/>
      <c r="AU659" s="198"/>
      <c r="AV659" s="198"/>
      <c r="AW659" s="198"/>
      <c r="AX659" s="198"/>
      <c r="AY659" s="198"/>
      <c r="AZ659" s="198"/>
      <c r="BA659" s="198"/>
      <c r="BB659" s="198"/>
      <c r="BC659" s="198"/>
      <c r="BD659" s="198"/>
      <c r="BE659" s="198"/>
      <c r="BF659" s="198"/>
      <c r="BG659" s="198"/>
      <c r="BH659" s="198"/>
      <c r="BI659" s="198"/>
      <c r="BJ659" s="198"/>
      <c r="BK659" s="198"/>
    </row>
    <row r="660" spans="1:63" hidden="1" outlineLevel="1">
      <c r="A660" s="9"/>
      <c r="B660" s="9"/>
      <c r="C660" s="127">
        <f>Asset23</f>
        <v>0</v>
      </c>
      <c r="D660" s="9"/>
      <c r="E660" s="9"/>
      <c r="F660" s="28"/>
      <c r="G660" s="204">
        <f>Input!N29</f>
        <v>0</v>
      </c>
      <c r="H660" s="9"/>
      <c r="I660" s="9"/>
      <c r="J660" s="9"/>
      <c r="K660" s="9"/>
      <c r="L660" s="9"/>
      <c r="M660" s="9"/>
      <c r="N660" s="9"/>
      <c r="O660" s="9"/>
      <c r="P660" s="9"/>
      <c r="Q660" s="9"/>
      <c r="R660" s="9"/>
      <c r="S660" s="9"/>
      <c r="T660" s="9"/>
      <c r="U660" s="9"/>
      <c r="V660" s="9"/>
      <c r="W660" s="9"/>
      <c r="X660" s="9"/>
      <c r="Y660" s="9"/>
      <c r="Z660" s="9"/>
      <c r="AA660" s="198"/>
      <c r="AB660" s="198"/>
      <c r="AC660" s="198"/>
      <c r="AD660" s="198"/>
      <c r="AE660" s="198"/>
      <c r="AF660" s="198"/>
      <c r="AG660" s="198"/>
      <c r="AH660" s="198"/>
      <c r="AI660" s="198"/>
      <c r="AJ660" s="198"/>
      <c r="AK660" s="198"/>
      <c r="AL660" s="198"/>
      <c r="AM660" s="198"/>
      <c r="AN660" s="198"/>
      <c r="AO660" s="198"/>
      <c r="AP660" s="198"/>
      <c r="AQ660" s="198"/>
      <c r="AR660" s="198"/>
      <c r="AS660" s="198"/>
      <c r="AT660" s="198"/>
      <c r="AU660" s="198"/>
      <c r="AV660" s="198"/>
      <c r="AW660" s="198"/>
      <c r="AX660" s="198"/>
      <c r="AY660" s="198"/>
      <c r="AZ660" s="198"/>
      <c r="BA660" s="198"/>
      <c r="BB660" s="198"/>
      <c r="BC660" s="198"/>
      <c r="BD660" s="198"/>
      <c r="BE660" s="198"/>
      <c r="BF660" s="198"/>
      <c r="BG660" s="198"/>
      <c r="BH660" s="198"/>
      <c r="BI660" s="198"/>
      <c r="BJ660" s="198"/>
      <c r="BK660" s="198"/>
    </row>
    <row r="661" spans="1:63" hidden="1" outlineLevel="1">
      <c r="A661" s="9"/>
      <c r="B661" s="9"/>
      <c r="C661" s="127">
        <f>Asset24</f>
        <v>0</v>
      </c>
      <c r="D661" s="9"/>
      <c r="E661" s="9"/>
      <c r="F661" s="28"/>
      <c r="G661" s="204">
        <f>Input!N30</f>
        <v>0</v>
      </c>
      <c r="H661" s="9"/>
      <c r="I661" s="9"/>
      <c r="J661" s="9"/>
      <c r="K661" s="9"/>
      <c r="L661" s="9"/>
      <c r="M661" s="9"/>
      <c r="N661" s="9"/>
      <c r="O661" s="9"/>
      <c r="P661" s="9"/>
      <c r="Q661" s="9"/>
      <c r="R661" s="9"/>
      <c r="S661" s="9"/>
      <c r="T661" s="9"/>
      <c r="U661" s="9"/>
      <c r="V661" s="9"/>
      <c r="W661" s="9"/>
      <c r="X661" s="9"/>
      <c r="Y661" s="9"/>
      <c r="Z661" s="9"/>
      <c r="AA661" s="198"/>
      <c r="AB661" s="198"/>
      <c r="AC661" s="198"/>
      <c r="AD661" s="198"/>
      <c r="AE661" s="198"/>
      <c r="AF661" s="198"/>
      <c r="AG661" s="198"/>
      <c r="AH661" s="198"/>
      <c r="AI661" s="198"/>
      <c r="AJ661" s="198"/>
      <c r="AK661" s="198"/>
      <c r="AL661" s="198"/>
      <c r="AM661" s="198"/>
      <c r="AN661" s="198"/>
      <c r="AO661" s="198"/>
      <c r="AP661" s="198"/>
      <c r="AQ661" s="198"/>
      <c r="AR661" s="198"/>
      <c r="AS661" s="198"/>
      <c r="AT661" s="198"/>
      <c r="AU661" s="198"/>
      <c r="AV661" s="198"/>
      <c r="AW661" s="198"/>
      <c r="AX661" s="198"/>
      <c r="AY661" s="198"/>
      <c r="AZ661" s="198"/>
      <c r="BA661" s="198"/>
      <c r="BB661" s="198"/>
      <c r="BC661" s="198"/>
      <c r="BD661" s="198"/>
      <c r="BE661" s="198"/>
      <c r="BF661" s="198"/>
      <c r="BG661" s="198"/>
      <c r="BH661" s="198"/>
      <c r="BI661" s="198"/>
      <c r="BJ661" s="198"/>
      <c r="BK661" s="198"/>
    </row>
    <row r="662" spans="1:63" hidden="1" outlineLevel="1">
      <c r="A662" s="9"/>
      <c r="B662" s="9"/>
      <c r="C662" s="127">
        <f>Asset25</f>
        <v>0</v>
      </c>
      <c r="D662" s="9"/>
      <c r="E662" s="9"/>
      <c r="F662" s="28"/>
      <c r="G662" s="204">
        <f>Input!N31</f>
        <v>0</v>
      </c>
      <c r="H662" s="9"/>
      <c r="I662" s="9"/>
      <c r="J662" s="9"/>
      <c r="K662" s="9"/>
      <c r="L662" s="9"/>
      <c r="M662" s="9"/>
      <c r="N662" s="9"/>
      <c r="O662" s="9"/>
      <c r="P662" s="9"/>
      <c r="Q662" s="9"/>
      <c r="R662" s="9"/>
      <c r="S662" s="9"/>
      <c r="T662" s="9"/>
      <c r="U662" s="9"/>
      <c r="V662" s="9"/>
      <c r="W662" s="9"/>
      <c r="X662" s="9"/>
      <c r="Y662" s="9"/>
      <c r="Z662" s="9"/>
      <c r="AA662" s="198"/>
      <c r="AB662" s="198"/>
      <c r="AC662" s="198"/>
      <c r="AD662" s="198"/>
      <c r="AE662" s="198"/>
      <c r="AF662" s="198"/>
      <c r="AG662" s="198"/>
      <c r="AH662" s="198"/>
      <c r="AI662" s="198"/>
      <c r="AJ662" s="198"/>
      <c r="AK662" s="198"/>
      <c r="AL662" s="198"/>
      <c r="AM662" s="198"/>
      <c r="AN662" s="198"/>
      <c r="AO662" s="198"/>
      <c r="AP662" s="198"/>
      <c r="AQ662" s="198"/>
      <c r="AR662" s="198"/>
      <c r="AS662" s="198"/>
      <c r="AT662" s="198"/>
      <c r="AU662" s="198"/>
      <c r="AV662" s="198"/>
      <c r="AW662" s="198"/>
      <c r="AX662" s="198"/>
      <c r="AY662" s="198"/>
      <c r="AZ662" s="198"/>
      <c r="BA662" s="198"/>
      <c r="BB662" s="198"/>
      <c r="BC662" s="198"/>
      <c r="BD662" s="198"/>
      <c r="BE662" s="198"/>
      <c r="BF662" s="198"/>
      <c r="BG662" s="198"/>
      <c r="BH662" s="198"/>
      <c r="BI662" s="198"/>
      <c r="BJ662" s="198"/>
      <c r="BK662" s="198"/>
    </row>
    <row r="663" spans="1:63" hidden="1" outlineLevel="1">
      <c r="A663" s="9"/>
      <c r="B663" s="9"/>
      <c r="C663" s="127">
        <f>Asset26</f>
        <v>0</v>
      </c>
      <c r="D663" s="9"/>
      <c r="E663" s="9"/>
      <c r="F663" s="28"/>
      <c r="G663" s="204">
        <f>Input!N32</f>
        <v>0</v>
      </c>
      <c r="H663" s="9"/>
      <c r="I663" s="9"/>
      <c r="J663" s="9"/>
      <c r="K663" s="9"/>
      <c r="L663" s="9"/>
      <c r="M663" s="9"/>
      <c r="N663" s="9"/>
      <c r="O663" s="9"/>
      <c r="P663" s="9"/>
      <c r="Q663" s="9"/>
      <c r="R663" s="9"/>
      <c r="S663" s="9"/>
      <c r="T663" s="9"/>
      <c r="U663" s="9"/>
      <c r="V663" s="9"/>
      <c r="W663" s="9"/>
      <c r="X663" s="9"/>
      <c r="Y663" s="9"/>
      <c r="Z663" s="9"/>
      <c r="AA663" s="198"/>
      <c r="AB663" s="198"/>
      <c r="AC663" s="198"/>
      <c r="AD663" s="198"/>
      <c r="AE663" s="198"/>
      <c r="AF663" s="198"/>
      <c r="AG663" s="198"/>
      <c r="AH663" s="198"/>
      <c r="AI663" s="198"/>
      <c r="AJ663" s="198"/>
      <c r="AK663" s="198"/>
      <c r="AL663" s="198"/>
      <c r="AM663" s="198"/>
      <c r="AN663" s="198"/>
      <c r="AO663" s="198"/>
      <c r="AP663" s="198"/>
      <c r="AQ663" s="198"/>
      <c r="AR663" s="198"/>
      <c r="AS663" s="198"/>
      <c r="AT663" s="198"/>
      <c r="AU663" s="198"/>
      <c r="AV663" s="198"/>
      <c r="AW663" s="198"/>
      <c r="AX663" s="198"/>
      <c r="AY663" s="198"/>
      <c r="AZ663" s="198"/>
      <c r="BA663" s="198"/>
      <c r="BB663" s="198"/>
      <c r="BC663" s="198"/>
      <c r="BD663" s="198"/>
      <c r="BE663" s="198"/>
      <c r="BF663" s="198"/>
      <c r="BG663" s="198"/>
      <c r="BH663" s="198"/>
      <c r="BI663" s="198"/>
      <c r="BJ663" s="198"/>
      <c r="BK663" s="198"/>
    </row>
    <row r="664" spans="1:63" hidden="1" outlineLevel="1">
      <c r="A664" s="9"/>
      <c r="B664" s="9"/>
      <c r="C664" s="127">
        <f>Asset27</f>
        <v>0</v>
      </c>
      <c r="D664" s="9"/>
      <c r="E664" s="9"/>
      <c r="F664" s="28"/>
      <c r="G664" s="204">
        <f>Input!N33</f>
        <v>0</v>
      </c>
      <c r="H664" s="9"/>
      <c r="I664" s="9"/>
      <c r="J664" s="9"/>
      <c r="K664" s="9"/>
      <c r="L664" s="9"/>
      <c r="M664" s="9"/>
      <c r="N664" s="9"/>
      <c r="O664" s="9"/>
      <c r="P664" s="9"/>
      <c r="Q664" s="9"/>
      <c r="R664" s="9"/>
      <c r="S664" s="9"/>
      <c r="T664" s="9"/>
      <c r="U664" s="9"/>
      <c r="V664" s="9"/>
      <c r="W664" s="9"/>
      <c r="X664" s="9"/>
      <c r="Y664" s="9"/>
      <c r="Z664" s="9"/>
      <c r="AA664" s="198"/>
      <c r="AB664" s="198"/>
      <c r="AC664" s="198"/>
      <c r="AD664" s="198"/>
      <c r="AE664" s="198"/>
      <c r="AF664" s="198"/>
      <c r="AG664" s="198"/>
      <c r="AH664" s="198"/>
      <c r="AI664" s="198"/>
      <c r="AJ664" s="198"/>
      <c r="AK664" s="198"/>
      <c r="AL664" s="198"/>
      <c r="AM664" s="198"/>
      <c r="AN664" s="198"/>
      <c r="AO664" s="198"/>
      <c r="AP664" s="198"/>
      <c r="AQ664" s="198"/>
      <c r="AR664" s="198"/>
      <c r="AS664" s="198"/>
      <c r="AT664" s="198"/>
      <c r="AU664" s="198"/>
      <c r="AV664" s="198"/>
      <c r="AW664" s="198"/>
      <c r="AX664" s="198"/>
      <c r="AY664" s="198"/>
      <c r="AZ664" s="198"/>
      <c r="BA664" s="198"/>
      <c r="BB664" s="198"/>
      <c r="BC664" s="198"/>
      <c r="BD664" s="198"/>
      <c r="BE664" s="198"/>
      <c r="BF664" s="198"/>
      <c r="BG664" s="198"/>
      <c r="BH664" s="198"/>
      <c r="BI664" s="198"/>
      <c r="BJ664" s="198"/>
      <c r="BK664" s="198"/>
    </row>
    <row r="665" spans="1:63" hidden="1" outlineLevel="1">
      <c r="A665" s="9"/>
      <c r="B665" s="9"/>
      <c r="C665" s="127">
        <f>Asset28</f>
        <v>0</v>
      </c>
      <c r="D665" s="9"/>
      <c r="E665" s="9"/>
      <c r="F665" s="28"/>
      <c r="G665" s="204">
        <f>Input!N34</f>
        <v>0</v>
      </c>
      <c r="H665" s="9"/>
      <c r="I665" s="9"/>
      <c r="J665" s="9"/>
      <c r="K665" s="9"/>
      <c r="L665" s="9"/>
      <c r="M665" s="9"/>
      <c r="N665" s="9"/>
      <c r="O665" s="9"/>
      <c r="P665" s="9"/>
      <c r="Q665" s="9"/>
      <c r="R665" s="9"/>
      <c r="S665" s="9"/>
      <c r="T665" s="9"/>
      <c r="U665" s="9"/>
      <c r="V665" s="9"/>
      <c r="W665" s="9"/>
      <c r="X665" s="9"/>
      <c r="Y665" s="9"/>
      <c r="Z665" s="9"/>
      <c r="AA665" s="198"/>
      <c r="AB665" s="198"/>
      <c r="AC665" s="198"/>
      <c r="AD665" s="198"/>
      <c r="AE665" s="198"/>
      <c r="AF665" s="198"/>
      <c r="AG665" s="198"/>
      <c r="AH665" s="198"/>
      <c r="AI665" s="198"/>
      <c r="AJ665" s="198"/>
      <c r="AK665" s="198"/>
      <c r="AL665" s="198"/>
      <c r="AM665" s="198"/>
      <c r="AN665" s="198"/>
      <c r="AO665" s="198"/>
      <c r="AP665" s="198"/>
      <c r="AQ665" s="198"/>
      <c r="AR665" s="198"/>
      <c r="AS665" s="198"/>
      <c r="AT665" s="198"/>
      <c r="AU665" s="198"/>
      <c r="AV665" s="198"/>
      <c r="AW665" s="198"/>
      <c r="AX665" s="198"/>
      <c r="AY665" s="198"/>
      <c r="AZ665" s="198"/>
      <c r="BA665" s="198"/>
      <c r="BB665" s="198"/>
      <c r="BC665" s="198"/>
      <c r="BD665" s="198"/>
      <c r="BE665" s="198"/>
      <c r="BF665" s="198"/>
      <c r="BG665" s="198"/>
      <c r="BH665" s="198"/>
      <c r="BI665" s="198"/>
      <c r="BJ665" s="198"/>
      <c r="BK665" s="198"/>
    </row>
    <row r="666" spans="1:63" hidden="1" outlineLevel="1">
      <c r="A666" s="9"/>
      <c r="B666" s="9"/>
      <c r="C666" s="127">
        <f>Asset29</f>
        <v>0</v>
      </c>
      <c r="D666" s="9"/>
      <c r="E666" s="9"/>
      <c r="F666" s="28"/>
      <c r="G666" s="204">
        <f>Input!N35</f>
        <v>0</v>
      </c>
      <c r="H666" s="9"/>
      <c r="I666" s="9"/>
      <c r="J666" s="9"/>
      <c r="K666" s="9"/>
      <c r="L666" s="9"/>
      <c r="M666" s="9"/>
      <c r="N666" s="9"/>
      <c r="O666" s="9"/>
      <c r="P666" s="9"/>
      <c r="Q666" s="9"/>
      <c r="R666" s="9"/>
      <c r="S666" s="9"/>
      <c r="T666" s="9"/>
      <c r="U666" s="9"/>
      <c r="V666" s="9"/>
      <c r="W666" s="9"/>
      <c r="X666" s="9"/>
      <c r="Y666" s="9"/>
      <c r="Z666" s="9"/>
      <c r="AA666" s="198"/>
      <c r="AB666" s="198"/>
      <c r="AC666" s="198"/>
      <c r="AD666" s="198"/>
      <c r="AE666" s="198"/>
      <c r="AF666" s="198"/>
      <c r="AG666" s="198"/>
      <c r="AH666" s="198"/>
      <c r="AI666" s="198"/>
      <c r="AJ666" s="198"/>
      <c r="AK666" s="198"/>
      <c r="AL666" s="198"/>
      <c r="AM666" s="198"/>
      <c r="AN666" s="198"/>
      <c r="AO666" s="198"/>
      <c r="AP666" s="198"/>
      <c r="AQ666" s="198"/>
      <c r="AR666" s="198"/>
      <c r="AS666" s="198"/>
      <c r="AT666" s="198"/>
      <c r="AU666" s="198"/>
      <c r="AV666" s="198"/>
      <c r="AW666" s="198"/>
      <c r="AX666" s="198"/>
      <c r="AY666" s="198"/>
      <c r="AZ666" s="198"/>
      <c r="BA666" s="198"/>
      <c r="BB666" s="198"/>
      <c r="BC666" s="198"/>
      <c r="BD666" s="198"/>
      <c r="BE666" s="198"/>
      <c r="BF666" s="198"/>
      <c r="BG666" s="198"/>
      <c r="BH666" s="198"/>
      <c r="BI666" s="198"/>
      <c r="BJ666" s="198"/>
      <c r="BK666" s="198"/>
    </row>
    <row r="667" spans="1:63" hidden="1" outlineLevel="1">
      <c r="A667" s="9"/>
      <c r="B667" s="9"/>
      <c r="C667" s="127">
        <f>Asset30</f>
        <v>0</v>
      </c>
      <c r="D667" s="9"/>
      <c r="E667" s="9"/>
      <c r="F667" s="28"/>
      <c r="G667" s="204">
        <f>Input!N36</f>
        <v>0</v>
      </c>
      <c r="H667" s="9"/>
      <c r="I667" s="9"/>
      <c r="J667" s="9"/>
      <c r="K667" s="9"/>
      <c r="L667" s="9"/>
      <c r="M667" s="9"/>
      <c r="N667" s="9"/>
      <c r="O667" s="9"/>
      <c r="P667" s="9"/>
      <c r="Q667" s="9"/>
      <c r="R667" s="9"/>
      <c r="S667" s="9"/>
      <c r="T667" s="9"/>
      <c r="U667" s="9"/>
      <c r="V667" s="9"/>
      <c r="W667" s="9"/>
      <c r="X667" s="9"/>
      <c r="Y667" s="9"/>
      <c r="Z667" s="9"/>
      <c r="AA667" s="198"/>
      <c r="AB667" s="198"/>
      <c r="AC667" s="198"/>
      <c r="AD667" s="198"/>
      <c r="AE667" s="198"/>
      <c r="AF667" s="198"/>
      <c r="AG667" s="198"/>
      <c r="AH667" s="198"/>
      <c r="AI667" s="198"/>
      <c r="AJ667" s="198"/>
      <c r="AK667" s="198"/>
      <c r="AL667" s="198"/>
      <c r="AM667" s="198"/>
      <c r="AN667" s="198"/>
      <c r="AO667" s="198"/>
      <c r="AP667" s="198"/>
      <c r="AQ667" s="198"/>
      <c r="AR667" s="198"/>
      <c r="AS667" s="198"/>
      <c r="AT667" s="198"/>
      <c r="AU667" s="198"/>
      <c r="AV667" s="198"/>
      <c r="AW667" s="198"/>
      <c r="AX667" s="198"/>
      <c r="AY667" s="198"/>
      <c r="AZ667" s="198"/>
      <c r="BA667" s="198"/>
      <c r="BB667" s="198"/>
      <c r="BC667" s="198"/>
      <c r="BD667" s="198"/>
      <c r="BE667" s="198"/>
      <c r="BF667" s="198"/>
      <c r="BG667" s="198"/>
      <c r="BH667" s="198"/>
      <c r="BI667" s="198"/>
      <c r="BJ667" s="198"/>
      <c r="BK667" s="198"/>
    </row>
    <row r="668" spans="1:63" collapsed="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198"/>
      <c r="AB668" s="198"/>
      <c r="AC668" s="198"/>
      <c r="AD668" s="198"/>
      <c r="AE668" s="198"/>
      <c r="AF668" s="198"/>
      <c r="AG668" s="198"/>
      <c r="AH668" s="198"/>
      <c r="AI668" s="198"/>
      <c r="AJ668" s="198"/>
      <c r="AK668" s="198"/>
      <c r="AL668" s="198"/>
      <c r="AM668" s="198"/>
      <c r="AN668" s="198"/>
      <c r="AO668" s="198"/>
      <c r="AP668" s="198"/>
      <c r="AQ668" s="198"/>
      <c r="AR668" s="198"/>
      <c r="AS668" s="198"/>
      <c r="AT668" s="198"/>
      <c r="AU668" s="198"/>
      <c r="AV668" s="198"/>
      <c r="AW668" s="198"/>
      <c r="AX668" s="198"/>
      <c r="AY668" s="198"/>
      <c r="AZ668" s="198"/>
      <c r="BA668" s="198"/>
      <c r="BB668" s="198"/>
      <c r="BC668" s="198"/>
      <c r="BD668" s="198"/>
      <c r="BE668" s="198"/>
      <c r="BF668" s="198"/>
      <c r="BG668" s="198"/>
      <c r="BH668" s="198"/>
      <c r="BI668" s="198"/>
      <c r="BJ668" s="198"/>
      <c r="BK668" s="198"/>
    </row>
    <row r="669" spans="1:63">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198"/>
      <c r="AB669" s="198"/>
      <c r="AC669" s="198"/>
      <c r="AD669" s="198"/>
      <c r="AE669" s="198"/>
      <c r="AF669" s="198"/>
      <c r="AG669" s="198"/>
      <c r="AH669" s="198"/>
      <c r="AI669" s="198"/>
      <c r="AJ669" s="198"/>
      <c r="AK669" s="198"/>
      <c r="AL669" s="198"/>
      <c r="AM669" s="198"/>
      <c r="AN669" s="198"/>
      <c r="AO669" s="198"/>
      <c r="AP669" s="198"/>
      <c r="AQ669" s="198"/>
      <c r="AR669" s="198"/>
      <c r="AS669" s="198"/>
      <c r="AT669" s="198"/>
      <c r="AU669" s="198"/>
      <c r="AV669" s="198"/>
      <c r="AW669" s="198"/>
      <c r="AX669" s="198"/>
      <c r="AY669" s="198"/>
      <c r="AZ669" s="198"/>
      <c r="BA669" s="198"/>
      <c r="BB669" s="198"/>
      <c r="BC669" s="198"/>
      <c r="BD669" s="198"/>
      <c r="BE669" s="198"/>
      <c r="BF669" s="198"/>
      <c r="BG669" s="198"/>
      <c r="BH669" s="198"/>
      <c r="BI669" s="198"/>
      <c r="BJ669" s="198"/>
      <c r="BK669" s="198"/>
    </row>
    <row r="670" spans="1:63">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198"/>
      <c r="AB670" s="198"/>
      <c r="AC670" s="198"/>
      <c r="AD670" s="198"/>
      <c r="AE670" s="198"/>
      <c r="AF670" s="198"/>
      <c r="AG670" s="198"/>
      <c r="AH670" s="198"/>
      <c r="AI670" s="198"/>
      <c r="AJ670" s="198"/>
      <c r="AK670" s="198"/>
      <c r="AL670" s="198"/>
      <c r="AM670" s="198"/>
      <c r="AN670" s="198"/>
      <c r="AO670" s="198"/>
      <c r="AP670" s="198"/>
      <c r="AQ670" s="198"/>
      <c r="AR670" s="198"/>
      <c r="AS670" s="198"/>
      <c r="AT670" s="198"/>
      <c r="AU670" s="198"/>
      <c r="AV670" s="198"/>
      <c r="AW670" s="198"/>
      <c r="AX670" s="198"/>
      <c r="AY670" s="198"/>
      <c r="AZ670" s="198"/>
      <c r="BA670" s="198"/>
      <c r="BB670" s="198"/>
      <c r="BC670" s="198"/>
      <c r="BD670" s="198"/>
      <c r="BE670" s="198"/>
      <c r="BF670" s="198"/>
      <c r="BG670" s="198"/>
      <c r="BH670" s="198"/>
      <c r="BI670" s="198"/>
      <c r="BJ670" s="198"/>
      <c r="BK670" s="198"/>
    </row>
    <row r="671" spans="1:63">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198"/>
      <c r="AB671" s="198"/>
      <c r="AC671" s="198"/>
      <c r="AD671" s="198"/>
      <c r="AE671" s="198"/>
      <c r="AF671" s="198"/>
      <c r="AG671" s="198"/>
      <c r="AH671" s="198"/>
      <c r="AI671" s="198"/>
      <c r="AJ671" s="198"/>
      <c r="AK671" s="198"/>
      <c r="AL671" s="198"/>
      <c r="AM671" s="198"/>
      <c r="AN671" s="198"/>
      <c r="AO671" s="198"/>
      <c r="AP671" s="198"/>
      <c r="AQ671" s="198"/>
      <c r="AR671" s="198"/>
      <c r="AS671" s="198"/>
      <c r="AT671" s="198"/>
      <c r="AU671" s="198"/>
      <c r="AV671" s="198"/>
      <c r="AW671" s="198"/>
      <c r="AX671" s="198"/>
      <c r="AY671" s="198"/>
      <c r="AZ671" s="198"/>
      <c r="BA671" s="198"/>
      <c r="BB671" s="198"/>
      <c r="BC671" s="198"/>
      <c r="BD671" s="198"/>
      <c r="BE671" s="198"/>
      <c r="BF671" s="198"/>
      <c r="BG671" s="198"/>
      <c r="BH671" s="198"/>
      <c r="BI671" s="198"/>
      <c r="BJ671" s="198"/>
      <c r="BK671" s="198"/>
    </row>
    <row r="672" spans="1:63">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198"/>
      <c r="AB672" s="198"/>
      <c r="AC672" s="198"/>
      <c r="AD672" s="198"/>
      <c r="AE672" s="198"/>
      <c r="AF672" s="198"/>
      <c r="AG672" s="198"/>
      <c r="AH672" s="198"/>
      <c r="AI672" s="198"/>
      <c r="AJ672" s="198"/>
      <c r="AK672" s="198"/>
      <c r="AL672" s="198"/>
      <c r="AM672" s="198"/>
      <c r="AN672" s="198"/>
      <c r="AO672" s="198"/>
      <c r="AP672" s="198"/>
      <c r="AQ672" s="198"/>
      <c r="AR672" s="198"/>
      <c r="AS672" s="198"/>
      <c r="AT672" s="198"/>
      <c r="AU672" s="198"/>
      <c r="AV672" s="198"/>
      <c r="AW672" s="198"/>
      <c r="AX672" s="198"/>
      <c r="AY672" s="198"/>
      <c r="AZ672" s="198"/>
      <c r="BA672" s="198"/>
      <c r="BB672" s="198"/>
      <c r="BC672" s="198"/>
      <c r="BD672" s="198"/>
      <c r="BE672" s="198"/>
      <c r="BF672" s="198"/>
      <c r="BG672" s="198"/>
      <c r="BH672" s="198"/>
      <c r="BI672" s="198"/>
      <c r="BJ672" s="198"/>
      <c r="BK672" s="198"/>
    </row>
    <row r="673" spans="1:63">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198"/>
      <c r="AB673" s="198"/>
      <c r="AC673" s="198"/>
      <c r="AD673" s="198"/>
      <c r="AE673" s="198"/>
      <c r="AF673" s="198"/>
      <c r="AG673" s="198"/>
      <c r="AH673" s="198"/>
      <c r="AI673" s="198"/>
      <c r="AJ673" s="198"/>
      <c r="AK673" s="198"/>
      <c r="AL673" s="198"/>
      <c r="AM673" s="198"/>
      <c r="AN673" s="198"/>
      <c r="AO673" s="198"/>
      <c r="AP673" s="198"/>
      <c r="AQ673" s="198"/>
      <c r="AR673" s="198"/>
      <c r="AS673" s="198"/>
      <c r="AT673" s="198"/>
      <c r="AU673" s="198"/>
      <c r="AV673" s="198"/>
      <c r="AW673" s="198"/>
      <c r="AX673" s="198"/>
      <c r="AY673" s="198"/>
      <c r="AZ673" s="198"/>
      <c r="BA673" s="198"/>
      <c r="BB673" s="198"/>
      <c r="BC673" s="198"/>
      <c r="BD673" s="198"/>
      <c r="BE673" s="198"/>
      <c r="BF673" s="198"/>
      <c r="BG673" s="198"/>
      <c r="BH673" s="198"/>
      <c r="BI673" s="198"/>
      <c r="BJ673" s="198"/>
      <c r="BK673" s="198"/>
    </row>
    <row r="674" spans="1:63">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198"/>
      <c r="AB674" s="198"/>
      <c r="AC674" s="198"/>
      <c r="AD674" s="198"/>
      <c r="AE674" s="198"/>
      <c r="AF674" s="198"/>
      <c r="AG674" s="198"/>
      <c r="AH674" s="198"/>
      <c r="AI674" s="198"/>
      <c r="AJ674" s="198"/>
      <c r="AK674" s="198"/>
      <c r="AL674" s="198"/>
      <c r="AM674" s="198"/>
      <c r="AN674" s="198"/>
      <c r="AO674" s="198"/>
      <c r="AP674" s="198"/>
      <c r="AQ674" s="198"/>
      <c r="AR674" s="198"/>
      <c r="AS674" s="198"/>
      <c r="AT674" s="198"/>
      <c r="AU674" s="198"/>
      <c r="AV674" s="198"/>
      <c r="AW674" s="198"/>
      <c r="AX674" s="198"/>
      <c r="AY674" s="198"/>
      <c r="AZ674" s="198"/>
      <c r="BA674" s="198"/>
      <c r="BB674" s="198"/>
      <c r="BC674" s="198"/>
      <c r="BD674" s="198"/>
      <c r="BE674" s="198"/>
      <c r="BF674" s="198"/>
      <c r="BG674" s="198"/>
      <c r="BH674" s="198"/>
      <c r="BI674" s="198"/>
      <c r="BJ674" s="198"/>
      <c r="BK674" s="198"/>
    </row>
    <row r="675" spans="1:63">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198"/>
      <c r="AB675" s="198"/>
      <c r="AC675" s="198"/>
      <c r="AD675" s="198"/>
      <c r="AE675" s="198"/>
      <c r="AF675" s="198"/>
      <c r="AG675" s="198"/>
      <c r="AH675" s="198"/>
      <c r="AI675" s="198"/>
      <c r="AJ675" s="198"/>
      <c r="AK675" s="198"/>
      <c r="AL675" s="198"/>
      <c r="AM675" s="198"/>
      <c r="AN675" s="198"/>
      <c r="AO675" s="198"/>
      <c r="AP675" s="198"/>
      <c r="AQ675" s="198"/>
      <c r="AR675" s="198"/>
      <c r="AS675" s="198"/>
      <c r="AT675" s="198"/>
      <c r="AU675" s="198"/>
      <c r="AV675" s="198"/>
      <c r="AW675" s="198"/>
      <c r="AX675" s="198"/>
      <c r="AY675" s="198"/>
      <c r="AZ675" s="198"/>
      <c r="BA675" s="198"/>
      <c r="BB675" s="198"/>
      <c r="BC675" s="198"/>
      <c r="BD675" s="198"/>
      <c r="BE675" s="198"/>
      <c r="BF675" s="198"/>
      <c r="BG675" s="198"/>
      <c r="BH675" s="198"/>
      <c r="BI675" s="198"/>
      <c r="BJ675" s="198"/>
      <c r="BK675" s="198"/>
    </row>
    <row r="676" spans="1:63">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198"/>
      <c r="AB676" s="198"/>
      <c r="AC676" s="198"/>
      <c r="AD676" s="198"/>
      <c r="AE676" s="198"/>
      <c r="AF676" s="198"/>
      <c r="AG676" s="198"/>
      <c r="AH676" s="198"/>
      <c r="AI676" s="198"/>
      <c r="AJ676" s="198"/>
      <c r="AK676" s="198"/>
      <c r="AL676" s="198"/>
      <c r="AM676" s="198"/>
      <c r="AN676" s="198"/>
      <c r="AO676" s="198"/>
      <c r="AP676" s="198"/>
      <c r="AQ676" s="198"/>
      <c r="AR676" s="198"/>
      <c r="AS676" s="198"/>
      <c r="AT676" s="198"/>
      <c r="AU676" s="198"/>
      <c r="AV676" s="198"/>
      <c r="AW676" s="198"/>
      <c r="AX676" s="198"/>
      <c r="AY676" s="198"/>
      <c r="AZ676" s="198"/>
      <c r="BA676" s="198"/>
      <c r="BB676" s="198"/>
      <c r="BC676" s="198"/>
      <c r="BD676" s="198"/>
      <c r="BE676" s="198"/>
      <c r="BF676" s="198"/>
      <c r="BG676" s="198"/>
      <c r="BH676" s="198"/>
      <c r="BI676" s="198"/>
      <c r="BJ676" s="198"/>
      <c r="BK676" s="198"/>
    </row>
    <row r="677" spans="1:63">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198"/>
      <c r="AB677" s="198"/>
      <c r="AC677" s="198"/>
      <c r="AD677" s="198"/>
      <c r="AE677" s="198"/>
      <c r="AF677" s="198"/>
      <c r="AG677" s="198"/>
      <c r="AH677" s="198"/>
      <c r="AI677" s="198"/>
      <c r="AJ677" s="198"/>
      <c r="AK677" s="198"/>
      <c r="AL677" s="198"/>
      <c r="AM677" s="198"/>
      <c r="AN677" s="198"/>
      <c r="AO677" s="198"/>
      <c r="AP677" s="198"/>
      <c r="AQ677" s="198"/>
      <c r="AR677" s="198"/>
      <c r="AS677" s="198"/>
      <c r="AT677" s="198"/>
      <c r="AU677" s="198"/>
      <c r="AV677" s="198"/>
      <c r="AW677" s="198"/>
      <c r="AX677" s="198"/>
      <c r="AY677" s="198"/>
      <c r="AZ677" s="198"/>
      <c r="BA677" s="198"/>
      <c r="BB677" s="198"/>
      <c r="BC677" s="198"/>
      <c r="BD677" s="198"/>
      <c r="BE677" s="198"/>
      <c r="BF677" s="198"/>
      <c r="BG677" s="198"/>
      <c r="BH677" s="198"/>
      <c r="BI677" s="198"/>
      <c r="BJ677" s="198"/>
      <c r="BK677" s="198"/>
    </row>
    <row r="678" spans="1:63">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198"/>
      <c r="AB678" s="198"/>
      <c r="AC678" s="198"/>
      <c r="AD678" s="198"/>
      <c r="AE678" s="198"/>
      <c r="AF678" s="198"/>
      <c r="AG678" s="198"/>
      <c r="AH678" s="198"/>
      <c r="AI678" s="198"/>
      <c r="AJ678" s="198"/>
      <c r="AK678" s="198"/>
      <c r="AL678" s="198"/>
      <c r="AM678" s="198"/>
      <c r="AN678" s="198"/>
      <c r="AO678" s="198"/>
      <c r="AP678" s="198"/>
      <c r="AQ678" s="198"/>
      <c r="AR678" s="198"/>
      <c r="AS678" s="198"/>
      <c r="AT678" s="198"/>
      <c r="AU678" s="198"/>
      <c r="AV678" s="198"/>
      <c r="AW678" s="198"/>
      <c r="AX678" s="198"/>
      <c r="AY678" s="198"/>
      <c r="AZ678" s="198"/>
      <c r="BA678" s="198"/>
      <c r="BB678" s="198"/>
      <c r="BC678" s="198"/>
      <c r="BD678" s="198"/>
      <c r="BE678" s="198"/>
      <c r="BF678" s="198"/>
      <c r="BG678" s="198"/>
      <c r="BH678" s="198"/>
      <c r="BI678" s="198"/>
      <c r="BJ678" s="198"/>
      <c r="BK678" s="198"/>
    </row>
    <row r="679" spans="1:63">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198"/>
      <c r="AB679" s="198"/>
      <c r="AC679" s="198"/>
      <c r="AD679" s="198"/>
      <c r="AE679" s="198"/>
      <c r="AF679" s="198"/>
      <c r="AG679" s="198"/>
      <c r="AH679" s="198"/>
      <c r="AI679" s="198"/>
      <c r="AJ679" s="198"/>
      <c r="AK679" s="198"/>
      <c r="AL679" s="198"/>
      <c r="AM679" s="198"/>
      <c r="AN679" s="198"/>
      <c r="AO679" s="198"/>
      <c r="AP679" s="198"/>
      <c r="AQ679" s="198"/>
      <c r="AR679" s="198"/>
      <c r="AS679" s="198"/>
      <c r="AT679" s="198"/>
      <c r="AU679" s="198"/>
      <c r="AV679" s="198"/>
      <c r="AW679" s="198"/>
      <c r="AX679" s="198"/>
      <c r="AY679" s="198"/>
      <c r="AZ679" s="198"/>
      <c r="BA679" s="198"/>
      <c r="BB679" s="198"/>
      <c r="BC679" s="198"/>
      <c r="BD679" s="198"/>
      <c r="BE679" s="198"/>
      <c r="BF679" s="198"/>
      <c r="BG679" s="198"/>
      <c r="BH679" s="198"/>
      <c r="BI679" s="198"/>
      <c r="BJ679" s="198"/>
      <c r="BK679" s="198"/>
    </row>
    <row r="680" spans="1:63">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198"/>
      <c r="AB680" s="198"/>
      <c r="AC680" s="198"/>
      <c r="AD680" s="198"/>
      <c r="AE680" s="198"/>
      <c r="AF680" s="198"/>
      <c r="AG680" s="198"/>
      <c r="AH680" s="198"/>
      <c r="AI680" s="198"/>
      <c r="AJ680" s="198"/>
      <c r="AK680" s="198"/>
      <c r="AL680" s="198"/>
      <c r="AM680" s="198"/>
      <c r="AN680" s="198"/>
      <c r="AO680" s="198"/>
      <c r="AP680" s="198"/>
      <c r="AQ680" s="198"/>
      <c r="AR680" s="198"/>
      <c r="AS680" s="198"/>
      <c r="AT680" s="198"/>
      <c r="AU680" s="198"/>
      <c r="AV680" s="198"/>
      <c r="AW680" s="198"/>
      <c r="AX680" s="198"/>
      <c r="AY680" s="198"/>
      <c r="AZ680" s="198"/>
      <c r="BA680" s="198"/>
      <c r="BB680" s="198"/>
      <c r="BC680" s="198"/>
      <c r="BD680" s="198"/>
      <c r="BE680" s="198"/>
      <c r="BF680" s="198"/>
      <c r="BG680" s="198"/>
      <c r="BH680" s="198"/>
      <c r="BI680" s="198"/>
      <c r="BJ680" s="198"/>
      <c r="BK680" s="198"/>
    </row>
    <row r="681" spans="1:63">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198"/>
      <c r="AA681" s="198"/>
      <c r="AB681" s="198"/>
      <c r="AC681" s="198"/>
      <c r="AD681" s="198"/>
      <c r="AE681" s="198"/>
      <c r="AF681" s="198"/>
      <c r="AG681" s="198"/>
      <c r="AH681" s="198"/>
      <c r="AI681" s="198"/>
      <c r="AJ681" s="198"/>
      <c r="AK681" s="198"/>
      <c r="AL681" s="198"/>
      <c r="AM681" s="198"/>
      <c r="AN681" s="198"/>
      <c r="AO681" s="198"/>
      <c r="AP681" s="198"/>
      <c r="AQ681" s="198"/>
      <c r="AR681" s="198"/>
      <c r="AS681" s="198"/>
      <c r="AT681" s="198"/>
      <c r="AU681" s="198"/>
      <c r="AV681" s="198"/>
      <c r="AW681" s="198"/>
      <c r="AX681" s="198"/>
      <c r="AY681" s="198"/>
      <c r="AZ681" s="198"/>
      <c r="BA681" s="198"/>
      <c r="BB681" s="198"/>
      <c r="BC681" s="198"/>
      <c r="BD681" s="198"/>
      <c r="BE681" s="198"/>
      <c r="BF681" s="198"/>
      <c r="BG681" s="198"/>
      <c r="BH681" s="198"/>
      <c r="BI681" s="198"/>
      <c r="BJ681" s="198"/>
      <c r="BK681" s="198"/>
    </row>
    <row r="682" spans="1:63">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198"/>
      <c r="AA682" s="198"/>
      <c r="AB682" s="198"/>
      <c r="AC682" s="198"/>
      <c r="AD682" s="198"/>
      <c r="AE682" s="198"/>
      <c r="AF682" s="198"/>
      <c r="AG682" s="198"/>
      <c r="AH682" s="198"/>
      <c r="AI682" s="198"/>
      <c r="AJ682" s="198"/>
      <c r="AK682" s="198"/>
      <c r="AL682" s="198"/>
      <c r="AM682" s="198"/>
      <c r="AN682" s="198"/>
      <c r="AO682" s="198"/>
      <c r="AP682" s="198"/>
      <c r="AQ682" s="198"/>
      <c r="AR682" s="198"/>
      <c r="AS682" s="198"/>
      <c r="AT682" s="198"/>
      <c r="AU682" s="198"/>
      <c r="AV682" s="198"/>
      <c r="AW682" s="198"/>
      <c r="AX682" s="198"/>
      <c r="AY682" s="198"/>
      <c r="AZ682" s="198"/>
      <c r="BA682" s="198"/>
      <c r="BB682" s="198"/>
      <c r="BC682" s="198"/>
      <c r="BD682" s="198"/>
      <c r="BE682" s="198"/>
      <c r="BF682" s="198"/>
      <c r="BG682" s="198"/>
      <c r="BH682" s="198"/>
      <c r="BI682" s="198"/>
      <c r="BJ682" s="198"/>
      <c r="BK682" s="198"/>
    </row>
    <row r="683" spans="1:63">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198"/>
      <c r="AA683" s="198"/>
      <c r="AB683" s="198"/>
      <c r="AC683" s="198"/>
      <c r="AD683" s="198"/>
      <c r="AE683" s="198"/>
      <c r="AF683" s="198"/>
      <c r="AG683" s="198"/>
      <c r="AH683" s="198"/>
      <c r="AI683" s="198"/>
      <c r="AJ683" s="198"/>
      <c r="AK683" s="198"/>
      <c r="AL683" s="198"/>
      <c r="AM683" s="198"/>
      <c r="AN683" s="198"/>
      <c r="AO683" s="198"/>
      <c r="AP683" s="198"/>
      <c r="AQ683" s="198"/>
      <c r="AR683" s="198"/>
      <c r="AS683" s="198"/>
      <c r="AT683" s="198"/>
      <c r="AU683" s="198"/>
      <c r="AV683" s="198"/>
      <c r="AW683" s="198"/>
      <c r="AX683" s="198"/>
      <c r="AY683" s="198"/>
      <c r="AZ683" s="198"/>
      <c r="BA683" s="198"/>
      <c r="BB683" s="198"/>
      <c r="BC683" s="198"/>
      <c r="BD683" s="198"/>
      <c r="BE683" s="198"/>
      <c r="BF683" s="198"/>
      <c r="BG683" s="198"/>
      <c r="BH683" s="198"/>
      <c r="BI683" s="198"/>
      <c r="BJ683" s="198"/>
      <c r="BK683" s="198"/>
    </row>
    <row r="684" spans="1:63">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198"/>
      <c r="AA684" s="198"/>
      <c r="AB684" s="198"/>
      <c r="AC684" s="198"/>
      <c r="AD684" s="198"/>
      <c r="AE684" s="198"/>
      <c r="AF684" s="198"/>
      <c r="AG684" s="198"/>
      <c r="AH684" s="198"/>
      <c r="AI684" s="198"/>
      <c r="AJ684" s="198"/>
      <c r="AK684" s="198"/>
      <c r="AL684" s="198"/>
      <c r="AM684" s="198"/>
      <c r="AN684" s="198"/>
      <c r="AO684" s="198"/>
      <c r="AP684" s="198"/>
      <c r="AQ684" s="198"/>
      <c r="AR684" s="198"/>
      <c r="AS684" s="198"/>
      <c r="AT684" s="198"/>
      <c r="AU684" s="198"/>
      <c r="AV684" s="198"/>
      <c r="AW684" s="198"/>
      <c r="AX684" s="198"/>
      <c r="AY684" s="198"/>
      <c r="AZ684" s="198"/>
      <c r="BA684" s="198"/>
      <c r="BB684" s="198"/>
      <c r="BC684" s="198"/>
      <c r="BD684" s="198"/>
      <c r="BE684" s="198"/>
      <c r="BF684" s="198"/>
      <c r="BG684" s="198"/>
      <c r="BH684" s="198"/>
      <c r="BI684" s="198"/>
      <c r="BJ684" s="198"/>
      <c r="BK684" s="198"/>
    </row>
    <row r="685" spans="1:63">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198"/>
      <c r="AA685" s="198"/>
      <c r="AB685" s="198"/>
      <c r="AC685" s="198"/>
      <c r="AD685" s="198"/>
      <c r="AE685" s="198"/>
      <c r="AF685" s="198"/>
      <c r="AG685" s="198"/>
      <c r="AH685" s="198"/>
      <c r="AI685" s="198"/>
      <c r="AJ685" s="198"/>
      <c r="AK685" s="198"/>
      <c r="AL685" s="198"/>
      <c r="AM685" s="198"/>
      <c r="AN685" s="198"/>
      <c r="AO685" s="198"/>
      <c r="AP685" s="198"/>
      <c r="AQ685" s="198"/>
      <c r="AR685" s="198"/>
      <c r="AS685" s="198"/>
      <c r="AT685" s="198"/>
      <c r="AU685" s="198"/>
      <c r="AV685" s="198"/>
      <c r="AW685" s="198"/>
      <c r="AX685" s="198"/>
      <c r="AY685" s="198"/>
      <c r="AZ685" s="198"/>
      <c r="BA685" s="198"/>
      <c r="BB685" s="198"/>
      <c r="BC685" s="198"/>
      <c r="BD685" s="198"/>
      <c r="BE685" s="198"/>
      <c r="BF685" s="198"/>
      <c r="BG685" s="198"/>
      <c r="BH685" s="198"/>
      <c r="BI685" s="198"/>
      <c r="BJ685" s="198"/>
      <c r="BK685" s="198"/>
    </row>
    <row r="686" spans="1:63">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198"/>
      <c r="AA686" s="198"/>
      <c r="AB686" s="198"/>
      <c r="AC686" s="198"/>
      <c r="AD686" s="198"/>
      <c r="AE686" s="198"/>
      <c r="AF686" s="198"/>
      <c r="AG686" s="198"/>
      <c r="AH686" s="198"/>
      <c r="AI686" s="198"/>
      <c r="AJ686" s="198"/>
      <c r="AK686" s="198"/>
      <c r="AL686" s="198"/>
      <c r="AM686" s="198"/>
      <c r="AN686" s="198"/>
      <c r="AO686" s="198"/>
      <c r="AP686" s="198"/>
      <c r="AQ686" s="198"/>
      <c r="AR686" s="198"/>
      <c r="AS686" s="198"/>
      <c r="AT686" s="198"/>
      <c r="AU686" s="198"/>
      <c r="AV686" s="198"/>
      <c r="AW686" s="198"/>
      <c r="AX686" s="198"/>
      <c r="AY686" s="198"/>
      <c r="AZ686" s="198"/>
      <c r="BA686" s="198"/>
      <c r="BB686" s="198"/>
      <c r="BC686" s="198"/>
      <c r="BD686" s="198"/>
      <c r="BE686" s="198"/>
      <c r="BF686" s="198"/>
      <c r="BG686" s="198"/>
      <c r="BH686" s="198"/>
      <c r="BI686" s="198"/>
      <c r="BJ686" s="198"/>
      <c r="BK686" s="198"/>
    </row>
    <row r="687" spans="1:63">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198"/>
      <c r="AA687" s="198"/>
      <c r="AB687" s="198"/>
      <c r="AC687" s="198"/>
      <c r="AD687" s="198"/>
      <c r="AE687" s="198"/>
      <c r="AF687" s="198"/>
      <c r="AG687" s="198"/>
      <c r="AH687" s="198"/>
      <c r="AI687" s="198"/>
      <c r="AJ687" s="198"/>
      <c r="AK687" s="198"/>
      <c r="AL687" s="198"/>
      <c r="AM687" s="198"/>
      <c r="AN687" s="198"/>
      <c r="AO687" s="198"/>
      <c r="AP687" s="198"/>
      <c r="AQ687" s="198"/>
      <c r="AR687" s="198"/>
      <c r="AS687" s="198"/>
      <c r="AT687" s="198"/>
      <c r="AU687" s="198"/>
      <c r="AV687" s="198"/>
      <c r="AW687" s="198"/>
      <c r="AX687" s="198"/>
      <c r="AY687" s="198"/>
      <c r="AZ687" s="198"/>
      <c r="BA687" s="198"/>
      <c r="BB687" s="198"/>
      <c r="BC687" s="198"/>
      <c r="BD687" s="198"/>
      <c r="BE687" s="198"/>
      <c r="BF687" s="198"/>
      <c r="BG687" s="198"/>
      <c r="BH687" s="198"/>
      <c r="BI687" s="198"/>
      <c r="BJ687" s="198"/>
      <c r="BK687" s="198"/>
    </row>
    <row r="688" spans="1:63">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198"/>
      <c r="AA688" s="198"/>
      <c r="AB688" s="198"/>
      <c r="AC688" s="198"/>
      <c r="AD688" s="198"/>
      <c r="AE688" s="198"/>
      <c r="AF688" s="198"/>
      <c r="AG688" s="198"/>
      <c r="AH688" s="198"/>
      <c r="AI688" s="198"/>
      <c r="AJ688" s="198"/>
      <c r="AK688" s="198"/>
      <c r="AL688" s="198"/>
      <c r="AM688" s="198"/>
      <c r="AN688" s="198"/>
      <c r="AO688" s="198"/>
      <c r="AP688" s="198"/>
      <c r="AQ688" s="198"/>
      <c r="AR688" s="198"/>
      <c r="AS688" s="198"/>
      <c r="AT688" s="198"/>
      <c r="AU688" s="198"/>
      <c r="AV688" s="198"/>
      <c r="AW688" s="198"/>
      <c r="AX688" s="198"/>
      <c r="AY688" s="198"/>
      <c r="AZ688" s="198"/>
      <c r="BA688" s="198"/>
      <c r="BB688" s="198"/>
      <c r="BC688" s="198"/>
      <c r="BD688" s="198"/>
      <c r="BE688" s="198"/>
      <c r="BF688" s="198"/>
      <c r="BG688" s="198"/>
      <c r="BH688" s="198"/>
      <c r="BI688" s="198"/>
      <c r="BJ688" s="198"/>
      <c r="BK688" s="198"/>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198"/>
      <c r="AA689" s="198"/>
      <c r="AB689" s="198"/>
      <c r="AC689" s="198"/>
      <c r="AD689" s="198"/>
      <c r="AE689" s="198"/>
      <c r="AF689" s="198"/>
      <c r="AG689" s="198"/>
      <c r="AH689" s="198"/>
      <c r="AI689" s="198"/>
      <c r="AJ689" s="198"/>
      <c r="AK689" s="198"/>
      <c r="AL689" s="198"/>
      <c r="AM689" s="198"/>
      <c r="AN689" s="198"/>
      <c r="AO689" s="198"/>
      <c r="AP689" s="198"/>
      <c r="AQ689" s="198"/>
      <c r="AR689" s="198"/>
      <c r="AS689" s="198"/>
      <c r="AT689" s="198"/>
      <c r="AU689" s="198"/>
      <c r="AV689" s="198"/>
      <c r="AW689" s="198"/>
      <c r="AX689" s="198"/>
      <c r="AY689" s="198"/>
      <c r="AZ689" s="198"/>
      <c r="BA689" s="198"/>
      <c r="BB689" s="198"/>
      <c r="BC689" s="198"/>
      <c r="BD689" s="198"/>
      <c r="BE689" s="198"/>
      <c r="BF689" s="198"/>
      <c r="BG689" s="198"/>
      <c r="BH689" s="198"/>
      <c r="BI689" s="198"/>
      <c r="BJ689" s="198"/>
      <c r="BK689" s="198"/>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198"/>
      <c r="AA690" s="198"/>
      <c r="AB690" s="198"/>
      <c r="AC690" s="198"/>
      <c r="AD690" s="198"/>
      <c r="AE690" s="198"/>
      <c r="AF690" s="198"/>
      <c r="AG690" s="198"/>
      <c r="AH690" s="198"/>
      <c r="AI690" s="198"/>
      <c r="AJ690" s="198"/>
      <c r="AK690" s="198"/>
      <c r="AL690" s="198"/>
      <c r="AM690" s="198"/>
      <c r="AN690" s="198"/>
      <c r="AO690" s="198"/>
      <c r="AP690" s="198"/>
      <c r="AQ690" s="198"/>
      <c r="AR690" s="198"/>
      <c r="AS690" s="198"/>
      <c r="AT690" s="198"/>
      <c r="AU690" s="198"/>
      <c r="AV690" s="198"/>
      <c r="AW690" s="198"/>
      <c r="AX690" s="198"/>
      <c r="AY690" s="198"/>
      <c r="AZ690" s="198"/>
      <c r="BA690" s="198"/>
      <c r="BB690" s="198"/>
      <c r="BC690" s="198"/>
      <c r="BD690" s="198"/>
      <c r="BE690" s="198"/>
      <c r="BF690" s="198"/>
      <c r="BG690" s="198"/>
      <c r="BH690" s="198"/>
      <c r="BI690" s="198"/>
      <c r="BJ690" s="198"/>
      <c r="BK690" s="198"/>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198"/>
      <c r="AA691" s="198"/>
      <c r="AB691" s="198"/>
      <c r="AC691" s="198"/>
      <c r="AD691" s="198"/>
      <c r="AE691" s="198"/>
      <c r="AF691" s="198"/>
      <c r="AG691" s="198"/>
      <c r="AH691" s="198"/>
      <c r="AI691" s="198"/>
      <c r="AJ691" s="198"/>
      <c r="AK691" s="198"/>
      <c r="AL691" s="198"/>
      <c r="AM691" s="198"/>
      <c r="AN691" s="198"/>
      <c r="AO691" s="198"/>
      <c r="AP691" s="198"/>
      <c r="AQ691" s="198"/>
      <c r="AR691" s="198"/>
      <c r="AS691" s="198"/>
      <c r="AT691" s="198"/>
      <c r="AU691" s="198"/>
      <c r="AV691" s="198"/>
      <c r="AW691" s="198"/>
      <c r="AX691" s="198"/>
      <c r="AY691" s="198"/>
      <c r="AZ691" s="198"/>
      <c r="BA691" s="198"/>
      <c r="BB691" s="198"/>
      <c r="BC691" s="198"/>
      <c r="BD691" s="198"/>
      <c r="BE691" s="198"/>
      <c r="BF691" s="198"/>
      <c r="BG691" s="198"/>
      <c r="BH691" s="198"/>
      <c r="BI691" s="198"/>
      <c r="BJ691" s="198"/>
      <c r="BK691" s="198"/>
      <c r="BL691" s="198"/>
      <c r="BM691" s="198"/>
      <c r="BN691" s="198"/>
      <c r="BO691" s="198"/>
      <c r="BP691" s="198"/>
      <c r="BQ691" s="198"/>
      <c r="BR691" s="198"/>
      <c r="BS691" s="198"/>
      <c r="BT691" s="198"/>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198"/>
      <c r="AA692" s="198"/>
      <c r="AB692" s="198"/>
      <c r="AC692" s="198"/>
      <c r="AD692" s="198"/>
      <c r="AE692" s="198"/>
      <c r="AF692" s="198"/>
      <c r="AG692" s="198"/>
      <c r="AH692" s="198"/>
      <c r="AI692" s="198"/>
      <c r="AJ692" s="198"/>
      <c r="AK692" s="198"/>
      <c r="AL692" s="198"/>
      <c r="AM692" s="198"/>
      <c r="AN692" s="198"/>
      <c r="AO692" s="198"/>
      <c r="AP692" s="198"/>
      <c r="AQ692" s="198"/>
      <c r="AR692" s="198"/>
      <c r="AS692" s="198"/>
      <c r="AT692" s="198"/>
      <c r="AU692" s="198"/>
      <c r="AV692" s="198"/>
      <c r="AW692" s="198"/>
      <c r="AX692" s="198"/>
      <c r="AY692" s="198"/>
      <c r="AZ692" s="198"/>
      <c r="BA692" s="198"/>
      <c r="BB692" s="198"/>
      <c r="BC692" s="198"/>
      <c r="BD692" s="198"/>
      <c r="BE692" s="198"/>
      <c r="BF692" s="198"/>
      <c r="BG692" s="198"/>
      <c r="BH692" s="198"/>
      <c r="BI692" s="198"/>
      <c r="BJ692" s="198"/>
      <c r="BK692" s="198"/>
      <c r="BL692" s="198"/>
      <c r="BM692" s="198"/>
      <c r="BN692" s="198"/>
      <c r="BO692" s="198"/>
      <c r="BP692" s="198"/>
      <c r="BQ692" s="198"/>
      <c r="BR692" s="198"/>
      <c r="BS692" s="198"/>
      <c r="BT692" s="198"/>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198"/>
      <c r="AA693" s="198"/>
      <c r="AB693" s="198"/>
      <c r="AC693" s="198"/>
      <c r="AD693" s="198"/>
      <c r="AE693" s="198"/>
      <c r="AF693" s="198"/>
      <c r="AG693" s="198"/>
      <c r="AH693" s="198"/>
      <c r="AI693" s="198"/>
      <c r="AJ693" s="198"/>
      <c r="AK693" s="198"/>
      <c r="AL693" s="198"/>
      <c r="AM693" s="198"/>
      <c r="AN693" s="198"/>
      <c r="AO693" s="198"/>
      <c r="AP693" s="198"/>
      <c r="AQ693" s="198"/>
      <c r="AR693" s="198"/>
      <c r="AS693" s="198"/>
      <c r="AT693" s="198"/>
      <c r="AU693" s="198"/>
      <c r="AV693" s="198"/>
      <c r="AW693" s="198"/>
      <c r="AX693" s="198"/>
      <c r="AY693" s="198"/>
      <c r="AZ693" s="198"/>
      <c r="BA693" s="198"/>
      <c r="BB693" s="198"/>
      <c r="BC693" s="198"/>
      <c r="BD693" s="198"/>
      <c r="BE693" s="198"/>
      <c r="BF693" s="198"/>
      <c r="BG693" s="198"/>
      <c r="BH693" s="198"/>
      <c r="BI693" s="198"/>
      <c r="BJ693" s="198"/>
      <c r="BK693" s="198"/>
      <c r="BL693" s="198"/>
      <c r="BM693" s="198"/>
      <c r="BN693" s="198"/>
      <c r="BO693" s="198"/>
      <c r="BP693" s="198"/>
      <c r="BQ693" s="198"/>
      <c r="BR693" s="198"/>
      <c r="BS693" s="198"/>
      <c r="BT693" s="198"/>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198"/>
      <c r="AA694" s="198"/>
      <c r="AB694" s="198"/>
      <c r="AC694" s="198"/>
      <c r="AD694" s="198"/>
      <c r="AE694" s="198"/>
      <c r="AF694" s="198"/>
      <c r="AG694" s="198"/>
      <c r="AH694" s="198"/>
      <c r="AI694" s="198"/>
      <c r="AJ694" s="198"/>
      <c r="AK694" s="198"/>
      <c r="AL694" s="198"/>
      <c r="AM694" s="198"/>
      <c r="AN694" s="198"/>
      <c r="AO694" s="198"/>
      <c r="AP694" s="198"/>
      <c r="AQ694" s="198"/>
      <c r="AR694" s="198"/>
      <c r="AS694" s="198"/>
      <c r="AT694" s="198"/>
      <c r="AU694" s="198"/>
      <c r="AV694" s="198"/>
      <c r="AW694" s="198"/>
      <c r="AX694" s="198"/>
      <c r="AY694" s="198"/>
      <c r="AZ694" s="198"/>
      <c r="BA694" s="198"/>
      <c r="BB694" s="198"/>
      <c r="BC694" s="198"/>
      <c r="BD694" s="198"/>
      <c r="BE694" s="198"/>
      <c r="BF694" s="198"/>
      <c r="BG694" s="198"/>
      <c r="BH694" s="198"/>
      <c r="BI694" s="198"/>
      <c r="BJ694" s="198"/>
      <c r="BK694" s="198"/>
      <c r="BL694" s="198"/>
      <c r="BM694" s="198"/>
      <c r="BN694" s="198"/>
      <c r="BO694" s="198"/>
      <c r="BP694" s="198"/>
      <c r="BQ694" s="198"/>
      <c r="BR694" s="198"/>
      <c r="BS694" s="198"/>
      <c r="BT694" s="198"/>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198"/>
      <c r="AA695" s="198"/>
      <c r="AB695" s="198"/>
      <c r="AC695" s="198"/>
      <c r="AD695" s="198"/>
      <c r="AE695" s="198"/>
      <c r="AF695" s="198"/>
      <c r="AG695" s="198"/>
      <c r="AH695" s="198"/>
      <c r="AI695" s="198"/>
      <c r="AJ695" s="198"/>
      <c r="AK695" s="198"/>
      <c r="AL695" s="198"/>
      <c r="AM695" s="198"/>
      <c r="AN695" s="198"/>
      <c r="AO695" s="198"/>
      <c r="AP695" s="198"/>
      <c r="AQ695" s="198"/>
      <c r="AR695" s="198"/>
      <c r="AS695" s="198"/>
      <c r="AT695" s="198"/>
      <c r="AU695" s="198"/>
      <c r="AV695" s="198"/>
      <c r="AW695" s="198"/>
      <c r="AX695" s="198"/>
      <c r="AY695" s="198"/>
      <c r="AZ695" s="198"/>
      <c r="BA695" s="198"/>
      <c r="BB695" s="198"/>
      <c r="BC695" s="198"/>
      <c r="BD695" s="198"/>
      <c r="BE695" s="198"/>
      <c r="BF695" s="198"/>
      <c r="BG695" s="198"/>
      <c r="BH695" s="198"/>
      <c r="BI695" s="198"/>
      <c r="BJ695" s="198"/>
      <c r="BK695" s="198"/>
      <c r="BL695" s="198"/>
      <c r="BM695" s="198"/>
      <c r="BN695" s="198"/>
      <c r="BO695" s="198"/>
      <c r="BP695" s="198"/>
      <c r="BQ695" s="198"/>
      <c r="BR695" s="198"/>
      <c r="BS695" s="198"/>
      <c r="BT695" s="198"/>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198"/>
      <c r="AA696" s="198"/>
      <c r="AB696" s="198"/>
      <c r="AC696" s="198"/>
      <c r="AD696" s="198"/>
      <c r="AE696" s="198"/>
      <c r="AF696" s="198"/>
      <c r="AG696" s="198"/>
      <c r="AH696" s="198"/>
      <c r="AI696" s="198"/>
      <c r="AJ696" s="198"/>
      <c r="AK696" s="198"/>
      <c r="AL696" s="198"/>
      <c r="AM696" s="198"/>
      <c r="AN696" s="198"/>
      <c r="AO696" s="198"/>
      <c r="AP696" s="198"/>
      <c r="AQ696" s="198"/>
      <c r="AR696" s="198"/>
      <c r="AS696" s="198"/>
      <c r="AT696" s="198"/>
      <c r="AU696" s="198"/>
      <c r="AV696" s="198"/>
      <c r="AW696" s="198"/>
      <c r="AX696" s="198"/>
      <c r="AY696" s="198"/>
      <c r="AZ696" s="198"/>
      <c r="BA696" s="198"/>
      <c r="BB696" s="198"/>
      <c r="BC696" s="198"/>
      <c r="BD696" s="198"/>
      <c r="BE696" s="198"/>
      <c r="BF696" s="198"/>
      <c r="BG696" s="198"/>
      <c r="BH696" s="198"/>
      <c r="BI696" s="198"/>
      <c r="BJ696" s="198"/>
      <c r="BK696" s="198"/>
      <c r="BL696" s="198"/>
      <c r="BM696" s="198"/>
      <c r="BN696" s="198"/>
      <c r="BO696" s="198"/>
      <c r="BP696" s="198"/>
      <c r="BQ696" s="198"/>
      <c r="BR696" s="198"/>
      <c r="BS696" s="198"/>
      <c r="BT696" s="198"/>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198"/>
      <c r="AA697" s="198"/>
      <c r="AB697" s="198"/>
      <c r="AC697" s="198"/>
      <c r="AD697" s="198"/>
      <c r="AE697" s="198"/>
      <c r="AF697" s="198"/>
      <c r="AG697" s="198"/>
      <c r="AH697" s="198"/>
      <c r="AI697" s="198"/>
      <c r="AJ697" s="198"/>
      <c r="AK697" s="198"/>
      <c r="AL697" s="198"/>
      <c r="AM697" s="198"/>
      <c r="AN697" s="198"/>
      <c r="AO697" s="198"/>
      <c r="AP697" s="198"/>
      <c r="AQ697" s="198"/>
      <c r="AR697" s="198"/>
      <c r="AS697" s="198"/>
      <c r="AT697" s="198"/>
      <c r="AU697" s="198"/>
      <c r="AV697" s="198"/>
      <c r="AW697" s="198"/>
      <c r="AX697" s="198"/>
      <c r="AY697" s="198"/>
      <c r="AZ697" s="198"/>
      <c r="BA697" s="198"/>
      <c r="BB697" s="198"/>
      <c r="BC697" s="198"/>
      <c r="BD697" s="198"/>
      <c r="BE697" s="198"/>
      <c r="BF697" s="198"/>
      <c r="BG697" s="198"/>
      <c r="BH697" s="198"/>
      <c r="BI697" s="198"/>
      <c r="BJ697" s="198"/>
      <c r="BK697" s="198"/>
      <c r="BL697" s="198"/>
      <c r="BM697" s="198"/>
      <c r="BN697" s="198"/>
      <c r="BO697" s="198"/>
      <c r="BP697" s="198"/>
      <c r="BQ697" s="198"/>
      <c r="BR697" s="198"/>
      <c r="BS697" s="198"/>
      <c r="BT697" s="198"/>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198"/>
      <c r="AA698" s="198"/>
      <c r="AB698" s="198"/>
      <c r="AC698" s="198"/>
      <c r="AD698" s="198"/>
      <c r="AE698" s="198"/>
      <c r="AF698" s="198"/>
      <c r="AG698" s="198"/>
      <c r="AH698" s="198"/>
      <c r="AI698" s="198"/>
      <c r="AJ698" s="198"/>
      <c r="AK698" s="198"/>
      <c r="AL698" s="198"/>
      <c r="AM698" s="198"/>
      <c r="AN698" s="198"/>
      <c r="AO698" s="198"/>
      <c r="AP698" s="198"/>
      <c r="AQ698" s="198"/>
      <c r="AR698" s="198"/>
      <c r="AS698" s="198"/>
      <c r="AT698" s="198"/>
      <c r="AU698" s="198"/>
      <c r="AV698" s="198"/>
      <c r="AW698" s="198"/>
      <c r="AX698" s="198"/>
      <c r="AY698" s="198"/>
      <c r="AZ698" s="198"/>
      <c r="BA698" s="198"/>
      <c r="BB698" s="198"/>
      <c r="BC698" s="198"/>
      <c r="BD698" s="198"/>
      <c r="BE698" s="198"/>
      <c r="BF698" s="198"/>
      <c r="BG698" s="198"/>
      <c r="BH698" s="198"/>
      <c r="BI698" s="198"/>
      <c r="BJ698" s="198"/>
      <c r="BK698" s="198"/>
      <c r="BL698" s="198"/>
      <c r="BM698" s="198"/>
      <c r="BN698" s="198"/>
      <c r="BO698" s="198"/>
      <c r="BP698" s="198"/>
      <c r="BQ698" s="198"/>
      <c r="BR698" s="198"/>
      <c r="BS698" s="198"/>
      <c r="BT698" s="198"/>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198"/>
      <c r="AA699" s="198"/>
      <c r="AB699" s="198"/>
      <c r="AC699" s="198"/>
      <c r="AD699" s="198"/>
      <c r="AE699" s="198"/>
      <c r="AF699" s="198"/>
      <c r="AG699" s="198"/>
      <c r="AH699" s="198"/>
      <c r="AI699" s="198"/>
      <c r="AJ699" s="198"/>
      <c r="AK699" s="198"/>
      <c r="AL699" s="198"/>
      <c r="AM699" s="198"/>
      <c r="AN699" s="198"/>
      <c r="AO699" s="198"/>
      <c r="AP699" s="198"/>
      <c r="AQ699" s="198"/>
      <c r="AR699" s="198"/>
      <c r="AS699" s="198"/>
      <c r="AT699" s="198"/>
      <c r="AU699" s="198"/>
      <c r="AV699" s="198"/>
      <c r="AW699" s="198"/>
      <c r="AX699" s="198"/>
      <c r="AY699" s="198"/>
      <c r="AZ699" s="198"/>
      <c r="BA699" s="198"/>
      <c r="BB699" s="198"/>
      <c r="BC699" s="198"/>
      <c r="BD699" s="198"/>
      <c r="BE699" s="198"/>
      <c r="BF699" s="198"/>
      <c r="BG699" s="198"/>
      <c r="BH699" s="198"/>
      <c r="BI699" s="198"/>
      <c r="BJ699" s="198"/>
      <c r="BK699" s="198"/>
      <c r="BL699" s="198"/>
      <c r="BM699" s="198"/>
      <c r="BN699" s="198"/>
      <c r="BO699" s="198"/>
      <c r="BP699" s="198"/>
      <c r="BQ699" s="198"/>
      <c r="BR699" s="198"/>
      <c r="BS699" s="198"/>
      <c r="BT699" s="198"/>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198"/>
      <c r="AA700" s="198"/>
      <c r="AB700" s="198"/>
      <c r="AC700" s="198"/>
      <c r="AD700" s="198"/>
      <c r="AE700" s="198"/>
      <c r="AF700" s="198"/>
      <c r="AG700" s="198"/>
      <c r="AH700" s="198"/>
      <c r="AI700" s="198"/>
      <c r="AJ700" s="198"/>
      <c r="AK700" s="198"/>
      <c r="AL700" s="198"/>
      <c r="AM700" s="198"/>
      <c r="AN700" s="198"/>
      <c r="AO700" s="198"/>
      <c r="AP700" s="198"/>
      <c r="AQ700" s="198"/>
      <c r="AR700" s="198"/>
      <c r="AS700" s="198"/>
      <c r="AT700" s="198"/>
      <c r="AU700" s="198"/>
      <c r="AV700" s="198"/>
      <c r="AW700" s="198"/>
      <c r="AX700" s="198"/>
      <c r="AY700" s="198"/>
      <c r="AZ700" s="198"/>
      <c r="BA700" s="198"/>
      <c r="BB700" s="198"/>
      <c r="BC700" s="198"/>
      <c r="BD700" s="198"/>
      <c r="BE700" s="198"/>
      <c r="BF700" s="198"/>
      <c r="BG700" s="198"/>
      <c r="BH700" s="198"/>
      <c r="BI700" s="198"/>
      <c r="BJ700" s="198"/>
      <c r="BK700" s="198"/>
      <c r="BL700" s="198"/>
      <c r="BM700" s="198"/>
      <c r="BN700" s="198"/>
      <c r="BO700" s="198"/>
      <c r="BP700" s="198"/>
      <c r="BQ700" s="198"/>
      <c r="BR700" s="198"/>
      <c r="BS700" s="198"/>
      <c r="BT700" s="198"/>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198"/>
      <c r="AA701" s="198"/>
      <c r="AB701" s="198"/>
      <c r="AC701" s="198"/>
      <c r="AD701" s="198"/>
      <c r="AE701" s="198"/>
      <c r="AF701" s="198"/>
      <c r="AG701" s="198"/>
      <c r="AH701" s="198"/>
      <c r="AI701" s="198"/>
      <c r="AJ701" s="198"/>
      <c r="AK701" s="198"/>
      <c r="AL701" s="198"/>
      <c r="AM701" s="198"/>
      <c r="AN701" s="198"/>
      <c r="AO701" s="198"/>
      <c r="AP701" s="198"/>
      <c r="AQ701" s="198"/>
      <c r="AR701" s="198"/>
      <c r="AS701" s="198"/>
      <c r="AT701" s="198"/>
      <c r="AU701" s="198"/>
      <c r="AV701" s="198"/>
      <c r="AW701" s="198"/>
      <c r="AX701" s="198"/>
      <c r="AY701" s="198"/>
      <c r="AZ701" s="198"/>
      <c r="BA701" s="198"/>
      <c r="BB701" s="198"/>
      <c r="BC701" s="198"/>
      <c r="BD701" s="198"/>
      <c r="BE701" s="198"/>
      <c r="BF701" s="198"/>
      <c r="BG701" s="198"/>
      <c r="BH701" s="198"/>
      <c r="BI701" s="198"/>
      <c r="BJ701" s="198"/>
      <c r="BK701" s="198"/>
      <c r="BL701" s="198"/>
      <c r="BM701" s="198"/>
      <c r="BN701" s="198"/>
      <c r="BO701" s="198"/>
      <c r="BP701" s="198"/>
      <c r="BQ701" s="198"/>
      <c r="BR701" s="198"/>
      <c r="BS701" s="198"/>
      <c r="BT701" s="198"/>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198"/>
      <c r="AA702" s="198"/>
      <c r="AB702" s="198"/>
      <c r="AC702" s="198"/>
      <c r="AD702" s="198"/>
      <c r="AE702" s="198"/>
      <c r="AF702" s="198"/>
      <c r="AG702" s="198"/>
      <c r="AH702" s="198"/>
      <c r="AI702" s="198"/>
      <c r="AJ702" s="198"/>
      <c r="AK702" s="198"/>
      <c r="AL702" s="198"/>
      <c r="AM702" s="198"/>
      <c r="AN702" s="198"/>
      <c r="AO702" s="198"/>
      <c r="AP702" s="198"/>
      <c r="AQ702" s="198"/>
      <c r="AR702" s="198"/>
      <c r="AS702" s="198"/>
      <c r="AT702" s="198"/>
      <c r="AU702" s="198"/>
      <c r="AV702" s="198"/>
      <c r="AW702" s="198"/>
      <c r="AX702" s="198"/>
      <c r="AY702" s="198"/>
      <c r="AZ702" s="198"/>
      <c r="BA702" s="198"/>
      <c r="BB702" s="198"/>
      <c r="BC702" s="198"/>
      <c r="BD702" s="198"/>
      <c r="BE702" s="198"/>
      <c r="BF702" s="198"/>
      <c r="BG702" s="198"/>
      <c r="BH702" s="198"/>
      <c r="BI702" s="198"/>
      <c r="BJ702" s="198"/>
      <c r="BK702" s="198"/>
      <c r="BL702" s="198"/>
      <c r="BM702" s="198"/>
      <c r="BN702" s="198"/>
      <c r="BO702" s="198"/>
      <c r="BP702" s="198"/>
      <c r="BQ702" s="198"/>
      <c r="BR702" s="198"/>
      <c r="BS702" s="198"/>
      <c r="BT702" s="198"/>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198"/>
      <c r="AA703" s="198"/>
      <c r="AB703" s="198"/>
      <c r="AC703" s="198"/>
      <c r="AD703" s="198"/>
      <c r="AE703" s="198"/>
      <c r="AF703" s="198"/>
      <c r="AG703" s="198"/>
      <c r="AH703" s="198"/>
      <c r="AI703" s="198"/>
      <c r="AJ703" s="198"/>
      <c r="AK703" s="198"/>
      <c r="AL703" s="198"/>
      <c r="AM703" s="198"/>
      <c r="AN703" s="198"/>
      <c r="AO703" s="198"/>
      <c r="AP703" s="198"/>
      <c r="AQ703" s="198"/>
      <c r="AR703" s="198"/>
      <c r="AS703" s="198"/>
      <c r="AT703" s="198"/>
      <c r="AU703" s="198"/>
      <c r="AV703" s="198"/>
      <c r="AW703" s="198"/>
      <c r="AX703" s="198"/>
      <c r="AY703" s="198"/>
      <c r="AZ703" s="198"/>
      <c r="BA703" s="198"/>
      <c r="BB703" s="198"/>
      <c r="BC703" s="198"/>
      <c r="BD703" s="198"/>
      <c r="BE703" s="198"/>
      <c r="BF703" s="198"/>
      <c r="BG703" s="198"/>
      <c r="BH703" s="198"/>
      <c r="BI703" s="198"/>
      <c r="BJ703" s="198"/>
      <c r="BK703" s="198"/>
      <c r="BL703" s="198"/>
      <c r="BM703" s="198"/>
      <c r="BN703" s="198"/>
      <c r="BO703" s="198"/>
      <c r="BP703" s="198"/>
      <c r="BQ703" s="198"/>
      <c r="BR703" s="198"/>
      <c r="BS703" s="198"/>
      <c r="BT703" s="198"/>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198"/>
      <c r="AA704" s="198"/>
      <c r="AB704" s="198"/>
      <c r="AC704" s="198"/>
      <c r="AD704" s="198"/>
      <c r="AE704" s="198"/>
      <c r="AF704" s="198"/>
      <c r="AG704" s="198"/>
      <c r="AH704" s="198"/>
      <c r="AI704" s="198"/>
      <c r="AJ704" s="198"/>
      <c r="AK704" s="198"/>
      <c r="AL704" s="198"/>
      <c r="AM704" s="198"/>
      <c r="AN704" s="198"/>
      <c r="AO704" s="198"/>
      <c r="AP704" s="198"/>
      <c r="AQ704" s="198"/>
      <c r="AR704" s="198"/>
      <c r="AS704" s="198"/>
      <c r="AT704" s="198"/>
      <c r="AU704" s="198"/>
      <c r="AV704" s="198"/>
      <c r="AW704" s="198"/>
      <c r="AX704" s="198"/>
      <c r="AY704" s="198"/>
      <c r="AZ704" s="198"/>
      <c r="BA704" s="198"/>
      <c r="BB704" s="198"/>
      <c r="BC704" s="198"/>
      <c r="BD704" s="198"/>
      <c r="BE704" s="198"/>
      <c r="BF704" s="198"/>
      <c r="BG704" s="198"/>
      <c r="BH704" s="198"/>
      <c r="BI704" s="198"/>
      <c r="BJ704" s="198"/>
      <c r="BK704" s="198"/>
      <c r="BL704" s="198"/>
      <c r="BM704" s="198"/>
      <c r="BN704" s="198"/>
      <c r="BO704" s="198"/>
      <c r="BP704" s="198"/>
      <c r="BQ704" s="198"/>
      <c r="BR704" s="198"/>
      <c r="BS704" s="198"/>
      <c r="BT704" s="198"/>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198"/>
      <c r="AA705" s="198"/>
      <c r="AB705" s="198"/>
      <c r="AC705" s="198"/>
      <c r="AD705" s="198"/>
      <c r="AE705" s="198"/>
      <c r="AF705" s="198"/>
      <c r="AG705" s="198"/>
      <c r="AH705" s="198"/>
      <c r="AI705" s="198"/>
      <c r="AJ705" s="198"/>
      <c r="AK705" s="198"/>
      <c r="AL705" s="198"/>
      <c r="AM705" s="198"/>
      <c r="AN705" s="198"/>
      <c r="AO705" s="198"/>
      <c r="AP705" s="198"/>
      <c r="AQ705" s="198"/>
      <c r="AR705" s="198"/>
      <c r="AS705" s="198"/>
      <c r="AT705" s="198"/>
      <c r="AU705" s="198"/>
      <c r="AV705" s="198"/>
      <c r="AW705" s="198"/>
      <c r="AX705" s="198"/>
      <c r="AY705" s="198"/>
      <c r="AZ705" s="198"/>
      <c r="BA705" s="198"/>
      <c r="BB705" s="198"/>
      <c r="BC705" s="198"/>
      <c r="BD705" s="198"/>
      <c r="BE705" s="198"/>
      <c r="BF705" s="198"/>
      <c r="BG705" s="198"/>
      <c r="BH705" s="198"/>
      <c r="BI705" s="198"/>
      <c r="BJ705" s="198"/>
      <c r="BK705" s="198"/>
      <c r="BL705" s="198"/>
      <c r="BM705" s="198"/>
      <c r="BN705" s="198"/>
      <c r="BO705" s="198"/>
      <c r="BP705" s="198"/>
      <c r="BQ705" s="198"/>
      <c r="BR705" s="198"/>
      <c r="BS705" s="198"/>
      <c r="BT705" s="198"/>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198"/>
      <c r="AA706" s="198"/>
      <c r="AB706" s="198"/>
      <c r="AC706" s="198"/>
      <c r="AD706" s="198"/>
      <c r="AE706" s="198"/>
      <c r="AF706" s="198"/>
      <c r="AG706" s="198"/>
      <c r="AH706" s="198"/>
      <c r="AI706" s="198"/>
      <c r="AJ706" s="198"/>
      <c r="AK706" s="198"/>
      <c r="AL706" s="198"/>
      <c r="AM706" s="198"/>
      <c r="AN706" s="198"/>
      <c r="AO706" s="198"/>
      <c r="AP706" s="198"/>
      <c r="AQ706" s="198"/>
      <c r="AR706" s="198"/>
      <c r="AS706" s="198"/>
      <c r="AT706" s="198"/>
      <c r="AU706" s="198"/>
      <c r="AV706" s="198"/>
      <c r="AW706" s="198"/>
      <c r="AX706" s="198"/>
      <c r="AY706" s="198"/>
      <c r="AZ706" s="198"/>
      <c r="BA706" s="198"/>
      <c r="BB706" s="198"/>
      <c r="BC706" s="198"/>
      <c r="BD706" s="198"/>
      <c r="BE706" s="198"/>
      <c r="BF706" s="198"/>
      <c r="BG706" s="198"/>
      <c r="BH706" s="198"/>
      <c r="BI706" s="198"/>
      <c r="BJ706" s="198"/>
      <c r="BK706" s="198"/>
      <c r="BL706" s="198"/>
      <c r="BM706" s="198"/>
      <c r="BN706" s="198"/>
      <c r="BO706" s="198"/>
      <c r="BP706" s="198"/>
      <c r="BQ706" s="198"/>
      <c r="BR706" s="198"/>
      <c r="BS706" s="198"/>
      <c r="BT706" s="198"/>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198"/>
      <c r="AA707" s="198"/>
      <c r="AB707" s="198"/>
      <c r="AC707" s="198"/>
      <c r="AD707" s="198"/>
      <c r="AE707" s="198"/>
      <c r="AF707" s="198"/>
      <c r="AG707" s="198"/>
      <c r="AH707" s="198"/>
      <c r="AI707" s="198"/>
      <c r="AJ707" s="198"/>
      <c r="AK707" s="198"/>
      <c r="AL707" s="198"/>
      <c r="AM707" s="198"/>
      <c r="AN707" s="198"/>
      <c r="AO707" s="198"/>
      <c r="AP707" s="198"/>
      <c r="AQ707" s="198"/>
      <c r="AR707" s="198"/>
      <c r="AS707" s="198"/>
      <c r="AT707" s="198"/>
      <c r="AU707" s="198"/>
      <c r="AV707" s="198"/>
      <c r="AW707" s="198"/>
      <c r="AX707" s="198"/>
      <c r="AY707" s="198"/>
      <c r="AZ707" s="198"/>
      <c r="BA707" s="198"/>
      <c r="BB707" s="198"/>
      <c r="BC707" s="198"/>
      <c r="BD707" s="198"/>
      <c r="BE707" s="198"/>
      <c r="BF707" s="198"/>
      <c r="BG707" s="198"/>
      <c r="BH707" s="198"/>
      <c r="BI707" s="198"/>
      <c r="BJ707" s="198"/>
      <c r="BK707" s="198"/>
      <c r="BL707" s="198"/>
      <c r="BM707" s="198"/>
      <c r="BN707" s="198"/>
      <c r="BO707" s="198"/>
      <c r="BP707" s="198"/>
      <c r="BQ707" s="198"/>
      <c r="BR707" s="198"/>
      <c r="BS707" s="198"/>
      <c r="BT707" s="198"/>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198"/>
      <c r="AA708" s="198"/>
      <c r="AB708" s="198"/>
      <c r="AC708" s="198"/>
      <c r="AD708" s="198"/>
      <c r="AE708" s="198"/>
      <c r="AF708" s="198"/>
      <c r="AG708" s="198"/>
      <c r="AH708" s="198"/>
      <c r="AI708" s="198"/>
      <c r="AJ708" s="198"/>
      <c r="AK708" s="198"/>
      <c r="AL708" s="198"/>
      <c r="AM708" s="198"/>
      <c r="AN708" s="198"/>
      <c r="AO708" s="198"/>
      <c r="AP708" s="198"/>
      <c r="AQ708" s="198"/>
      <c r="AR708" s="198"/>
      <c r="AS708" s="198"/>
      <c r="AT708" s="198"/>
      <c r="AU708" s="198"/>
      <c r="AV708" s="198"/>
      <c r="AW708" s="198"/>
      <c r="AX708" s="198"/>
      <c r="AY708" s="198"/>
      <c r="AZ708" s="198"/>
      <c r="BA708" s="198"/>
      <c r="BB708" s="198"/>
      <c r="BC708" s="198"/>
      <c r="BD708" s="198"/>
      <c r="BE708" s="198"/>
      <c r="BF708" s="198"/>
      <c r="BG708" s="198"/>
      <c r="BH708" s="198"/>
      <c r="BI708" s="198"/>
      <c r="BJ708" s="198"/>
      <c r="BK708" s="198"/>
      <c r="BL708" s="198"/>
      <c r="BM708" s="198"/>
      <c r="BN708" s="198"/>
      <c r="BO708" s="198"/>
      <c r="BP708" s="198"/>
      <c r="BQ708" s="198"/>
      <c r="BR708" s="198"/>
      <c r="BS708" s="198"/>
      <c r="BT708" s="198"/>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198"/>
      <c r="AA709" s="198"/>
      <c r="AB709" s="198"/>
      <c r="AC709" s="198"/>
      <c r="AD709" s="198"/>
      <c r="AE709" s="198"/>
      <c r="AF709" s="198"/>
      <c r="AG709" s="198"/>
      <c r="AH709" s="198"/>
      <c r="AI709" s="198"/>
      <c r="AJ709" s="198"/>
      <c r="AK709" s="198"/>
      <c r="AL709" s="198"/>
      <c r="AM709" s="198"/>
      <c r="AN709" s="198"/>
      <c r="AO709" s="198"/>
      <c r="AP709" s="198"/>
      <c r="AQ709" s="198"/>
      <c r="AR709" s="198"/>
      <c r="AS709" s="198"/>
      <c r="AT709" s="198"/>
      <c r="AU709" s="198"/>
      <c r="AV709" s="198"/>
      <c r="AW709" s="198"/>
      <c r="AX709" s="198"/>
      <c r="AY709" s="198"/>
      <c r="AZ709" s="198"/>
      <c r="BA709" s="198"/>
      <c r="BB709" s="198"/>
      <c r="BC709" s="198"/>
      <c r="BD709" s="198"/>
      <c r="BE709" s="198"/>
      <c r="BF709" s="198"/>
      <c r="BG709" s="198"/>
      <c r="BH709" s="198"/>
      <c r="BI709" s="198"/>
      <c r="BJ709" s="198"/>
      <c r="BK709" s="198"/>
      <c r="BL709" s="198"/>
      <c r="BM709" s="198"/>
      <c r="BN709" s="198"/>
      <c r="BO709" s="198"/>
      <c r="BP709" s="198"/>
      <c r="BQ709" s="198"/>
      <c r="BR709" s="198"/>
      <c r="BS709" s="198"/>
      <c r="BT709" s="198"/>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198"/>
      <c r="AA710" s="198"/>
      <c r="AB710" s="198"/>
      <c r="AC710" s="198"/>
      <c r="AD710" s="198"/>
      <c r="AE710" s="198"/>
      <c r="AF710" s="198"/>
      <c r="AG710" s="198"/>
      <c r="AH710" s="198"/>
      <c r="AI710" s="198"/>
      <c r="AJ710" s="198"/>
      <c r="AK710" s="198"/>
      <c r="AL710" s="198"/>
      <c r="AM710" s="198"/>
      <c r="AN710" s="198"/>
      <c r="AO710" s="198"/>
      <c r="AP710" s="198"/>
      <c r="AQ710" s="198"/>
      <c r="AR710" s="198"/>
      <c r="AS710" s="198"/>
      <c r="AT710" s="198"/>
      <c r="AU710" s="198"/>
      <c r="AV710" s="198"/>
      <c r="AW710" s="198"/>
      <c r="AX710" s="198"/>
      <c r="AY710" s="198"/>
      <c r="AZ710" s="198"/>
      <c r="BA710" s="198"/>
      <c r="BB710" s="198"/>
      <c r="BC710" s="198"/>
      <c r="BD710" s="198"/>
      <c r="BE710" s="198"/>
      <c r="BF710" s="198"/>
      <c r="BG710" s="198"/>
      <c r="BH710" s="198"/>
      <c r="BI710" s="198"/>
      <c r="BJ710" s="198"/>
      <c r="BK710" s="198"/>
      <c r="BL710" s="198"/>
      <c r="BM710" s="198"/>
      <c r="BN710" s="198"/>
      <c r="BO710" s="198"/>
      <c r="BP710" s="198"/>
      <c r="BQ710" s="198"/>
      <c r="BR710" s="198"/>
      <c r="BS710" s="198"/>
      <c r="BT710" s="198"/>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198"/>
      <c r="AA711" s="198"/>
      <c r="AB711" s="198"/>
      <c r="AC711" s="198"/>
      <c r="AD711" s="198"/>
      <c r="AE711" s="198"/>
      <c r="AF711" s="198"/>
      <c r="AG711" s="198"/>
      <c r="AH711" s="198"/>
      <c r="AI711" s="198"/>
      <c r="AJ711" s="198"/>
      <c r="AK711" s="198"/>
      <c r="AL711" s="198"/>
      <c r="AM711" s="198"/>
      <c r="AN711" s="198"/>
      <c r="AO711" s="198"/>
      <c r="AP711" s="198"/>
      <c r="AQ711" s="198"/>
      <c r="AR711" s="198"/>
      <c r="AS711" s="198"/>
      <c r="AT711" s="198"/>
      <c r="AU711" s="198"/>
      <c r="AV711" s="198"/>
      <c r="AW711" s="198"/>
      <c r="AX711" s="198"/>
      <c r="AY711" s="198"/>
      <c r="AZ711" s="198"/>
      <c r="BA711" s="198"/>
      <c r="BB711" s="198"/>
      <c r="BC711" s="198"/>
      <c r="BD711" s="198"/>
      <c r="BE711" s="198"/>
      <c r="BF711" s="198"/>
      <c r="BG711" s="198"/>
      <c r="BH711" s="198"/>
      <c r="BI711" s="198"/>
      <c r="BJ711" s="198"/>
      <c r="BK711" s="198"/>
      <c r="BL711" s="198"/>
      <c r="BM711" s="198"/>
      <c r="BN711" s="198"/>
      <c r="BO711" s="198"/>
      <c r="BP711" s="198"/>
      <c r="BQ711" s="198"/>
      <c r="BR711" s="198"/>
      <c r="BS711" s="198"/>
      <c r="BT711" s="198"/>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198"/>
      <c r="AA712" s="198"/>
      <c r="AB712" s="198"/>
      <c r="AC712" s="198"/>
      <c r="AD712" s="198"/>
      <c r="AE712" s="198"/>
      <c r="AF712" s="198"/>
      <c r="AG712" s="198"/>
      <c r="AH712" s="198"/>
      <c r="AI712" s="198"/>
      <c r="AJ712" s="198"/>
      <c r="AK712" s="198"/>
      <c r="AL712" s="198"/>
      <c r="AM712" s="198"/>
      <c r="AN712" s="198"/>
      <c r="AO712" s="198"/>
      <c r="AP712" s="198"/>
      <c r="AQ712" s="198"/>
      <c r="AR712" s="198"/>
      <c r="AS712" s="198"/>
      <c r="AT712" s="198"/>
      <c r="AU712" s="198"/>
      <c r="AV712" s="198"/>
      <c r="AW712" s="198"/>
      <c r="AX712" s="198"/>
      <c r="AY712" s="198"/>
      <c r="AZ712" s="198"/>
      <c r="BA712" s="198"/>
      <c r="BB712" s="198"/>
      <c r="BC712" s="198"/>
      <c r="BD712" s="198"/>
      <c r="BE712" s="198"/>
      <c r="BF712" s="198"/>
      <c r="BG712" s="198"/>
      <c r="BH712" s="198"/>
      <c r="BI712" s="198"/>
      <c r="BJ712" s="198"/>
      <c r="BK712" s="198"/>
      <c r="BL712" s="198"/>
      <c r="BM712" s="198"/>
      <c r="BN712" s="198"/>
      <c r="BO712" s="198"/>
      <c r="BP712" s="198"/>
      <c r="BQ712" s="198"/>
      <c r="BR712" s="198"/>
      <c r="BS712" s="198"/>
      <c r="BT712" s="198"/>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198"/>
      <c r="AA713" s="198"/>
      <c r="AB713" s="198"/>
      <c r="AC713" s="198"/>
      <c r="AD713" s="198"/>
      <c r="AE713" s="198"/>
      <c r="AF713" s="198"/>
      <c r="AG713" s="198"/>
      <c r="AH713" s="198"/>
      <c r="AI713" s="198"/>
      <c r="AJ713" s="198"/>
      <c r="AK713" s="198"/>
      <c r="AL713" s="198"/>
      <c r="AM713" s="198"/>
      <c r="AN713" s="198"/>
      <c r="AO713" s="198"/>
      <c r="AP713" s="198"/>
      <c r="AQ713" s="198"/>
      <c r="AR713" s="198"/>
      <c r="AS713" s="198"/>
      <c r="AT713" s="198"/>
      <c r="AU713" s="198"/>
      <c r="AV713" s="198"/>
      <c r="AW713" s="198"/>
      <c r="AX713" s="198"/>
      <c r="AY713" s="198"/>
      <c r="AZ713" s="198"/>
      <c r="BA713" s="198"/>
      <c r="BB713" s="198"/>
      <c r="BC713" s="198"/>
      <c r="BD713" s="198"/>
      <c r="BE713" s="198"/>
      <c r="BF713" s="198"/>
      <c r="BG713" s="198"/>
      <c r="BH713" s="198"/>
      <c r="BI713" s="198"/>
      <c r="BJ713" s="198"/>
      <c r="BK713" s="198"/>
      <c r="BL713" s="198"/>
      <c r="BM713" s="198"/>
      <c r="BN713" s="198"/>
      <c r="BO713" s="198"/>
      <c r="BP713" s="198"/>
      <c r="BQ713" s="198"/>
      <c r="BR713" s="198"/>
      <c r="BS713" s="198"/>
      <c r="BT713" s="198"/>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198"/>
      <c r="AA714" s="198"/>
      <c r="AB714" s="198"/>
      <c r="AC714" s="198"/>
      <c r="AD714" s="198"/>
      <c r="AE714" s="198"/>
      <c r="AF714" s="198"/>
      <c r="AG714" s="198"/>
      <c r="AH714" s="198"/>
      <c r="AI714" s="198"/>
      <c r="AJ714" s="198"/>
      <c r="AK714" s="198"/>
      <c r="AL714" s="198"/>
      <c r="AM714" s="198"/>
      <c r="AN714" s="198"/>
      <c r="AO714" s="198"/>
      <c r="AP714" s="198"/>
      <c r="AQ714" s="198"/>
      <c r="AR714" s="198"/>
      <c r="AS714" s="198"/>
      <c r="AT714" s="198"/>
      <c r="AU714" s="198"/>
      <c r="AV714" s="198"/>
      <c r="AW714" s="198"/>
      <c r="AX714" s="198"/>
      <c r="AY714" s="198"/>
      <c r="AZ714" s="198"/>
      <c r="BA714" s="198"/>
      <c r="BB714" s="198"/>
      <c r="BC714" s="198"/>
      <c r="BD714" s="198"/>
      <c r="BE714" s="198"/>
      <c r="BF714" s="198"/>
      <c r="BG714" s="198"/>
      <c r="BH714" s="198"/>
      <c r="BI714" s="198"/>
      <c r="BJ714" s="198"/>
      <c r="BK714" s="198"/>
      <c r="BL714" s="198"/>
      <c r="BM714" s="198"/>
      <c r="BN714" s="198"/>
      <c r="BO714" s="198"/>
      <c r="BP714" s="198"/>
      <c r="BQ714" s="198"/>
      <c r="BR714" s="198"/>
      <c r="BS714" s="198"/>
      <c r="BT714" s="198"/>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198"/>
      <c r="AA715" s="198"/>
      <c r="AB715" s="198"/>
      <c r="AC715" s="198"/>
      <c r="AD715" s="198"/>
      <c r="AE715" s="198"/>
      <c r="AF715" s="198"/>
      <c r="AG715" s="198"/>
      <c r="AH715" s="198"/>
      <c r="AI715" s="198"/>
      <c r="AJ715" s="198"/>
      <c r="AK715" s="198"/>
      <c r="AL715" s="198"/>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c r="BI715" s="198"/>
      <c r="BJ715" s="198"/>
      <c r="BK715" s="198"/>
      <c r="BL715" s="198"/>
      <c r="BM715" s="198"/>
      <c r="BN715" s="198"/>
      <c r="BO715" s="198"/>
      <c r="BP715" s="198"/>
      <c r="BQ715" s="198"/>
      <c r="BR715" s="198"/>
      <c r="BS715" s="198"/>
      <c r="BT715" s="198"/>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198"/>
      <c r="AA716" s="198"/>
      <c r="AB716" s="198"/>
      <c r="AC716" s="198"/>
      <c r="AD716" s="198"/>
      <c r="AE716" s="198"/>
      <c r="AF716" s="198"/>
      <c r="AG716" s="198"/>
      <c r="AH716" s="198"/>
      <c r="AI716" s="198"/>
      <c r="AJ716" s="198"/>
      <c r="AK716" s="198"/>
      <c r="AL716" s="198"/>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c r="BI716" s="198"/>
      <c r="BJ716" s="198"/>
      <c r="BK716" s="198"/>
      <c r="BL716" s="198"/>
      <c r="BM716" s="198"/>
      <c r="BN716" s="198"/>
      <c r="BO716" s="198"/>
      <c r="BP716" s="198"/>
      <c r="BQ716" s="198"/>
      <c r="BR716" s="198"/>
      <c r="BS716" s="198"/>
      <c r="BT716" s="198"/>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198"/>
      <c r="AA717" s="198"/>
      <c r="AB717" s="198"/>
      <c r="AC717" s="198"/>
      <c r="AD717" s="198"/>
      <c r="AE717" s="198"/>
      <c r="AF717" s="198"/>
      <c r="AG717" s="198"/>
      <c r="AH717" s="198"/>
      <c r="AI717" s="198"/>
      <c r="AJ717" s="198"/>
      <c r="AK717" s="198"/>
      <c r="AL717" s="198"/>
      <c r="AM717" s="198"/>
      <c r="AN717" s="198"/>
      <c r="AO717" s="198"/>
      <c r="AP717" s="198"/>
      <c r="AQ717" s="198"/>
      <c r="AR717" s="198"/>
      <c r="AS717" s="198"/>
      <c r="AT717" s="198"/>
      <c r="AU717" s="198"/>
      <c r="AV717" s="198"/>
      <c r="AW717" s="198"/>
      <c r="AX717" s="198"/>
      <c r="AY717" s="198"/>
      <c r="AZ717" s="198"/>
      <c r="BA717" s="198"/>
      <c r="BB717" s="198"/>
      <c r="BC717" s="198"/>
      <c r="BD717" s="198"/>
      <c r="BE717" s="198"/>
      <c r="BF717" s="198"/>
      <c r="BG717" s="198"/>
      <c r="BH717" s="198"/>
      <c r="BI717" s="198"/>
      <c r="BJ717" s="198"/>
      <c r="BK717" s="198"/>
      <c r="BL717" s="198"/>
      <c r="BM717" s="198"/>
      <c r="BN717" s="198"/>
      <c r="BO717" s="198"/>
      <c r="BP717" s="198"/>
      <c r="BQ717" s="198"/>
      <c r="BR717" s="198"/>
      <c r="BS717" s="198"/>
      <c r="BT717" s="198"/>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198"/>
      <c r="AA718" s="198"/>
      <c r="AB718" s="198"/>
      <c r="AC718" s="198"/>
      <c r="AD718" s="198"/>
      <c r="AE718" s="198"/>
      <c r="AF718" s="198"/>
      <c r="AG718" s="198"/>
      <c r="AH718" s="198"/>
      <c r="AI718" s="198"/>
      <c r="AJ718" s="198"/>
      <c r="AK718" s="198"/>
      <c r="AL718" s="198"/>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c r="BI718" s="198"/>
      <c r="BJ718" s="198"/>
      <c r="BK718" s="198"/>
      <c r="BL718" s="198"/>
      <c r="BM718" s="198"/>
      <c r="BN718" s="198"/>
      <c r="BO718" s="198"/>
      <c r="BP718" s="198"/>
      <c r="BQ718" s="198"/>
      <c r="BR718" s="198"/>
      <c r="BS718" s="198"/>
      <c r="BT718" s="198"/>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198"/>
      <c r="AA719" s="198"/>
      <c r="AB719" s="198"/>
      <c r="AC719" s="198"/>
      <c r="AD719" s="198"/>
      <c r="AE719" s="198"/>
      <c r="AF719" s="198"/>
      <c r="AG719" s="198"/>
      <c r="AH719" s="198"/>
      <c r="AI719" s="198"/>
      <c r="AJ719" s="198"/>
      <c r="AK719" s="198"/>
      <c r="AL719" s="198"/>
      <c r="AM719" s="198"/>
      <c r="AN719" s="198"/>
      <c r="AO719" s="198"/>
      <c r="AP719" s="198"/>
      <c r="AQ719" s="198"/>
      <c r="AR719" s="198"/>
      <c r="AS719" s="198"/>
      <c r="AT719" s="198"/>
      <c r="AU719" s="198"/>
      <c r="AV719" s="198"/>
      <c r="AW719" s="198"/>
      <c r="AX719" s="198"/>
      <c r="AY719" s="198"/>
      <c r="AZ719" s="198"/>
      <c r="BA719" s="198"/>
      <c r="BB719" s="198"/>
      <c r="BC719" s="198"/>
      <c r="BD719" s="198"/>
      <c r="BE719" s="198"/>
      <c r="BF719" s="198"/>
      <c r="BG719" s="198"/>
      <c r="BH719" s="198"/>
      <c r="BI719" s="198"/>
      <c r="BJ719" s="198"/>
      <c r="BK719" s="198"/>
      <c r="BL719" s="198"/>
      <c r="BM719" s="198"/>
      <c r="BN719" s="198"/>
      <c r="BO719" s="198"/>
      <c r="BP719" s="198"/>
      <c r="BQ719" s="198"/>
      <c r="BR719" s="198"/>
      <c r="BS719" s="198"/>
      <c r="BT719" s="198"/>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198"/>
      <c r="AA720" s="198"/>
      <c r="AB720" s="198"/>
      <c r="AC720" s="198"/>
      <c r="AD720" s="198"/>
      <c r="AE720" s="198"/>
      <c r="AF720" s="198"/>
      <c r="AG720" s="198"/>
      <c r="AH720" s="198"/>
      <c r="AI720" s="198"/>
      <c r="AJ720" s="198"/>
      <c r="AK720" s="198"/>
      <c r="AL720" s="198"/>
      <c r="AM720" s="198"/>
      <c r="AN720" s="198"/>
      <c r="AO720" s="198"/>
      <c r="AP720" s="198"/>
      <c r="AQ720" s="198"/>
      <c r="AR720" s="198"/>
      <c r="AS720" s="198"/>
      <c r="AT720" s="198"/>
      <c r="AU720" s="198"/>
      <c r="AV720" s="198"/>
      <c r="AW720" s="198"/>
      <c r="AX720" s="198"/>
      <c r="AY720" s="198"/>
      <c r="AZ720" s="198"/>
      <c r="BA720" s="198"/>
      <c r="BB720" s="198"/>
      <c r="BC720" s="198"/>
      <c r="BD720" s="198"/>
      <c r="BE720" s="198"/>
      <c r="BF720" s="198"/>
      <c r="BG720" s="198"/>
      <c r="BH720" s="198"/>
      <c r="BI720" s="198"/>
      <c r="BJ720" s="198"/>
      <c r="BK720" s="198"/>
      <c r="BL720" s="198"/>
      <c r="BM720" s="198"/>
      <c r="BN720" s="198"/>
      <c r="BO720" s="198"/>
      <c r="BP720" s="198"/>
      <c r="BQ720" s="198"/>
      <c r="BR720" s="198"/>
      <c r="BS720" s="198"/>
      <c r="BT720" s="198"/>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198"/>
      <c r="AA721" s="198"/>
      <c r="AB721" s="198"/>
      <c r="AC721" s="198"/>
      <c r="AD721" s="198"/>
      <c r="AE721" s="198"/>
      <c r="AF721" s="198"/>
      <c r="AG721" s="198"/>
      <c r="AH721" s="198"/>
      <c r="AI721" s="198"/>
      <c r="AJ721" s="198"/>
      <c r="AK721" s="198"/>
      <c r="AL721" s="198"/>
      <c r="AM721" s="198"/>
      <c r="AN721" s="198"/>
      <c r="AO721" s="198"/>
      <c r="AP721" s="198"/>
      <c r="AQ721" s="198"/>
      <c r="AR721" s="198"/>
      <c r="AS721" s="198"/>
      <c r="AT721" s="198"/>
      <c r="AU721" s="198"/>
      <c r="AV721" s="198"/>
      <c r="AW721" s="198"/>
      <c r="AX721" s="198"/>
      <c r="AY721" s="198"/>
      <c r="AZ721" s="198"/>
      <c r="BA721" s="198"/>
      <c r="BB721" s="198"/>
      <c r="BC721" s="198"/>
      <c r="BD721" s="198"/>
      <c r="BE721" s="198"/>
      <c r="BF721" s="198"/>
      <c r="BG721" s="198"/>
      <c r="BH721" s="198"/>
      <c r="BI721" s="198"/>
      <c r="BJ721" s="198"/>
      <c r="BK721" s="198"/>
      <c r="BL721" s="198"/>
      <c r="BM721" s="198"/>
      <c r="BN721" s="198"/>
      <c r="BO721" s="198"/>
      <c r="BP721" s="198"/>
      <c r="BQ721" s="198"/>
      <c r="BR721" s="198"/>
      <c r="BS721" s="198"/>
      <c r="BT721" s="198"/>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198"/>
      <c r="AA722" s="198"/>
      <c r="AB722" s="198"/>
      <c r="AC722" s="198"/>
      <c r="AD722" s="198"/>
      <c r="AE722" s="198"/>
      <c r="AF722" s="198"/>
      <c r="AG722" s="198"/>
      <c r="AH722" s="198"/>
      <c r="AI722" s="198"/>
      <c r="AJ722" s="198"/>
      <c r="AK722" s="198"/>
      <c r="AL722" s="198"/>
      <c r="AM722" s="198"/>
      <c r="AN722" s="198"/>
      <c r="AO722" s="198"/>
      <c r="AP722" s="198"/>
      <c r="AQ722" s="198"/>
      <c r="AR722" s="198"/>
      <c r="AS722" s="198"/>
      <c r="AT722" s="198"/>
      <c r="AU722" s="198"/>
      <c r="AV722" s="198"/>
      <c r="AW722" s="198"/>
      <c r="AX722" s="198"/>
      <c r="AY722" s="198"/>
      <c r="AZ722" s="198"/>
      <c r="BA722" s="198"/>
      <c r="BB722" s="198"/>
      <c r="BC722" s="198"/>
      <c r="BD722" s="198"/>
      <c r="BE722" s="198"/>
      <c r="BF722" s="198"/>
      <c r="BG722" s="198"/>
      <c r="BH722" s="198"/>
      <c r="BI722" s="198"/>
      <c r="BJ722" s="198"/>
      <c r="BK722" s="198"/>
      <c r="BL722" s="198"/>
      <c r="BM722" s="198"/>
      <c r="BN722" s="198"/>
      <c r="BO722" s="198"/>
      <c r="BP722" s="198"/>
      <c r="BQ722" s="198"/>
      <c r="BR722" s="198"/>
      <c r="BS722" s="198"/>
      <c r="BT722" s="198"/>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198"/>
      <c r="AA723" s="198"/>
      <c r="AB723" s="198"/>
      <c r="AC723" s="198"/>
      <c r="AD723" s="198"/>
      <c r="AE723" s="198"/>
      <c r="AF723" s="198"/>
      <c r="AG723" s="198"/>
      <c r="AH723" s="198"/>
      <c r="AI723" s="198"/>
      <c r="AJ723" s="198"/>
      <c r="AK723" s="198"/>
      <c r="AL723" s="198"/>
      <c r="AM723" s="198"/>
      <c r="AN723" s="198"/>
      <c r="AO723" s="198"/>
      <c r="AP723" s="198"/>
      <c r="AQ723" s="198"/>
      <c r="AR723" s="198"/>
      <c r="AS723" s="198"/>
      <c r="AT723" s="198"/>
      <c r="AU723" s="198"/>
      <c r="AV723" s="198"/>
      <c r="AW723" s="198"/>
      <c r="AX723" s="198"/>
      <c r="AY723" s="198"/>
      <c r="AZ723" s="198"/>
      <c r="BA723" s="198"/>
      <c r="BB723" s="198"/>
      <c r="BC723" s="198"/>
      <c r="BD723" s="198"/>
      <c r="BE723" s="198"/>
      <c r="BF723" s="198"/>
      <c r="BG723" s="198"/>
      <c r="BH723" s="198"/>
      <c r="BI723" s="198"/>
      <c r="BJ723" s="198"/>
      <c r="BK723" s="198"/>
      <c r="BL723" s="198"/>
      <c r="BM723" s="198"/>
      <c r="BN723" s="198"/>
      <c r="BO723" s="198"/>
      <c r="BP723" s="198"/>
      <c r="BQ723" s="198"/>
      <c r="BR723" s="198"/>
      <c r="BS723" s="198"/>
      <c r="BT723" s="198"/>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198"/>
      <c r="AA724" s="198"/>
      <c r="AB724" s="198"/>
      <c r="AC724" s="198"/>
      <c r="AD724" s="198"/>
      <c r="AE724" s="198"/>
      <c r="AF724" s="198"/>
      <c r="AG724" s="198"/>
      <c r="AH724" s="198"/>
      <c r="AI724" s="198"/>
      <c r="AJ724" s="198"/>
      <c r="AK724" s="198"/>
      <c r="AL724" s="198"/>
      <c r="AM724" s="198"/>
      <c r="AN724" s="198"/>
      <c r="AO724" s="198"/>
      <c r="AP724" s="198"/>
      <c r="AQ724" s="198"/>
      <c r="AR724" s="198"/>
      <c r="AS724" s="198"/>
      <c r="AT724" s="198"/>
      <c r="AU724" s="198"/>
      <c r="AV724" s="198"/>
      <c r="AW724" s="198"/>
      <c r="AX724" s="198"/>
      <c r="AY724" s="198"/>
      <c r="AZ724" s="198"/>
      <c r="BA724" s="198"/>
      <c r="BB724" s="198"/>
      <c r="BC724" s="198"/>
      <c r="BD724" s="198"/>
      <c r="BE724" s="198"/>
      <c r="BF724" s="198"/>
      <c r="BG724" s="198"/>
      <c r="BH724" s="198"/>
      <c r="BI724" s="198"/>
      <c r="BJ724" s="198"/>
      <c r="BK724" s="198"/>
      <c r="BL724" s="198"/>
      <c r="BM724" s="198"/>
      <c r="BN724" s="198"/>
      <c r="BO724" s="198"/>
      <c r="BP724" s="198"/>
      <c r="BQ724" s="198"/>
      <c r="BR724" s="198"/>
      <c r="BS724" s="198"/>
      <c r="BT724" s="198"/>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198"/>
      <c r="AA725" s="198"/>
      <c r="AB725" s="198"/>
      <c r="AC725" s="198"/>
      <c r="AD725" s="198"/>
      <c r="AE725" s="198"/>
      <c r="AF725" s="198"/>
      <c r="AG725" s="198"/>
      <c r="AH725" s="198"/>
      <c r="AI725" s="198"/>
      <c r="AJ725" s="198"/>
      <c r="AK725" s="198"/>
      <c r="AL725" s="198"/>
      <c r="AM725" s="198"/>
      <c r="AN725" s="198"/>
      <c r="AO725" s="198"/>
      <c r="AP725" s="198"/>
      <c r="AQ725" s="198"/>
      <c r="AR725" s="198"/>
      <c r="AS725" s="198"/>
      <c r="AT725" s="198"/>
      <c r="AU725" s="198"/>
      <c r="AV725" s="198"/>
      <c r="AW725" s="198"/>
      <c r="AX725" s="198"/>
      <c r="AY725" s="198"/>
      <c r="AZ725" s="198"/>
      <c r="BA725" s="198"/>
      <c r="BB725" s="198"/>
      <c r="BC725" s="198"/>
      <c r="BD725" s="198"/>
      <c r="BE725" s="198"/>
      <c r="BF725" s="198"/>
      <c r="BG725" s="198"/>
      <c r="BH725" s="198"/>
      <c r="BI725" s="198"/>
      <c r="BJ725" s="198"/>
      <c r="BK725" s="198"/>
      <c r="BL725" s="198"/>
      <c r="BM725" s="198"/>
      <c r="BN725" s="198"/>
      <c r="BO725" s="198"/>
      <c r="BP725" s="198"/>
      <c r="BQ725" s="198"/>
      <c r="BR725" s="198"/>
      <c r="BS725" s="198"/>
      <c r="BT725" s="198"/>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198"/>
      <c r="AA726" s="198"/>
      <c r="AB726" s="198"/>
      <c r="AC726" s="198"/>
      <c r="AD726" s="198"/>
      <c r="AE726" s="198"/>
      <c r="AF726" s="198"/>
      <c r="AG726" s="198"/>
      <c r="AH726" s="198"/>
      <c r="AI726" s="198"/>
      <c r="AJ726" s="198"/>
      <c r="AK726" s="198"/>
      <c r="AL726" s="198"/>
      <c r="AM726" s="198"/>
      <c r="AN726" s="198"/>
      <c r="AO726" s="198"/>
      <c r="AP726" s="198"/>
      <c r="AQ726" s="198"/>
      <c r="AR726" s="198"/>
      <c r="AS726" s="198"/>
      <c r="AT726" s="198"/>
      <c r="AU726" s="198"/>
      <c r="AV726" s="198"/>
      <c r="AW726" s="198"/>
      <c r="AX726" s="198"/>
      <c r="AY726" s="198"/>
      <c r="AZ726" s="198"/>
      <c r="BA726" s="198"/>
      <c r="BB726" s="198"/>
      <c r="BC726" s="198"/>
      <c r="BD726" s="198"/>
      <c r="BE726" s="198"/>
      <c r="BF726" s="198"/>
      <c r="BG726" s="198"/>
      <c r="BH726" s="198"/>
      <c r="BI726" s="198"/>
      <c r="BJ726" s="198"/>
      <c r="BK726" s="198"/>
      <c r="BL726" s="198"/>
      <c r="BM726" s="198"/>
      <c r="BN726" s="198"/>
      <c r="BO726" s="198"/>
      <c r="BP726" s="198"/>
      <c r="BQ726" s="198"/>
      <c r="BR726" s="198"/>
      <c r="BS726" s="198"/>
      <c r="BT726" s="198"/>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198"/>
      <c r="AA727" s="198"/>
      <c r="AB727" s="198"/>
      <c r="AC727" s="198"/>
      <c r="AD727" s="198"/>
      <c r="AE727" s="198"/>
      <c r="AF727" s="198"/>
      <c r="AG727" s="198"/>
      <c r="AH727" s="198"/>
      <c r="AI727" s="198"/>
      <c r="AJ727" s="198"/>
      <c r="AK727" s="198"/>
      <c r="AL727" s="198"/>
      <c r="AM727" s="198"/>
      <c r="AN727" s="198"/>
      <c r="AO727" s="198"/>
      <c r="AP727" s="198"/>
      <c r="AQ727" s="198"/>
      <c r="AR727" s="198"/>
      <c r="AS727" s="198"/>
      <c r="AT727" s="198"/>
      <c r="AU727" s="198"/>
      <c r="AV727" s="198"/>
      <c r="AW727" s="198"/>
      <c r="AX727" s="198"/>
      <c r="AY727" s="198"/>
      <c r="AZ727" s="198"/>
      <c r="BA727" s="198"/>
      <c r="BB727" s="198"/>
      <c r="BC727" s="198"/>
      <c r="BD727" s="198"/>
      <c r="BE727" s="198"/>
      <c r="BF727" s="198"/>
      <c r="BG727" s="198"/>
      <c r="BH727" s="198"/>
      <c r="BI727" s="198"/>
      <c r="BJ727" s="198"/>
      <c r="BK727" s="198"/>
      <c r="BL727" s="198"/>
      <c r="BM727" s="198"/>
      <c r="BN727" s="198"/>
      <c r="BO727" s="198"/>
      <c r="BP727" s="198"/>
      <c r="BQ727" s="198"/>
      <c r="BR727" s="198"/>
      <c r="BS727" s="198"/>
      <c r="BT727" s="198"/>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198"/>
      <c r="AA728" s="198"/>
      <c r="AB728" s="198"/>
      <c r="AC728" s="198"/>
      <c r="AD728" s="198"/>
      <c r="AE728" s="198"/>
      <c r="AF728" s="198"/>
      <c r="AG728" s="198"/>
      <c r="AH728" s="198"/>
      <c r="AI728" s="198"/>
      <c r="AJ728" s="198"/>
      <c r="AK728" s="198"/>
      <c r="AL728" s="198"/>
      <c r="AM728" s="198"/>
      <c r="AN728" s="198"/>
      <c r="AO728" s="198"/>
      <c r="AP728" s="198"/>
      <c r="AQ728" s="198"/>
      <c r="AR728" s="198"/>
      <c r="AS728" s="198"/>
      <c r="AT728" s="198"/>
      <c r="AU728" s="198"/>
      <c r="AV728" s="198"/>
      <c r="AW728" s="198"/>
      <c r="AX728" s="198"/>
      <c r="AY728" s="198"/>
      <c r="AZ728" s="198"/>
      <c r="BA728" s="198"/>
      <c r="BB728" s="198"/>
      <c r="BC728" s="198"/>
      <c r="BD728" s="198"/>
      <c r="BE728" s="198"/>
      <c r="BF728" s="198"/>
      <c r="BG728" s="198"/>
      <c r="BH728" s="198"/>
      <c r="BI728" s="198"/>
      <c r="BJ728" s="198"/>
      <c r="BK728" s="198"/>
      <c r="BL728" s="198"/>
      <c r="BM728" s="198"/>
      <c r="BN728" s="198"/>
      <c r="BO728" s="198"/>
      <c r="BP728" s="198"/>
      <c r="BQ728" s="198"/>
      <c r="BR728" s="198"/>
      <c r="BS728" s="198"/>
      <c r="BT728" s="198"/>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198"/>
      <c r="AA729" s="198"/>
      <c r="AB729" s="198"/>
      <c r="AC729" s="198"/>
      <c r="AD729" s="198"/>
      <c r="AE729" s="198"/>
      <c r="AF729" s="198"/>
      <c r="AG729" s="198"/>
      <c r="AH729" s="198"/>
      <c r="AI729" s="198"/>
      <c r="AJ729" s="198"/>
      <c r="AK729" s="198"/>
      <c r="AL729" s="198"/>
      <c r="AM729" s="198"/>
      <c r="AN729" s="198"/>
      <c r="AO729" s="198"/>
      <c r="AP729" s="198"/>
      <c r="AQ729" s="198"/>
      <c r="AR729" s="198"/>
      <c r="AS729" s="198"/>
      <c r="AT729" s="198"/>
      <c r="AU729" s="198"/>
      <c r="AV729" s="198"/>
      <c r="AW729" s="198"/>
      <c r="AX729" s="198"/>
      <c r="AY729" s="198"/>
      <c r="AZ729" s="198"/>
      <c r="BA729" s="198"/>
      <c r="BB729" s="198"/>
      <c r="BC729" s="198"/>
      <c r="BD729" s="198"/>
      <c r="BE729" s="198"/>
      <c r="BF729" s="198"/>
      <c r="BG729" s="198"/>
      <c r="BH729" s="198"/>
      <c r="BI729" s="198"/>
      <c r="BJ729" s="198"/>
      <c r="BK729" s="198"/>
      <c r="BL729" s="198"/>
      <c r="BM729" s="198"/>
      <c r="BN729" s="198"/>
      <c r="BO729" s="198"/>
      <c r="BP729" s="198"/>
      <c r="BQ729" s="198"/>
      <c r="BR729" s="198"/>
      <c r="BS729" s="198"/>
      <c r="BT729" s="198"/>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198"/>
      <c r="AA730" s="198"/>
      <c r="AB730" s="198"/>
      <c r="AC730" s="198"/>
      <c r="AD730" s="198"/>
      <c r="AE730" s="198"/>
      <c r="AF730" s="198"/>
      <c r="AG730" s="198"/>
      <c r="AH730" s="198"/>
      <c r="AI730" s="198"/>
      <c r="AJ730" s="198"/>
      <c r="AK730" s="198"/>
      <c r="AL730" s="198"/>
      <c r="AM730" s="198"/>
      <c r="AN730" s="198"/>
      <c r="AO730" s="198"/>
      <c r="AP730" s="198"/>
      <c r="AQ730" s="198"/>
      <c r="AR730" s="198"/>
      <c r="AS730" s="198"/>
      <c r="AT730" s="198"/>
      <c r="AU730" s="198"/>
      <c r="AV730" s="198"/>
      <c r="AW730" s="198"/>
      <c r="AX730" s="198"/>
      <c r="AY730" s="198"/>
      <c r="AZ730" s="198"/>
      <c r="BA730" s="198"/>
      <c r="BB730" s="198"/>
      <c r="BC730" s="198"/>
      <c r="BD730" s="198"/>
      <c r="BE730" s="198"/>
      <c r="BF730" s="198"/>
      <c r="BG730" s="198"/>
      <c r="BH730" s="198"/>
      <c r="BI730" s="198"/>
      <c r="BJ730" s="198"/>
      <c r="BK730" s="198"/>
      <c r="BL730" s="198"/>
      <c r="BM730" s="198"/>
      <c r="BN730" s="198"/>
      <c r="BO730" s="198"/>
      <c r="BP730" s="198"/>
      <c r="BQ730" s="198"/>
      <c r="BR730" s="198"/>
      <c r="BS730" s="198"/>
      <c r="BT730" s="198"/>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198"/>
      <c r="AA731" s="198"/>
      <c r="AB731" s="198"/>
      <c r="AC731" s="198"/>
      <c r="AD731" s="198"/>
      <c r="AE731" s="198"/>
      <c r="AF731" s="198"/>
      <c r="AG731" s="198"/>
      <c r="AH731" s="198"/>
      <c r="AI731" s="198"/>
      <c r="AJ731" s="198"/>
      <c r="AK731" s="198"/>
      <c r="AL731" s="198"/>
      <c r="AM731" s="198"/>
      <c r="AN731" s="198"/>
      <c r="AO731" s="198"/>
      <c r="AP731" s="198"/>
      <c r="AQ731" s="198"/>
      <c r="AR731" s="198"/>
      <c r="AS731" s="198"/>
      <c r="AT731" s="198"/>
      <c r="AU731" s="198"/>
      <c r="AV731" s="198"/>
      <c r="AW731" s="198"/>
      <c r="AX731" s="198"/>
      <c r="AY731" s="198"/>
      <c r="AZ731" s="198"/>
      <c r="BA731" s="198"/>
      <c r="BB731" s="198"/>
      <c r="BC731" s="198"/>
      <c r="BD731" s="198"/>
      <c r="BE731" s="198"/>
      <c r="BF731" s="198"/>
      <c r="BG731" s="198"/>
      <c r="BH731" s="198"/>
      <c r="BI731" s="198"/>
      <c r="BJ731" s="198"/>
      <c r="BK731" s="198"/>
      <c r="BL731" s="198"/>
      <c r="BM731" s="198"/>
      <c r="BN731" s="198"/>
      <c r="BO731" s="198"/>
      <c r="BP731" s="198"/>
      <c r="BQ731" s="198"/>
      <c r="BR731" s="198"/>
      <c r="BS731" s="198"/>
      <c r="BT731" s="198"/>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198"/>
      <c r="AA732" s="198"/>
      <c r="AB732" s="198"/>
      <c r="AC732" s="198"/>
      <c r="AD732" s="198"/>
      <c r="AE732" s="198"/>
      <c r="AF732" s="198"/>
      <c r="AG732" s="198"/>
      <c r="AH732" s="198"/>
      <c r="AI732" s="198"/>
      <c r="AJ732" s="198"/>
      <c r="AK732" s="198"/>
      <c r="AL732" s="198"/>
      <c r="AM732" s="198"/>
      <c r="AN732" s="198"/>
      <c r="AO732" s="198"/>
      <c r="AP732" s="198"/>
      <c r="AQ732" s="198"/>
      <c r="AR732" s="198"/>
      <c r="AS732" s="198"/>
      <c r="AT732" s="198"/>
      <c r="AU732" s="198"/>
      <c r="AV732" s="198"/>
      <c r="AW732" s="198"/>
      <c r="AX732" s="198"/>
      <c r="AY732" s="198"/>
      <c r="AZ732" s="198"/>
      <c r="BA732" s="198"/>
      <c r="BB732" s="198"/>
      <c r="BC732" s="198"/>
      <c r="BD732" s="198"/>
      <c r="BE732" s="198"/>
      <c r="BF732" s="198"/>
      <c r="BG732" s="198"/>
      <c r="BH732" s="198"/>
      <c r="BI732" s="198"/>
      <c r="BJ732" s="198"/>
      <c r="BK732" s="198"/>
      <c r="BL732" s="198"/>
      <c r="BM732" s="198"/>
      <c r="BN732" s="198"/>
      <c r="BO732" s="198"/>
      <c r="BP732" s="198"/>
      <c r="BQ732" s="198"/>
      <c r="BR732" s="198"/>
      <c r="BS732" s="198"/>
      <c r="BT732" s="198"/>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198"/>
      <c r="AA733" s="198"/>
      <c r="AB733" s="198"/>
      <c r="AC733" s="198"/>
      <c r="AD733" s="198"/>
      <c r="AE733" s="198"/>
      <c r="AF733" s="198"/>
      <c r="AG733" s="198"/>
      <c r="AH733" s="198"/>
      <c r="AI733" s="198"/>
      <c r="AJ733" s="198"/>
      <c r="AK733" s="198"/>
      <c r="AL733" s="198"/>
      <c r="AM733" s="198"/>
      <c r="AN733" s="198"/>
      <c r="AO733" s="198"/>
      <c r="AP733" s="198"/>
      <c r="AQ733" s="198"/>
      <c r="AR733" s="198"/>
      <c r="AS733" s="198"/>
      <c r="AT733" s="198"/>
      <c r="AU733" s="198"/>
      <c r="AV733" s="198"/>
      <c r="AW733" s="198"/>
      <c r="AX733" s="198"/>
      <c r="AY733" s="198"/>
      <c r="AZ733" s="198"/>
      <c r="BA733" s="198"/>
      <c r="BB733" s="198"/>
      <c r="BC733" s="198"/>
      <c r="BD733" s="198"/>
      <c r="BE733" s="198"/>
      <c r="BF733" s="198"/>
      <c r="BG733" s="198"/>
      <c r="BH733" s="198"/>
      <c r="BI733" s="198"/>
      <c r="BJ733" s="198"/>
      <c r="BK733" s="198"/>
      <c r="BL733" s="198"/>
      <c r="BM733" s="198"/>
      <c r="BN733" s="198"/>
      <c r="BO733" s="198"/>
      <c r="BP733" s="198"/>
      <c r="BQ733" s="198"/>
      <c r="BR733" s="198"/>
      <c r="BS733" s="198"/>
      <c r="BT733" s="198"/>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198"/>
      <c r="AA734" s="198"/>
      <c r="AB734" s="198"/>
      <c r="AC734" s="198"/>
      <c r="AD734" s="198"/>
      <c r="AE734" s="198"/>
      <c r="AF734" s="198"/>
      <c r="AG734" s="198"/>
      <c r="AH734" s="198"/>
      <c r="AI734" s="198"/>
      <c r="AJ734" s="198"/>
      <c r="AK734" s="198"/>
      <c r="AL734" s="198"/>
      <c r="AM734" s="198"/>
      <c r="AN734" s="198"/>
      <c r="AO734" s="198"/>
      <c r="AP734" s="198"/>
      <c r="AQ734" s="198"/>
      <c r="AR734" s="198"/>
      <c r="AS734" s="198"/>
      <c r="AT734" s="198"/>
      <c r="AU734" s="198"/>
      <c r="AV734" s="198"/>
      <c r="AW734" s="198"/>
      <c r="AX734" s="198"/>
      <c r="AY734" s="198"/>
      <c r="AZ734" s="198"/>
      <c r="BA734" s="198"/>
      <c r="BB734" s="198"/>
      <c r="BC734" s="198"/>
      <c r="BD734" s="198"/>
      <c r="BE734" s="198"/>
      <c r="BF734" s="198"/>
      <c r="BG734" s="198"/>
      <c r="BH734" s="198"/>
      <c r="BI734" s="198"/>
      <c r="BJ734" s="198"/>
      <c r="BK734" s="198"/>
      <c r="BL734" s="198"/>
      <c r="BM734" s="198"/>
      <c r="BN734" s="198"/>
      <c r="BO734" s="198"/>
      <c r="BP734" s="198"/>
      <c r="BQ734" s="198"/>
      <c r="BR734" s="198"/>
      <c r="BS734" s="198"/>
      <c r="BT734" s="198"/>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198"/>
      <c r="AA735" s="198"/>
      <c r="AB735" s="198"/>
      <c r="AC735" s="198"/>
      <c r="AD735" s="198"/>
      <c r="AE735" s="198"/>
      <c r="AF735" s="198"/>
      <c r="AG735" s="198"/>
      <c r="AH735" s="198"/>
      <c r="AI735" s="198"/>
      <c r="AJ735" s="198"/>
      <c r="AK735" s="198"/>
      <c r="AL735" s="198"/>
      <c r="AM735" s="198"/>
      <c r="AN735" s="198"/>
      <c r="AO735" s="198"/>
      <c r="AP735" s="198"/>
      <c r="AQ735" s="198"/>
      <c r="AR735" s="198"/>
      <c r="AS735" s="198"/>
      <c r="AT735" s="198"/>
      <c r="AU735" s="198"/>
      <c r="AV735" s="198"/>
      <c r="AW735" s="198"/>
      <c r="AX735" s="198"/>
      <c r="AY735" s="198"/>
      <c r="AZ735" s="198"/>
      <c r="BA735" s="198"/>
      <c r="BB735" s="198"/>
      <c r="BC735" s="198"/>
      <c r="BD735" s="198"/>
      <c r="BE735" s="198"/>
      <c r="BF735" s="198"/>
      <c r="BG735" s="198"/>
      <c r="BH735" s="198"/>
      <c r="BI735" s="198"/>
      <c r="BJ735" s="198"/>
      <c r="BK735" s="198"/>
      <c r="BL735" s="198"/>
      <c r="BM735" s="198"/>
      <c r="BN735" s="198"/>
      <c r="BO735" s="198"/>
      <c r="BP735" s="198"/>
      <c r="BQ735" s="198"/>
      <c r="BR735" s="198"/>
      <c r="BS735" s="198"/>
      <c r="BT735" s="198"/>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198"/>
      <c r="AA736" s="198"/>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198"/>
      <c r="BE736" s="198"/>
      <c r="BF736" s="198"/>
      <c r="BG736" s="198"/>
      <c r="BH736" s="198"/>
      <c r="BI736" s="198"/>
      <c r="BJ736" s="198"/>
      <c r="BK736" s="198"/>
      <c r="BL736" s="198"/>
      <c r="BM736" s="198"/>
      <c r="BN736" s="198"/>
      <c r="BO736" s="198"/>
      <c r="BP736" s="198"/>
      <c r="BQ736" s="198"/>
      <c r="BR736" s="198"/>
      <c r="BS736" s="198"/>
      <c r="BT736" s="198"/>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198"/>
      <c r="AA737" s="198"/>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s="198"/>
      <c r="BH737" s="198"/>
      <c r="BI737" s="198"/>
      <c r="BJ737" s="198"/>
      <c r="BK737" s="198"/>
      <c r="BL737" s="198"/>
      <c r="BM737" s="198"/>
      <c r="BN737" s="198"/>
      <c r="BO737" s="198"/>
      <c r="BP737" s="198"/>
      <c r="BQ737" s="198"/>
      <c r="BR737" s="198"/>
      <c r="BS737" s="198"/>
      <c r="BT737" s="198"/>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198"/>
      <c r="AA738" s="198"/>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s="198"/>
      <c r="BH738" s="198"/>
      <c r="BI738" s="198"/>
      <c r="BJ738" s="198"/>
      <c r="BK738" s="198"/>
      <c r="BL738" s="198"/>
      <c r="BM738" s="198"/>
      <c r="BN738" s="198"/>
      <c r="BO738" s="198"/>
      <c r="BP738" s="198"/>
      <c r="BQ738" s="198"/>
      <c r="BR738" s="198"/>
      <c r="BS738" s="198"/>
      <c r="BT738" s="198"/>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198"/>
      <c r="AA739" s="198"/>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s="198"/>
      <c r="BH739" s="198"/>
      <c r="BI739" s="198"/>
      <c r="BJ739" s="198"/>
      <c r="BK739" s="198"/>
      <c r="BL739" s="198"/>
      <c r="BM739" s="198"/>
      <c r="BN739" s="198"/>
      <c r="BO739" s="198"/>
      <c r="BP739" s="198"/>
      <c r="BQ739" s="198"/>
      <c r="BR739" s="198"/>
      <c r="BS739" s="198"/>
      <c r="BT739" s="198"/>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198"/>
      <c r="AA740" s="198"/>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198"/>
      <c r="BE740" s="198"/>
      <c r="BF740" s="198"/>
      <c r="BG740" s="198"/>
      <c r="BH740" s="198"/>
      <c r="BI740" s="198"/>
      <c r="BJ740" s="198"/>
      <c r="BK740" s="198"/>
      <c r="BL740" s="198"/>
      <c r="BM740" s="198"/>
      <c r="BN740" s="198"/>
      <c r="BO740" s="198"/>
      <c r="BP740" s="198"/>
      <c r="BQ740" s="198"/>
      <c r="BR740" s="198"/>
      <c r="BS740" s="198"/>
      <c r="BT740" s="198"/>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198"/>
      <c r="AA741" s="198"/>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s="198"/>
      <c r="BH741" s="198"/>
      <c r="BI741" s="198"/>
      <c r="BJ741" s="198"/>
      <c r="BK741" s="198"/>
      <c r="BL741" s="198"/>
      <c r="BM741" s="198"/>
      <c r="BN741" s="198"/>
      <c r="BO741" s="198"/>
      <c r="BP741" s="198"/>
      <c r="BQ741" s="198"/>
      <c r="BR741" s="198"/>
      <c r="BS741" s="198"/>
      <c r="BT741" s="198"/>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198"/>
      <c r="AA742" s="198"/>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c r="BI742" s="198"/>
      <c r="BJ742" s="198"/>
      <c r="BK742" s="198"/>
      <c r="BL742" s="198"/>
      <c r="BM742" s="198"/>
      <c r="BN742" s="198"/>
      <c r="BO742" s="198"/>
      <c r="BP742" s="198"/>
      <c r="BQ742" s="198"/>
      <c r="BR742" s="198"/>
      <c r="BS742" s="198"/>
      <c r="BT742" s="198"/>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198"/>
      <c r="AA743" s="198"/>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198"/>
      <c r="BE743" s="198"/>
      <c r="BF743" s="198"/>
      <c r="BG743" s="198"/>
      <c r="BH743" s="198"/>
      <c r="BI743" s="198"/>
      <c r="BJ743" s="198"/>
      <c r="BK743" s="198"/>
      <c r="BL743" s="198"/>
      <c r="BM743" s="198"/>
      <c r="BN743" s="198"/>
      <c r="BO743" s="198"/>
      <c r="BP743" s="198"/>
      <c r="BQ743" s="198"/>
      <c r="BR743" s="198"/>
      <c r="BS743" s="198"/>
      <c r="BT743" s="198"/>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198"/>
      <c r="AA744" s="198"/>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198"/>
      <c r="BE744" s="198"/>
      <c r="BF744" s="198"/>
      <c r="BG744" s="198"/>
      <c r="BH744" s="198"/>
      <c r="BI744" s="198"/>
      <c r="BJ744" s="198"/>
      <c r="BK744" s="198"/>
      <c r="BL744" s="198"/>
      <c r="BM744" s="198"/>
      <c r="BN744" s="198"/>
      <c r="BO744" s="198"/>
      <c r="BP744" s="198"/>
      <c r="BQ744" s="198"/>
      <c r="BR744" s="198"/>
      <c r="BS744" s="198"/>
      <c r="BT744" s="198"/>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198"/>
      <c r="AA745" s="198"/>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c r="BI745" s="198"/>
      <c r="BJ745" s="198"/>
      <c r="BK745" s="198"/>
      <c r="BL745" s="198"/>
      <c r="BM745" s="198"/>
      <c r="BN745" s="198"/>
      <c r="BO745" s="198"/>
      <c r="BP745" s="198"/>
      <c r="BQ745" s="198"/>
      <c r="BR745" s="198"/>
      <c r="BS745" s="198"/>
      <c r="BT745" s="198"/>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198"/>
      <c r="AA746" s="198"/>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198"/>
      <c r="BE746" s="198"/>
      <c r="BF746" s="198"/>
      <c r="BG746" s="198"/>
      <c r="BH746" s="198"/>
      <c r="BI746" s="198"/>
      <c r="BJ746" s="198"/>
      <c r="BK746" s="198"/>
      <c r="BL746" s="198"/>
      <c r="BM746" s="198"/>
      <c r="BN746" s="198"/>
      <c r="BO746" s="198"/>
      <c r="BP746" s="198"/>
      <c r="BQ746" s="198"/>
      <c r="BR746" s="198"/>
      <c r="BS746" s="198"/>
      <c r="BT746" s="198"/>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198"/>
      <c r="AA747" s="198"/>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198"/>
      <c r="BE747" s="198"/>
      <c r="BF747" s="198"/>
      <c r="BG747" s="198"/>
      <c r="BH747" s="198"/>
      <c r="BI747" s="198"/>
      <c r="BJ747" s="198"/>
      <c r="BK747" s="198"/>
      <c r="BL747" s="198"/>
      <c r="BM747" s="198"/>
      <c r="BN747" s="198"/>
      <c r="BO747" s="198"/>
      <c r="BP747" s="198"/>
      <c r="BQ747" s="198"/>
      <c r="BR747" s="198"/>
      <c r="BS747" s="198"/>
      <c r="BT747" s="198"/>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198"/>
      <c r="AA748" s="198"/>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198"/>
      <c r="BE748" s="198"/>
      <c r="BF748" s="198"/>
      <c r="BG748" s="198"/>
      <c r="BH748" s="198"/>
      <c r="BI748" s="198"/>
      <c r="BJ748" s="198"/>
      <c r="BK748" s="198"/>
      <c r="BL748" s="198"/>
      <c r="BM748" s="198"/>
      <c r="BN748" s="198"/>
      <c r="BO748" s="198"/>
      <c r="BP748" s="198"/>
      <c r="BQ748" s="198"/>
      <c r="BR748" s="198"/>
      <c r="BS748" s="198"/>
      <c r="BT748" s="198"/>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198"/>
      <c r="AA749" s="198"/>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8"/>
      <c r="BE749" s="198"/>
      <c r="BF749" s="198"/>
      <c r="BG749" s="198"/>
      <c r="BH749" s="198"/>
      <c r="BI749" s="198"/>
      <c r="BJ749" s="198"/>
      <c r="BK749" s="198"/>
      <c r="BL749" s="198"/>
      <c r="BM749" s="198"/>
      <c r="BN749" s="198"/>
      <c r="BO749" s="198"/>
      <c r="BP749" s="198"/>
      <c r="BQ749" s="198"/>
      <c r="BR749" s="198"/>
      <c r="BS749" s="198"/>
      <c r="BT749" s="198"/>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198"/>
      <c r="AA750" s="198"/>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198"/>
      <c r="BE750" s="198"/>
      <c r="BF750" s="198"/>
      <c r="BG750" s="198"/>
      <c r="BH750" s="198"/>
      <c r="BI750" s="198"/>
      <c r="BJ750" s="198"/>
      <c r="BK750" s="198"/>
      <c r="BL750" s="198"/>
      <c r="BM750" s="198"/>
      <c r="BN750" s="198"/>
      <c r="BO750" s="198"/>
      <c r="BP750" s="198"/>
      <c r="BQ750" s="198"/>
      <c r="BR750" s="198"/>
      <c r="BS750" s="198"/>
      <c r="BT750" s="198"/>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198"/>
      <c r="AA751" s="198"/>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198"/>
      <c r="BE751" s="198"/>
      <c r="BF751" s="198"/>
      <c r="BG751" s="198"/>
      <c r="BH751" s="198"/>
      <c r="BI751" s="198"/>
      <c r="BJ751" s="198"/>
      <c r="BK751" s="198"/>
      <c r="BL751" s="198"/>
      <c r="BM751" s="198"/>
      <c r="BN751" s="198"/>
      <c r="BO751" s="198"/>
      <c r="BP751" s="198"/>
      <c r="BQ751" s="198"/>
      <c r="BR751" s="198"/>
      <c r="BS751" s="198"/>
      <c r="BT751" s="198"/>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198"/>
      <c r="AA752" s="198"/>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198"/>
      <c r="BE752" s="198"/>
      <c r="BF752" s="198"/>
      <c r="BG752" s="198"/>
      <c r="BH752" s="198"/>
      <c r="BI752" s="198"/>
      <c r="BJ752" s="198"/>
      <c r="BK752" s="198"/>
      <c r="BL752" s="198"/>
      <c r="BM752" s="198"/>
      <c r="BN752" s="198"/>
      <c r="BO752" s="198"/>
      <c r="BP752" s="198"/>
      <c r="BQ752" s="198"/>
      <c r="BR752" s="198"/>
      <c r="BS752" s="198"/>
      <c r="BT752" s="198"/>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198"/>
      <c r="AA753" s="198"/>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198"/>
      <c r="BE753" s="198"/>
      <c r="BF753" s="198"/>
      <c r="BG753" s="198"/>
      <c r="BH753" s="198"/>
      <c r="BI753" s="198"/>
      <c r="BJ753" s="198"/>
      <c r="BK753" s="198"/>
      <c r="BL753" s="198"/>
      <c r="BM753" s="198"/>
      <c r="BN753" s="198"/>
      <c r="BO753" s="198"/>
      <c r="BP753" s="198"/>
      <c r="BQ753" s="198"/>
      <c r="BR753" s="198"/>
      <c r="BS753" s="198"/>
      <c r="BT753" s="198"/>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198"/>
      <c r="AA754" s="198"/>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198"/>
      <c r="BE754" s="198"/>
      <c r="BF754" s="198"/>
      <c r="BG754" s="198"/>
      <c r="BH754" s="198"/>
      <c r="BI754" s="198"/>
      <c r="BJ754" s="198"/>
      <c r="BK754" s="198"/>
      <c r="BL754" s="198"/>
      <c r="BM754" s="198"/>
      <c r="BN754" s="198"/>
      <c r="BO754" s="198"/>
      <c r="BP754" s="198"/>
      <c r="BQ754" s="198"/>
      <c r="BR754" s="198"/>
      <c r="BS754" s="198"/>
      <c r="BT754" s="198"/>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198"/>
      <c r="AA755" s="198"/>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198"/>
      <c r="BE755" s="198"/>
      <c r="BF755" s="198"/>
      <c r="BG755" s="198"/>
      <c r="BH755" s="198"/>
      <c r="BI755" s="198"/>
      <c r="BJ755" s="198"/>
      <c r="BK755" s="198"/>
      <c r="BL755" s="198"/>
      <c r="BM755" s="198"/>
      <c r="BN755" s="198"/>
      <c r="BO755" s="198"/>
      <c r="BP755" s="198"/>
      <c r="BQ755" s="198"/>
      <c r="BR755" s="198"/>
      <c r="BS755" s="198"/>
      <c r="BT755" s="198"/>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198"/>
      <c r="AA756" s="198"/>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198"/>
      <c r="BE756" s="198"/>
      <c r="BF756" s="198"/>
      <c r="BG756" s="198"/>
      <c r="BH756" s="198"/>
      <c r="BI756" s="198"/>
      <c r="BJ756" s="198"/>
      <c r="BK756" s="198"/>
      <c r="BL756" s="198"/>
      <c r="BM756" s="198"/>
      <c r="BN756" s="198"/>
      <c r="BO756" s="198"/>
      <c r="BP756" s="198"/>
      <c r="BQ756" s="198"/>
      <c r="BR756" s="198"/>
      <c r="BS756" s="198"/>
      <c r="BT756" s="198"/>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198"/>
      <c r="AA757" s="198"/>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c r="BI757" s="198"/>
      <c r="BJ757" s="198"/>
      <c r="BK757" s="198"/>
      <c r="BL757" s="198"/>
      <c r="BM757" s="198"/>
      <c r="BN757" s="198"/>
      <c r="BO757" s="198"/>
      <c r="BP757" s="198"/>
      <c r="BQ757" s="198"/>
      <c r="BR757" s="198"/>
      <c r="BS757" s="198"/>
      <c r="BT757" s="198"/>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198"/>
      <c r="AA758" s="198"/>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c r="BM758" s="198"/>
      <c r="BN758" s="198"/>
      <c r="BO758" s="198"/>
      <c r="BP758" s="198"/>
      <c r="BQ758" s="198"/>
      <c r="BR758" s="198"/>
      <c r="BS758" s="198"/>
      <c r="BT758" s="198"/>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198"/>
      <c r="AA759" s="198"/>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c r="BM759" s="198"/>
      <c r="BN759" s="198"/>
      <c r="BO759" s="198"/>
      <c r="BP759" s="198"/>
      <c r="BQ759" s="198"/>
      <c r="BR759" s="198"/>
      <c r="BS759" s="198"/>
      <c r="BT759" s="198"/>
    </row>
    <row r="760" spans="1:7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198"/>
      <c r="AA760" s="198"/>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c r="BM760" s="198"/>
      <c r="BN760" s="198"/>
      <c r="BO760" s="198"/>
      <c r="BP760" s="198"/>
      <c r="BQ760" s="198"/>
      <c r="BR760" s="198"/>
      <c r="BS760" s="198"/>
      <c r="BT760" s="198"/>
    </row>
    <row r="761" spans="1:7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198"/>
      <c r="AA761" s="198"/>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c r="BI761" s="198"/>
      <c r="BJ761" s="198"/>
      <c r="BK761" s="198"/>
      <c r="BL761" s="198"/>
      <c r="BM761" s="198"/>
      <c r="BN761" s="198"/>
      <c r="BO761" s="198"/>
      <c r="BP761" s="198"/>
      <c r="BQ761" s="198"/>
      <c r="BR761" s="198"/>
      <c r="BS761" s="198"/>
      <c r="BT761" s="198"/>
    </row>
    <row r="762" spans="1:7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198"/>
      <c r="AA762" s="198"/>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s="198"/>
      <c r="BH762" s="198"/>
      <c r="BI762" s="198"/>
      <c r="BJ762" s="198"/>
      <c r="BK762" s="198"/>
      <c r="BL762" s="198"/>
      <c r="BM762" s="198"/>
      <c r="BN762" s="198"/>
      <c r="BO762" s="198"/>
      <c r="BP762" s="198"/>
      <c r="BQ762" s="198"/>
      <c r="BR762" s="198"/>
      <c r="BS762" s="198"/>
      <c r="BT762" s="198"/>
    </row>
    <row r="763" spans="1:7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198"/>
      <c r="AA763" s="198"/>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8"/>
      <c r="BK763" s="198"/>
      <c r="BL763" s="198"/>
      <c r="BM763" s="198"/>
      <c r="BN763" s="198"/>
      <c r="BO763" s="198"/>
      <c r="BP763" s="198"/>
      <c r="BQ763" s="198"/>
      <c r="BR763" s="198"/>
      <c r="BS763" s="198"/>
      <c r="BT763" s="198"/>
    </row>
    <row r="764" spans="1:7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198"/>
      <c r="AA764" s="198"/>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s="198"/>
      <c r="BH764" s="198"/>
      <c r="BI764" s="198"/>
      <c r="BJ764" s="198"/>
      <c r="BK764" s="198"/>
      <c r="BL764" s="198"/>
      <c r="BM764" s="198"/>
      <c r="BN764" s="198"/>
      <c r="BO764" s="198"/>
      <c r="BP764" s="198"/>
      <c r="BQ764" s="198"/>
      <c r="BR764" s="198"/>
      <c r="BS764" s="198"/>
      <c r="BT764" s="198"/>
    </row>
    <row r="765" spans="1:7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198"/>
      <c r="AA765" s="198"/>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c r="BI765" s="198"/>
      <c r="BJ765" s="198"/>
      <c r="BK765" s="198"/>
      <c r="BL765" s="198"/>
      <c r="BM765" s="198"/>
      <c r="BN765" s="198"/>
      <c r="BO765" s="198"/>
      <c r="BP765" s="198"/>
      <c r="BQ765" s="198"/>
      <c r="BR765" s="198"/>
      <c r="BS765" s="198"/>
      <c r="BT765" s="198"/>
    </row>
    <row r="766" spans="1:7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198"/>
      <c r="AA766" s="198"/>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c r="BI766" s="198"/>
      <c r="BJ766" s="198"/>
      <c r="BK766" s="198"/>
      <c r="BL766" s="198"/>
      <c r="BM766" s="198"/>
      <c r="BN766" s="198"/>
      <c r="BO766" s="198"/>
      <c r="BP766" s="198"/>
      <c r="BQ766" s="198"/>
      <c r="BR766" s="198"/>
      <c r="BS766" s="198"/>
      <c r="BT766" s="198"/>
    </row>
    <row r="767" spans="1:7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198"/>
      <c r="AA767" s="198"/>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198"/>
      <c r="BB767" s="198"/>
      <c r="BC767" s="198"/>
      <c r="BD767" s="198"/>
      <c r="BE767" s="198"/>
      <c r="BF767" s="198"/>
      <c r="BG767" s="198"/>
      <c r="BH767" s="198"/>
      <c r="BI767" s="198"/>
      <c r="BJ767" s="198"/>
      <c r="BK767" s="198"/>
      <c r="BL767" s="198"/>
      <c r="BM767" s="198"/>
      <c r="BN767" s="198"/>
      <c r="BO767" s="198"/>
      <c r="BP767" s="198"/>
      <c r="BQ767" s="198"/>
      <c r="BR767" s="198"/>
      <c r="BS767" s="198"/>
      <c r="BT767" s="198"/>
    </row>
    <row r="768" spans="1:7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198"/>
      <c r="AA768" s="198"/>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c r="BI768" s="198"/>
      <c r="BJ768" s="198"/>
      <c r="BK768" s="198"/>
      <c r="BL768" s="198"/>
      <c r="BM768" s="198"/>
      <c r="BN768" s="198"/>
      <c r="BO768" s="198"/>
      <c r="BP768" s="198"/>
      <c r="BQ768" s="198"/>
      <c r="BR768" s="198"/>
      <c r="BS768" s="198"/>
      <c r="BT768" s="198"/>
    </row>
    <row r="769" spans="1:7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198"/>
      <c r="AA769" s="198"/>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c r="BI769" s="198"/>
      <c r="BJ769" s="198"/>
      <c r="BK769" s="198"/>
      <c r="BL769" s="198"/>
      <c r="BM769" s="198"/>
      <c r="BN769" s="198"/>
      <c r="BO769" s="198"/>
      <c r="BP769" s="198"/>
      <c r="BQ769" s="198"/>
      <c r="BR769" s="198"/>
      <c r="BS769" s="198"/>
      <c r="BT769" s="198"/>
    </row>
    <row r="770" spans="1:7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198"/>
      <c r="AA770" s="198"/>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c r="BD770" s="198"/>
      <c r="BE770" s="198"/>
      <c r="BF770" s="198"/>
      <c r="BG770" s="198"/>
      <c r="BH770" s="198"/>
      <c r="BI770" s="198"/>
      <c r="BJ770" s="198"/>
      <c r="BK770" s="198"/>
      <c r="BL770" s="198"/>
      <c r="BM770" s="198"/>
      <c r="BN770" s="198"/>
      <c r="BO770" s="198"/>
      <c r="BP770" s="198"/>
      <c r="BQ770" s="198"/>
      <c r="BR770" s="198"/>
      <c r="BS770" s="198"/>
      <c r="BT770" s="198"/>
    </row>
    <row r="771" spans="1:7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198"/>
      <c r="AA771" s="198"/>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c r="BI771" s="198"/>
      <c r="BJ771" s="198"/>
      <c r="BK771" s="198"/>
      <c r="BL771" s="198"/>
      <c r="BM771" s="198"/>
      <c r="BN771" s="198"/>
      <c r="BO771" s="198"/>
      <c r="BP771" s="198"/>
      <c r="BQ771" s="198"/>
      <c r="BR771" s="198"/>
      <c r="BS771" s="198"/>
      <c r="BT771" s="198"/>
    </row>
    <row r="772" spans="1:7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198"/>
      <c r="AA772" s="198"/>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c r="BM772" s="198"/>
      <c r="BN772" s="198"/>
      <c r="BO772" s="198"/>
      <c r="BP772" s="198"/>
      <c r="BQ772" s="198"/>
      <c r="BR772" s="198"/>
      <c r="BS772" s="198"/>
      <c r="BT772" s="198"/>
    </row>
    <row r="773" spans="1:7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198"/>
      <c r="AA773" s="198"/>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c r="BD773" s="198"/>
      <c r="BE773" s="198"/>
      <c r="BF773" s="198"/>
      <c r="BG773" s="198"/>
      <c r="BH773" s="198"/>
      <c r="BI773" s="198"/>
      <c r="BJ773" s="198"/>
      <c r="BK773" s="198"/>
      <c r="BL773" s="198"/>
      <c r="BM773" s="198"/>
      <c r="BN773" s="198"/>
      <c r="BO773" s="198"/>
      <c r="BP773" s="198"/>
      <c r="BQ773" s="198"/>
      <c r="BR773" s="198"/>
      <c r="BS773" s="198"/>
      <c r="BT773" s="198"/>
    </row>
    <row r="774" spans="1:7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198"/>
      <c r="AA774" s="198"/>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c r="BI774" s="198"/>
      <c r="BJ774" s="198"/>
      <c r="BK774" s="198"/>
      <c r="BL774" s="198"/>
      <c r="BM774" s="198"/>
      <c r="BN774" s="198"/>
      <c r="BO774" s="198"/>
      <c r="BP774" s="198"/>
      <c r="BQ774" s="198"/>
      <c r="BR774" s="198"/>
      <c r="BS774" s="198"/>
      <c r="BT774" s="198"/>
    </row>
    <row r="775" spans="1:7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198"/>
      <c r="AA775" s="198"/>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c r="BI775" s="198"/>
      <c r="BJ775" s="198"/>
      <c r="BK775" s="198"/>
      <c r="BL775" s="198"/>
      <c r="BM775" s="198"/>
      <c r="BN775" s="198"/>
      <c r="BO775" s="198"/>
      <c r="BP775" s="198"/>
      <c r="BQ775" s="198"/>
      <c r="BR775" s="198"/>
      <c r="BS775" s="198"/>
      <c r="BT775" s="198"/>
    </row>
    <row r="776" spans="1:7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198"/>
      <c r="AA776" s="198"/>
      <c r="AB776" s="198"/>
      <c r="AC776" s="198"/>
      <c r="AD776" s="198"/>
      <c r="AE776" s="198"/>
      <c r="AF776" s="198"/>
      <c r="AG776" s="198"/>
      <c r="AH776" s="198"/>
      <c r="AI776" s="198"/>
      <c r="AJ776" s="198"/>
      <c r="AK776" s="198"/>
      <c r="AL776" s="198"/>
      <c r="AM776" s="198"/>
      <c r="AN776" s="198"/>
      <c r="AO776" s="198"/>
      <c r="AP776" s="198"/>
      <c r="AQ776" s="198"/>
      <c r="AR776" s="198"/>
      <c r="AS776" s="198"/>
      <c r="AT776" s="198"/>
      <c r="AU776" s="198"/>
      <c r="AV776" s="198"/>
      <c r="AW776" s="198"/>
      <c r="AX776" s="198"/>
      <c r="AY776" s="198"/>
      <c r="AZ776" s="198"/>
      <c r="BA776" s="198"/>
      <c r="BB776" s="198"/>
      <c r="BC776" s="198"/>
      <c r="BD776" s="198"/>
      <c r="BE776" s="198"/>
      <c r="BF776" s="198"/>
      <c r="BG776" s="198"/>
      <c r="BH776" s="198"/>
      <c r="BI776" s="198"/>
      <c r="BJ776" s="198"/>
      <c r="BK776" s="198"/>
      <c r="BL776" s="198"/>
      <c r="BM776" s="198"/>
      <c r="BN776" s="198"/>
      <c r="BO776" s="198"/>
      <c r="BP776" s="198"/>
      <c r="BQ776" s="198"/>
      <c r="BR776" s="198"/>
      <c r="BS776" s="198"/>
      <c r="BT776" s="198"/>
    </row>
    <row r="777" spans="1:7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198"/>
      <c r="AA777" s="198"/>
      <c r="AB777" s="198"/>
      <c r="AC777" s="198"/>
      <c r="AD777" s="198"/>
      <c r="AE777" s="198"/>
      <c r="AF777" s="198"/>
      <c r="AG777" s="198"/>
      <c r="AH777" s="198"/>
      <c r="AI777" s="198"/>
      <c r="AJ777" s="198"/>
      <c r="AK777" s="198"/>
      <c r="AL777" s="198"/>
      <c r="AM777" s="198"/>
      <c r="AN777" s="198"/>
      <c r="AO777" s="198"/>
      <c r="AP777" s="198"/>
      <c r="AQ777" s="198"/>
      <c r="AR777" s="198"/>
      <c r="AS777" s="198"/>
      <c r="AT777" s="198"/>
      <c r="AU777" s="198"/>
      <c r="AV777" s="198"/>
      <c r="AW777" s="198"/>
      <c r="AX777" s="198"/>
      <c r="AY777" s="198"/>
      <c r="AZ777" s="198"/>
      <c r="BA777" s="198"/>
      <c r="BB777" s="198"/>
      <c r="BC777" s="198"/>
      <c r="BD777" s="198"/>
      <c r="BE777" s="198"/>
      <c r="BF777" s="198"/>
      <c r="BG777" s="198"/>
      <c r="BH777" s="198"/>
      <c r="BI777" s="198"/>
      <c r="BJ777" s="198"/>
      <c r="BK777" s="198"/>
      <c r="BL777" s="198"/>
      <c r="BM777" s="198"/>
      <c r="BN777" s="198"/>
      <c r="BO777" s="198"/>
      <c r="BP777" s="198"/>
      <c r="BQ777" s="198"/>
      <c r="BR777" s="198"/>
      <c r="BS777" s="198"/>
      <c r="BT777" s="198"/>
    </row>
    <row r="778" spans="1:7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198"/>
      <c r="AA778" s="198"/>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8"/>
      <c r="BC778" s="198"/>
      <c r="BD778" s="198"/>
      <c r="BE778" s="198"/>
      <c r="BF778" s="198"/>
      <c r="BG778" s="198"/>
      <c r="BH778" s="198"/>
      <c r="BI778" s="198"/>
      <c r="BJ778" s="198"/>
      <c r="BK778" s="198"/>
      <c r="BL778" s="198"/>
      <c r="BM778" s="198"/>
      <c r="BN778" s="198"/>
      <c r="BO778" s="198"/>
      <c r="BP778" s="198"/>
      <c r="BQ778" s="198"/>
      <c r="BR778" s="198"/>
      <c r="BS778" s="198"/>
      <c r="BT778" s="198"/>
    </row>
    <row r="779" spans="1:7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198"/>
      <c r="AA779" s="198"/>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198"/>
      <c r="BB779" s="198"/>
      <c r="BC779" s="198"/>
      <c r="BD779" s="198"/>
      <c r="BE779" s="198"/>
      <c r="BF779" s="198"/>
      <c r="BG779" s="198"/>
      <c r="BH779" s="198"/>
      <c r="BI779" s="198"/>
      <c r="BJ779" s="198"/>
      <c r="BK779" s="198"/>
      <c r="BL779" s="198"/>
      <c r="BM779" s="198"/>
      <c r="BN779" s="198"/>
      <c r="BO779" s="198"/>
      <c r="BP779" s="198"/>
      <c r="BQ779" s="198"/>
      <c r="BR779" s="198"/>
      <c r="BS779" s="198"/>
      <c r="BT779" s="198"/>
    </row>
    <row r="780" spans="1:7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198"/>
      <c r="AA780" s="198"/>
      <c r="AB780" s="198"/>
      <c r="AC780" s="198"/>
      <c r="AD780" s="198"/>
      <c r="AE780" s="198"/>
      <c r="AF780" s="198"/>
      <c r="AG780" s="198"/>
      <c r="AH780" s="198"/>
      <c r="AI780" s="198"/>
      <c r="AJ780" s="198"/>
      <c r="AK780" s="198"/>
      <c r="AL780" s="198"/>
      <c r="AM780" s="198"/>
      <c r="AN780" s="198"/>
      <c r="AO780" s="198"/>
      <c r="AP780" s="198"/>
      <c r="AQ780" s="198"/>
      <c r="AR780" s="198"/>
      <c r="AS780" s="198"/>
      <c r="AT780" s="198"/>
      <c r="AU780" s="198"/>
      <c r="AV780" s="198"/>
      <c r="AW780" s="198"/>
      <c r="AX780" s="198"/>
      <c r="AY780" s="198"/>
      <c r="AZ780" s="198"/>
      <c r="BA780" s="198"/>
      <c r="BB780" s="198"/>
      <c r="BC780" s="198"/>
      <c r="BD780" s="198"/>
      <c r="BE780" s="198"/>
      <c r="BF780" s="198"/>
      <c r="BG780" s="198"/>
      <c r="BH780" s="198"/>
      <c r="BI780" s="198"/>
      <c r="BJ780" s="198"/>
      <c r="BK780" s="198"/>
      <c r="BL780" s="198"/>
      <c r="BM780" s="198"/>
      <c r="BN780" s="198"/>
      <c r="BO780" s="198"/>
      <c r="BP780" s="198"/>
      <c r="BQ780" s="198"/>
      <c r="BR780" s="198"/>
      <c r="BS780" s="198"/>
      <c r="BT780" s="198"/>
    </row>
    <row r="781" spans="1:7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198"/>
      <c r="AA781" s="198"/>
      <c r="AB781" s="198"/>
      <c r="AC781" s="198"/>
      <c r="AD781" s="198"/>
      <c r="AE781" s="198"/>
      <c r="AF781" s="198"/>
      <c r="AG781" s="198"/>
      <c r="AH781" s="198"/>
      <c r="AI781" s="198"/>
      <c r="AJ781" s="198"/>
      <c r="AK781" s="198"/>
      <c r="AL781" s="198"/>
      <c r="AM781" s="198"/>
      <c r="AN781" s="198"/>
      <c r="AO781" s="198"/>
      <c r="AP781" s="198"/>
      <c r="AQ781" s="198"/>
      <c r="AR781" s="198"/>
      <c r="AS781" s="198"/>
      <c r="AT781" s="198"/>
      <c r="AU781" s="198"/>
      <c r="AV781" s="198"/>
      <c r="AW781" s="198"/>
      <c r="AX781" s="198"/>
      <c r="AY781" s="198"/>
      <c r="AZ781" s="198"/>
      <c r="BA781" s="198"/>
      <c r="BB781" s="198"/>
      <c r="BC781" s="198"/>
      <c r="BD781" s="198"/>
      <c r="BE781" s="198"/>
      <c r="BF781" s="198"/>
      <c r="BG781" s="198"/>
      <c r="BH781" s="198"/>
      <c r="BI781" s="198"/>
      <c r="BJ781" s="198"/>
      <c r="BK781" s="198"/>
      <c r="BL781" s="198"/>
      <c r="BM781" s="198"/>
      <c r="BN781" s="198"/>
      <c r="BO781" s="198"/>
      <c r="BP781" s="198"/>
      <c r="BQ781" s="198"/>
      <c r="BR781" s="198"/>
      <c r="BS781" s="198"/>
      <c r="BT781" s="198"/>
    </row>
    <row r="782" spans="1:7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198"/>
      <c r="AA782" s="198"/>
      <c r="AB782" s="198"/>
      <c r="AC782" s="198"/>
      <c r="AD782" s="198"/>
      <c r="AE782" s="198"/>
      <c r="AF782" s="198"/>
      <c r="AG782" s="198"/>
      <c r="AH782" s="198"/>
      <c r="AI782" s="198"/>
      <c r="AJ782" s="198"/>
      <c r="AK782" s="198"/>
      <c r="AL782" s="198"/>
      <c r="AM782" s="198"/>
      <c r="AN782" s="198"/>
      <c r="AO782" s="198"/>
      <c r="AP782" s="198"/>
      <c r="AQ782" s="198"/>
      <c r="AR782" s="198"/>
      <c r="AS782" s="198"/>
      <c r="AT782" s="198"/>
      <c r="AU782" s="198"/>
      <c r="AV782" s="198"/>
      <c r="AW782" s="198"/>
      <c r="AX782" s="198"/>
      <c r="AY782" s="198"/>
      <c r="AZ782" s="198"/>
      <c r="BA782" s="198"/>
      <c r="BB782" s="198"/>
      <c r="BC782" s="198"/>
      <c r="BD782" s="198"/>
      <c r="BE782" s="198"/>
      <c r="BF782" s="198"/>
      <c r="BG782" s="198"/>
      <c r="BH782" s="198"/>
      <c r="BI782" s="198"/>
      <c r="BJ782" s="198"/>
      <c r="BK782" s="198"/>
      <c r="BL782" s="198"/>
      <c r="BM782" s="198"/>
      <c r="BN782" s="198"/>
      <c r="BO782" s="198"/>
      <c r="BP782" s="198"/>
      <c r="BQ782" s="198"/>
      <c r="BR782" s="198"/>
      <c r="BS782" s="198"/>
      <c r="BT782" s="198"/>
    </row>
    <row r="783" spans="1:7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198"/>
      <c r="AA783" s="198"/>
      <c r="AB783" s="198"/>
      <c r="AC783" s="198"/>
      <c r="AD783" s="198"/>
      <c r="BH783" s="198"/>
      <c r="BI783" s="198"/>
      <c r="BJ783" s="198"/>
      <c r="BK783" s="198"/>
      <c r="BL783" s="198"/>
      <c r="BM783" s="198"/>
      <c r="BN783" s="198"/>
      <c r="BO783" s="198"/>
      <c r="BP783" s="198"/>
      <c r="BQ783" s="198"/>
      <c r="BR783" s="198"/>
      <c r="BS783" s="198"/>
      <c r="BT783" s="198"/>
    </row>
    <row r="784" spans="1:7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198"/>
      <c r="AA784" s="198"/>
      <c r="AB784" s="198"/>
      <c r="AC784" s="198"/>
      <c r="AD784" s="198"/>
      <c r="BH784" s="198"/>
      <c r="BI784" s="198"/>
      <c r="BJ784" s="198"/>
      <c r="BK784" s="198"/>
      <c r="BL784" s="198"/>
      <c r="BM784" s="198"/>
      <c r="BN784" s="198"/>
      <c r="BO784" s="198"/>
      <c r="BP784" s="198"/>
      <c r="BQ784" s="198"/>
      <c r="BR784" s="198"/>
      <c r="BS784" s="198"/>
      <c r="BT784" s="198"/>
    </row>
    <row r="785" spans="1:7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198"/>
      <c r="AA785" s="198"/>
      <c r="AB785" s="198"/>
      <c r="AC785" s="198"/>
      <c r="AD785" s="198"/>
      <c r="BH785" s="198"/>
      <c r="BI785" s="198"/>
      <c r="BJ785" s="198"/>
      <c r="BK785" s="198"/>
      <c r="BL785" s="198"/>
      <c r="BM785" s="198"/>
      <c r="BN785" s="198"/>
      <c r="BO785" s="198"/>
      <c r="BP785" s="198"/>
      <c r="BQ785" s="198"/>
      <c r="BR785" s="198"/>
      <c r="BS785" s="198"/>
      <c r="BT785" s="198"/>
    </row>
    <row r="786" spans="1:7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198"/>
      <c r="AA786" s="198"/>
      <c r="AB786" s="198"/>
      <c r="AC786" s="198"/>
      <c r="AD786" s="198"/>
      <c r="BH786" s="198"/>
      <c r="BI786" s="198"/>
      <c r="BJ786" s="198"/>
      <c r="BK786" s="198"/>
      <c r="BL786" s="198"/>
      <c r="BM786" s="198"/>
      <c r="BN786" s="198"/>
      <c r="BO786" s="198"/>
      <c r="BP786" s="198"/>
      <c r="BQ786" s="198"/>
      <c r="BR786" s="198"/>
      <c r="BS786" s="198"/>
      <c r="BT786" s="198"/>
    </row>
    <row r="787" spans="1:7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198"/>
      <c r="AA787" s="198"/>
      <c r="AB787" s="198"/>
      <c r="AC787" s="198"/>
      <c r="AD787" s="198"/>
      <c r="BH787" s="198"/>
      <c r="BI787" s="198"/>
      <c r="BJ787" s="198"/>
      <c r="BK787" s="198"/>
      <c r="BL787" s="198"/>
      <c r="BM787" s="198"/>
      <c r="BN787" s="198"/>
      <c r="BO787" s="198"/>
      <c r="BP787" s="198"/>
      <c r="BQ787" s="198"/>
      <c r="BR787" s="198"/>
      <c r="BS787" s="198"/>
      <c r="BT787" s="198"/>
    </row>
    <row r="788" spans="1:7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198"/>
      <c r="AA788" s="198"/>
      <c r="AB788" s="198"/>
      <c r="AC788" s="198"/>
      <c r="AD788" s="198"/>
      <c r="BH788" s="198"/>
      <c r="BI788" s="198"/>
      <c r="BJ788" s="198"/>
      <c r="BK788" s="198"/>
      <c r="BL788" s="198"/>
      <c r="BM788" s="198"/>
      <c r="BN788" s="198"/>
      <c r="BO788" s="198"/>
      <c r="BP788" s="198"/>
      <c r="BQ788" s="198"/>
      <c r="BR788" s="198"/>
      <c r="BS788" s="198"/>
      <c r="BT788" s="198"/>
    </row>
    <row r="789" spans="1:7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198"/>
      <c r="AA789" s="198"/>
      <c r="AB789" s="198"/>
      <c r="AC789" s="198"/>
      <c r="AD789" s="198"/>
      <c r="BH789" s="198"/>
      <c r="BI789" s="198"/>
      <c r="BJ789" s="198"/>
      <c r="BK789" s="198"/>
      <c r="BL789" s="198"/>
      <c r="BM789" s="198"/>
      <c r="BN789" s="198"/>
      <c r="BO789" s="198"/>
      <c r="BP789" s="198"/>
      <c r="BQ789" s="198"/>
      <c r="BR789" s="198"/>
      <c r="BS789" s="198"/>
      <c r="BT789" s="198"/>
    </row>
    <row r="790" spans="1:7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198"/>
      <c r="AA790" s="198"/>
      <c r="AB790" s="198"/>
      <c r="AC790" s="198"/>
      <c r="AD790" s="198"/>
      <c r="BH790" s="198"/>
      <c r="BI790" s="198"/>
      <c r="BJ790" s="198"/>
      <c r="BK790" s="198"/>
      <c r="BL790" s="198"/>
      <c r="BM790" s="198"/>
      <c r="BN790" s="198"/>
      <c r="BO790" s="198"/>
      <c r="BP790" s="198"/>
      <c r="BQ790" s="198"/>
      <c r="BR790" s="198"/>
      <c r="BS790" s="198"/>
      <c r="BT790" s="198"/>
    </row>
    <row r="791" spans="1:7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198"/>
      <c r="AA791" s="198"/>
      <c r="AB791" s="198"/>
      <c r="AC791" s="198"/>
      <c r="AD791" s="198"/>
      <c r="BH791" s="198"/>
      <c r="BI791" s="198"/>
      <c r="BJ791" s="198"/>
      <c r="BK791" s="198"/>
      <c r="BL791" s="198"/>
      <c r="BM791" s="198"/>
      <c r="BN791" s="198"/>
      <c r="BO791" s="198"/>
      <c r="BP791" s="198"/>
      <c r="BQ791" s="198"/>
      <c r="BR791" s="198"/>
      <c r="BS791" s="198"/>
      <c r="BT791" s="198"/>
    </row>
    <row r="792" spans="1:7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198"/>
      <c r="AA792" s="198"/>
      <c r="AB792" s="198"/>
      <c r="AC792" s="198"/>
      <c r="AD792" s="198"/>
      <c r="BH792" s="198"/>
      <c r="BI792" s="198"/>
      <c r="BJ792" s="198"/>
      <c r="BK792" s="198"/>
      <c r="BL792" s="198"/>
      <c r="BM792" s="198"/>
      <c r="BN792" s="198"/>
      <c r="BO792" s="198"/>
      <c r="BP792" s="198"/>
      <c r="BQ792" s="198"/>
      <c r="BR792" s="198"/>
      <c r="BS792" s="198"/>
      <c r="BT792" s="198"/>
    </row>
    <row r="793" spans="1:7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198"/>
      <c r="AA793" s="198"/>
      <c r="AB793" s="198"/>
      <c r="AC793" s="198"/>
      <c r="AD793" s="198"/>
      <c r="BH793" s="198"/>
      <c r="BI793" s="198"/>
      <c r="BJ793" s="198"/>
      <c r="BK793" s="198"/>
      <c r="BL793" s="198"/>
      <c r="BM793" s="198"/>
      <c r="BN793" s="198"/>
      <c r="BO793" s="198"/>
      <c r="BP793" s="198"/>
      <c r="BQ793" s="198"/>
      <c r="BR793" s="198"/>
      <c r="BS793" s="198"/>
      <c r="BT793" s="198"/>
    </row>
    <row r="794" spans="1:7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198"/>
      <c r="AA794" s="198"/>
      <c r="AB794" s="198"/>
      <c r="AC794" s="198"/>
      <c r="AD794" s="198"/>
      <c r="BH794" s="198"/>
      <c r="BI794" s="198"/>
      <c r="BJ794" s="198"/>
      <c r="BK794" s="198"/>
      <c r="BL794" s="198"/>
      <c r="BM794" s="198"/>
      <c r="BN794" s="198"/>
      <c r="BO794" s="198"/>
      <c r="BP794" s="198"/>
      <c r="BQ794" s="198"/>
      <c r="BR794" s="198"/>
      <c r="BS794" s="198"/>
      <c r="BT794" s="198"/>
    </row>
    <row r="795" spans="1:7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198"/>
      <c r="AA795" s="198"/>
      <c r="AB795" s="198"/>
      <c r="AC795" s="198"/>
      <c r="AD795" s="198"/>
      <c r="BH795" s="198"/>
      <c r="BI795" s="198"/>
      <c r="BJ795" s="198"/>
      <c r="BK795" s="198"/>
      <c r="BL795" s="198"/>
      <c r="BM795" s="198"/>
      <c r="BN795" s="198"/>
      <c r="BO795" s="198"/>
      <c r="BP795" s="198"/>
      <c r="BQ795" s="198"/>
      <c r="BR795" s="198"/>
      <c r="BS795" s="198"/>
      <c r="BT795" s="198"/>
    </row>
    <row r="796" spans="1:7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198"/>
      <c r="AA796" s="198"/>
      <c r="AB796" s="198"/>
      <c r="AC796" s="198"/>
      <c r="AD796" s="198"/>
      <c r="BH796" s="198"/>
      <c r="BI796" s="198"/>
      <c r="BJ796" s="198"/>
      <c r="BK796" s="198"/>
      <c r="BL796" s="198"/>
      <c r="BM796" s="198"/>
      <c r="BN796" s="198"/>
      <c r="BO796" s="198"/>
      <c r="BP796" s="198"/>
      <c r="BQ796" s="198"/>
      <c r="BR796" s="198"/>
      <c r="BS796" s="198"/>
      <c r="BT796" s="198"/>
    </row>
    <row r="797" spans="1:7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198"/>
      <c r="AA797" s="198"/>
      <c r="AB797" s="198"/>
      <c r="AC797" s="198"/>
      <c r="AD797" s="198"/>
      <c r="BH797" s="198"/>
      <c r="BI797" s="198"/>
      <c r="BJ797" s="198"/>
      <c r="BK797" s="198"/>
      <c r="BL797" s="198"/>
      <c r="BM797" s="198"/>
      <c r="BN797" s="198"/>
      <c r="BO797" s="198"/>
      <c r="BP797" s="198"/>
      <c r="BQ797" s="198"/>
      <c r="BR797" s="198"/>
      <c r="BS797" s="198"/>
      <c r="BT797" s="198"/>
    </row>
    <row r="798" spans="1:7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198"/>
      <c r="AA798" s="198"/>
      <c r="AB798" s="198"/>
      <c r="AC798" s="198"/>
      <c r="AD798" s="198"/>
      <c r="BH798" s="198"/>
      <c r="BI798" s="198"/>
      <c r="BJ798" s="198"/>
      <c r="BK798" s="198"/>
      <c r="BL798" s="198"/>
      <c r="BM798" s="198"/>
      <c r="BN798" s="198"/>
      <c r="BO798" s="198"/>
      <c r="BP798" s="198"/>
      <c r="BQ798" s="198"/>
      <c r="BR798" s="198"/>
      <c r="BS798" s="198"/>
      <c r="BT798" s="198"/>
    </row>
    <row r="799" spans="1:7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198"/>
      <c r="AA799" s="198"/>
      <c r="AB799" s="198"/>
      <c r="AC799" s="198"/>
      <c r="AD799" s="198"/>
      <c r="BH799" s="198"/>
      <c r="BI799" s="198"/>
      <c r="BJ799" s="198"/>
      <c r="BK799" s="198"/>
      <c r="BL799" s="198"/>
      <c r="BM799" s="198"/>
      <c r="BN799" s="198"/>
      <c r="BO799" s="198"/>
      <c r="BP799" s="198"/>
      <c r="BQ799" s="198"/>
      <c r="BR799" s="198"/>
      <c r="BS799" s="198"/>
      <c r="BT799" s="198"/>
    </row>
    <row r="800" spans="1:7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198"/>
      <c r="AA800" s="198"/>
      <c r="AB800" s="198"/>
      <c r="AC800" s="198"/>
      <c r="AD800" s="198"/>
      <c r="BH800" s="198"/>
      <c r="BI800" s="198"/>
      <c r="BJ800" s="198"/>
      <c r="BK800" s="198"/>
      <c r="BL800" s="198"/>
      <c r="BM800" s="198"/>
      <c r="BN800" s="198"/>
      <c r="BO800" s="198"/>
      <c r="BP800" s="198"/>
      <c r="BQ800" s="198"/>
      <c r="BR800" s="198"/>
      <c r="BS800" s="198"/>
      <c r="BT800" s="198"/>
    </row>
    <row r="801" spans="1:7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198"/>
      <c r="AA801" s="198"/>
      <c r="AB801" s="198"/>
      <c r="AC801" s="198"/>
      <c r="AD801" s="198"/>
      <c r="BH801" s="198"/>
      <c r="BI801" s="198"/>
      <c r="BJ801" s="198"/>
      <c r="BK801" s="198"/>
      <c r="BL801" s="198"/>
      <c r="BM801" s="198"/>
      <c r="BN801" s="198"/>
      <c r="BO801" s="198"/>
      <c r="BP801" s="198"/>
      <c r="BQ801" s="198"/>
      <c r="BR801" s="198"/>
      <c r="BS801" s="198"/>
      <c r="BT801" s="198"/>
    </row>
    <row r="802" spans="1:7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198"/>
      <c r="AA802" s="198"/>
      <c r="AB802" s="198"/>
      <c r="AC802" s="198"/>
      <c r="AD802" s="198"/>
      <c r="BH802" s="198"/>
      <c r="BI802" s="198"/>
      <c r="BJ802" s="198"/>
      <c r="BK802" s="198"/>
      <c r="BL802" s="198"/>
      <c r="BM802" s="198"/>
      <c r="BN802" s="198"/>
      <c r="BO802" s="198"/>
      <c r="BP802" s="198"/>
      <c r="BQ802" s="198"/>
      <c r="BR802" s="198"/>
      <c r="BS802" s="198"/>
      <c r="BT802" s="198"/>
    </row>
    <row r="803" spans="1:7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198"/>
      <c r="AA803" s="198"/>
      <c r="AB803" s="198"/>
      <c r="AC803" s="198"/>
      <c r="AD803" s="198"/>
      <c r="BH803" s="198"/>
      <c r="BI803" s="198"/>
      <c r="BJ803" s="198"/>
      <c r="BK803" s="198"/>
      <c r="BL803" s="198"/>
      <c r="BM803" s="198"/>
      <c r="BN803" s="198"/>
      <c r="BO803" s="198"/>
      <c r="BP803" s="198"/>
      <c r="BQ803" s="198"/>
      <c r="BR803" s="198"/>
      <c r="BS803" s="198"/>
      <c r="BT803" s="198"/>
    </row>
    <row r="804" spans="1:7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198"/>
      <c r="AA804" s="198"/>
      <c r="AB804" s="198"/>
      <c r="AC804" s="198"/>
      <c r="AD804" s="198"/>
      <c r="BH804" s="198"/>
      <c r="BI804" s="198"/>
      <c r="BJ804" s="198"/>
      <c r="BK804" s="198"/>
      <c r="BL804" s="198"/>
      <c r="BM804" s="198"/>
      <c r="BN804" s="198"/>
      <c r="BO804" s="198"/>
      <c r="BP804" s="198"/>
      <c r="BQ804" s="198"/>
      <c r="BR804" s="198"/>
      <c r="BS804" s="198"/>
      <c r="BT804" s="198"/>
    </row>
    <row r="805" spans="1:7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198"/>
      <c r="AA805" s="198"/>
      <c r="AB805" s="198"/>
      <c r="AC805" s="198"/>
      <c r="AD805" s="198"/>
      <c r="BH805" s="198"/>
      <c r="BI805" s="198"/>
      <c r="BJ805" s="198"/>
      <c r="BK805" s="198"/>
      <c r="BL805" s="198"/>
      <c r="BM805" s="198"/>
      <c r="BN805" s="198"/>
      <c r="BO805" s="198"/>
      <c r="BP805" s="198"/>
      <c r="BQ805" s="198"/>
      <c r="BR805" s="198"/>
      <c r="BS805" s="198"/>
      <c r="BT805" s="198"/>
    </row>
    <row r="806" spans="1:7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198"/>
      <c r="AA806" s="198"/>
      <c r="AB806" s="198"/>
      <c r="AC806" s="198"/>
      <c r="AD806" s="198"/>
      <c r="BH806" s="198"/>
      <c r="BI806" s="198"/>
      <c r="BJ806" s="198"/>
      <c r="BK806" s="198"/>
      <c r="BL806" s="198"/>
      <c r="BM806" s="198"/>
      <c r="BN806" s="198"/>
      <c r="BO806" s="198"/>
      <c r="BP806" s="198"/>
      <c r="BQ806" s="198"/>
      <c r="BR806" s="198"/>
      <c r="BS806" s="198"/>
      <c r="BT806" s="198"/>
    </row>
    <row r="807" spans="1:7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198"/>
      <c r="AA807" s="198"/>
      <c r="AB807" s="198"/>
      <c r="AC807" s="198"/>
      <c r="AD807" s="198"/>
      <c r="BH807" s="198"/>
      <c r="BI807" s="198"/>
      <c r="BJ807" s="198"/>
      <c r="BK807" s="198"/>
      <c r="BL807" s="198"/>
      <c r="BM807" s="198"/>
      <c r="BN807" s="198"/>
      <c r="BO807" s="198"/>
      <c r="BP807" s="198"/>
      <c r="BQ807" s="198"/>
      <c r="BR807" s="198"/>
      <c r="BS807" s="198"/>
      <c r="BT807" s="198"/>
    </row>
    <row r="808" spans="1:7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198"/>
      <c r="AA808" s="198"/>
      <c r="AB808" s="198"/>
      <c r="AC808" s="198"/>
      <c r="AD808" s="198"/>
      <c r="BH808" s="198"/>
      <c r="BI808" s="198"/>
      <c r="BJ808" s="198"/>
      <c r="BK808" s="198"/>
      <c r="BL808" s="198"/>
      <c r="BM808" s="198"/>
      <c r="BN808" s="198"/>
      <c r="BO808" s="198"/>
      <c r="BP808" s="198"/>
      <c r="BQ808" s="198"/>
      <c r="BR808" s="198"/>
      <c r="BS808" s="198"/>
      <c r="BT808" s="198"/>
    </row>
    <row r="809" spans="1:7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198"/>
      <c r="AA809" s="198"/>
      <c r="AB809" s="198"/>
      <c r="AC809" s="198"/>
      <c r="AD809" s="198"/>
      <c r="BH809" s="198"/>
      <c r="BI809" s="198"/>
      <c r="BJ809" s="198"/>
      <c r="BK809" s="198"/>
      <c r="BL809" s="198"/>
      <c r="BM809" s="198"/>
      <c r="BN809" s="198"/>
      <c r="BO809" s="198"/>
      <c r="BP809" s="198"/>
      <c r="BQ809" s="198"/>
      <c r="BR809" s="198"/>
      <c r="BS809" s="198"/>
      <c r="BT809" s="198"/>
    </row>
    <row r="810" spans="1:7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198"/>
      <c r="AA810" s="198"/>
      <c r="AB810" s="198"/>
      <c r="AC810" s="198"/>
      <c r="AD810" s="198"/>
      <c r="BH810" s="198"/>
      <c r="BI810" s="198"/>
      <c r="BJ810" s="198"/>
      <c r="BK810" s="198"/>
      <c r="BL810" s="198"/>
      <c r="BM810" s="198"/>
      <c r="BN810" s="198"/>
      <c r="BO810" s="198"/>
      <c r="BP810" s="198"/>
      <c r="BQ810" s="198"/>
      <c r="BR810" s="198"/>
      <c r="BS810" s="198"/>
      <c r="BT810" s="198"/>
    </row>
    <row r="811" spans="1:7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198"/>
      <c r="AA811" s="198"/>
      <c r="AB811" s="198"/>
      <c r="AC811" s="198"/>
      <c r="AD811" s="198"/>
      <c r="BH811" s="198"/>
      <c r="BI811" s="198"/>
      <c r="BJ811" s="198"/>
      <c r="BK811" s="198"/>
      <c r="BL811" s="198"/>
      <c r="BM811" s="198"/>
      <c r="BN811" s="198"/>
      <c r="BO811" s="198"/>
      <c r="BP811" s="198"/>
      <c r="BQ811" s="198"/>
      <c r="BR811" s="198"/>
      <c r="BS811" s="198"/>
      <c r="BT811" s="198"/>
    </row>
    <row r="812" spans="1:7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198"/>
      <c r="AA812" s="198"/>
      <c r="AB812" s="198"/>
      <c r="AC812" s="198"/>
      <c r="AD812" s="198"/>
      <c r="BH812" s="198"/>
      <c r="BI812" s="198"/>
      <c r="BJ812" s="198"/>
      <c r="BK812" s="198"/>
      <c r="BL812" s="198"/>
      <c r="BM812" s="198"/>
      <c r="BN812" s="198"/>
      <c r="BO812" s="198"/>
      <c r="BP812" s="198"/>
      <c r="BQ812" s="198"/>
      <c r="BR812" s="198"/>
      <c r="BS812" s="198"/>
      <c r="BT812" s="198"/>
    </row>
    <row r="813" spans="1:7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198"/>
      <c r="AA813" s="198"/>
      <c r="AB813" s="198"/>
      <c r="AC813" s="198"/>
      <c r="AD813" s="198"/>
      <c r="BH813" s="198"/>
      <c r="BI813" s="198"/>
      <c r="BJ813" s="198"/>
      <c r="BK813" s="198"/>
      <c r="BL813" s="198"/>
      <c r="BM813" s="198"/>
      <c r="BN813" s="198"/>
      <c r="BO813" s="198"/>
      <c r="BP813" s="198"/>
      <c r="BQ813" s="198"/>
      <c r="BR813" s="198"/>
      <c r="BS813" s="198"/>
      <c r="BT813" s="198"/>
    </row>
    <row r="814" spans="1:7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198"/>
      <c r="AA814" s="198"/>
      <c r="AB814" s="198"/>
      <c r="AC814" s="198"/>
      <c r="AD814" s="198"/>
      <c r="BH814" s="198"/>
      <c r="BI814" s="198"/>
      <c r="BJ814" s="198"/>
      <c r="BK814" s="198"/>
      <c r="BL814" s="198"/>
      <c r="BM814" s="198"/>
      <c r="BN814" s="198"/>
      <c r="BO814" s="198"/>
      <c r="BP814" s="198"/>
      <c r="BQ814" s="198"/>
      <c r="BR814" s="198"/>
      <c r="BS814" s="198"/>
      <c r="BT814" s="198"/>
    </row>
    <row r="815" spans="1:7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198"/>
      <c r="AA815" s="198"/>
      <c r="AB815" s="198"/>
      <c r="AC815" s="198"/>
      <c r="AD815" s="198"/>
      <c r="BH815" s="198"/>
      <c r="BI815" s="198"/>
      <c r="BJ815" s="198"/>
      <c r="BK815" s="198"/>
      <c r="BL815" s="198"/>
      <c r="BM815" s="198"/>
      <c r="BN815" s="198"/>
      <c r="BO815" s="198"/>
      <c r="BP815" s="198"/>
      <c r="BQ815" s="198"/>
      <c r="BR815" s="198"/>
      <c r="BS815" s="198"/>
      <c r="BT815" s="198"/>
    </row>
    <row r="816" spans="1:7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198"/>
      <c r="AA816" s="198"/>
      <c r="AB816" s="198"/>
      <c r="AC816" s="198"/>
      <c r="AD816" s="198"/>
      <c r="BH816" s="198"/>
      <c r="BI816" s="198"/>
      <c r="BJ816" s="198"/>
      <c r="BK816" s="198"/>
      <c r="BL816" s="198"/>
      <c r="BM816" s="198"/>
      <c r="BN816" s="198"/>
      <c r="BO816" s="198"/>
      <c r="BP816" s="198"/>
      <c r="BQ816" s="198"/>
      <c r="BR816" s="198"/>
      <c r="BS816" s="198"/>
      <c r="BT816" s="198"/>
    </row>
    <row r="817" spans="1:7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198"/>
      <c r="AA817" s="198"/>
      <c r="AB817" s="198"/>
      <c r="AC817" s="198"/>
      <c r="AD817" s="198"/>
      <c r="BH817" s="198"/>
      <c r="BI817" s="198"/>
      <c r="BJ817" s="198"/>
      <c r="BK817" s="198"/>
      <c r="BL817" s="198"/>
      <c r="BM817" s="198"/>
      <c r="BN817" s="198"/>
      <c r="BO817" s="198"/>
      <c r="BP817" s="198"/>
      <c r="BQ817" s="198"/>
      <c r="BR817" s="198"/>
      <c r="BS817" s="198"/>
      <c r="BT817" s="198"/>
    </row>
    <row r="818" spans="1:7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198"/>
      <c r="AA818" s="198"/>
      <c r="AB818" s="198"/>
      <c r="AC818" s="198"/>
      <c r="AD818" s="198"/>
      <c r="BH818" s="198"/>
      <c r="BI818" s="198"/>
      <c r="BJ818" s="198"/>
      <c r="BK818" s="198"/>
      <c r="BL818" s="198"/>
      <c r="BM818" s="198"/>
      <c r="BN818" s="198"/>
      <c r="BO818" s="198"/>
      <c r="BP818" s="198"/>
      <c r="BQ818" s="198"/>
      <c r="BR818" s="198"/>
      <c r="BS818" s="198"/>
      <c r="BT818" s="198"/>
    </row>
    <row r="819" spans="1:7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198"/>
      <c r="AA819" s="198"/>
      <c r="AB819" s="198"/>
      <c r="AC819" s="198"/>
      <c r="AD819" s="198"/>
      <c r="BH819" s="198"/>
      <c r="BI819" s="198"/>
      <c r="BJ819" s="198"/>
      <c r="BK819" s="198"/>
      <c r="BL819" s="198"/>
      <c r="BM819" s="198"/>
      <c r="BN819" s="198"/>
      <c r="BO819" s="198"/>
      <c r="BP819" s="198"/>
      <c r="BQ819" s="198"/>
      <c r="BR819" s="198"/>
      <c r="BS819" s="198"/>
      <c r="BT819" s="198"/>
    </row>
    <row r="820" spans="1:7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198"/>
      <c r="AA820" s="198"/>
      <c r="AB820" s="198"/>
      <c r="AC820" s="198"/>
      <c r="AD820" s="198"/>
      <c r="BH820" s="198"/>
      <c r="BI820" s="198"/>
      <c r="BJ820" s="198"/>
      <c r="BK820" s="198"/>
      <c r="BL820" s="198"/>
      <c r="BM820" s="198"/>
      <c r="BN820" s="198"/>
      <c r="BO820" s="198"/>
      <c r="BP820" s="198"/>
      <c r="BQ820" s="198"/>
      <c r="BR820" s="198"/>
      <c r="BS820" s="198"/>
      <c r="BT820" s="198"/>
    </row>
    <row r="821" spans="1:7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198"/>
      <c r="AA821" s="198"/>
      <c r="AB821" s="198"/>
      <c r="AC821" s="198"/>
      <c r="AD821" s="198"/>
      <c r="BH821" s="198"/>
      <c r="BI821" s="198"/>
      <c r="BJ821" s="198"/>
      <c r="BK821" s="198"/>
      <c r="BL821" s="198"/>
      <c r="BM821" s="198"/>
      <c r="BN821" s="198"/>
      <c r="BO821" s="198"/>
      <c r="BP821" s="198"/>
      <c r="BQ821" s="198"/>
      <c r="BR821" s="198"/>
      <c r="BS821" s="198"/>
      <c r="BT821" s="198"/>
    </row>
    <row r="822" spans="1:7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198"/>
      <c r="AA822" s="198"/>
      <c r="AB822" s="198"/>
      <c r="AC822" s="198"/>
      <c r="AD822" s="198"/>
      <c r="BH822" s="198"/>
      <c r="BI822" s="198"/>
      <c r="BJ822" s="198"/>
      <c r="BK822" s="198"/>
      <c r="BL822" s="198"/>
      <c r="BM822" s="198"/>
      <c r="BN822" s="198"/>
      <c r="BO822" s="198"/>
      <c r="BP822" s="198"/>
      <c r="BQ822" s="198"/>
      <c r="BR822" s="198"/>
      <c r="BS822" s="198"/>
      <c r="BT822" s="198"/>
    </row>
    <row r="823" spans="1:7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198"/>
      <c r="AA823" s="198"/>
      <c r="AB823" s="198"/>
      <c r="AC823" s="198"/>
      <c r="AD823" s="198"/>
      <c r="BH823" s="198"/>
      <c r="BI823" s="198"/>
      <c r="BJ823" s="198"/>
      <c r="BK823" s="198"/>
      <c r="BL823" s="198"/>
      <c r="BM823" s="198"/>
      <c r="BN823" s="198"/>
      <c r="BO823" s="198"/>
      <c r="BP823" s="198"/>
      <c r="BQ823" s="198"/>
      <c r="BR823" s="198"/>
      <c r="BS823" s="198"/>
      <c r="BT823" s="198"/>
    </row>
    <row r="824" spans="1:7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198"/>
      <c r="AA824" s="198"/>
      <c r="AB824" s="198"/>
      <c r="AC824" s="198"/>
      <c r="AD824" s="198"/>
      <c r="BH824" s="198"/>
      <c r="BI824" s="198"/>
      <c r="BJ824" s="198"/>
      <c r="BK824" s="198"/>
      <c r="BL824" s="198"/>
      <c r="BM824" s="198"/>
      <c r="BN824" s="198"/>
      <c r="BO824" s="198"/>
      <c r="BP824" s="198"/>
      <c r="BQ824" s="198"/>
      <c r="BR824" s="198"/>
      <c r="BS824" s="198"/>
      <c r="BT824" s="198"/>
    </row>
    <row r="825" spans="1:7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198"/>
      <c r="AA825" s="198"/>
      <c r="AB825" s="198"/>
      <c r="AC825" s="198"/>
      <c r="AD825" s="198"/>
      <c r="BH825" s="198"/>
      <c r="BI825" s="198"/>
      <c r="BJ825" s="198"/>
      <c r="BK825" s="198"/>
      <c r="BL825" s="198"/>
      <c r="BM825" s="198"/>
      <c r="BN825" s="198"/>
      <c r="BO825" s="198"/>
      <c r="BP825" s="198"/>
      <c r="BQ825" s="198"/>
      <c r="BR825" s="198"/>
      <c r="BS825" s="198"/>
      <c r="BT825" s="198"/>
    </row>
    <row r="826" spans="1:7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198"/>
      <c r="AA826" s="198"/>
      <c r="AB826" s="198"/>
      <c r="AC826" s="198"/>
      <c r="AD826" s="198"/>
      <c r="BH826" s="198"/>
      <c r="BI826" s="198"/>
      <c r="BJ826" s="198"/>
      <c r="BK826" s="198"/>
      <c r="BL826" s="198"/>
      <c r="BM826" s="198"/>
      <c r="BN826" s="198"/>
      <c r="BO826" s="198"/>
      <c r="BP826" s="198"/>
      <c r="BQ826" s="198"/>
      <c r="BR826" s="198"/>
      <c r="BS826" s="198"/>
      <c r="BT826" s="198"/>
    </row>
    <row r="827" spans="1:7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198"/>
      <c r="AA827" s="198"/>
      <c r="AB827" s="198"/>
      <c r="AC827" s="198"/>
      <c r="AD827" s="198"/>
      <c r="BH827" s="198"/>
      <c r="BI827" s="198"/>
      <c r="BJ827" s="198"/>
      <c r="BK827" s="198"/>
      <c r="BL827" s="198"/>
      <c r="BM827" s="198"/>
      <c r="BN827" s="198"/>
      <c r="BO827" s="198"/>
      <c r="BP827" s="198"/>
      <c r="BQ827" s="198"/>
      <c r="BR827" s="198"/>
      <c r="BS827" s="198"/>
      <c r="BT827" s="198"/>
    </row>
    <row r="828" spans="1:7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198"/>
      <c r="AA828" s="198"/>
      <c r="AB828" s="198"/>
      <c r="AC828" s="198"/>
      <c r="AD828" s="198"/>
      <c r="BH828" s="198"/>
      <c r="BI828" s="198"/>
      <c r="BJ828" s="198"/>
      <c r="BK828" s="198"/>
      <c r="BL828" s="198"/>
      <c r="BM828" s="198"/>
      <c r="BN828" s="198"/>
      <c r="BO828" s="198"/>
      <c r="BP828" s="198"/>
      <c r="BQ828" s="198"/>
      <c r="BR828" s="198"/>
      <c r="BS828" s="198"/>
      <c r="BT828" s="198"/>
    </row>
    <row r="829" spans="1:7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198"/>
      <c r="AA829" s="198"/>
      <c r="AB829" s="198"/>
      <c r="AC829" s="198"/>
      <c r="AD829" s="198"/>
      <c r="BH829" s="198"/>
      <c r="BI829" s="198"/>
      <c r="BJ829" s="198"/>
      <c r="BK829" s="198"/>
      <c r="BL829" s="198"/>
      <c r="BM829" s="198"/>
      <c r="BN829" s="198"/>
      <c r="BO829" s="198"/>
      <c r="BP829" s="198"/>
      <c r="BQ829" s="198"/>
      <c r="BR829" s="198"/>
      <c r="BS829" s="198"/>
      <c r="BT829" s="198"/>
    </row>
    <row r="830" spans="1:7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198"/>
      <c r="AA830" s="198"/>
      <c r="AB830" s="198"/>
      <c r="AC830" s="198"/>
      <c r="AD830" s="198"/>
      <c r="BH830" s="198"/>
      <c r="BI830" s="198"/>
      <c r="BJ830" s="198"/>
      <c r="BK830" s="198"/>
      <c r="BL830" s="198"/>
      <c r="BM830" s="198"/>
      <c r="BN830" s="198"/>
      <c r="BO830" s="198"/>
      <c r="BP830" s="198"/>
      <c r="BQ830" s="198"/>
      <c r="BR830" s="198"/>
      <c r="BS830" s="198"/>
      <c r="BT830" s="198"/>
    </row>
    <row r="831" spans="1:7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198"/>
      <c r="AA831" s="198"/>
      <c r="AB831" s="198"/>
      <c r="AC831" s="198"/>
      <c r="AD831" s="198"/>
      <c r="BH831" s="198"/>
      <c r="BI831" s="198"/>
      <c r="BJ831" s="198"/>
      <c r="BK831" s="198"/>
      <c r="BL831" s="198"/>
      <c r="BM831" s="198"/>
      <c r="BN831" s="198"/>
      <c r="BO831" s="198"/>
      <c r="BP831" s="198"/>
      <c r="BQ831" s="198"/>
      <c r="BR831" s="198"/>
      <c r="BS831" s="198"/>
      <c r="BT831" s="198"/>
    </row>
    <row r="832" spans="1:7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198"/>
      <c r="AA832" s="198"/>
      <c r="AB832" s="198"/>
      <c r="AC832" s="198"/>
      <c r="AD832" s="198"/>
      <c r="BH832" s="198"/>
      <c r="BI832" s="198"/>
      <c r="BJ832" s="198"/>
      <c r="BK832" s="198"/>
      <c r="BL832" s="198"/>
      <c r="BM832" s="198"/>
      <c r="BN832" s="198"/>
      <c r="BO832" s="198"/>
      <c r="BP832" s="198"/>
      <c r="BQ832" s="198"/>
      <c r="BR832" s="198"/>
      <c r="BS832" s="198"/>
      <c r="BT832" s="198"/>
    </row>
    <row r="833" spans="1:7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198"/>
      <c r="AA833" s="198"/>
      <c r="AB833" s="198"/>
      <c r="AC833" s="198"/>
      <c r="AD833" s="198"/>
      <c r="BH833" s="198"/>
      <c r="BI833" s="198"/>
      <c r="BJ833" s="198"/>
      <c r="BK833" s="198"/>
      <c r="BL833" s="198"/>
      <c r="BM833" s="198"/>
      <c r="BN833" s="198"/>
      <c r="BO833" s="198"/>
      <c r="BP833" s="198"/>
      <c r="BQ833" s="198"/>
      <c r="BR833" s="198"/>
      <c r="BS833" s="198"/>
      <c r="BT833" s="198"/>
    </row>
    <row r="834" spans="1:7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198"/>
      <c r="AA834" s="198"/>
      <c r="AB834" s="198"/>
      <c r="AC834" s="198"/>
      <c r="AD834" s="198"/>
      <c r="BH834" s="198"/>
      <c r="BI834" s="198"/>
      <c r="BJ834" s="198"/>
      <c r="BK834" s="198"/>
      <c r="BL834" s="198"/>
      <c r="BM834" s="198"/>
      <c r="BN834" s="198"/>
      <c r="BO834" s="198"/>
      <c r="BP834" s="198"/>
      <c r="BQ834" s="198"/>
      <c r="BR834" s="198"/>
      <c r="BS834" s="198"/>
      <c r="BT834" s="198"/>
    </row>
    <row r="835" spans="1:7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198"/>
      <c r="AA835" s="198"/>
      <c r="AB835" s="198"/>
      <c r="AC835" s="198"/>
      <c r="AD835" s="198"/>
      <c r="BH835" s="198"/>
      <c r="BI835" s="198"/>
      <c r="BJ835" s="198"/>
      <c r="BK835" s="198"/>
      <c r="BL835" s="198"/>
      <c r="BM835" s="198"/>
      <c r="BN835" s="198"/>
      <c r="BO835" s="198"/>
      <c r="BP835" s="198"/>
      <c r="BQ835" s="198"/>
      <c r="BR835" s="198"/>
      <c r="BS835" s="198"/>
      <c r="BT835" s="198"/>
    </row>
    <row r="836" spans="1:7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198"/>
      <c r="AA836" s="198"/>
      <c r="AB836" s="198"/>
      <c r="AC836" s="198"/>
      <c r="AD836" s="198"/>
      <c r="BH836" s="198"/>
      <c r="BI836" s="198"/>
      <c r="BJ836" s="198"/>
      <c r="BK836" s="198"/>
      <c r="BL836" s="198"/>
      <c r="BM836" s="198"/>
      <c r="BN836" s="198"/>
      <c r="BO836" s="198"/>
      <c r="BP836" s="198"/>
      <c r="BQ836" s="198"/>
      <c r="BR836" s="198"/>
      <c r="BS836" s="198"/>
      <c r="BT836" s="198"/>
    </row>
    <row r="837" spans="1:7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198"/>
      <c r="AA837" s="198"/>
      <c r="AB837" s="198"/>
      <c r="AC837" s="198"/>
      <c r="AD837" s="198"/>
      <c r="BH837" s="198"/>
      <c r="BI837" s="198"/>
      <c r="BJ837" s="198"/>
      <c r="BK837" s="198"/>
      <c r="BL837" s="198"/>
      <c r="BM837" s="198"/>
      <c r="BN837" s="198"/>
      <c r="BO837" s="198"/>
      <c r="BP837" s="198"/>
      <c r="BQ837" s="198"/>
      <c r="BR837" s="198"/>
      <c r="BS837" s="198"/>
      <c r="BT837" s="198"/>
    </row>
    <row r="838" spans="1:7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198"/>
      <c r="AA838" s="198"/>
      <c r="AB838" s="198"/>
      <c r="AC838" s="198"/>
      <c r="AD838" s="198"/>
      <c r="BH838" s="198"/>
      <c r="BI838" s="198"/>
      <c r="BJ838" s="198"/>
      <c r="BK838" s="198"/>
      <c r="BL838" s="198"/>
      <c r="BM838" s="198"/>
      <c r="BN838" s="198"/>
      <c r="BO838" s="198"/>
      <c r="BP838" s="198"/>
      <c r="BQ838" s="198"/>
      <c r="BR838" s="198"/>
      <c r="BS838" s="198"/>
      <c r="BT838" s="198"/>
    </row>
    <row r="839" spans="1:7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198"/>
      <c r="AA839" s="198"/>
      <c r="AB839" s="198"/>
      <c r="AC839" s="198"/>
      <c r="AD839" s="198"/>
      <c r="BH839" s="198"/>
      <c r="BI839" s="198"/>
      <c r="BJ839" s="198"/>
      <c r="BK839" s="198"/>
      <c r="BL839" s="198"/>
      <c r="BM839" s="198"/>
      <c r="BN839" s="198"/>
      <c r="BO839" s="198"/>
      <c r="BP839" s="198"/>
      <c r="BQ839" s="198"/>
      <c r="BR839" s="198"/>
      <c r="BS839" s="198"/>
      <c r="BT839" s="198"/>
    </row>
    <row r="840" spans="1:7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198"/>
      <c r="AA840" s="198"/>
      <c r="AB840" s="198"/>
      <c r="AC840" s="198"/>
      <c r="AD840" s="198"/>
      <c r="BH840" s="198"/>
      <c r="BI840" s="198"/>
      <c r="BJ840" s="198"/>
      <c r="BK840" s="198"/>
      <c r="BL840" s="198"/>
      <c r="BM840" s="198"/>
      <c r="BN840" s="198"/>
      <c r="BO840" s="198"/>
      <c r="BP840" s="198"/>
      <c r="BQ840" s="198"/>
      <c r="BR840" s="198"/>
      <c r="BS840" s="198"/>
      <c r="BT840" s="198"/>
    </row>
    <row r="841" spans="1:7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198"/>
      <c r="AA841" s="198"/>
      <c r="AB841" s="198"/>
      <c r="AC841" s="198"/>
      <c r="AD841" s="198"/>
      <c r="BH841" s="198"/>
      <c r="BI841" s="198"/>
      <c r="BJ841" s="198"/>
      <c r="BK841" s="198"/>
      <c r="BL841" s="198"/>
      <c r="BM841" s="198"/>
      <c r="BN841" s="198"/>
      <c r="BO841" s="198"/>
      <c r="BP841" s="198"/>
      <c r="BQ841" s="198"/>
      <c r="BR841" s="198"/>
      <c r="BS841" s="198"/>
      <c r="BT841" s="198"/>
    </row>
    <row r="842" spans="1:7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198"/>
      <c r="AA842" s="198"/>
      <c r="AB842" s="198"/>
      <c r="AC842" s="198"/>
      <c r="AD842" s="198"/>
      <c r="BH842" s="198"/>
      <c r="BI842" s="198"/>
      <c r="BJ842" s="198"/>
      <c r="BK842" s="198"/>
      <c r="BL842" s="198"/>
      <c r="BM842" s="198"/>
      <c r="BN842" s="198"/>
      <c r="BO842" s="198"/>
      <c r="BP842" s="198"/>
      <c r="BQ842" s="198"/>
      <c r="BR842" s="198"/>
      <c r="BS842" s="198"/>
      <c r="BT842" s="198"/>
    </row>
    <row r="843" spans="1:7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198"/>
      <c r="AA843" s="198"/>
      <c r="AB843" s="198"/>
      <c r="AC843" s="198"/>
      <c r="AD843" s="198"/>
      <c r="BH843" s="198"/>
      <c r="BI843" s="198"/>
      <c r="BJ843" s="198"/>
      <c r="BK843" s="198"/>
      <c r="BL843" s="198"/>
      <c r="BM843" s="198"/>
      <c r="BN843" s="198"/>
      <c r="BO843" s="198"/>
      <c r="BP843" s="198"/>
      <c r="BQ843" s="198"/>
      <c r="BR843" s="198"/>
      <c r="BS843" s="198"/>
      <c r="BT843" s="198"/>
    </row>
    <row r="844" spans="1:7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198"/>
      <c r="AA844" s="198"/>
      <c r="AB844" s="198"/>
      <c r="AC844" s="198"/>
      <c r="AD844" s="198"/>
      <c r="BH844" s="198"/>
      <c r="BI844" s="198"/>
      <c r="BJ844" s="198"/>
      <c r="BK844" s="198"/>
      <c r="BL844" s="198"/>
      <c r="BM844" s="198"/>
      <c r="BN844" s="198"/>
      <c r="BO844" s="198"/>
      <c r="BP844" s="198"/>
      <c r="BQ844" s="198"/>
      <c r="BR844" s="198"/>
      <c r="BS844" s="198"/>
      <c r="BT844" s="198"/>
    </row>
    <row r="845" spans="1:7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198"/>
      <c r="AA845" s="198"/>
      <c r="AB845" s="198"/>
      <c r="AC845" s="198"/>
      <c r="AD845" s="198"/>
      <c r="BH845" s="198"/>
      <c r="BI845" s="198"/>
      <c r="BJ845" s="198"/>
      <c r="BK845" s="198"/>
      <c r="BL845" s="198"/>
      <c r="BM845" s="198"/>
      <c r="BN845" s="198"/>
      <c r="BO845" s="198"/>
      <c r="BP845" s="198"/>
      <c r="BQ845" s="198"/>
      <c r="BR845" s="198"/>
      <c r="BS845" s="198"/>
      <c r="BT845" s="198"/>
    </row>
    <row r="846" spans="1:7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198"/>
      <c r="AA846" s="198"/>
      <c r="AB846" s="198"/>
      <c r="AC846" s="198"/>
      <c r="AD846" s="198"/>
      <c r="BH846" s="198"/>
      <c r="BI846" s="198"/>
      <c r="BJ846" s="198"/>
      <c r="BK846" s="198"/>
      <c r="BL846" s="198"/>
      <c r="BM846" s="198"/>
      <c r="BN846" s="198"/>
      <c r="BO846" s="198"/>
      <c r="BP846" s="198"/>
      <c r="BQ846" s="198"/>
      <c r="BR846" s="198"/>
      <c r="BS846" s="198"/>
      <c r="BT846" s="198"/>
    </row>
    <row r="847" spans="1:7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198"/>
      <c r="AA847" s="198"/>
      <c r="AB847" s="198"/>
      <c r="AC847" s="198"/>
      <c r="AD847" s="198"/>
      <c r="BH847" s="198"/>
      <c r="BI847" s="198"/>
      <c r="BJ847" s="198"/>
      <c r="BK847" s="198"/>
      <c r="BL847" s="198"/>
      <c r="BM847" s="198"/>
      <c r="BN847" s="198"/>
      <c r="BO847" s="198"/>
      <c r="BP847" s="198"/>
      <c r="BQ847" s="198"/>
      <c r="BR847" s="198"/>
      <c r="BS847" s="198"/>
      <c r="BT847" s="198"/>
    </row>
    <row r="848" spans="1:7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198"/>
      <c r="AA848" s="198"/>
      <c r="AB848" s="198"/>
      <c r="AC848" s="198"/>
      <c r="AD848" s="198"/>
      <c r="BH848" s="198"/>
      <c r="BI848" s="198"/>
      <c r="BJ848" s="198"/>
      <c r="BK848" s="198"/>
      <c r="BL848" s="198"/>
      <c r="BM848" s="198"/>
      <c r="BN848" s="198"/>
      <c r="BO848" s="198"/>
      <c r="BP848" s="198"/>
      <c r="BQ848" s="198"/>
      <c r="BR848" s="198"/>
      <c r="BS848" s="198"/>
      <c r="BT848" s="198"/>
    </row>
    <row r="849" spans="1:7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198"/>
      <c r="AA849" s="198"/>
      <c r="AB849" s="198"/>
      <c r="AC849" s="198"/>
      <c r="AD849" s="198"/>
      <c r="BH849" s="198"/>
      <c r="BI849" s="198"/>
      <c r="BJ849" s="198"/>
      <c r="BK849" s="198"/>
      <c r="BL849" s="198"/>
      <c r="BM849" s="198"/>
      <c r="BN849" s="198"/>
      <c r="BO849" s="198"/>
      <c r="BP849" s="198"/>
      <c r="BQ849" s="198"/>
      <c r="BR849" s="198"/>
      <c r="BS849" s="198"/>
      <c r="BT849" s="198"/>
    </row>
    <row r="850" spans="1:7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198"/>
      <c r="AA850" s="198"/>
      <c r="AB850" s="198"/>
      <c r="AC850" s="198"/>
      <c r="AD850" s="198"/>
      <c r="BH850" s="198"/>
      <c r="BI850" s="198"/>
      <c r="BJ850" s="198"/>
      <c r="BK850" s="198"/>
      <c r="BL850" s="198"/>
      <c r="BM850" s="198"/>
      <c r="BN850" s="198"/>
      <c r="BO850" s="198"/>
      <c r="BP850" s="198"/>
      <c r="BQ850" s="198"/>
      <c r="BR850" s="198"/>
      <c r="BS850" s="198"/>
      <c r="BT850" s="198"/>
    </row>
    <row r="851" spans="1:7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198"/>
      <c r="AA851" s="198"/>
      <c r="AB851" s="198"/>
      <c r="AC851" s="198"/>
      <c r="AD851" s="198"/>
      <c r="BH851" s="198"/>
      <c r="BI851" s="198"/>
      <c r="BJ851" s="198"/>
      <c r="BK851" s="198"/>
      <c r="BL851" s="198"/>
      <c r="BM851" s="198"/>
      <c r="BN851" s="198"/>
      <c r="BO851" s="198"/>
      <c r="BP851" s="198"/>
      <c r="BQ851" s="198"/>
      <c r="BR851" s="198"/>
      <c r="BS851" s="198"/>
      <c r="BT851" s="198"/>
    </row>
    <row r="852" spans="1:7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198"/>
      <c r="AA852" s="198"/>
      <c r="AB852" s="198"/>
      <c r="AC852" s="198"/>
      <c r="AD852" s="198"/>
      <c r="BH852" s="198"/>
      <c r="BI852" s="198"/>
      <c r="BJ852" s="198"/>
      <c r="BK852" s="198"/>
      <c r="BL852" s="198"/>
      <c r="BM852" s="198"/>
      <c r="BN852" s="198"/>
      <c r="BO852" s="198"/>
      <c r="BP852" s="198"/>
      <c r="BQ852" s="198"/>
      <c r="BR852" s="198"/>
      <c r="BS852" s="198"/>
      <c r="BT852" s="198"/>
    </row>
    <row r="853" spans="1:7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198"/>
      <c r="AA853" s="198"/>
      <c r="AB853" s="198"/>
      <c r="AC853" s="198"/>
      <c r="AD853" s="198"/>
      <c r="BH853" s="198"/>
      <c r="BI853" s="198"/>
      <c r="BJ853" s="198"/>
      <c r="BK853" s="198"/>
      <c r="BL853" s="198"/>
      <c r="BM853" s="198"/>
      <c r="BN853" s="198"/>
      <c r="BO853" s="198"/>
      <c r="BP853" s="198"/>
      <c r="BQ853" s="198"/>
      <c r="BR853" s="198"/>
      <c r="BS853" s="198"/>
      <c r="BT853" s="198"/>
    </row>
    <row r="854" spans="1:7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198"/>
      <c r="AA854" s="198"/>
      <c r="AB854" s="198"/>
      <c r="AC854" s="198"/>
      <c r="AD854" s="198"/>
      <c r="BH854" s="198"/>
      <c r="BI854" s="198"/>
      <c r="BJ854" s="198"/>
      <c r="BK854" s="198"/>
      <c r="BL854" s="198"/>
      <c r="BM854" s="198"/>
      <c r="BN854" s="198"/>
      <c r="BO854" s="198"/>
      <c r="BP854" s="198"/>
      <c r="BQ854" s="198"/>
      <c r="BR854" s="198"/>
      <c r="BS854" s="198"/>
      <c r="BT854" s="198"/>
    </row>
    <row r="855" spans="1:7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198"/>
      <c r="AA855" s="198"/>
      <c r="AB855" s="198"/>
      <c r="AC855" s="198"/>
      <c r="AD855" s="198"/>
      <c r="BH855" s="198"/>
      <c r="BI855" s="198"/>
      <c r="BJ855" s="198"/>
      <c r="BK855" s="198"/>
      <c r="BL855" s="198"/>
      <c r="BM855" s="198"/>
      <c r="BN855" s="198"/>
      <c r="BO855" s="198"/>
      <c r="BP855" s="198"/>
      <c r="BQ855" s="198"/>
      <c r="BR855" s="198"/>
      <c r="BS855" s="198"/>
      <c r="BT855" s="198"/>
    </row>
    <row r="856" spans="1:7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BH856" s="198"/>
      <c r="BI856" s="198"/>
      <c r="BJ856" s="198"/>
      <c r="BK856" s="198"/>
      <c r="BL856" s="198"/>
      <c r="BM856" s="198"/>
      <c r="BN856" s="198"/>
      <c r="BO856" s="198"/>
      <c r="BP856" s="198"/>
      <c r="BQ856" s="198"/>
      <c r="BR856" s="198"/>
      <c r="BS856" s="198"/>
      <c r="BT856" s="198"/>
    </row>
    <row r="857" spans="1:7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BH857" s="198"/>
      <c r="BI857" s="198"/>
      <c r="BJ857" s="198"/>
      <c r="BK857" s="198"/>
      <c r="BL857" s="198"/>
      <c r="BM857" s="198"/>
      <c r="BN857" s="198"/>
      <c r="BO857" s="198"/>
      <c r="BP857" s="198"/>
      <c r="BQ857" s="198"/>
      <c r="BR857" s="198"/>
      <c r="BS857" s="198"/>
      <c r="BT857" s="198"/>
    </row>
    <row r="858" spans="1:7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BH858" s="198"/>
      <c r="BI858" s="198"/>
      <c r="BJ858" s="198"/>
      <c r="BK858" s="198"/>
      <c r="BL858" s="198"/>
      <c r="BM858" s="198"/>
      <c r="BN858" s="198"/>
      <c r="BO858" s="198"/>
      <c r="BP858" s="198"/>
      <c r="BQ858" s="198"/>
      <c r="BR858" s="198"/>
      <c r="BS858" s="198"/>
      <c r="BT858" s="198"/>
    </row>
    <row r="859" spans="1:7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BH859" s="198"/>
      <c r="BI859" s="198"/>
      <c r="BJ859" s="198"/>
      <c r="BK859" s="198"/>
      <c r="BL859" s="198"/>
      <c r="BM859" s="198"/>
      <c r="BN859" s="198"/>
      <c r="BO859" s="198"/>
      <c r="BP859" s="198"/>
      <c r="BQ859" s="198"/>
      <c r="BR859" s="198"/>
      <c r="BS859" s="198"/>
      <c r="BT859" s="198"/>
    </row>
    <row r="860" spans="1:7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BH860" s="198"/>
      <c r="BI860" s="198"/>
      <c r="BJ860" s="198"/>
      <c r="BK860" s="198"/>
      <c r="BL860" s="198"/>
      <c r="BM860" s="198"/>
      <c r="BN860" s="198"/>
      <c r="BO860" s="198"/>
      <c r="BP860" s="198"/>
      <c r="BQ860" s="198"/>
      <c r="BR860" s="198"/>
      <c r="BS860" s="198"/>
      <c r="BT860" s="198"/>
    </row>
    <row r="861" spans="1:7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BH861" s="198"/>
      <c r="BI861" s="198"/>
      <c r="BJ861" s="198"/>
      <c r="BK861" s="198"/>
      <c r="BL861" s="198"/>
      <c r="BM861" s="198"/>
      <c r="BN861" s="198"/>
      <c r="BO861" s="198"/>
      <c r="BP861" s="198"/>
      <c r="BQ861" s="198"/>
      <c r="BR861" s="198"/>
      <c r="BS861" s="198"/>
      <c r="BT861" s="198"/>
    </row>
    <row r="862" spans="1:7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BH862" s="198"/>
      <c r="BI862" s="198"/>
      <c r="BJ862" s="198"/>
      <c r="BK862" s="198"/>
      <c r="BL862" s="198"/>
      <c r="BM862" s="198"/>
      <c r="BN862" s="198"/>
      <c r="BO862" s="198"/>
      <c r="BP862" s="198"/>
      <c r="BQ862" s="198"/>
      <c r="BR862" s="198"/>
      <c r="BS862" s="198"/>
      <c r="BT862" s="198"/>
    </row>
    <row r="863" spans="1:7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BH863" s="198"/>
      <c r="BI863" s="198"/>
      <c r="BJ863" s="198"/>
      <c r="BK863" s="198"/>
      <c r="BL863" s="198"/>
      <c r="BM863" s="198"/>
      <c r="BN863" s="198"/>
      <c r="BO863" s="198"/>
      <c r="BP863" s="198"/>
      <c r="BQ863" s="198"/>
      <c r="BR863" s="198"/>
      <c r="BS863" s="198"/>
      <c r="BT863" s="198"/>
    </row>
    <row r="864" spans="1:7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BH864" s="198"/>
      <c r="BI864" s="198"/>
      <c r="BJ864" s="198"/>
      <c r="BK864" s="198"/>
      <c r="BL864" s="198"/>
      <c r="BM864" s="198"/>
      <c r="BN864" s="198"/>
      <c r="BO864" s="198"/>
      <c r="BP864" s="198"/>
      <c r="BQ864" s="198"/>
      <c r="BR864" s="198"/>
      <c r="BS864" s="198"/>
      <c r="BT864" s="198"/>
    </row>
    <row r="865" spans="1:7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BH865" s="198"/>
      <c r="BI865" s="198"/>
      <c r="BJ865" s="198"/>
      <c r="BK865" s="198"/>
      <c r="BL865" s="198"/>
      <c r="BM865" s="198"/>
      <c r="BN865" s="198"/>
      <c r="BO865" s="198"/>
      <c r="BP865" s="198"/>
      <c r="BQ865" s="198"/>
      <c r="BR865" s="198"/>
      <c r="BS865" s="198"/>
      <c r="BT865" s="198"/>
    </row>
    <row r="866" spans="1:7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BH866" s="198"/>
      <c r="BI866" s="198"/>
      <c r="BJ866" s="198"/>
      <c r="BK866" s="198"/>
      <c r="BL866" s="198"/>
      <c r="BM866" s="198"/>
      <c r="BN866" s="198"/>
      <c r="BO866" s="198"/>
      <c r="BP866" s="198"/>
      <c r="BQ866" s="198"/>
      <c r="BR866" s="198"/>
      <c r="BS866" s="198"/>
      <c r="BT866" s="198"/>
    </row>
    <row r="867" spans="1:7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BH867" s="198"/>
      <c r="BI867" s="198"/>
      <c r="BJ867" s="198"/>
      <c r="BK867" s="198"/>
      <c r="BL867" s="198"/>
      <c r="BM867" s="198"/>
      <c r="BN867" s="198"/>
      <c r="BO867" s="198"/>
      <c r="BP867" s="198"/>
      <c r="BQ867" s="198"/>
      <c r="BR867" s="198"/>
      <c r="BS867" s="198"/>
      <c r="BT867" s="198"/>
    </row>
    <row r="868" spans="1:7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BH868" s="198"/>
      <c r="BI868" s="198"/>
      <c r="BJ868" s="198"/>
      <c r="BK868" s="198"/>
      <c r="BL868" s="198"/>
      <c r="BM868" s="198"/>
      <c r="BN868" s="198"/>
      <c r="BO868" s="198"/>
      <c r="BP868" s="198"/>
      <c r="BQ868" s="198"/>
      <c r="BR868" s="198"/>
      <c r="BS868" s="198"/>
      <c r="BT868" s="198"/>
    </row>
    <row r="869" spans="1:7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BH869" s="198"/>
      <c r="BI869" s="198"/>
      <c r="BJ869" s="198"/>
      <c r="BK869" s="198"/>
      <c r="BL869" s="198"/>
      <c r="BM869" s="198"/>
      <c r="BN869" s="198"/>
      <c r="BO869" s="198"/>
      <c r="BP869" s="198"/>
      <c r="BQ869" s="198"/>
      <c r="BR869" s="198"/>
      <c r="BS869" s="198"/>
      <c r="BT869" s="198"/>
    </row>
    <row r="870" spans="1:7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BH870" s="198"/>
      <c r="BI870" s="198"/>
      <c r="BJ870" s="198"/>
      <c r="BK870" s="198"/>
      <c r="BL870" s="198"/>
      <c r="BM870" s="198"/>
      <c r="BN870" s="198"/>
      <c r="BO870" s="198"/>
      <c r="BP870" s="198"/>
      <c r="BQ870" s="198"/>
      <c r="BR870" s="198"/>
      <c r="BS870" s="198"/>
      <c r="BT870" s="198"/>
    </row>
    <row r="871" spans="1:7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BH871" s="198"/>
      <c r="BI871" s="198"/>
      <c r="BJ871" s="198"/>
      <c r="BK871" s="198"/>
      <c r="BL871" s="198"/>
      <c r="BM871" s="198"/>
      <c r="BN871" s="198"/>
      <c r="BO871" s="198"/>
      <c r="BP871" s="198"/>
      <c r="BQ871" s="198"/>
      <c r="BR871" s="198"/>
      <c r="BS871" s="198"/>
      <c r="BT871" s="198"/>
    </row>
    <row r="872" spans="1:72">
      <c r="BH872" s="198"/>
      <c r="BI872" s="198"/>
      <c r="BJ872" s="198"/>
      <c r="BK872" s="198"/>
      <c r="BL872" s="198"/>
      <c r="BM872" s="198"/>
      <c r="BN872" s="198"/>
      <c r="BO872" s="198"/>
      <c r="BP872" s="198"/>
      <c r="BQ872" s="198"/>
      <c r="BR872" s="198"/>
      <c r="BS872" s="198"/>
      <c r="BT872" s="198"/>
    </row>
    <row r="873" spans="1:72">
      <c r="BH873" s="198"/>
      <c r="BI873" s="198"/>
      <c r="BJ873" s="198"/>
      <c r="BK873" s="198"/>
      <c r="BL873" s="198"/>
      <c r="BM873" s="198"/>
      <c r="BN873" s="198"/>
      <c r="BO873" s="198"/>
      <c r="BP873" s="198"/>
      <c r="BQ873" s="198"/>
      <c r="BR873" s="198"/>
      <c r="BS873" s="198"/>
      <c r="BT873" s="198"/>
    </row>
    <row r="874" spans="1:72">
      <c r="BH874" s="198"/>
      <c r="BI874" s="198"/>
      <c r="BJ874" s="198"/>
      <c r="BK874" s="198"/>
      <c r="BL874" s="198"/>
      <c r="BM874" s="198"/>
      <c r="BN874" s="198"/>
      <c r="BO874" s="198"/>
      <c r="BP874" s="198"/>
      <c r="BQ874" s="198"/>
      <c r="BR874" s="198"/>
      <c r="BS874" s="198"/>
      <c r="BT874" s="198"/>
    </row>
    <row r="875" spans="1:72">
      <c r="BH875" s="198"/>
      <c r="BI875" s="198"/>
      <c r="BJ875" s="198"/>
      <c r="BK875" s="198"/>
      <c r="BL875" s="198"/>
      <c r="BM875" s="198"/>
      <c r="BN875" s="198"/>
      <c r="BO875" s="198"/>
      <c r="BP875" s="198"/>
      <c r="BQ875" s="198"/>
      <c r="BR875" s="198"/>
      <c r="BS875" s="198"/>
      <c r="BT875" s="198"/>
    </row>
    <row r="876" spans="1:72">
      <c r="BH876" s="198"/>
      <c r="BI876" s="198"/>
      <c r="BJ876" s="198"/>
      <c r="BK876" s="198"/>
      <c r="BL876" s="198"/>
      <c r="BM876" s="198"/>
      <c r="BN876" s="198"/>
      <c r="BO876" s="198"/>
      <c r="BP876" s="198"/>
      <c r="BQ876" s="198"/>
      <c r="BR876" s="198"/>
      <c r="BS876" s="198"/>
      <c r="BT876" s="198"/>
    </row>
    <row r="877" spans="1:72">
      <c r="BH877" s="198"/>
      <c r="BI877" s="198"/>
      <c r="BJ877" s="198"/>
      <c r="BK877" s="198"/>
      <c r="BL877" s="198"/>
      <c r="BM877" s="198"/>
      <c r="BN877" s="198"/>
      <c r="BO877" s="198"/>
      <c r="BP877" s="198"/>
      <c r="BQ877" s="198"/>
      <c r="BR877" s="198"/>
      <c r="BS877" s="198"/>
      <c r="BT877" s="198"/>
    </row>
    <row r="878" spans="1:72">
      <c r="BH878" s="198"/>
      <c r="BI878" s="198"/>
      <c r="BJ878" s="198"/>
      <c r="BK878" s="198"/>
      <c r="BL878" s="198"/>
      <c r="BM878" s="198"/>
      <c r="BN878" s="198"/>
      <c r="BO878" s="198"/>
      <c r="BP878" s="198"/>
      <c r="BQ878" s="198"/>
      <c r="BR878" s="198"/>
      <c r="BS878" s="198"/>
      <c r="BT878" s="198"/>
    </row>
    <row r="879" spans="1:72">
      <c r="BH879" s="198"/>
      <c r="BI879" s="198"/>
      <c r="BJ879" s="198"/>
      <c r="BK879" s="198"/>
      <c r="BL879" s="198"/>
      <c r="BM879" s="198"/>
      <c r="BN879" s="198"/>
      <c r="BO879" s="198"/>
      <c r="BP879" s="198"/>
      <c r="BQ879" s="198"/>
      <c r="BR879" s="198"/>
      <c r="BS879" s="198"/>
      <c r="BT879" s="198"/>
    </row>
    <row r="880" spans="1:72">
      <c r="BH880" s="198"/>
      <c r="BI880" s="198"/>
      <c r="BJ880" s="198"/>
      <c r="BK880" s="198"/>
      <c r="BL880" s="198"/>
      <c r="BM880" s="198"/>
      <c r="BN880" s="198"/>
      <c r="BO880" s="198"/>
      <c r="BP880" s="198"/>
      <c r="BQ880" s="198"/>
      <c r="BR880" s="198"/>
      <c r="BS880" s="198"/>
      <c r="BT880" s="198"/>
    </row>
    <row r="881" spans="60:72">
      <c r="BH881" s="198"/>
      <c r="BI881" s="198"/>
      <c r="BJ881" s="198"/>
      <c r="BK881" s="198"/>
      <c r="BL881" s="198"/>
      <c r="BM881" s="198"/>
      <c r="BN881" s="198"/>
      <c r="BO881" s="198"/>
      <c r="BP881" s="198"/>
      <c r="BQ881" s="198"/>
      <c r="BR881" s="198"/>
      <c r="BS881" s="198"/>
      <c r="BT881" s="198"/>
    </row>
    <row r="882" spans="60:72">
      <c r="BH882" s="198"/>
      <c r="BI882" s="198"/>
      <c r="BJ882" s="198"/>
      <c r="BK882" s="198"/>
      <c r="BL882" s="198"/>
      <c r="BM882" s="198"/>
      <c r="BN882" s="198"/>
      <c r="BO882" s="198"/>
      <c r="BP882" s="198"/>
      <c r="BQ882" s="198"/>
      <c r="BR882" s="198"/>
      <c r="BS882" s="198"/>
      <c r="BT882" s="198"/>
    </row>
    <row r="883" spans="60:72">
      <c r="BH883" s="198"/>
      <c r="BI883" s="198"/>
      <c r="BJ883" s="198"/>
      <c r="BK883" s="198"/>
      <c r="BL883" s="198"/>
      <c r="BM883" s="198"/>
      <c r="BN883" s="198"/>
      <c r="BO883" s="198"/>
      <c r="BP883" s="198"/>
      <c r="BQ883" s="198"/>
      <c r="BR883" s="198"/>
      <c r="BS883" s="198"/>
      <c r="BT883" s="198"/>
    </row>
    <row r="884" spans="60:72">
      <c r="BH884" s="198"/>
      <c r="BI884" s="198"/>
      <c r="BJ884" s="198"/>
      <c r="BK884" s="198"/>
      <c r="BL884" s="198"/>
      <c r="BM884" s="198"/>
      <c r="BN884" s="198"/>
      <c r="BO884" s="198"/>
      <c r="BP884" s="198"/>
      <c r="BQ884" s="198"/>
      <c r="BR884" s="198"/>
      <c r="BS884" s="198"/>
      <c r="BT884" s="198"/>
    </row>
    <row r="885" spans="60:72">
      <c r="BH885" s="198"/>
      <c r="BI885" s="198"/>
      <c r="BJ885" s="198"/>
      <c r="BK885" s="198"/>
      <c r="BL885" s="198"/>
      <c r="BM885" s="198"/>
      <c r="BN885" s="198"/>
      <c r="BO885" s="198"/>
      <c r="BP885" s="198"/>
      <c r="BQ885" s="198"/>
      <c r="BR885" s="198"/>
      <c r="BS885" s="198"/>
      <c r="BT885" s="198"/>
    </row>
    <row r="886" spans="60:72">
      <c r="BH886" s="198"/>
      <c r="BI886" s="198"/>
      <c r="BJ886" s="198"/>
      <c r="BK886" s="198"/>
      <c r="BL886" s="198"/>
      <c r="BM886" s="198"/>
      <c r="BN886" s="198"/>
      <c r="BO886" s="198"/>
      <c r="BP886" s="198"/>
      <c r="BQ886" s="198"/>
      <c r="BR886" s="198"/>
      <c r="BS886" s="198"/>
      <c r="BT886" s="198"/>
    </row>
    <row r="887" spans="60:72">
      <c r="BH887" s="198"/>
      <c r="BI887" s="198"/>
      <c r="BJ887" s="198"/>
      <c r="BK887" s="198"/>
      <c r="BL887" s="198"/>
      <c r="BM887" s="198"/>
      <c r="BN887" s="198"/>
      <c r="BO887" s="198"/>
      <c r="BP887" s="198"/>
      <c r="BQ887" s="198"/>
      <c r="BR887" s="198"/>
      <c r="BS887" s="198"/>
      <c r="BT887" s="198"/>
    </row>
    <row r="888" spans="60:72">
      <c r="BH888" s="198"/>
      <c r="BI888" s="198"/>
      <c r="BJ888" s="198"/>
      <c r="BK888" s="198"/>
      <c r="BL888" s="198"/>
      <c r="BM888" s="198"/>
      <c r="BN888" s="198"/>
      <c r="BO888" s="198"/>
      <c r="BP888" s="198"/>
      <c r="BQ888" s="198"/>
      <c r="BR888" s="198"/>
      <c r="BS888" s="198"/>
      <c r="BT888" s="198"/>
    </row>
    <row r="889" spans="60:72">
      <c r="BH889" s="198"/>
      <c r="BI889" s="198"/>
      <c r="BJ889" s="198"/>
      <c r="BK889" s="198"/>
      <c r="BL889" s="198"/>
      <c r="BM889" s="198"/>
      <c r="BN889" s="198"/>
      <c r="BO889" s="198"/>
      <c r="BP889" s="198"/>
      <c r="BQ889" s="198"/>
      <c r="BR889" s="198"/>
      <c r="BS889" s="198"/>
      <c r="BT889" s="198"/>
    </row>
    <row r="890" spans="60:72">
      <c r="BH890" s="198"/>
      <c r="BI890" s="198"/>
      <c r="BJ890" s="198"/>
      <c r="BK890" s="198"/>
      <c r="BL890" s="198"/>
      <c r="BM890" s="198"/>
      <c r="BN890" s="198"/>
      <c r="BO890" s="198"/>
      <c r="BP890" s="198"/>
      <c r="BQ890" s="198"/>
      <c r="BR890" s="198"/>
      <c r="BS890" s="198"/>
      <c r="BT890" s="198"/>
    </row>
    <row r="891" spans="60:72">
      <c r="BH891" s="198"/>
      <c r="BI891" s="198"/>
      <c r="BJ891" s="198"/>
      <c r="BK891" s="198"/>
      <c r="BL891" s="198"/>
      <c r="BM891" s="198"/>
      <c r="BN891" s="198"/>
      <c r="BO891" s="198"/>
      <c r="BP891" s="198"/>
      <c r="BQ891" s="198"/>
      <c r="BR891" s="198"/>
      <c r="BS891" s="198"/>
      <c r="BT891" s="198"/>
    </row>
    <row r="892" spans="60:72">
      <c r="BH892" s="198"/>
      <c r="BI892" s="198"/>
      <c r="BJ892" s="198"/>
      <c r="BK892" s="198"/>
      <c r="BL892" s="198"/>
      <c r="BM892" s="198"/>
      <c r="BN892" s="198"/>
      <c r="BO892" s="198"/>
      <c r="BP892" s="198"/>
      <c r="BQ892" s="198"/>
      <c r="BR892" s="198"/>
      <c r="BS892" s="198"/>
      <c r="BT892" s="198"/>
    </row>
    <row r="893" spans="60:72">
      <c r="BH893" s="198"/>
      <c r="BI893" s="198"/>
      <c r="BJ893" s="198"/>
      <c r="BK893" s="198"/>
      <c r="BL893" s="198"/>
      <c r="BM893" s="198"/>
      <c r="BN893" s="198"/>
      <c r="BO893" s="198"/>
      <c r="BP893" s="198"/>
      <c r="BQ893" s="198"/>
      <c r="BR893" s="198"/>
      <c r="BS893" s="198"/>
      <c r="BT893" s="198"/>
    </row>
    <row r="894" spans="60:72">
      <c r="BH894" s="198"/>
      <c r="BI894" s="198"/>
      <c r="BJ894" s="198"/>
      <c r="BK894" s="198"/>
      <c r="BL894" s="198"/>
      <c r="BM894" s="198"/>
      <c r="BN894" s="198"/>
      <c r="BO894" s="198"/>
      <c r="BP894" s="198"/>
      <c r="BQ894" s="198"/>
      <c r="BR894" s="198"/>
      <c r="BS894" s="198"/>
      <c r="BT894" s="198"/>
    </row>
    <row r="895" spans="60:72">
      <c r="BH895" s="198"/>
      <c r="BI895" s="198"/>
      <c r="BJ895" s="198"/>
      <c r="BK895" s="198"/>
      <c r="BL895" s="198"/>
      <c r="BM895" s="198"/>
      <c r="BN895" s="198"/>
      <c r="BO895" s="198"/>
      <c r="BP895" s="198"/>
      <c r="BQ895" s="198"/>
      <c r="BR895" s="198"/>
      <c r="BS895" s="198"/>
      <c r="BT895" s="198"/>
    </row>
    <row r="896" spans="60:72">
      <c r="BH896" s="198"/>
      <c r="BI896" s="198"/>
      <c r="BJ896" s="198"/>
      <c r="BK896" s="198"/>
      <c r="BL896" s="198"/>
      <c r="BM896" s="198"/>
      <c r="BN896" s="198"/>
      <c r="BO896" s="198"/>
      <c r="BP896" s="198"/>
      <c r="BQ896" s="198"/>
      <c r="BR896" s="198"/>
      <c r="BS896" s="198"/>
      <c r="BT896" s="198"/>
    </row>
    <row r="897" spans="60:72">
      <c r="BH897" s="198"/>
      <c r="BI897" s="198"/>
      <c r="BJ897" s="198"/>
      <c r="BK897" s="198"/>
      <c r="BL897" s="198"/>
      <c r="BM897" s="198"/>
      <c r="BN897" s="198"/>
      <c r="BO897" s="198"/>
      <c r="BP897" s="198"/>
      <c r="BQ897" s="198"/>
      <c r="BR897" s="198"/>
      <c r="BS897" s="198"/>
      <c r="BT897" s="198"/>
    </row>
    <row r="898" spans="60:72">
      <c r="BH898" s="198"/>
      <c r="BI898" s="198"/>
      <c r="BJ898" s="198"/>
      <c r="BK898" s="198"/>
      <c r="BL898" s="198"/>
      <c r="BM898" s="198"/>
      <c r="BN898" s="198"/>
      <c r="BO898" s="198"/>
      <c r="BP898" s="198"/>
      <c r="BQ898" s="198"/>
      <c r="BR898" s="198"/>
      <c r="BS898" s="198"/>
      <c r="BT898" s="198"/>
    </row>
    <row r="899" spans="60:72">
      <c r="BH899" s="198"/>
      <c r="BI899" s="198"/>
      <c r="BJ899" s="198"/>
      <c r="BK899" s="198"/>
      <c r="BL899" s="198"/>
      <c r="BM899" s="198"/>
      <c r="BN899" s="198"/>
      <c r="BO899" s="198"/>
      <c r="BP899" s="198"/>
      <c r="BQ899" s="198"/>
      <c r="BR899" s="198"/>
      <c r="BS899" s="198"/>
      <c r="BT899" s="198"/>
    </row>
    <row r="900" spans="60:72">
      <c r="BH900" s="198"/>
      <c r="BI900" s="198"/>
      <c r="BJ900" s="198"/>
      <c r="BK900" s="198"/>
      <c r="BL900" s="198"/>
      <c r="BM900" s="198"/>
      <c r="BN900" s="198"/>
      <c r="BO900" s="198"/>
      <c r="BP900" s="198"/>
      <c r="BQ900" s="198"/>
      <c r="BR900" s="198"/>
      <c r="BS900" s="198"/>
      <c r="BT900" s="198"/>
    </row>
    <row r="901" spans="60:72">
      <c r="BH901" s="198"/>
      <c r="BI901" s="198"/>
      <c r="BJ901" s="198"/>
      <c r="BK901" s="198"/>
      <c r="BL901" s="198"/>
      <c r="BM901" s="198"/>
      <c r="BN901" s="198"/>
      <c r="BO901" s="198"/>
      <c r="BP901" s="198"/>
      <c r="BQ901" s="198"/>
      <c r="BR901" s="198"/>
      <c r="BS901" s="198"/>
      <c r="BT901" s="198"/>
    </row>
    <row r="902" spans="60:72">
      <c r="BH902" s="198"/>
      <c r="BI902" s="198"/>
      <c r="BJ902" s="198"/>
      <c r="BK902" s="198"/>
      <c r="BL902" s="198"/>
      <c r="BM902" s="198"/>
      <c r="BN902" s="198"/>
      <c r="BO902" s="198"/>
      <c r="BP902" s="198"/>
      <c r="BQ902" s="198"/>
      <c r="BR902" s="198"/>
      <c r="BS902" s="198"/>
      <c r="BT902" s="198"/>
    </row>
    <row r="903" spans="60:72">
      <c r="BH903" s="198"/>
      <c r="BI903" s="198"/>
      <c r="BJ903" s="198"/>
      <c r="BK903" s="198"/>
      <c r="BL903" s="198"/>
      <c r="BM903" s="198"/>
      <c r="BN903" s="198"/>
      <c r="BO903" s="198"/>
      <c r="BP903" s="198"/>
      <c r="BQ903" s="198"/>
      <c r="BR903" s="198"/>
      <c r="BS903" s="198"/>
      <c r="BT903" s="198"/>
    </row>
    <row r="904" spans="60:72">
      <c r="BH904" s="198"/>
      <c r="BI904" s="198"/>
      <c r="BJ904" s="198"/>
      <c r="BK904" s="198"/>
      <c r="BL904" s="198"/>
      <c r="BM904" s="198"/>
      <c r="BN904" s="198"/>
      <c r="BO904" s="198"/>
      <c r="BP904" s="198"/>
      <c r="BQ904" s="198"/>
      <c r="BR904" s="198"/>
      <c r="BS904" s="198"/>
      <c r="BT904" s="198"/>
    </row>
    <row r="905" spans="60:72">
      <c r="BH905" s="198"/>
      <c r="BI905" s="198"/>
      <c r="BJ905" s="198"/>
      <c r="BK905" s="198"/>
      <c r="BL905" s="198"/>
      <c r="BM905" s="198"/>
      <c r="BN905" s="198"/>
      <c r="BO905" s="198"/>
      <c r="BP905" s="198"/>
      <c r="BQ905" s="198"/>
      <c r="BR905" s="198"/>
      <c r="BS905" s="198"/>
      <c r="BT905" s="198"/>
    </row>
    <row r="906" spans="60:72">
      <c r="BH906" s="198"/>
      <c r="BI906" s="198"/>
      <c r="BJ906" s="198"/>
      <c r="BK906" s="198"/>
      <c r="BL906" s="198"/>
      <c r="BM906" s="198"/>
      <c r="BN906" s="198"/>
      <c r="BO906" s="198"/>
      <c r="BP906" s="198"/>
      <c r="BQ906" s="198"/>
      <c r="BR906" s="198"/>
      <c r="BS906" s="198"/>
      <c r="BT906" s="198"/>
    </row>
    <row r="907" spans="60:72">
      <c r="BH907" s="198"/>
      <c r="BI907" s="198"/>
      <c r="BJ907" s="198"/>
      <c r="BK907" s="198"/>
      <c r="BL907" s="198"/>
      <c r="BM907" s="198"/>
      <c r="BN907" s="198"/>
      <c r="BO907" s="198"/>
      <c r="BP907" s="198"/>
      <c r="BQ907" s="198"/>
      <c r="BR907" s="198"/>
      <c r="BS907" s="198"/>
      <c r="BT907" s="198"/>
    </row>
    <row r="908" spans="60:72">
      <c r="BH908" s="198"/>
      <c r="BI908" s="198"/>
      <c r="BJ908" s="198"/>
      <c r="BK908" s="198"/>
      <c r="BL908" s="198"/>
      <c r="BM908" s="198"/>
      <c r="BN908" s="198"/>
      <c r="BO908" s="198"/>
      <c r="BP908" s="198"/>
      <c r="BQ908" s="198"/>
      <c r="BR908" s="198"/>
      <c r="BS908" s="198"/>
      <c r="BT908" s="198"/>
    </row>
    <row r="909" spans="60:72">
      <c r="BH909" s="198"/>
      <c r="BI909" s="198"/>
      <c r="BJ909" s="198"/>
      <c r="BK909" s="198"/>
      <c r="BL909" s="198"/>
      <c r="BM909" s="198"/>
      <c r="BN909" s="198"/>
      <c r="BO909" s="198"/>
      <c r="BP909" s="198"/>
      <c r="BQ909" s="198"/>
      <c r="BR909" s="198"/>
      <c r="BS909" s="198"/>
      <c r="BT909" s="198"/>
    </row>
    <row r="910" spans="60:72">
      <c r="BH910" s="198"/>
      <c r="BI910" s="198"/>
      <c r="BJ910" s="198"/>
      <c r="BK910" s="198"/>
      <c r="BL910" s="198"/>
      <c r="BM910" s="198"/>
      <c r="BN910" s="198"/>
      <c r="BO910" s="198"/>
      <c r="BP910" s="198"/>
      <c r="BQ910" s="198"/>
      <c r="BR910" s="198"/>
      <c r="BS910" s="198"/>
      <c r="BT910" s="198"/>
    </row>
    <row r="911" spans="60:72">
      <c r="BH911" s="198"/>
      <c r="BI911" s="198"/>
      <c r="BJ911" s="198"/>
      <c r="BK911" s="198"/>
      <c r="BL911" s="198"/>
      <c r="BM911" s="198"/>
      <c r="BN911" s="198"/>
      <c r="BO911" s="198"/>
      <c r="BP911" s="198"/>
      <c r="BQ911" s="198"/>
      <c r="BR911" s="198"/>
      <c r="BS911" s="198"/>
      <c r="BT911" s="198"/>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635" max="16383" man="1"/>
  </rowBreaks>
  <ignoredErrors>
    <ignoredError sqref="L110 L112 L114 L116 L118 L120 L122 L124 L126 L128 L130 L132 L134 L136 L138 L140 L142 L144 N146:Q146 L271 L273 L275 L277 L149:Q149 L281 L283 L285 L287 L289 L291 L293 L295 L297 L299 L279 L146 M109 M270:Q270 N118:Q118 M113:Q113 M117:Q117 M121:Q121 M125:Q125 M129:Q129 M133:Q133 M111:Q111 M115:Q115 M119:Q119 M123:Q123 M127:Q127 M131:Q131 N134:Q134 N112:Q112 N116:Q116 N120:Q120 N122:Q122 N126:Q126 N124:Q124 M135:Q135 N128:Q128 N110:Q110 N114:Q114 N130:Q130 M137:Q137 M139:Q139 N109:Q109 N132:Q132 M141:Q141 M143:Q143 M145:Q145 N136:Q136 N138:Q138 N140:Q140 N142:Q142 N144:Q144 M278 M272 N276:Q276 N274:Q274 N306:Q306 M282 M280 M274 M276 M288 N272:Q272 N304:Q304 N302:Q302 N300:Q300 N298:Q298 N296:Q296 N294:Q294 N292:Q292 N290:Q290 N288:Q288 N286:Q286 N284:Q284 N282:Q282 N280:Q280 N278:Q278 M284 M286 N307:Q327 N275:Q275 N273:Q273 L303 N279:Q279 N271:Q271 N305:Q305 N303:Q303 N301:Q301 N299:Q299 N297:Q297 N295:Q295 N293:Q293 N291:Q291 N289:Q289 N287:Q287 N285:Q285 N283:Q283 N281:Q281 N277:Q277 L301:L302 L304:L327 L148 N148:Q148 L151:Q151 L150 N150:Q150 L153:Q153 L152 N152:Q152 L155:Q155 L154 N154:Q154 L157:Q157 L156 N156:Q156 L159:Q159 L158 N158:Q158 L161:Q161 L160 N160:Q160 L163:Q163 L162 N162:Q162 L165:Q165 L164 N164:Q164 L167 L166 N166:Q166 N167:Q167"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64"/>
  <sheetViews>
    <sheetView zoomScaleNormal="100" workbookViewId="0">
      <pane ySplit="4" topLeftCell="A5" activePane="bottomLeft" state="frozen"/>
      <selection activeCell="C1" sqref="C1"/>
      <selection pane="bottomLeft" activeCell="M698" sqref="M698"/>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26" width="9.5703125" bestFit="1" customWidth="1"/>
    <col min="27" max="27" width="9.5703125" style="198" bestFit="1" customWidth="1"/>
    <col min="28" max="62" width="9.5703125" bestFit="1" customWidth="1"/>
  </cols>
  <sheetData>
    <row r="1" spans="1:256" ht="15.75">
      <c r="A1" s="9"/>
      <c r="B1" s="9"/>
      <c r="C1" s="362" t="str">
        <f>'SP AusNet record of changes'!$B$2</f>
        <v>SP AusNet  - RFM - data as at 10-October-2013</v>
      </c>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2"/>
      <c r="BE1" s="52"/>
      <c r="BF1" s="52"/>
      <c r="BG1" s="52"/>
      <c r="BH1" s="52"/>
      <c r="BI1" s="52"/>
      <c r="BJ1" s="52"/>
      <c r="BK1" s="12"/>
      <c r="BL1" s="12"/>
    </row>
    <row r="2" spans="1:256" ht="15.75">
      <c r="A2" s="9"/>
      <c r="B2" s="9"/>
      <c r="C2" s="57"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12"/>
      <c r="BE2" s="12"/>
      <c r="BF2" s="12"/>
      <c r="BG2" s="12"/>
      <c r="BH2" s="12"/>
      <c r="BI2" s="12"/>
      <c r="BJ2" s="12"/>
      <c r="BK2" s="12"/>
      <c r="BL2" s="12"/>
    </row>
    <row r="3" spans="1:256" s="1" customFormat="1">
      <c r="A3" s="58"/>
      <c r="B3" s="58"/>
      <c r="C3" s="59"/>
      <c r="D3" s="58"/>
      <c r="E3" s="58"/>
      <c r="F3" s="58"/>
      <c r="G3" s="237">
        <v>0</v>
      </c>
      <c r="H3" s="237">
        <f t="shared" ref="H3:R3" si="0">G3+1</f>
        <v>1</v>
      </c>
      <c r="I3" s="237">
        <f t="shared" si="0"/>
        <v>2</v>
      </c>
      <c r="J3" s="237">
        <f t="shared" si="0"/>
        <v>3</v>
      </c>
      <c r="K3" s="237">
        <f t="shared" si="0"/>
        <v>4</v>
      </c>
      <c r="L3" s="237">
        <f t="shared" si="0"/>
        <v>5</v>
      </c>
      <c r="M3" s="237">
        <f t="shared" si="0"/>
        <v>6</v>
      </c>
      <c r="N3" s="237">
        <f t="shared" si="0"/>
        <v>7</v>
      </c>
      <c r="O3" s="237">
        <f t="shared" si="0"/>
        <v>8</v>
      </c>
      <c r="P3" s="237">
        <f t="shared" si="0"/>
        <v>9</v>
      </c>
      <c r="Q3" s="237">
        <f t="shared" si="0"/>
        <v>10</v>
      </c>
      <c r="R3" s="237">
        <f t="shared" si="0"/>
        <v>11</v>
      </c>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2"/>
      <c r="BE3" s="52"/>
      <c r="BF3" s="52"/>
      <c r="BG3" s="52"/>
      <c r="BH3" s="52"/>
      <c r="BI3" s="52"/>
      <c r="BJ3" s="52"/>
      <c r="BK3" s="90"/>
      <c r="BL3" s="90"/>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4" customFormat="1" ht="15.75">
      <c r="A4" s="82"/>
      <c r="B4" s="82"/>
      <c r="C4" s="83" t="s">
        <v>3</v>
      </c>
      <c r="D4" s="82"/>
      <c r="E4" s="82"/>
      <c r="F4" s="82"/>
      <c r="G4" s="144" t="str">
        <f>Input!G40</f>
        <v>2007-08</v>
      </c>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t="str">
        <f>CONCATENATE(LEFT(Q4, 4)+1 &amp;"-" &amp;IF(Q4&gt;"2007-08",,"0") &amp;RIGHT(Q4,2)+1)</f>
        <v>2018-19</v>
      </c>
      <c r="S4" s="144"/>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33</v>
      </c>
      <c r="D6" s="9"/>
      <c r="E6" s="86"/>
      <c r="F6" s="9"/>
      <c r="G6" s="206">
        <f>Input!G245</f>
        <v>2.9581993569131715E-2</v>
      </c>
      <c r="H6" s="21">
        <f>Input!H245</f>
        <v>3.6851967520299844E-2</v>
      </c>
      <c r="I6" s="21">
        <f>Input!I245</f>
        <v>2.108433734939763E-2</v>
      </c>
      <c r="J6" s="21">
        <f>Input!J245</f>
        <v>2.6548672566371723E-2</v>
      </c>
      <c r="K6" s="21">
        <f>Input!K245</f>
        <v>3.1034482758620641E-2</v>
      </c>
      <c r="L6" s="21">
        <f>Input!L245</f>
        <v>2.2044088176352838E-2</v>
      </c>
      <c r="M6" s="21">
        <f>Input!M245</f>
        <v>2.5000000000000001E-2</v>
      </c>
      <c r="N6" s="21">
        <f>Input!N245</f>
        <v>0</v>
      </c>
      <c r="O6" s="21">
        <f>Input!O245</f>
        <v>0</v>
      </c>
      <c r="P6" s="21">
        <f>Input!P245</f>
        <v>0</v>
      </c>
      <c r="Q6" s="21">
        <f>Input!Q245</f>
        <v>0</v>
      </c>
      <c r="R6" s="21"/>
      <c r="S6" s="86"/>
      <c r="T6" s="86"/>
      <c r="U6" s="86"/>
      <c r="V6" s="86"/>
      <c r="W6" s="86"/>
      <c r="X6" s="86"/>
      <c r="Y6" s="86"/>
      <c r="Z6" s="86"/>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86"/>
      <c r="BE6" s="86"/>
      <c r="BF6" s="86"/>
      <c r="BG6" s="86"/>
      <c r="BH6" s="86"/>
      <c r="BI6" s="86"/>
      <c r="BJ6" s="86"/>
      <c r="BK6" s="12"/>
      <c r="BL6" s="12"/>
    </row>
    <row r="7" spans="1:256">
      <c r="A7" s="9"/>
      <c r="B7" s="9"/>
      <c r="C7" s="9" t="s">
        <v>74</v>
      </c>
      <c r="D7" s="9"/>
      <c r="E7" s="9"/>
      <c r="F7" s="9"/>
      <c r="G7" s="207">
        <f>Input!G246</f>
        <v>1</v>
      </c>
      <c r="H7" s="238">
        <f>Input!H246</f>
        <v>1.0295819935691317</v>
      </c>
      <c r="I7" s="239">
        <f>Input!I246</f>
        <v>1.067524115755627</v>
      </c>
      <c r="J7" s="239">
        <f>Input!J246</f>
        <v>1.090032154340836</v>
      </c>
      <c r="K7" s="239">
        <f>Input!K246</f>
        <v>1.1189710610932477</v>
      </c>
      <c r="L7" s="239">
        <f>Input!L246</f>
        <v>1.1536977491961415</v>
      </c>
      <c r="M7" s="239">
        <f>Input!M246</f>
        <v>1.1791299641082811</v>
      </c>
      <c r="N7" s="239">
        <f>Input!N246</f>
        <v>1.2086082132109881</v>
      </c>
      <c r="O7" s="239">
        <f>Input!O246</f>
        <v>1.2086082132109881</v>
      </c>
      <c r="P7" s="239">
        <f>Input!P246</f>
        <v>1.2086082132109881</v>
      </c>
      <c r="Q7" s="239">
        <f>Input!Q246</f>
        <v>1.2086082132109881</v>
      </c>
      <c r="R7" s="22"/>
      <c r="S7" s="99"/>
      <c r="T7" s="99"/>
      <c r="U7" s="99"/>
      <c r="V7" s="99"/>
      <c r="W7" s="99"/>
      <c r="X7" s="99"/>
      <c r="Y7" s="99"/>
      <c r="Z7" s="99"/>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99"/>
      <c r="BE8" s="99"/>
      <c r="BF8" s="99"/>
      <c r="BG8" s="99"/>
      <c r="BH8" s="99"/>
      <c r="BI8" s="99"/>
      <c r="BJ8" s="99"/>
      <c r="BK8" s="12"/>
      <c r="BL8" s="12"/>
    </row>
    <row r="9" spans="1:256">
      <c r="A9" s="74"/>
      <c r="B9" s="74"/>
      <c r="C9" s="81" t="str">
        <f>"Asset Values ($m Real "&amp;G4&amp;")"</f>
        <v>Asset Values ($m Real 2007-08)</v>
      </c>
      <c r="D9" s="74"/>
      <c r="E9" s="74"/>
      <c r="F9" s="74"/>
      <c r="G9" s="245"/>
      <c r="H9" s="245"/>
      <c r="I9" s="245"/>
      <c r="J9" s="245"/>
      <c r="K9" s="245"/>
      <c r="L9" s="245"/>
      <c r="M9" s="245"/>
      <c r="N9" s="246"/>
      <c r="O9" s="246"/>
      <c r="P9" s="246"/>
      <c r="Q9" s="246"/>
      <c r="R9" s="246"/>
      <c r="S9" s="246"/>
      <c r="T9" s="99"/>
      <c r="U9" s="99"/>
      <c r="V9" s="99"/>
      <c r="W9" s="99"/>
      <c r="X9" s="99"/>
      <c r="Y9" s="99"/>
      <c r="Z9" s="99"/>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99"/>
      <c r="BE9" s="99"/>
      <c r="BF9" s="99"/>
      <c r="BG9" s="99"/>
      <c r="BH9" s="99"/>
      <c r="BI9" s="99"/>
      <c r="BJ9" s="99"/>
      <c r="BK9" s="12"/>
      <c r="BL9" s="12"/>
    </row>
    <row r="10" spans="1:256">
      <c r="A10" s="9"/>
      <c r="B10" s="9"/>
      <c r="C10" s="9"/>
      <c r="D10" s="9"/>
      <c r="E10" s="9"/>
      <c r="F10" s="9"/>
      <c r="G10" s="98"/>
      <c r="H10" s="98"/>
      <c r="I10" s="98"/>
      <c r="J10" s="98"/>
      <c r="K10" s="98"/>
      <c r="L10" s="98"/>
      <c r="M10" s="98"/>
      <c r="N10" s="22"/>
      <c r="O10" s="22"/>
      <c r="P10" s="22"/>
      <c r="Q10" s="22"/>
      <c r="R10" s="22"/>
      <c r="S10" s="99"/>
      <c r="T10" s="99"/>
      <c r="U10" s="99"/>
      <c r="V10" s="99"/>
      <c r="W10" s="99"/>
      <c r="X10" s="99"/>
      <c r="Y10" s="99"/>
      <c r="Z10" s="99"/>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99"/>
      <c r="BE10" s="99"/>
      <c r="BF10" s="99"/>
      <c r="BG10" s="99"/>
      <c r="BH10" s="99"/>
      <c r="BI10" s="99"/>
      <c r="BJ10" s="99"/>
      <c r="BK10" s="12"/>
      <c r="BL10" s="12"/>
    </row>
    <row r="11" spans="1:256">
      <c r="A11" s="9"/>
      <c r="B11" s="9"/>
      <c r="C11" s="44" t="s">
        <v>84</v>
      </c>
      <c r="D11" s="9"/>
      <c r="E11" s="9"/>
      <c r="F11" s="9"/>
      <c r="G11" s="35"/>
      <c r="H11" s="35">
        <f>SUM(H12:H41)</f>
        <v>92.638943468031485</v>
      </c>
      <c r="I11" s="35">
        <f t="shared" ref="I11:P11" si="1">SUM(I12:I41)</f>
        <v>107.53994289369953</v>
      </c>
      <c r="J11" s="35">
        <f t="shared" si="1"/>
        <v>103.99308761005005</v>
      </c>
      <c r="K11" s="35">
        <f t="shared" si="1"/>
        <v>122.35627533442586</v>
      </c>
      <c r="L11" s="35">
        <f t="shared" si="1"/>
        <v>154.1526442449192</v>
      </c>
      <c r="M11" s="35">
        <f t="shared" si="1"/>
        <v>111.58182303950646</v>
      </c>
      <c r="N11" s="35">
        <f t="shared" si="1"/>
        <v>0</v>
      </c>
      <c r="O11" s="35">
        <f t="shared" si="1"/>
        <v>0</v>
      </c>
      <c r="P11" s="35">
        <f t="shared" si="1"/>
        <v>0</v>
      </c>
      <c r="Q11" s="35">
        <f>SUM(Q12:Q41)</f>
        <v>0</v>
      </c>
      <c r="R11" s="29"/>
      <c r="S11" s="100"/>
      <c r="T11" s="100"/>
      <c r="U11" s="100"/>
      <c r="V11" s="100"/>
      <c r="W11" s="100"/>
      <c r="X11" s="100"/>
      <c r="Y11" s="100"/>
      <c r="Z11" s="100"/>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100"/>
      <c r="BE11" s="100"/>
      <c r="BF11" s="100"/>
      <c r="BG11" s="100"/>
      <c r="BH11" s="100"/>
      <c r="BI11" s="100"/>
      <c r="BJ11" s="100"/>
      <c r="BK11" s="12"/>
      <c r="BL11" s="12"/>
    </row>
    <row r="12" spans="1:256" hidden="1" outlineLevel="1">
      <c r="A12" s="9"/>
      <c r="B12" s="9"/>
      <c r="C12" s="44"/>
      <c r="D12" s="270" t="str">
        <f>Asset1</f>
        <v>Secondary</v>
      </c>
      <c r="E12" s="9"/>
      <c r="F12" s="9"/>
      <c r="G12" s="121"/>
      <c r="H12" s="111">
        <f>Input!H109*(1+vanilla1)^0.5</f>
        <v>11.701607064329712</v>
      </c>
      <c r="I12" s="111">
        <f>Input!I109*(1+vanilla2)^0.5</f>
        <v>8.538597277932757</v>
      </c>
      <c r="J12" s="111">
        <f>Input!J109*(1+vanilla3)^0.5</f>
        <v>12.693702216908159</v>
      </c>
      <c r="K12" s="111">
        <f>Input!K109*(1+vanilla4)^0.5</f>
        <v>17.547002142022958</v>
      </c>
      <c r="L12" s="111">
        <f>Input!L109*(1+vanilla5)^0.5</f>
        <v>21.964932763649983</v>
      </c>
      <c r="M12" s="111">
        <f>Input!M109*(1+vanilla6)^0.5</f>
        <v>15.755662809233627</v>
      </c>
      <c r="N12" s="111">
        <f>Input!N109*(1+vanilla7)^0.5</f>
        <v>0</v>
      </c>
      <c r="O12" s="111">
        <f>Input!O109*(1+vanilla8)^0.5</f>
        <v>0</v>
      </c>
      <c r="P12" s="111">
        <f>Input!P109*(1+vanilla9)^0.5</f>
        <v>0</v>
      </c>
      <c r="Q12" s="111">
        <f>Input!Q109*(1+vanilla10)^0.5</f>
        <v>0</v>
      </c>
      <c r="R12" s="29"/>
      <c r="S12" s="100"/>
      <c r="T12" s="100"/>
      <c r="U12" s="100"/>
      <c r="V12" s="100"/>
      <c r="W12" s="100"/>
      <c r="X12" s="100"/>
      <c r="Y12" s="100"/>
      <c r="Z12" s="100"/>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100"/>
      <c r="BE12" s="100"/>
      <c r="BF12" s="100"/>
      <c r="BG12" s="100"/>
      <c r="BH12" s="100"/>
      <c r="BI12" s="100"/>
      <c r="BJ12" s="100"/>
      <c r="BK12" s="12"/>
      <c r="BL12" s="12"/>
    </row>
    <row r="13" spans="1:256" hidden="1" outlineLevel="1">
      <c r="A13" s="9"/>
      <c r="B13" s="9"/>
      <c r="C13" s="44"/>
      <c r="D13" s="270" t="str">
        <f>Asset2</f>
        <v>Switchgear</v>
      </c>
      <c r="E13" s="9"/>
      <c r="F13" s="9"/>
      <c r="G13" s="121"/>
      <c r="H13" s="111">
        <f>Input!H110*(1+vanilla1)^0.5</f>
        <v>29.274403735849244</v>
      </c>
      <c r="I13" s="111">
        <f>Input!I110*(1+vanilla2)^0.5</f>
        <v>37.641169598870668</v>
      </c>
      <c r="J13" s="111">
        <f>Input!J110*(1+vanilla3)^0.5</f>
        <v>29.017640274429031</v>
      </c>
      <c r="K13" s="111">
        <f>Input!K110*(1+vanilla4)^0.5</f>
        <v>26.193434244932838</v>
      </c>
      <c r="L13" s="111">
        <f>Input!L110*(1+vanilla5)^0.5</f>
        <v>35.508787977455633</v>
      </c>
      <c r="M13" s="111">
        <f>Input!M110*(1+vanilla6)^0.5</f>
        <v>33.27391133782892</v>
      </c>
      <c r="N13" s="111">
        <f>Input!N110*(1+vanilla7)^0.5</f>
        <v>0</v>
      </c>
      <c r="O13" s="111">
        <f>Input!O110*(1+vanilla8)^0.5</f>
        <v>0</v>
      </c>
      <c r="P13" s="111">
        <f>Input!P110*(1+vanilla9)^0.5</f>
        <v>0</v>
      </c>
      <c r="Q13" s="111">
        <f>Input!Q110*(1+vanilla10)^0.5</f>
        <v>0</v>
      </c>
      <c r="R13" s="29"/>
      <c r="S13" s="100"/>
      <c r="T13" s="100"/>
      <c r="U13" s="100"/>
      <c r="V13" s="100"/>
      <c r="W13" s="100"/>
      <c r="X13" s="100"/>
      <c r="Y13" s="100"/>
      <c r="Z13" s="100"/>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100"/>
      <c r="BE13" s="100"/>
      <c r="BF13" s="100"/>
      <c r="BG13" s="100"/>
      <c r="BH13" s="100"/>
      <c r="BI13" s="100"/>
      <c r="BJ13" s="100"/>
      <c r="BK13" s="12"/>
      <c r="BL13" s="12"/>
    </row>
    <row r="14" spans="1:256" hidden="1" outlineLevel="1">
      <c r="A14" s="9"/>
      <c r="B14" s="9"/>
      <c r="C14" s="44"/>
      <c r="D14" s="270" t="str">
        <f>Asset3</f>
        <v>Transformers</v>
      </c>
      <c r="E14" s="9"/>
      <c r="F14" s="9"/>
      <c r="G14" s="121"/>
      <c r="H14" s="111">
        <f>Input!H111*(1+vanilla1)^0.5</f>
        <v>10.977901400943468</v>
      </c>
      <c r="I14" s="111">
        <f>Input!I111*(1+vanilla2)^0.5</f>
        <v>6.6867695059099352</v>
      </c>
      <c r="J14" s="111">
        <f>Input!J111*(1+vanilla3)^0.5</f>
        <v>15.734054570071269</v>
      </c>
      <c r="K14" s="111">
        <f>Input!K111*(1+vanilla4)^0.5</f>
        <v>21.639919566915793</v>
      </c>
      <c r="L14" s="111">
        <f>Input!L111*(1+vanilla5)^0.5</f>
        <v>31.288454995196101</v>
      </c>
      <c r="M14" s="111">
        <f>Input!M111*(1+vanilla6)^0.5</f>
        <v>26.895479581612481</v>
      </c>
      <c r="N14" s="111">
        <f>Input!N111*(1+vanilla7)^0.5</f>
        <v>0</v>
      </c>
      <c r="O14" s="111">
        <f>Input!O111*(1+vanilla8)^0.5</f>
        <v>0</v>
      </c>
      <c r="P14" s="111">
        <f>Input!P111*(1+vanilla9)^0.5</f>
        <v>0</v>
      </c>
      <c r="Q14" s="111">
        <f>Input!Q111*(1+vanilla10)^0.5</f>
        <v>0</v>
      </c>
      <c r="R14" s="29"/>
      <c r="S14" s="100"/>
      <c r="T14" s="100"/>
      <c r="U14" s="100"/>
      <c r="V14" s="100"/>
      <c r="W14" s="100"/>
      <c r="X14" s="100"/>
      <c r="Y14" s="100"/>
      <c r="Z14" s="100"/>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100"/>
      <c r="BE14" s="100"/>
      <c r="BF14" s="100"/>
      <c r="BG14" s="100"/>
      <c r="BH14" s="100"/>
      <c r="BI14" s="100"/>
      <c r="BJ14" s="100"/>
      <c r="BK14" s="12"/>
      <c r="BL14" s="12"/>
    </row>
    <row r="15" spans="1:256" hidden="1" outlineLevel="1">
      <c r="A15" s="9"/>
      <c r="B15" s="9"/>
      <c r="C15" s="44"/>
      <c r="D15" s="270" t="str">
        <f>Asset4</f>
        <v>Reactive</v>
      </c>
      <c r="E15" s="9"/>
      <c r="F15" s="9"/>
      <c r="G15" s="121"/>
      <c r="H15" s="111">
        <f>Input!H112*(1+vanilla1)^0.5</f>
        <v>1.9366771273716423</v>
      </c>
      <c r="I15" s="111">
        <f>Input!I112*(1+vanilla2)^0.5</f>
        <v>1.6441500556545285</v>
      </c>
      <c r="J15" s="111">
        <f>Input!J112*(1+vanilla3)^0.5</f>
        <v>0.4445782548128423</v>
      </c>
      <c r="K15" s="111">
        <f>Input!K112*(1+vanilla4)^0.5</f>
        <v>1.4955945962249784</v>
      </c>
      <c r="L15" s="111">
        <f>Input!L112*(1+vanilla5)^0.5</f>
        <v>3.6957060611961974</v>
      </c>
      <c r="M15" s="111">
        <f>Input!M112*(1+vanilla6)^0.5</f>
        <v>0.7489528122251391</v>
      </c>
      <c r="N15" s="111">
        <f>Input!N112*(1+vanilla7)^0.5</f>
        <v>0</v>
      </c>
      <c r="O15" s="111">
        <f>Input!O112*(1+vanilla8)^0.5</f>
        <v>0</v>
      </c>
      <c r="P15" s="111">
        <f>Input!P112*(1+vanilla9)^0.5</f>
        <v>0</v>
      </c>
      <c r="Q15" s="111">
        <f>Input!Q112*(1+vanilla10)^0.5</f>
        <v>0</v>
      </c>
      <c r="R15" s="29"/>
      <c r="S15" s="100"/>
      <c r="T15" s="100"/>
      <c r="U15" s="100"/>
      <c r="V15" s="100"/>
      <c r="W15" s="100"/>
      <c r="X15" s="100"/>
      <c r="Y15" s="100"/>
      <c r="Z15" s="100"/>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100"/>
      <c r="BE15" s="100"/>
      <c r="BF15" s="100"/>
      <c r="BG15" s="100"/>
      <c r="BH15" s="100"/>
      <c r="BI15" s="100"/>
      <c r="BJ15" s="100"/>
      <c r="BK15" s="12"/>
      <c r="BL15" s="12"/>
    </row>
    <row r="16" spans="1:256" hidden="1" outlineLevel="1">
      <c r="A16" s="9"/>
      <c r="B16" s="9"/>
      <c r="C16" s="44"/>
      <c r="D16" s="270" t="str">
        <f>Asset5</f>
        <v>Towers and Conductor</v>
      </c>
      <c r="E16" s="9"/>
      <c r="F16" s="9"/>
      <c r="G16" s="121"/>
      <c r="H16" s="111">
        <f>Input!H113*(1+vanilla1)^0.5</f>
        <v>7.8690249596363566</v>
      </c>
      <c r="I16" s="111">
        <f>Input!I113*(1+vanilla2)^0.5</f>
        <v>14.446057043463377</v>
      </c>
      <c r="J16" s="111">
        <f>Input!J113*(1+vanilla3)^0.5</f>
        <v>24.078207015334524</v>
      </c>
      <c r="K16" s="111">
        <f>Input!K113*(1+vanilla4)^0.5</f>
        <v>30.321914903958074</v>
      </c>
      <c r="L16" s="111">
        <f>Input!L113*(1+vanilla5)^0.5</f>
        <v>32.821446327639187</v>
      </c>
      <c r="M16" s="111">
        <f>Input!M113*(1+vanilla6)^0.5</f>
        <v>4.1552836208578459</v>
      </c>
      <c r="N16" s="111">
        <f>Input!N113*(1+vanilla7)^0.5</f>
        <v>0</v>
      </c>
      <c r="O16" s="111">
        <f>Input!O113*(1+vanilla8)^0.5</f>
        <v>0</v>
      </c>
      <c r="P16" s="111">
        <f>Input!P113*(1+vanilla9)^0.5</f>
        <v>0</v>
      </c>
      <c r="Q16" s="111">
        <f>Input!Q113*(1+vanilla10)^0.5</f>
        <v>0</v>
      </c>
      <c r="R16" s="29"/>
      <c r="S16" s="100"/>
      <c r="T16" s="100"/>
      <c r="U16" s="100"/>
      <c r="V16" s="100"/>
      <c r="W16" s="100"/>
      <c r="X16" s="100"/>
      <c r="Y16" s="100"/>
      <c r="Z16" s="100"/>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100"/>
      <c r="BE16" s="100"/>
      <c r="BF16" s="100"/>
      <c r="BG16" s="100"/>
      <c r="BH16" s="100"/>
      <c r="BI16" s="100"/>
      <c r="BJ16" s="100"/>
      <c r="BK16" s="12"/>
      <c r="BL16" s="12"/>
    </row>
    <row r="17" spans="1:64" hidden="1" outlineLevel="1">
      <c r="A17" s="9"/>
      <c r="B17" s="9"/>
      <c r="C17" s="44"/>
      <c r="D17" s="270" t="str">
        <f>Asset6</f>
        <v>Establishment</v>
      </c>
      <c r="E17" s="9"/>
      <c r="F17" s="9"/>
      <c r="G17" s="121"/>
      <c r="H17" s="111">
        <f>Input!H114*(1+vanilla1)^0.5</f>
        <v>11.21234126373056</v>
      </c>
      <c r="I17" s="111">
        <f>Input!I114*(1+vanilla2)^0.5</f>
        <v>10.624989941382859</v>
      </c>
      <c r="J17" s="111">
        <f>Input!J114*(1+vanilla3)^0.5</f>
        <v>3.7794666102491483</v>
      </c>
      <c r="K17" s="111">
        <f>Input!K114*(1+vanilla4)^0.5</f>
        <v>10.745257852772848</v>
      </c>
      <c r="L17" s="111">
        <f>Input!L114*(1+vanilla5)^0.5</f>
        <v>10.884974252120525</v>
      </c>
      <c r="M17" s="111">
        <f>Input!M114*(1+vanilla6)^0.5</f>
        <v>7.3912898439607826</v>
      </c>
      <c r="N17" s="111">
        <f>Input!N114*(1+vanilla7)^0.5</f>
        <v>0</v>
      </c>
      <c r="O17" s="111">
        <f>Input!O114*(1+vanilla8)^0.5</f>
        <v>0</v>
      </c>
      <c r="P17" s="111">
        <f>Input!P114*(1+vanilla9)^0.5</f>
        <v>0</v>
      </c>
      <c r="Q17" s="111">
        <f>Input!Q114*(1+vanilla10)^0.5</f>
        <v>0</v>
      </c>
      <c r="R17" s="29"/>
      <c r="S17" s="100"/>
      <c r="T17" s="100"/>
      <c r="U17" s="100"/>
      <c r="V17" s="100"/>
      <c r="W17" s="100"/>
      <c r="X17" s="100"/>
      <c r="Y17" s="100"/>
      <c r="Z17" s="100"/>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100"/>
      <c r="BE17" s="100"/>
      <c r="BF17" s="100"/>
      <c r="BG17" s="100"/>
      <c r="BH17" s="100"/>
      <c r="BI17" s="100"/>
      <c r="BJ17" s="100"/>
      <c r="BK17" s="12"/>
      <c r="BL17" s="12"/>
    </row>
    <row r="18" spans="1:64" hidden="1" outlineLevel="1">
      <c r="A18" s="9"/>
      <c r="B18" s="9"/>
      <c r="C18" s="44"/>
      <c r="D18" s="270" t="str">
        <f>Asset7</f>
        <v>Communications</v>
      </c>
      <c r="E18" s="9"/>
      <c r="F18" s="9"/>
      <c r="G18" s="121"/>
      <c r="H18" s="111">
        <f>Input!H115*(1+vanilla1)^0.5</f>
        <v>7.9403762222237342</v>
      </c>
      <c r="I18" s="111">
        <f>Input!I115*(1+vanilla2)^0.5</f>
        <v>19.070643266670576</v>
      </c>
      <c r="J18" s="111">
        <f>Input!J115*(1+vanilla3)^0.5</f>
        <v>4.7059065830190301</v>
      </c>
      <c r="K18" s="111">
        <f>Input!K115*(1+vanilla4)^0.5</f>
        <v>3.7322152325981941</v>
      </c>
      <c r="L18" s="111">
        <f>Input!L115*(1+vanilla5)^0.5</f>
        <v>4.5495009176902892</v>
      </c>
      <c r="M18" s="111">
        <f>Input!M115*(1+vanilla6)^0.5</f>
        <v>4.7381079283843093</v>
      </c>
      <c r="N18" s="111">
        <f>Input!N115*(1+vanilla7)^0.5</f>
        <v>0</v>
      </c>
      <c r="O18" s="111">
        <f>Input!O115*(1+vanilla8)^0.5</f>
        <v>0</v>
      </c>
      <c r="P18" s="111">
        <f>Input!P115*(1+vanilla9)^0.5</f>
        <v>0</v>
      </c>
      <c r="Q18" s="111">
        <f>Input!Q115*(1+vanilla10)^0.5</f>
        <v>0</v>
      </c>
      <c r="R18" s="29"/>
      <c r="S18" s="100"/>
      <c r="T18" s="100"/>
      <c r="U18" s="100"/>
      <c r="V18" s="100"/>
      <c r="W18" s="100"/>
      <c r="X18" s="100"/>
      <c r="Y18" s="100"/>
      <c r="Z18" s="100"/>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100"/>
      <c r="BE18" s="100"/>
      <c r="BF18" s="100"/>
      <c r="BG18" s="100"/>
      <c r="BH18" s="100"/>
      <c r="BI18" s="100"/>
      <c r="BJ18" s="100"/>
      <c r="BK18" s="12"/>
      <c r="BL18" s="12"/>
    </row>
    <row r="19" spans="1:64" hidden="1" outlineLevel="1">
      <c r="A19" s="9"/>
      <c r="B19" s="9"/>
      <c r="C19" s="44"/>
      <c r="D19" s="270" t="str">
        <f>Asset8</f>
        <v>Inventory</v>
      </c>
      <c r="E19" s="9"/>
      <c r="F19" s="9"/>
      <c r="G19" s="121"/>
      <c r="H19" s="111">
        <f>Input!H116*(1+vanilla1)^0.5</f>
        <v>0</v>
      </c>
      <c r="I19" s="111">
        <f>Input!I116*(1+vanilla2)^0.5</f>
        <v>0</v>
      </c>
      <c r="J19" s="111">
        <f>Input!J116*(1+vanilla3)^0.5</f>
        <v>0</v>
      </c>
      <c r="K19" s="111">
        <f>Input!K116*(1+vanilla4)^0.5</f>
        <v>0</v>
      </c>
      <c r="L19" s="111">
        <f>Input!L116*(1+vanilla5)^0.5</f>
        <v>0</v>
      </c>
      <c r="M19" s="111">
        <f>Input!M116*(1+vanilla6)^0.5</f>
        <v>0</v>
      </c>
      <c r="N19" s="111">
        <f>Input!N116*(1+vanilla7)^0.5</f>
        <v>0</v>
      </c>
      <c r="O19" s="111">
        <f>Input!O116*(1+vanilla8)^0.5</f>
        <v>0</v>
      </c>
      <c r="P19" s="111">
        <f>Input!P116*(1+vanilla9)^0.5</f>
        <v>0</v>
      </c>
      <c r="Q19" s="111">
        <f>Input!Q116*(1+vanilla10)^0.5</f>
        <v>0</v>
      </c>
      <c r="R19" s="29"/>
      <c r="S19" s="100"/>
      <c r="T19" s="100"/>
      <c r="U19" s="100"/>
      <c r="V19" s="100"/>
      <c r="W19" s="100"/>
      <c r="X19" s="100"/>
      <c r="Y19" s="100"/>
      <c r="Z19" s="100"/>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100"/>
      <c r="BE19" s="100"/>
      <c r="BF19" s="100"/>
      <c r="BG19" s="100"/>
      <c r="BH19" s="100"/>
      <c r="BI19" s="100"/>
      <c r="BJ19" s="100"/>
      <c r="BK19" s="12"/>
      <c r="BL19" s="12"/>
    </row>
    <row r="20" spans="1:64" hidden="1" outlineLevel="1">
      <c r="A20" s="9"/>
      <c r="B20" s="9"/>
      <c r="C20" s="44"/>
      <c r="D20" s="270" t="str">
        <f>Asset9</f>
        <v>IT</v>
      </c>
      <c r="E20" s="9"/>
      <c r="F20" s="9"/>
      <c r="G20" s="121"/>
      <c r="H20" s="111">
        <f>Input!H117*(1+vanilla1)^0.5</f>
        <v>7.1605189607623858</v>
      </c>
      <c r="I20" s="111">
        <f>Input!I117*(1+vanilla2)^0.5</f>
        <v>5.8641178939958163</v>
      </c>
      <c r="J20" s="111">
        <f>Input!J117*(1+vanilla3)^0.5</f>
        <v>11.154631400399184</v>
      </c>
      <c r="K20" s="111">
        <f>Input!K117*(1+vanilla4)^0.5</f>
        <v>10.101178789393231</v>
      </c>
      <c r="L20" s="111">
        <f>Input!L117*(1+vanilla5)^0.5</f>
        <v>11.819921399661444</v>
      </c>
      <c r="M20" s="111">
        <f>Input!M117*(1+vanilla6)^0.5</f>
        <v>15.647470941490294</v>
      </c>
      <c r="N20" s="111">
        <f>Input!N117*(1+vanilla7)^0.5</f>
        <v>0</v>
      </c>
      <c r="O20" s="111">
        <f>Input!O117*(1+vanilla8)^0.5</f>
        <v>0</v>
      </c>
      <c r="P20" s="111">
        <f>Input!P117*(1+vanilla9)^0.5</f>
        <v>0</v>
      </c>
      <c r="Q20" s="111">
        <f>Input!Q117*(1+vanilla10)^0.5</f>
        <v>0</v>
      </c>
      <c r="R20" s="29"/>
      <c r="S20" s="100"/>
      <c r="T20" s="100"/>
      <c r="U20" s="100"/>
      <c r="V20" s="100"/>
      <c r="W20" s="100"/>
      <c r="X20" s="100"/>
      <c r="Y20" s="100"/>
      <c r="Z20" s="100"/>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100"/>
      <c r="BE20" s="100"/>
      <c r="BF20" s="100"/>
      <c r="BG20" s="100"/>
      <c r="BH20" s="100"/>
      <c r="BI20" s="100"/>
      <c r="BJ20" s="100"/>
      <c r="BK20" s="12"/>
      <c r="BL20" s="12"/>
    </row>
    <row r="21" spans="1:64" hidden="1" outlineLevel="1">
      <c r="A21" s="9"/>
      <c r="B21" s="9"/>
      <c r="C21" s="44"/>
      <c r="D21" s="270" t="str">
        <f>Asset10</f>
        <v>Vehicles</v>
      </c>
      <c r="E21" s="9"/>
      <c r="F21" s="9"/>
      <c r="G21" s="121"/>
      <c r="H21" s="111">
        <f>Input!H118*(1+vanilla1)^0.5</f>
        <v>0.50080105594054625</v>
      </c>
      <c r="I21" s="111">
        <f>Input!I118*(1+vanilla2)^0.5</f>
        <v>0.25550619670730551</v>
      </c>
      <c r="J21" s="111">
        <f>Input!J118*(1+vanilla3)^0.5</f>
        <v>-0.14565274698784209</v>
      </c>
      <c r="K21" s="111">
        <f>Input!K118*(1+vanilla4)^0.5</f>
        <v>0.16141353455176843</v>
      </c>
      <c r="L21" s="111">
        <f>Input!L118*(1+vanilla5)^0.5</f>
        <v>1.1071725374879791</v>
      </c>
      <c r="M21" s="111">
        <f>Input!M118*(1+vanilla6)^0.5</f>
        <v>1.3876549249149934</v>
      </c>
      <c r="N21" s="111">
        <f>Input!N118*(1+vanilla7)^0.5</f>
        <v>0</v>
      </c>
      <c r="O21" s="111">
        <f>Input!O118*(1+vanilla8)^0.5</f>
        <v>0</v>
      </c>
      <c r="P21" s="111">
        <f>Input!P118*(1+vanilla9)^0.5</f>
        <v>0</v>
      </c>
      <c r="Q21" s="111">
        <f>Input!Q118*(1+vanilla10)^0.5</f>
        <v>0</v>
      </c>
      <c r="R21" s="29"/>
      <c r="S21" s="100"/>
      <c r="T21" s="100"/>
      <c r="U21" s="100"/>
      <c r="V21" s="100"/>
      <c r="W21" s="100"/>
      <c r="X21" s="100"/>
      <c r="Y21" s="100"/>
      <c r="Z21" s="100"/>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100"/>
      <c r="BE21" s="100"/>
      <c r="BF21" s="100"/>
      <c r="BG21" s="100"/>
      <c r="BH21" s="100"/>
      <c r="BI21" s="100"/>
      <c r="BJ21" s="100"/>
      <c r="BK21" s="12"/>
      <c r="BL21" s="12"/>
    </row>
    <row r="22" spans="1:64" hidden="1" outlineLevel="1">
      <c r="A22" s="9"/>
      <c r="B22" s="9"/>
      <c r="C22" s="44"/>
      <c r="D22" s="270" t="str">
        <f>Asset11</f>
        <v>other</v>
      </c>
      <c r="E22" s="9"/>
      <c r="F22" s="9"/>
      <c r="G22" s="121"/>
      <c r="H22" s="111">
        <f>Input!H119*(1+vanilla1)^0.5</f>
        <v>3.8206587769442604</v>
      </c>
      <c r="I22" s="111">
        <f>Input!I119*(1+vanilla2)^0.5</f>
        <v>2.5470551906115637</v>
      </c>
      <c r="J22" s="111">
        <f>Input!J119*(1+vanilla3)^0.5</f>
        <v>2.86113452578754</v>
      </c>
      <c r="K22" s="111">
        <f>Input!K119*(1+vanilla4)^0.5</f>
        <v>1.2252597023840417</v>
      </c>
      <c r="L22" s="111">
        <f>Input!L119*(1+vanilla5)^0.5</f>
        <v>2.0921251598844361</v>
      </c>
      <c r="M22" s="111">
        <f>Input!M119*(1+vanilla6)^0.5</f>
        <v>1.4029885823427466</v>
      </c>
      <c r="N22" s="111">
        <f>Input!N119*(1+vanilla7)^0.5</f>
        <v>0</v>
      </c>
      <c r="O22" s="111">
        <f>Input!O119*(1+vanilla8)^0.5</f>
        <v>0</v>
      </c>
      <c r="P22" s="111">
        <f>Input!P119*(1+vanilla9)^0.5</f>
        <v>0</v>
      </c>
      <c r="Q22" s="111">
        <f>Input!Q119*(1+vanilla10)^0.5</f>
        <v>0</v>
      </c>
      <c r="R22" s="29"/>
      <c r="S22" s="100"/>
      <c r="T22" s="100"/>
      <c r="U22" s="100"/>
      <c r="V22" s="100"/>
      <c r="W22" s="100"/>
      <c r="X22" s="100"/>
      <c r="Y22" s="100"/>
      <c r="Z22" s="100"/>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100"/>
      <c r="BE22" s="100"/>
      <c r="BF22" s="100"/>
      <c r="BG22" s="100"/>
      <c r="BH22" s="100"/>
      <c r="BI22" s="100"/>
      <c r="BJ22" s="100"/>
      <c r="BK22" s="12"/>
      <c r="BL22" s="12"/>
    </row>
    <row r="23" spans="1:64" hidden="1" outlineLevel="1">
      <c r="A23" s="9"/>
      <c r="B23" s="9"/>
      <c r="C23" s="44"/>
      <c r="D23" s="270" t="str">
        <f>Asset12</f>
        <v>premises</v>
      </c>
      <c r="E23" s="9"/>
      <c r="F23" s="9"/>
      <c r="G23" s="121"/>
      <c r="H23" s="111">
        <f>Input!H120*(1+vanilla1)^0.5</f>
        <v>0.24463290029957585</v>
      </c>
      <c r="I23" s="111">
        <f>Input!I120*(1+vanilla2)^0.5</f>
        <v>0.22088692250015507</v>
      </c>
      <c r="J23" s="111">
        <f>Input!J120*(1+vanilla3)^0.5</f>
        <v>0.12514897679468215</v>
      </c>
      <c r="K23" s="111">
        <f>Input!K120*(1+vanilla4)^0.5</f>
        <v>0.10168319047223594</v>
      </c>
      <c r="L23" s="111">
        <f>Input!L120*(1+vanilla5)^0.5</f>
        <v>0.33237985641947165</v>
      </c>
      <c r="M23" s="111">
        <f>Input!M120*(1+vanilla6)^0.5</f>
        <v>0.18502065665533243</v>
      </c>
      <c r="N23" s="111">
        <f>Input!N120*(1+vanilla7)^0.5</f>
        <v>0</v>
      </c>
      <c r="O23" s="111">
        <f>Input!O120*(1+vanilla8)^0.5</f>
        <v>0</v>
      </c>
      <c r="P23" s="111">
        <f>Input!P120*(1+vanilla9)^0.5</f>
        <v>0</v>
      </c>
      <c r="Q23" s="111">
        <f>Input!Q120*(1+vanilla10)^0.5</f>
        <v>0</v>
      </c>
      <c r="R23" s="29"/>
      <c r="S23" s="100"/>
      <c r="T23" s="100"/>
      <c r="U23" s="100"/>
      <c r="V23" s="100"/>
      <c r="W23" s="100"/>
      <c r="X23" s="100"/>
      <c r="Y23" s="100"/>
      <c r="Z23" s="100"/>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100"/>
      <c r="BE23" s="100"/>
      <c r="BF23" s="100"/>
      <c r="BG23" s="100"/>
      <c r="BH23" s="100"/>
      <c r="BI23" s="100"/>
      <c r="BJ23" s="100"/>
      <c r="BK23" s="12"/>
      <c r="BL23" s="12"/>
    </row>
    <row r="24" spans="1:64" hidden="1" outlineLevel="1">
      <c r="A24" s="9"/>
      <c r="B24" s="9"/>
      <c r="C24" s="44"/>
      <c r="D24" s="270" t="str">
        <f>Asset13</f>
        <v>Land</v>
      </c>
      <c r="E24" s="9"/>
      <c r="F24" s="9"/>
      <c r="G24" s="121"/>
      <c r="H24" s="111">
        <f>Input!H121*(1+vanilla1)^0.5</f>
        <v>0</v>
      </c>
      <c r="I24" s="111">
        <f>Input!I121*(1+vanilla2)^0.5</f>
        <v>0</v>
      </c>
      <c r="J24" s="111">
        <f>Input!J121*(1+vanilla3)^0.5</f>
        <v>-0.45573007076749728</v>
      </c>
      <c r="K24" s="111">
        <f>Input!K121*(1+vanilla4)^0.5</f>
        <v>-0.90859842180109385</v>
      </c>
      <c r="L24" s="111">
        <f>Input!L121*(1+vanilla5)^0.5</f>
        <v>-1.9127580034820082</v>
      </c>
      <c r="M24" s="111">
        <f>Input!M121*(1+vanilla6)^0.5</f>
        <v>0</v>
      </c>
      <c r="N24" s="111">
        <f>Input!N121*(1+vanilla7)^0.5</f>
        <v>0</v>
      </c>
      <c r="O24" s="111">
        <f>Input!O121*(1+vanilla8)^0.5</f>
        <v>0</v>
      </c>
      <c r="P24" s="111">
        <f>Input!P121*(1+vanilla9)^0.5</f>
        <v>0</v>
      </c>
      <c r="Q24" s="111">
        <f>Input!Q121*(1+vanilla10)^0.5</f>
        <v>0</v>
      </c>
      <c r="R24" s="29"/>
      <c r="S24" s="100"/>
      <c r="T24" s="100"/>
      <c r="U24" s="100"/>
      <c r="V24" s="100"/>
      <c r="W24" s="100"/>
      <c r="X24" s="100"/>
      <c r="Y24" s="100"/>
      <c r="Z24" s="100"/>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100"/>
      <c r="BE24" s="100"/>
      <c r="BF24" s="100"/>
      <c r="BG24" s="100"/>
      <c r="BH24" s="100"/>
      <c r="BI24" s="100"/>
      <c r="BJ24" s="100"/>
      <c r="BK24" s="12"/>
      <c r="BL24" s="12"/>
    </row>
    <row r="25" spans="1:64" hidden="1" outlineLevel="1">
      <c r="A25" s="9"/>
      <c r="B25" s="9"/>
      <c r="C25" s="44"/>
      <c r="D25" s="270" t="str">
        <f>Asset14</f>
        <v>Easements</v>
      </c>
      <c r="E25" s="9"/>
      <c r="F25" s="9"/>
      <c r="G25" s="121"/>
      <c r="H25" s="111">
        <f>Input!H122*(1+vanilla1)^0.5</f>
        <v>0</v>
      </c>
      <c r="I25" s="111">
        <f>Input!I122*(1+vanilla2)^0.5</f>
        <v>0</v>
      </c>
      <c r="J25" s="111">
        <f>Input!J122*(1+vanilla3)^0.5</f>
        <v>0</v>
      </c>
      <c r="K25" s="111">
        <f>Input!K122*(1+vanilla4)^0.5</f>
        <v>0</v>
      </c>
      <c r="L25" s="111">
        <f>Input!L122*(1+vanilla5)^0.5</f>
        <v>0</v>
      </c>
      <c r="M25" s="111">
        <f>Input!M122*(1+vanilla6)^0.5</f>
        <v>0</v>
      </c>
      <c r="N25" s="111">
        <f>Input!N122*(1+vanilla7)^0.5</f>
        <v>0</v>
      </c>
      <c r="O25" s="111">
        <f>Input!O122*(1+vanilla8)^0.5</f>
        <v>0</v>
      </c>
      <c r="P25" s="111">
        <f>Input!P122*(1+vanilla9)^0.5</f>
        <v>0</v>
      </c>
      <c r="Q25" s="111">
        <f>Input!Q122*(1+vanilla10)^0.5</f>
        <v>0</v>
      </c>
      <c r="R25" s="29"/>
      <c r="S25" s="100"/>
      <c r="T25" s="100"/>
      <c r="U25" s="100"/>
      <c r="V25" s="100"/>
      <c r="W25" s="100"/>
      <c r="X25" s="100"/>
      <c r="Y25" s="100"/>
      <c r="Z25" s="100"/>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100"/>
      <c r="BE25" s="100"/>
      <c r="BF25" s="100"/>
      <c r="BG25" s="100"/>
      <c r="BH25" s="100"/>
      <c r="BI25" s="100"/>
      <c r="BJ25" s="100"/>
      <c r="BK25" s="12"/>
      <c r="BL25" s="12"/>
    </row>
    <row r="26" spans="1:64" hidden="1" outlineLevel="1">
      <c r="A26" s="9"/>
      <c r="B26" s="9"/>
      <c r="C26" s="44"/>
      <c r="D26" s="270">
        <f>Asset15</f>
        <v>0</v>
      </c>
      <c r="E26" s="9"/>
      <c r="F26" s="9"/>
      <c r="G26" s="121"/>
      <c r="H26" s="111">
        <f>Input!H123*(1+vanilla1)^0.5</f>
        <v>0</v>
      </c>
      <c r="I26" s="111">
        <f>Input!I123*(1+vanilla2)^0.5</f>
        <v>0</v>
      </c>
      <c r="J26" s="111">
        <f>Input!J123*(1+vanilla3)^0.5</f>
        <v>0</v>
      </c>
      <c r="K26" s="111">
        <f>Input!K123*(1+vanilla4)^0.5</f>
        <v>0</v>
      </c>
      <c r="L26" s="111">
        <f>Input!L123*(1+vanilla5)^0.5</f>
        <v>0</v>
      </c>
      <c r="M26" s="111">
        <f>Input!M123*(1+vanilla6)^0.5</f>
        <v>0</v>
      </c>
      <c r="N26" s="111">
        <f>Input!N123*(1+vanilla7)^0.5</f>
        <v>0</v>
      </c>
      <c r="O26" s="111">
        <f>Input!O123*(1+vanilla8)^0.5</f>
        <v>0</v>
      </c>
      <c r="P26" s="111">
        <f>Input!P123*(1+vanilla9)^0.5</f>
        <v>0</v>
      </c>
      <c r="Q26" s="111">
        <f>Input!Q123*(1+vanilla10)^0.5</f>
        <v>0</v>
      </c>
      <c r="R26" s="29"/>
      <c r="S26" s="100"/>
      <c r="T26" s="100"/>
      <c r="U26" s="100"/>
      <c r="V26" s="100"/>
      <c r="W26" s="100"/>
      <c r="X26" s="100"/>
      <c r="Y26" s="100"/>
      <c r="Z26" s="100"/>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100"/>
      <c r="BE26" s="100"/>
      <c r="BF26" s="100"/>
      <c r="BG26" s="100"/>
      <c r="BH26" s="100"/>
      <c r="BI26" s="100"/>
      <c r="BJ26" s="100"/>
      <c r="BK26" s="12"/>
      <c r="BL26" s="12"/>
    </row>
    <row r="27" spans="1:64" hidden="1" outlineLevel="1">
      <c r="A27" s="9"/>
      <c r="B27" s="9"/>
      <c r="C27" s="44"/>
      <c r="D27" s="270">
        <f>Asset16</f>
        <v>0</v>
      </c>
      <c r="E27" s="9"/>
      <c r="F27" s="9"/>
      <c r="G27" s="121"/>
      <c r="H27" s="111">
        <f>Input!H124*(1+vanilla1)^0.5</f>
        <v>0</v>
      </c>
      <c r="I27" s="111">
        <f>Input!I124*(1+vanilla2)^0.5</f>
        <v>0</v>
      </c>
      <c r="J27" s="111">
        <f>Input!J124*(1+vanilla3)^0.5</f>
        <v>0</v>
      </c>
      <c r="K27" s="111">
        <f>Input!K124*(1+vanilla4)^0.5</f>
        <v>0</v>
      </c>
      <c r="L27" s="111">
        <f>Input!L124*(1+vanilla5)^0.5</f>
        <v>0</v>
      </c>
      <c r="M27" s="111">
        <f>Input!M124*(1+vanilla6)^0.5</f>
        <v>0</v>
      </c>
      <c r="N27" s="111">
        <f>Input!N124*(1+vanilla7)^0.5</f>
        <v>0</v>
      </c>
      <c r="O27" s="111">
        <f>Input!O124*(1+vanilla8)^0.5</f>
        <v>0</v>
      </c>
      <c r="P27" s="111">
        <f>Input!P124*(1+vanilla9)^0.5</f>
        <v>0</v>
      </c>
      <c r="Q27" s="111">
        <f>Input!Q124*(1+vanilla10)^0.5</f>
        <v>0</v>
      </c>
      <c r="R27" s="29"/>
      <c r="S27" s="100"/>
      <c r="T27" s="100"/>
      <c r="U27" s="100"/>
      <c r="V27" s="100"/>
      <c r="W27" s="100"/>
      <c r="X27" s="100"/>
      <c r="Y27" s="100"/>
      <c r="Z27" s="100"/>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100"/>
      <c r="BE27" s="100"/>
      <c r="BF27" s="100"/>
      <c r="BG27" s="100"/>
      <c r="BH27" s="100"/>
      <c r="BI27" s="100"/>
      <c r="BJ27" s="100"/>
      <c r="BK27" s="12"/>
      <c r="BL27" s="12"/>
    </row>
    <row r="28" spans="1:64" hidden="1" outlineLevel="1">
      <c r="A28" s="9"/>
      <c r="B28" s="9"/>
      <c r="C28" s="44"/>
      <c r="D28" s="270">
        <f>Asset17</f>
        <v>0</v>
      </c>
      <c r="E28" s="9"/>
      <c r="F28" s="9"/>
      <c r="G28" s="121"/>
      <c r="H28" s="111">
        <f>Input!H125*(1+vanilla1)^0.5</f>
        <v>0</v>
      </c>
      <c r="I28" s="111">
        <f>Input!I125*(1+vanilla2)^0.5</f>
        <v>0</v>
      </c>
      <c r="J28" s="111">
        <f>Input!J125*(1+vanilla3)^0.5</f>
        <v>0</v>
      </c>
      <c r="K28" s="111">
        <f>Input!K125*(1+vanilla4)^0.5</f>
        <v>0</v>
      </c>
      <c r="L28" s="111">
        <f>Input!L125*(1+vanilla5)^0.5</f>
        <v>0</v>
      </c>
      <c r="M28" s="111">
        <f>Input!M125*(1+vanilla6)^0.5</f>
        <v>0</v>
      </c>
      <c r="N28" s="111">
        <f>Input!N125*(1+vanilla7)^0.5</f>
        <v>0</v>
      </c>
      <c r="O28" s="111">
        <f>Input!O125*(1+vanilla8)^0.5</f>
        <v>0</v>
      </c>
      <c r="P28" s="111">
        <f>Input!P125*(1+vanilla9)^0.5</f>
        <v>0</v>
      </c>
      <c r="Q28" s="111">
        <f>Input!Q125*(1+vanilla10)^0.5</f>
        <v>0</v>
      </c>
      <c r="R28" s="29"/>
      <c r="S28" s="100"/>
      <c r="T28" s="100"/>
      <c r="U28" s="100"/>
      <c r="V28" s="100"/>
      <c r="W28" s="100"/>
      <c r="X28" s="100"/>
      <c r="Y28" s="100"/>
      <c r="Z28" s="100"/>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100"/>
      <c r="BE28" s="100"/>
      <c r="BF28" s="100"/>
      <c r="BG28" s="100"/>
      <c r="BH28" s="100"/>
      <c r="BI28" s="100"/>
      <c r="BJ28" s="100"/>
      <c r="BK28" s="12"/>
      <c r="BL28" s="12"/>
    </row>
    <row r="29" spans="1:64" hidden="1" outlineLevel="1">
      <c r="A29" s="9"/>
      <c r="B29" s="9"/>
      <c r="C29" s="44"/>
      <c r="D29" s="270">
        <f>Asset18</f>
        <v>0</v>
      </c>
      <c r="E29" s="9"/>
      <c r="F29" s="9"/>
      <c r="G29" s="121"/>
      <c r="H29" s="111">
        <f>Input!H126*(1+vanilla1)^0.5</f>
        <v>0</v>
      </c>
      <c r="I29" s="111">
        <f>Input!I126*(1+vanilla2)^0.5</f>
        <v>0</v>
      </c>
      <c r="J29" s="111">
        <f>Input!J126*(1+vanilla3)^0.5</f>
        <v>0</v>
      </c>
      <c r="K29" s="111">
        <f>Input!K126*(1+vanilla4)^0.5</f>
        <v>0</v>
      </c>
      <c r="L29" s="111">
        <f>Input!L126*(1+vanilla5)^0.5</f>
        <v>0</v>
      </c>
      <c r="M29" s="111">
        <f>Input!M126*(1+vanilla6)^0.5</f>
        <v>0</v>
      </c>
      <c r="N29" s="111">
        <f>Input!N126*(1+vanilla7)^0.5</f>
        <v>0</v>
      </c>
      <c r="O29" s="111">
        <f>Input!O126*(1+vanilla8)^0.5</f>
        <v>0</v>
      </c>
      <c r="P29" s="111">
        <f>Input!P126*(1+vanilla9)^0.5</f>
        <v>0</v>
      </c>
      <c r="Q29" s="111">
        <f>Input!Q126*(1+vanilla10)^0.5</f>
        <v>0</v>
      </c>
      <c r="R29" s="29"/>
      <c r="S29" s="100"/>
      <c r="T29" s="100"/>
      <c r="U29" s="100"/>
      <c r="V29" s="100"/>
      <c r="W29" s="100"/>
      <c r="X29" s="100"/>
      <c r="Y29" s="100"/>
      <c r="Z29" s="100"/>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100"/>
      <c r="BE29" s="100"/>
      <c r="BF29" s="100"/>
      <c r="BG29" s="100"/>
      <c r="BH29" s="100"/>
      <c r="BI29" s="100"/>
      <c r="BJ29" s="100"/>
      <c r="BK29" s="12"/>
      <c r="BL29" s="12"/>
    </row>
    <row r="30" spans="1:64" hidden="1" outlineLevel="1">
      <c r="A30" s="9"/>
      <c r="B30" s="9"/>
      <c r="C30" s="44"/>
      <c r="D30" s="270">
        <f>Asset19</f>
        <v>0</v>
      </c>
      <c r="E30" s="9"/>
      <c r="F30" s="9"/>
      <c r="G30" s="121"/>
      <c r="H30" s="111">
        <f>Input!H127*(1+vanilla1)^0.5</f>
        <v>0</v>
      </c>
      <c r="I30" s="111">
        <f>Input!I127*(1+vanilla2)^0.5</f>
        <v>0</v>
      </c>
      <c r="J30" s="111">
        <f>Input!J127*(1+vanilla3)^0.5</f>
        <v>0</v>
      </c>
      <c r="K30" s="111">
        <f>Input!K127*(1+vanilla4)^0.5</f>
        <v>0</v>
      </c>
      <c r="L30" s="111">
        <f>Input!L127*(1+vanilla5)^0.5</f>
        <v>0</v>
      </c>
      <c r="M30" s="111">
        <f>Input!M127*(1+vanilla6)^0.5</f>
        <v>0</v>
      </c>
      <c r="N30" s="111">
        <f>Input!N127*(1+vanilla7)^0.5</f>
        <v>0</v>
      </c>
      <c r="O30" s="111">
        <f>Input!O127*(1+vanilla8)^0.5</f>
        <v>0</v>
      </c>
      <c r="P30" s="111">
        <f>Input!P127*(1+vanilla9)^0.5</f>
        <v>0</v>
      </c>
      <c r="Q30" s="111">
        <f>Input!Q127*(1+vanilla10)^0.5</f>
        <v>0</v>
      </c>
      <c r="R30" s="29"/>
      <c r="S30" s="100"/>
      <c r="T30" s="100"/>
      <c r="U30" s="100"/>
      <c r="V30" s="100"/>
      <c r="W30" s="100"/>
      <c r="X30" s="100"/>
      <c r="Y30" s="100"/>
      <c r="Z30" s="100"/>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100"/>
      <c r="BE30" s="100"/>
      <c r="BF30" s="100"/>
      <c r="BG30" s="100"/>
      <c r="BH30" s="100"/>
      <c r="BI30" s="100"/>
      <c r="BJ30" s="100"/>
      <c r="BK30" s="12"/>
      <c r="BL30" s="12"/>
    </row>
    <row r="31" spans="1:64" hidden="1" outlineLevel="1">
      <c r="A31" s="9"/>
      <c r="B31" s="9"/>
      <c r="C31" s="44"/>
      <c r="D31" s="270">
        <f>Asset20</f>
        <v>0</v>
      </c>
      <c r="E31" s="9"/>
      <c r="F31" s="9"/>
      <c r="G31" s="121"/>
      <c r="H31" s="111">
        <f>Input!H128*(1+vanilla1)^0.5</f>
        <v>0</v>
      </c>
      <c r="I31" s="111">
        <f>Input!I128*(1+vanilla2)^0.5</f>
        <v>0</v>
      </c>
      <c r="J31" s="111">
        <f>Input!J128*(1+vanilla3)^0.5</f>
        <v>0</v>
      </c>
      <c r="K31" s="111">
        <f>Input!K128*(1+vanilla4)^0.5</f>
        <v>0</v>
      </c>
      <c r="L31" s="111">
        <f>Input!L128*(1+vanilla5)^0.5</f>
        <v>0</v>
      </c>
      <c r="M31" s="111">
        <f>Input!M128*(1+vanilla6)^0.5</f>
        <v>0</v>
      </c>
      <c r="N31" s="111">
        <f>Input!N128*(1+vanilla7)^0.5</f>
        <v>0</v>
      </c>
      <c r="O31" s="111">
        <f>Input!O128*(1+vanilla8)^0.5</f>
        <v>0</v>
      </c>
      <c r="P31" s="111">
        <f>Input!P128*(1+vanilla9)^0.5</f>
        <v>0</v>
      </c>
      <c r="Q31" s="111">
        <f>Input!Q128*(1+vanilla10)^0.5</f>
        <v>0</v>
      </c>
      <c r="R31" s="29"/>
      <c r="S31" s="100"/>
      <c r="T31" s="100"/>
      <c r="U31" s="100"/>
      <c r="V31" s="100"/>
      <c r="W31" s="100"/>
      <c r="X31" s="100"/>
      <c r="Y31" s="100"/>
      <c r="Z31" s="100"/>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100"/>
      <c r="BE31" s="100"/>
      <c r="BF31" s="100"/>
      <c r="BG31" s="100"/>
      <c r="BH31" s="100"/>
      <c r="BI31" s="100"/>
      <c r="BJ31" s="100"/>
      <c r="BK31" s="12"/>
      <c r="BL31" s="12"/>
    </row>
    <row r="32" spans="1:64" hidden="1" outlineLevel="1">
      <c r="A32" s="9"/>
      <c r="B32" s="9"/>
      <c r="C32" s="44"/>
      <c r="D32" s="270">
        <f>Asset21</f>
        <v>0</v>
      </c>
      <c r="E32" s="9"/>
      <c r="F32" s="9"/>
      <c r="G32" s="121"/>
      <c r="H32" s="111">
        <f>Input!H129*(1+vanilla1)^0.5</f>
        <v>0</v>
      </c>
      <c r="I32" s="111">
        <f>Input!I129*(1+vanilla2)^0.5</f>
        <v>0</v>
      </c>
      <c r="J32" s="111">
        <f>Input!J129*(1+vanilla3)^0.5</f>
        <v>0</v>
      </c>
      <c r="K32" s="111">
        <f>Input!K129*(1+vanilla4)^0.5</f>
        <v>0</v>
      </c>
      <c r="L32" s="111">
        <f>Input!L129*(1+vanilla5)^0.5</f>
        <v>0</v>
      </c>
      <c r="M32" s="111">
        <f>Input!M129*(1+vanilla6)^0.5</f>
        <v>0</v>
      </c>
      <c r="N32" s="111">
        <f>Input!N129*(1+vanilla7)^0.5</f>
        <v>0</v>
      </c>
      <c r="O32" s="111">
        <f>Input!O129*(1+vanilla8)^0.5</f>
        <v>0</v>
      </c>
      <c r="P32" s="111">
        <f>Input!P129*(1+vanilla9)^0.5</f>
        <v>0</v>
      </c>
      <c r="Q32" s="111">
        <f>Input!Q129*(1+vanilla10)^0.5</f>
        <v>0</v>
      </c>
      <c r="R32" s="29"/>
      <c r="S32" s="100"/>
      <c r="T32" s="100"/>
      <c r="U32" s="100"/>
      <c r="V32" s="100"/>
      <c r="W32" s="100"/>
      <c r="X32" s="100"/>
      <c r="Y32" s="100"/>
      <c r="Z32" s="100"/>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100"/>
      <c r="BE32" s="100"/>
      <c r="BF32" s="100"/>
      <c r="BG32" s="100"/>
      <c r="BH32" s="100"/>
      <c r="BI32" s="100"/>
      <c r="BJ32" s="100"/>
      <c r="BK32" s="12"/>
      <c r="BL32" s="12"/>
    </row>
    <row r="33" spans="1:64" hidden="1" outlineLevel="1">
      <c r="A33" s="9"/>
      <c r="B33" s="9"/>
      <c r="C33" s="44"/>
      <c r="D33" s="270">
        <f>Asset22</f>
        <v>0</v>
      </c>
      <c r="E33" s="9"/>
      <c r="F33" s="9"/>
      <c r="G33" s="121"/>
      <c r="H33" s="111">
        <f>Input!H130*(1+vanilla1)^0.5</f>
        <v>0</v>
      </c>
      <c r="I33" s="111">
        <f>Input!I130*(1+vanilla2)^0.5</f>
        <v>0</v>
      </c>
      <c r="J33" s="111">
        <f>Input!J130*(1+vanilla3)^0.5</f>
        <v>0</v>
      </c>
      <c r="K33" s="111">
        <f>Input!K130*(1+vanilla4)^0.5</f>
        <v>0</v>
      </c>
      <c r="L33" s="111">
        <f>Input!L130*(1+vanilla5)^0.5</f>
        <v>0</v>
      </c>
      <c r="M33" s="111">
        <f>Input!M130*(1+vanilla6)^0.5</f>
        <v>0</v>
      </c>
      <c r="N33" s="111">
        <f>Input!N130*(1+vanilla7)^0.5</f>
        <v>0</v>
      </c>
      <c r="O33" s="111">
        <f>Input!O130*(1+vanilla8)^0.5</f>
        <v>0</v>
      </c>
      <c r="P33" s="111">
        <f>Input!P130*(1+vanilla9)^0.5</f>
        <v>0</v>
      </c>
      <c r="Q33" s="111">
        <f>Input!Q130*(1+vanilla10)^0.5</f>
        <v>0</v>
      </c>
      <c r="R33" s="29"/>
      <c r="S33" s="100"/>
      <c r="T33" s="100"/>
      <c r="U33" s="100"/>
      <c r="V33" s="100"/>
      <c r="W33" s="100"/>
      <c r="X33" s="100"/>
      <c r="Y33" s="100"/>
      <c r="Z33" s="100"/>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100"/>
      <c r="BE33" s="100"/>
      <c r="BF33" s="100"/>
      <c r="BG33" s="100"/>
      <c r="BH33" s="100"/>
      <c r="BI33" s="100"/>
      <c r="BJ33" s="100"/>
      <c r="BK33" s="12"/>
      <c r="BL33" s="12"/>
    </row>
    <row r="34" spans="1:64" hidden="1" outlineLevel="1">
      <c r="A34" s="9"/>
      <c r="B34" s="9"/>
      <c r="C34" s="44"/>
      <c r="D34" s="270">
        <f>Asset23</f>
        <v>0</v>
      </c>
      <c r="E34" s="9"/>
      <c r="F34" s="9"/>
      <c r="G34" s="121"/>
      <c r="H34" s="111">
        <f>Input!H131*(1+vanilla1)^0.5</f>
        <v>0</v>
      </c>
      <c r="I34" s="111">
        <f>Input!I131*(1+vanilla2)^0.5</f>
        <v>0</v>
      </c>
      <c r="J34" s="111">
        <f>Input!J131*(1+vanilla3)^0.5</f>
        <v>0</v>
      </c>
      <c r="K34" s="111">
        <f>Input!K131*(1+vanilla4)^0.5</f>
        <v>0</v>
      </c>
      <c r="L34" s="111">
        <f>Input!L131*(1+vanilla5)^0.5</f>
        <v>0</v>
      </c>
      <c r="M34" s="111">
        <f>Input!M131*(1+vanilla6)^0.5</f>
        <v>0</v>
      </c>
      <c r="N34" s="111">
        <f>Input!N131*(1+vanilla7)^0.5</f>
        <v>0</v>
      </c>
      <c r="O34" s="111">
        <f>Input!O131*(1+vanilla8)^0.5</f>
        <v>0</v>
      </c>
      <c r="P34" s="111">
        <f>Input!P131*(1+vanilla9)^0.5</f>
        <v>0</v>
      </c>
      <c r="Q34" s="111">
        <f>Input!Q131*(1+vanilla10)^0.5</f>
        <v>0</v>
      </c>
      <c r="R34" s="29"/>
      <c r="S34" s="100"/>
      <c r="T34" s="100"/>
      <c r="U34" s="100"/>
      <c r="V34" s="100"/>
      <c r="W34" s="100"/>
      <c r="X34" s="100"/>
      <c r="Y34" s="100"/>
      <c r="Z34" s="100"/>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100"/>
      <c r="BE34" s="100"/>
      <c r="BF34" s="100"/>
      <c r="BG34" s="100"/>
      <c r="BH34" s="100"/>
      <c r="BI34" s="100"/>
      <c r="BJ34" s="100"/>
      <c r="BK34" s="12"/>
      <c r="BL34" s="12"/>
    </row>
    <row r="35" spans="1:64" hidden="1" outlineLevel="1">
      <c r="A35" s="9"/>
      <c r="B35" s="9"/>
      <c r="C35" s="44"/>
      <c r="D35" s="270">
        <f>Asset24</f>
        <v>0</v>
      </c>
      <c r="E35" s="9"/>
      <c r="F35" s="9"/>
      <c r="G35" s="121"/>
      <c r="H35" s="111">
        <f>Input!H132*(1+vanilla1)^0.5</f>
        <v>0</v>
      </c>
      <c r="I35" s="111">
        <f>Input!I132*(1+vanilla2)^0.5</f>
        <v>0</v>
      </c>
      <c r="J35" s="111">
        <f>Input!J132*(1+vanilla3)^0.5</f>
        <v>0</v>
      </c>
      <c r="K35" s="111">
        <f>Input!K132*(1+vanilla4)^0.5</f>
        <v>0</v>
      </c>
      <c r="L35" s="111">
        <f>Input!L132*(1+vanilla5)^0.5</f>
        <v>0</v>
      </c>
      <c r="M35" s="111">
        <f>Input!M132*(1+vanilla6)^0.5</f>
        <v>0</v>
      </c>
      <c r="N35" s="111">
        <f>Input!N132*(1+vanilla7)^0.5</f>
        <v>0</v>
      </c>
      <c r="O35" s="111">
        <f>Input!O132*(1+vanilla8)^0.5</f>
        <v>0</v>
      </c>
      <c r="P35" s="111">
        <f>Input!P132*(1+vanilla9)^0.5</f>
        <v>0</v>
      </c>
      <c r="Q35" s="111">
        <f>Input!Q132*(1+vanilla10)^0.5</f>
        <v>0</v>
      </c>
      <c r="R35" s="29"/>
      <c r="S35" s="100"/>
      <c r="T35" s="100"/>
      <c r="U35" s="100"/>
      <c r="V35" s="100"/>
      <c r="W35" s="100"/>
      <c r="X35" s="100"/>
      <c r="Y35" s="100"/>
      <c r="Z35" s="100"/>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100"/>
      <c r="BE35" s="100"/>
      <c r="BF35" s="100"/>
      <c r="BG35" s="100"/>
      <c r="BH35" s="100"/>
      <c r="BI35" s="100"/>
      <c r="BJ35" s="100"/>
      <c r="BK35" s="12"/>
      <c r="BL35" s="12"/>
    </row>
    <row r="36" spans="1:64" hidden="1" outlineLevel="1">
      <c r="A36" s="9"/>
      <c r="B36" s="9"/>
      <c r="C36" s="44"/>
      <c r="D36" s="270">
        <f>Asset25</f>
        <v>0</v>
      </c>
      <c r="E36" s="9"/>
      <c r="F36" s="9"/>
      <c r="G36" s="121"/>
      <c r="H36" s="111">
        <f>Input!H133*(1+vanilla1)^0.5</f>
        <v>0</v>
      </c>
      <c r="I36" s="111">
        <f>Input!I133*(1+vanilla2)^0.5</f>
        <v>0</v>
      </c>
      <c r="J36" s="111">
        <f>Input!J133*(1+vanilla3)^0.5</f>
        <v>0</v>
      </c>
      <c r="K36" s="111">
        <f>Input!K133*(1+vanilla4)^0.5</f>
        <v>0</v>
      </c>
      <c r="L36" s="111">
        <f>Input!L133*(1+vanilla5)^0.5</f>
        <v>0</v>
      </c>
      <c r="M36" s="111">
        <f>Input!M133*(1+vanilla6)^0.5</f>
        <v>0</v>
      </c>
      <c r="N36" s="111">
        <f>Input!N133*(1+vanilla7)^0.5</f>
        <v>0</v>
      </c>
      <c r="O36" s="111">
        <f>Input!O133*(1+vanilla8)^0.5</f>
        <v>0</v>
      </c>
      <c r="P36" s="111">
        <f>Input!P133*(1+vanilla9)^0.5</f>
        <v>0</v>
      </c>
      <c r="Q36" s="111">
        <f>Input!Q133*(1+vanilla10)^0.5</f>
        <v>0</v>
      </c>
      <c r="R36" s="29"/>
      <c r="S36" s="100"/>
      <c r="T36" s="100"/>
      <c r="U36" s="100"/>
      <c r="V36" s="100"/>
      <c r="W36" s="100"/>
      <c r="X36" s="100"/>
      <c r="Y36" s="100"/>
      <c r="Z36" s="100"/>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100"/>
      <c r="BE36" s="100"/>
      <c r="BF36" s="100"/>
      <c r="BG36" s="100"/>
      <c r="BH36" s="100"/>
      <c r="BI36" s="100"/>
      <c r="BJ36" s="100"/>
      <c r="BK36" s="12"/>
      <c r="BL36" s="12"/>
    </row>
    <row r="37" spans="1:64" hidden="1" outlineLevel="1">
      <c r="A37" s="9"/>
      <c r="B37" s="9"/>
      <c r="C37" s="44"/>
      <c r="D37" s="270">
        <f>Asset26</f>
        <v>0</v>
      </c>
      <c r="E37" s="9"/>
      <c r="F37" s="9"/>
      <c r="G37" s="121"/>
      <c r="H37" s="111">
        <f>Input!H134*(1+vanilla1)^0.5</f>
        <v>0</v>
      </c>
      <c r="I37" s="111">
        <f>Input!I134*(1+vanilla2)^0.5</f>
        <v>0</v>
      </c>
      <c r="J37" s="111">
        <f>Input!J134*(1+vanilla3)^0.5</f>
        <v>0</v>
      </c>
      <c r="K37" s="111">
        <f>Input!K134*(1+vanilla4)^0.5</f>
        <v>0</v>
      </c>
      <c r="L37" s="111">
        <f>Input!L134*(1+vanilla5)^0.5</f>
        <v>0</v>
      </c>
      <c r="M37" s="111">
        <f>Input!M134*(1+vanilla6)^0.5</f>
        <v>0</v>
      </c>
      <c r="N37" s="111">
        <f>Input!N134*(1+vanilla7)^0.5</f>
        <v>0</v>
      </c>
      <c r="O37" s="111">
        <f>Input!O134*(1+vanilla8)^0.5</f>
        <v>0</v>
      </c>
      <c r="P37" s="111">
        <f>Input!P134*(1+vanilla9)^0.5</f>
        <v>0</v>
      </c>
      <c r="Q37" s="111">
        <f>Input!Q134*(1+vanilla10)^0.5</f>
        <v>0</v>
      </c>
      <c r="R37" s="29"/>
      <c r="S37" s="100"/>
      <c r="T37" s="100"/>
      <c r="U37" s="100"/>
      <c r="V37" s="100"/>
      <c r="W37" s="100"/>
      <c r="X37" s="100"/>
      <c r="Y37" s="100"/>
      <c r="Z37" s="100"/>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100"/>
      <c r="BE37" s="100"/>
      <c r="BF37" s="100"/>
      <c r="BG37" s="100"/>
      <c r="BH37" s="100"/>
      <c r="BI37" s="100"/>
      <c r="BJ37" s="100"/>
      <c r="BK37" s="12"/>
      <c r="BL37" s="12"/>
    </row>
    <row r="38" spans="1:64" hidden="1" outlineLevel="1">
      <c r="A38" s="9"/>
      <c r="B38" s="9"/>
      <c r="C38" s="44"/>
      <c r="D38" s="270">
        <f>Asset27</f>
        <v>0</v>
      </c>
      <c r="E38" s="9"/>
      <c r="F38" s="9"/>
      <c r="G38" s="121"/>
      <c r="H38" s="111">
        <f>Input!H135*(1+vanilla1)^0.5</f>
        <v>0</v>
      </c>
      <c r="I38" s="111">
        <f>Input!I135*(1+vanilla2)^0.5</f>
        <v>0</v>
      </c>
      <c r="J38" s="111">
        <f>Input!J135*(1+vanilla3)^0.5</f>
        <v>0</v>
      </c>
      <c r="K38" s="111">
        <f>Input!K135*(1+vanilla4)^0.5</f>
        <v>0</v>
      </c>
      <c r="L38" s="111">
        <f>Input!L135*(1+vanilla5)^0.5</f>
        <v>0</v>
      </c>
      <c r="M38" s="111">
        <f>Input!M135*(1+vanilla6)^0.5</f>
        <v>0</v>
      </c>
      <c r="N38" s="111">
        <f>Input!N135*(1+vanilla7)^0.5</f>
        <v>0</v>
      </c>
      <c r="O38" s="111">
        <f>Input!O135*(1+vanilla8)^0.5</f>
        <v>0</v>
      </c>
      <c r="P38" s="111">
        <f>Input!P135*(1+vanilla9)^0.5</f>
        <v>0</v>
      </c>
      <c r="Q38" s="111">
        <f>Input!Q135*(1+vanilla10)^0.5</f>
        <v>0</v>
      </c>
      <c r="R38" s="29"/>
      <c r="S38" s="100"/>
      <c r="T38" s="100"/>
      <c r="U38" s="100"/>
      <c r="V38" s="100"/>
      <c r="W38" s="100"/>
      <c r="X38" s="100"/>
      <c r="Y38" s="100"/>
      <c r="Z38" s="100"/>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100"/>
      <c r="BE38" s="100"/>
      <c r="BF38" s="100"/>
      <c r="BG38" s="100"/>
      <c r="BH38" s="100"/>
      <c r="BI38" s="100"/>
      <c r="BJ38" s="100"/>
      <c r="BK38" s="12"/>
      <c r="BL38" s="12"/>
    </row>
    <row r="39" spans="1:64" hidden="1" outlineLevel="1">
      <c r="A39" s="9"/>
      <c r="B39" s="9"/>
      <c r="C39" s="44"/>
      <c r="D39" s="270">
        <f>Asset28</f>
        <v>0</v>
      </c>
      <c r="E39" s="9"/>
      <c r="F39" s="9"/>
      <c r="G39" s="121"/>
      <c r="H39" s="111">
        <f>Input!H136*(1+vanilla1)^0.5</f>
        <v>0</v>
      </c>
      <c r="I39" s="111">
        <f>Input!I136*(1+vanilla2)^0.5</f>
        <v>0</v>
      </c>
      <c r="J39" s="111">
        <f>Input!J136*(1+vanilla3)^0.5</f>
        <v>0</v>
      </c>
      <c r="K39" s="111">
        <f>Input!K136*(1+vanilla4)^0.5</f>
        <v>0</v>
      </c>
      <c r="L39" s="111">
        <f>Input!L136*(1+vanilla5)^0.5</f>
        <v>0</v>
      </c>
      <c r="M39" s="111">
        <f>Input!M136*(1+vanilla6)^0.5</f>
        <v>0</v>
      </c>
      <c r="N39" s="111">
        <f>Input!N136*(1+vanilla7)^0.5</f>
        <v>0</v>
      </c>
      <c r="O39" s="111">
        <f>Input!O136*(1+vanilla8)^0.5</f>
        <v>0</v>
      </c>
      <c r="P39" s="111">
        <f>Input!P136*(1+vanilla9)^0.5</f>
        <v>0</v>
      </c>
      <c r="Q39" s="111">
        <f>Input!Q136*(1+vanilla10)^0.5</f>
        <v>0</v>
      </c>
      <c r="R39" s="29"/>
      <c r="S39" s="100"/>
      <c r="T39" s="100"/>
      <c r="U39" s="100"/>
      <c r="V39" s="100"/>
      <c r="W39" s="100"/>
      <c r="X39" s="100"/>
      <c r="Y39" s="100"/>
      <c r="Z39" s="100"/>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100"/>
      <c r="BE39" s="100"/>
      <c r="BF39" s="100"/>
      <c r="BG39" s="100"/>
      <c r="BH39" s="100"/>
      <c r="BI39" s="100"/>
      <c r="BJ39" s="100"/>
      <c r="BK39" s="12"/>
      <c r="BL39" s="12"/>
    </row>
    <row r="40" spans="1:64" hidden="1" outlineLevel="1">
      <c r="A40" s="9"/>
      <c r="B40" s="9"/>
      <c r="C40" s="44"/>
      <c r="D40" s="270">
        <f>Asset29</f>
        <v>0</v>
      </c>
      <c r="E40" s="9"/>
      <c r="F40" s="9"/>
      <c r="G40" s="121"/>
      <c r="H40" s="111">
        <f>Input!H137*(1+vanilla1)^0.5</f>
        <v>0</v>
      </c>
      <c r="I40" s="111">
        <f>Input!I137*(1+vanilla2)^0.5</f>
        <v>0</v>
      </c>
      <c r="J40" s="111">
        <f>Input!J137*(1+vanilla3)^0.5</f>
        <v>0</v>
      </c>
      <c r="K40" s="111">
        <f>Input!K137*(1+vanilla4)^0.5</f>
        <v>0</v>
      </c>
      <c r="L40" s="111">
        <f>Input!L137*(1+vanilla5)^0.5</f>
        <v>0</v>
      </c>
      <c r="M40" s="111">
        <f>Input!M137*(1+vanilla6)^0.5</f>
        <v>0</v>
      </c>
      <c r="N40" s="111">
        <f>Input!N137*(1+vanilla7)^0.5</f>
        <v>0</v>
      </c>
      <c r="O40" s="111">
        <f>Input!O137*(1+vanilla8)^0.5</f>
        <v>0</v>
      </c>
      <c r="P40" s="111">
        <f>Input!P137*(1+vanilla9)^0.5</f>
        <v>0</v>
      </c>
      <c r="Q40" s="111">
        <f>Input!Q137*(1+vanilla10)^0.5</f>
        <v>0</v>
      </c>
      <c r="R40" s="29"/>
      <c r="S40" s="100"/>
      <c r="T40" s="100"/>
      <c r="U40" s="100"/>
      <c r="V40" s="100"/>
      <c r="W40" s="100"/>
      <c r="X40" s="100"/>
      <c r="Y40" s="100"/>
      <c r="Z40" s="100"/>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100"/>
      <c r="BE40" s="100"/>
      <c r="BF40" s="100"/>
      <c r="BG40" s="100"/>
      <c r="BH40" s="100"/>
      <c r="BI40" s="100"/>
      <c r="BJ40" s="100"/>
      <c r="BK40" s="12"/>
      <c r="BL40" s="12"/>
    </row>
    <row r="41" spans="1:64" hidden="1" outlineLevel="1">
      <c r="A41" s="9"/>
      <c r="B41" s="9"/>
      <c r="C41" s="44"/>
      <c r="D41" s="270">
        <f>Asset30</f>
        <v>0</v>
      </c>
      <c r="E41" s="9"/>
      <c r="F41" s="9"/>
      <c r="G41" s="121"/>
      <c r="H41" s="111">
        <f>Input!H138*(1+vanilla1)^0.5</f>
        <v>0</v>
      </c>
      <c r="I41" s="111">
        <f>Input!I138*(1+vanilla2)^0.5</f>
        <v>0</v>
      </c>
      <c r="J41" s="111">
        <f>Input!J138*(1+vanilla3)^0.5</f>
        <v>0</v>
      </c>
      <c r="K41" s="111">
        <f>Input!K138*(1+vanilla4)^0.5</f>
        <v>0</v>
      </c>
      <c r="L41" s="111">
        <f>Input!L138*(1+vanilla5)^0.5</f>
        <v>0</v>
      </c>
      <c r="M41" s="111">
        <f>Input!M138*(1+vanilla6)^0.5</f>
        <v>0</v>
      </c>
      <c r="N41" s="111">
        <f>Input!N138*(1+vanilla7)^0.5</f>
        <v>0</v>
      </c>
      <c r="O41" s="111">
        <f>Input!O138*(1+vanilla8)^0.5</f>
        <v>0</v>
      </c>
      <c r="P41" s="111">
        <f>Input!P138*(1+vanilla9)^0.5</f>
        <v>0</v>
      </c>
      <c r="Q41" s="111">
        <f>Input!Q138*(1+vanilla10)^0.5</f>
        <v>0</v>
      </c>
      <c r="R41" s="29"/>
      <c r="S41" s="100"/>
      <c r="T41" s="100"/>
      <c r="U41" s="100"/>
      <c r="V41" s="100"/>
      <c r="W41" s="100"/>
      <c r="X41" s="100"/>
      <c r="Y41" s="100"/>
      <c r="Z41" s="100"/>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100"/>
      <c r="BE41" s="100"/>
      <c r="BF41" s="100"/>
      <c r="BG41" s="100"/>
      <c r="BH41" s="100"/>
      <c r="BI41" s="100"/>
      <c r="BJ41" s="100"/>
      <c r="BK41" s="12"/>
      <c r="BL41" s="12"/>
    </row>
    <row r="42" spans="1:64" collapsed="1">
      <c r="A42" s="9"/>
      <c r="B42" s="9"/>
      <c r="C42" s="44"/>
      <c r="D42" s="113"/>
      <c r="E42" s="9"/>
      <c r="F42" s="9"/>
      <c r="G42" s="28"/>
      <c r="H42" s="35"/>
      <c r="I42" s="35"/>
      <c r="J42" s="35"/>
      <c r="K42" s="35"/>
      <c r="L42" s="35"/>
      <c r="M42" s="35"/>
      <c r="N42" s="110"/>
      <c r="O42" s="29"/>
      <c r="P42" s="29"/>
      <c r="Q42" s="29"/>
      <c r="R42" s="29"/>
      <c r="S42" s="100"/>
      <c r="T42" s="100"/>
      <c r="U42" s="100"/>
      <c r="V42" s="100"/>
      <c r="W42" s="100"/>
      <c r="X42" s="100"/>
      <c r="Y42" s="100"/>
      <c r="Z42" s="100"/>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100"/>
      <c r="BE42" s="100"/>
      <c r="BF42" s="100"/>
      <c r="BG42" s="100"/>
      <c r="BH42" s="100"/>
      <c r="BI42" s="100"/>
      <c r="BJ42" s="100"/>
      <c r="BK42" s="12"/>
      <c r="BL42" s="12"/>
    </row>
    <row r="43" spans="1:64">
      <c r="A43" s="9"/>
      <c r="B43" s="9"/>
      <c r="C43" s="44" t="s">
        <v>85</v>
      </c>
      <c r="D43" s="9"/>
      <c r="E43" s="9"/>
      <c r="F43" s="9"/>
      <c r="G43" s="35"/>
      <c r="H43" s="35">
        <f>SUM(H44:H73)</f>
        <v>39.783566083429534</v>
      </c>
      <c r="I43" s="35">
        <f t="shared" ref="I43:P43" si="2">SUM(I44:I73)</f>
        <v>81.048116607073894</v>
      </c>
      <c r="J43" s="35">
        <f t="shared" si="2"/>
        <v>101.09636588338174</v>
      </c>
      <c r="K43" s="35">
        <f t="shared" si="2"/>
        <v>110.65888383522348</v>
      </c>
      <c r="L43" s="35">
        <f t="shared" si="2"/>
        <v>142.13472448188347</v>
      </c>
      <c r="M43" s="35">
        <f t="shared" si="2"/>
        <v>121.40526164252195</v>
      </c>
      <c r="N43" s="35">
        <f t="shared" si="2"/>
        <v>0</v>
      </c>
      <c r="O43" s="35">
        <f t="shared" si="2"/>
        <v>0</v>
      </c>
      <c r="P43" s="35">
        <f t="shared" si="2"/>
        <v>0</v>
      </c>
      <c r="Q43" s="35">
        <f>SUM(Q44:Q73)</f>
        <v>0</v>
      </c>
      <c r="R43" s="29"/>
      <c r="S43" s="100"/>
      <c r="T43" s="100"/>
      <c r="U43" s="100"/>
      <c r="V43" s="100"/>
      <c r="W43" s="100"/>
      <c r="X43" s="100"/>
      <c r="Y43" s="100"/>
      <c r="Z43" s="100"/>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100"/>
      <c r="BE43" s="100"/>
      <c r="BF43" s="100"/>
      <c r="BG43" s="100"/>
      <c r="BH43" s="100"/>
      <c r="BI43" s="100"/>
      <c r="BJ43" s="100"/>
      <c r="BK43" s="12"/>
      <c r="BL43" s="12"/>
    </row>
    <row r="44" spans="1:64" hidden="1" outlineLevel="1">
      <c r="A44" s="9"/>
      <c r="B44" s="9"/>
      <c r="C44" s="44"/>
      <c r="D44" s="270" t="str">
        <f>Asset1</f>
        <v>Secondary</v>
      </c>
      <c r="E44" s="9"/>
      <c r="F44" s="9"/>
      <c r="G44" s="121"/>
      <c r="H44" s="111">
        <f>Input!H211*(1+vanilla1)^0.5</f>
        <v>7.2776383113688947</v>
      </c>
      <c r="I44" s="111">
        <f>Input!I211*(1+vanilla2)^0.5</f>
        <v>2.8468026458553535</v>
      </c>
      <c r="J44" s="111">
        <f>Input!J211*(1+vanilla3)^0.5</f>
        <v>9.6148304367563924</v>
      </c>
      <c r="K44" s="111">
        <f>Input!K211*(1+vanilla4)^0.5</f>
        <v>11.09741039589267</v>
      </c>
      <c r="L44" s="111">
        <f>Input!L211*(1+vanilla5)^0.5</f>
        <v>12.215655789447291</v>
      </c>
      <c r="M44" s="111">
        <f>Input!M211*(1+vanilla6)^0.5</f>
        <v>17.242930644796949</v>
      </c>
      <c r="N44" s="111">
        <f>Input!N211*(1+vanilla7)^0.5</f>
        <v>0</v>
      </c>
      <c r="O44" s="111">
        <f>Input!O211*(1+vanilla8)^0.5</f>
        <v>0</v>
      </c>
      <c r="P44" s="111">
        <f>Input!P211*(1+vanilla9)^0.5</f>
        <v>0</v>
      </c>
      <c r="Q44" s="111">
        <f>Input!Q211*(1+vanilla10)^0.5</f>
        <v>0</v>
      </c>
      <c r="R44" s="29"/>
      <c r="S44" s="100"/>
      <c r="T44" s="100"/>
      <c r="U44" s="100"/>
      <c r="V44" s="100"/>
      <c r="W44" s="100"/>
      <c r="X44" s="100"/>
      <c r="Y44" s="100"/>
      <c r="Z44" s="100"/>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100"/>
      <c r="BE44" s="100"/>
      <c r="BF44" s="100"/>
      <c r="BG44" s="100"/>
      <c r="BH44" s="100"/>
      <c r="BI44" s="100"/>
      <c r="BJ44" s="100"/>
      <c r="BK44" s="12"/>
      <c r="BL44" s="12"/>
    </row>
    <row r="45" spans="1:64" hidden="1" outlineLevel="1">
      <c r="A45" s="9"/>
      <c r="B45" s="9"/>
      <c r="C45" s="44"/>
      <c r="D45" s="270" t="str">
        <f>Asset2</f>
        <v>Switchgear</v>
      </c>
      <c r="E45" s="9"/>
      <c r="F45" s="9"/>
      <c r="G45" s="121"/>
      <c r="H45" s="111">
        <f>Input!H212*(1+vanilla1)^0.5</f>
        <v>6.3275235238187566</v>
      </c>
      <c r="I45" s="111">
        <f>Input!I212*(1+vanilla2)^0.5</f>
        <v>25.49810852328876</v>
      </c>
      <c r="J45" s="111">
        <f>Input!J212*(1+vanilla3)^0.5</f>
        <v>46.883519409897382</v>
      </c>
      <c r="K45" s="111">
        <f>Input!K212*(1+vanilla4)^0.5</f>
        <v>30.785507694810331</v>
      </c>
      <c r="L45" s="111">
        <f>Input!L212*(1+vanilla5)^0.5</f>
        <v>27.23492116619834</v>
      </c>
      <c r="M45" s="111">
        <f>Input!M212*(1+vanilla6)^0.5</f>
        <v>37.761018350763479</v>
      </c>
      <c r="N45" s="111">
        <f>Input!N212*(1+vanilla7)^0.5</f>
        <v>0</v>
      </c>
      <c r="O45" s="111">
        <f>Input!O212*(1+vanilla8)^0.5</f>
        <v>0</v>
      </c>
      <c r="P45" s="111">
        <f>Input!P212*(1+vanilla9)^0.5</f>
        <v>0</v>
      </c>
      <c r="Q45" s="111">
        <f>Input!Q212*(1+vanilla10)^0.5</f>
        <v>0</v>
      </c>
      <c r="R45" s="29"/>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100"/>
      <c r="BE45" s="100"/>
      <c r="BF45" s="100"/>
      <c r="BG45" s="100"/>
      <c r="BH45" s="100"/>
      <c r="BI45" s="100"/>
      <c r="BJ45" s="100"/>
      <c r="BK45" s="12"/>
      <c r="BL45" s="12"/>
    </row>
    <row r="46" spans="1:64" hidden="1" outlineLevel="1">
      <c r="A46" s="9"/>
      <c r="B46" s="9"/>
      <c r="C46" s="44"/>
      <c r="D46" s="270" t="str">
        <f>Asset3</f>
        <v>Transformers</v>
      </c>
      <c r="E46" s="9"/>
      <c r="F46" s="9"/>
      <c r="G46" s="121"/>
      <c r="H46" s="111">
        <f>Input!H213*(1+vanilla1)^0.5</f>
        <v>4.8574592706230142</v>
      </c>
      <c r="I46" s="111">
        <f>Input!I213*(1+vanilla2)^0.5</f>
        <v>5.9319153043654742</v>
      </c>
      <c r="J46" s="111">
        <f>Input!J213*(1+vanilla3)^0.5</f>
        <v>10.328100771828732</v>
      </c>
      <c r="K46" s="111">
        <f>Input!K213*(1+vanilla4)^0.5</f>
        <v>8.3783690196824914</v>
      </c>
      <c r="L46" s="111">
        <f>Input!L213*(1+vanilla5)^0.5</f>
        <v>28.773980366811656</v>
      </c>
      <c r="M46" s="111">
        <f>Input!M213*(1+vanilla6)^0.5</f>
        <v>29.822421383075675</v>
      </c>
      <c r="N46" s="111">
        <f>Input!N213*(1+vanilla7)^0.5</f>
        <v>0</v>
      </c>
      <c r="O46" s="111">
        <f>Input!O213*(1+vanilla8)^0.5</f>
        <v>0</v>
      </c>
      <c r="P46" s="111">
        <f>Input!P213*(1+vanilla9)^0.5</f>
        <v>0</v>
      </c>
      <c r="Q46" s="111">
        <f>Input!Q213*(1+vanilla10)^0.5</f>
        <v>0</v>
      </c>
      <c r="R46" s="29"/>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100"/>
      <c r="BE46" s="100"/>
      <c r="BF46" s="100"/>
      <c r="BG46" s="100"/>
      <c r="BH46" s="100"/>
      <c r="BI46" s="100"/>
      <c r="BJ46" s="100"/>
      <c r="BK46" s="12"/>
      <c r="BL46" s="12"/>
    </row>
    <row r="47" spans="1:64" hidden="1" outlineLevel="1">
      <c r="A47" s="9"/>
      <c r="B47" s="9"/>
      <c r="C47" s="44"/>
      <c r="D47" s="270" t="str">
        <f>Asset4</f>
        <v>Reactive</v>
      </c>
      <c r="E47" s="9"/>
      <c r="F47" s="9"/>
      <c r="G47" s="121"/>
      <c r="H47" s="111">
        <f>Input!H214*(1+vanilla1)^0.5</f>
        <v>3.1208036406495335E-3</v>
      </c>
      <c r="I47" s="111">
        <f>Input!I214*(1+vanilla2)^0.5</f>
        <v>0.95735454114217544</v>
      </c>
      <c r="J47" s="111">
        <f>Input!J214*(1+vanilla3)^0.5</f>
        <v>4.464780438065831E-2</v>
      </c>
      <c r="K47" s="111">
        <f>Input!K214*(1+vanilla4)^0.5</f>
        <v>0.48876753632553022</v>
      </c>
      <c r="L47" s="111">
        <f>Input!L214*(1+vanilla5)^0.5</f>
        <v>4.7009930905331316</v>
      </c>
      <c r="M47" s="111">
        <f>Input!M214*(1+vanilla6)^0.5</f>
        <v>0.74872470567357197</v>
      </c>
      <c r="N47" s="111">
        <f>Input!N214*(1+vanilla7)^0.5</f>
        <v>0</v>
      </c>
      <c r="O47" s="111">
        <f>Input!O214*(1+vanilla8)^0.5</f>
        <v>0</v>
      </c>
      <c r="P47" s="111">
        <f>Input!P214*(1+vanilla9)^0.5</f>
        <v>0</v>
      </c>
      <c r="Q47" s="111">
        <f>Input!Q214*(1+vanilla10)^0.5</f>
        <v>0</v>
      </c>
      <c r="R47" s="29"/>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100"/>
      <c r="BE47" s="100"/>
      <c r="BF47" s="100"/>
      <c r="BG47" s="100"/>
      <c r="BH47" s="100"/>
      <c r="BI47" s="100"/>
      <c r="BJ47" s="100"/>
      <c r="BK47" s="12"/>
      <c r="BL47" s="12"/>
    </row>
    <row r="48" spans="1:64" hidden="1" outlineLevel="1">
      <c r="A48" s="9"/>
      <c r="B48" s="9"/>
      <c r="C48" s="44"/>
      <c r="D48" s="270" t="str">
        <f>Asset5</f>
        <v>Towers and Conductor</v>
      </c>
      <c r="E48" s="9"/>
      <c r="F48" s="9"/>
      <c r="G48" s="121"/>
      <c r="H48" s="111">
        <f>Input!H215*(1+vanilla1)^0.5</f>
        <v>5.4968336398123192</v>
      </c>
      <c r="I48" s="111">
        <f>Input!I215*(1+vanilla2)^0.5</f>
        <v>18.456649542105211</v>
      </c>
      <c r="J48" s="111">
        <f>Input!J215*(1+vanilla3)^0.5</f>
        <v>8.6942421698124335</v>
      </c>
      <c r="K48" s="111">
        <f>Input!K215*(1+vanilla4)^0.5</f>
        <v>37.992201060795715</v>
      </c>
      <c r="L48" s="111">
        <f>Input!L215*(1+vanilla5)^0.5</f>
        <v>34.145586985856553</v>
      </c>
      <c r="M48" s="111">
        <f>Input!M215*(1+vanilla6)^0.5</f>
        <v>4.2805125071635066</v>
      </c>
      <c r="N48" s="111">
        <f>Input!N215*(1+vanilla7)^0.5</f>
        <v>0</v>
      </c>
      <c r="O48" s="111">
        <f>Input!O215*(1+vanilla8)^0.5</f>
        <v>0</v>
      </c>
      <c r="P48" s="111">
        <f>Input!P215*(1+vanilla9)^0.5</f>
        <v>0</v>
      </c>
      <c r="Q48" s="111">
        <f>Input!Q215*(1+vanilla10)^0.5</f>
        <v>0</v>
      </c>
      <c r="R48" s="29"/>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100"/>
      <c r="BE48" s="100"/>
      <c r="BF48" s="100"/>
      <c r="BG48" s="100"/>
      <c r="BH48" s="100"/>
      <c r="BI48" s="100"/>
      <c r="BJ48" s="100"/>
      <c r="BK48" s="12"/>
      <c r="BL48" s="12"/>
    </row>
    <row r="49" spans="1:64" hidden="1" outlineLevel="1">
      <c r="A49" s="9"/>
      <c r="B49" s="9"/>
      <c r="C49" s="44"/>
      <c r="D49" s="270" t="str">
        <f>Asset6</f>
        <v>Establishment</v>
      </c>
      <c r="E49" s="9"/>
      <c r="F49" s="9"/>
      <c r="G49" s="121"/>
      <c r="H49" s="111">
        <f>Input!H216*(1+vanilla1)^0.5</f>
        <v>12.503115751971517</v>
      </c>
      <c r="I49" s="111">
        <f>Input!I216*(1+vanilla2)^0.5</f>
        <v>10.709671535725624</v>
      </c>
      <c r="J49" s="111">
        <f>Input!J216*(1+vanilla3)^0.5</f>
        <v>6.0253967280908443</v>
      </c>
      <c r="K49" s="111">
        <f>Input!K216*(1+vanilla4)^0.5</f>
        <v>5.9064244540659621</v>
      </c>
      <c r="L49" s="111">
        <f>Input!L216*(1+vanilla5)^0.5</f>
        <v>19.146620407203926</v>
      </c>
      <c r="M49" s="111">
        <f>Input!M216*(1+vanilla6)^0.5</f>
        <v>8.1542428570812486</v>
      </c>
      <c r="N49" s="111">
        <f>Input!N216*(1+vanilla7)^0.5</f>
        <v>0</v>
      </c>
      <c r="O49" s="111">
        <f>Input!O216*(1+vanilla8)^0.5</f>
        <v>0</v>
      </c>
      <c r="P49" s="111">
        <f>Input!P216*(1+vanilla9)^0.5</f>
        <v>0</v>
      </c>
      <c r="Q49" s="111">
        <f>Input!Q216*(1+vanilla10)^0.5</f>
        <v>0</v>
      </c>
      <c r="R49" s="29"/>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100"/>
      <c r="BE49" s="100"/>
      <c r="BF49" s="100"/>
      <c r="BG49" s="100"/>
      <c r="BH49" s="100"/>
      <c r="BI49" s="100"/>
      <c r="BJ49" s="100"/>
      <c r="BK49" s="12"/>
      <c r="BL49" s="12"/>
    </row>
    <row r="50" spans="1:64" hidden="1" outlineLevel="1">
      <c r="A50" s="9"/>
      <c r="B50" s="9"/>
      <c r="C50" s="44"/>
      <c r="D50" s="270" t="str">
        <f>Asset7</f>
        <v>Communications</v>
      </c>
      <c r="E50" s="9"/>
      <c r="F50" s="9"/>
      <c r="G50" s="121"/>
      <c r="H50" s="111">
        <f>Input!H217*(1+vanilla1)^0.5</f>
        <v>0.33404280471520781</v>
      </c>
      <c r="I50" s="111">
        <f>Input!I217*(1+vanilla2)^0.5</f>
        <v>1.9543604981815843</v>
      </c>
      <c r="J50" s="111">
        <f>Input!J217*(1+vanilla3)^0.5</f>
        <v>11.333639168506492</v>
      </c>
      <c r="K50" s="111">
        <f>Input!K217*(1+vanilla4)^0.5</f>
        <v>6.2057016222184043</v>
      </c>
      <c r="L50" s="111">
        <f>Input!L217*(1+vanilla5)^0.5</f>
        <v>5.281872279922287</v>
      </c>
      <c r="M50" s="111">
        <f>Input!M217*(1+vanilla6)^0.5</f>
        <v>4.7779480869316462</v>
      </c>
      <c r="N50" s="111">
        <f>Input!N217*(1+vanilla7)^0.5</f>
        <v>0</v>
      </c>
      <c r="O50" s="111">
        <f>Input!O217*(1+vanilla8)^0.5</f>
        <v>0</v>
      </c>
      <c r="P50" s="111">
        <f>Input!P217*(1+vanilla9)^0.5</f>
        <v>0</v>
      </c>
      <c r="Q50" s="111">
        <f>Input!Q217*(1+vanilla10)^0.5</f>
        <v>0</v>
      </c>
      <c r="R50" s="29"/>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100"/>
      <c r="BE50" s="100"/>
      <c r="BF50" s="100"/>
      <c r="BG50" s="100"/>
      <c r="BH50" s="100"/>
      <c r="BI50" s="100"/>
      <c r="BJ50" s="100"/>
      <c r="BK50" s="12"/>
      <c r="BL50" s="12"/>
    </row>
    <row r="51" spans="1:64" hidden="1" outlineLevel="1">
      <c r="A51" s="9"/>
      <c r="B51" s="9"/>
      <c r="C51" s="44"/>
      <c r="D51" s="270" t="str">
        <f>Asset8</f>
        <v>Inventory</v>
      </c>
      <c r="E51" s="9"/>
      <c r="F51" s="9"/>
      <c r="G51" s="121"/>
      <c r="H51" s="111">
        <f>Input!H218*(1+vanilla1)^0.5</f>
        <v>0</v>
      </c>
      <c r="I51" s="111">
        <f>Input!I218*(1+vanilla2)^0.5</f>
        <v>0</v>
      </c>
      <c r="J51" s="111">
        <f>Input!J218*(1+vanilla3)^0.5</f>
        <v>0</v>
      </c>
      <c r="K51" s="111">
        <f>Input!K218*(1+vanilla4)^0.5</f>
        <v>0</v>
      </c>
      <c r="L51" s="111">
        <f>Input!L218*(1+vanilla5)^0.5</f>
        <v>0</v>
      </c>
      <c r="M51" s="111">
        <f>Input!M218*(1+vanilla6)^0.5</f>
        <v>0</v>
      </c>
      <c r="N51" s="111">
        <f>Input!N218*(1+vanilla7)^0.5</f>
        <v>0</v>
      </c>
      <c r="O51" s="111">
        <f>Input!O218*(1+vanilla8)^0.5</f>
        <v>0</v>
      </c>
      <c r="P51" s="111">
        <f>Input!P218*(1+vanilla9)^0.5</f>
        <v>0</v>
      </c>
      <c r="Q51" s="111">
        <f>Input!Q218*(1+vanilla10)^0.5</f>
        <v>0</v>
      </c>
      <c r="R51" s="29"/>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100"/>
      <c r="BE51" s="100"/>
      <c r="BF51" s="100"/>
      <c r="BG51" s="100"/>
      <c r="BH51" s="100"/>
      <c r="BI51" s="100"/>
      <c r="BJ51" s="100"/>
      <c r="BK51" s="12"/>
      <c r="BL51" s="12"/>
    </row>
    <row r="52" spans="1:64" hidden="1" outlineLevel="1">
      <c r="A52" s="9"/>
      <c r="B52" s="9"/>
      <c r="C52" s="44"/>
      <c r="D52" s="270" t="str">
        <f>Asset9</f>
        <v>IT</v>
      </c>
      <c r="E52" s="9"/>
      <c r="F52" s="9"/>
      <c r="G52" s="121"/>
      <c r="H52" s="111">
        <f>Input!H219*(1+vanilla1)^0.5</f>
        <v>2.6423162358450005</v>
      </c>
      <c r="I52" s="111">
        <f>Input!I219*(1+vanilla2)^0.5</f>
        <v>11.848071122654579</v>
      </c>
      <c r="J52" s="111">
        <f>Input!J219*(1+vanilla3)^0.5</f>
        <v>4.4357066326684516</v>
      </c>
      <c r="K52" s="111">
        <f>Input!K219*(1+vanilla4)^0.5</f>
        <v>8.3662038708059434</v>
      </c>
      <c r="L52" s="111">
        <f>Input!L219*(1+vanilla5)^0.5</f>
        <v>7.5812879367048955</v>
      </c>
      <c r="M52" s="111">
        <f>Input!M219*(1+vanilla6)^0.5</f>
        <v>15.642705233185382</v>
      </c>
      <c r="N52" s="111">
        <f>Input!N219*(1+vanilla7)^0.5</f>
        <v>0</v>
      </c>
      <c r="O52" s="111">
        <f>Input!O219*(1+vanilla8)^0.5</f>
        <v>0</v>
      </c>
      <c r="P52" s="111">
        <f>Input!P219*(1+vanilla9)^0.5</f>
        <v>0</v>
      </c>
      <c r="Q52" s="111">
        <f>Input!Q219*(1+vanilla10)^0.5</f>
        <v>0</v>
      </c>
      <c r="R52" s="29"/>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100"/>
      <c r="BE52" s="100"/>
      <c r="BF52" s="100"/>
      <c r="BG52" s="100"/>
      <c r="BH52" s="100"/>
      <c r="BI52" s="100"/>
      <c r="BJ52" s="100"/>
      <c r="BK52" s="12"/>
      <c r="BL52" s="12"/>
    </row>
    <row r="53" spans="1:64" hidden="1" outlineLevel="1">
      <c r="A53" s="9"/>
      <c r="B53" s="9"/>
      <c r="C53" s="44"/>
      <c r="D53" s="270" t="str">
        <f>Asset10</f>
        <v>Vehicles</v>
      </c>
      <c r="E53" s="9"/>
      <c r="F53" s="9"/>
      <c r="G53" s="121"/>
      <c r="H53" s="111">
        <f>Input!H220*(1+vanilla1)^0.5</f>
        <v>-5.079671917790711E-2</v>
      </c>
      <c r="I53" s="111">
        <f>Input!I220*(1+vanilla2)^0.5</f>
        <v>0.48146035076469862</v>
      </c>
      <c r="J53" s="111">
        <f>Input!J220*(1+vanilla3)^0.5</f>
        <v>-0.1456435804888041</v>
      </c>
      <c r="K53" s="111">
        <f>Input!K220*(1+vanilla4)^0.5</f>
        <v>0.16640660638123755</v>
      </c>
      <c r="L53" s="111">
        <f>Input!L220*(1+vanilla5)^0.5</f>
        <v>0.84531086197561289</v>
      </c>
      <c r="M53" s="111">
        <f>Input!M220*(1+vanilla6)^0.5</f>
        <v>1.3872322905720538</v>
      </c>
      <c r="N53" s="111">
        <f>Input!N220*(1+vanilla7)^0.5</f>
        <v>0</v>
      </c>
      <c r="O53" s="111">
        <f>Input!O220*(1+vanilla8)^0.5</f>
        <v>0</v>
      </c>
      <c r="P53" s="111">
        <f>Input!P220*(1+vanilla9)^0.5</f>
        <v>0</v>
      </c>
      <c r="Q53" s="111">
        <f>Input!Q220*(1+vanilla10)^0.5</f>
        <v>0</v>
      </c>
      <c r="R53" s="29"/>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100"/>
      <c r="BE53" s="100"/>
      <c r="BF53" s="100"/>
      <c r="BG53" s="100"/>
      <c r="BH53" s="100"/>
      <c r="BI53" s="100"/>
      <c r="BJ53" s="100"/>
      <c r="BK53" s="12"/>
      <c r="BL53" s="12"/>
    </row>
    <row r="54" spans="1:64" hidden="1" outlineLevel="1">
      <c r="A54" s="9"/>
      <c r="B54" s="9"/>
      <c r="C54" s="44"/>
      <c r="D54" s="270" t="str">
        <f>Asset11</f>
        <v>other</v>
      </c>
      <c r="E54" s="9"/>
      <c r="F54" s="9"/>
      <c r="G54" s="121"/>
      <c r="H54" s="111">
        <f>Input!H221*(1+vanilla1)^0.5</f>
        <v>0.41283815467094304</v>
      </c>
      <c r="I54" s="111">
        <f>Input!I221*(1+vanilla2)^0.5</f>
        <v>1.8329536140681155</v>
      </c>
      <c r="J54" s="111">
        <f>Input!J221*(1+vanilla3)^0.5</f>
        <v>4.2578728586973735</v>
      </c>
      <c r="K54" s="111">
        <f>Input!K221*(1+vanilla4)^0.5</f>
        <v>2.0504393434468673</v>
      </c>
      <c r="L54" s="111">
        <f>Input!L221*(1+vanilla5)^0.5</f>
        <v>4.063491645413019</v>
      </c>
      <c r="M54" s="111">
        <f>Input!M221*(1+vanilla6)^0.5</f>
        <v>1.4025612778688434</v>
      </c>
      <c r="N54" s="111">
        <f>Input!N221*(1+vanilla7)^0.5</f>
        <v>0</v>
      </c>
      <c r="O54" s="111">
        <f>Input!O221*(1+vanilla8)^0.5</f>
        <v>0</v>
      </c>
      <c r="P54" s="111">
        <f>Input!P221*(1+vanilla9)^0.5</f>
        <v>0</v>
      </c>
      <c r="Q54" s="111">
        <f>Input!Q221*(1+vanilla10)^0.5</f>
        <v>0</v>
      </c>
      <c r="R54" s="29"/>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100"/>
      <c r="BE54" s="100"/>
      <c r="BF54" s="100"/>
      <c r="BG54" s="100"/>
      <c r="BH54" s="100"/>
      <c r="BI54" s="100"/>
      <c r="BJ54" s="100"/>
      <c r="BK54" s="12"/>
      <c r="BL54" s="12"/>
    </row>
    <row r="55" spans="1:64" hidden="1" outlineLevel="1">
      <c r="A55" s="9"/>
      <c r="B55" s="9"/>
      <c r="C55" s="44"/>
      <c r="D55" s="270" t="str">
        <f>Asset12</f>
        <v>premises</v>
      </c>
      <c r="E55" s="9"/>
      <c r="F55" s="9"/>
      <c r="G55" s="121"/>
      <c r="H55" s="111">
        <f>Input!H222*(1+vanilla1)^0.5</f>
        <v>-2.0525693858866777E-2</v>
      </c>
      <c r="I55" s="111">
        <f>Input!I222*(1+vanilla2)^0.5</f>
        <v>0.34308115573549303</v>
      </c>
      <c r="J55" s="111">
        <f>Input!J222*(1+vanilla3)^0.5</f>
        <v>7.9783553999292808E-2</v>
      </c>
      <c r="K55" s="111">
        <f>Input!K222*(1+vanilla4)^0.5</f>
        <v>0.13005065259940532</v>
      </c>
      <c r="L55" s="111">
        <f>Input!L222*(1+vanilla5)^0.5</f>
        <v>5.7761955298756835E-2</v>
      </c>
      <c r="M55" s="111">
        <f>Input!M222*(1+vanilla6)^0.5</f>
        <v>0.18496430540960723</v>
      </c>
      <c r="N55" s="111">
        <f>Input!N222*(1+vanilla7)^0.5</f>
        <v>0</v>
      </c>
      <c r="O55" s="111">
        <f>Input!O222*(1+vanilla8)^0.5</f>
        <v>0</v>
      </c>
      <c r="P55" s="111">
        <f>Input!P222*(1+vanilla9)^0.5</f>
        <v>0</v>
      </c>
      <c r="Q55" s="111">
        <f>Input!Q222*(1+vanilla10)^0.5</f>
        <v>0</v>
      </c>
      <c r="R55" s="29"/>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100"/>
      <c r="BE55" s="100"/>
      <c r="BF55" s="100"/>
      <c r="BG55" s="100"/>
      <c r="BH55" s="100"/>
      <c r="BI55" s="100"/>
      <c r="BJ55" s="100"/>
      <c r="BK55" s="12"/>
      <c r="BL55" s="12"/>
    </row>
    <row r="56" spans="1:64" hidden="1" outlineLevel="1">
      <c r="A56" s="9"/>
      <c r="B56" s="9"/>
      <c r="C56" s="44"/>
      <c r="D56" s="270" t="str">
        <f>Asset13</f>
        <v>Land</v>
      </c>
      <c r="E56" s="9"/>
      <c r="F56" s="9"/>
      <c r="G56" s="121"/>
      <c r="H56" s="111">
        <f>Input!H223*(1+vanilla1)^0.5</f>
        <v>0</v>
      </c>
      <c r="I56" s="111">
        <f>Input!I223*(1+vanilla2)^0.5</f>
        <v>0.18768777318684016</v>
      </c>
      <c r="J56" s="111">
        <f>Input!J223*(1+vanilla3)^0.5</f>
        <v>-0.45573007076749728</v>
      </c>
      <c r="K56" s="111">
        <f>Input!K223*(1+vanilla4)^0.5</f>
        <v>-0.90859842180109385</v>
      </c>
      <c r="L56" s="111">
        <f>Input!L223*(1+vanilla5)^0.5</f>
        <v>-1.9127580034820082</v>
      </c>
      <c r="M56" s="111">
        <f>Input!M223*(1+vanilla6)^0.5</f>
        <v>0</v>
      </c>
      <c r="N56" s="111">
        <f>Input!N223*(1+vanilla7)^0.5</f>
        <v>0</v>
      </c>
      <c r="O56" s="111">
        <f>Input!O223*(1+vanilla8)^0.5</f>
        <v>0</v>
      </c>
      <c r="P56" s="111">
        <f>Input!P223*(1+vanilla9)^0.5</f>
        <v>0</v>
      </c>
      <c r="Q56" s="111">
        <f>Input!Q223*(1+vanilla10)^0.5</f>
        <v>0</v>
      </c>
      <c r="R56" s="29"/>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100"/>
      <c r="BE56" s="100"/>
      <c r="BF56" s="100"/>
      <c r="BG56" s="100"/>
      <c r="BH56" s="100"/>
      <c r="BI56" s="100"/>
      <c r="BJ56" s="100"/>
      <c r="BK56" s="12"/>
      <c r="BL56" s="12"/>
    </row>
    <row r="57" spans="1:64" hidden="1" outlineLevel="1">
      <c r="A57" s="9"/>
      <c r="B57" s="9"/>
      <c r="C57" s="44"/>
      <c r="D57" s="270" t="str">
        <f>Asset14</f>
        <v>Easements</v>
      </c>
      <c r="E57" s="9"/>
      <c r="F57" s="9"/>
      <c r="G57" s="121"/>
      <c r="H57" s="111">
        <f>Input!H224*(1+vanilla1)^0.5</f>
        <v>0</v>
      </c>
      <c r="I57" s="111">
        <f>Input!I224*(1+vanilla2)^0.5</f>
        <v>0</v>
      </c>
      <c r="J57" s="111">
        <f>Input!J224*(1+vanilla3)^0.5</f>
        <v>0</v>
      </c>
      <c r="K57" s="111">
        <f>Input!K224*(1+vanilla4)^0.5</f>
        <v>0</v>
      </c>
      <c r="L57" s="111">
        <f>Input!L224*(1+vanilla5)^0.5</f>
        <v>0</v>
      </c>
      <c r="M57" s="111">
        <f>Input!M224*(1+vanilla6)^0.5</f>
        <v>0</v>
      </c>
      <c r="N57" s="111">
        <f>Input!N224*(1+vanilla7)^0.5</f>
        <v>0</v>
      </c>
      <c r="O57" s="111">
        <f>Input!O224*(1+vanilla8)^0.5</f>
        <v>0</v>
      </c>
      <c r="P57" s="111">
        <f>Input!P224*(1+vanilla9)^0.5</f>
        <v>0</v>
      </c>
      <c r="Q57" s="111">
        <f>Input!Q224*(1+vanilla10)^0.5</f>
        <v>0</v>
      </c>
      <c r="R57" s="29"/>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100"/>
      <c r="BE57" s="100"/>
      <c r="BF57" s="100"/>
      <c r="BG57" s="100"/>
      <c r="BH57" s="100"/>
      <c r="BI57" s="100"/>
      <c r="BJ57" s="100"/>
      <c r="BK57" s="12"/>
      <c r="BL57" s="12"/>
    </row>
    <row r="58" spans="1:64" hidden="1" outlineLevel="1">
      <c r="A58" s="9"/>
      <c r="B58" s="9"/>
      <c r="C58" s="44"/>
      <c r="D58" s="270">
        <f>Asset15</f>
        <v>0</v>
      </c>
      <c r="E58" s="9"/>
      <c r="F58" s="9"/>
      <c r="G58" s="121"/>
      <c r="H58" s="111">
        <f>Input!H225*(1+vanilla1)^0.5</f>
        <v>0</v>
      </c>
      <c r="I58" s="111">
        <f>Input!I225*(1+vanilla2)^0.5</f>
        <v>0</v>
      </c>
      <c r="J58" s="111">
        <f>Input!J225*(1+vanilla3)^0.5</f>
        <v>0</v>
      </c>
      <c r="K58" s="111">
        <f>Input!K225*(1+vanilla4)^0.5</f>
        <v>0</v>
      </c>
      <c r="L58" s="111">
        <f>Input!L225*(1+vanilla5)^0.5</f>
        <v>0</v>
      </c>
      <c r="M58" s="111">
        <f>Input!M225*(1+vanilla6)^0.5</f>
        <v>0</v>
      </c>
      <c r="N58" s="111">
        <f>Input!N225*(1+vanilla7)^0.5</f>
        <v>0</v>
      </c>
      <c r="O58" s="111">
        <f>Input!O225*(1+vanilla8)^0.5</f>
        <v>0</v>
      </c>
      <c r="P58" s="111">
        <f>Input!P225*(1+vanilla9)^0.5</f>
        <v>0</v>
      </c>
      <c r="Q58" s="111">
        <f>Input!Q225*(1+vanilla10)^0.5</f>
        <v>0</v>
      </c>
      <c r="R58" s="29"/>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100"/>
      <c r="BE58" s="100"/>
      <c r="BF58" s="100"/>
      <c r="BG58" s="100"/>
      <c r="BH58" s="100"/>
      <c r="BI58" s="100"/>
      <c r="BJ58" s="100"/>
      <c r="BK58" s="12"/>
      <c r="BL58" s="12"/>
    </row>
    <row r="59" spans="1:64" hidden="1" outlineLevel="1">
      <c r="A59" s="9"/>
      <c r="B59" s="9"/>
      <c r="C59" s="44"/>
      <c r="D59" s="270">
        <f>Asset16</f>
        <v>0</v>
      </c>
      <c r="E59" s="9"/>
      <c r="F59" s="9"/>
      <c r="G59" s="121"/>
      <c r="H59" s="111">
        <f>Input!H226*(1+vanilla1)^0.5</f>
        <v>0</v>
      </c>
      <c r="I59" s="111">
        <f>Input!I226*(1+vanilla2)^0.5</f>
        <v>0</v>
      </c>
      <c r="J59" s="111">
        <f>Input!J226*(1+vanilla3)^0.5</f>
        <v>0</v>
      </c>
      <c r="K59" s="111">
        <f>Input!K226*(1+vanilla4)^0.5</f>
        <v>0</v>
      </c>
      <c r="L59" s="111">
        <f>Input!L226*(1+vanilla5)^0.5</f>
        <v>0</v>
      </c>
      <c r="M59" s="111">
        <f>Input!M226*(1+vanilla6)^0.5</f>
        <v>0</v>
      </c>
      <c r="N59" s="111">
        <f>Input!N226*(1+vanilla7)^0.5</f>
        <v>0</v>
      </c>
      <c r="O59" s="111">
        <f>Input!O226*(1+vanilla8)^0.5</f>
        <v>0</v>
      </c>
      <c r="P59" s="111">
        <f>Input!P226*(1+vanilla9)^0.5</f>
        <v>0</v>
      </c>
      <c r="Q59" s="111">
        <f>Input!Q226*(1+vanilla10)^0.5</f>
        <v>0</v>
      </c>
      <c r="R59" s="29"/>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100"/>
      <c r="BE59" s="100"/>
      <c r="BF59" s="100"/>
      <c r="BG59" s="100"/>
      <c r="BH59" s="100"/>
      <c r="BI59" s="100"/>
      <c r="BJ59" s="100"/>
      <c r="BK59" s="12"/>
      <c r="BL59" s="12"/>
    </row>
    <row r="60" spans="1:64" hidden="1" outlineLevel="1">
      <c r="A60" s="9"/>
      <c r="B60" s="9"/>
      <c r="C60" s="44"/>
      <c r="D60" s="270">
        <f>Asset17</f>
        <v>0</v>
      </c>
      <c r="E60" s="9"/>
      <c r="F60" s="9"/>
      <c r="G60" s="121"/>
      <c r="H60" s="111">
        <f>Input!H227*(1+vanilla1)^0.5</f>
        <v>0</v>
      </c>
      <c r="I60" s="111">
        <f>Input!I227*(1+vanilla2)^0.5</f>
        <v>0</v>
      </c>
      <c r="J60" s="111">
        <f>Input!J227*(1+vanilla3)^0.5</f>
        <v>0</v>
      </c>
      <c r="K60" s="111">
        <f>Input!K227*(1+vanilla4)^0.5</f>
        <v>0</v>
      </c>
      <c r="L60" s="111">
        <f>Input!L227*(1+vanilla5)^0.5</f>
        <v>0</v>
      </c>
      <c r="M60" s="111">
        <f>Input!M227*(1+vanilla6)^0.5</f>
        <v>0</v>
      </c>
      <c r="N60" s="111">
        <f>Input!N227*(1+vanilla7)^0.5</f>
        <v>0</v>
      </c>
      <c r="O60" s="111">
        <f>Input!O227*(1+vanilla8)^0.5</f>
        <v>0</v>
      </c>
      <c r="P60" s="111">
        <f>Input!P227*(1+vanilla9)^0.5</f>
        <v>0</v>
      </c>
      <c r="Q60" s="111">
        <f>Input!Q227*(1+vanilla10)^0.5</f>
        <v>0</v>
      </c>
      <c r="R60" s="29"/>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100"/>
      <c r="BE60" s="100"/>
      <c r="BF60" s="100"/>
      <c r="BG60" s="100"/>
      <c r="BH60" s="100"/>
      <c r="BI60" s="100"/>
      <c r="BJ60" s="100"/>
      <c r="BK60" s="12"/>
      <c r="BL60" s="12"/>
    </row>
    <row r="61" spans="1:64" hidden="1" outlineLevel="1">
      <c r="A61" s="9"/>
      <c r="B61" s="9"/>
      <c r="C61" s="44"/>
      <c r="D61" s="270">
        <f>Asset18</f>
        <v>0</v>
      </c>
      <c r="E61" s="9"/>
      <c r="F61" s="9"/>
      <c r="G61" s="121"/>
      <c r="H61" s="111">
        <f>Input!H228*(1+vanilla1)^0.5</f>
        <v>0</v>
      </c>
      <c r="I61" s="111">
        <f>Input!I228*(1+vanilla2)^0.5</f>
        <v>0</v>
      </c>
      <c r="J61" s="111">
        <f>Input!J228*(1+vanilla3)^0.5</f>
        <v>0</v>
      </c>
      <c r="K61" s="111">
        <f>Input!K228*(1+vanilla4)^0.5</f>
        <v>0</v>
      </c>
      <c r="L61" s="111">
        <f>Input!L228*(1+vanilla5)^0.5</f>
        <v>0</v>
      </c>
      <c r="M61" s="111">
        <f>Input!M228*(1+vanilla6)^0.5</f>
        <v>0</v>
      </c>
      <c r="N61" s="111">
        <f>Input!N228*(1+vanilla7)^0.5</f>
        <v>0</v>
      </c>
      <c r="O61" s="111">
        <f>Input!O228*(1+vanilla8)^0.5</f>
        <v>0</v>
      </c>
      <c r="P61" s="111">
        <f>Input!P228*(1+vanilla9)^0.5</f>
        <v>0</v>
      </c>
      <c r="Q61" s="111">
        <f>Input!Q228*(1+vanilla10)^0.5</f>
        <v>0</v>
      </c>
      <c r="R61" s="29"/>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100"/>
      <c r="BE61" s="100"/>
      <c r="BF61" s="100"/>
      <c r="BG61" s="100"/>
      <c r="BH61" s="100"/>
      <c r="BI61" s="100"/>
      <c r="BJ61" s="100"/>
      <c r="BK61" s="12"/>
      <c r="BL61" s="12"/>
    </row>
    <row r="62" spans="1:64" hidden="1" outlineLevel="1">
      <c r="A62" s="9"/>
      <c r="B62" s="9"/>
      <c r="C62" s="44"/>
      <c r="D62" s="270">
        <f>Asset19</f>
        <v>0</v>
      </c>
      <c r="E62" s="9"/>
      <c r="F62" s="9"/>
      <c r="G62" s="121"/>
      <c r="H62" s="111">
        <f>Input!H229*(1+vanilla1)^0.5</f>
        <v>0</v>
      </c>
      <c r="I62" s="111">
        <f>Input!I229*(1+vanilla2)^0.5</f>
        <v>0</v>
      </c>
      <c r="J62" s="111">
        <f>Input!J229*(1+vanilla3)^0.5</f>
        <v>0</v>
      </c>
      <c r="K62" s="111">
        <f>Input!K229*(1+vanilla4)^0.5</f>
        <v>0</v>
      </c>
      <c r="L62" s="111">
        <f>Input!L229*(1+vanilla5)^0.5</f>
        <v>0</v>
      </c>
      <c r="M62" s="111">
        <f>Input!M229*(1+vanilla6)^0.5</f>
        <v>0</v>
      </c>
      <c r="N62" s="111">
        <f>Input!N229*(1+vanilla7)^0.5</f>
        <v>0</v>
      </c>
      <c r="O62" s="111">
        <f>Input!O229*(1+vanilla8)^0.5</f>
        <v>0</v>
      </c>
      <c r="P62" s="111">
        <f>Input!P229*(1+vanilla9)^0.5</f>
        <v>0</v>
      </c>
      <c r="Q62" s="111">
        <f>Input!Q229*(1+vanilla10)^0.5</f>
        <v>0</v>
      </c>
      <c r="R62" s="29"/>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100"/>
      <c r="BE62" s="100"/>
      <c r="BF62" s="100"/>
      <c r="BG62" s="100"/>
      <c r="BH62" s="100"/>
      <c r="BI62" s="100"/>
      <c r="BJ62" s="100"/>
      <c r="BK62" s="12"/>
      <c r="BL62" s="12"/>
    </row>
    <row r="63" spans="1:64" hidden="1" outlineLevel="1">
      <c r="A63" s="9"/>
      <c r="B63" s="9"/>
      <c r="C63" s="44"/>
      <c r="D63" s="270">
        <f>Asset20</f>
        <v>0</v>
      </c>
      <c r="E63" s="9"/>
      <c r="F63" s="9"/>
      <c r="G63" s="121"/>
      <c r="H63" s="111">
        <f>Input!H230*(1+vanilla1)^0.5</f>
        <v>0</v>
      </c>
      <c r="I63" s="111">
        <f>Input!I230*(1+vanilla2)^0.5</f>
        <v>0</v>
      </c>
      <c r="J63" s="111">
        <f>Input!J230*(1+vanilla3)^0.5</f>
        <v>0</v>
      </c>
      <c r="K63" s="111">
        <f>Input!K230*(1+vanilla4)^0.5</f>
        <v>0</v>
      </c>
      <c r="L63" s="111">
        <f>Input!L230*(1+vanilla5)^0.5</f>
        <v>0</v>
      </c>
      <c r="M63" s="111">
        <f>Input!M230*(1+vanilla6)^0.5</f>
        <v>0</v>
      </c>
      <c r="N63" s="111">
        <f>Input!N230*(1+vanilla7)^0.5</f>
        <v>0</v>
      </c>
      <c r="O63" s="111">
        <f>Input!O230*(1+vanilla8)^0.5</f>
        <v>0</v>
      </c>
      <c r="P63" s="111">
        <f>Input!P230*(1+vanilla9)^0.5</f>
        <v>0</v>
      </c>
      <c r="Q63" s="111">
        <f>Input!Q230*(1+vanilla10)^0.5</f>
        <v>0</v>
      </c>
      <c r="R63" s="29"/>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100"/>
      <c r="BE63" s="100"/>
      <c r="BF63" s="100"/>
      <c r="BG63" s="100"/>
      <c r="BH63" s="100"/>
      <c r="BI63" s="100"/>
      <c r="BJ63" s="100"/>
      <c r="BK63" s="12"/>
      <c r="BL63" s="12"/>
    </row>
    <row r="64" spans="1:64" hidden="1" outlineLevel="1">
      <c r="A64" s="9"/>
      <c r="B64" s="9"/>
      <c r="C64" s="44"/>
      <c r="D64" s="270">
        <f>Asset21</f>
        <v>0</v>
      </c>
      <c r="E64" s="9"/>
      <c r="F64" s="9"/>
      <c r="G64" s="121"/>
      <c r="H64" s="111">
        <f>Input!H231*(1+vanilla1)^0.5</f>
        <v>0</v>
      </c>
      <c r="I64" s="111">
        <f>Input!I231*(1+vanilla2)^0.5</f>
        <v>0</v>
      </c>
      <c r="J64" s="111">
        <f>Input!J231*(1+vanilla3)^0.5</f>
        <v>0</v>
      </c>
      <c r="K64" s="111">
        <f>Input!K231*(1+vanilla4)^0.5</f>
        <v>0</v>
      </c>
      <c r="L64" s="111">
        <f>Input!L231*(1+vanilla5)^0.5</f>
        <v>0</v>
      </c>
      <c r="M64" s="111">
        <f>Input!M231*(1+vanilla6)^0.5</f>
        <v>0</v>
      </c>
      <c r="N64" s="111">
        <f>Input!N231*(1+vanilla7)^0.5</f>
        <v>0</v>
      </c>
      <c r="O64" s="111">
        <f>Input!O231*(1+vanilla8)^0.5</f>
        <v>0</v>
      </c>
      <c r="P64" s="111">
        <f>Input!P231*(1+vanilla9)^0.5</f>
        <v>0</v>
      </c>
      <c r="Q64" s="111">
        <f>Input!Q231*(1+vanilla10)^0.5</f>
        <v>0</v>
      </c>
      <c r="R64" s="29"/>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100"/>
      <c r="BE64" s="100"/>
      <c r="BF64" s="100"/>
      <c r="BG64" s="100"/>
      <c r="BH64" s="100"/>
      <c r="BI64" s="100"/>
      <c r="BJ64" s="100"/>
      <c r="BK64" s="12"/>
      <c r="BL64" s="12"/>
    </row>
    <row r="65" spans="1:256" hidden="1" outlineLevel="1">
      <c r="A65" s="9"/>
      <c r="B65" s="9"/>
      <c r="C65" s="44"/>
      <c r="D65" s="270">
        <f>Asset22</f>
        <v>0</v>
      </c>
      <c r="E65" s="9"/>
      <c r="F65" s="9"/>
      <c r="G65" s="121"/>
      <c r="H65" s="111">
        <f>Input!H232*(1+vanilla1)^0.5</f>
        <v>0</v>
      </c>
      <c r="I65" s="111">
        <f>Input!I232*(1+vanilla2)^0.5</f>
        <v>0</v>
      </c>
      <c r="J65" s="111">
        <f>Input!J232*(1+vanilla3)^0.5</f>
        <v>0</v>
      </c>
      <c r="K65" s="111">
        <f>Input!K232*(1+vanilla4)^0.5</f>
        <v>0</v>
      </c>
      <c r="L65" s="111">
        <f>Input!L232*(1+vanilla5)^0.5</f>
        <v>0</v>
      </c>
      <c r="M65" s="111">
        <f>Input!M232*(1+vanilla6)^0.5</f>
        <v>0</v>
      </c>
      <c r="N65" s="111">
        <f>Input!N232*(1+vanilla7)^0.5</f>
        <v>0</v>
      </c>
      <c r="O65" s="111">
        <f>Input!O232*(1+vanilla8)^0.5</f>
        <v>0</v>
      </c>
      <c r="P65" s="111">
        <f>Input!P232*(1+vanilla9)^0.5</f>
        <v>0</v>
      </c>
      <c r="Q65" s="111">
        <f>Input!Q232*(1+vanilla10)^0.5</f>
        <v>0</v>
      </c>
      <c r="R65" s="29"/>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100"/>
      <c r="BE65" s="100"/>
      <c r="BF65" s="100"/>
      <c r="BG65" s="100"/>
      <c r="BH65" s="100"/>
      <c r="BI65" s="100"/>
      <c r="BJ65" s="100"/>
      <c r="BK65" s="12"/>
      <c r="BL65" s="12"/>
    </row>
    <row r="66" spans="1:256" hidden="1" outlineLevel="1">
      <c r="A66" s="9"/>
      <c r="B66" s="9"/>
      <c r="C66" s="44"/>
      <c r="D66" s="270">
        <f>Asset23</f>
        <v>0</v>
      </c>
      <c r="E66" s="9"/>
      <c r="F66" s="9"/>
      <c r="G66" s="121"/>
      <c r="H66" s="111">
        <f>Input!H233*(1+vanilla1)^0.5</f>
        <v>0</v>
      </c>
      <c r="I66" s="111">
        <f>Input!I233*(1+vanilla2)^0.5</f>
        <v>0</v>
      </c>
      <c r="J66" s="111">
        <f>Input!J233*(1+vanilla3)^0.5</f>
        <v>0</v>
      </c>
      <c r="K66" s="111">
        <f>Input!K233*(1+vanilla4)^0.5</f>
        <v>0</v>
      </c>
      <c r="L66" s="111">
        <f>Input!L233*(1+vanilla5)^0.5</f>
        <v>0</v>
      </c>
      <c r="M66" s="111">
        <f>Input!M233*(1+vanilla6)^0.5</f>
        <v>0</v>
      </c>
      <c r="N66" s="111">
        <f>Input!N233*(1+vanilla7)^0.5</f>
        <v>0</v>
      </c>
      <c r="O66" s="111">
        <f>Input!O233*(1+vanilla8)^0.5</f>
        <v>0</v>
      </c>
      <c r="P66" s="111">
        <f>Input!P233*(1+vanilla9)^0.5</f>
        <v>0</v>
      </c>
      <c r="Q66" s="111">
        <f>Input!Q233*(1+vanilla10)^0.5</f>
        <v>0</v>
      </c>
      <c r="R66" s="29"/>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100"/>
      <c r="BE66" s="100"/>
      <c r="BF66" s="100"/>
      <c r="BG66" s="100"/>
      <c r="BH66" s="100"/>
      <c r="BI66" s="100"/>
      <c r="BJ66" s="100"/>
      <c r="BK66" s="12"/>
      <c r="BL66" s="12"/>
    </row>
    <row r="67" spans="1:256" hidden="1" outlineLevel="1">
      <c r="A67" s="9"/>
      <c r="B67" s="9"/>
      <c r="C67" s="44"/>
      <c r="D67" s="270">
        <f>Asset24</f>
        <v>0</v>
      </c>
      <c r="E67" s="9"/>
      <c r="F67" s="9"/>
      <c r="G67" s="121"/>
      <c r="H67" s="111">
        <f>Input!H234*(1+vanilla1)^0.5</f>
        <v>0</v>
      </c>
      <c r="I67" s="111">
        <f>Input!I234*(1+vanilla2)^0.5</f>
        <v>0</v>
      </c>
      <c r="J67" s="111">
        <f>Input!J234*(1+vanilla3)^0.5</f>
        <v>0</v>
      </c>
      <c r="K67" s="111">
        <f>Input!K234*(1+vanilla4)^0.5</f>
        <v>0</v>
      </c>
      <c r="L67" s="111">
        <f>Input!L234*(1+vanilla5)^0.5</f>
        <v>0</v>
      </c>
      <c r="M67" s="111">
        <f>Input!M234*(1+vanilla6)^0.5</f>
        <v>0</v>
      </c>
      <c r="N67" s="111">
        <f>Input!N234*(1+vanilla7)^0.5</f>
        <v>0</v>
      </c>
      <c r="O67" s="111">
        <f>Input!O234*(1+vanilla8)^0.5</f>
        <v>0</v>
      </c>
      <c r="P67" s="111">
        <f>Input!P234*(1+vanilla9)^0.5</f>
        <v>0</v>
      </c>
      <c r="Q67" s="111">
        <f>Input!Q234*(1+vanilla10)^0.5</f>
        <v>0</v>
      </c>
      <c r="R67" s="29"/>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100"/>
      <c r="BE67" s="100"/>
      <c r="BF67" s="100"/>
      <c r="BG67" s="100"/>
      <c r="BH67" s="100"/>
      <c r="BI67" s="100"/>
      <c r="BJ67" s="100"/>
      <c r="BK67" s="12"/>
      <c r="BL67" s="12"/>
    </row>
    <row r="68" spans="1:256" hidden="1" outlineLevel="1">
      <c r="A68" s="9"/>
      <c r="B68" s="9"/>
      <c r="C68" s="44"/>
      <c r="D68" s="270">
        <f>Asset25</f>
        <v>0</v>
      </c>
      <c r="E68" s="9"/>
      <c r="F68" s="9"/>
      <c r="G68" s="121"/>
      <c r="H68" s="111">
        <f>Input!H235*(1+vanilla1)^0.5</f>
        <v>0</v>
      </c>
      <c r="I68" s="111">
        <f>Input!I235*(1+vanilla2)^0.5</f>
        <v>0</v>
      </c>
      <c r="J68" s="111">
        <f>Input!J235*(1+vanilla3)^0.5</f>
        <v>0</v>
      </c>
      <c r="K68" s="111">
        <f>Input!K235*(1+vanilla4)^0.5</f>
        <v>0</v>
      </c>
      <c r="L68" s="111">
        <f>Input!L235*(1+vanilla5)^0.5</f>
        <v>0</v>
      </c>
      <c r="M68" s="111">
        <f>Input!M235*(1+vanilla6)^0.5</f>
        <v>0</v>
      </c>
      <c r="N68" s="111">
        <f>Input!N235*(1+vanilla7)^0.5</f>
        <v>0</v>
      </c>
      <c r="O68" s="111">
        <f>Input!O235*(1+vanilla8)^0.5</f>
        <v>0</v>
      </c>
      <c r="P68" s="111">
        <f>Input!P235*(1+vanilla9)^0.5</f>
        <v>0</v>
      </c>
      <c r="Q68" s="111">
        <f>Input!Q235*(1+vanilla10)^0.5</f>
        <v>0</v>
      </c>
      <c r="R68" s="29"/>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100"/>
      <c r="BE68" s="100"/>
      <c r="BF68" s="100"/>
      <c r="BG68" s="100"/>
      <c r="BH68" s="100"/>
      <c r="BI68" s="100"/>
      <c r="BJ68" s="100"/>
      <c r="BK68" s="12"/>
      <c r="BL68" s="12"/>
    </row>
    <row r="69" spans="1:256" hidden="1" outlineLevel="1">
      <c r="A69" s="9"/>
      <c r="B69" s="9"/>
      <c r="C69" s="44"/>
      <c r="D69" s="270">
        <f>Asset26</f>
        <v>0</v>
      </c>
      <c r="E69" s="9"/>
      <c r="F69" s="9"/>
      <c r="G69" s="121"/>
      <c r="H69" s="111">
        <f>Input!H236*(1+vanilla1)^0.5</f>
        <v>0</v>
      </c>
      <c r="I69" s="111">
        <f>Input!I236*(1+vanilla2)^0.5</f>
        <v>0</v>
      </c>
      <c r="J69" s="111">
        <f>Input!J236*(1+vanilla3)^0.5</f>
        <v>0</v>
      </c>
      <c r="K69" s="111">
        <f>Input!K236*(1+vanilla4)^0.5</f>
        <v>0</v>
      </c>
      <c r="L69" s="111">
        <f>Input!L236*(1+vanilla5)^0.5</f>
        <v>0</v>
      </c>
      <c r="M69" s="111">
        <f>Input!M236*(1+vanilla6)^0.5</f>
        <v>0</v>
      </c>
      <c r="N69" s="111">
        <f>Input!N236*(1+vanilla7)^0.5</f>
        <v>0</v>
      </c>
      <c r="O69" s="111">
        <f>Input!O236*(1+vanilla8)^0.5</f>
        <v>0</v>
      </c>
      <c r="P69" s="111">
        <f>Input!P236*(1+vanilla9)^0.5</f>
        <v>0</v>
      </c>
      <c r="Q69" s="111">
        <f>Input!Q236*(1+vanilla10)^0.5</f>
        <v>0</v>
      </c>
      <c r="R69" s="29"/>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100"/>
      <c r="BE69" s="100"/>
      <c r="BF69" s="100"/>
      <c r="BG69" s="100"/>
      <c r="BH69" s="100"/>
      <c r="BI69" s="100"/>
      <c r="BJ69" s="100"/>
      <c r="BK69" s="12"/>
      <c r="BL69" s="12"/>
    </row>
    <row r="70" spans="1:256" hidden="1" outlineLevel="1">
      <c r="A70" s="9"/>
      <c r="B70" s="9"/>
      <c r="C70" s="44"/>
      <c r="D70" s="270">
        <f>Asset27</f>
        <v>0</v>
      </c>
      <c r="E70" s="9"/>
      <c r="F70" s="9"/>
      <c r="G70" s="121"/>
      <c r="H70" s="111">
        <f>Input!H237*(1+vanilla1)^0.5</f>
        <v>0</v>
      </c>
      <c r="I70" s="111">
        <f>Input!I237*(1+vanilla2)^0.5</f>
        <v>0</v>
      </c>
      <c r="J70" s="111">
        <f>Input!J237*(1+vanilla3)^0.5</f>
        <v>0</v>
      </c>
      <c r="K70" s="111">
        <f>Input!K237*(1+vanilla4)^0.5</f>
        <v>0</v>
      </c>
      <c r="L70" s="111">
        <f>Input!L237*(1+vanilla5)^0.5</f>
        <v>0</v>
      </c>
      <c r="M70" s="111">
        <f>Input!M237*(1+vanilla6)^0.5</f>
        <v>0</v>
      </c>
      <c r="N70" s="111">
        <f>Input!N237*(1+vanilla7)^0.5</f>
        <v>0</v>
      </c>
      <c r="O70" s="111">
        <f>Input!O237*(1+vanilla8)^0.5</f>
        <v>0</v>
      </c>
      <c r="P70" s="111">
        <f>Input!P237*(1+vanilla9)^0.5</f>
        <v>0</v>
      </c>
      <c r="Q70" s="111">
        <f>Input!Q237*(1+vanilla10)^0.5</f>
        <v>0</v>
      </c>
      <c r="R70" s="29"/>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100"/>
      <c r="BE70" s="100"/>
      <c r="BF70" s="100"/>
      <c r="BG70" s="100"/>
      <c r="BH70" s="100"/>
      <c r="BI70" s="100"/>
      <c r="BJ70" s="100"/>
      <c r="BK70" s="12"/>
      <c r="BL70" s="12"/>
    </row>
    <row r="71" spans="1:256" hidden="1" outlineLevel="1">
      <c r="A71" s="9"/>
      <c r="B71" s="9"/>
      <c r="C71" s="44"/>
      <c r="D71" s="270">
        <f>Asset28</f>
        <v>0</v>
      </c>
      <c r="E71" s="9"/>
      <c r="F71" s="9"/>
      <c r="G71" s="121"/>
      <c r="H71" s="111">
        <f>Input!H238*(1+vanilla1)^0.5</f>
        <v>0</v>
      </c>
      <c r="I71" s="111">
        <f>Input!I238*(1+vanilla2)^0.5</f>
        <v>0</v>
      </c>
      <c r="J71" s="111">
        <f>Input!J238*(1+vanilla3)^0.5</f>
        <v>0</v>
      </c>
      <c r="K71" s="111">
        <f>Input!K238*(1+vanilla4)^0.5</f>
        <v>0</v>
      </c>
      <c r="L71" s="111">
        <f>Input!L238*(1+vanilla5)^0.5</f>
        <v>0</v>
      </c>
      <c r="M71" s="111">
        <f>Input!M238*(1+vanilla6)^0.5</f>
        <v>0</v>
      </c>
      <c r="N71" s="111">
        <f>Input!N238*(1+vanilla7)^0.5</f>
        <v>0</v>
      </c>
      <c r="O71" s="111">
        <f>Input!O238*(1+vanilla8)^0.5</f>
        <v>0</v>
      </c>
      <c r="P71" s="111">
        <f>Input!P238*(1+vanilla9)^0.5</f>
        <v>0</v>
      </c>
      <c r="Q71" s="111">
        <f>Input!Q238*(1+vanilla10)^0.5</f>
        <v>0</v>
      </c>
      <c r="R71" s="29"/>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100"/>
      <c r="BE71" s="100"/>
      <c r="BF71" s="100"/>
      <c r="BG71" s="100"/>
      <c r="BH71" s="100"/>
      <c r="BI71" s="100"/>
      <c r="BJ71" s="100"/>
      <c r="BK71" s="12"/>
      <c r="BL71" s="12"/>
    </row>
    <row r="72" spans="1:256" hidden="1" outlineLevel="1">
      <c r="A72" s="9"/>
      <c r="B72" s="9"/>
      <c r="C72" s="44"/>
      <c r="D72" s="270">
        <f>Asset29</f>
        <v>0</v>
      </c>
      <c r="E72" s="9"/>
      <c r="F72" s="9"/>
      <c r="G72" s="121"/>
      <c r="H72" s="111">
        <f>Input!H239*(1+vanilla1)^0.5</f>
        <v>0</v>
      </c>
      <c r="I72" s="111">
        <f>Input!I239*(1+vanilla2)^0.5</f>
        <v>0</v>
      </c>
      <c r="J72" s="111">
        <f>Input!J239*(1+vanilla3)^0.5</f>
        <v>0</v>
      </c>
      <c r="K72" s="111">
        <f>Input!K239*(1+vanilla4)^0.5</f>
        <v>0</v>
      </c>
      <c r="L72" s="111">
        <f>Input!L239*(1+vanilla5)^0.5</f>
        <v>0</v>
      </c>
      <c r="M72" s="111">
        <f>Input!M239*(1+vanilla6)^0.5</f>
        <v>0</v>
      </c>
      <c r="N72" s="111">
        <f>Input!N239*(1+vanilla7)^0.5</f>
        <v>0</v>
      </c>
      <c r="O72" s="111">
        <f>Input!O239*(1+vanilla8)^0.5</f>
        <v>0</v>
      </c>
      <c r="P72" s="111">
        <f>Input!P239*(1+vanilla9)^0.5</f>
        <v>0</v>
      </c>
      <c r="Q72" s="111">
        <f>Input!Q239*(1+vanilla10)^0.5</f>
        <v>0</v>
      </c>
      <c r="R72" s="29"/>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100"/>
      <c r="BE72" s="100"/>
      <c r="BF72" s="100"/>
      <c r="BG72" s="100"/>
      <c r="BH72" s="100"/>
      <c r="BI72" s="100"/>
      <c r="BJ72" s="100"/>
      <c r="BK72" s="12"/>
      <c r="BL72" s="12"/>
    </row>
    <row r="73" spans="1:256" hidden="1" outlineLevel="1">
      <c r="A73" s="9"/>
      <c r="B73" s="9"/>
      <c r="C73" s="44"/>
      <c r="D73" s="270">
        <f>Asset30</f>
        <v>0</v>
      </c>
      <c r="E73" s="9"/>
      <c r="F73" s="9"/>
      <c r="G73" s="121"/>
      <c r="H73" s="111">
        <f>Input!H240*(1+vanilla1)^0.5</f>
        <v>0</v>
      </c>
      <c r="I73" s="111">
        <f>Input!I240*(1+vanilla2)^0.5</f>
        <v>0</v>
      </c>
      <c r="J73" s="111">
        <f>Input!J240*(1+vanilla3)^0.5</f>
        <v>0</v>
      </c>
      <c r="K73" s="111">
        <f>Input!K240*(1+vanilla4)^0.5</f>
        <v>0</v>
      </c>
      <c r="L73" s="111">
        <f>Input!L240*(1+vanilla5)^0.5</f>
        <v>0</v>
      </c>
      <c r="M73" s="111">
        <f>Input!M240*(1+vanilla6)^0.5</f>
        <v>0</v>
      </c>
      <c r="N73" s="111">
        <f>Input!N240*(1+vanilla7)^0.5</f>
        <v>0</v>
      </c>
      <c r="O73" s="111">
        <f>Input!O240*(1+vanilla8)^0.5</f>
        <v>0</v>
      </c>
      <c r="P73" s="111">
        <f>Input!P240*(1+vanilla9)^0.5</f>
        <v>0</v>
      </c>
      <c r="Q73" s="111">
        <f>Input!Q240*(1+vanilla10)^0.5</f>
        <v>0</v>
      </c>
      <c r="R73" s="29"/>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100"/>
      <c r="BE73" s="100"/>
      <c r="BF73" s="100"/>
      <c r="BG73" s="100"/>
      <c r="BH73" s="100"/>
      <c r="BI73" s="100"/>
      <c r="BJ73" s="100"/>
      <c r="BK73" s="12"/>
      <c r="BL73" s="12"/>
    </row>
    <row r="74" spans="1:256" collapsed="1">
      <c r="A74" s="9"/>
      <c r="B74" s="9"/>
      <c r="C74" s="44"/>
      <c r="D74" s="127"/>
      <c r="E74" s="9"/>
      <c r="F74" s="9"/>
      <c r="G74" s="121"/>
      <c r="H74" s="111"/>
      <c r="I74" s="111"/>
      <c r="J74" s="111"/>
      <c r="K74" s="111"/>
      <c r="L74" s="111"/>
      <c r="M74" s="111"/>
      <c r="N74" s="111"/>
      <c r="O74" s="111"/>
      <c r="P74" s="111"/>
      <c r="Q74" s="111"/>
      <c r="R74" s="29"/>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100"/>
      <c r="BE74" s="100"/>
      <c r="BF74" s="100"/>
      <c r="BG74" s="100"/>
      <c r="BH74" s="100"/>
      <c r="BI74" s="100"/>
      <c r="BJ74" s="100"/>
      <c r="BK74" s="12"/>
      <c r="BL74" s="12"/>
    </row>
    <row r="75" spans="1:256">
      <c r="A75" s="9"/>
      <c r="B75" s="9"/>
      <c r="C75" s="9" t="s">
        <v>30</v>
      </c>
      <c r="D75" s="9"/>
      <c r="E75" s="9"/>
      <c r="F75" s="9"/>
      <c r="G75" s="115"/>
      <c r="H75" s="337">
        <f>H88+H101+H114+H127+H140+H153+H166+H179+H192+H205+H218+H231+H244+H257+H270+H283+H296+H309+H322+H335+H348+H361+H374+H387+H400+H413+H426+H439+H452+H465</f>
        <v>-87.356468666057737</v>
      </c>
      <c r="I75" s="337">
        <f>I88+I101+I114+I127+I140+I153+I166+I179+I192+I205+I218+I231+I244+I257+I270+I283+I296+I309+I322+I335+I348+I361+I374+I387+I400+I413+I426+I439+I452+I465</f>
        <v>-89.042445996886798</v>
      </c>
      <c r="J75" s="337">
        <f t="shared" ref="J75:P75" si="3">J88+J101+J114+J127+J140+J153+J166+J179+J192+J205+J218+J231+J244+J257+J270+J283+J296+J309+J322+J335+J348+J361+J374+J387+J400+J413+J426+J439+J452+J465</f>
        <v>-93.286503655415189</v>
      </c>
      <c r="K75" s="337">
        <f t="shared" si="3"/>
        <v>-97.534456311498701</v>
      </c>
      <c r="L75" s="337">
        <f t="shared" si="3"/>
        <v>-102.25004404642371</v>
      </c>
      <c r="M75" s="337">
        <f>M88+M101+M114+M127+M140+M153+M166+M179+M192+M205+M218+M231+M244+M257+M270+M283+M296+M309+M322+M335+M348+M361+M374+M387+M400+M413+M426+M439+M452+M465</f>
        <v>-107.8224282131719</v>
      </c>
      <c r="N75" s="337">
        <f t="shared" si="3"/>
        <v>0</v>
      </c>
      <c r="O75" s="337">
        <f t="shared" si="3"/>
        <v>0</v>
      </c>
      <c r="P75" s="337">
        <f t="shared" si="3"/>
        <v>0</v>
      </c>
      <c r="Q75" s="337">
        <f>Q88+Q101+Q114+Q127+Q140+Q153+Q166+Q179+Q192+Q205+Q218+Q231+Q244+Q257+Q270+Q283+Q296+Q309+Q322+Q335+Q348+Q361+Q374+Q387+Q400+Q413+Q426+Q439+Q452+Q465</f>
        <v>0</v>
      </c>
      <c r="R75" s="9"/>
      <c r="S75" s="9"/>
      <c r="U75" s="9"/>
      <c r="V75" s="9"/>
      <c r="W75" s="9"/>
      <c r="X75" s="9"/>
      <c r="Y75" s="9"/>
      <c r="Z75" s="9"/>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9"/>
      <c r="BE75" s="9"/>
      <c r="BF75" s="9"/>
      <c r="BG75" s="9"/>
      <c r="BH75" s="9"/>
      <c r="BI75" s="9"/>
      <c r="BJ75" s="9"/>
      <c r="BK75" s="9"/>
      <c r="BL75" s="9"/>
    </row>
    <row r="76" spans="1:256" s="5" customFormat="1" ht="12.75" hidden="1" customHeight="1" outlineLevel="2">
      <c r="A76" s="9"/>
      <c r="B76" s="9"/>
      <c r="C76" s="272" t="str">
        <f>Asset1</f>
        <v>Secondary</v>
      </c>
      <c r="D76" s="31"/>
      <c r="E76" s="32" t="s">
        <v>26</v>
      </c>
      <c r="F76" s="31"/>
      <c r="G76" s="33"/>
      <c r="H76" s="338">
        <f>IF(H$3&gt;A1remlife,A1value-$G$630-SUM($G76:G76),IF(A1remlife="N/A","n/a",(A1value-$G$630)/A1remlife))</f>
        <v>14.36615889304078</v>
      </c>
      <c r="I76" s="68">
        <f>IF(I$3&gt;A1remlife,A1value-$G$630-SUM($G76:H76),IF(A1remlife="N/A","n/a",(A1value-$G$630)/A1remlife))</f>
        <v>14.36615889304078</v>
      </c>
      <c r="J76" s="68">
        <f>IF(J$3&gt;A1remlife,A1value-$G$630-SUM($G76:I76),IF(A1remlife="N/A","n/a",(A1value-$G$630)/A1remlife))</f>
        <v>14.36615889304078</v>
      </c>
      <c r="K76" s="68">
        <f>IF(K$3&gt;A1remlife,A1value-$G$630-SUM($G76:J76),IF(A1remlife="N/A","n/a",(A1value-$G$630)/A1remlife))</f>
        <v>14.36615889304078</v>
      </c>
      <c r="L76" s="68">
        <f>IF(L$3&gt;A1remlife,A1value-$G$630-SUM($G76:K76),IF(A1remlife="N/A","n/a",(A1value-$G$630)/A1remlife))</f>
        <v>14.36615889304078</v>
      </c>
      <c r="M76" s="68">
        <f>IF(M$3&gt;A1remlife,A1value-$G$630-SUM($G76:L76),IF(A1remlife="N/A","n/a",(A1value-$G$630)/A1remlife))</f>
        <v>14.36615889304078</v>
      </c>
      <c r="N76" s="68">
        <f>IF(N$3&gt;A1remlife,A1value-$G$630-SUM($G76:M76),IF(A1remlife="N/A","n/a",(A1value-$G$630)/A1remlife))</f>
        <v>14.36615889304078</v>
      </c>
      <c r="O76" s="68">
        <f>IF(O$3&gt;A1remlife,A1value-$G$630-SUM($G76:N76),IF(A1remlife="N/A","n/a",(A1value-$G$630)/A1remlife))</f>
        <v>14.36615889304078</v>
      </c>
      <c r="P76" s="68">
        <f>IF(P$3&gt;A1remlife,A1value-$G$630-SUM($G76:O76),IF(A1remlife="N/A","n/a",(A1value-$G$630)/A1remlife))</f>
        <v>14.36615889304078</v>
      </c>
      <c r="Q76" s="68">
        <f>IF(Q$3&gt;A1remlife,A1value-$G$630-SUM($G76:P76),IF(A1remlife="N/A","n/a",(A1value-$G$630)/A1remlife))</f>
        <v>13.40402299559176</v>
      </c>
      <c r="R76" s="34"/>
      <c r="S76" s="101"/>
      <c r="T76" s="35"/>
      <c r="U76" s="101"/>
      <c r="V76" s="101"/>
      <c r="W76" s="101"/>
      <c r="X76" s="101"/>
      <c r="Y76" s="101"/>
      <c r="Z76" s="10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101"/>
      <c r="BE76" s="101"/>
      <c r="BF76" s="101"/>
      <c r="BG76" s="101"/>
      <c r="BH76" s="101"/>
      <c r="BI76" s="101"/>
      <c r="BJ76" s="101"/>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26"/>
      <c r="D77" s="25"/>
      <c r="E77" s="713" t="s">
        <v>82</v>
      </c>
      <c r="F77" s="87"/>
      <c r="G77" s="27"/>
      <c r="H77" s="116"/>
      <c r="I77" s="116"/>
      <c r="J77" s="116"/>
      <c r="K77" s="116"/>
      <c r="L77" s="116"/>
      <c r="M77" s="116"/>
      <c r="N77" s="45"/>
      <c r="O77" s="45"/>
      <c r="P77" s="45"/>
      <c r="Q77" s="45"/>
      <c r="R77" s="45"/>
      <c r="S77" s="101"/>
      <c r="T77" s="101"/>
      <c r="U77" s="101"/>
      <c r="V77" s="101"/>
      <c r="W77" s="101"/>
      <c r="X77" s="101"/>
      <c r="Y77" s="101"/>
      <c r="Z77" s="10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101"/>
      <c r="BE77" s="101"/>
      <c r="BF77" s="101"/>
      <c r="BG77" s="101"/>
      <c r="BH77" s="101"/>
      <c r="BI77" s="101"/>
      <c r="BJ77" s="101"/>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26"/>
      <c r="D78" s="25"/>
      <c r="E78" s="714"/>
      <c r="F78" s="87">
        <v>1</v>
      </c>
      <c r="G78" s="27"/>
      <c r="H78" s="145"/>
      <c r="I78" s="353">
        <f>IF(A1stdlife="n/a","n/a",IF(I$3&gt;(A1stdlife+$F78),(Input!$H$211*(1+vanilla1)^0.5)-SUM($H78:H78),(Input!$H$211*(1+vanilla1)^0.5)/A1stdlife))</f>
        <v>0.485175887424593</v>
      </c>
      <c r="J78" s="69">
        <f>IF(A1stdlife="n/a","n/a",IF(J$3&gt;(A1stdlife+$F78),(Input!$H$211*(1+vanilla1)^0.5)-SUM($H78:I78),(Input!$H$211*(1+vanilla1)^0.5)/A1stdlife))</f>
        <v>0.485175887424593</v>
      </c>
      <c r="K78" s="69">
        <f>IF(A1stdlife="n/a","n/a",IF(K$3&gt;(A1stdlife+$F78),(Input!$H$211*(1+vanilla1)^0.5)-SUM($H78:J78),(Input!$H$211*(1+vanilla1)^0.5)/A1stdlife))</f>
        <v>0.485175887424593</v>
      </c>
      <c r="L78" s="69">
        <f>IF(A1stdlife="n/a","n/a",IF(L$3&gt;(A1stdlife+$F78),(Input!$H$211*(1+vanilla1)^0.5)-SUM($H78:K78),(Input!$H$211*(1+vanilla1)^0.5)/A1stdlife))</f>
        <v>0.485175887424593</v>
      </c>
      <c r="M78" s="69">
        <f>IF(A1stdlife="n/a","n/a",IF(M$3&gt;(A1stdlife+$F78),(Input!$H$211*(1+vanilla1)^0.5)-SUM($H78:L78),(Input!$H$211*(1+vanilla1)^0.5)/A1stdlife))</f>
        <v>0.485175887424593</v>
      </c>
      <c r="N78" s="69">
        <f>IF(A1stdlife="n/a","n/a",IF(N$3&gt;(A1stdlife+$F78),(Input!$H$211*(1+vanilla1)^0.5)-SUM($H78:M78),(Input!$H$211*(1+vanilla1)^0.5)/A1stdlife))</f>
        <v>0.485175887424593</v>
      </c>
      <c r="O78" s="69">
        <f>IF(A1stdlife="n/a","n/a",IF(O$3&gt;(A1stdlife+$F78),(Input!$H$211*(1+vanilla1)^0.5)-SUM($H78:N78),(Input!$H$211*(1+vanilla1)^0.5)/A1stdlife))</f>
        <v>0.485175887424593</v>
      </c>
      <c r="P78" s="69">
        <f>IF(A1stdlife="n/a","n/a",IF(P$3&gt;(A1stdlife+$F78),(Input!$H$211*(1+vanilla1)^0.5)-SUM($H78:O78),(Input!$H$211*(1+vanilla1)^0.5)/A1stdlife))</f>
        <v>0.485175887424593</v>
      </c>
      <c r="Q78" s="69">
        <f>IF(A1stdlife="n/a","n/a",IF(Q$3&gt;(A1stdlife+$F78),(Input!$H$211*(1+vanilla1)^0.5)-SUM($H78:P78),(Input!$H$211*(1+vanilla1)^0.5)/A1stdlife))</f>
        <v>0.485175887424593</v>
      </c>
      <c r="R78" s="30"/>
      <c r="S78" s="101"/>
      <c r="T78" s="101"/>
      <c r="U78" s="101"/>
      <c r="V78" s="101"/>
      <c r="W78" s="101"/>
      <c r="X78" s="101"/>
      <c r="Y78" s="101"/>
      <c r="Z78" s="10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101"/>
      <c r="BE78" s="101"/>
      <c r="BF78" s="101"/>
      <c r="BG78" s="101"/>
      <c r="BH78" s="101"/>
      <c r="BI78" s="101"/>
      <c r="BJ78" s="101"/>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26"/>
      <c r="D79" s="25"/>
      <c r="E79" s="714"/>
      <c r="F79" s="87">
        <v>2</v>
      </c>
      <c r="G79" s="27"/>
      <c r="H79" s="146"/>
      <c r="I79" s="147"/>
      <c r="J79" s="353">
        <f>IF(A1stdlife="n/a","n/a",IF(J$3&gt;(A1stdlife+$F79),(Input!$I$211*(1+vanilla2)^0.5)-SUM($I79:I79),(Input!$I$211*(1+vanilla2)^0.5)/A1stdlife))</f>
        <v>0.18978684305702356</v>
      </c>
      <c r="K79" s="69">
        <f>IF(A1stdlife="n/a","n/a",IF(K$3&gt;(A1stdlife+$F79),(Input!$I$211*(1+vanilla2)^0.5)-SUM($I79:J79),(Input!$I$211*(1+vanilla2)^0.5)/A1stdlife))</f>
        <v>0.18978684305702356</v>
      </c>
      <c r="L79" s="69">
        <f>IF(A1stdlife="n/a","n/a",IF(L$3&gt;(A1stdlife+$F79),(Input!$I$211*(1+vanilla2)^0.5)-SUM($I79:K79),(Input!$I$211*(1+vanilla2)^0.5)/A1stdlife))</f>
        <v>0.18978684305702356</v>
      </c>
      <c r="M79" s="69">
        <f>IF(A1stdlife="n/a","n/a",IF(M$3&gt;(A1stdlife+$F79),(Input!$I$211*(1+vanilla2)^0.5)-SUM($I79:L79),(Input!$I$211*(1+vanilla2)^0.5)/A1stdlife))</f>
        <v>0.18978684305702356</v>
      </c>
      <c r="N79" s="69">
        <f>IF(A1stdlife="n/a","n/a",IF(N$3&gt;(A1stdlife+$F79),(Input!$I$211*(1+vanilla2)^0.5)-SUM($I79:M79),(Input!$I$211*(1+vanilla2)^0.5)/A1stdlife))</f>
        <v>0.18978684305702356</v>
      </c>
      <c r="O79" s="69">
        <f>IF(A1stdlife="n/a","n/a",IF(O$3&gt;(A1stdlife+$F79),(Input!$I$211*(1+vanilla2)^0.5)-SUM($I79:N79),(Input!$I$211*(1+vanilla2)^0.5)/A1stdlife))</f>
        <v>0.18978684305702356</v>
      </c>
      <c r="P79" s="69">
        <f>IF(A1stdlife="n/a","n/a",IF(P$3&gt;(A1stdlife+$F79),(Input!$I$211*(1+vanilla2)^0.5)-SUM($I79:O79),(Input!$I$211*(1+vanilla2)^0.5)/A1stdlife))</f>
        <v>0.18978684305702356</v>
      </c>
      <c r="Q79" s="69">
        <f>IF(A1stdlife="n/a","n/a",IF(Q$3&gt;(A1stdlife+$F79),(Input!$I$211*(1+vanilla2)^0.5)-SUM($I79:P79),(Input!$I$211*(1+vanilla2)^0.5)/A1stdlife))</f>
        <v>0.18978684305702356</v>
      </c>
      <c r="R79" s="30"/>
      <c r="S79" s="101"/>
      <c r="T79" s="101"/>
      <c r="U79" s="101"/>
      <c r="V79" s="101"/>
      <c r="W79" s="101"/>
      <c r="X79" s="101"/>
      <c r="Y79" s="101"/>
      <c r="Z79" s="10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101"/>
      <c r="BE79" s="101"/>
      <c r="BF79" s="101"/>
      <c r="BG79" s="101"/>
      <c r="BH79" s="101"/>
      <c r="BI79" s="101"/>
      <c r="BJ79" s="101"/>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26"/>
      <c r="D80" s="25"/>
      <c r="E80" s="714"/>
      <c r="F80" s="87">
        <v>3</v>
      </c>
      <c r="G80" s="27"/>
      <c r="H80" s="146"/>
      <c r="I80" s="148"/>
      <c r="J80" s="147"/>
      <c r="K80" s="69">
        <f>IF(A1stdlife="n/a","n/a",IF(K$3&gt;(A1stdlife+$F80),(Input!$J$211*(1+vanilla3)^0.5)-SUM($J80:J80),(Input!$J$211*(1+vanilla3)^0.5)/A1stdlife))</f>
        <v>0.6409886957837595</v>
      </c>
      <c r="L80" s="69">
        <f>IF(A1stdlife="n/a","n/a",IF(L$3&gt;(A1stdlife+$F80),(Input!$J$211*(1+vanilla3)^0.5)-SUM($J80:K80),(Input!$J$211*(1+vanilla3)^0.5)/A1stdlife))</f>
        <v>0.6409886957837595</v>
      </c>
      <c r="M80" s="69">
        <f>IF(A1stdlife="n/a","n/a",IF(M$3&gt;(A1stdlife+$F80),(Input!$J$211*(1+vanilla3)^0.5)-SUM($J80:L80),(Input!$J$211*(1+vanilla3)^0.5)/A1stdlife))</f>
        <v>0.6409886957837595</v>
      </c>
      <c r="N80" s="69">
        <f>IF(A1stdlife="n/a","n/a",IF(N$3&gt;(A1stdlife+$F80),(Input!$J$211*(1+vanilla3)^0.5)-SUM($J80:M80),(Input!$J$211*(1+vanilla3)^0.5)/A1stdlife))</f>
        <v>0.6409886957837595</v>
      </c>
      <c r="O80" s="69">
        <f>IF(A1stdlife="n/a","n/a",IF(O$3&gt;(A1stdlife+$F80),(Input!$J$211*(1+vanilla3)^0.5)-SUM($J80:N80),(Input!$J$211*(1+vanilla3)^0.5)/A1stdlife))</f>
        <v>0.6409886957837595</v>
      </c>
      <c r="P80" s="69">
        <f>IF(A1stdlife="n/a","n/a",IF(P$3&gt;(A1stdlife+$F80),(Input!$J$211*(1+vanilla3)^0.5)-SUM($J80:O80),(Input!$J$211*(1+vanilla3)^0.5)/A1stdlife))</f>
        <v>0.6409886957837595</v>
      </c>
      <c r="Q80" s="69">
        <f>IF(A1stdlife="n/a","n/a",IF(Q$3&gt;(A1stdlife+$F80),(Input!$J$211*(1+vanilla3)^0.5)-SUM($J80:P80),(Input!$J$211*(1+vanilla3)^0.5)/A1stdlife))</f>
        <v>0.6409886957837595</v>
      </c>
      <c r="R80" s="30"/>
      <c r="S80" s="101"/>
      <c r="T80" s="101"/>
      <c r="U80" s="101"/>
      <c r="V80" s="101"/>
      <c r="W80" s="101"/>
      <c r="X80" s="101"/>
      <c r="Y80" s="101"/>
      <c r="Z80" s="10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101"/>
      <c r="BE80" s="101"/>
      <c r="BF80" s="101"/>
      <c r="BG80" s="101"/>
      <c r="BH80" s="101"/>
      <c r="BI80" s="101"/>
      <c r="BJ80" s="101"/>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26"/>
      <c r="D81" s="25"/>
      <c r="E81" s="714"/>
      <c r="F81" s="87">
        <v>4</v>
      </c>
      <c r="G81" s="27"/>
      <c r="H81" s="146"/>
      <c r="I81" s="148"/>
      <c r="J81" s="148"/>
      <c r="K81" s="147"/>
      <c r="L81" s="69">
        <f>IF(A1stdlife="n/a","n/a",IF(L$3&gt;(A1stdlife+$F81),(Input!$K$211*(1+vanilla4)^0.5)-SUM($K81:K81),(Input!$K$211*(1+vanilla4)^0.5)/A1stdlife))</f>
        <v>0.73982735972617797</v>
      </c>
      <c r="M81" s="69">
        <f>IF(A1stdlife="n/a","n/a",IF(M$3&gt;(A1stdlife+$F81),(Input!$K$211*(1+vanilla4)^0.5)-SUM($K81:L81),(Input!$K$211*(1+vanilla4)^0.5)/A1stdlife))</f>
        <v>0.73982735972617797</v>
      </c>
      <c r="N81" s="69">
        <f>IF(A1stdlife="n/a","n/a",IF(N$3&gt;(A1stdlife+$F81),(Input!$K$211*(1+vanilla4)^0.5)-SUM($K81:M81),(Input!$K$211*(1+vanilla4)^0.5)/A1stdlife))</f>
        <v>0.73982735972617797</v>
      </c>
      <c r="O81" s="69">
        <f>IF(A1stdlife="n/a","n/a",IF(O$3&gt;(A1stdlife+$F81),(Input!$K$211*(1+vanilla4)^0.5)-SUM($K81:N81),(Input!$K$211*(1+vanilla4)^0.5)/A1stdlife))</f>
        <v>0.73982735972617797</v>
      </c>
      <c r="P81" s="69">
        <f>IF(A1stdlife="n/a","n/a",IF(P$3&gt;(A1stdlife+$F81),(Input!$K$211*(1+vanilla4)^0.5)-SUM($K81:O81),(Input!$K$211*(1+vanilla4)^0.5)/A1stdlife))</f>
        <v>0.73982735972617797</v>
      </c>
      <c r="Q81" s="69">
        <f>IF(A1stdlife="n/a","n/a",IF(Q$3&gt;(A1stdlife+$F81),(Input!$K$211*(1+vanilla4)^0.5)-SUM($K81:P81),(Input!$K$211*(1+vanilla4)^0.5)/A1stdlife))</f>
        <v>0.73982735972617797</v>
      </c>
      <c r="R81" s="30"/>
      <c r="S81" s="101"/>
      <c r="T81" s="101"/>
      <c r="U81" s="101"/>
      <c r="V81" s="101"/>
      <c r="W81" s="101"/>
      <c r="X81" s="101"/>
      <c r="Y81" s="101"/>
      <c r="Z81" s="10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101"/>
      <c r="BE81" s="101"/>
      <c r="BF81" s="101"/>
      <c r="BG81" s="101"/>
      <c r="BH81" s="101"/>
      <c r="BI81" s="101"/>
      <c r="BJ81" s="101"/>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2">
      <c r="A82" s="9"/>
      <c r="B82" s="9"/>
      <c r="C82" s="26"/>
      <c r="D82" s="25"/>
      <c r="E82" s="714"/>
      <c r="F82" s="87">
        <v>5</v>
      </c>
      <c r="G82" s="27"/>
      <c r="H82" s="223"/>
      <c r="I82" s="224"/>
      <c r="J82" s="224"/>
      <c r="K82" s="224"/>
      <c r="L82" s="225"/>
      <c r="M82" s="30">
        <f>IF(A1stdlife="n/a","n/a",IF(M$3&gt;(A1stdlife+$F82),(Input!$L$211*(1+vanilla5)^0.5)-SUM($L82:L82),(Input!$L$211*(1+vanilla5)^0.5)/A1stdlife))</f>
        <v>0.81437705262981941</v>
      </c>
      <c r="N82" s="30">
        <f>IF(A1stdlife="n/a","n/a",IF(N$3&gt;(A1stdlife+$F82),(Input!$L$211*(1+vanilla5)^0.5)-SUM($L82:M82),(Input!$L$211*(1+vanilla5)^0.5)/A1stdlife))</f>
        <v>0.81437705262981941</v>
      </c>
      <c r="O82" s="30">
        <f>IF(A1stdlife="n/a","n/a",IF(O$3&gt;(A1stdlife+$F82),(Input!$L$211*(1+vanilla5)^0.5)-SUM($L82:N82),(Input!$L$211*(1+vanilla5)^0.5)/A1stdlife))</f>
        <v>0.81437705262981941</v>
      </c>
      <c r="P82" s="30">
        <f>IF(A1stdlife="n/a","n/a",IF(P$3&gt;(A1stdlife+$F82),(Input!$L$211*(1+vanilla5)^0.5)-SUM($L82:O82),(Input!$L$211*(1+vanilla5)^0.5)/A1stdlife))</f>
        <v>0.81437705262981941</v>
      </c>
      <c r="Q82" s="30">
        <f>IF(A1stdlife="n/a","n/a",IF(Q$3&gt;(A1stdlife+$F82),(Input!$L$211*(1+vanilla5)^0.5)-SUM($L82:P82),(Input!$L$211*(1+vanilla5)^0.5)/A1stdlife))</f>
        <v>0.81437705262981941</v>
      </c>
      <c r="R82" s="30"/>
      <c r="S82" s="101"/>
      <c r="T82" s="101"/>
      <c r="U82" s="101"/>
      <c r="V82" s="101"/>
      <c r="W82" s="101"/>
      <c r="X82" s="101"/>
      <c r="Y82" s="101"/>
      <c r="Z82" s="10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101"/>
      <c r="BE82" s="101"/>
      <c r="BF82" s="101"/>
      <c r="BG82" s="101"/>
      <c r="BH82" s="101"/>
      <c r="BI82" s="101"/>
      <c r="BJ82" s="101"/>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26"/>
      <c r="D83" s="25"/>
      <c r="E83" s="714"/>
      <c r="F83" s="87">
        <v>6</v>
      </c>
      <c r="G83" s="27"/>
      <c r="H83" s="223"/>
      <c r="I83" s="224"/>
      <c r="J83" s="224"/>
      <c r="K83" s="224"/>
      <c r="L83" s="224"/>
      <c r="M83" s="225"/>
      <c r="N83" s="30">
        <f>IF(A1stdlife="n/a","n/a",IF(N$3&gt;(A1stdlife+$F83),(Input!$M$211*(1+vanilla6)^0.5)-SUM($M83:M83),(Input!$M$211*(1+vanilla6)^0.5)/A1stdlife))</f>
        <v>1.1495287096531299</v>
      </c>
      <c r="O83" s="30">
        <f>IF(A1stdlife="n/a","n/a",IF(O$3&gt;(A1stdlife+$F83),(Input!$M$211*(1+vanilla6)^0.5)-SUM($M83:N83),(Input!$M$211*(1+vanilla6)^0.5)/A1stdlife))</f>
        <v>1.1495287096531299</v>
      </c>
      <c r="P83" s="30">
        <f>IF(A1stdlife="n/a","n/a",IF(P$3&gt;(A1stdlife+$F83),(Input!$M$211*(1+vanilla6)^0.5)-SUM($M83:O83),(Input!$M$211*(1+vanilla6)^0.5)/A1stdlife))</f>
        <v>1.1495287096531299</v>
      </c>
      <c r="Q83" s="30">
        <f>IF(A1stdlife="n/a","n/a",IF(Q$3&gt;(A1stdlife+$F83),(Input!$M$211*(1+vanilla6)^0.5)-SUM($M83:P83),(Input!$M$211*(1+vanilla6)^0.5)/A1stdlife))</f>
        <v>1.1495287096531299</v>
      </c>
      <c r="R83" s="30"/>
      <c r="S83" s="101"/>
      <c r="T83" s="101"/>
      <c r="U83" s="101"/>
      <c r="V83" s="101"/>
      <c r="W83" s="101"/>
      <c r="X83" s="101"/>
      <c r="Y83" s="101"/>
      <c r="Z83" s="10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101"/>
      <c r="BE83" s="101"/>
      <c r="BF83" s="101"/>
      <c r="BG83" s="101"/>
      <c r="BH83" s="101"/>
      <c r="BI83" s="101"/>
      <c r="BJ83" s="101"/>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26"/>
      <c r="D84" s="25"/>
      <c r="E84" s="714"/>
      <c r="F84" s="87">
        <v>7</v>
      </c>
      <c r="G84" s="27"/>
      <c r="H84" s="223"/>
      <c r="I84" s="224"/>
      <c r="J84" s="224"/>
      <c r="K84" s="224"/>
      <c r="L84" s="224"/>
      <c r="M84" s="224"/>
      <c r="N84" s="225"/>
      <c r="O84" s="30">
        <f>IF(A1stdlife="n/a","n/a",IF(O$3&gt;(A1stdlife+$F84),(Input!$N$211*(1+vanilla7)^0.5)-SUM($N84:N84),(Input!$N$211*(1+vanilla7)^0.5)/A1stdlife))</f>
        <v>0</v>
      </c>
      <c r="P84" s="30">
        <f>IF(A1stdlife="n/a","n/a",IF(P$3&gt;(A1stdlife+$F84),(Input!$N$211*(1+vanilla7)^0.5)-SUM($N84:O84),(Input!$N$211*(1+vanilla7)^0.5)/A1stdlife))</f>
        <v>0</v>
      </c>
      <c r="Q84" s="30">
        <f>IF(A1stdlife="n/a","n/a",IF(Q$3&gt;(A1stdlife+$F84),(Input!$N$211*(1+vanilla7)^0.5)-SUM($N84:P84),(Input!$N$211*(1+vanilla7)^0.5)/A1stdlife))</f>
        <v>0</v>
      </c>
      <c r="R84" s="30"/>
      <c r="S84" s="101"/>
      <c r="T84" s="101"/>
      <c r="U84" s="101"/>
      <c r="V84" s="101"/>
      <c r="W84" s="101"/>
      <c r="X84" s="101"/>
      <c r="Y84" s="101"/>
      <c r="Z84" s="10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101"/>
      <c r="BE84" s="101"/>
      <c r="BF84" s="101"/>
      <c r="BG84" s="101"/>
      <c r="BH84" s="101"/>
      <c r="BI84" s="101"/>
      <c r="BJ84" s="101"/>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26"/>
      <c r="D85" s="25"/>
      <c r="E85" s="714"/>
      <c r="F85" s="87">
        <v>8</v>
      </c>
      <c r="G85" s="27"/>
      <c r="H85" s="223"/>
      <c r="I85" s="224"/>
      <c r="J85" s="224"/>
      <c r="K85" s="224"/>
      <c r="L85" s="224"/>
      <c r="M85" s="224"/>
      <c r="N85" s="224"/>
      <c r="O85" s="225"/>
      <c r="P85" s="30">
        <f>IF(A1stdlife="n/a","n/a",IF(P$3&gt;(A1stdlife+$F85),(Input!$O$211*(1+vanilla8)^0.5)-SUM($O85:O85),(Input!$O$211*(1+vanilla8)^0.5)/A1stdlife))</f>
        <v>0</v>
      </c>
      <c r="Q85" s="30">
        <f>IF(A1stdlife="n/a","n/a",IF(Q$3&gt;(A1stdlife+$F85),(Input!$O$211*(1+vanilla8)^0.5)-SUM($O85:P85),(Input!$O$211*(1+vanilla8)^0.5)/A1stdlife))</f>
        <v>0</v>
      </c>
      <c r="R85" s="30"/>
      <c r="S85" s="101"/>
      <c r="T85" s="101"/>
      <c r="U85" s="101"/>
      <c r="V85" s="101"/>
      <c r="W85" s="101"/>
      <c r="X85" s="101"/>
      <c r="Y85" s="101"/>
      <c r="Z85" s="10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101"/>
      <c r="BE85" s="101"/>
      <c r="BF85" s="101"/>
      <c r="BG85" s="101"/>
      <c r="BH85" s="101"/>
      <c r="BI85" s="101"/>
      <c r="BJ85" s="101"/>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26"/>
      <c r="D86" s="25"/>
      <c r="E86" s="714"/>
      <c r="F86" s="87">
        <v>9</v>
      </c>
      <c r="G86" s="27"/>
      <c r="H86" s="223"/>
      <c r="I86" s="224"/>
      <c r="J86" s="224"/>
      <c r="K86" s="224"/>
      <c r="L86" s="224"/>
      <c r="M86" s="224"/>
      <c r="N86" s="224"/>
      <c r="O86" s="224"/>
      <c r="P86" s="225"/>
      <c r="Q86" s="30">
        <f>IF(A1stdlife="n/a","n/a",IF(Q$3&gt;(A1stdlife+$F86),(Input!$P$211*(1+vanilla9)^0.5)-SUM($P86:P86),(Input!$P$211*(1+vanilla9)^0.5)/A1stdlife))</f>
        <v>0</v>
      </c>
      <c r="R86" s="30"/>
      <c r="S86" s="101"/>
      <c r="T86" s="101"/>
      <c r="U86" s="101"/>
      <c r="V86" s="101"/>
      <c r="W86" s="101"/>
      <c r="X86" s="101"/>
      <c r="Y86" s="101"/>
      <c r="Z86" s="10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101"/>
      <c r="BE86" s="101"/>
      <c r="BF86" s="101"/>
      <c r="BG86" s="101"/>
      <c r="BH86" s="101"/>
      <c r="BI86" s="101"/>
      <c r="BJ86" s="101"/>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26"/>
      <c r="D87" s="25"/>
      <c r="E87" s="714"/>
      <c r="F87" s="88">
        <v>10</v>
      </c>
      <c r="G87" s="27"/>
      <c r="H87" s="223"/>
      <c r="I87" s="224"/>
      <c r="J87" s="224"/>
      <c r="K87" s="224"/>
      <c r="L87" s="224"/>
      <c r="M87" s="224"/>
      <c r="N87" s="224"/>
      <c r="O87" s="224"/>
      <c r="P87" s="224"/>
      <c r="Q87" s="225"/>
      <c r="R87" s="30"/>
      <c r="S87" s="101"/>
      <c r="T87" s="101"/>
      <c r="U87" s="101"/>
      <c r="V87" s="101"/>
      <c r="W87" s="101"/>
      <c r="X87" s="101"/>
      <c r="Y87" s="101"/>
      <c r="Z87" s="10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101"/>
      <c r="BE87" s="101"/>
      <c r="BF87" s="101"/>
      <c r="BG87" s="101"/>
      <c r="BH87" s="101"/>
      <c r="BI87" s="101"/>
      <c r="BJ87" s="101"/>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 r="A88" s="9"/>
      <c r="B88" s="9"/>
      <c r="C88" s="9"/>
      <c r="D88" s="271" t="str">
        <f>Asset1</f>
        <v>Secondary</v>
      </c>
      <c r="E88" s="9"/>
      <c r="F88" s="9"/>
      <c r="G88" s="121"/>
      <c r="H88" s="161">
        <f t="shared" ref="H88:M88" si="4">-SUM(H76:H87)</f>
        <v>-14.36615889304078</v>
      </c>
      <c r="I88" s="161">
        <f t="shared" si="4"/>
        <v>-14.851334780465372</v>
      </c>
      <c r="J88" s="161">
        <f t="shared" si="4"/>
        <v>-15.041121623522395</v>
      </c>
      <c r="K88" s="161">
        <f t="shared" si="4"/>
        <v>-15.682110319306155</v>
      </c>
      <c r="L88" s="161">
        <f t="shared" si="4"/>
        <v>-16.421937679032332</v>
      </c>
      <c r="M88" s="161">
        <f t="shared" si="4"/>
        <v>-17.236314731662151</v>
      </c>
      <c r="N88" s="161">
        <f>IF(COUNT($H88:M88)&gt;=Input!$Y$7,0, -SUM(N76:N87))</f>
        <v>0</v>
      </c>
      <c r="O88" s="161">
        <f>IF(COUNT($H88:N88)&gt;=Input!$Y$7,0, -SUM(O76:O87))</f>
        <v>0</v>
      </c>
      <c r="P88" s="161">
        <f>IF(COUNT($H88:O88)&gt;=Input!$Y$7,0, -SUM(P76:P87))</f>
        <v>0</v>
      </c>
      <c r="Q88" s="161">
        <f>IF(COUNT($H88:P88)&gt;=Input!$Y$7,0, -SUM(Q76:Q87))</f>
        <v>0</v>
      </c>
      <c r="R88" s="65"/>
      <c r="S88" s="102"/>
      <c r="T88" s="101"/>
      <c r="U88" s="102"/>
      <c r="V88" s="102"/>
      <c r="W88" s="102"/>
      <c r="X88" s="102"/>
      <c r="Y88" s="102"/>
      <c r="Z88" s="102"/>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102"/>
      <c r="BE88" s="102"/>
      <c r="BF88" s="102"/>
      <c r="BG88" s="102"/>
      <c r="BH88" s="102"/>
      <c r="BI88" s="102"/>
      <c r="BJ88" s="102"/>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272" t="str">
        <f>Asset2</f>
        <v>Switchgear</v>
      </c>
      <c r="D89" s="158"/>
      <c r="E89" s="32" t="s">
        <v>26</v>
      </c>
      <c r="F89" s="31"/>
      <c r="G89" s="177"/>
      <c r="H89" s="68">
        <f>IF(H$3&gt;A2remlife,A2value-$G$631-SUM($G89:G89),IF(A2remlife="N/A","n/a",(A2value-$G$631)/A2remlife))</f>
        <v>12.519047793330842</v>
      </c>
      <c r="I89" s="68">
        <f>IF(I$3&gt;A2remlife,A2value-$G$631-SUM($G89:H89),IF(A2remlife="N/A","n/a",(A2value-$G$631)/A2remlife))</f>
        <v>12.519047793330842</v>
      </c>
      <c r="J89" s="68">
        <f>IF(J$3&gt;A2remlife,A2value-$G$631-SUM($G89:I89),IF(A2remlife="N/A","n/a",(A2value-$G$631)/A2remlife))</f>
        <v>12.519047793330842</v>
      </c>
      <c r="K89" s="68">
        <f>IF(K$3&gt;A2remlife,A2value-$G$631-SUM($G89:J89),IF(A2remlife="N/A","n/a",(A2value-$G$631)/A2remlife))</f>
        <v>12.519047793330842</v>
      </c>
      <c r="L89" s="68">
        <f>IF(L$3&gt;A2remlife,A2value-$G$631-SUM($G89:K89),IF(A2remlife="N/A","n/a",(A2value-$G$631)/A2remlife))</f>
        <v>12.519047793330842</v>
      </c>
      <c r="M89" s="68">
        <f>IF(M$3&gt;A2remlife,A2value-$G$631-SUM($G89:L89),IF(A2remlife="N/A","n/a",(A2value-$G$631)/A2remlife))</f>
        <v>12.519047793330842</v>
      </c>
      <c r="N89" s="68">
        <f>IF(N$3&gt;A2remlife,A2value-$G$631-SUM($G89:M89),IF(A2remlife="N/A","n/a",(A2value-$G$631)/A2remlife))</f>
        <v>12.519047793330842</v>
      </c>
      <c r="O89" s="68">
        <f>IF(O$3&gt;A2remlife,A2value-$G$631-SUM($G89:N89),IF(A2remlife="N/A","n/a",(A2value-$G$631)/A2remlife))</f>
        <v>12.519047793330842</v>
      </c>
      <c r="P89" s="68">
        <f>IF(P$3&gt;A2remlife,A2value-$G$631-SUM($G89:O89),IF(A2remlife="N/A","n/a",(A2value-$G$631)/A2remlife))</f>
        <v>12.519047793330842</v>
      </c>
      <c r="Q89" s="68">
        <f>IF(Q$3&gt;A2remlife,A2value-$G$631-SUM($G89:P89),IF(A2remlife="N/A","n/a",(A2value-$G$631)/A2remlife))</f>
        <v>12.519047793330842</v>
      </c>
      <c r="R89" s="68"/>
      <c r="S89" s="103"/>
      <c r="T89" s="103"/>
      <c r="U89" s="103"/>
      <c r="V89" s="103"/>
      <c r="W89" s="103"/>
      <c r="X89" s="103"/>
      <c r="Y89" s="103"/>
      <c r="Z89" s="103"/>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6"/>
      <c r="E90" s="713" t="s">
        <v>82</v>
      </c>
      <c r="F90" s="87"/>
      <c r="G90" s="121"/>
      <c r="H90" s="69"/>
      <c r="I90" s="69"/>
      <c r="J90" s="69"/>
      <c r="K90" s="69"/>
      <c r="L90" s="69"/>
      <c r="M90" s="160"/>
      <c r="N90" s="112"/>
      <c r="O90" s="69"/>
      <c r="P90" s="69"/>
      <c r="Q90" s="69"/>
      <c r="R90" s="69"/>
      <c r="S90" s="103"/>
      <c r="T90" s="103"/>
      <c r="U90" s="103"/>
      <c r="V90" s="103"/>
      <c r="W90" s="103"/>
      <c r="X90" s="103"/>
      <c r="Y90" s="103"/>
      <c r="Z90" s="103"/>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714"/>
      <c r="F91" s="87">
        <v>1</v>
      </c>
      <c r="G91" s="121"/>
      <c r="H91" s="145"/>
      <c r="I91" s="69">
        <f>IF(A2stdlife="n/a","n/a",IF(I$3&gt;(A2stdlife+$F91),(Input!$H$212*(1+vanilla1)^0.5)-SUM($H91:H91),(Input!$H$212*(1+vanilla1)^0.5)/A2stdlife))</f>
        <v>0.14061163386263903</v>
      </c>
      <c r="J91" s="69">
        <f>IF(A2stdlife="n/a","n/a",IF(J$3&gt;(A2stdlife+$F91),(Input!$H$212*(1+vanilla1)^0.5)-SUM($H91:I91),(Input!$H$212*(1+vanilla1)^0.5)/A2stdlife))</f>
        <v>0.14061163386263903</v>
      </c>
      <c r="K91" s="69">
        <f>IF(A2stdlife="n/a","n/a",IF(K$3&gt;(A2stdlife+$F91),(Input!$H$212*(1+vanilla1)^0.5)-SUM($H91:J91),(Input!$H$212*(1+vanilla1)^0.5)/A2stdlife))</f>
        <v>0.14061163386263903</v>
      </c>
      <c r="L91" s="69">
        <f>IF(A2stdlife="n/a","n/a",IF(L$3&gt;(A2stdlife+$F91),(Input!$H$212*(1+vanilla1)^0.5)-SUM($H91:K91),(Input!$H$212*(1+vanilla1)^0.5)/A2stdlife))</f>
        <v>0.14061163386263903</v>
      </c>
      <c r="M91" s="69">
        <f>IF(A2stdlife="n/a","n/a",IF(M$3&gt;(A2stdlife+$F91),(Input!$H$212*(1+vanilla1)^0.5)-SUM($H91:L91),(Input!$H$212*(1+vanilla1)^0.5)/A2stdlife))</f>
        <v>0.14061163386263903</v>
      </c>
      <c r="N91" s="69">
        <f>IF(A2stdlife="n/a","n/a",IF(N$3&gt;(A2stdlife+$F91),(Input!$H$212*(1+vanilla1)^0.5)-SUM($H91:M91),(Input!$H$212*(1+vanilla1)^0.5)/A2stdlife))</f>
        <v>0.14061163386263903</v>
      </c>
      <c r="O91" s="69">
        <f>IF(A2stdlife="n/a","n/a",IF(O$3&gt;(A2stdlife+$F91),(Input!$H$212*(1+vanilla1)^0.5)-SUM($H91:N91),(Input!$H$212*(1+vanilla1)^0.5)/A2stdlife))</f>
        <v>0.14061163386263903</v>
      </c>
      <c r="P91" s="69">
        <f>IF(A2stdlife="n/a","n/a",IF(P$3&gt;(A2stdlife+$F91),(Input!$H$212*(1+vanilla1)^0.5)-SUM($H91:O91),(Input!$H$212*(1+vanilla1)^0.5)/A2stdlife))</f>
        <v>0.14061163386263903</v>
      </c>
      <c r="Q91" s="69">
        <f>IF(A2stdlife="n/a","n/a",IF(Q$3&gt;(A2stdlife+$F91),(Input!$H$212*(1+vanilla1)^0.5)-SUM($H91:P91),(Input!$H$212*(1+vanilla1)^0.5)/A2stdlife))</f>
        <v>0.14061163386263903</v>
      </c>
      <c r="R91" s="69"/>
      <c r="S91" s="103"/>
      <c r="T91" s="103"/>
      <c r="U91" s="103"/>
      <c r="V91" s="103"/>
      <c r="W91" s="103"/>
      <c r="X91" s="103"/>
      <c r="Y91" s="103"/>
      <c r="Z91" s="103"/>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714"/>
      <c r="F92" s="87">
        <v>2</v>
      </c>
      <c r="G92" s="121"/>
      <c r="H92" s="146"/>
      <c r="I92" s="147"/>
      <c r="J92" s="69">
        <f>IF(A2stdlife="n/a","n/a",IF(J$3&gt;(A2stdlife+$F92),(Input!$I$212*(1+vanilla2)^0.5)-SUM($I92:I92),(Input!$I$212*(1+vanilla2)^0.5)/A2stdlife))</f>
        <v>0.56662463385086137</v>
      </c>
      <c r="K92" s="69">
        <f>IF(A2stdlife="n/a","n/a",IF(K$3&gt;(A2stdlife+$F92),(Input!$I$212*(1+vanilla2)^0.5)-SUM($I92:J92),(Input!$I$212*(1+vanilla2)^0.5)/A2stdlife))</f>
        <v>0.56662463385086137</v>
      </c>
      <c r="L92" s="69">
        <f>IF(A2stdlife="n/a","n/a",IF(L$3&gt;(A2stdlife+$F92),(Input!$I$212*(1+vanilla2)^0.5)-SUM($I92:K92),(Input!$I$212*(1+vanilla2)^0.5)/A2stdlife))</f>
        <v>0.56662463385086137</v>
      </c>
      <c r="M92" s="69">
        <f>IF(A2stdlife="n/a","n/a",IF(M$3&gt;(A2stdlife+$F92),(Input!$I$212*(1+vanilla2)^0.5)-SUM($I92:L92),(Input!$I$212*(1+vanilla2)^0.5)/A2stdlife))</f>
        <v>0.56662463385086137</v>
      </c>
      <c r="N92" s="69">
        <f>IF(A2stdlife="n/a","n/a",IF(N$3&gt;(A2stdlife+$F92),(Input!$I$212*(1+vanilla2)^0.5)-SUM($I92:M92),(Input!$I$212*(1+vanilla2)^0.5)/A2stdlife))</f>
        <v>0.56662463385086137</v>
      </c>
      <c r="O92" s="69">
        <f>IF(A2stdlife="n/a","n/a",IF(O$3&gt;(A2stdlife+$F92),(Input!$I$212*(1+vanilla2)^0.5)-SUM($I92:N92),(Input!$I$212*(1+vanilla2)^0.5)/A2stdlife))</f>
        <v>0.56662463385086137</v>
      </c>
      <c r="P92" s="69">
        <f>IF(A2stdlife="n/a","n/a",IF(P$3&gt;(A2stdlife+$F92),(Input!$I$212*(1+vanilla2)^0.5)-SUM($I92:O92),(Input!$I$212*(1+vanilla2)^0.5)/A2stdlife))</f>
        <v>0.56662463385086137</v>
      </c>
      <c r="Q92" s="69">
        <f>IF(A2stdlife="n/a","n/a",IF(Q$3&gt;(A2stdlife+$F92),(Input!$I$212*(1+vanilla2)^0.5)-SUM($I92:P92),(Input!$I$212*(1+vanilla2)^0.5)/A2stdlife))</f>
        <v>0.56662463385086137</v>
      </c>
      <c r="R92" s="69"/>
      <c r="S92" s="103"/>
      <c r="T92" s="103"/>
      <c r="U92" s="103"/>
      <c r="V92" s="103"/>
      <c r="W92" s="103"/>
      <c r="X92" s="103"/>
      <c r="Y92" s="103"/>
      <c r="Z92" s="103"/>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714"/>
      <c r="F93" s="87">
        <v>3</v>
      </c>
      <c r="G93" s="121"/>
      <c r="H93" s="146"/>
      <c r="I93" s="148"/>
      <c r="J93" s="147"/>
      <c r="K93" s="69">
        <f>IF(A2stdlife="n/a","n/a",IF(K$3&gt;(A2stdlife+$F93),(Input!$J$212*(1+vanilla3)^0.5)-SUM($J93:J93),(Input!$J$212*(1+vanilla3)^0.5)/A2stdlife))</f>
        <v>1.0418559868866084</v>
      </c>
      <c r="L93" s="69">
        <f>IF(A2stdlife="n/a","n/a",IF(L$3&gt;(A2stdlife+$F93),(Input!$J$212*(1+vanilla3)^0.5)-SUM($J93:K93),(Input!$J$212*(1+vanilla3)^0.5)/A2stdlife))</f>
        <v>1.0418559868866084</v>
      </c>
      <c r="M93" s="69">
        <f>IF(A2stdlife="n/a","n/a",IF(M$3&gt;(A2stdlife+$F93),(Input!$J$212*(1+vanilla3)^0.5)-SUM($J93:L93),(Input!$J$212*(1+vanilla3)^0.5)/A2stdlife))</f>
        <v>1.0418559868866084</v>
      </c>
      <c r="N93" s="69">
        <f>IF(A2stdlife="n/a","n/a",IF(N$3&gt;(A2stdlife+$F93),(Input!$J$212*(1+vanilla3)^0.5)-SUM($J93:M93),(Input!$J$212*(1+vanilla3)^0.5)/A2stdlife))</f>
        <v>1.0418559868866084</v>
      </c>
      <c r="O93" s="69">
        <f>IF(A2stdlife="n/a","n/a",IF(O$3&gt;(A2stdlife+$F93),(Input!$J$212*(1+vanilla3)^0.5)-SUM($J93:N93),(Input!$J$212*(1+vanilla3)^0.5)/A2stdlife))</f>
        <v>1.0418559868866084</v>
      </c>
      <c r="P93" s="69">
        <f>IF(A2stdlife="n/a","n/a",IF(P$3&gt;(A2stdlife+$F93),(Input!$J$212*(1+vanilla3)^0.5)-SUM($J93:O93),(Input!$J$212*(1+vanilla3)^0.5)/A2stdlife))</f>
        <v>1.0418559868866084</v>
      </c>
      <c r="Q93" s="69">
        <f>IF(A2stdlife="n/a","n/a",IF(Q$3&gt;(A2stdlife+$F93),(Input!$J$212*(1+vanilla3)^0.5)-SUM($J93:P93),(Input!$J$212*(1+vanilla3)^0.5)/A2stdlife))</f>
        <v>1.0418559868866084</v>
      </c>
      <c r="R93" s="69"/>
      <c r="S93" s="103"/>
      <c r="T93" s="103"/>
      <c r="U93" s="103"/>
      <c r="V93" s="103"/>
      <c r="W93" s="103"/>
      <c r="X93" s="103"/>
      <c r="Y93" s="103"/>
      <c r="Z93" s="103"/>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714"/>
      <c r="F94" s="87">
        <v>4</v>
      </c>
      <c r="G94" s="121"/>
      <c r="H94" s="146"/>
      <c r="I94" s="148"/>
      <c r="J94" s="148"/>
      <c r="K94" s="147"/>
      <c r="L94" s="69">
        <f>IF(A2stdlife="n/a","n/a",IF(L$3&gt;(A2stdlife+$F94),(Input!$K$212*(1+vanilla4)^0.5)-SUM($K94:K94),(Input!$K$212*(1+vanilla4)^0.5)/A2stdlife))</f>
        <v>0.68412239321800739</v>
      </c>
      <c r="M94" s="69">
        <f>IF(A2stdlife="n/a","n/a",IF(M$3&gt;(A2stdlife+$F94),(Input!$K$212*(1+vanilla4)^0.5)-SUM($K94:L94),(Input!$K$212*(1+vanilla4)^0.5)/A2stdlife))</f>
        <v>0.68412239321800739</v>
      </c>
      <c r="N94" s="69">
        <f>IF(A2stdlife="n/a","n/a",IF(N$3&gt;(A2stdlife+$F94),(Input!$K$212*(1+vanilla4)^0.5)-SUM($K94:M94),(Input!$K$212*(1+vanilla4)^0.5)/A2stdlife))</f>
        <v>0.68412239321800739</v>
      </c>
      <c r="O94" s="69">
        <f>IF(A2stdlife="n/a","n/a",IF(O$3&gt;(A2stdlife+$F94),(Input!$K$212*(1+vanilla4)^0.5)-SUM($K94:N94),(Input!$K$212*(1+vanilla4)^0.5)/A2stdlife))</f>
        <v>0.68412239321800739</v>
      </c>
      <c r="P94" s="69">
        <f>IF(A2stdlife="n/a","n/a",IF(P$3&gt;(A2stdlife+$F94),(Input!$K$212*(1+vanilla4)^0.5)-SUM($K94:O94),(Input!$K$212*(1+vanilla4)^0.5)/A2stdlife))</f>
        <v>0.68412239321800739</v>
      </c>
      <c r="Q94" s="69">
        <f>IF(A2stdlife="n/a","n/a",IF(Q$3&gt;(A2stdlife+$F94),(Input!$K$212*(1+vanilla4)^0.5)-SUM($K94:P94),(Input!$K$212*(1+vanilla4)^0.5)/A2stdlife))</f>
        <v>0.68412239321800739</v>
      </c>
      <c r="R94" s="69"/>
      <c r="S94" s="103"/>
      <c r="T94" s="103"/>
      <c r="U94" s="103"/>
      <c r="V94" s="103"/>
      <c r="W94" s="103"/>
      <c r="X94" s="103"/>
      <c r="Y94" s="103"/>
      <c r="Z94" s="103"/>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6"/>
      <c r="E95" s="714"/>
      <c r="F95" s="87">
        <v>5</v>
      </c>
      <c r="G95" s="121"/>
      <c r="H95" s="146"/>
      <c r="I95" s="148"/>
      <c r="J95" s="148"/>
      <c r="K95" s="148"/>
      <c r="L95" s="147"/>
      <c r="M95" s="69">
        <f>IF(A2stdlife="n/a","n/a",IF(M$3&gt;(A2stdlife+$F95),(Input!$L$212*(1+vanilla5)^0.5)-SUM($L95:L95),(Input!$L$212*(1+vanilla5)^0.5)/A2stdlife))</f>
        <v>0.60522047035996307</v>
      </c>
      <c r="N95" s="69">
        <f>IF(A2stdlife="n/a","n/a",IF(N$3&gt;(A2stdlife+$F95),(Input!$L$212*(1+vanilla5)^0.5)-SUM($L95:M95),(Input!$L$212*(1+vanilla5)^0.5)/A2stdlife))</f>
        <v>0.60522047035996307</v>
      </c>
      <c r="O95" s="69">
        <f>IF(A2stdlife="n/a","n/a",IF(O$3&gt;(A2stdlife+$F95),(Input!$L$212*(1+vanilla5)^0.5)-SUM($L95:N95),(Input!$L$212*(1+vanilla5)^0.5)/A2stdlife))</f>
        <v>0.60522047035996307</v>
      </c>
      <c r="P95" s="69">
        <f>IF(A2stdlife="n/a","n/a",IF(P$3&gt;(A2stdlife+$F95),(Input!$L$212*(1+vanilla5)^0.5)-SUM($L95:O95),(Input!$L$212*(1+vanilla5)^0.5)/A2stdlife))</f>
        <v>0.60522047035996307</v>
      </c>
      <c r="Q95" s="69">
        <f>IF(A2stdlife="n/a","n/a",IF(Q$3&gt;(A2stdlife+$F95),(Input!$L$212*(1+vanilla5)^0.5)-SUM($L95:P95),(Input!$L$212*(1+vanilla5)^0.5)/A2stdlife))</f>
        <v>0.60522047035996307</v>
      </c>
      <c r="R95" s="69"/>
      <c r="S95" s="103"/>
      <c r="T95" s="103"/>
      <c r="U95" s="103"/>
      <c r="V95" s="103"/>
      <c r="W95" s="103"/>
      <c r="X95" s="103"/>
      <c r="Y95" s="103"/>
      <c r="Z95" s="103"/>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103"/>
      <c r="BE95" s="103"/>
      <c r="BF95" s="103"/>
      <c r="BG95" s="103"/>
      <c r="BH95" s="103"/>
      <c r="BI95" s="103"/>
      <c r="BJ95" s="103"/>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6"/>
      <c r="E96" s="714"/>
      <c r="F96" s="87">
        <v>6</v>
      </c>
      <c r="G96" s="121"/>
      <c r="H96" s="146"/>
      <c r="I96" s="148"/>
      <c r="J96" s="148"/>
      <c r="K96" s="148"/>
      <c r="L96" s="148"/>
      <c r="M96" s="147"/>
      <c r="N96" s="69">
        <f>IF(A2stdlife="n/a","n/a",IF(N$3&gt;(A2stdlife+$F96),(Input!$M$212*(1+vanilla6)^0.5)-SUM($M96:M96),(Input!$M$212*(1+vanilla6)^0.5)/A2stdlife))</f>
        <v>0.83913374112807726</v>
      </c>
      <c r="O96" s="69">
        <f>IF(A2stdlife="n/a","n/a",IF(O$3&gt;(A2stdlife+$F96),(Input!$M$212*(1+vanilla6)^0.5)-SUM($M96:N96),(Input!$M$212*(1+vanilla6)^0.5)/A2stdlife))</f>
        <v>0.83913374112807726</v>
      </c>
      <c r="P96" s="69">
        <f>IF(A2stdlife="n/a","n/a",IF(P$3&gt;(A2stdlife+$F96),(Input!$M$212*(1+vanilla6)^0.5)-SUM($M96:O96),(Input!$M$212*(1+vanilla6)^0.5)/A2stdlife))</f>
        <v>0.83913374112807726</v>
      </c>
      <c r="Q96" s="69">
        <f>IF(A2stdlife="n/a","n/a",IF(Q$3&gt;(A2stdlife+$F96),(Input!$M$212*(1+vanilla6)^0.5)-SUM($M96:P96),(Input!$M$212*(1+vanilla6)^0.5)/A2stdlife))</f>
        <v>0.83913374112807726</v>
      </c>
      <c r="R96" s="69"/>
      <c r="S96" s="103"/>
      <c r="T96" s="103"/>
      <c r="U96" s="103"/>
      <c r="V96" s="103"/>
      <c r="W96" s="103"/>
      <c r="X96" s="103"/>
      <c r="Y96" s="103"/>
      <c r="Z96" s="103"/>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9"/>
      <c r="B97" s="9"/>
      <c r="C97" s="9"/>
      <c r="D97" s="26"/>
      <c r="E97" s="714"/>
      <c r="F97" s="87">
        <v>7</v>
      </c>
      <c r="G97" s="121"/>
      <c r="H97" s="146"/>
      <c r="I97" s="148"/>
      <c r="J97" s="148"/>
      <c r="K97" s="148"/>
      <c r="L97" s="148"/>
      <c r="M97" s="148"/>
      <c r="N97" s="147"/>
      <c r="O97" s="69">
        <f>IF(A2stdlife="n/a","n/a",IF(O$3&gt;(A2stdlife+$F97),(Input!$N$212*(1+vanilla7)^0.5)-SUM($N97:N97),(Input!$N$212*(1+vanilla7)^0.5)/A2stdlife))</f>
        <v>0</v>
      </c>
      <c r="P97" s="69">
        <f>IF(A2stdlife="n/a","n/a",IF(P$3&gt;(A2stdlife+$F97),(Input!$N$212*(1+vanilla7)^0.5)-SUM($N97:O97),(Input!$N$212*(1+vanilla7)^0.5)/A2stdlife))</f>
        <v>0</v>
      </c>
      <c r="Q97" s="69">
        <f>IF(A2stdlife="n/a","n/a",IF(Q$3&gt;(A2stdlife+$F97),(Input!$N$212*(1+vanilla7)^0.5)-SUM($N97:P97),(Input!$N$212*(1+vanilla7)^0.5)/A2stdlife))</f>
        <v>0</v>
      </c>
      <c r="R97" s="69"/>
      <c r="S97" s="103"/>
      <c r="T97" s="103"/>
      <c r="U97" s="103"/>
      <c r="V97" s="103"/>
      <c r="W97" s="103"/>
      <c r="X97" s="103"/>
      <c r="Y97" s="103"/>
      <c r="Z97" s="103"/>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714"/>
      <c r="F98" s="87">
        <v>8</v>
      </c>
      <c r="G98" s="121"/>
      <c r="H98" s="146"/>
      <c r="I98" s="148"/>
      <c r="J98" s="148"/>
      <c r="K98" s="148"/>
      <c r="L98" s="148"/>
      <c r="M98" s="148"/>
      <c r="N98" s="148"/>
      <c r="O98" s="147"/>
      <c r="P98" s="69">
        <f>IF(A2stdlife="n/a","n/a",IF(P$3&gt;(A2stdlife+$F98),(Input!$O$212*(1+vanilla8)^0.5)-SUM($O98:O98),(Input!$O$212*(1+vanilla8)^0.5)/A2stdlife))</f>
        <v>0</v>
      </c>
      <c r="Q98" s="69">
        <f>IF(A2stdlife="n/a","n/a",IF(Q$3&gt;(A2stdlife+$F98),(Input!$O$212*(1+vanilla8)^0.5)-SUM($O98:P98),(Input!$O$212*(1+vanilla8)^0.5)/A2stdlife))</f>
        <v>0</v>
      </c>
      <c r="R98" s="69"/>
      <c r="S98" s="103"/>
      <c r="T98" s="103"/>
      <c r="U98" s="103"/>
      <c r="V98" s="103"/>
      <c r="W98" s="103"/>
      <c r="X98" s="103"/>
      <c r="Y98" s="103"/>
      <c r="Z98" s="103"/>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714"/>
      <c r="F99" s="87">
        <v>9</v>
      </c>
      <c r="G99" s="121"/>
      <c r="H99" s="146"/>
      <c r="I99" s="148"/>
      <c r="J99" s="148"/>
      <c r="K99" s="148"/>
      <c r="L99" s="148"/>
      <c r="M99" s="148"/>
      <c r="N99" s="148"/>
      <c r="O99" s="148"/>
      <c r="P99" s="147"/>
      <c r="Q99" s="69">
        <f>IF(A2stdlife="n/a","n/a",IF(Q$3&gt;(A2stdlife+$F99),(Input!$P$212*(1+vanilla9)^0.5)-SUM($P99:P99),(Input!$P$212*(1+vanilla9)^0.5)/A2stdlife))</f>
        <v>0</v>
      </c>
      <c r="R99" s="69"/>
      <c r="S99" s="103"/>
      <c r="T99" s="103"/>
      <c r="U99" s="103"/>
      <c r="V99" s="103"/>
      <c r="W99" s="103"/>
      <c r="X99" s="103"/>
      <c r="Y99" s="103"/>
      <c r="Z99" s="103"/>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714"/>
      <c r="F100" s="88">
        <v>10</v>
      </c>
      <c r="G100" s="121"/>
      <c r="H100" s="146"/>
      <c r="I100" s="148"/>
      <c r="J100" s="148"/>
      <c r="K100" s="148"/>
      <c r="L100" s="148"/>
      <c r="M100" s="148"/>
      <c r="N100" s="148"/>
      <c r="O100" s="148"/>
      <c r="P100" s="148"/>
      <c r="Q100" s="147"/>
      <c r="R100" s="69"/>
      <c r="S100" s="103"/>
      <c r="T100" s="103"/>
      <c r="U100" s="103"/>
      <c r="V100" s="103"/>
      <c r="W100" s="103"/>
      <c r="X100" s="103"/>
      <c r="Y100" s="103"/>
      <c r="Z100" s="103"/>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 r="A101" s="9"/>
      <c r="B101" s="9"/>
      <c r="C101" s="9"/>
      <c r="D101" s="271" t="str">
        <f>Asset2</f>
        <v>Switchgear</v>
      </c>
      <c r="E101" s="9"/>
      <c r="F101" s="9"/>
      <c r="G101" s="121"/>
      <c r="H101" s="69">
        <f t="shared" ref="H101:M101" si="5">-SUM(H89:H100)</f>
        <v>-12.519047793330842</v>
      </c>
      <c r="I101" s="69">
        <f t="shared" si="5"/>
        <v>-12.65965942719348</v>
      </c>
      <c r="J101" s="69">
        <f t="shared" si="5"/>
        <v>-13.226284061044341</v>
      </c>
      <c r="K101" s="69">
        <f t="shared" si="5"/>
        <v>-14.268140047930949</v>
      </c>
      <c r="L101" s="69">
        <f t="shared" si="5"/>
        <v>-14.952262441148957</v>
      </c>
      <c r="M101" s="69">
        <f t="shared" si="5"/>
        <v>-15.55748291150892</v>
      </c>
      <c r="N101" s="69">
        <f>IF(COUNT($H101:M101)&gt;=Input!$Y$7,0, -SUM(N89:N100))</f>
        <v>0</v>
      </c>
      <c r="O101" s="69">
        <f>IF(COUNT($H101:N101)&gt;=Input!$Y$7,0, -SUM(O89:O100))</f>
        <v>0</v>
      </c>
      <c r="P101" s="69">
        <f>IF(COUNT($H101:O101)&gt;=Input!$Y$7,0, -SUM(P89:P100))</f>
        <v>0</v>
      </c>
      <c r="Q101" s="69">
        <f>IF(COUNT($H101:P101)&gt;=Input!$Y$7,0, -SUM(Q89:Q100))</f>
        <v>0</v>
      </c>
      <c r="R101" s="66"/>
      <c r="S101" s="104"/>
      <c r="T101" s="104"/>
      <c r="U101" s="104"/>
      <c r="V101" s="104"/>
      <c r="W101" s="104"/>
      <c r="X101" s="104"/>
      <c r="Y101" s="104"/>
      <c r="Z101" s="104"/>
      <c r="AA101" s="23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272" t="str">
        <f>Asset3</f>
        <v>Transformers</v>
      </c>
      <c r="D102" s="158"/>
      <c r="E102" s="32" t="s">
        <v>26</v>
      </c>
      <c r="F102" s="31"/>
      <c r="G102" s="177"/>
      <c r="H102" s="68">
        <f>IF(H$3&gt;A3remlife,A3value-$G$632-SUM($G102:G102),IF(A3remlife="N/A","n/a",(A3value-$G$632)/A3remlife))</f>
        <v>7.9918787881872451</v>
      </c>
      <c r="I102" s="68">
        <f>IF(I$3&gt;A3remlife,A3value-$G$632-SUM($G102:H102),IF(A3remlife="N/A","n/a",(A3value-$G$632)/A3remlife))</f>
        <v>7.9918787881872451</v>
      </c>
      <c r="J102" s="68">
        <f>IF(J$3&gt;A3remlife,A3value-$G$632-SUM($G102:I102),IF(A3remlife="N/A","n/a",(A3value-$G$632)/A3remlife))</f>
        <v>7.9918787881872451</v>
      </c>
      <c r="K102" s="68">
        <f>IF(K$3&gt;A3remlife,A3value-$G$632-SUM($G102:J102),IF(A3remlife="N/A","n/a",(A3value-$G$632)/A3remlife))</f>
        <v>7.9918787881872451</v>
      </c>
      <c r="L102" s="68">
        <f>IF(L$3&gt;A3remlife,A3value-$G$632-SUM($G102:K102),IF(A3remlife="N/A","n/a",(A3value-$G$632)/A3remlife))</f>
        <v>7.9918787881872451</v>
      </c>
      <c r="M102" s="68">
        <f>IF(M$3&gt;A3remlife,A3value-$G$632-SUM($G102:L102),IF(A3remlife="N/A","n/a",(A3value-$G$632)/A3remlife))</f>
        <v>7.9918787881872451</v>
      </c>
      <c r="N102" s="68">
        <f>IF(N$3&gt;A3remlife,A3value-$G$632-SUM($G102:M102),IF(A3remlife="N/A","n/a",(A3value-$G$632)/A3remlife))</f>
        <v>7.9918787881872451</v>
      </c>
      <c r="O102" s="68">
        <f>IF(O$3&gt;A3remlife,A3value-$G$632-SUM($G102:N102),IF(A3remlife="N/A","n/a",(A3value-$G$632)/A3remlife))</f>
        <v>7.9918787881872451</v>
      </c>
      <c r="P102" s="68">
        <f>IF(P$3&gt;A3remlife,A3value-$G$632-SUM($G102:O102),IF(A3remlife="N/A","n/a",(A3value-$G$632)/A3remlife))</f>
        <v>7.9918787881872451</v>
      </c>
      <c r="Q102" s="68">
        <f>IF(Q$3&gt;A3remlife,A3value-$G$632-SUM($G102:P102),IF(A3remlife="N/A","n/a",(A3value-$G$632)/A3remlife))</f>
        <v>7.9918787881872451</v>
      </c>
      <c r="R102" s="68"/>
      <c r="S102" s="103"/>
      <c r="T102" s="103"/>
      <c r="U102" s="103"/>
      <c r="V102" s="103"/>
      <c r="W102" s="103"/>
      <c r="X102" s="103"/>
      <c r="Y102" s="103"/>
      <c r="Z102" s="103"/>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6"/>
      <c r="E103" s="713" t="s">
        <v>82</v>
      </c>
      <c r="F103" s="87"/>
      <c r="G103" s="121"/>
      <c r="H103" s="69"/>
      <c r="I103" s="69"/>
      <c r="J103" s="69"/>
      <c r="K103" s="69"/>
      <c r="L103" s="69"/>
      <c r="M103" s="160"/>
      <c r="N103" s="112"/>
      <c r="O103" s="69"/>
      <c r="P103" s="69"/>
      <c r="Q103" s="69"/>
      <c r="R103" s="69"/>
      <c r="S103" s="103"/>
      <c r="T103" s="103"/>
      <c r="U103" s="103"/>
      <c r="V103" s="103"/>
      <c r="W103" s="103"/>
      <c r="X103" s="103"/>
      <c r="Y103" s="103"/>
      <c r="Z103" s="103"/>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6"/>
      <c r="E104" s="714"/>
      <c r="F104" s="87">
        <v>1</v>
      </c>
      <c r="G104" s="121"/>
      <c r="H104" s="145"/>
      <c r="I104" s="69">
        <f>IF(A3stdlife="n/a","n/a",IF(I$3&gt;(A3stdlife+$F104),(Input!$H$213*(1+vanilla1)^0.5)-SUM($H104:H104),(Input!$H$213*(1+vanilla1)^0.5)/A3stdlife))</f>
        <v>0.1079435393471781</v>
      </c>
      <c r="J104" s="69">
        <f>IF(A3stdlife="n/a","n/a",IF(J$3&gt;(A3stdlife+$F104),(Input!$H$213*(1+vanilla1)^0.5)-SUM($H104:I104),(Input!$H$213*(1+vanilla1)^0.5)/A3stdlife))</f>
        <v>0.1079435393471781</v>
      </c>
      <c r="K104" s="69">
        <f>IF(A3stdlife="n/a","n/a",IF(K$3&gt;(A3stdlife+$F104),(Input!$H$213*(1+vanilla1)^0.5)-SUM($H104:J104),(Input!$H$213*(1+vanilla1)^0.5)/A3stdlife))</f>
        <v>0.1079435393471781</v>
      </c>
      <c r="L104" s="69">
        <f>IF(A3stdlife="n/a","n/a",IF(L$3&gt;(A3stdlife+$F104),(Input!$H$213*(1+vanilla1)^0.5)-SUM($H104:K104),(Input!$H$213*(1+vanilla1)^0.5)/A3stdlife))</f>
        <v>0.1079435393471781</v>
      </c>
      <c r="M104" s="69">
        <f>IF(A3stdlife="n/a","n/a",IF(M$3&gt;(A3stdlife+$F104),(Input!$H$213*(1+vanilla1)^0.5)-SUM($H104:L104),(Input!$H$213*(1+vanilla1)^0.5)/A3stdlife))</f>
        <v>0.1079435393471781</v>
      </c>
      <c r="N104" s="69">
        <f>IF(A3stdlife="n/a","n/a",IF(N$3&gt;(A3stdlife+$F104),(Input!$H$213*(1+vanilla1)^0.5)-SUM($H104:M104),(Input!$H$213*(1+vanilla1)^0.5)/A3stdlife))</f>
        <v>0.1079435393471781</v>
      </c>
      <c r="O104" s="69">
        <f>IF(A3stdlife="n/a","n/a",IF(O$3&gt;(A3stdlife+$F104),(Input!$H$213*(1+vanilla1)^0.5)-SUM($H104:N104),(Input!$H$213*(1+vanilla1)^0.5)/A3stdlife))</f>
        <v>0.1079435393471781</v>
      </c>
      <c r="P104" s="69">
        <f>IF(A3stdlife="n/a","n/a",IF(P$3&gt;(A3stdlife+$F104),(Input!$H$213*(1+vanilla1)^0.5)-SUM($H104:O104),(Input!$H$213*(1+vanilla1)^0.5)/A3stdlife))</f>
        <v>0.1079435393471781</v>
      </c>
      <c r="Q104" s="69">
        <f>IF(A3stdlife="n/a","n/a",IF(Q$3&gt;(A3stdlife+$F104),(Input!$H$213*(1+vanilla1)^0.5)-SUM($H104:P104),(Input!$H$213*(1+vanilla1)^0.5)/A3stdlife))</f>
        <v>0.1079435393471781</v>
      </c>
      <c r="R104" s="69"/>
      <c r="S104" s="103"/>
      <c r="T104" s="103"/>
      <c r="U104" s="103"/>
      <c r="V104" s="103"/>
      <c r="W104" s="103"/>
      <c r="X104" s="103"/>
      <c r="Y104" s="103"/>
      <c r="Z104" s="103"/>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6"/>
      <c r="E105" s="714"/>
      <c r="F105" s="87">
        <v>2</v>
      </c>
      <c r="G105" s="121"/>
      <c r="H105" s="146"/>
      <c r="I105" s="147"/>
      <c r="J105" s="69">
        <f>IF(A3stdlife="n/a","n/a",IF(J$3&gt;(A3stdlife+$F105),(Input!$I$213*(1+vanilla2)^0.5)-SUM($I105:I105),(Input!$I$213*(1+vanilla2)^0.5)/A3stdlife))</f>
        <v>0.13182034009701055</v>
      </c>
      <c r="K105" s="69">
        <f>IF(A3stdlife="n/a","n/a",IF(K$3&gt;(A3stdlife+$F105),(Input!$I$213*(1+vanilla2)^0.5)-SUM($I105:J105),(Input!$I$213*(1+vanilla2)^0.5)/A3stdlife))</f>
        <v>0.13182034009701055</v>
      </c>
      <c r="L105" s="69">
        <f>IF(A3stdlife="n/a","n/a",IF(L$3&gt;(A3stdlife+$F105),(Input!$I$213*(1+vanilla2)^0.5)-SUM($I105:K105),(Input!$I$213*(1+vanilla2)^0.5)/A3stdlife))</f>
        <v>0.13182034009701055</v>
      </c>
      <c r="M105" s="69">
        <f>IF(A3stdlife="n/a","n/a",IF(M$3&gt;(A3stdlife+$F105),(Input!$I$213*(1+vanilla2)^0.5)-SUM($I105:L105),(Input!$I$213*(1+vanilla2)^0.5)/A3stdlife))</f>
        <v>0.13182034009701055</v>
      </c>
      <c r="N105" s="69">
        <f>IF(A3stdlife="n/a","n/a",IF(N$3&gt;(A3stdlife+$F105),(Input!$I$213*(1+vanilla2)^0.5)-SUM($I105:M105),(Input!$I$213*(1+vanilla2)^0.5)/A3stdlife))</f>
        <v>0.13182034009701055</v>
      </c>
      <c r="O105" s="69">
        <f>IF(A3stdlife="n/a","n/a",IF(O$3&gt;(A3stdlife+$F105),(Input!$I$213*(1+vanilla2)^0.5)-SUM($I105:N105),(Input!$I$213*(1+vanilla2)^0.5)/A3stdlife))</f>
        <v>0.13182034009701055</v>
      </c>
      <c r="P105" s="69">
        <f>IF(A3stdlife="n/a","n/a",IF(P$3&gt;(A3stdlife+$F105),(Input!$I$213*(1+vanilla2)^0.5)-SUM($I105:O105),(Input!$I$213*(1+vanilla2)^0.5)/A3stdlife))</f>
        <v>0.13182034009701055</v>
      </c>
      <c r="Q105" s="69">
        <f>IF(A3stdlife="n/a","n/a",IF(Q$3&gt;(A3stdlife+$F105),(Input!$I$213*(1+vanilla2)^0.5)-SUM($I105:P105),(Input!$I$213*(1+vanilla2)^0.5)/A3stdlife))</f>
        <v>0.13182034009701055</v>
      </c>
      <c r="R105" s="69"/>
      <c r="S105" s="103"/>
      <c r="T105" s="103"/>
      <c r="U105" s="103"/>
      <c r="V105" s="103"/>
      <c r="W105" s="103"/>
      <c r="X105" s="103"/>
      <c r="Y105" s="103"/>
      <c r="Z105" s="103"/>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6"/>
      <c r="E106" s="714"/>
      <c r="F106" s="87">
        <v>3</v>
      </c>
      <c r="G106" s="121"/>
      <c r="H106" s="146"/>
      <c r="I106" s="148"/>
      <c r="J106" s="147"/>
      <c r="K106" s="69">
        <f>IF(A3stdlife="n/a","n/a",IF(K$3&gt;(A3stdlife+$F106),(Input!$J$213*(1+vanilla3)^0.5)-SUM($J106:J106),(Input!$J$213*(1+vanilla3)^0.5)/A3stdlife))</f>
        <v>0.22951335048508292</v>
      </c>
      <c r="L106" s="69">
        <f>IF(A3stdlife="n/a","n/a",IF(L$3&gt;(A3stdlife+$F106),(Input!$J$213*(1+vanilla3)^0.5)-SUM($J106:K106),(Input!$J$213*(1+vanilla3)^0.5)/A3stdlife))</f>
        <v>0.22951335048508292</v>
      </c>
      <c r="M106" s="69">
        <f>IF(A3stdlife="n/a","n/a",IF(M$3&gt;(A3stdlife+$F106),(Input!$J$213*(1+vanilla3)^0.5)-SUM($J106:L106),(Input!$J$213*(1+vanilla3)^0.5)/A3stdlife))</f>
        <v>0.22951335048508292</v>
      </c>
      <c r="N106" s="69">
        <f>IF(A3stdlife="n/a","n/a",IF(N$3&gt;(A3stdlife+$F106),(Input!$J$213*(1+vanilla3)^0.5)-SUM($J106:M106),(Input!$J$213*(1+vanilla3)^0.5)/A3stdlife))</f>
        <v>0.22951335048508292</v>
      </c>
      <c r="O106" s="69">
        <f>IF(A3stdlife="n/a","n/a",IF(O$3&gt;(A3stdlife+$F106),(Input!$J$213*(1+vanilla3)^0.5)-SUM($J106:N106),(Input!$J$213*(1+vanilla3)^0.5)/A3stdlife))</f>
        <v>0.22951335048508292</v>
      </c>
      <c r="P106" s="69">
        <f>IF(A3stdlife="n/a","n/a",IF(P$3&gt;(A3stdlife+$F106),(Input!$J$213*(1+vanilla3)^0.5)-SUM($J106:O106),(Input!$J$213*(1+vanilla3)^0.5)/A3stdlife))</f>
        <v>0.22951335048508292</v>
      </c>
      <c r="Q106" s="69">
        <f>IF(A3stdlife="n/a","n/a",IF(Q$3&gt;(A3stdlife+$F106),(Input!$J$213*(1+vanilla3)^0.5)-SUM($J106:P106),(Input!$J$213*(1+vanilla3)^0.5)/A3stdlife))</f>
        <v>0.22951335048508292</v>
      </c>
      <c r="R106" s="69"/>
      <c r="S106" s="103"/>
      <c r="T106" s="103"/>
      <c r="U106" s="103"/>
      <c r="V106" s="103"/>
      <c r="W106" s="103"/>
      <c r="X106" s="103"/>
      <c r="Y106" s="103"/>
      <c r="Z106" s="103"/>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6"/>
      <c r="E107" s="714"/>
      <c r="F107" s="87">
        <v>4</v>
      </c>
      <c r="G107" s="121"/>
      <c r="H107" s="146"/>
      <c r="I107" s="148"/>
      <c r="J107" s="148"/>
      <c r="K107" s="147"/>
      <c r="L107" s="69">
        <f>IF(A3stdlife="n/a","n/a",IF(L$3&gt;(A3stdlife+$F107),(Input!$K$213*(1+vanilla4)^0.5)-SUM($K107:K107),(Input!$K$213*(1+vanilla4)^0.5)/A3stdlife))</f>
        <v>0.18618597821516647</v>
      </c>
      <c r="M107" s="69">
        <f>IF(A3stdlife="n/a","n/a",IF(M$3&gt;(A3stdlife+$F107),(Input!$K$213*(1+vanilla4)^0.5)-SUM($K107:L107),(Input!$K$213*(1+vanilla4)^0.5)/A3stdlife))</f>
        <v>0.18618597821516647</v>
      </c>
      <c r="N107" s="69">
        <f>IF(A3stdlife="n/a","n/a",IF(N$3&gt;(A3stdlife+$F107),(Input!$K$213*(1+vanilla4)^0.5)-SUM($K107:M107),(Input!$K$213*(1+vanilla4)^0.5)/A3stdlife))</f>
        <v>0.18618597821516647</v>
      </c>
      <c r="O107" s="69">
        <f>IF(A3stdlife="n/a","n/a",IF(O$3&gt;(A3stdlife+$F107),(Input!$K$213*(1+vanilla4)^0.5)-SUM($K107:N107),(Input!$K$213*(1+vanilla4)^0.5)/A3stdlife))</f>
        <v>0.18618597821516647</v>
      </c>
      <c r="P107" s="69">
        <f>IF(A3stdlife="n/a","n/a",IF(P$3&gt;(A3stdlife+$F107),(Input!$K$213*(1+vanilla4)^0.5)-SUM($K107:O107),(Input!$K$213*(1+vanilla4)^0.5)/A3stdlife))</f>
        <v>0.18618597821516647</v>
      </c>
      <c r="Q107" s="69">
        <f>IF(A3stdlife="n/a","n/a",IF(Q$3&gt;(A3stdlife+$F107),(Input!$K$213*(1+vanilla4)^0.5)-SUM($K107:P107),(Input!$K$213*(1+vanilla4)^0.5)/A3stdlife))</f>
        <v>0.18618597821516647</v>
      </c>
      <c r="R107" s="69"/>
      <c r="S107" s="103"/>
      <c r="T107" s="103"/>
      <c r="U107" s="103"/>
      <c r="V107" s="103"/>
      <c r="W107" s="103"/>
      <c r="X107" s="103"/>
      <c r="Y107" s="103"/>
      <c r="Z107" s="103"/>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6"/>
      <c r="E108" s="714"/>
      <c r="F108" s="87">
        <v>5</v>
      </c>
      <c r="G108" s="121"/>
      <c r="H108" s="146"/>
      <c r="I108" s="148"/>
      <c r="J108" s="148"/>
      <c r="K108" s="148"/>
      <c r="L108" s="147"/>
      <c r="M108" s="69">
        <f>IF(A3stdlife="n/a","n/a",IF(M$3&gt;(A3stdlife+$F108),(Input!$L$213*(1+vanilla5)^0.5)-SUM($L108:L108),(Input!$L$213*(1+vanilla5)^0.5)/A3stdlife))</f>
        <v>0.63942178592914789</v>
      </c>
      <c r="N108" s="69">
        <f>IF(A3stdlife="n/a","n/a",IF(N$3&gt;(A3stdlife+$F108),(Input!$L$213*(1+vanilla5)^0.5)-SUM($L108:M108),(Input!$L$213*(1+vanilla5)^0.5)/A3stdlife))</f>
        <v>0.63942178592914789</v>
      </c>
      <c r="O108" s="69">
        <f>IF(A3stdlife="n/a","n/a",IF(O$3&gt;(A3stdlife+$F108),(Input!$L$213*(1+vanilla5)^0.5)-SUM($L108:N108),(Input!$L$213*(1+vanilla5)^0.5)/A3stdlife))</f>
        <v>0.63942178592914789</v>
      </c>
      <c r="P108" s="69">
        <f>IF(A3stdlife="n/a","n/a",IF(P$3&gt;(A3stdlife+$F108),(Input!$L$213*(1+vanilla5)^0.5)-SUM($L108:O108),(Input!$L$213*(1+vanilla5)^0.5)/A3stdlife))</f>
        <v>0.63942178592914789</v>
      </c>
      <c r="Q108" s="69">
        <f>IF(A3stdlife="n/a","n/a",IF(Q$3&gt;(A3stdlife+$F108),(Input!$L$213*(1+vanilla5)^0.5)-SUM($L108:P108),(Input!$L$213*(1+vanilla5)^0.5)/A3stdlife))</f>
        <v>0.63942178592914789</v>
      </c>
      <c r="R108" s="69"/>
      <c r="S108" s="103"/>
      <c r="T108" s="103"/>
      <c r="U108" s="103"/>
      <c r="V108" s="103"/>
      <c r="W108" s="103"/>
      <c r="X108" s="103"/>
      <c r="Y108" s="103"/>
      <c r="Z108" s="103"/>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103"/>
      <c r="BE108" s="103"/>
      <c r="BF108" s="103"/>
      <c r="BG108" s="103"/>
      <c r="BH108" s="103"/>
      <c r="BI108" s="103"/>
      <c r="BJ108" s="103"/>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6"/>
      <c r="E109" s="714"/>
      <c r="F109" s="87">
        <v>6</v>
      </c>
      <c r="G109" s="121"/>
      <c r="H109" s="146"/>
      <c r="I109" s="148"/>
      <c r="J109" s="148"/>
      <c r="K109" s="148"/>
      <c r="L109" s="148"/>
      <c r="M109" s="147"/>
      <c r="N109" s="69">
        <f>IF(A3stdlife="n/a","n/a",IF(N$3&gt;(A3stdlife+$F109),(Input!$M$213*(1+vanilla6)^0.5)-SUM($M109:M109),(Input!$M$213*(1+vanilla6)^0.5)/A3stdlife))</f>
        <v>0.66272047517945942</v>
      </c>
      <c r="O109" s="69">
        <f>IF(A3stdlife="n/a","n/a",IF(O$3&gt;(A3stdlife+$F109),(Input!$M$213*(1+vanilla6)^0.5)-SUM($M109:N109),(Input!$M$213*(1+vanilla6)^0.5)/A3stdlife))</f>
        <v>0.66272047517945942</v>
      </c>
      <c r="P109" s="69">
        <f>IF(A3stdlife="n/a","n/a",IF(P$3&gt;(A3stdlife+$F109),(Input!$M$213*(1+vanilla6)^0.5)-SUM($M109:O109),(Input!$M$213*(1+vanilla6)^0.5)/A3stdlife))</f>
        <v>0.66272047517945942</v>
      </c>
      <c r="Q109" s="69">
        <f>IF(A3stdlife="n/a","n/a",IF(Q$3&gt;(A3stdlife+$F109),(Input!$M$213*(1+vanilla6)^0.5)-SUM($M109:P109),(Input!$M$213*(1+vanilla6)^0.5)/A3stdlife))</f>
        <v>0.66272047517945942</v>
      </c>
      <c r="R109" s="69"/>
      <c r="S109" s="103"/>
      <c r="T109" s="103"/>
      <c r="U109" s="103"/>
      <c r="V109" s="103"/>
      <c r="W109" s="103"/>
      <c r="X109" s="103"/>
      <c r="Y109" s="103"/>
      <c r="Z109" s="103"/>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9"/>
      <c r="B110" s="9"/>
      <c r="C110" s="9"/>
      <c r="D110" s="26"/>
      <c r="E110" s="714"/>
      <c r="F110" s="87">
        <v>7</v>
      </c>
      <c r="G110" s="121"/>
      <c r="H110" s="146"/>
      <c r="I110" s="148"/>
      <c r="J110" s="148"/>
      <c r="K110" s="148"/>
      <c r="L110" s="148"/>
      <c r="M110" s="148"/>
      <c r="N110" s="147"/>
      <c r="O110" s="69">
        <f>IF(A3stdlife="n/a","n/a",IF(O$3&gt;(A3stdlife+$F110),(Input!$N$213*(1+vanilla7)^0.5)-SUM($N110:N110),(Input!$N$213*(1+vanilla7)^0.5)/A3stdlife))</f>
        <v>0</v>
      </c>
      <c r="P110" s="69">
        <f>IF(A3stdlife="n/a","n/a",IF(P$3&gt;(A3stdlife+$F110),(Input!$N$213*(1+vanilla7)^0.5)-SUM($N110:O110),(Input!$N$213*(1+vanilla7)^0.5)/A3stdlife))</f>
        <v>0</v>
      </c>
      <c r="Q110" s="69">
        <f>IF(A3stdlife="n/a","n/a",IF(Q$3&gt;(A3stdlife+$F110),(Input!$N$213*(1+vanilla7)^0.5)-SUM($N110:P110),(Input!$N$213*(1+vanilla7)^0.5)/A3stdlife))</f>
        <v>0</v>
      </c>
      <c r="R110" s="69"/>
      <c r="S110" s="103"/>
      <c r="T110" s="103"/>
      <c r="U110" s="103"/>
      <c r="V110" s="103"/>
      <c r="W110" s="103"/>
      <c r="X110" s="103"/>
      <c r="Y110" s="103"/>
      <c r="Z110" s="103"/>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714"/>
      <c r="F111" s="87">
        <v>8</v>
      </c>
      <c r="G111" s="121"/>
      <c r="H111" s="146"/>
      <c r="I111" s="148"/>
      <c r="J111" s="148"/>
      <c r="K111" s="148"/>
      <c r="L111" s="148"/>
      <c r="M111" s="148"/>
      <c r="N111" s="148"/>
      <c r="O111" s="147"/>
      <c r="P111" s="69">
        <f>IF(A3stdlife="n/a","n/a",IF(P$3&gt;(A3stdlife+$F111),(Input!$O$213*(1+vanilla8)^0.5)-SUM($O111:O111),(Input!$O$213*(1+vanilla8)^0.5)/A3stdlife))</f>
        <v>0</v>
      </c>
      <c r="Q111" s="69">
        <f>IF(A3stdlife="n/a","n/a",IF(Q$3&gt;(A3stdlife+$F111),(Input!$O$213*(1+vanilla8)^0.5)-SUM($O111:P111),(Input!$O$213*(1+vanilla8)^0.5)/A3stdlife))</f>
        <v>0</v>
      </c>
      <c r="R111" s="69"/>
      <c r="S111" s="103"/>
      <c r="T111" s="103"/>
      <c r="U111" s="103"/>
      <c r="V111" s="103"/>
      <c r="W111" s="103"/>
      <c r="X111" s="103"/>
      <c r="Y111" s="103"/>
      <c r="Z111" s="103"/>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714"/>
      <c r="F112" s="87">
        <v>9</v>
      </c>
      <c r="G112" s="121"/>
      <c r="H112" s="146"/>
      <c r="I112" s="148"/>
      <c r="J112" s="148"/>
      <c r="K112" s="148"/>
      <c r="L112" s="148"/>
      <c r="M112" s="148"/>
      <c r="N112" s="148"/>
      <c r="O112" s="148"/>
      <c r="P112" s="147"/>
      <c r="Q112" s="69">
        <f>IF(A3stdlife="n/a","n/a",IF(Q$3&gt;(A3stdlife+$F112),(Input!$P$213*(1+vanilla9)^0.5)-SUM($P112:P112),(Input!$P$213*(1+vanilla9)^0.5)/A3stdlife))</f>
        <v>0</v>
      </c>
      <c r="R112" s="69"/>
      <c r="S112" s="103"/>
      <c r="T112" s="103"/>
      <c r="U112" s="103"/>
      <c r="V112" s="103"/>
      <c r="W112" s="103"/>
      <c r="X112" s="103"/>
      <c r="Y112" s="103"/>
      <c r="Z112" s="103"/>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714"/>
      <c r="F113" s="88">
        <v>10</v>
      </c>
      <c r="G113" s="121"/>
      <c r="H113" s="146"/>
      <c r="I113" s="148"/>
      <c r="J113" s="148"/>
      <c r="K113" s="148"/>
      <c r="L113" s="148"/>
      <c r="M113" s="148"/>
      <c r="N113" s="148"/>
      <c r="O113" s="148"/>
      <c r="P113" s="148"/>
      <c r="Q113" s="147"/>
      <c r="R113" s="69"/>
      <c r="S113" s="103"/>
      <c r="T113" s="103"/>
      <c r="U113" s="103"/>
      <c r="V113" s="103"/>
      <c r="W113" s="103"/>
      <c r="X113" s="103"/>
      <c r="Y113" s="103"/>
      <c r="Z113" s="103"/>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 r="A114" s="9"/>
      <c r="B114" s="9"/>
      <c r="C114" s="9"/>
      <c r="D114" s="271" t="str">
        <f>Asset3</f>
        <v>Transformers</v>
      </c>
      <c r="E114" s="9"/>
      <c r="F114" s="9"/>
      <c r="G114" s="121"/>
      <c r="H114" s="162">
        <f t="shared" ref="H114:M114" si="6">-SUM(H102:H113)</f>
        <v>-7.9918787881872451</v>
      </c>
      <c r="I114" s="162">
        <f t="shared" si="6"/>
        <v>-8.0998223275344223</v>
      </c>
      <c r="J114" s="162">
        <f t="shared" si="6"/>
        <v>-8.2316426676314336</v>
      </c>
      <c r="K114" s="162">
        <f t="shared" si="6"/>
        <v>-8.4611560181165171</v>
      </c>
      <c r="L114" s="162">
        <f t="shared" si="6"/>
        <v>-8.6473419963316829</v>
      </c>
      <c r="M114" s="162">
        <f t="shared" si="6"/>
        <v>-9.2867637822608309</v>
      </c>
      <c r="N114" s="69">
        <f>IF(COUNT($H114:M114)&gt;=Input!$Y$7,0, -SUM(N102:N113))</f>
        <v>0</v>
      </c>
      <c r="O114" s="69">
        <f>IF(COUNT($H114:N114)&gt;=Input!$Y$7,0, -SUM(O102:O113))</f>
        <v>0</v>
      </c>
      <c r="P114" s="69">
        <f>IF(COUNT($H114:O114)&gt;=Input!$Y$7,0, -SUM(P102:P113))</f>
        <v>0</v>
      </c>
      <c r="Q114" s="69">
        <f>IF(COUNT($H114:P114)&gt;=Input!$Y$7,0, -SUM(Q102:Q113))</f>
        <v>0</v>
      </c>
      <c r="R114" s="67"/>
      <c r="S114" s="105"/>
      <c r="T114" s="105"/>
      <c r="U114" s="105"/>
      <c r="V114" s="105"/>
      <c r="W114" s="105"/>
      <c r="X114" s="105"/>
      <c r="Y114" s="105"/>
      <c r="Z114" s="105"/>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272" t="str">
        <f>Asset4</f>
        <v>Reactive</v>
      </c>
      <c r="D115" s="158"/>
      <c r="E115" s="32" t="s">
        <v>26</v>
      </c>
      <c r="F115" s="31"/>
      <c r="G115" s="177"/>
      <c r="H115" s="68">
        <f>IF(H$3&gt;A4remlife,A4value-$G$633-SUM($G115:G115),IF(A4remlife="N/A","n/a",(A4value-$G$633)/A4remlife))</f>
        <v>3.9295596205450427</v>
      </c>
      <c r="I115" s="68">
        <f>IF(I$3&gt;A4remlife,A4value-$G$633-SUM($G115:H115),IF(A4remlife="N/A","n/a",(A4value-$G$633)/A4remlife))</f>
        <v>3.9295596205450427</v>
      </c>
      <c r="J115" s="68">
        <f>IF(J$3&gt;A4remlife,A4value-$G$633-SUM($G115:I115),IF(A4remlife="N/A","n/a",(A4value-$G$633)/A4remlife))</f>
        <v>3.9295596205450427</v>
      </c>
      <c r="K115" s="68">
        <f>IF(K$3&gt;A4remlife,A4value-$G$633-SUM($G115:J115),IF(A4remlife="N/A","n/a",(A4value-$G$633)/A4remlife))</f>
        <v>3.9295596205450427</v>
      </c>
      <c r="L115" s="68">
        <f>IF(L$3&gt;A4remlife,A4value-$G$633-SUM($G115:K115),IF(A4remlife="N/A","n/a",(A4value-$G$633)/A4remlife))</f>
        <v>3.9295596205450427</v>
      </c>
      <c r="M115" s="68">
        <f>IF(M$3&gt;A4remlife,A4value-$G$633-SUM($G115:L115),IF(A4remlife="N/A","n/a",(A4value-$G$633)/A4remlife))</f>
        <v>3.9295596205450427</v>
      </c>
      <c r="N115" s="68">
        <f>IF(N$3&gt;A4remlife,A4value-$G$633-SUM($G115:M115),IF(A4remlife="N/A","n/a",(A4value-$G$633)/A4remlife))</f>
        <v>3.9295596205450427</v>
      </c>
      <c r="O115" s="68">
        <f>IF(O$3&gt;A4remlife,A4value-$G$633-SUM($G115:N115),IF(A4remlife="N/A","n/a",(A4value-$G$633)/A4remlife))</f>
        <v>3.9295596205450427</v>
      </c>
      <c r="P115" s="68">
        <f>IF(P$3&gt;A4remlife,A4value-$G$633-SUM($G115:O115),IF(A4remlife="N/A","n/a",(A4value-$G$633)/A4remlife))</f>
        <v>3.9295596205450427</v>
      </c>
      <c r="Q115" s="68">
        <f>IF(Q$3&gt;A4remlife,A4value-$G$633-SUM($G115:P115),IF(A4remlife="N/A","n/a",(A4value-$G$633)/A4remlife))</f>
        <v>3.9295596205450427</v>
      </c>
      <c r="R115" s="68"/>
      <c r="S115" s="103"/>
      <c r="T115" s="103"/>
      <c r="U115" s="103"/>
      <c r="V115" s="103"/>
      <c r="W115" s="103"/>
      <c r="X115" s="103"/>
      <c r="Y115" s="103"/>
      <c r="Z115" s="103"/>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6"/>
      <c r="E116" s="713" t="s">
        <v>82</v>
      </c>
      <c r="F116" s="87"/>
      <c r="G116" s="121"/>
      <c r="H116" s="69"/>
      <c r="I116" s="69"/>
      <c r="J116" s="69"/>
      <c r="K116" s="69"/>
      <c r="L116" s="69"/>
      <c r="M116" s="160"/>
      <c r="N116" s="112"/>
      <c r="O116" s="69"/>
      <c r="P116" s="69"/>
      <c r="Q116" s="69"/>
      <c r="R116" s="69"/>
      <c r="S116" s="103"/>
      <c r="T116" s="103"/>
      <c r="U116" s="103"/>
      <c r="V116" s="103"/>
      <c r="W116" s="103"/>
      <c r="X116" s="103"/>
      <c r="Y116" s="103"/>
      <c r="Z116" s="103"/>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714"/>
      <c r="F117" s="87">
        <v>1</v>
      </c>
      <c r="G117" s="121"/>
      <c r="H117" s="145"/>
      <c r="I117" s="69">
        <f>IF(A4stdlife="n/a","n/a",IF(I$3&gt;(A4stdlife+$F117),(Input!$H$214*(1+vanilla1)^0.5)-SUM($H117:H117),(Input!$H$214*(1+vanilla1)^0.5)/A4stdlife))</f>
        <v>7.8020091016238344E-5</v>
      </c>
      <c r="J117" s="69">
        <f>IF(A4stdlife="n/a","n/a",IF(J$3&gt;(A4stdlife+$F117),(Input!$H$214*(1+vanilla1)^0.5)-SUM($H117:I117),(Input!$H$214*(1+vanilla1)^0.5)/A4stdlife))</f>
        <v>7.8020091016238344E-5</v>
      </c>
      <c r="K117" s="69">
        <f>IF(A4stdlife="n/a","n/a",IF(K$3&gt;(A4stdlife+$F117),(Input!$H$214*(1+vanilla1)^0.5)-SUM($H117:J117),(Input!$H$214*(1+vanilla1)^0.5)/A4stdlife))</f>
        <v>7.8020091016238344E-5</v>
      </c>
      <c r="L117" s="69">
        <f>IF(A4stdlife="n/a","n/a",IF(L$3&gt;(A4stdlife+$F117),(Input!$H$214*(1+vanilla1)^0.5)-SUM($H117:K117),(Input!$H$214*(1+vanilla1)^0.5)/A4stdlife))</f>
        <v>7.8020091016238344E-5</v>
      </c>
      <c r="M117" s="69">
        <f>IF(A4stdlife="n/a","n/a",IF(M$3&gt;(A4stdlife+$F117),(Input!$H$214*(1+vanilla1)^0.5)-SUM($H117:L117),(Input!$H$214*(1+vanilla1)^0.5)/A4stdlife))</f>
        <v>7.8020091016238344E-5</v>
      </c>
      <c r="N117" s="69">
        <f>IF(A4stdlife="n/a","n/a",IF(N$3&gt;(A4stdlife+$F117),(Input!$H$214*(1+vanilla1)^0.5)-SUM($H117:M117),(Input!$H$214*(1+vanilla1)^0.5)/A4stdlife))</f>
        <v>7.8020091016238344E-5</v>
      </c>
      <c r="O117" s="69">
        <f>IF(A4stdlife="n/a","n/a",IF(O$3&gt;(A4stdlife+$F117),(Input!$H$214*(1+vanilla1)^0.5)-SUM($H117:N117),(Input!$H$214*(1+vanilla1)^0.5)/A4stdlife))</f>
        <v>7.8020091016238344E-5</v>
      </c>
      <c r="P117" s="69">
        <f>IF(A4stdlife="n/a","n/a",IF(P$3&gt;(A4stdlife+$F117),(Input!$H$214*(1+vanilla1)^0.5)-SUM($H117:O117),(Input!$H$214*(1+vanilla1)^0.5)/A4stdlife))</f>
        <v>7.8020091016238344E-5</v>
      </c>
      <c r="Q117" s="69">
        <f>IF(A4stdlife="n/a","n/a",IF(Q$3&gt;(A4stdlife+$F117),(Input!$H$214*(1+vanilla1)^0.5)-SUM($H117:P117),(Input!$H$214*(1+vanilla1)^0.5)/A4stdlife))</f>
        <v>7.8020091016238344E-5</v>
      </c>
      <c r="R117" s="69"/>
      <c r="S117" s="103"/>
      <c r="T117" s="103"/>
      <c r="U117" s="103"/>
      <c r="V117" s="103"/>
      <c r="W117" s="103"/>
      <c r="X117" s="103"/>
      <c r="Y117" s="103"/>
      <c r="Z117" s="103"/>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714"/>
      <c r="F118" s="87">
        <v>2</v>
      </c>
      <c r="G118" s="121"/>
      <c r="H118" s="146"/>
      <c r="I118" s="147"/>
      <c r="J118" s="69">
        <f>IF(A4stdlife="n/a","n/a",IF(J$3&gt;(A4stdlife+$F118),(Input!$I$214*(1+vanilla2)^0.5)-SUM($I118:I118),(Input!$I$214*(1+vanilla2)^0.5)/A4stdlife))</f>
        <v>2.3933863528554387E-2</v>
      </c>
      <c r="K118" s="69">
        <f>IF(A4stdlife="n/a","n/a",IF(K$3&gt;(A4stdlife+$F118),(Input!$I$214*(1+vanilla2)^0.5)-SUM($I118:J118),(Input!$I$214*(1+vanilla2)^0.5)/A4stdlife))</f>
        <v>2.3933863528554387E-2</v>
      </c>
      <c r="L118" s="69">
        <f>IF(A4stdlife="n/a","n/a",IF(L$3&gt;(A4stdlife+$F118),(Input!$I$214*(1+vanilla2)^0.5)-SUM($I118:K118),(Input!$I$214*(1+vanilla2)^0.5)/A4stdlife))</f>
        <v>2.3933863528554387E-2</v>
      </c>
      <c r="M118" s="69">
        <f>IF(A4stdlife="n/a","n/a",IF(M$3&gt;(A4stdlife+$F118),(Input!$I$214*(1+vanilla2)^0.5)-SUM($I118:L118),(Input!$I$214*(1+vanilla2)^0.5)/A4stdlife))</f>
        <v>2.3933863528554387E-2</v>
      </c>
      <c r="N118" s="69">
        <f>IF(A4stdlife="n/a","n/a",IF(N$3&gt;(A4stdlife+$F118),(Input!$I$214*(1+vanilla2)^0.5)-SUM($I118:M118),(Input!$I$214*(1+vanilla2)^0.5)/A4stdlife))</f>
        <v>2.3933863528554387E-2</v>
      </c>
      <c r="O118" s="69">
        <f>IF(A4stdlife="n/a","n/a",IF(O$3&gt;(A4stdlife+$F118),(Input!$I$214*(1+vanilla2)^0.5)-SUM($I118:N118),(Input!$I$214*(1+vanilla2)^0.5)/A4stdlife))</f>
        <v>2.3933863528554387E-2</v>
      </c>
      <c r="P118" s="69">
        <f>IF(A4stdlife="n/a","n/a",IF(P$3&gt;(A4stdlife+$F118),(Input!$I$214*(1+vanilla2)^0.5)-SUM($I118:O118),(Input!$I$214*(1+vanilla2)^0.5)/A4stdlife))</f>
        <v>2.3933863528554387E-2</v>
      </c>
      <c r="Q118" s="69">
        <f>IF(A4stdlife="n/a","n/a",IF(Q$3&gt;(A4stdlife+$F118),(Input!$I$214*(1+vanilla2)^0.5)-SUM($I118:P118),(Input!$I$214*(1+vanilla2)^0.5)/A4stdlife))</f>
        <v>2.3933863528554387E-2</v>
      </c>
      <c r="R118" s="69"/>
      <c r="S118" s="103"/>
      <c r="T118" s="103"/>
      <c r="U118" s="103"/>
      <c r="V118" s="103"/>
      <c r="W118" s="103"/>
      <c r="X118" s="103"/>
      <c r="Y118" s="103"/>
      <c r="Z118" s="103"/>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714"/>
      <c r="F119" s="87">
        <v>3</v>
      </c>
      <c r="G119" s="121"/>
      <c r="H119" s="146"/>
      <c r="I119" s="148"/>
      <c r="J119" s="147"/>
      <c r="K119" s="69">
        <f>IF(A4stdlife="n/a","n/a",IF(K$3&gt;(A4stdlife+$F119),(Input!$J$214*(1+vanilla3)^0.5)-SUM($J119:J119),(Input!$J$214*(1+vanilla3)^0.5)/A4stdlife))</f>
        <v>1.1161951095164577E-3</v>
      </c>
      <c r="L119" s="69">
        <f>IF(A4stdlife="n/a","n/a",IF(L$3&gt;(A4stdlife+$F119),(Input!$J$214*(1+vanilla3)^0.5)-SUM($J119:K119),(Input!$J$214*(1+vanilla3)^0.5)/A4stdlife))</f>
        <v>1.1161951095164577E-3</v>
      </c>
      <c r="M119" s="69">
        <f>IF(A4stdlife="n/a","n/a",IF(M$3&gt;(A4stdlife+$F119),(Input!$J$214*(1+vanilla3)^0.5)-SUM($J119:L119),(Input!$J$214*(1+vanilla3)^0.5)/A4stdlife))</f>
        <v>1.1161951095164577E-3</v>
      </c>
      <c r="N119" s="69">
        <f>IF(A4stdlife="n/a","n/a",IF(N$3&gt;(A4stdlife+$F119),(Input!$J$214*(1+vanilla3)^0.5)-SUM($J119:M119),(Input!$J$214*(1+vanilla3)^0.5)/A4stdlife))</f>
        <v>1.1161951095164577E-3</v>
      </c>
      <c r="O119" s="69">
        <f>IF(A4stdlife="n/a","n/a",IF(O$3&gt;(A4stdlife+$F119),(Input!$J$214*(1+vanilla3)^0.5)-SUM($J119:N119),(Input!$J$214*(1+vanilla3)^0.5)/A4stdlife))</f>
        <v>1.1161951095164577E-3</v>
      </c>
      <c r="P119" s="69">
        <f>IF(A4stdlife="n/a","n/a",IF(P$3&gt;(A4stdlife+$F119),(Input!$J$214*(1+vanilla3)^0.5)-SUM($J119:O119),(Input!$J$214*(1+vanilla3)^0.5)/A4stdlife))</f>
        <v>1.1161951095164577E-3</v>
      </c>
      <c r="Q119" s="69">
        <f>IF(A4stdlife="n/a","n/a",IF(Q$3&gt;(A4stdlife+$F119),(Input!$J$214*(1+vanilla3)^0.5)-SUM($J119:P119),(Input!$J$214*(1+vanilla3)^0.5)/A4stdlife))</f>
        <v>1.1161951095164577E-3</v>
      </c>
      <c r="R119" s="69"/>
      <c r="S119" s="103"/>
      <c r="T119" s="103"/>
      <c r="U119" s="103"/>
      <c r="V119" s="103"/>
      <c r="W119" s="103"/>
      <c r="X119" s="103"/>
      <c r="Y119" s="103"/>
      <c r="Z119" s="103"/>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714"/>
      <c r="F120" s="87">
        <v>4</v>
      </c>
      <c r="G120" s="121"/>
      <c r="H120" s="146"/>
      <c r="I120" s="148"/>
      <c r="J120" s="148"/>
      <c r="K120" s="147"/>
      <c r="L120" s="69">
        <f>IF(A4stdlife="n/a","n/a",IF(L$3&gt;(A4stdlife+$F120),(Input!$K$214*(1+vanilla4)^0.5)-SUM($K120:K120),(Input!$K$214*(1+vanilla4)^0.5)/A4stdlife))</f>
        <v>1.2219188408138255E-2</v>
      </c>
      <c r="M120" s="69">
        <f>IF(A4stdlife="n/a","n/a",IF(M$3&gt;(A4stdlife+$F120),(Input!$K$214*(1+vanilla4)^0.5)-SUM($K120:L120),(Input!$K$214*(1+vanilla4)^0.5)/A4stdlife))</f>
        <v>1.2219188408138255E-2</v>
      </c>
      <c r="N120" s="69">
        <f>IF(A4stdlife="n/a","n/a",IF(N$3&gt;(A4stdlife+$F120),(Input!$K$214*(1+vanilla4)^0.5)-SUM($K120:M120),(Input!$K$214*(1+vanilla4)^0.5)/A4stdlife))</f>
        <v>1.2219188408138255E-2</v>
      </c>
      <c r="O120" s="69">
        <f>IF(A4stdlife="n/a","n/a",IF(O$3&gt;(A4stdlife+$F120),(Input!$K$214*(1+vanilla4)^0.5)-SUM($K120:N120),(Input!$K$214*(1+vanilla4)^0.5)/A4stdlife))</f>
        <v>1.2219188408138255E-2</v>
      </c>
      <c r="P120" s="69">
        <f>IF(A4stdlife="n/a","n/a",IF(P$3&gt;(A4stdlife+$F120),(Input!$K$214*(1+vanilla4)^0.5)-SUM($K120:O120),(Input!$K$214*(1+vanilla4)^0.5)/A4stdlife))</f>
        <v>1.2219188408138255E-2</v>
      </c>
      <c r="Q120" s="69">
        <f>IF(A4stdlife="n/a","n/a",IF(Q$3&gt;(A4stdlife+$F120),(Input!$K$214*(1+vanilla4)^0.5)-SUM($K120:P120),(Input!$K$214*(1+vanilla4)^0.5)/A4stdlife))</f>
        <v>1.2219188408138255E-2</v>
      </c>
      <c r="R120" s="69"/>
      <c r="S120" s="103"/>
      <c r="T120" s="103"/>
      <c r="U120" s="103"/>
      <c r="V120" s="103"/>
      <c r="W120" s="103"/>
      <c r="X120" s="103"/>
      <c r="Y120" s="103"/>
      <c r="Z120" s="103"/>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9"/>
      <c r="B121" s="9"/>
      <c r="C121" s="9"/>
      <c r="D121" s="26"/>
      <c r="E121" s="714"/>
      <c r="F121" s="87">
        <v>5</v>
      </c>
      <c r="G121" s="121"/>
      <c r="H121" s="146"/>
      <c r="I121" s="148"/>
      <c r="J121" s="148"/>
      <c r="K121" s="148"/>
      <c r="L121" s="147"/>
      <c r="M121" s="69">
        <f>IF(A4stdlife="n/a","n/a",IF(M$3&gt;(A4stdlife+$F121),(Input!$L$214*(1+vanilla5)^0.5)-SUM($L121:L121),(Input!$L$214*(1+vanilla5)^0.5)/A4stdlife))</f>
        <v>0.11752482726332829</v>
      </c>
      <c r="N121" s="69">
        <f>IF(A4stdlife="n/a","n/a",IF(N$3&gt;(A4stdlife+$F121),(Input!$L$214*(1+vanilla5)^0.5)-SUM($L121:M121),(Input!$L$214*(1+vanilla5)^0.5)/A4stdlife))</f>
        <v>0.11752482726332829</v>
      </c>
      <c r="O121" s="69">
        <f>IF(A4stdlife="n/a","n/a",IF(O$3&gt;(A4stdlife+$F121),(Input!$L$214*(1+vanilla5)^0.5)-SUM($L121:N121),(Input!$L$214*(1+vanilla5)^0.5)/A4stdlife))</f>
        <v>0.11752482726332829</v>
      </c>
      <c r="P121" s="69">
        <f>IF(A4stdlife="n/a","n/a",IF(P$3&gt;(A4stdlife+$F121),(Input!$L$214*(1+vanilla5)^0.5)-SUM($L121:O121),(Input!$L$214*(1+vanilla5)^0.5)/A4stdlife))</f>
        <v>0.11752482726332829</v>
      </c>
      <c r="Q121" s="69">
        <f>IF(A4stdlife="n/a","n/a",IF(Q$3&gt;(A4stdlife+$F121),(Input!$L$214*(1+vanilla5)^0.5)-SUM($L121:P121),(Input!$L$214*(1+vanilla5)^0.5)/A4stdlife))</f>
        <v>0.11752482726332829</v>
      </c>
      <c r="R121" s="69"/>
      <c r="S121" s="103"/>
      <c r="T121" s="103"/>
      <c r="U121" s="103"/>
      <c r="V121" s="103"/>
      <c r="W121" s="103"/>
      <c r="X121" s="103"/>
      <c r="Y121" s="103"/>
      <c r="Z121" s="103"/>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103"/>
      <c r="BE121" s="103"/>
      <c r="BF121" s="103"/>
      <c r="BG121" s="103"/>
      <c r="BH121" s="103"/>
      <c r="BI121" s="103"/>
      <c r="BJ121" s="103"/>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9"/>
      <c r="D122" s="26"/>
      <c r="E122" s="714"/>
      <c r="F122" s="87">
        <v>6</v>
      </c>
      <c r="G122" s="121"/>
      <c r="H122" s="146"/>
      <c r="I122" s="148"/>
      <c r="J122" s="148"/>
      <c r="K122" s="148"/>
      <c r="L122" s="148"/>
      <c r="M122" s="147"/>
      <c r="N122" s="69">
        <f>IF(A4stdlife="n/a","n/a",IF(N$3&gt;(A4stdlife+$F122),(Input!$M$214*(1+vanilla6)^0.5)-SUM($M122:M122),(Input!$M$214*(1+vanilla6)^0.5)/A4stdlife))</f>
        <v>1.87181176418393E-2</v>
      </c>
      <c r="O122" s="69">
        <f>IF(A4stdlife="n/a","n/a",IF(O$3&gt;(A4stdlife+$F122),(Input!$M$214*(1+vanilla6)^0.5)-SUM($M122:N122),(Input!$M$214*(1+vanilla6)^0.5)/A4stdlife))</f>
        <v>1.87181176418393E-2</v>
      </c>
      <c r="P122" s="69">
        <f>IF(A4stdlife="n/a","n/a",IF(P$3&gt;(A4stdlife+$F122),(Input!$M$214*(1+vanilla6)^0.5)-SUM($M122:O122),(Input!$M$214*(1+vanilla6)^0.5)/A4stdlife))</f>
        <v>1.87181176418393E-2</v>
      </c>
      <c r="Q122" s="69">
        <f>IF(A4stdlife="n/a","n/a",IF(Q$3&gt;(A4stdlife+$F122),(Input!$M$214*(1+vanilla6)^0.5)-SUM($M122:P122),(Input!$M$214*(1+vanilla6)^0.5)/A4stdlife))</f>
        <v>1.87181176418393E-2</v>
      </c>
      <c r="R122" s="69"/>
      <c r="S122" s="103"/>
      <c r="T122" s="103"/>
      <c r="U122" s="103"/>
      <c r="V122" s="103"/>
      <c r="W122" s="103"/>
      <c r="X122" s="103"/>
      <c r="Y122" s="103"/>
      <c r="Z122" s="103"/>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9"/>
      <c r="B123" s="9"/>
      <c r="C123" s="9"/>
      <c r="D123" s="26"/>
      <c r="E123" s="714"/>
      <c r="F123" s="87">
        <v>7</v>
      </c>
      <c r="G123" s="121"/>
      <c r="H123" s="146"/>
      <c r="I123" s="148"/>
      <c r="J123" s="148"/>
      <c r="K123" s="148"/>
      <c r="L123" s="148"/>
      <c r="M123" s="148"/>
      <c r="N123" s="147"/>
      <c r="O123" s="69">
        <f>IF(A4stdlife="n/a","n/a",IF(O$3&gt;(A4stdlife+$F123),(Input!$N$214*(1+vanilla7)^0.5)-SUM($N123:N123),(Input!$N$214*(1+vanilla7)^0.5)/A4stdlife))</f>
        <v>0</v>
      </c>
      <c r="P123" s="69">
        <f>IF(A4stdlife="n/a","n/a",IF(P$3&gt;(A4stdlife+$F123),(Input!$N$214*(1+vanilla7)^0.5)-SUM($N123:O123),(Input!$N$214*(1+vanilla7)^0.5)/A4stdlife))</f>
        <v>0</v>
      </c>
      <c r="Q123" s="69">
        <f>IF(A4stdlife="n/a","n/a",IF(Q$3&gt;(A4stdlife+$F123),(Input!$N$214*(1+vanilla7)^0.5)-SUM($N123:P123),(Input!$N$214*(1+vanilla7)^0.5)/A4stdlife))</f>
        <v>0</v>
      </c>
      <c r="R123" s="69"/>
      <c r="S123" s="103"/>
      <c r="T123" s="103"/>
      <c r="U123" s="103"/>
      <c r="V123" s="103"/>
      <c r="W123" s="103"/>
      <c r="X123" s="103"/>
      <c r="Y123" s="103"/>
      <c r="Z123" s="103"/>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714"/>
      <c r="F124" s="87">
        <v>8</v>
      </c>
      <c r="G124" s="121"/>
      <c r="H124" s="146"/>
      <c r="I124" s="148"/>
      <c r="J124" s="148"/>
      <c r="K124" s="148"/>
      <c r="L124" s="148"/>
      <c r="M124" s="148"/>
      <c r="N124" s="148"/>
      <c r="O124" s="147"/>
      <c r="P124" s="69">
        <f>IF(A4stdlife="n/a","n/a",IF(P$3&gt;(A4stdlife+$F124),(Input!$O$214*(1+vanilla8)^0.5)-SUM($O124:O124),(Input!$O$214*(1+vanilla8)^0.5)/A4stdlife))</f>
        <v>0</v>
      </c>
      <c r="Q124" s="69">
        <f>IF(A4stdlife="n/a","n/a",IF(Q$3&gt;(A4stdlife+$F124),(Input!$O$214*(1+vanilla8)^0.5)-SUM($O124:P124),(Input!$O$214*(1+vanilla8)^0.5)/A4stdlife))</f>
        <v>0</v>
      </c>
      <c r="R124" s="69"/>
      <c r="S124" s="103"/>
      <c r="T124" s="103"/>
      <c r="U124" s="103"/>
      <c r="V124" s="103"/>
      <c r="W124" s="103"/>
      <c r="X124" s="103"/>
      <c r="Y124" s="103"/>
      <c r="Z124" s="103"/>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714"/>
      <c r="F125" s="87">
        <v>9</v>
      </c>
      <c r="G125" s="121"/>
      <c r="H125" s="146"/>
      <c r="I125" s="148"/>
      <c r="J125" s="148"/>
      <c r="K125" s="148"/>
      <c r="L125" s="148"/>
      <c r="M125" s="148"/>
      <c r="N125" s="148"/>
      <c r="O125" s="148"/>
      <c r="P125" s="147"/>
      <c r="Q125" s="69">
        <f>IF(A4stdlife="n/a","n/a",IF(Q$3&gt;(A4stdlife+$F125),(Input!$P$214*(1+vanilla9)^0.5)-SUM($P125:P125),(Input!$P$214*(1+vanilla9)^0.5)/A4stdlife))</f>
        <v>0</v>
      </c>
      <c r="R125" s="69"/>
      <c r="S125" s="103"/>
      <c r="T125" s="103"/>
      <c r="U125" s="103"/>
      <c r="V125" s="103"/>
      <c r="W125" s="103"/>
      <c r="X125" s="103"/>
      <c r="Y125" s="103"/>
      <c r="Z125" s="103"/>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714"/>
      <c r="F126" s="88">
        <v>10</v>
      </c>
      <c r="G126" s="121"/>
      <c r="H126" s="146"/>
      <c r="I126" s="148"/>
      <c r="J126" s="148"/>
      <c r="K126" s="148"/>
      <c r="L126" s="148"/>
      <c r="M126" s="148"/>
      <c r="N126" s="148"/>
      <c r="O126" s="148"/>
      <c r="P126" s="148"/>
      <c r="Q126" s="147"/>
      <c r="R126" s="69"/>
      <c r="S126" s="103"/>
      <c r="T126" s="103"/>
      <c r="U126" s="103"/>
      <c r="V126" s="103"/>
      <c r="W126" s="103"/>
      <c r="X126" s="103"/>
      <c r="Y126" s="103"/>
      <c r="Z126" s="103"/>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 r="A127" s="9"/>
      <c r="B127" s="9"/>
      <c r="C127" s="9"/>
      <c r="D127" s="271" t="str">
        <f>Asset4</f>
        <v>Reactive</v>
      </c>
      <c r="E127" s="9"/>
      <c r="F127" s="9"/>
      <c r="G127" s="121"/>
      <c r="H127" s="162">
        <f t="shared" ref="H127:M127" si="7">-SUM(H115:H126)</f>
        <v>-3.9295596205450427</v>
      </c>
      <c r="I127" s="162">
        <f t="shared" si="7"/>
        <v>-3.9296376406360589</v>
      </c>
      <c r="J127" s="162">
        <f t="shared" si="7"/>
        <v>-3.9535715041646133</v>
      </c>
      <c r="K127" s="162">
        <f t="shared" si="7"/>
        <v>-3.95468769927413</v>
      </c>
      <c r="L127" s="162">
        <f t="shared" si="7"/>
        <v>-3.9669068876822684</v>
      </c>
      <c r="M127" s="162">
        <f t="shared" si="7"/>
        <v>-4.0844317149455964</v>
      </c>
      <c r="N127" s="69">
        <f>IF(COUNT($H127:M127)&gt;=Input!$Y$7,0, -SUM(N115:N126))</f>
        <v>0</v>
      </c>
      <c r="O127" s="69">
        <f>IF(COUNT($H127:N127)&gt;=Input!$Y$7,0, -SUM(O115:O126))</f>
        <v>0</v>
      </c>
      <c r="P127" s="69">
        <f>IF(COUNT($H127:O127)&gt;=Input!$Y$7,0, -SUM(P115:P126))</f>
        <v>0</v>
      </c>
      <c r="Q127" s="69">
        <f>IF(COUNT($H127:P127)&gt;=Input!$Y$7,0, -SUM(Q115:Q126))</f>
        <v>0</v>
      </c>
      <c r="R127" s="67"/>
      <c r="S127" s="105"/>
      <c r="T127" s="105"/>
      <c r="U127" s="105"/>
      <c r="V127" s="105"/>
      <c r="W127" s="105"/>
      <c r="X127" s="105"/>
      <c r="Y127" s="105"/>
      <c r="Z127" s="105"/>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272" t="str">
        <f>Asset5</f>
        <v>Towers and Conductor</v>
      </c>
      <c r="D128" s="158"/>
      <c r="E128" s="32" t="s">
        <v>26</v>
      </c>
      <c r="F128" s="31"/>
      <c r="G128" s="177"/>
      <c r="H128" s="68">
        <f>IF(H$3&gt;A5remlife,A5value-$G$634-SUM($G128:G128),IF(A5remlife="N/A","n/a",(A5value-$G$634)/A5remlife))</f>
        <v>35.302266465515046</v>
      </c>
      <c r="I128" s="68">
        <f>IF(I$3&gt;A5remlife,A5value-$G$634-SUM($G128:H128),IF(A5remlife="N/A","n/a",(A5value-$G$634)/A5remlife))</f>
        <v>35.302266465515046</v>
      </c>
      <c r="J128" s="68">
        <f>IF(J$3&gt;A5remlife,A5value-$G$634-SUM($G128:I128),IF(A5remlife="N/A","n/a",(A5value-$G$634)/A5remlife))</f>
        <v>35.302266465515046</v>
      </c>
      <c r="K128" s="68">
        <f>IF(K$3&gt;A5remlife,A5value-$G$634-SUM($G128:J128),IF(A5remlife="N/A","n/a",(A5value-$G$634)/A5remlife))</f>
        <v>35.302266465515046</v>
      </c>
      <c r="L128" s="68">
        <f>IF(L$3&gt;A5remlife,A5value-$G$634-SUM($G128:K128),IF(A5remlife="N/A","n/a",(A5value-$G$634)/A5remlife))</f>
        <v>35.302266465515046</v>
      </c>
      <c r="M128" s="68">
        <f>IF(M$3&gt;A5remlife,A5value-$G$634-SUM($G128:L128),IF(A5remlife="N/A","n/a",(A5value-$G$634)/A5remlife))</f>
        <v>35.302266465515046</v>
      </c>
      <c r="N128" s="68">
        <f>IF(N$3&gt;A5remlife,A5value-$G$634-SUM($G128:M128),IF(A5remlife="N/A","n/a",(A5value-$G$634)/A5remlife))</f>
        <v>35.302266465515046</v>
      </c>
      <c r="O128" s="68">
        <f>IF(O$3&gt;A5remlife,A5value-$G$634-SUM($G128:N128),IF(A5remlife="N/A","n/a",(A5value-$G$634)/A5remlife))</f>
        <v>35.302266465515046</v>
      </c>
      <c r="P128" s="68">
        <f>IF(P$3&gt;A5remlife,A5value-$G$634-SUM($G128:O128),IF(A5remlife="N/A","n/a",(A5value-$G$634)/A5remlife))</f>
        <v>35.302266465515046</v>
      </c>
      <c r="Q128" s="68">
        <f>IF(Q$3&gt;A5remlife,A5value-$G$634-SUM($G128:P128),IF(A5remlife="N/A","n/a",(A5value-$G$634)/A5remlife))</f>
        <v>35.302266465515046</v>
      </c>
      <c r="R128" s="68"/>
      <c r="S128" s="103"/>
      <c r="T128" s="103"/>
      <c r="U128" s="103"/>
      <c r="V128" s="103"/>
      <c r="W128" s="103"/>
      <c r="X128" s="103"/>
      <c r="Y128" s="103"/>
      <c r="Z128" s="103"/>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6"/>
      <c r="E129" s="713" t="s">
        <v>82</v>
      </c>
      <c r="F129" s="87"/>
      <c r="G129" s="121"/>
      <c r="H129" s="69"/>
      <c r="I129" s="69"/>
      <c r="J129" s="69"/>
      <c r="K129" s="69"/>
      <c r="L129" s="69"/>
      <c r="M129" s="160"/>
      <c r="N129" s="112"/>
      <c r="O129" s="69"/>
      <c r="P129" s="69"/>
      <c r="Q129" s="69"/>
      <c r="R129" s="69"/>
      <c r="S129" s="103"/>
      <c r="T129" s="103"/>
      <c r="U129" s="103"/>
      <c r="V129" s="103"/>
      <c r="W129" s="103"/>
      <c r="X129" s="103"/>
      <c r="Y129" s="103"/>
      <c r="Z129" s="103"/>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714"/>
      <c r="F130" s="87">
        <v>1</v>
      </c>
      <c r="G130" s="121"/>
      <c r="H130" s="145"/>
      <c r="I130" s="69">
        <f>IF(A5stdlife="n/a","n/a",IF(I$3&gt;(A5stdlife+$F130),(Input!$H$215*(1+vanilla1)^0.5)-SUM($H130:H130),(Input!$H$215*(1+vanilla1)^0.5)/A5stdlife))</f>
        <v>9.161389399687199E-2</v>
      </c>
      <c r="J130" s="69">
        <f>IF(A5stdlife="n/a","n/a",IF(J$3&gt;(A5stdlife+$F130),(Input!$H$215*(1+vanilla1)^0.5)-SUM($H130:I130),(Input!$H$215*(1+vanilla1)^0.5)/A5stdlife))</f>
        <v>9.161389399687199E-2</v>
      </c>
      <c r="K130" s="69">
        <f>IF(A5stdlife="n/a","n/a",IF(K$3&gt;(A5stdlife+$F130),(Input!$H$215*(1+vanilla1)^0.5)-SUM($H130:J130),(Input!$H$215*(1+vanilla1)^0.5)/A5stdlife))</f>
        <v>9.161389399687199E-2</v>
      </c>
      <c r="L130" s="69">
        <f>IF(A5stdlife="n/a","n/a",IF(L$3&gt;(A5stdlife+$F130),(Input!$H$215*(1+vanilla1)^0.5)-SUM($H130:K130),(Input!$H$215*(1+vanilla1)^0.5)/A5stdlife))</f>
        <v>9.161389399687199E-2</v>
      </c>
      <c r="M130" s="69">
        <f>IF(A5stdlife="n/a","n/a",IF(M$3&gt;(A5stdlife+$F130),(Input!$H$215*(1+vanilla1)^0.5)-SUM($H130:L130),(Input!$H$215*(1+vanilla1)^0.5)/A5stdlife))</f>
        <v>9.161389399687199E-2</v>
      </c>
      <c r="N130" s="69">
        <f>IF(A5stdlife="n/a","n/a",IF(N$3&gt;(A5stdlife+$F130),(Input!$H$215*(1+vanilla1)^0.5)-SUM($H130:M130),(Input!$H$215*(1+vanilla1)^0.5)/A5stdlife))</f>
        <v>9.161389399687199E-2</v>
      </c>
      <c r="O130" s="69">
        <f>IF(A5stdlife="n/a","n/a",IF(O$3&gt;(A5stdlife+$F130),(Input!$H$215*(1+vanilla1)^0.5)-SUM($H130:N130),(Input!$H$215*(1+vanilla1)^0.5)/A5stdlife))</f>
        <v>9.161389399687199E-2</v>
      </c>
      <c r="P130" s="69">
        <f>IF(A5stdlife="n/a","n/a",IF(P$3&gt;(A5stdlife+$F130),(Input!$H$215*(1+vanilla1)^0.5)-SUM($H130:O130),(Input!$H$215*(1+vanilla1)^0.5)/A5stdlife))</f>
        <v>9.161389399687199E-2</v>
      </c>
      <c r="Q130" s="69">
        <f>IF(A5stdlife="n/a","n/a",IF(Q$3&gt;(A5stdlife+$F130),(Input!$H$215*(1+vanilla1)^0.5)-SUM($H130:P130),(Input!$H$215*(1+vanilla1)^0.5)/A5stdlife))</f>
        <v>9.161389399687199E-2</v>
      </c>
      <c r="R130" s="69"/>
      <c r="S130" s="103"/>
      <c r="T130" s="103"/>
      <c r="U130" s="103"/>
      <c r="V130" s="103"/>
      <c r="W130" s="103"/>
      <c r="X130" s="103"/>
      <c r="Y130" s="103"/>
      <c r="Z130" s="103"/>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714"/>
      <c r="F131" s="87">
        <v>2</v>
      </c>
      <c r="G131" s="121"/>
      <c r="H131" s="146"/>
      <c r="I131" s="147"/>
      <c r="J131" s="69">
        <f>IF(A5stdlife="n/a","n/a",IF(J$3&gt;(A5stdlife+$F131),(Input!$I$215*(1+vanilla2)^0.5)-SUM($I131:I131),(Input!$I$215*(1+vanilla2)^0.5)/A5stdlife))</f>
        <v>0.30761082570175352</v>
      </c>
      <c r="K131" s="69">
        <f>IF(A5stdlife="n/a","n/a",IF(K$3&gt;(A5stdlife+$F131),(Input!$I$215*(1+vanilla2)^0.5)-SUM($I131:J131),(Input!$I$215*(1+vanilla2)^0.5)/A5stdlife))</f>
        <v>0.30761082570175352</v>
      </c>
      <c r="L131" s="69">
        <f>IF(A5stdlife="n/a","n/a",IF(L$3&gt;(A5stdlife+$F131),(Input!$I$215*(1+vanilla2)^0.5)-SUM($I131:K131),(Input!$I$215*(1+vanilla2)^0.5)/A5stdlife))</f>
        <v>0.30761082570175352</v>
      </c>
      <c r="M131" s="69">
        <f>IF(A5stdlife="n/a","n/a",IF(M$3&gt;(A5stdlife+$F131),(Input!$I$215*(1+vanilla2)^0.5)-SUM($I131:L131),(Input!$I$215*(1+vanilla2)^0.5)/A5stdlife))</f>
        <v>0.30761082570175352</v>
      </c>
      <c r="N131" s="69">
        <f>IF(A5stdlife="n/a","n/a",IF(N$3&gt;(A5stdlife+$F131),(Input!$I$215*(1+vanilla2)^0.5)-SUM($I131:M131),(Input!$I$215*(1+vanilla2)^0.5)/A5stdlife))</f>
        <v>0.30761082570175352</v>
      </c>
      <c r="O131" s="69">
        <f>IF(A5stdlife="n/a","n/a",IF(O$3&gt;(A5stdlife+$F131),(Input!$I$215*(1+vanilla2)^0.5)-SUM($I131:N131),(Input!$I$215*(1+vanilla2)^0.5)/A5stdlife))</f>
        <v>0.30761082570175352</v>
      </c>
      <c r="P131" s="69">
        <f>IF(A5stdlife="n/a","n/a",IF(P$3&gt;(A5stdlife+$F131),(Input!$I$215*(1+vanilla2)^0.5)-SUM($I131:O131),(Input!$I$215*(1+vanilla2)^0.5)/A5stdlife))</f>
        <v>0.30761082570175352</v>
      </c>
      <c r="Q131" s="69">
        <f>IF(A5stdlife="n/a","n/a",IF(Q$3&gt;(A5stdlife+$F131),(Input!$I$215*(1+vanilla2)^0.5)-SUM($I131:P131),(Input!$I$215*(1+vanilla2)^0.5)/A5stdlife))</f>
        <v>0.30761082570175352</v>
      </c>
      <c r="R131" s="69"/>
      <c r="S131" s="103"/>
      <c r="T131" s="103"/>
      <c r="U131" s="103"/>
      <c r="V131" s="103"/>
      <c r="W131" s="103"/>
      <c r="X131" s="103"/>
      <c r="Y131" s="103"/>
      <c r="Z131" s="103"/>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714"/>
      <c r="F132" s="87">
        <v>3</v>
      </c>
      <c r="G132" s="121"/>
      <c r="H132" s="146"/>
      <c r="I132" s="148"/>
      <c r="J132" s="147"/>
      <c r="K132" s="69">
        <f>IF(A5stdlife="n/a","n/a",IF(K$3&gt;(A5stdlife+$F132),(Input!$J$215*(1+vanilla3)^0.5)-SUM($J132:J132),(Input!$J$215*(1+vanilla3)^0.5)/A5stdlife))</f>
        <v>0.14490403616354056</v>
      </c>
      <c r="L132" s="69">
        <f>IF(A5stdlife="n/a","n/a",IF(L$3&gt;(A5stdlife+$F132),(Input!$J$215*(1+vanilla3)^0.5)-SUM($J132:K132),(Input!$J$215*(1+vanilla3)^0.5)/A5stdlife))</f>
        <v>0.14490403616354056</v>
      </c>
      <c r="M132" s="69">
        <f>IF(A5stdlife="n/a","n/a",IF(M$3&gt;(A5stdlife+$F132),(Input!$J$215*(1+vanilla3)^0.5)-SUM($J132:L132),(Input!$J$215*(1+vanilla3)^0.5)/A5stdlife))</f>
        <v>0.14490403616354056</v>
      </c>
      <c r="N132" s="69">
        <f>IF(A5stdlife="n/a","n/a",IF(N$3&gt;(A5stdlife+$F132),(Input!$J$215*(1+vanilla3)^0.5)-SUM($J132:M132),(Input!$J$215*(1+vanilla3)^0.5)/A5stdlife))</f>
        <v>0.14490403616354056</v>
      </c>
      <c r="O132" s="69">
        <f>IF(A5stdlife="n/a","n/a",IF(O$3&gt;(A5stdlife+$F132),(Input!$J$215*(1+vanilla3)^0.5)-SUM($J132:N132),(Input!$J$215*(1+vanilla3)^0.5)/A5stdlife))</f>
        <v>0.14490403616354056</v>
      </c>
      <c r="P132" s="69">
        <f>IF(A5stdlife="n/a","n/a",IF(P$3&gt;(A5stdlife+$F132),(Input!$J$215*(1+vanilla3)^0.5)-SUM($J132:O132),(Input!$J$215*(1+vanilla3)^0.5)/A5stdlife))</f>
        <v>0.14490403616354056</v>
      </c>
      <c r="Q132" s="69">
        <f>IF(A5stdlife="n/a","n/a",IF(Q$3&gt;(A5stdlife+$F132),(Input!$J$215*(1+vanilla3)^0.5)-SUM($J132:P132),(Input!$J$215*(1+vanilla3)^0.5)/A5stdlife))</f>
        <v>0.14490403616354056</v>
      </c>
      <c r="R132" s="69"/>
      <c r="S132" s="103"/>
      <c r="T132" s="103"/>
      <c r="U132" s="103"/>
      <c r="V132" s="103"/>
      <c r="W132" s="103"/>
      <c r="X132" s="103"/>
      <c r="Y132" s="103"/>
      <c r="Z132" s="103"/>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714"/>
      <c r="F133" s="87">
        <v>4</v>
      </c>
      <c r="G133" s="121"/>
      <c r="H133" s="146"/>
      <c r="I133" s="148"/>
      <c r="J133" s="148"/>
      <c r="K133" s="147"/>
      <c r="L133" s="69">
        <f>IF(A5stdlife="n/a","n/a",IF(L$3&gt;(A5stdlife+$F133),(Input!$K$215*(1+vanilla4)^0.5)-SUM($K133:K133),(Input!$K$215*(1+vanilla4)^0.5)/A5stdlife))</f>
        <v>0.63320335101326186</v>
      </c>
      <c r="M133" s="69">
        <f>IF(A5stdlife="n/a","n/a",IF(M$3&gt;(A5stdlife+$F133),(Input!$K$215*(1+vanilla4)^0.5)-SUM($K133:L133),(Input!$K$215*(1+vanilla4)^0.5)/A5stdlife))</f>
        <v>0.63320335101326186</v>
      </c>
      <c r="N133" s="69">
        <f>IF(A5stdlife="n/a","n/a",IF(N$3&gt;(A5stdlife+$F133),(Input!$K$215*(1+vanilla4)^0.5)-SUM($K133:M133),(Input!$K$215*(1+vanilla4)^0.5)/A5stdlife))</f>
        <v>0.63320335101326186</v>
      </c>
      <c r="O133" s="69">
        <f>IF(A5stdlife="n/a","n/a",IF(O$3&gt;(A5stdlife+$F133),(Input!$K$215*(1+vanilla4)^0.5)-SUM($K133:N133),(Input!$K$215*(1+vanilla4)^0.5)/A5stdlife))</f>
        <v>0.63320335101326186</v>
      </c>
      <c r="P133" s="69">
        <f>IF(A5stdlife="n/a","n/a",IF(P$3&gt;(A5stdlife+$F133),(Input!$K$215*(1+vanilla4)^0.5)-SUM($K133:O133),(Input!$K$215*(1+vanilla4)^0.5)/A5stdlife))</f>
        <v>0.63320335101326186</v>
      </c>
      <c r="Q133" s="69">
        <f>IF(A5stdlife="n/a","n/a",IF(Q$3&gt;(A5stdlife+$F133),(Input!$K$215*(1+vanilla4)^0.5)-SUM($K133:P133),(Input!$K$215*(1+vanilla4)^0.5)/A5stdlife))</f>
        <v>0.63320335101326186</v>
      </c>
      <c r="R133" s="69"/>
      <c r="S133" s="103"/>
      <c r="T133" s="103"/>
      <c r="U133" s="103"/>
      <c r="V133" s="103"/>
      <c r="W133" s="103"/>
      <c r="X133" s="103"/>
      <c r="Y133" s="103"/>
      <c r="Z133" s="103"/>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hidden="1" customHeight="1" outlineLevel="2">
      <c r="A134" s="9"/>
      <c r="B134" s="9"/>
      <c r="C134" s="9"/>
      <c r="D134" s="26"/>
      <c r="E134" s="714"/>
      <c r="F134" s="87">
        <v>5</v>
      </c>
      <c r="G134" s="121"/>
      <c r="H134" s="146"/>
      <c r="I134" s="148"/>
      <c r="J134" s="148"/>
      <c r="K134" s="148"/>
      <c r="L134" s="147"/>
      <c r="M134" s="69">
        <f>IF(A5stdlife="n/a","n/a",IF(M$3&gt;(A5stdlife+$F134),(Input!$L$215*(1+vanilla5)^0.5)-SUM($L134:L134),(Input!$L$215*(1+vanilla5)^0.5)/A5stdlife))</f>
        <v>0.56909311643094251</v>
      </c>
      <c r="N134" s="69">
        <f>IF(A5stdlife="n/a","n/a",IF(N$3&gt;(A5stdlife+$F134),(Input!$L$215*(1+vanilla5)^0.5)-SUM($L134:M134),(Input!$L$215*(1+vanilla5)^0.5)/A5stdlife))</f>
        <v>0.56909311643094251</v>
      </c>
      <c r="O134" s="69">
        <f>IF(A5stdlife="n/a","n/a",IF(O$3&gt;(A5stdlife+$F134),(Input!$L$215*(1+vanilla5)^0.5)-SUM($L134:N134),(Input!$L$215*(1+vanilla5)^0.5)/A5stdlife))</f>
        <v>0.56909311643094251</v>
      </c>
      <c r="P134" s="69">
        <f>IF(A5stdlife="n/a","n/a",IF(P$3&gt;(A5stdlife+$F134),(Input!$L$215*(1+vanilla5)^0.5)-SUM($L134:O134),(Input!$L$215*(1+vanilla5)^0.5)/A5stdlife))</f>
        <v>0.56909311643094251</v>
      </c>
      <c r="Q134" s="69">
        <f>IF(A5stdlife="n/a","n/a",IF(Q$3&gt;(A5stdlife+$F134),(Input!$L$215*(1+vanilla5)^0.5)-SUM($L134:P134),(Input!$L$215*(1+vanilla5)^0.5)/A5stdlife))</f>
        <v>0.56909311643094251</v>
      </c>
      <c r="R134" s="69"/>
      <c r="S134" s="103"/>
      <c r="T134" s="103"/>
      <c r="U134" s="103"/>
      <c r="V134" s="103"/>
      <c r="W134" s="103"/>
      <c r="X134" s="103"/>
      <c r="Y134" s="103"/>
      <c r="Z134" s="103"/>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103"/>
      <c r="BE134" s="103"/>
      <c r="BF134" s="103"/>
      <c r="BG134" s="103"/>
      <c r="BH134" s="103"/>
      <c r="BI134" s="103"/>
      <c r="BJ134" s="103"/>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hidden="1" customHeight="1" outlineLevel="2">
      <c r="A135" s="9"/>
      <c r="B135" s="9"/>
      <c r="C135" s="9"/>
      <c r="D135" s="26"/>
      <c r="E135" s="714"/>
      <c r="F135" s="87">
        <v>6</v>
      </c>
      <c r="G135" s="121"/>
      <c r="H135" s="146"/>
      <c r="I135" s="148"/>
      <c r="J135" s="148"/>
      <c r="K135" s="148"/>
      <c r="L135" s="148"/>
      <c r="M135" s="147"/>
      <c r="N135" s="69">
        <f>IF(A5stdlife="n/a","n/a",IF(N$3&gt;(A5stdlife+$F135),(Input!$M$215*(1+vanilla6)^0.5)-SUM($M135:M135),(Input!$M$215*(1+vanilla6)^0.5)/A5stdlife))</f>
        <v>7.1341875119391773E-2</v>
      </c>
      <c r="O135" s="69">
        <f>IF(A5stdlife="n/a","n/a",IF(O$3&gt;(A5stdlife+$F135),(Input!$M$215*(1+vanilla6)^0.5)-SUM($M135:N135),(Input!$M$215*(1+vanilla6)^0.5)/A5stdlife))</f>
        <v>7.1341875119391773E-2</v>
      </c>
      <c r="P135" s="69">
        <f>IF(A5stdlife="n/a","n/a",IF(P$3&gt;(A5stdlife+$F135),(Input!$M$215*(1+vanilla6)^0.5)-SUM($M135:O135),(Input!$M$215*(1+vanilla6)^0.5)/A5stdlife))</f>
        <v>7.1341875119391773E-2</v>
      </c>
      <c r="Q135" s="69">
        <f>IF(A5stdlife="n/a","n/a",IF(Q$3&gt;(A5stdlife+$F135),(Input!$M$215*(1+vanilla6)^0.5)-SUM($M135:P135),(Input!$M$215*(1+vanilla6)^0.5)/A5stdlife))</f>
        <v>7.1341875119391773E-2</v>
      </c>
      <c r="R135" s="69"/>
      <c r="S135" s="103"/>
      <c r="T135" s="103"/>
      <c r="U135" s="103"/>
      <c r="V135" s="103"/>
      <c r="W135" s="103"/>
      <c r="X135" s="103"/>
      <c r="Y135" s="103"/>
      <c r="Z135" s="103"/>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hidden="1" customHeight="1" outlineLevel="2">
      <c r="A136" s="9"/>
      <c r="B136" s="9"/>
      <c r="C136" s="9"/>
      <c r="D136" s="26"/>
      <c r="E136" s="714"/>
      <c r="F136" s="87">
        <v>7</v>
      </c>
      <c r="G136" s="121"/>
      <c r="H136" s="146"/>
      <c r="I136" s="148"/>
      <c r="J136" s="148"/>
      <c r="K136" s="148"/>
      <c r="L136" s="148"/>
      <c r="M136" s="148"/>
      <c r="N136" s="147"/>
      <c r="O136" s="69">
        <f>IF(A5stdlife="n/a","n/a",IF(O$3&gt;(A5stdlife+$F136),(Input!$N$215*(1+vanilla7)^0.5)-SUM($N136:N136),(Input!$N$215*(1+vanilla7)^0.5)/A5stdlife))</f>
        <v>0</v>
      </c>
      <c r="P136" s="69">
        <f>IF(A5stdlife="n/a","n/a",IF(P$3&gt;(A5stdlife+$F136),(Input!$N$215*(1+vanilla7)^0.5)-SUM($N136:O136),(Input!$N$215*(1+vanilla7)^0.5)/A5stdlife))</f>
        <v>0</v>
      </c>
      <c r="Q136" s="69">
        <f>IF(A5stdlife="n/a","n/a",IF(Q$3&gt;(A5stdlife+$F136),(Input!$N$215*(1+vanilla7)^0.5)-SUM($N136:P136),(Input!$N$215*(1+vanilla7)^0.5)/A5stdlife))</f>
        <v>0</v>
      </c>
      <c r="R136" s="69"/>
      <c r="S136" s="103"/>
      <c r="T136" s="103"/>
      <c r="U136" s="103"/>
      <c r="V136" s="103"/>
      <c r="W136" s="103"/>
      <c r="X136" s="103"/>
      <c r="Y136" s="103"/>
      <c r="Z136" s="103"/>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hidden="1" customHeight="1" outlineLevel="2">
      <c r="A137" s="9"/>
      <c r="B137" s="9"/>
      <c r="C137" s="9"/>
      <c r="D137" s="26"/>
      <c r="E137" s="714"/>
      <c r="F137" s="87">
        <v>8</v>
      </c>
      <c r="G137" s="121"/>
      <c r="H137" s="146"/>
      <c r="I137" s="148"/>
      <c r="J137" s="148"/>
      <c r="K137" s="148"/>
      <c r="L137" s="148"/>
      <c r="M137" s="148"/>
      <c r="N137" s="148"/>
      <c r="O137" s="147"/>
      <c r="P137" s="69">
        <f>IF(A5stdlife="n/a","n/a",IF(P$3&gt;(A5stdlife+$F137),(Input!$O$215*(1+vanilla8)^0.5)-SUM($O137:O137),(Input!$O$215*(1+vanilla8)^0.5)/A5stdlife))</f>
        <v>0</v>
      </c>
      <c r="Q137" s="69">
        <f>IF(A5stdlife="n/a","n/a",IF(Q$3&gt;(A5stdlife+$F137),(Input!$O$215*(1+vanilla8)^0.5)-SUM($O137:P137),(Input!$O$215*(1+vanilla8)^0.5)/A5stdlife))</f>
        <v>0</v>
      </c>
      <c r="R137" s="69"/>
      <c r="S137" s="103"/>
      <c r="T137" s="103"/>
      <c r="U137" s="103"/>
      <c r="V137" s="103"/>
      <c r="W137" s="103"/>
      <c r="X137" s="103"/>
      <c r="Y137" s="103"/>
      <c r="Z137" s="103"/>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hidden="1" customHeight="1" outlineLevel="2">
      <c r="A138" s="9"/>
      <c r="B138" s="9"/>
      <c r="C138" s="9"/>
      <c r="D138" s="26"/>
      <c r="E138" s="714"/>
      <c r="F138" s="87">
        <v>9</v>
      </c>
      <c r="G138" s="121"/>
      <c r="H138" s="146"/>
      <c r="I138" s="148"/>
      <c r="J138" s="148"/>
      <c r="K138" s="148"/>
      <c r="L138" s="148"/>
      <c r="M138" s="148"/>
      <c r="N138" s="148"/>
      <c r="O138" s="148"/>
      <c r="P138" s="147"/>
      <c r="Q138" s="69">
        <f>IF(A5stdlife="n/a","n/a",IF(Q$3&gt;(A5stdlife+$F138),(Input!$P$215*(1+vanilla9)^0.5)-SUM($P138:P138),(Input!$P$215*(1+vanilla9)^0.5)/A5stdlife))</f>
        <v>0</v>
      </c>
      <c r="R138" s="69"/>
      <c r="S138" s="103"/>
      <c r="T138" s="103"/>
      <c r="U138" s="103"/>
      <c r="V138" s="103"/>
      <c r="W138" s="103"/>
      <c r="X138" s="103"/>
      <c r="Y138" s="103"/>
      <c r="Z138" s="103"/>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hidden="1" customHeight="1" outlineLevel="2">
      <c r="A139" s="9"/>
      <c r="B139" s="9"/>
      <c r="C139" s="9"/>
      <c r="D139" s="26"/>
      <c r="E139" s="714"/>
      <c r="F139" s="88">
        <v>10</v>
      </c>
      <c r="G139" s="121"/>
      <c r="H139" s="146"/>
      <c r="I139" s="148"/>
      <c r="J139" s="148"/>
      <c r="K139" s="148"/>
      <c r="L139" s="148"/>
      <c r="M139" s="148"/>
      <c r="N139" s="148"/>
      <c r="O139" s="148"/>
      <c r="P139" s="148"/>
      <c r="Q139" s="147"/>
      <c r="R139" s="69"/>
      <c r="S139" s="103"/>
      <c r="T139" s="103"/>
      <c r="U139" s="103"/>
      <c r="V139" s="103"/>
      <c r="W139" s="103"/>
      <c r="X139" s="103"/>
      <c r="Y139" s="103"/>
      <c r="Z139" s="103"/>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 r="A140" s="9"/>
      <c r="B140" s="9"/>
      <c r="C140" s="9"/>
      <c r="D140" s="271" t="str">
        <f>Asset5</f>
        <v>Towers and Conductor</v>
      </c>
      <c r="E140" s="9"/>
      <c r="F140" s="9"/>
      <c r="G140" s="121"/>
      <c r="H140" s="162">
        <f t="shared" ref="H140:M140" si="8">-SUM(H128:H139)</f>
        <v>-35.302266465515046</v>
      </c>
      <c r="I140" s="162">
        <f t="shared" si="8"/>
        <v>-35.393880359511918</v>
      </c>
      <c r="J140" s="162">
        <f t="shared" si="8"/>
        <v>-35.701491185213669</v>
      </c>
      <c r="K140" s="162">
        <f t="shared" si="8"/>
        <v>-35.846395221377207</v>
      </c>
      <c r="L140" s="162">
        <f t="shared" si="8"/>
        <v>-36.479598572390472</v>
      </c>
      <c r="M140" s="162">
        <f t="shared" si="8"/>
        <v>-37.048691688821414</v>
      </c>
      <c r="N140" s="69">
        <f>IF(COUNT($H140:M140)&gt;=Input!$Y$7,0, -SUM(N128:N139))</f>
        <v>0</v>
      </c>
      <c r="O140" s="69">
        <f>IF(COUNT($H140:N140)&gt;=Input!$Y$7,0, -SUM(O128:O139))</f>
        <v>0</v>
      </c>
      <c r="P140" s="69">
        <f>IF(COUNT($H140:O140)&gt;=Input!$Y$7,0, -SUM(P128:P139))</f>
        <v>0</v>
      </c>
      <c r="Q140" s="69">
        <f>IF(COUNT($H140:P140)&gt;=Input!$Y$7,0, -SUM(Q128:Q139))</f>
        <v>0</v>
      </c>
      <c r="R140" s="67"/>
      <c r="S140" s="105"/>
      <c r="T140" s="105"/>
      <c r="U140" s="105"/>
      <c r="V140" s="105"/>
      <c r="W140" s="105"/>
      <c r="X140" s="105"/>
      <c r="Y140" s="105"/>
      <c r="Z140" s="105"/>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272" t="str">
        <f>Asset6</f>
        <v>Establishment</v>
      </c>
      <c r="D141" s="158"/>
      <c r="E141" s="32" t="s">
        <v>26</v>
      </c>
      <c r="F141" s="31"/>
      <c r="G141" s="177"/>
      <c r="H141" s="68">
        <f>IF(H$3&gt;A6remlife,A6value-$G$635-SUM($G141:G141),IF(A6remlife="N/A","n/a",(A6value-$G$635)/A6remlife))</f>
        <v>2.8782382699829379</v>
      </c>
      <c r="I141" s="68">
        <f>IF(I$3&gt;A6remlife,A6value-$G$635-SUM($G141:H141),IF(A6remlife="N/A","n/a",(A6value-$G$635)/A6remlife))</f>
        <v>2.8782382699829379</v>
      </c>
      <c r="J141" s="68">
        <f>IF(J$3&gt;A6remlife,A6value-$G$635-SUM($G141:I141),IF(A6remlife="N/A","n/a",(A6value-$G$635)/A6remlife))</f>
        <v>2.8782382699829379</v>
      </c>
      <c r="K141" s="68">
        <f>IF(K$3&gt;A6remlife,A6value-$G$635-SUM($G141:J141),IF(A6remlife="N/A","n/a",(A6value-$G$635)/A6remlife))</f>
        <v>2.8782382699829379</v>
      </c>
      <c r="L141" s="68">
        <f>IF(L$3&gt;A6remlife,A6value-$G$635-SUM($G141:K141),IF(A6remlife="N/A","n/a",(A6value-$G$635)/A6remlife))</f>
        <v>2.8782382699829379</v>
      </c>
      <c r="M141" s="68">
        <f>IF(M$3&gt;A6remlife,A6value-$G$635-SUM($G141:L141),IF(A6remlife="N/A","n/a",(A6value-$G$635)/A6remlife))</f>
        <v>2.8782382699829379</v>
      </c>
      <c r="N141" s="68">
        <f>IF(N$3&gt;A6remlife,A6value-$G$635-SUM($G141:M141),IF(A6remlife="N/A","n/a",(A6value-$G$635)/A6remlife))</f>
        <v>2.8782382699829379</v>
      </c>
      <c r="O141" s="68">
        <f>IF(O$3&gt;A6remlife,A6value-$G$635-SUM($G141:N141),IF(A6remlife="N/A","n/a",(A6value-$G$635)/A6remlife))</f>
        <v>2.8782382699829379</v>
      </c>
      <c r="P141" s="68">
        <f>IF(P$3&gt;A6remlife,A6value-$G$635-SUM($G141:O141),IF(A6remlife="N/A","n/a",(A6value-$G$635)/A6remlife))</f>
        <v>2.8782382699829379</v>
      </c>
      <c r="Q141" s="68">
        <f>IF(Q$3&gt;A6remlife,A6value-$G$635-SUM($G141:P141),IF(A6remlife="N/A","n/a",(A6value-$G$635)/A6remlife))</f>
        <v>2.8782382699829379</v>
      </c>
      <c r="R141" s="68"/>
      <c r="S141" s="103"/>
      <c r="T141" s="103"/>
      <c r="U141" s="103"/>
      <c r="V141" s="103"/>
      <c r="W141" s="103"/>
      <c r="X141" s="103"/>
      <c r="Y141" s="103"/>
      <c r="Z141" s="103"/>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6"/>
      <c r="E142" s="713" t="s">
        <v>82</v>
      </c>
      <c r="F142" s="87"/>
      <c r="G142" s="121"/>
      <c r="H142" s="69"/>
      <c r="I142" s="69"/>
      <c r="J142" s="69"/>
      <c r="K142" s="69"/>
      <c r="L142" s="69"/>
      <c r="M142" s="160"/>
      <c r="N142" s="112"/>
      <c r="O142" s="69"/>
      <c r="P142" s="69"/>
      <c r="Q142" s="69"/>
      <c r="R142" s="69"/>
      <c r="S142" s="103"/>
      <c r="T142" s="103"/>
      <c r="U142" s="103"/>
      <c r="V142" s="103"/>
      <c r="W142" s="103"/>
      <c r="X142" s="103"/>
      <c r="Y142" s="103"/>
      <c r="Z142" s="103"/>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714"/>
      <c r="F143" s="87">
        <v>1</v>
      </c>
      <c r="G143" s="121"/>
      <c r="H143" s="145"/>
      <c r="I143" s="69">
        <f>IF(A6stdlife="n/a","n/a",IF(I$3&gt;(A6stdlife+$F143),(Input!$H$216*(1+vanilla1)^0.5)-SUM($H143:H143),(Input!$H$216*(1+vanilla1)^0.5)/A6stdlife))</f>
        <v>0.27784701671047818</v>
      </c>
      <c r="J143" s="69">
        <f>IF(A6stdlife="n/a","n/a",IF(J$3&gt;(A6stdlife+$F143),(Input!$H$216*(1+vanilla1)^0.5)-SUM($H143:I143),(Input!$H$216*(1+vanilla1)^0.5)/A6stdlife))</f>
        <v>0.27784701671047818</v>
      </c>
      <c r="K143" s="69">
        <f>IF(A6stdlife="n/a","n/a",IF(K$3&gt;(A6stdlife+$F143),(Input!$H$216*(1+vanilla1)^0.5)-SUM($H143:J143),(Input!$H$216*(1+vanilla1)^0.5)/A6stdlife))</f>
        <v>0.27784701671047818</v>
      </c>
      <c r="L143" s="69">
        <f>IF(A6stdlife="n/a","n/a",IF(L$3&gt;(A6stdlife+$F143),(Input!$H$216*(1+vanilla1)^0.5)-SUM($H143:K143),(Input!$H$216*(1+vanilla1)^0.5)/A6stdlife))</f>
        <v>0.27784701671047818</v>
      </c>
      <c r="M143" s="69">
        <f>IF(A6stdlife="n/a","n/a",IF(M$3&gt;(A6stdlife+$F143),(Input!$H$216*(1+vanilla1)^0.5)-SUM($H143:L143),(Input!$H$216*(1+vanilla1)^0.5)/A6stdlife))</f>
        <v>0.27784701671047818</v>
      </c>
      <c r="N143" s="69">
        <f>IF(A6stdlife="n/a","n/a",IF(N$3&gt;(A6stdlife+$F143),(Input!$H$216*(1+vanilla1)^0.5)-SUM($H143:M143),(Input!$H$216*(1+vanilla1)^0.5)/A6stdlife))</f>
        <v>0.27784701671047818</v>
      </c>
      <c r="O143" s="69">
        <f>IF(A6stdlife="n/a","n/a",IF(O$3&gt;(A6stdlife+$F143),(Input!$H$216*(1+vanilla1)^0.5)-SUM($H143:N143),(Input!$H$216*(1+vanilla1)^0.5)/A6stdlife))</f>
        <v>0.27784701671047818</v>
      </c>
      <c r="P143" s="69">
        <f>IF(A6stdlife="n/a","n/a",IF(P$3&gt;(A6stdlife+$F143),(Input!$H$216*(1+vanilla1)^0.5)-SUM($H143:O143),(Input!$H$216*(1+vanilla1)^0.5)/A6stdlife))</f>
        <v>0.27784701671047818</v>
      </c>
      <c r="Q143" s="69">
        <f>IF(A6stdlife="n/a","n/a",IF(Q$3&gt;(A6stdlife+$F143),(Input!$H$216*(1+vanilla1)^0.5)-SUM($H143:P143),(Input!$H$216*(1+vanilla1)^0.5)/A6stdlife))</f>
        <v>0.27784701671047818</v>
      </c>
      <c r="R143" s="69"/>
      <c r="S143" s="103"/>
      <c r="T143" s="103"/>
      <c r="U143" s="103"/>
      <c r="V143" s="103"/>
      <c r="W143" s="103"/>
      <c r="X143" s="103"/>
      <c r="Y143" s="103"/>
      <c r="Z143" s="103"/>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714"/>
      <c r="F144" s="87">
        <v>2</v>
      </c>
      <c r="G144" s="121"/>
      <c r="H144" s="146"/>
      <c r="I144" s="147"/>
      <c r="J144" s="69">
        <f>IF(A6stdlife="n/a","n/a",IF(J$3&gt;(A6stdlife+$F144),(Input!$I$216*(1+vanilla2)^0.5)-SUM($I144:I144),(Input!$I$216*(1+vanilla2)^0.5)/A6stdlife))</f>
        <v>0.23799270079390275</v>
      </c>
      <c r="K144" s="69">
        <f>IF(A6stdlife="n/a","n/a",IF(K$3&gt;(A6stdlife+$F144),(Input!$I$216*(1+vanilla2)^0.5)-SUM($I144:J144),(Input!$I$216*(1+vanilla2)^0.5)/A6stdlife))</f>
        <v>0.23799270079390275</v>
      </c>
      <c r="L144" s="69">
        <f>IF(A6stdlife="n/a","n/a",IF(L$3&gt;(A6stdlife+$F144),(Input!$I$216*(1+vanilla2)^0.5)-SUM($I144:K144),(Input!$I$216*(1+vanilla2)^0.5)/A6stdlife))</f>
        <v>0.23799270079390275</v>
      </c>
      <c r="M144" s="69">
        <f>IF(A6stdlife="n/a","n/a",IF(M$3&gt;(A6stdlife+$F144),(Input!$I$216*(1+vanilla2)^0.5)-SUM($I144:L144),(Input!$I$216*(1+vanilla2)^0.5)/A6stdlife))</f>
        <v>0.23799270079390275</v>
      </c>
      <c r="N144" s="69">
        <f>IF(A6stdlife="n/a","n/a",IF(N$3&gt;(A6stdlife+$F144),(Input!$I$216*(1+vanilla2)^0.5)-SUM($I144:M144),(Input!$I$216*(1+vanilla2)^0.5)/A6stdlife))</f>
        <v>0.23799270079390275</v>
      </c>
      <c r="O144" s="69">
        <f>IF(A6stdlife="n/a","n/a",IF(O$3&gt;(A6stdlife+$F144),(Input!$I$216*(1+vanilla2)^0.5)-SUM($I144:N144),(Input!$I$216*(1+vanilla2)^0.5)/A6stdlife))</f>
        <v>0.23799270079390275</v>
      </c>
      <c r="P144" s="69">
        <f>IF(A6stdlife="n/a","n/a",IF(P$3&gt;(A6stdlife+$F144),(Input!$I$216*(1+vanilla2)^0.5)-SUM($I144:O144),(Input!$I$216*(1+vanilla2)^0.5)/A6stdlife))</f>
        <v>0.23799270079390275</v>
      </c>
      <c r="Q144" s="69">
        <f>IF(A6stdlife="n/a","n/a",IF(Q$3&gt;(A6stdlife+$F144),(Input!$I$216*(1+vanilla2)^0.5)-SUM($I144:P144),(Input!$I$216*(1+vanilla2)^0.5)/A6stdlife))</f>
        <v>0.23799270079390275</v>
      </c>
      <c r="R144" s="69"/>
      <c r="S144" s="103"/>
      <c r="T144" s="103"/>
      <c r="U144" s="103"/>
      <c r="V144" s="103"/>
      <c r="W144" s="103"/>
      <c r="X144" s="103"/>
      <c r="Y144" s="103"/>
      <c r="Z144" s="103"/>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714"/>
      <c r="F145" s="87">
        <v>3</v>
      </c>
      <c r="G145" s="121"/>
      <c r="H145" s="146"/>
      <c r="I145" s="148"/>
      <c r="J145" s="147"/>
      <c r="K145" s="69">
        <f>IF(A6stdlife="n/a","n/a",IF(K$3&gt;(A6stdlife+$F145),(Input!$J$216*(1+vanilla3)^0.5)-SUM($J145:J145),(Input!$J$216*(1+vanilla3)^0.5)/A6stdlife))</f>
        <v>0.13389770506868542</v>
      </c>
      <c r="L145" s="69">
        <f>IF(A6stdlife="n/a","n/a",IF(L$3&gt;(A6stdlife+$F145),(Input!$J$216*(1+vanilla3)^0.5)-SUM($J145:K145),(Input!$J$216*(1+vanilla3)^0.5)/A6stdlife))</f>
        <v>0.13389770506868542</v>
      </c>
      <c r="M145" s="69">
        <f>IF(A6stdlife="n/a","n/a",IF(M$3&gt;(A6stdlife+$F145),(Input!$J$216*(1+vanilla3)^0.5)-SUM($J145:L145),(Input!$J$216*(1+vanilla3)^0.5)/A6stdlife))</f>
        <v>0.13389770506868542</v>
      </c>
      <c r="N145" s="69">
        <f>IF(A6stdlife="n/a","n/a",IF(N$3&gt;(A6stdlife+$F145),(Input!$J$216*(1+vanilla3)^0.5)-SUM($J145:M145),(Input!$J$216*(1+vanilla3)^0.5)/A6stdlife))</f>
        <v>0.13389770506868542</v>
      </c>
      <c r="O145" s="69">
        <f>IF(A6stdlife="n/a","n/a",IF(O$3&gt;(A6stdlife+$F145),(Input!$J$216*(1+vanilla3)^0.5)-SUM($J145:N145),(Input!$J$216*(1+vanilla3)^0.5)/A6stdlife))</f>
        <v>0.13389770506868542</v>
      </c>
      <c r="P145" s="69">
        <f>IF(A6stdlife="n/a","n/a",IF(P$3&gt;(A6stdlife+$F145),(Input!$J$216*(1+vanilla3)^0.5)-SUM($J145:O145),(Input!$J$216*(1+vanilla3)^0.5)/A6stdlife))</f>
        <v>0.13389770506868542</v>
      </c>
      <c r="Q145" s="69">
        <f>IF(A6stdlife="n/a","n/a",IF(Q$3&gt;(A6stdlife+$F145),(Input!$J$216*(1+vanilla3)^0.5)-SUM($J145:P145),(Input!$J$216*(1+vanilla3)^0.5)/A6stdlife))</f>
        <v>0.13389770506868542</v>
      </c>
      <c r="R145" s="69"/>
      <c r="S145" s="103"/>
      <c r="T145" s="103"/>
      <c r="U145" s="103"/>
      <c r="V145" s="103"/>
      <c r="W145" s="103"/>
      <c r="X145" s="103"/>
      <c r="Y145" s="103"/>
      <c r="Z145" s="103"/>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714"/>
      <c r="F146" s="87">
        <v>4</v>
      </c>
      <c r="G146" s="121"/>
      <c r="H146" s="146"/>
      <c r="I146" s="148"/>
      <c r="J146" s="148"/>
      <c r="K146" s="147"/>
      <c r="L146" s="69">
        <f>IF(A6stdlife="n/a","n/a",IF(L$3&gt;(A6stdlife+$F146),(Input!$K$216*(1+vanilla4)^0.5)-SUM($K146:K146),(Input!$K$216*(1+vanilla4)^0.5)/A6stdlife))</f>
        <v>0.13125387675702138</v>
      </c>
      <c r="M146" s="69">
        <f>IF(A6stdlife="n/a","n/a",IF(M$3&gt;(A6stdlife+$F146),(Input!$K$216*(1+vanilla4)^0.5)-SUM($K146:L146),(Input!$K$216*(1+vanilla4)^0.5)/A6stdlife))</f>
        <v>0.13125387675702138</v>
      </c>
      <c r="N146" s="69">
        <f>IF(A6stdlife="n/a","n/a",IF(N$3&gt;(A6stdlife+$F146),(Input!$K$216*(1+vanilla4)^0.5)-SUM($K146:M146),(Input!$K$216*(1+vanilla4)^0.5)/A6stdlife))</f>
        <v>0.13125387675702138</v>
      </c>
      <c r="O146" s="69">
        <f>IF(A6stdlife="n/a","n/a",IF(O$3&gt;(A6stdlife+$F146),(Input!$K$216*(1+vanilla4)^0.5)-SUM($K146:N146),(Input!$K$216*(1+vanilla4)^0.5)/A6stdlife))</f>
        <v>0.13125387675702138</v>
      </c>
      <c r="P146" s="69">
        <f>IF(A6stdlife="n/a","n/a",IF(P$3&gt;(A6stdlife+$F146),(Input!$K$216*(1+vanilla4)^0.5)-SUM($K146:O146),(Input!$K$216*(1+vanilla4)^0.5)/A6stdlife))</f>
        <v>0.13125387675702138</v>
      </c>
      <c r="Q146" s="69">
        <f>IF(A6stdlife="n/a","n/a",IF(Q$3&gt;(A6stdlife+$F146),(Input!$K$216*(1+vanilla4)^0.5)-SUM($K146:P146),(Input!$K$216*(1+vanilla4)^0.5)/A6stdlife))</f>
        <v>0.13125387675702138</v>
      </c>
      <c r="R146" s="69"/>
      <c r="S146" s="103"/>
      <c r="T146" s="103"/>
      <c r="U146" s="103"/>
      <c r="V146" s="103"/>
      <c r="W146" s="103"/>
      <c r="X146" s="103"/>
      <c r="Y146" s="103"/>
      <c r="Z146" s="103"/>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6"/>
      <c r="E147" s="714"/>
      <c r="F147" s="87">
        <v>5</v>
      </c>
      <c r="G147" s="121"/>
      <c r="H147" s="146"/>
      <c r="I147" s="148"/>
      <c r="J147" s="148"/>
      <c r="K147" s="148"/>
      <c r="L147" s="147"/>
      <c r="M147" s="69">
        <f>IF(A6stdlife="n/a","n/a",IF(M$3&gt;(A6stdlife+$F147),(Input!$L$216*(1+vanilla5)^0.5)-SUM($L147:L147),(Input!$L$216*(1+vanilla5)^0.5)/A6stdlife))</f>
        <v>0.42548045349342056</v>
      </c>
      <c r="N147" s="69">
        <f>IF(A6stdlife="n/a","n/a",IF(N$3&gt;(A6stdlife+$F147),(Input!$L$216*(1+vanilla5)^0.5)-SUM($L147:M147),(Input!$L$216*(1+vanilla5)^0.5)/A6stdlife))</f>
        <v>0.42548045349342056</v>
      </c>
      <c r="O147" s="69">
        <f>IF(A6stdlife="n/a","n/a",IF(O$3&gt;(A6stdlife+$F147),(Input!$L$216*(1+vanilla5)^0.5)-SUM($L147:N147),(Input!$L$216*(1+vanilla5)^0.5)/A6stdlife))</f>
        <v>0.42548045349342056</v>
      </c>
      <c r="P147" s="69">
        <f>IF(A6stdlife="n/a","n/a",IF(P$3&gt;(A6stdlife+$F147),(Input!$L$216*(1+vanilla5)^0.5)-SUM($L147:O147),(Input!$L$216*(1+vanilla5)^0.5)/A6stdlife))</f>
        <v>0.42548045349342056</v>
      </c>
      <c r="Q147" s="69">
        <f>IF(A6stdlife="n/a","n/a",IF(Q$3&gt;(A6stdlife+$F147),(Input!$L$216*(1+vanilla5)^0.5)-SUM($L147:P147),(Input!$L$216*(1+vanilla5)^0.5)/A6stdlife))</f>
        <v>0.42548045349342056</v>
      </c>
      <c r="R147" s="69"/>
      <c r="S147" s="103"/>
      <c r="T147" s="103"/>
      <c r="U147" s="103"/>
      <c r="V147" s="103"/>
      <c r="W147" s="103"/>
      <c r="X147" s="103"/>
      <c r="Y147" s="103"/>
      <c r="Z147" s="103"/>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103"/>
      <c r="BE147" s="103"/>
      <c r="BF147" s="103"/>
      <c r="BG147" s="103"/>
      <c r="BH147" s="103"/>
      <c r="BI147" s="103"/>
      <c r="BJ147" s="103"/>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6"/>
      <c r="E148" s="714"/>
      <c r="F148" s="87">
        <v>6</v>
      </c>
      <c r="G148" s="121"/>
      <c r="H148" s="146"/>
      <c r="I148" s="148"/>
      <c r="J148" s="148"/>
      <c r="K148" s="148"/>
      <c r="L148" s="148"/>
      <c r="M148" s="147"/>
      <c r="N148" s="69">
        <f>IF(A6stdlife="n/a","n/a",IF(N$3&gt;(A6stdlife+$F148),(Input!$M$216*(1+vanilla6)^0.5)-SUM($M148:M148),(Input!$M$216*(1+vanilla6)^0.5)/A6stdlife))</f>
        <v>0.18120539682402775</v>
      </c>
      <c r="O148" s="69">
        <f>IF(A6stdlife="n/a","n/a",IF(O$3&gt;(A6stdlife+$F148),(Input!$M$216*(1+vanilla6)^0.5)-SUM($M148:N148),(Input!$M$216*(1+vanilla6)^0.5)/A6stdlife))</f>
        <v>0.18120539682402775</v>
      </c>
      <c r="P148" s="69">
        <f>IF(A6stdlife="n/a","n/a",IF(P$3&gt;(A6stdlife+$F148),(Input!$M$216*(1+vanilla6)^0.5)-SUM($M148:O148),(Input!$M$216*(1+vanilla6)^0.5)/A6stdlife))</f>
        <v>0.18120539682402775</v>
      </c>
      <c r="Q148" s="69">
        <f>IF(A6stdlife="n/a","n/a",IF(Q$3&gt;(A6stdlife+$F148),(Input!$M$216*(1+vanilla6)^0.5)-SUM($M148:P148),(Input!$M$216*(1+vanilla6)^0.5)/A6stdlife))</f>
        <v>0.18120539682402775</v>
      </c>
      <c r="R148" s="69"/>
      <c r="S148" s="103"/>
      <c r="T148" s="103"/>
      <c r="U148" s="103"/>
      <c r="V148" s="103"/>
      <c r="W148" s="103"/>
      <c r="X148" s="103"/>
      <c r="Y148" s="103"/>
      <c r="Z148" s="103"/>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9"/>
      <c r="B149" s="9"/>
      <c r="C149" s="9"/>
      <c r="D149" s="26"/>
      <c r="E149" s="714"/>
      <c r="F149" s="87">
        <v>7</v>
      </c>
      <c r="G149" s="121"/>
      <c r="H149" s="146"/>
      <c r="I149" s="148"/>
      <c r="J149" s="148"/>
      <c r="K149" s="148"/>
      <c r="L149" s="148"/>
      <c r="M149" s="148"/>
      <c r="N149" s="147"/>
      <c r="O149" s="69">
        <f>IF(A6stdlife="n/a","n/a",IF(O$3&gt;(A6stdlife+$F149),(Input!$N$216*(1+vanilla7)^0.5)-SUM($N149:N149),(Input!$N$216*(1+vanilla7)^0.5)/A6stdlife))</f>
        <v>0</v>
      </c>
      <c r="P149" s="69">
        <f>IF(A6stdlife="n/a","n/a",IF(P$3&gt;(A6stdlife+$F149),(Input!$N$216*(1+vanilla7)^0.5)-SUM($N149:O149),(Input!$N$216*(1+vanilla7)^0.5)/A6stdlife))</f>
        <v>0</v>
      </c>
      <c r="Q149" s="69">
        <f>IF(A6stdlife="n/a","n/a",IF(Q$3&gt;(A6stdlife+$F149),(Input!$N$216*(1+vanilla7)^0.5)-SUM($N149:P149),(Input!$N$216*(1+vanilla7)^0.5)/A6stdlife))</f>
        <v>0</v>
      </c>
      <c r="R149" s="69"/>
      <c r="S149" s="103"/>
      <c r="T149" s="103"/>
      <c r="U149" s="103"/>
      <c r="V149" s="103"/>
      <c r="W149" s="103"/>
      <c r="X149" s="103"/>
      <c r="Y149" s="103"/>
      <c r="Z149" s="103"/>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714"/>
      <c r="F150" s="87">
        <v>8</v>
      </c>
      <c r="G150" s="121"/>
      <c r="H150" s="146"/>
      <c r="I150" s="148"/>
      <c r="J150" s="148"/>
      <c r="K150" s="148"/>
      <c r="L150" s="148"/>
      <c r="M150" s="148"/>
      <c r="N150" s="148"/>
      <c r="O150" s="147"/>
      <c r="P150" s="69">
        <f>IF(A6stdlife="n/a","n/a",IF(P$3&gt;(A6stdlife+$F150),(Input!$O$216*(1+vanilla8)^0.5)-SUM($O150:O150),(Input!$O$216*(1+vanilla8)^0.5)/A6stdlife))</f>
        <v>0</v>
      </c>
      <c r="Q150" s="69">
        <f>IF(A6stdlife="n/a","n/a",IF(Q$3&gt;(A6stdlife+$F150),(Input!$O$216*(1+vanilla8)^0.5)-SUM($O150:P150),(Input!$O$216*(1+vanilla8)^0.5)/A6stdlife))</f>
        <v>0</v>
      </c>
      <c r="R150" s="69"/>
      <c r="S150" s="103"/>
      <c r="T150" s="103"/>
      <c r="U150" s="103"/>
      <c r="V150" s="103"/>
      <c r="W150" s="103"/>
      <c r="X150" s="103"/>
      <c r="Y150" s="103"/>
      <c r="Z150" s="103"/>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714"/>
      <c r="F151" s="87">
        <v>9</v>
      </c>
      <c r="G151" s="121"/>
      <c r="H151" s="146"/>
      <c r="I151" s="148"/>
      <c r="J151" s="148"/>
      <c r="K151" s="148"/>
      <c r="L151" s="148"/>
      <c r="M151" s="148"/>
      <c r="N151" s="148"/>
      <c r="O151" s="148"/>
      <c r="P151" s="147"/>
      <c r="Q151" s="69">
        <f>IF(A6stdlife="n/a","n/a",IF(Q$3&gt;(A6stdlife+$F151),(Input!$P$216*(1+vanilla9)^0.5)-SUM($P151:P151),(Input!$P$216*(1+vanilla9)^0.5)/A6stdlife))</f>
        <v>0</v>
      </c>
      <c r="R151" s="69"/>
      <c r="S151" s="103"/>
      <c r="T151" s="103"/>
      <c r="U151" s="103"/>
      <c r="V151" s="103"/>
      <c r="W151" s="103"/>
      <c r="X151" s="103"/>
      <c r="Y151" s="103"/>
      <c r="Z151" s="103"/>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714"/>
      <c r="F152" s="88">
        <v>10</v>
      </c>
      <c r="G152" s="121"/>
      <c r="H152" s="146"/>
      <c r="I152" s="148"/>
      <c r="J152" s="148"/>
      <c r="K152" s="148"/>
      <c r="L152" s="148"/>
      <c r="M152" s="148"/>
      <c r="N152" s="148"/>
      <c r="O152" s="148"/>
      <c r="P152" s="148"/>
      <c r="Q152" s="147"/>
      <c r="R152" s="69"/>
      <c r="S152" s="103"/>
      <c r="T152" s="103"/>
      <c r="U152" s="103"/>
      <c r="V152" s="103"/>
      <c r="W152" s="103"/>
      <c r="X152" s="103"/>
      <c r="Y152" s="103"/>
      <c r="Z152" s="103"/>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 r="A153" s="9"/>
      <c r="B153" s="9"/>
      <c r="C153" s="9"/>
      <c r="D153" s="271" t="str">
        <f>Asset6</f>
        <v>Establishment</v>
      </c>
      <c r="E153" s="9"/>
      <c r="F153" s="9"/>
      <c r="G153" s="121"/>
      <c r="H153" s="162">
        <f t="shared" ref="H153:M153" si="9">-SUM(H141:H152)</f>
        <v>-2.8782382699829379</v>
      </c>
      <c r="I153" s="162">
        <f t="shared" si="9"/>
        <v>-3.1560852866934161</v>
      </c>
      <c r="J153" s="162">
        <f t="shared" si="9"/>
        <v>-3.3940779874873188</v>
      </c>
      <c r="K153" s="162">
        <f t="shared" si="9"/>
        <v>-3.5279756925560042</v>
      </c>
      <c r="L153" s="162">
        <f t="shared" si="9"/>
        <v>-3.6592295693130255</v>
      </c>
      <c r="M153" s="162">
        <f t="shared" si="9"/>
        <v>-4.0847100228064459</v>
      </c>
      <c r="N153" s="69">
        <f>IF(COUNT($H153:M153)&gt;=Input!$Y$7,0, -SUM(N141:N152))</f>
        <v>0</v>
      </c>
      <c r="O153" s="69">
        <f>IF(COUNT($H153:N153)&gt;=Input!$Y$7,0, -SUM(O141:O152))</f>
        <v>0</v>
      </c>
      <c r="P153" s="69">
        <f>IF(COUNT($H153:O153)&gt;=Input!$Y$7,0, -SUM(P141:P152))</f>
        <v>0</v>
      </c>
      <c r="Q153" s="69">
        <f>IF(COUNT($H153:P153)&gt;=Input!$Y$7,0, -SUM(Q141:Q152))</f>
        <v>0</v>
      </c>
      <c r="R153" s="67"/>
      <c r="S153" s="105"/>
      <c r="T153" s="105"/>
      <c r="U153" s="105"/>
      <c r="V153" s="105"/>
      <c r="W153" s="105"/>
      <c r="X153" s="105"/>
      <c r="Y153" s="105"/>
      <c r="Z153" s="105"/>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272" t="str">
        <f>Asset7</f>
        <v>Communications</v>
      </c>
      <c r="D154" s="158"/>
      <c r="E154" s="32" t="s">
        <v>26</v>
      </c>
      <c r="F154" s="31"/>
      <c r="G154" s="177"/>
      <c r="H154" s="68">
        <f>IF(H$3&gt;A7remlife,A7value-$G$636-SUM($G154:G154),IF(A7remlife="N/A","n/a",(A7value-$G$636)/A7remlife))</f>
        <v>0.80288438929012296</v>
      </c>
      <c r="I154" s="68">
        <f>IF(I$3&gt;A7remlife,A7value-$G$636-SUM($G154:H154),IF(A7remlife="N/A","n/a",(A7value-$G$636)/A7remlife))</f>
        <v>0.80288438929012296</v>
      </c>
      <c r="J154" s="68">
        <f>IF(J$3&gt;A7remlife,A7value-$G$636-SUM($G154:I154),IF(A7remlife="N/A","n/a",(A7value-$G$636)/A7remlife))</f>
        <v>0.80288438929012296</v>
      </c>
      <c r="K154" s="68">
        <f>IF(K$3&gt;A7remlife,A7value-$G$636-SUM($G154:J154),IF(A7remlife="N/A","n/a",(A7value-$G$636)/A7remlife))</f>
        <v>0.80288438929012296</v>
      </c>
      <c r="L154" s="68">
        <f>IF(L$3&gt;A7remlife,A7value-$G$636-SUM($G154:K154),IF(A7remlife="N/A","n/a",(A7value-$G$636)/A7remlife))</f>
        <v>0.80288438929012296</v>
      </c>
      <c r="M154" s="68">
        <f>IF(M$3&gt;A7remlife,A7value-$G$636-SUM($G154:L154),IF(A7remlife="N/A","n/a",(A7value-$G$636)/A7remlife))</f>
        <v>0.80288438929012296</v>
      </c>
      <c r="N154" s="68">
        <f>IF(N$3&gt;A7remlife,A7value-$G$636-SUM($G154:M154),IF(A7remlife="N/A","n/a",(A7value-$G$636)/A7remlife))</f>
        <v>0.80288438929012296</v>
      </c>
      <c r="O154" s="68">
        <f>IF(O$3&gt;A7remlife,A7value-$G$636-SUM($G154:N154),IF(A7remlife="N/A","n/a",(A7value-$G$636)/A7remlife))</f>
        <v>0.80288438929012296</v>
      </c>
      <c r="P154" s="68">
        <f>IF(P$3&gt;A7remlife,A7value-$G$636-SUM($G154:O154),IF(A7remlife="N/A","n/a",(A7value-$G$636)/A7remlife))</f>
        <v>0.44206343605297072</v>
      </c>
      <c r="Q154" s="68">
        <f>IF(Q$3&gt;A7remlife,A7value-$G$636-SUM($G154:P154),IF(A7remlife="N/A","n/a",(A7value-$G$636)/A7remlife))</f>
        <v>0</v>
      </c>
      <c r="R154" s="68"/>
      <c r="S154" s="103"/>
      <c r="T154" s="103"/>
      <c r="U154" s="103"/>
      <c r="V154" s="103"/>
      <c r="W154" s="103"/>
      <c r="X154" s="103"/>
      <c r="Y154" s="103"/>
      <c r="Z154" s="103"/>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6"/>
      <c r="E155" s="713" t="s">
        <v>82</v>
      </c>
      <c r="F155" s="87"/>
      <c r="G155" s="121"/>
      <c r="H155" s="69"/>
      <c r="I155" s="69"/>
      <c r="J155" s="69"/>
      <c r="K155" s="69"/>
      <c r="L155" s="69"/>
      <c r="M155" s="160"/>
      <c r="N155" s="112"/>
      <c r="O155" s="69"/>
      <c r="P155" s="69"/>
      <c r="Q155" s="69"/>
      <c r="R155" s="69"/>
      <c r="S155" s="103"/>
      <c r="T155" s="103"/>
      <c r="U155" s="103"/>
      <c r="V155" s="103"/>
      <c r="W155" s="103"/>
      <c r="X155" s="103"/>
      <c r="Y155" s="103"/>
      <c r="Z155" s="103"/>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714"/>
      <c r="F156" s="87">
        <v>1</v>
      </c>
      <c r="G156" s="121"/>
      <c r="H156" s="145"/>
      <c r="I156" s="69">
        <f>IF(A7stdlife="n/a","n/a",IF(I$3&gt;(A7stdlife+$F156),(Input!$H$217*(1+vanilla1)^0.5)-SUM($H156:H156),(Input!$H$217*(1+vanilla1)^0.5)/A7stdlife))</f>
        <v>2.2269520314347188E-2</v>
      </c>
      <c r="J156" s="69">
        <f>IF(A7stdlife="n/a","n/a",IF(J$3&gt;(A7stdlife+$F156),(Input!$H$217*(1+vanilla1)^0.5)-SUM($H156:I156),(Input!$H$217*(1+vanilla1)^0.5)/A7stdlife))</f>
        <v>2.2269520314347188E-2</v>
      </c>
      <c r="K156" s="69">
        <f>IF(A7stdlife="n/a","n/a",IF(K$3&gt;(A7stdlife+$F156),(Input!$H$217*(1+vanilla1)^0.5)-SUM($H156:J156),(Input!$H$217*(1+vanilla1)^0.5)/A7stdlife))</f>
        <v>2.2269520314347188E-2</v>
      </c>
      <c r="L156" s="69">
        <f>IF(A7stdlife="n/a","n/a",IF(L$3&gt;(A7stdlife+$F156),(Input!$H$217*(1+vanilla1)^0.5)-SUM($H156:K156),(Input!$H$217*(1+vanilla1)^0.5)/A7stdlife))</f>
        <v>2.2269520314347188E-2</v>
      </c>
      <c r="M156" s="69">
        <f>IF(A7stdlife="n/a","n/a",IF(M$3&gt;(A7stdlife+$F156),(Input!$H$217*(1+vanilla1)^0.5)-SUM($H156:L156),(Input!$H$217*(1+vanilla1)^0.5)/A7stdlife))</f>
        <v>2.2269520314347188E-2</v>
      </c>
      <c r="N156" s="69">
        <f>IF(A7stdlife="n/a","n/a",IF(N$3&gt;(A7stdlife+$F156),(Input!$H$217*(1+vanilla1)^0.5)-SUM($H156:M156),(Input!$H$217*(1+vanilla1)^0.5)/A7stdlife))</f>
        <v>2.2269520314347188E-2</v>
      </c>
      <c r="O156" s="69">
        <f>IF(A7stdlife="n/a","n/a",IF(O$3&gt;(A7stdlife+$F156),(Input!$H$217*(1+vanilla1)^0.5)-SUM($H156:N156),(Input!$H$217*(1+vanilla1)^0.5)/A7stdlife))</f>
        <v>2.2269520314347188E-2</v>
      </c>
      <c r="P156" s="69">
        <f>IF(A7stdlife="n/a","n/a",IF(P$3&gt;(A7stdlife+$F156),(Input!$H$217*(1+vanilla1)^0.5)-SUM($H156:O156),(Input!$H$217*(1+vanilla1)^0.5)/A7stdlife))</f>
        <v>2.2269520314347188E-2</v>
      </c>
      <c r="Q156" s="69">
        <f>IF(A7stdlife="n/a","n/a",IF(Q$3&gt;(A7stdlife+$F156),(Input!$H$217*(1+vanilla1)^0.5)-SUM($H156:P156),(Input!$H$217*(1+vanilla1)^0.5)/A7stdlife))</f>
        <v>2.2269520314347188E-2</v>
      </c>
      <c r="R156" s="69"/>
      <c r="S156" s="103"/>
      <c r="T156" s="103"/>
      <c r="U156" s="103"/>
      <c r="V156" s="103"/>
      <c r="W156" s="103"/>
      <c r="X156" s="103"/>
      <c r="Y156" s="103"/>
      <c r="Z156" s="103"/>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714"/>
      <c r="F157" s="87">
        <v>2</v>
      </c>
      <c r="G157" s="121"/>
      <c r="H157" s="146"/>
      <c r="I157" s="147"/>
      <c r="J157" s="69">
        <f>IF(A7stdlife="n/a","n/a",IF(J$3&gt;(A7stdlife+$F157),(Input!$I$217*(1+vanilla2)^0.5)-SUM($I157:I157),(Input!$I$217*(1+vanilla2)^0.5)/A7stdlife))</f>
        <v>0.13029069987877229</v>
      </c>
      <c r="K157" s="69">
        <f>IF(A7stdlife="n/a","n/a",IF(K$3&gt;(A7stdlife+$F157),(Input!$I$217*(1+vanilla2)^0.5)-SUM($I157:J157),(Input!$I$217*(1+vanilla2)^0.5)/A7stdlife))</f>
        <v>0.13029069987877229</v>
      </c>
      <c r="L157" s="69">
        <f>IF(A7stdlife="n/a","n/a",IF(L$3&gt;(A7stdlife+$F157),(Input!$I$217*(1+vanilla2)^0.5)-SUM($I157:K157),(Input!$I$217*(1+vanilla2)^0.5)/A7stdlife))</f>
        <v>0.13029069987877229</v>
      </c>
      <c r="M157" s="69">
        <f>IF(A7stdlife="n/a","n/a",IF(M$3&gt;(A7stdlife+$F157),(Input!$I$217*(1+vanilla2)^0.5)-SUM($I157:L157),(Input!$I$217*(1+vanilla2)^0.5)/A7stdlife))</f>
        <v>0.13029069987877229</v>
      </c>
      <c r="N157" s="69">
        <f>IF(A7stdlife="n/a","n/a",IF(N$3&gt;(A7stdlife+$F157),(Input!$I$217*(1+vanilla2)^0.5)-SUM($I157:M157),(Input!$I$217*(1+vanilla2)^0.5)/A7stdlife))</f>
        <v>0.13029069987877229</v>
      </c>
      <c r="O157" s="69">
        <f>IF(A7stdlife="n/a","n/a",IF(O$3&gt;(A7stdlife+$F157),(Input!$I$217*(1+vanilla2)^0.5)-SUM($I157:N157),(Input!$I$217*(1+vanilla2)^0.5)/A7stdlife))</f>
        <v>0.13029069987877229</v>
      </c>
      <c r="P157" s="69">
        <f>IF(A7stdlife="n/a","n/a",IF(P$3&gt;(A7stdlife+$F157),(Input!$I$217*(1+vanilla2)^0.5)-SUM($I157:O157),(Input!$I$217*(1+vanilla2)^0.5)/A7stdlife))</f>
        <v>0.13029069987877229</v>
      </c>
      <c r="Q157" s="69">
        <f>IF(A7stdlife="n/a","n/a",IF(Q$3&gt;(A7stdlife+$F157),(Input!$I$217*(1+vanilla2)^0.5)-SUM($I157:P157),(Input!$I$217*(1+vanilla2)^0.5)/A7stdlife))</f>
        <v>0.13029069987877229</v>
      </c>
      <c r="R157" s="69"/>
      <c r="S157" s="103"/>
      <c r="T157" s="103"/>
      <c r="U157" s="103"/>
      <c r="V157" s="103"/>
      <c r="W157" s="103"/>
      <c r="X157" s="103"/>
      <c r="Y157" s="103"/>
      <c r="Z157" s="103"/>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714"/>
      <c r="F158" s="87">
        <v>3</v>
      </c>
      <c r="G158" s="121"/>
      <c r="H158" s="146"/>
      <c r="I158" s="148"/>
      <c r="J158" s="147"/>
      <c r="K158" s="69">
        <f>IF(A7stdlife="n/a","n/a",IF(K$3&gt;(A7stdlife+$F158),(Input!$J$217*(1+vanilla3)^0.5)-SUM($J158:J158),(Input!$J$217*(1+vanilla3)^0.5)/A7stdlife))</f>
        <v>0.75557594456709942</v>
      </c>
      <c r="L158" s="69">
        <f>IF(A7stdlife="n/a","n/a",IF(L$3&gt;(A7stdlife+$F158),(Input!$J$217*(1+vanilla3)^0.5)-SUM($J158:K158),(Input!$J$217*(1+vanilla3)^0.5)/A7stdlife))</f>
        <v>0.75557594456709942</v>
      </c>
      <c r="M158" s="69">
        <f>IF(A7stdlife="n/a","n/a",IF(M$3&gt;(A7stdlife+$F158),(Input!$J$217*(1+vanilla3)^0.5)-SUM($J158:L158),(Input!$J$217*(1+vanilla3)^0.5)/A7stdlife))</f>
        <v>0.75557594456709942</v>
      </c>
      <c r="N158" s="69">
        <f>IF(A7stdlife="n/a","n/a",IF(N$3&gt;(A7stdlife+$F158),(Input!$J$217*(1+vanilla3)^0.5)-SUM($J158:M158),(Input!$J$217*(1+vanilla3)^0.5)/A7stdlife))</f>
        <v>0.75557594456709942</v>
      </c>
      <c r="O158" s="69">
        <f>IF(A7stdlife="n/a","n/a",IF(O$3&gt;(A7stdlife+$F158),(Input!$J$217*(1+vanilla3)^0.5)-SUM($J158:N158),(Input!$J$217*(1+vanilla3)^0.5)/A7stdlife))</f>
        <v>0.75557594456709942</v>
      </c>
      <c r="P158" s="69">
        <f>IF(A7stdlife="n/a","n/a",IF(P$3&gt;(A7stdlife+$F158),(Input!$J$217*(1+vanilla3)^0.5)-SUM($J158:O158),(Input!$J$217*(1+vanilla3)^0.5)/A7stdlife))</f>
        <v>0.75557594456709942</v>
      </c>
      <c r="Q158" s="69">
        <f>IF(A7stdlife="n/a","n/a",IF(Q$3&gt;(A7stdlife+$F158),(Input!$J$217*(1+vanilla3)^0.5)-SUM($J158:P158),(Input!$J$217*(1+vanilla3)^0.5)/A7stdlife))</f>
        <v>0.75557594456709942</v>
      </c>
      <c r="R158" s="69"/>
      <c r="S158" s="103"/>
      <c r="T158" s="103"/>
      <c r="U158" s="103"/>
      <c r="V158" s="103"/>
      <c r="W158" s="103"/>
      <c r="X158" s="103"/>
      <c r="Y158" s="103"/>
      <c r="Z158" s="103"/>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714"/>
      <c r="F159" s="87">
        <v>4</v>
      </c>
      <c r="G159" s="121"/>
      <c r="H159" s="146"/>
      <c r="I159" s="148"/>
      <c r="J159" s="148"/>
      <c r="K159" s="147"/>
      <c r="L159" s="69">
        <f>IF(A7stdlife="n/a","n/a",IF(L$3&gt;(A7stdlife+$F159),(Input!$K$217*(1+vanilla4)^0.5)-SUM($K159:K159),(Input!$K$217*(1+vanilla4)^0.5)/A7stdlife))</f>
        <v>0.41371344148122696</v>
      </c>
      <c r="M159" s="69">
        <f>IF(A7stdlife="n/a","n/a",IF(M$3&gt;(A7stdlife+$F159),(Input!$K$217*(1+vanilla4)^0.5)-SUM($K159:L159),(Input!$K$217*(1+vanilla4)^0.5)/A7stdlife))</f>
        <v>0.41371344148122696</v>
      </c>
      <c r="N159" s="69">
        <f>IF(A7stdlife="n/a","n/a",IF(N$3&gt;(A7stdlife+$F159),(Input!$K$217*(1+vanilla4)^0.5)-SUM($K159:M159),(Input!$K$217*(1+vanilla4)^0.5)/A7stdlife))</f>
        <v>0.41371344148122696</v>
      </c>
      <c r="O159" s="69">
        <f>IF(A7stdlife="n/a","n/a",IF(O$3&gt;(A7stdlife+$F159),(Input!$K$217*(1+vanilla4)^0.5)-SUM($K159:N159),(Input!$K$217*(1+vanilla4)^0.5)/A7stdlife))</f>
        <v>0.41371344148122696</v>
      </c>
      <c r="P159" s="69">
        <f>IF(A7stdlife="n/a","n/a",IF(P$3&gt;(A7stdlife+$F159),(Input!$K$217*(1+vanilla4)^0.5)-SUM($K159:O159),(Input!$K$217*(1+vanilla4)^0.5)/A7stdlife))</f>
        <v>0.41371344148122696</v>
      </c>
      <c r="Q159" s="69">
        <f>IF(A7stdlife="n/a","n/a",IF(Q$3&gt;(A7stdlife+$F159),(Input!$K$217*(1+vanilla4)^0.5)-SUM($K159:P159),(Input!$K$217*(1+vanilla4)^0.5)/A7stdlife))</f>
        <v>0.41371344148122696</v>
      </c>
      <c r="R159" s="69"/>
      <c r="S159" s="103"/>
      <c r="T159" s="103"/>
      <c r="U159" s="103"/>
      <c r="V159" s="103"/>
      <c r="W159" s="103"/>
      <c r="X159" s="103"/>
      <c r="Y159" s="103"/>
      <c r="Z159" s="103"/>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6"/>
      <c r="E160" s="714"/>
      <c r="F160" s="87">
        <v>5</v>
      </c>
      <c r="G160" s="121"/>
      <c r="H160" s="146"/>
      <c r="I160" s="148"/>
      <c r="J160" s="148"/>
      <c r="K160" s="148"/>
      <c r="L160" s="147"/>
      <c r="M160" s="69">
        <f>IF(A7stdlife="n/a","n/a",IF(M$3&gt;(A7stdlife+$F160),(Input!$L$217*(1+vanilla5)^0.5)-SUM($L160:L160),(Input!$L$217*(1+vanilla5)^0.5)/A7stdlife))</f>
        <v>0.35212481866148582</v>
      </c>
      <c r="N160" s="69">
        <f>IF(A7stdlife="n/a","n/a",IF(N$3&gt;(A7stdlife+$F160),(Input!$L$217*(1+vanilla5)^0.5)-SUM($L160:M160),(Input!$L$217*(1+vanilla5)^0.5)/A7stdlife))</f>
        <v>0.35212481866148582</v>
      </c>
      <c r="O160" s="69">
        <f>IF(A7stdlife="n/a","n/a",IF(O$3&gt;(A7stdlife+$F160),(Input!$L$217*(1+vanilla5)^0.5)-SUM($L160:N160),(Input!$L$217*(1+vanilla5)^0.5)/A7stdlife))</f>
        <v>0.35212481866148582</v>
      </c>
      <c r="P160" s="69">
        <f>IF(A7stdlife="n/a","n/a",IF(P$3&gt;(A7stdlife+$F160),(Input!$L$217*(1+vanilla5)^0.5)-SUM($L160:O160),(Input!$L$217*(1+vanilla5)^0.5)/A7stdlife))</f>
        <v>0.35212481866148582</v>
      </c>
      <c r="Q160" s="69">
        <f>IF(A7stdlife="n/a","n/a",IF(Q$3&gt;(A7stdlife+$F160),(Input!$L$217*(1+vanilla5)^0.5)-SUM($L160:P160),(Input!$L$217*(1+vanilla5)^0.5)/A7stdlife))</f>
        <v>0.35212481866148582</v>
      </c>
      <c r="R160" s="69"/>
      <c r="S160" s="103"/>
      <c r="T160" s="103"/>
      <c r="U160" s="103"/>
      <c r="V160" s="103"/>
      <c r="W160" s="103"/>
      <c r="X160" s="103"/>
      <c r="Y160" s="103"/>
      <c r="Z160" s="103"/>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103"/>
      <c r="BE160" s="103"/>
      <c r="BF160" s="103"/>
      <c r="BG160" s="103"/>
      <c r="BH160" s="103"/>
      <c r="BI160" s="103"/>
      <c r="BJ160" s="103"/>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6"/>
      <c r="E161" s="714"/>
      <c r="F161" s="87">
        <v>6</v>
      </c>
      <c r="G161" s="121"/>
      <c r="H161" s="146"/>
      <c r="I161" s="148"/>
      <c r="J161" s="148"/>
      <c r="K161" s="148"/>
      <c r="L161" s="148"/>
      <c r="M161" s="147"/>
      <c r="N161" s="69">
        <f>IF(A7stdlife="n/a","n/a",IF(N$3&gt;(A7stdlife+$F161),(Input!$M$217*(1+vanilla6)^0.5)-SUM($M161:M161),(Input!$M$217*(1+vanilla6)^0.5)/A7stdlife))</f>
        <v>0.31852987246210973</v>
      </c>
      <c r="O161" s="69">
        <f>IF(A7stdlife="n/a","n/a",IF(O$3&gt;(A7stdlife+$F161),(Input!$M$217*(1+vanilla6)^0.5)-SUM($M161:N161),(Input!$M$217*(1+vanilla6)^0.5)/A7stdlife))</f>
        <v>0.31852987246210973</v>
      </c>
      <c r="P161" s="69">
        <f>IF(A7stdlife="n/a","n/a",IF(P$3&gt;(A7stdlife+$F161),(Input!$M$217*(1+vanilla6)^0.5)-SUM($M161:O161),(Input!$M$217*(1+vanilla6)^0.5)/A7stdlife))</f>
        <v>0.31852987246210973</v>
      </c>
      <c r="Q161" s="69">
        <f>IF(A7stdlife="n/a","n/a",IF(Q$3&gt;(A7stdlife+$F161),(Input!$M$217*(1+vanilla6)^0.5)-SUM($M161:P161),(Input!$M$217*(1+vanilla6)^0.5)/A7stdlife))</f>
        <v>0.31852987246210973</v>
      </c>
      <c r="R161" s="69"/>
      <c r="S161" s="103"/>
      <c r="T161" s="103"/>
      <c r="U161" s="103"/>
      <c r="V161" s="103"/>
      <c r="W161" s="103"/>
      <c r="X161" s="103"/>
      <c r="Y161" s="103"/>
      <c r="Z161" s="103"/>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9"/>
      <c r="B162" s="9"/>
      <c r="C162" s="9"/>
      <c r="D162" s="26"/>
      <c r="E162" s="714"/>
      <c r="F162" s="87">
        <v>7</v>
      </c>
      <c r="G162" s="121"/>
      <c r="H162" s="146"/>
      <c r="I162" s="148"/>
      <c r="J162" s="148"/>
      <c r="K162" s="148"/>
      <c r="L162" s="148"/>
      <c r="M162" s="148"/>
      <c r="N162" s="147"/>
      <c r="O162" s="69">
        <f>IF(A7stdlife="n/a","n/a",IF(O$3&gt;(A7stdlife+$F162),(Input!$N$217*(1+vanilla7)^0.5)-SUM($N162:N162),(Input!$N$217*(1+vanilla7)^0.5)/A7stdlife))</f>
        <v>0</v>
      </c>
      <c r="P162" s="69">
        <f>IF(A7stdlife="n/a","n/a",IF(P$3&gt;(A7stdlife+$F162),(Input!$N$217*(1+vanilla7)^0.5)-SUM($N162:O162),(Input!$N$217*(1+vanilla7)^0.5)/A7stdlife))</f>
        <v>0</v>
      </c>
      <c r="Q162" s="69">
        <f>IF(A7stdlife="n/a","n/a",IF(Q$3&gt;(A7stdlife+$F162),(Input!$N$217*(1+vanilla7)^0.5)-SUM($N162:P162),(Input!$N$217*(1+vanilla7)^0.5)/A7stdlife))</f>
        <v>0</v>
      </c>
      <c r="R162" s="69"/>
      <c r="S162" s="103"/>
      <c r="T162" s="103"/>
      <c r="U162" s="103"/>
      <c r="V162" s="103"/>
      <c r="W162" s="103"/>
      <c r="X162" s="103"/>
      <c r="Y162" s="103"/>
      <c r="Z162" s="103"/>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714"/>
      <c r="F163" s="87">
        <v>8</v>
      </c>
      <c r="G163" s="121"/>
      <c r="H163" s="146"/>
      <c r="I163" s="148"/>
      <c r="J163" s="148"/>
      <c r="K163" s="148"/>
      <c r="L163" s="148"/>
      <c r="M163" s="148"/>
      <c r="N163" s="148"/>
      <c r="O163" s="147"/>
      <c r="P163" s="69">
        <f>IF(A7stdlife="n/a","n/a",IF(P$3&gt;(A7stdlife+$F163),(Input!$O$217*(1+vanilla8)^0.5)-SUM($O163:O163),(Input!$O$217*(1+vanilla8)^0.5)/A7stdlife))</f>
        <v>0</v>
      </c>
      <c r="Q163" s="69">
        <f>IF(A7stdlife="n/a","n/a",IF(Q$3&gt;(A7stdlife+$F163),(Input!$O$217*(1+vanilla8)^0.5)-SUM($O163:P163),(Input!$O$217*(1+vanilla8)^0.5)/A7stdlife))</f>
        <v>0</v>
      </c>
      <c r="R163" s="69"/>
      <c r="S163" s="103"/>
      <c r="T163" s="103"/>
      <c r="U163" s="103"/>
      <c r="V163" s="103"/>
      <c r="W163" s="103"/>
      <c r="X163" s="103"/>
      <c r="Y163" s="103"/>
      <c r="Z163" s="103"/>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714"/>
      <c r="F164" s="87">
        <v>9</v>
      </c>
      <c r="G164" s="121"/>
      <c r="H164" s="146"/>
      <c r="I164" s="148"/>
      <c r="J164" s="148"/>
      <c r="K164" s="148"/>
      <c r="L164" s="148"/>
      <c r="M164" s="148"/>
      <c r="N164" s="148"/>
      <c r="O164" s="148"/>
      <c r="P164" s="147"/>
      <c r="Q164" s="69">
        <f>IF(A7stdlife="n/a","n/a",IF(Q$3&gt;(A7stdlife+$F164),(Input!$P$217*(1+vanilla9)^0.5)-SUM($P164:P164),(Input!$P$217*(1+vanilla9)^0.5)/A7stdlife))</f>
        <v>0</v>
      </c>
      <c r="R164" s="69"/>
      <c r="S164" s="103"/>
      <c r="T164" s="103"/>
      <c r="U164" s="103"/>
      <c r="V164" s="103"/>
      <c r="W164" s="103"/>
      <c r="X164" s="103"/>
      <c r="Y164" s="103"/>
      <c r="Z164" s="103"/>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714"/>
      <c r="F165" s="88">
        <v>10</v>
      </c>
      <c r="G165" s="121"/>
      <c r="H165" s="146"/>
      <c r="I165" s="148"/>
      <c r="J165" s="148"/>
      <c r="K165" s="148"/>
      <c r="L165" s="148"/>
      <c r="M165" s="148"/>
      <c r="N165" s="148"/>
      <c r="O165" s="148"/>
      <c r="P165" s="148"/>
      <c r="Q165" s="147"/>
      <c r="R165" s="69"/>
      <c r="S165" s="103"/>
      <c r="T165" s="103"/>
      <c r="U165" s="103"/>
      <c r="V165" s="103"/>
      <c r="W165" s="103"/>
      <c r="X165" s="103"/>
      <c r="Y165" s="103"/>
      <c r="Z165" s="103"/>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 r="A166" s="9"/>
      <c r="B166" s="9"/>
      <c r="C166" s="9"/>
      <c r="D166" s="271" t="str">
        <f>Asset7</f>
        <v>Communications</v>
      </c>
      <c r="E166" s="9"/>
      <c r="F166" s="9"/>
      <c r="G166" s="121"/>
      <c r="H166" s="162">
        <f t="shared" ref="H166:M166" si="10">-SUM(H154:H165)</f>
        <v>-0.80288438929012296</v>
      </c>
      <c r="I166" s="162">
        <f t="shared" si="10"/>
        <v>-0.8251539096044701</v>
      </c>
      <c r="J166" s="162">
        <f t="shared" si="10"/>
        <v>-0.95544460948324239</v>
      </c>
      <c r="K166" s="162">
        <f t="shared" si="10"/>
        <v>-1.7110205540503418</v>
      </c>
      <c r="L166" s="162">
        <f t="shared" si="10"/>
        <v>-2.1247339955315687</v>
      </c>
      <c r="M166" s="162">
        <f t="shared" si="10"/>
        <v>-2.4768588141930543</v>
      </c>
      <c r="N166" s="69">
        <f>IF(COUNT($H166:M166)&gt;=Input!$Y$7,0, -SUM(N154:N165))</f>
        <v>0</v>
      </c>
      <c r="O166" s="69">
        <f>IF(COUNT($H166:N166)&gt;=Input!$Y$7,0, -SUM(O154:O165))</f>
        <v>0</v>
      </c>
      <c r="P166" s="69">
        <f>IF(COUNT($H166:O166)&gt;=Input!$Y$7,0, -SUM(P154:P165))</f>
        <v>0</v>
      </c>
      <c r="Q166" s="69">
        <f>IF(COUNT($H166:P166)&gt;=Input!$Y$7,0, -SUM(Q154:Q165))</f>
        <v>0</v>
      </c>
      <c r="R166" s="67"/>
      <c r="S166" s="105"/>
      <c r="T166" s="105"/>
      <c r="U166" s="105"/>
      <c r="V166" s="105"/>
      <c r="W166" s="105"/>
      <c r="X166" s="105"/>
      <c r="Y166" s="105"/>
      <c r="Z166" s="105"/>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272" t="str">
        <f>Asset8</f>
        <v>Inventory</v>
      </c>
      <c r="D167" s="158"/>
      <c r="E167" s="32" t="s">
        <v>26</v>
      </c>
      <c r="F167" s="31"/>
      <c r="G167" s="177"/>
      <c r="H167" s="68" t="str">
        <f>IF(H$3&gt;A8remlife,A8value-$G$637-SUM($G167:G167),IF(A8remlife="N/A","n/a",(A8value-$G$637)/A8remlife))</f>
        <v>n/a</v>
      </c>
      <c r="I167" s="68" t="str">
        <f>IF(I$3&gt;A8remlife,A8value-$G$637-SUM($G167:H167),IF(A8remlife="N/A","n/a",(A8value-$G$637)/A8remlife))</f>
        <v>n/a</v>
      </c>
      <c r="J167" s="68" t="str">
        <f>IF(J$3&gt;A8remlife,A8value-$G$637-SUM($G167:I167),IF(A8remlife="N/A","n/a",(A8value-$G$637)/A8remlife))</f>
        <v>n/a</v>
      </c>
      <c r="K167" s="68" t="str">
        <f>IF(K$3&gt;A8remlife,A8value-$G$637-SUM($G167:J167),IF(A8remlife="N/A","n/a",(A8value-$G$637)/A8remlife))</f>
        <v>n/a</v>
      </c>
      <c r="L167" s="68" t="str">
        <f>IF(L$3&gt;A8remlife,A8value-$G$637-SUM($G167:K167),IF(A8remlife="N/A","n/a",(A8value-$G$637)/A8remlife))</f>
        <v>n/a</v>
      </c>
      <c r="M167" s="68" t="str">
        <f>IF(M$3&gt;A8remlife,A8value-$G$637-SUM($G167:L167),IF(A8remlife="N/A","n/a",(A8value-$G$637)/A8remlife))</f>
        <v>n/a</v>
      </c>
      <c r="N167" s="68" t="str">
        <f>IF(N$3&gt;A8remlife,A8value-$G$637-SUM($G167:M167),IF(A8remlife="N/A","n/a",(A8value-$G$637)/A8remlife))</f>
        <v>n/a</v>
      </c>
      <c r="O167" s="68" t="str">
        <f>IF(O$3&gt;A8remlife,A8value-$G$637-SUM($G167:N167),IF(A8remlife="N/A","n/a",(A8value-$G$637)/A8remlife))</f>
        <v>n/a</v>
      </c>
      <c r="P167" s="68" t="str">
        <f>IF(P$3&gt;A8remlife,A8value-$G$637-SUM($G167:O167),IF(A8remlife="N/A","n/a",(A8value-$G$637)/A8remlife))</f>
        <v>n/a</v>
      </c>
      <c r="Q167" s="68" t="str">
        <f>IF(Q$3&gt;A8remlife,A8value-$G$637-SUM($G167:P167),IF(A8remlife="N/A","n/a",(A8value-$G$637)/A8remlife))</f>
        <v>n/a</v>
      </c>
      <c r="R167" s="68"/>
      <c r="S167" s="103"/>
      <c r="T167" s="103"/>
      <c r="U167" s="103"/>
      <c r="V167" s="103"/>
      <c r="W167" s="103"/>
      <c r="X167" s="103"/>
      <c r="Y167" s="103"/>
      <c r="Z167" s="103"/>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6"/>
      <c r="E168" s="713" t="s">
        <v>82</v>
      </c>
      <c r="F168" s="87"/>
      <c r="G168" s="121"/>
      <c r="H168" s="69"/>
      <c r="I168" s="69"/>
      <c r="J168" s="69"/>
      <c r="K168" s="69"/>
      <c r="L168" s="69"/>
      <c r="M168" s="160"/>
      <c r="N168" s="112"/>
      <c r="O168" s="69"/>
      <c r="P168" s="69"/>
      <c r="Q168" s="69"/>
      <c r="R168" s="69"/>
      <c r="S168" s="103"/>
      <c r="T168" s="103"/>
      <c r="U168" s="103"/>
      <c r="V168" s="103"/>
      <c r="W168" s="103"/>
      <c r="X168" s="103"/>
      <c r="Y168" s="103"/>
      <c r="Z168" s="103"/>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714"/>
      <c r="F169" s="87">
        <v>1</v>
      </c>
      <c r="G169" s="121"/>
      <c r="H169" s="145"/>
      <c r="I169" s="69" t="str">
        <f>IF(A8stdlife="n/a","n/a",IF(I$3&gt;(A8stdlife+$F169),(Input!$H$218*(1+vanilla1)^0.5)-SUM($H169:H169),(Input!$H$218*(1+vanilla1)^0.5)/A8stdlife))</f>
        <v>n/a</v>
      </c>
      <c r="J169" s="69" t="str">
        <f>IF(A8stdlife="n/a","n/a",IF(J$3&gt;(A8stdlife+$F169),(Input!$H$218*(1+vanilla1)^0.5)-SUM($H169:I169),(Input!$H$218*(1+vanilla1)^0.5)/A8stdlife))</f>
        <v>n/a</v>
      </c>
      <c r="K169" s="69" t="str">
        <f>IF(A8stdlife="n/a","n/a",IF(K$3&gt;(A8stdlife+$F169),(Input!$H$218*(1+vanilla1)^0.5)-SUM($H169:J169),(Input!$H$218*(1+vanilla1)^0.5)/A8stdlife))</f>
        <v>n/a</v>
      </c>
      <c r="L169" s="69" t="str">
        <f>IF(A8stdlife="n/a","n/a",IF(L$3&gt;(A8stdlife+$F169),(Input!$H$218*(1+vanilla1)^0.5)-SUM($H169:K169),(Input!$H$218*(1+vanilla1)^0.5)/A8stdlife))</f>
        <v>n/a</v>
      </c>
      <c r="M169" s="69" t="str">
        <f>IF(A8stdlife="n/a","n/a",IF(M$3&gt;(A8stdlife+$F169),(Input!$H$218*(1+vanilla1)^0.5)-SUM($H169:L169),(Input!$H$218*(1+vanilla1)^0.5)/A8stdlife))</f>
        <v>n/a</v>
      </c>
      <c r="N169" s="69" t="str">
        <f>IF(A8stdlife="n/a","n/a",IF(N$3&gt;(A8stdlife+$F169),(Input!$H$218*(1+vanilla1)^0.5)-SUM($H169:M169),(Input!$H$218*(1+vanilla1)^0.5)/A8stdlife))</f>
        <v>n/a</v>
      </c>
      <c r="O169" s="69" t="str">
        <f>IF(A8stdlife="n/a","n/a",IF(O$3&gt;(A8stdlife+$F169),(Input!$H$218*(1+vanilla1)^0.5)-SUM($H169:N169),(Input!$H$218*(1+vanilla1)^0.5)/A8stdlife))</f>
        <v>n/a</v>
      </c>
      <c r="P169" s="69" t="str">
        <f>IF(A8stdlife="n/a","n/a",IF(P$3&gt;(A8stdlife+$F169),(Input!$H$218*(1+vanilla1)^0.5)-SUM($H169:O169),(Input!$H$218*(1+vanilla1)^0.5)/A8stdlife))</f>
        <v>n/a</v>
      </c>
      <c r="Q169" s="69" t="str">
        <f>IF(A8stdlife="n/a","n/a",IF(Q$3&gt;(A8stdlife+$F169),(Input!$H$218*(1+vanilla1)^0.5)-SUM($H169:P169),(Input!$H$218*(1+vanilla1)^0.5)/A8stdlife))</f>
        <v>n/a</v>
      </c>
      <c r="R169" s="69"/>
      <c r="S169" s="103"/>
      <c r="T169" s="103"/>
      <c r="U169" s="103"/>
      <c r="V169" s="103"/>
      <c r="W169" s="103"/>
      <c r="X169" s="103"/>
      <c r="Y169" s="103"/>
      <c r="Z169" s="103"/>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714"/>
      <c r="F170" s="87">
        <v>2</v>
      </c>
      <c r="G170" s="121"/>
      <c r="H170" s="146"/>
      <c r="I170" s="147"/>
      <c r="J170" s="69" t="str">
        <f>IF(A8stdlife="n/a","n/a",IF(J$3&gt;(A8stdlife+$F170),(Input!$I$218*(1+vanilla2)^0.5)-SUM($I170:I170),(Input!$I$218*(1+vanilla2)^0.5)/A8stdlife))</f>
        <v>n/a</v>
      </c>
      <c r="K170" s="69" t="str">
        <f>IF(A8stdlife="n/a","n/a",IF(K$3&gt;(A8stdlife+$F170),(Input!$I$218*(1+vanilla2)^0.5)-SUM($I170:J170),(Input!$I$218*(1+vanilla2)^0.5)/A8stdlife))</f>
        <v>n/a</v>
      </c>
      <c r="L170" s="69" t="str">
        <f>IF(A8stdlife="n/a","n/a",IF(L$3&gt;(A8stdlife+$F170),(Input!$I$218*(1+vanilla2)^0.5)-SUM($I170:K170),(Input!$I$218*(1+vanilla2)^0.5)/A8stdlife))</f>
        <v>n/a</v>
      </c>
      <c r="M170" s="69" t="str">
        <f>IF(A8stdlife="n/a","n/a",IF(M$3&gt;(A8stdlife+$F170),(Input!$I$218*(1+vanilla2)^0.5)-SUM($I170:L170),(Input!$I$218*(1+vanilla2)^0.5)/A8stdlife))</f>
        <v>n/a</v>
      </c>
      <c r="N170" s="69" t="str">
        <f>IF(A8stdlife="n/a","n/a",IF(N$3&gt;(A8stdlife+$F170),(Input!$I$218*(1+vanilla2)^0.5)-SUM($I170:M170),(Input!$I$218*(1+vanilla2)^0.5)/A8stdlife))</f>
        <v>n/a</v>
      </c>
      <c r="O170" s="69" t="str">
        <f>IF(A8stdlife="n/a","n/a",IF(O$3&gt;(A8stdlife+$F170),(Input!$I$218*(1+vanilla2)^0.5)-SUM($I170:N170),(Input!$I$218*(1+vanilla2)^0.5)/A8stdlife))</f>
        <v>n/a</v>
      </c>
      <c r="P170" s="69" t="str">
        <f>IF(A8stdlife="n/a","n/a",IF(P$3&gt;(A8stdlife+$F170),(Input!$I$218*(1+vanilla2)^0.5)-SUM($I170:O170),(Input!$I$218*(1+vanilla2)^0.5)/A8stdlife))</f>
        <v>n/a</v>
      </c>
      <c r="Q170" s="69" t="str">
        <f>IF(A8stdlife="n/a","n/a",IF(Q$3&gt;(A8stdlife+$F170),(Input!$I$218*(1+vanilla2)^0.5)-SUM($I170:P170),(Input!$I$218*(1+vanilla2)^0.5)/A8stdlife))</f>
        <v>n/a</v>
      </c>
      <c r="R170" s="69"/>
      <c r="S170" s="103"/>
      <c r="T170" s="103"/>
      <c r="U170" s="103"/>
      <c r="V170" s="103"/>
      <c r="W170" s="103"/>
      <c r="X170" s="103"/>
      <c r="Y170" s="103"/>
      <c r="Z170" s="103"/>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714"/>
      <c r="F171" s="87">
        <v>3</v>
      </c>
      <c r="G171" s="121"/>
      <c r="H171" s="146"/>
      <c r="I171" s="148"/>
      <c r="J171" s="147"/>
      <c r="K171" s="69" t="str">
        <f>IF(A8stdlife="n/a","n/a",IF(K$3&gt;(A8stdlife+$F171),(Input!$J$218*(1+vanilla3)^0.5)-SUM($J171:J171),(Input!$J$218*(1+vanilla3)^0.5)/A8stdlife))</f>
        <v>n/a</v>
      </c>
      <c r="L171" s="69" t="str">
        <f>IF(A8stdlife="n/a","n/a",IF(L$3&gt;(A8stdlife+$F171),(Input!$J$218*(1+vanilla3)^0.5)-SUM($J171:K171),(Input!$J$218*(1+vanilla3)^0.5)/A8stdlife))</f>
        <v>n/a</v>
      </c>
      <c r="M171" s="69" t="str">
        <f>IF(A8stdlife="n/a","n/a",IF(M$3&gt;(A8stdlife+$F171),(Input!$J$218*(1+vanilla3)^0.5)-SUM($J171:L171),(Input!$J$218*(1+vanilla3)^0.5)/A8stdlife))</f>
        <v>n/a</v>
      </c>
      <c r="N171" s="69" t="str">
        <f>IF(A8stdlife="n/a","n/a",IF(N$3&gt;(A8stdlife+$F171),(Input!$J$218*(1+vanilla3)^0.5)-SUM($J171:M171),(Input!$J$218*(1+vanilla3)^0.5)/A8stdlife))</f>
        <v>n/a</v>
      </c>
      <c r="O171" s="69" t="str">
        <f>IF(A8stdlife="n/a","n/a",IF(O$3&gt;(A8stdlife+$F171),(Input!$J$218*(1+vanilla3)^0.5)-SUM($J171:N171),(Input!$J$218*(1+vanilla3)^0.5)/A8stdlife))</f>
        <v>n/a</v>
      </c>
      <c r="P171" s="69" t="str">
        <f>IF(A8stdlife="n/a","n/a",IF(P$3&gt;(A8stdlife+$F171),(Input!$J$218*(1+vanilla3)^0.5)-SUM($J171:O171),(Input!$J$218*(1+vanilla3)^0.5)/A8stdlife))</f>
        <v>n/a</v>
      </c>
      <c r="Q171" s="69" t="str">
        <f>IF(A8stdlife="n/a","n/a",IF(Q$3&gt;(A8stdlife+$F171),(Input!$J$218*(1+vanilla3)^0.5)-SUM($J171:P171),(Input!$J$218*(1+vanilla3)^0.5)/A8stdlife))</f>
        <v>n/a</v>
      </c>
      <c r="R171" s="69"/>
      <c r="S171" s="103"/>
      <c r="T171" s="103"/>
      <c r="U171" s="103"/>
      <c r="V171" s="103"/>
      <c r="W171" s="103"/>
      <c r="X171" s="103"/>
      <c r="Y171" s="103"/>
      <c r="Z171" s="103"/>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714"/>
      <c r="F172" s="87">
        <v>4</v>
      </c>
      <c r="G172" s="121"/>
      <c r="H172" s="146"/>
      <c r="I172" s="148"/>
      <c r="J172" s="148"/>
      <c r="K172" s="147"/>
      <c r="L172" s="69" t="str">
        <f>IF(A8stdlife="n/a","n/a",IF(L$3&gt;(A8stdlife+$F172),(Input!$K$218*(1+vanilla4)^0.5)-SUM($K172:K172),(Input!$K$218*(1+vanilla4)^0.5)/A8stdlife))</f>
        <v>n/a</v>
      </c>
      <c r="M172" s="69" t="str">
        <f>IF(A8stdlife="n/a","n/a",IF(M$3&gt;(A8stdlife+$F172),(Input!$K$218*(1+vanilla4)^0.5)-SUM($K172:L172),(Input!$K$218*(1+vanilla4)^0.5)/A8stdlife))</f>
        <v>n/a</v>
      </c>
      <c r="N172" s="69" t="str">
        <f>IF(A8stdlife="n/a","n/a",IF(N$3&gt;(A8stdlife+$F172),(Input!$K$218*(1+vanilla4)^0.5)-SUM($K172:M172),(Input!$K$218*(1+vanilla4)^0.5)/A8stdlife))</f>
        <v>n/a</v>
      </c>
      <c r="O172" s="69" t="str">
        <f>IF(A8stdlife="n/a","n/a",IF(O$3&gt;(A8stdlife+$F172),(Input!$K$218*(1+vanilla4)^0.5)-SUM($K172:N172),(Input!$K$218*(1+vanilla4)^0.5)/A8stdlife))</f>
        <v>n/a</v>
      </c>
      <c r="P172" s="69" t="str">
        <f>IF(A8stdlife="n/a","n/a",IF(P$3&gt;(A8stdlife+$F172),(Input!$K$218*(1+vanilla4)^0.5)-SUM($K172:O172),(Input!$K$218*(1+vanilla4)^0.5)/A8stdlife))</f>
        <v>n/a</v>
      </c>
      <c r="Q172" s="69" t="str">
        <f>IF(A8stdlife="n/a","n/a",IF(Q$3&gt;(A8stdlife+$F172),(Input!$K$218*(1+vanilla4)^0.5)-SUM($K172:P172),(Input!$K$218*(1+vanilla4)^0.5)/A8stdlife))</f>
        <v>n/a</v>
      </c>
      <c r="R172" s="69"/>
      <c r="S172" s="103"/>
      <c r="T172" s="103"/>
      <c r="U172" s="103"/>
      <c r="V172" s="103"/>
      <c r="W172" s="103"/>
      <c r="X172" s="103"/>
      <c r="Y172" s="103"/>
      <c r="Z172" s="103"/>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6"/>
      <c r="E173" s="714"/>
      <c r="F173" s="87">
        <v>5</v>
      </c>
      <c r="G173" s="121"/>
      <c r="H173" s="146"/>
      <c r="I173" s="148"/>
      <c r="J173" s="148"/>
      <c r="K173" s="148"/>
      <c r="L173" s="147"/>
      <c r="M173" s="69" t="str">
        <f>IF(A8stdlife="n/a","n/a",IF(M$3&gt;(A8stdlife+$F173),(Input!$L$218*(1+vanilla5)^0.5)-SUM($L173:L173),(Input!$L$218*(1+vanilla5)^0.5)/A8stdlife))</f>
        <v>n/a</v>
      </c>
      <c r="N173" s="69" t="str">
        <f>IF(A8stdlife="n/a","n/a",IF(N$3&gt;(A8stdlife+$F173),(Input!$L$218*(1+vanilla5)^0.5)-SUM($L173:M173),(Input!$L$218*(1+vanilla5)^0.5)/A8stdlife))</f>
        <v>n/a</v>
      </c>
      <c r="O173" s="69" t="str">
        <f>IF(A8stdlife="n/a","n/a",IF(O$3&gt;(A8stdlife+$F173),(Input!$L$218*(1+vanilla5)^0.5)-SUM($L173:N173),(Input!$L$218*(1+vanilla5)^0.5)/A8stdlife))</f>
        <v>n/a</v>
      </c>
      <c r="P173" s="69" t="str">
        <f>IF(A8stdlife="n/a","n/a",IF(P$3&gt;(A8stdlife+$F173),(Input!$L$218*(1+vanilla5)^0.5)-SUM($L173:O173),(Input!$L$218*(1+vanilla5)^0.5)/A8stdlife))</f>
        <v>n/a</v>
      </c>
      <c r="Q173" s="69" t="str">
        <f>IF(A8stdlife="n/a","n/a",IF(Q$3&gt;(A8stdlife+$F173),(Input!$L$218*(1+vanilla5)^0.5)-SUM($L173:P173),(Input!$L$218*(1+vanilla5)^0.5)/A8stdlife))</f>
        <v>n/a</v>
      </c>
      <c r="R173" s="69"/>
      <c r="S173" s="103"/>
      <c r="T173" s="103"/>
      <c r="U173" s="103"/>
      <c r="V173" s="103"/>
      <c r="W173" s="103"/>
      <c r="X173" s="103"/>
      <c r="Y173" s="103"/>
      <c r="Z173" s="103"/>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103"/>
      <c r="BE173" s="103"/>
      <c r="BF173" s="103"/>
      <c r="BG173" s="103"/>
      <c r="BH173" s="103"/>
      <c r="BI173" s="103"/>
      <c r="BJ173" s="103"/>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6"/>
      <c r="E174" s="714"/>
      <c r="F174" s="87">
        <v>6</v>
      </c>
      <c r="G174" s="121"/>
      <c r="H174" s="146"/>
      <c r="I174" s="148"/>
      <c r="J174" s="148"/>
      <c r="K174" s="148"/>
      <c r="L174" s="148"/>
      <c r="M174" s="147"/>
      <c r="N174" s="69" t="str">
        <f>IF(A8stdlife="n/a","n/a",IF(N$3&gt;(A8stdlife+$F174),(Input!$M$218*(1+vanilla6)^0.5)-SUM($M174:M174),(Input!$M$218*(1+vanilla6)^0.5)/A8stdlife))</f>
        <v>n/a</v>
      </c>
      <c r="O174" s="69" t="str">
        <f>IF(A8stdlife="n/a","n/a",IF(O$3&gt;(A8stdlife+$F174),(Input!$M$218*(1+vanilla6)^0.5)-SUM($M174:N174),(Input!$M$218*(1+vanilla6)^0.5)/A8stdlife))</f>
        <v>n/a</v>
      </c>
      <c r="P174" s="69" t="str">
        <f>IF(A8stdlife="n/a","n/a",IF(P$3&gt;(A8stdlife+$F174),(Input!$M$218*(1+vanilla6)^0.5)-SUM($M174:O174),(Input!$M$218*(1+vanilla6)^0.5)/A8stdlife))</f>
        <v>n/a</v>
      </c>
      <c r="Q174" s="69" t="str">
        <f>IF(A8stdlife="n/a","n/a",IF(Q$3&gt;(A8stdlife+$F174),(Input!$M$218*(1+vanilla6)^0.5)-SUM($M174:P174),(Input!$M$218*(1+vanilla6)^0.5)/A8stdlife))</f>
        <v>n/a</v>
      </c>
      <c r="R174" s="69"/>
      <c r="S174" s="103"/>
      <c r="T174" s="103"/>
      <c r="U174" s="103"/>
      <c r="V174" s="103"/>
      <c r="W174" s="103"/>
      <c r="X174" s="103"/>
      <c r="Y174" s="103"/>
      <c r="Z174" s="103"/>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9"/>
      <c r="B175" s="9"/>
      <c r="C175" s="9"/>
      <c r="D175" s="26"/>
      <c r="E175" s="714"/>
      <c r="F175" s="87">
        <v>7</v>
      </c>
      <c r="G175" s="121"/>
      <c r="H175" s="146"/>
      <c r="I175" s="148"/>
      <c r="J175" s="148"/>
      <c r="K175" s="148"/>
      <c r="L175" s="148"/>
      <c r="M175" s="148"/>
      <c r="N175" s="147"/>
      <c r="O175" s="69" t="str">
        <f>IF(A8stdlife="n/a","n/a",IF(O$3&gt;(A8stdlife+$F175),(Input!$N$218*(1+vanilla7)^0.5)-SUM($N175:N175),(Input!$N$218*(1+vanilla7)^0.5)/A8stdlife))</f>
        <v>n/a</v>
      </c>
      <c r="P175" s="69" t="str">
        <f>IF(A8stdlife="n/a","n/a",IF(P$3&gt;(A8stdlife+$F175),(Input!$N$218*(1+vanilla7)^0.5)-SUM($N175:O175),(Input!$N$218*(1+vanilla7)^0.5)/A8stdlife))</f>
        <v>n/a</v>
      </c>
      <c r="Q175" s="69" t="str">
        <f>IF(A8stdlife="n/a","n/a",IF(Q$3&gt;(A8stdlife+$F175),(Input!$N$218*(1+vanilla7)^0.5)-SUM($N175:P175),(Input!$N$218*(1+vanilla7)^0.5)/A8stdlife))</f>
        <v>n/a</v>
      </c>
      <c r="R175" s="69"/>
      <c r="S175" s="103"/>
      <c r="T175" s="103"/>
      <c r="U175" s="103"/>
      <c r="V175" s="103"/>
      <c r="W175" s="103"/>
      <c r="X175" s="103"/>
      <c r="Y175" s="103"/>
      <c r="Z175" s="103"/>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714"/>
      <c r="F176" s="87">
        <v>8</v>
      </c>
      <c r="G176" s="121"/>
      <c r="H176" s="146"/>
      <c r="I176" s="148"/>
      <c r="J176" s="148"/>
      <c r="K176" s="148"/>
      <c r="L176" s="148"/>
      <c r="M176" s="148"/>
      <c r="N176" s="148"/>
      <c r="O176" s="147"/>
      <c r="P176" s="69" t="str">
        <f>IF(A8stdlife="n/a","n/a",IF(P$3&gt;(A8stdlife+$F176),(Input!$O$218*(1+vanilla8)^0.5)-SUM($O176:O176),(Input!$O$218*(1+vanilla8)^0.5)/A8stdlife))</f>
        <v>n/a</v>
      </c>
      <c r="Q176" s="69" t="str">
        <f>IF(A8stdlife="n/a","n/a",IF(Q$3&gt;(A8stdlife+$F176),(Input!$O$218*(1+vanilla8)^0.5)-SUM($O176:P176),(Input!$O$218*(1+vanilla8)^0.5)/A8stdlife))</f>
        <v>n/a</v>
      </c>
      <c r="R176" s="69"/>
      <c r="S176" s="103"/>
      <c r="T176" s="103"/>
      <c r="U176" s="103"/>
      <c r="V176" s="103"/>
      <c r="W176" s="103"/>
      <c r="X176" s="103"/>
      <c r="Y176" s="103"/>
      <c r="Z176" s="103"/>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714"/>
      <c r="F177" s="87">
        <v>9</v>
      </c>
      <c r="G177" s="121"/>
      <c r="H177" s="146"/>
      <c r="I177" s="148"/>
      <c r="J177" s="148"/>
      <c r="K177" s="148"/>
      <c r="L177" s="148"/>
      <c r="M177" s="148"/>
      <c r="N177" s="148"/>
      <c r="O177" s="148"/>
      <c r="P177" s="147"/>
      <c r="Q177" s="69" t="str">
        <f>IF(A8stdlife="n/a","n/a",IF(Q$3&gt;(A8stdlife+$F177),(Input!$P$218*(1+vanilla9)^0.5)-SUM($P177:P177),(Input!$P$218*(1+vanilla9)^0.5)/A8stdlife))</f>
        <v>n/a</v>
      </c>
      <c r="R177" s="69"/>
      <c r="S177" s="103"/>
      <c r="T177" s="103"/>
      <c r="U177" s="103"/>
      <c r="V177" s="103"/>
      <c r="W177" s="103"/>
      <c r="X177" s="103"/>
      <c r="Y177" s="103"/>
      <c r="Z177" s="103"/>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714"/>
      <c r="F178" s="88">
        <v>10</v>
      </c>
      <c r="G178" s="121"/>
      <c r="H178" s="146"/>
      <c r="I178" s="148"/>
      <c r="J178" s="148"/>
      <c r="K178" s="148"/>
      <c r="L178" s="148"/>
      <c r="M178" s="148"/>
      <c r="N178" s="148"/>
      <c r="O178" s="148"/>
      <c r="P178" s="148"/>
      <c r="Q178" s="147"/>
      <c r="R178" s="69"/>
      <c r="S178" s="103"/>
      <c r="T178" s="103"/>
      <c r="U178" s="103"/>
      <c r="V178" s="103"/>
      <c r="W178" s="103"/>
      <c r="X178" s="103"/>
      <c r="Y178" s="103"/>
      <c r="Z178" s="103"/>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 r="A179" s="9"/>
      <c r="B179" s="9"/>
      <c r="C179" s="9"/>
      <c r="D179" s="271" t="str">
        <f>Asset8</f>
        <v>Inventory</v>
      </c>
      <c r="E179" s="9"/>
      <c r="F179" s="9"/>
      <c r="G179" s="121"/>
      <c r="H179" s="162">
        <f t="shared" ref="H179:M179" si="11">-SUM(H167:H178)</f>
        <v>0</v>
      </c>
      <c r="I179" s="162">
        <f t="shared" si="11"/>
        <v>0</v>
      </c>
      <c r="J179" s="162">
        <f t="shared" si="11"/>
        <v>0</v>
      </c>
      <c r="K179" s="162">
        <f t="shared" si="11"/>
        <v>0</v>
      </c>
      <c r="L179" s="162">
        <f t="shared" si="11"/>
        <v>0</v>
      </c>
      <c r="M179" s="162">
        <f t="shared" si="11"/>
        <v>0</v>
      </c>
      <c r="N179" s="69">
        <f>IF(COUNT($H179:M179)&gt;=Input!$Y$7,0, -SUM(N167:N178))</f>
        <v>0</v>
      </c>
      <c r="O179" s="69">
        <f>IF(COUNT($H179:N179)&gt;=Input!$Y$7,0, -SUM(O167:O178))</f>
        <v>0</v>
      </c>
      <c r="P179" s="69">
        <f>IF(COUNT($H179:O179)&gt;=Input!$Y$7,0, -SUM(P167:P178))</f>
        <v>0</v>
      </c>
      <c r="Q179" s="69">
        <f>IF(COUNT($H179:P179)&gt;=Input!$Y$7,0, -SUM(Q167:Q178))</f>
        <v>0</v>
      </c>
      <c r="R179" s="67"/>
      <c r="S179" s="105"/>
      <c r="T179" s="105"/>
      <c r="U179" s="105"/>
      <c r="V179" s="105"/>
      <c r="W179" s="105"/>
      <c r="X179" s="105"/>
      <c r="Y179" s="105"/>
      <c r="Z179" s="105"/>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272" t="str">
        <f>Asset9</f>
        <v>IT</v>
      </c>
      <c r="D180" s="158"/>
      <c r="E180" s="32" t="s">
        <v>26</v>
      </c>
      <c r="F180" s="31"/>
      <c r="G180" s="177"/>
      <c r="H180" s="68">
        <f>IF(H$3&gt;A9remlife,A9value-$G$638-SUM($G180:G180),IF(A9remlife="N/A","n/a",(A9value-$G$638)/A9remlife))</f>
        <v>5.8100058504809802</v>
      </c>
      <c r="I180" s="68">
        <f>IF(I$3&gt;A9remlife,A9value-$G$638-SUM($G180:H180),IF(A9remlife="N/A","n/a",(A9value-$G$638)/A9remlife))</f>
        <v>5.8100058504809802</v>
      </c>
      <c r="J180" s="68">
        <f>IF(J$3&gt;A9remlife,A9value-$G$638-SUM($G180:I180),IF(A9remlife="N/A","n/a",(A9value-$G$638)/A9remlife))</f>
        <v>5.8100058504809802</v>
      </c>
      <c r="K180" s="68">
        <f>IF(K$3&gt;A9remlife,A9value-$G$638-SUM($G180:J180),IF(A9remlife="N/A","n/a",(A9value-$G$638)/A9remlife))</f>
        <v>5.8100058504809802</v>
      </c>
      <c r="L180" s="68">
        <f>IF(L$3&gt;A9remlife,A9value-$G$638-SUM($G180:K180),IF(A9remlife="N/A","n/a",(A9value-$G$638)/A9remlife))</f>
        <v>5.8100058504809802</v>
      </c>
      <c r="M180" s="68">
        <f>IF(M$3&gt;A9remlife,A9value-$G$638-SUM($G180:L180),IF(A9remlife="N/A","n/a",(A9value-$G$638)/A9remlife))</f>
        <v>5.8100058504809802</v>
      </c>
      <c r="N180" s="68">
        <f>IF(N$3&gt;A9remlife,A9value-$G$638-SUM($G180:M180),IF(A9remlife="N/A","n/a",(A9value-$G$638)/A9remlife))</f>
        <v>5.8100058504809802</v>
      </c>
      <c r="O180" s="68">
        <f>IF(O$3&gt;A9remlife,A9value-$G$638-SUM($G180:N180),IF(A9remlife="N/A","n/a",(A9value-$G$638)/A9remlife))</f>
        <v>1.9611333285209582</v>
      </c>
      <c r="P180" s="68">
        <f>IF(P$3&gt;A9remlife,A9value-$G$638-SUM($G180:O180),IF(A9remlife="N/A","n/a",(A9value-$G$638)/A9remlife))</f>
        <v>0</v>
      </c>
      <c r="Q180" s="68">
        <f>IF(Q$3&gt;A9remlife,A9value-$G$638-SUM($G180:P180),IF(A9remlife="N/A","n/a",(A9value-$G$638)/A9remlife))</f>
        <v>0</v>
      </c>
      <c r="R180" s="68"/>
      <c r="S180" s="103"/>
      <c r="T180" s="103"/>
      <c r="U180" s="103"/>
      <c r="V180" s="103"/>
      <c r="W180" s="103"/>
      <c r="X180" s="103"/>
      <c r="Y180" s="103"/>
      <c r="Z180" s="103"/>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6"/>
      <c r="E181" s="713" t="s">
        <v>82</v>
      </c>
      <c r="F181" s="87"/>
      <c r="G181" s="121"/>
      <c r="H181" s="69"/>
      <c r="I181" s="69"/>
      <c r="J181" s="69"/>
      <c r="K181" s="69"/>
      <c r="L181" s="69"/>
      <c r="M181" s="160"/>
      <c r="N181" s="112"/>
      <c r="O181" s="69"/>
      <c r="P181" s="69"/>
      <c r="Q181" s="69"/>
      <c r="R181" s="69"/>
      <c r="S181" s="103"/>
      <c r="T181" s="103"/>
      <c r="U181" s="103"/>
      <c r="V181" s="103"/>
      <c r="W181" s="103"/>
      <c r="X181" s="103"/>
      <c r="Y181" s="103"/>
      <c r="Z181" s="103"/>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714"/>
      <c r="F182" s="87">
        <v>1</v>
      </c>
      <c r="G182" s="121"/>
      <c r="H182" s="145"/>
      <c r="I182" s="69">
        <f>IF(A9stdlife="n/a","n/a",IF(I$3&gt;(A9stdlife+$F182),(Input!$H$219*(1+vanilla1)^0.5)-SUM($H182:H182),(Input!$H$219*(1+vanilla1)^0.5)/A9stdlife))</f>
        <v>0.52846324716900006</v>
      </c>
      <c r="J182" s="69">
        <f>IF(A9stdlife="n/a","n/a",IF(J$3&gt;(A9stdlife+$F182),(Input!$H$219*(1+vanilla1)^0.5)-SUM($H182:I182),(Input!$H$219*(1+vanilla1)^0.5)/A9stdlife))</f>
        <v>0.52846324716900006</v>
      </c>
      <c r="K182" s="69">
        <f>IF(A9stdlife="n/a","n/a",IF(K$3&gt;(A9stdlife+$F182),(Input!$H$219*(1+vanilla1)^0.5)-SUM($H182:J182),(Input!$H$219*(1+vanilla1)^0.5)/A9stdlife))</f>
        <v>0.52846324716900006</v>
      </c>
      <c r="L182" s="69">
        <f>IF(A9stdlife="n/a","n/a",IF(L$3&gt;(A9stdlife+$F182),(Input!$H$219*(1+vanilla1)^0.5)-SUM($H182:K182),(Input!$H$219*(1+vanilla1)^0.5)/A9stdlife))</f>
        <v>0.52846324716900006</v>
      </c>
      <c r="M182" s="69">
        <f>IF(A9stdlife="n/a","n/a",IF(M$3&gt;(A9stdlife+$F182),(Input!$H$219*(1+vanilla1)^0.5)-SUM($H182:L182),(Input!$H$219*(1+vanilla1)^0.5)/A9stdlife))</f>
        <v>0.52846324716900006</v>
      </c>
      <c r="N182" s="69">
        <f>IF(A9stdlife="n/a","n/a",IF(N$3&gt;(A9stdlife+$F182),(Input!$H$219*(1+vanilla1)^0.5)-SUM($H182:M182),(Input!$H$219*(1+vanilla1)^0.5)/A9stdlife))</f>
        <v>0</v>
      </c>
      <c r="O182" s="69">
        <f>IF(A9stdlife="n/a","n/a",IF(O$3&gt;(A9stdlife+$F182),(Input!$H$219*(1+vanilla1)^0.5)-SUM($H182:N182),(Input!$H$219*(1+vanilla1)^0.5)/A9stdlife))</f>
        <v>0</v>
      </c>
      <c r="P182" s="69">
        <f>IF(A9stdlife="n/a","n/a",IF(P$3&gt;(A9stdlife+$F182),(Input!$H$219*(1+vanilla1)^0.5)-SUM($H182:O182),(Input!$H$219*(1+vanilla1)^0.5)/A9stdlife))</f>
        <v>0</v>
      </c>
      <c r="Q182" s="69">
        <f>IF(A9stdlife="n/a","n/a",IF(Q$3&gt;(A9stdlife+$F182),(Input!$H$219*(1+vanilla1)^0.5)-SUM($H182:P182),(Input!$H$219*(1+vanilla1)^0.5)/A9stdlife))</f>
        <v>0</v>
      </c>
      <c r="R182" s="69"/>
      <c r="S182" s="103"/>
      <c r="T182" s="103"/>
      <c r="U182" s="103"/>
      <c r="V182" s="103"/>
      <c r="W182" s="103"/>
      <c r="X182" s="103"/>
      <c r="Y182" s="103"/>
      <c r="Z182" s="103"/>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714"/>
      <c r="F183" s="87">
        <v>2</v>
      </c>
      <c r="G183" s="121"/>
      <c r="H183" s="146"/>
      <c r="I183" s="147"/>
      <c r="J183" s="69">
        <f>IF(A9stdlife="n/a","n/a",IF(J$3&gt;(A9stdlife+$F183),(Input!$I$219*(1+vanilla2)^0.5)-SUM($I183:I183),(Input!$I$219*(1+vanilla2)^0.5)/A9stdlife))</f>
        <v>2.369614224530916</v>
      </c>
      <c r="K183" s="69">
        <f>IF(A9stdlife="n/a","n/a",IF(K$3&gt;(A9stdlife+$F183),(Input!$I$219*(1+vanilla2)^0.5)-SUM($I183:J183),(Input!$I$219*(1+vanilla2)^0.5)/A9stdlife))</f>
        <v>2.369614224530916</v>
      </c>
      <c r="L183" s="69">
        <f>IF(A9stdlife="n/a","n/a",IF(L$3&gt;(A9stdlife+$F183),(Input!$I$219*(1+vanilla2)^0.5)-SUM($I183:K183),(Input!$I$219*(1+vanilla2)^0.5)/A9stdlife))</f>
        <v>2.369614224530916</v>
      </c>
      <c r="M183" s="69">
        <f>IF(A9stdlife="n/a","n/a",IF(M$3&gt;(A9stdlife+$F183),(Input!$I$219*(1+vanilla2)^0.5)-SUM($I183:L183),(Input!$I$219*(1+vanilla2)^0.5)/A9stdlife))</f>
        <v>2.369614224530916</v>
      </c>
      <c r="N183" s="69">
        <f>IF(A9stdlife="n/a","n/a",IF(N$3&gt;(A9stdlife+$F183),(Input!$I$219*(1+vanilla2)^0.5)-SUM($I183:M183),(Input!$I$219*(1+vanilla2)^0.5)/A9stdlife))</f>
        <v>2.369614224530916</v>
      </c>
      <c r="O183" s="69">
        <f>IF(A9stdlife="n/a","n/a",IF(O$3&gt;(A9stdlife+$F183),(Input!$I$219*(1+vanilla2)^0.5)-SUM($I183:N183),(Input!$I$219*(1+vanilla2)^0.5)/A9stdlife))</f>
        <v>-1.7763568394002505E-15</v>
      </c>
      <c r="P183" s="69">
        <f>IF(A9stdlife="n/a","n/a",IF(P$3&gt;(A9stdlife+$F183),(Input!$I$219*(1+vanilla2)^0.5)-SUM($I183:O183),(Input!$I$219*(1+vanilla2)^0.5)/A9stdlife))</f>
        <v>0</v>
      </c>
      <c r="Q183" s="69">
        <f>IF(A9stdlife="n/a","n/a",IF(Q$3&gt;(A9stdlife+$F183),(Input!$I$219*(1+vanilla2)^0.5)-SUM($I183:P183),(Input!$I$219*(1+vanilla2)^0.5)/A9stdlife))</f>
        <v>0</v>
      </c>
      <c r="R183" s="69"/>
      <c r="S183" s="103"/>
      <c r="T183" s="103"/>
      <c r="U183" s="103"/>
      <c r="V183" s="103"/>
      <c r="W183" s="103"/>
      <c r="X183" s="103"/>
      <c r="Y183" s="103"/>
      <c r="Z183" s="103"/>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714"/>
      <c r="F184" s="87">
        <v>3</v>
      </c>
      <c r="G184" s="121"/>
      <c r="H184" s="146"/>
      <c r="I184" s="148"/>
      <c r="J184" s="147"/>
      <c r="K184" s="69">
        <f>IF(A9stdlife="n/a","n/a",IF(K$3&gt;(A9stdlife+$F184),(Input!$J$219*(1+vanilla3)^0.5)-SUM($J184:J184),(Input!$J$219*(1+vanilla3)^0.5)/A9stdlife))</f>
        <v>0.88714132653369027</v>
      </c>
      <c r="L184" s="69">
        <f>IF(A9stdlife="n/a","n/a",IF(L$3&gt;(A9stdlife+$F184),(Input!$J$219*(1+vanilla3)^0.5)-SUM($J184:K184),(Input!$J$219*(1+vanilla3)^0.5)/A9stdlife))</f>
        <v>0.88714132653369027</v>
      </c>
      <c r="M184" s="69">
        <f>IF(A9stdlife="n/a","n/a",IF(M$3&gt;(A9stdlife+$F184),(Input!$J$219*(1+vanilla3)^0.5)-SUM($J184:L184),(Input!$J$219*(1+vanilla3)^0.5)/A9stdlife))</f>
        <v>0.88714132653369027</v>
      </c>
      <c r="N184" s="69">
        <f>IF(A9stdlife="n/a","n/a",IF(N$3&gt;(A9stdlife+$F184),(Input!$J$219*(1+vanilla3)^0.5)-SUM($J184:M184),(Input!$J$219*(1+vanilla3)^0.5)/A9stdlife))</f>
        <v>0.88714132653369027</v>
      </c>
      <c r="O184" s="69">
        <f>IF(A9stdlife="n/a","n/a",IF(O$3&gt;(A9stdlife+$F184),(Input!$J$219*(1+vanilla3)^0.5)-SUM($J184:N184),(Input!$J$219*(1+vanilla3)^0.5)/A9stdlife))</f>
        <v>0.88714132653369027</v>
      </c>
      <c r="P184" s="69">
        <f>IF(A9stdlife="n/a","n/a",IF(P$3&gt;(A9stdlife+$F184),(Input!$J$219*(1+vanilla3)^0.5)-SUM($J184:O184),(Input!$J$219*(1+vanilla3)^0.5)/A9stdlife))</f>
        <v>0</v>
      </c>
      <c r="Q184" s="69">
        <f>IF(A9stdlife="n/a","n/a",IF(Q$3&gt;(A9stdlife+$F184),(Input!$J$219*(1+vanilla3)^0.5)-SUM($J184:P184),(Input!$J$219*(1+vanilla3)^0.5)/A9stdlife))</f>
        <v>0</v>
      </c>
      <c r="R184" s="69"/>
      <c r="S184" s="103"/>
      <c r="T184" s="103"/>
      <c r="U184" s="103"/>
      <c r="V184" s="103"/>
      <c r="W184" s="103"/>
      <c r="X184" s="103"/>
      <c r="Y184" s="103"/>
      <c r="Z184" s="103"/>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714"/>
      <c r="F185" s="87">
        <v>4</v>
      </c>
      <c r="G185" s="121"/>
      <c r="H185" s="146"/>
      <c r="I185" s="148"/>
      <c r="J185" s="148"/>
      <c r="K185" s="147"/>
      <c r="L185" s="69">
        <f>IF(A9stdlife="n/a","n/a",IF(L$3&gt;(A9stdlife+$F185),(Input!$K$219*(1+vanilla4)^0.5)-SUM($K185:K185),(Input!$K$219*(1+vanilla4)^0.5)/A9stdlife))</f>
        <v>1.6732407741611888</v>
      </c>
      <c r="M185" s="69">
        <f>IF(A9stdlife="n/a","n/a",IF(M$3&gt;(A9stdlife+$F185),(Input!$K$219*(1+vanilla4)^0.5)-SUM($K185:L185),(Input!$K$219*(1+vanilla4)^0.5)/A9stdlife))</f>
        <v>1.6732407741611888</v>
      </c>
      <c r="N185" s="69">
        <f>IF(A9stdlife="n/a","n/a",IF(N$3&gt;(A9stdlife+$F185),(Input!$K$219*(1+vanilla4)^0.5)-SUM($K185:M185),(Input!$K$219*(1+vanilla4)^0.5)/A9stdlife))</f>
        <v>1.6732407741611888</v>
      </c>
      <c r="O185" s="69">
        <f>IF(A9stdlife="n/a","n/a",IF(O$3&gt;(A9stdlife+$F185),(Input!$K$219*(1+vanilla4)^0.5)-SUM($K185:N185),(Input!$K$219*(1+vanilla4)^0.5)/A9stdlife))</f>
        <v>1.6732407741611888</v>
      </c>
      <c r="P185" s="69">
        <f>IF(A9stdlife="n/a","n/a",IF(P$3&gt;(A9stdlife+$F185),(Input!$K$219*(1+vanilla4)^0.5)-SUM($K185:O185),(Input!$K$219*(1+vanilla4)^0.5)/A9stdlife))</f>
        <v>1.6732407741611888</v>
      </c>
      <c r="Q185" s="69">
        <f>IF(A9stdlife="n/a","n/a",IF(Q$3&gt;(A9stdlife+$F185),(Input!$K$219*(1+vanilla4)^0.5)-SUM($K185:P185),(Input!$K$219*(1+vanilla4)^0.5)/A9stdlife))</f>
        <v>0</v>
      </c>
      <c r="R185" s="69"/>
      <c r="S185" s="103"/>
      <c r="T185" s="103"/>
      <c r="U185" s="103"/>
      <c r="V185" s="103"/>
      <c r="W185" s="103"/>
      <c r="X185" s="103"/>
      <c r="Y185" s="103"/>
      <c r="Z185" s="103"/>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6"/>
      <c r="E186" s="714"/>
      <c r="F186" s="87">
        <v>5</v>
      </c>
      <c r="G186" s="121"/>
      <c r="H186" s="146"/>
      <c r="I186" s="148"/>
      <c r="J186" s="148"/>
      <c r="K186" s="148"/>
      <c r="L186" s="147"/>
      <c r="M186" s="69">
        <f>IF(A9stdlife="n/a","n/a",IF(M$3&gt;(A9stdlife+$F186),(Input!$L$219*(1+vanilla5)^0.5)-SUM($L186:L186),(Input!$L$219*(1+vanilla5)^0.5)/A9stdlife))</f>
        <v>1.5162575873409792</v>
      </c>
      <c r="N186" s="69">
        <f>IF(A9stdlife="n/a","n/a",IF(N$3&gt;(A9stdlife+$F186),(Input!$L$219*(1+vanilla5)^0.5)-SUM($L186:M186),(Input!$L$219*(1+vanilla5)^0.5)/A9stdlife))</f>
        <v>1.5162575873409792</v>
      </c>
      <c r="O186" s="69">
        <f>IF(A9stdlife="n/a","n/a",IF(O$3&gt;(A9stdlife+$F186),(Input!$L$219*(1+vanilla5)^0.5)-SUM($L186:N186),(Input!$L$219*(1+vanilla5)^0.5)/A9stdlife))</f>
        <v>1.5162575873409792</v>
      </c>
      <c r="P186" s="69">
        <f>IF(A9stdlife="n/a","n/a",IF(P$3&gt;(A9stdlife+$F186),(Input!$L$219*(1+vanilla5)^0.5)-SUM($L186:O186),(Input!$L$219*(1+vanilla5)^0.5)/A9stdlife))</f>
        <v>1.5162575873409792</v>
      </c>
      <c r="Q186" s="69">
        <f>IF(A9stdlife="n/a","n/a",IF(Q$3&gt;(A9stdlife+$F186),(Input!$L$219*(1+vanilla5)^0.5)-SUM($L186:P186),(Input!$L$219*(1+vanilla5)^0.5)/A9stdlife))</f>
        <v>1.5162575873409792</v>
      </c>
      <c r="R186" s="69"/>
      <c r="S186" s="103"/>
      <c r="T186" s="103"/>
      <c r="U186" s="103"/>
      <c r="V186" s="103"/>
      <c r="W186" s="103"/>
      <c r="X186" s="103"/>
      <c r="Y186" s="103"/>
      <c r="Z186" s="103"/>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103"/>
      <c r="BE186" s="103"/>
      <c r="BF186" s="103"/>
      <c r="BG186" s="103"/>
      <c r="BH186" s="103"/>
      <c r="BI186" s="103"/>
      <c r="BJ186" s="103"/>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6"/>
      <c r="E187" s="714"/>
      <c r="F187" s="87">
        <v>6</v>
      </c>
      <c r="G187" s="121"/>
      <c r="H187" s="146"/>
      <c r="I187" s="148"/>
      <c r="J187" s="148"/>
      <c r="K187" s="148"/>
      <c r="L187" s="148"/>
      <c r="M187" s="147"/>
      <c r="N187" s="69">
        <f>IF(A9stdlife="n/a","n/a",IF(N$3&gt;(A9stdlife+$F187),(Input!$M$219*(1+vanilla6)^0.5)-SUM($M187:M187),(Input!$M$219*(1+vanilla6)^0.5)/A9stdlife))</f>
        <v>3.1285410466370762</v>
      </c>
      <c r="O187" s="69">
        <f>IF(A9stdlife="n/a","n/a",IF(O$3&gt;(A9stdlife+$F187),(Input!$M$219*(1+vanilla6)^0.5)-SUM($M187:N187),(Input!$M$219*(1+vanilla6)^0.5)/A9stdlife))</f>
        <v>3.1285410466370762</v>
      </c>
      <c r="P187" s="69">
        <f>IF(A9stdlife="n/a","n/a",IF(P$3&gt;(A9stdlife+$F187),(Input!$M$219*(1+vanilla6)^0.5)-SUM($M187:O187),(Input!$M$219*(1+vanilla6)^0.5)/A9stdlife))</f>
        <v>3.1285410466370762</v>
      </c>
      <c r="Q187" s="69">
        <f>IF(A9stdlife="n/a","n/a",IF(Q$3&gt;(A9stdlife+$F187),(Input!$M$219*(1+vanilla6)^0.5)-SUM($M187:P187),(Input!$M$219*(1+vanilla6)^0.5)/A9stdlife))</f>
        <v>3.1285410466370762</v>
      </c>
      <c r="R187" s="69"/>
      <c r="S187" s="103"/>
      <c r="T187" s="103"/>
      <c r="U187" s="103"/>
      <c r="V187" s="103"/>
      <c r="W187" s="103"/>
      <c r="X187" s="103"/>
      <c r="Y187" s="103"/>
      <c r="Z187" s="103"/>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2">
      <c r="A188" s="9"/>
      <c r="B188" s="9"/>
      <c r="C188" s="9"/>
      <c r="D188" s="26"/>
      <c r="E188" s="714"/>
      <c r="F188" s="87">
        <v>7</v>
      </c>
      <c r="G188" s="121"/>
      <c r="H188" s="146"/>
      <c r="I188" s="148"/>
      <c r="J188" s="148"/>
      <c r="K188" s="148"/>
      <c r="L188" s="148"/>
      <c r="M188" s="148"/>
      <c r="N188" s="147"/>
      <c r="O188" s="69">
        <f>IF(A9stdlife="n/a","n/a",IF(O$3&gt;(A9stdlife+$F188),(Input!$N$219*(1+vanilla7)^0.5)-SUM($N188:N188),(Input!$N$219*(1+vanilla7)^0.5)/A9stdlife))</f>
        <v>0</v>
      </c>
      <c r="P188" s="69">
        <f>IF(A9stdlife="n/a","n/a",IF(P$3&gt;(A9stdlife+$F188),(Input!$N$219*(1+vanilla7)^0.5)-SUM($N188:O188),(Input!$N$219*(1+vanilla7)^0.5)/A9stdlife))</f>
        <v>0</v>
      </c>
      <c r="Q188" s="69">
        <f>IF(A9stdlife="n/a","n/a",IF(Q$3&gt;(A9stdlife+$F188),(Input!$N$219*(1+vanilla7)^0.5)-SUM($N188:P188),(Input!$N$219*(1+vanilla7)^0.5)/A9stdlife))</f>
        <v>0</v>
      </c>
      <c r="R188" s="69"/>
      <c r="S188" s="103"/>
      <c r="T188" s="103"/>
      <c r="U188" s="103"/>
      <c r="V188" s="103"/>
      <c r="W188" s="103"/>
      <c r="X188" s="103"/>
      <c r="Y188" s="103"/>
      <c r="Z188" s="103"/>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714"/>
      <c r="F189" s="87">
        <v>8</v>
      </c>
      <c r="G189" s="121"/>
      <c r="H189" s="146"/>
      <c r="I189" s="148"/>
      <c r="J189" s="148"/>
      <c r="K189" s="148"/>
      <c r="L189" s="148"/>
      <c r="M189" s="148"/>
      <c r="N189" s="148"/>
      <c r="O189" s="147"/>
      <c r="P189" s="69">
        <f>IF(A9stdlife="n/a","n/a",IF(P$3&gt;(A9stdlife+$F189),(Input!$O$219*(1+vanilla8)^0.5)-SUM($O189:O189),(Input!$O$219*(1+vanilla8)^0.5)/A9stdlife))</f>
        <v>0</v>
      </c>
      <c r="Q189" s="69">
        <f>IF(A9stdlife="n/a","n/a",IF(Q$3&gt;(A9stdlife+$F189),(Input!$O$219*(1+vanilla8)^0.5)-SUM($O189:P189),(Input!$O$219*(1+vanilla8)^0.5)/A9stdlife))</f>
        <v>0</v>
      </c>
      <c r="R189" s="69"/>
      <c r="S189" s="103"/>
      <c r="T189" s="103"/>
      <c r="U189" s="103"/>
      <c r="V189" s="103"/>
      <c r="W189" s="103"/>
      <c r="X189" s="103"/>
      <c r="Y189" s="103"/>
      <c r="Z189" s="103"/>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714"/>
      <c r="F190" s="87">
        <v>9</v>
      </c>
      <c r="G190" s="121"/>
      <c r="H190" s="146"/>
      <c r="I190" s="148"/>
      <c r="J190" s="148"/>
      <c r="K190" s="148"/>
      <c r="L190" s="148"/>
      <c r="M190" s="148"/>
      <c r="N190" s="148"/>
      <c r="O190" s="148"/>
      <c r="P190" s="147"/>
      <c r="Q190" s="69">
        <f>IF(A9stdlife="n/a","n/a",IF(Q$3&gt;(A9stdlife+$F190),(Input!$P$219*(1+vanilla9)^0.5)-SUM($P190:P190),(Input!$P$219*(1+vanilla9)^0.5)/A9stdlife))</f>
        <v>0</v>
      </c>
      <c r="R190" s="69"/>
      <c r="S190" s="103"/>
      <c r="T190" s="103"/>
      <c r="U190" s="103"/>
      <c r="V190" s="103"/>
      <c r="W190" s="103"/>
      <c r="X190" s="103"/>
      <c r="Y190" s="103"/>
      <c r="Z190" s="103"/>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714"/>
      <c r="F191" s="88">
        <v>10</v>
      </c>
      <c r="G191" s="121"/>
      <c r="H191" s="146"/>
      <c r="I191" s="148"/>
      <c r="J191" s="148"/>
      <c r="K191" s="148"/>
      <c r="L191" s="148"/>
      <c r="M191" s="148"/>
      <c r="N191" s="148"/>
      <c r="O191" s="148"/>
      <c r="P191" s="148"/>
      <c r="Q191" s="147"/>
      <c r="R191" s="69"/>
      <c r="S191" s="103"/>
      <c r="T191" s="103"/>
      <c r="U191" s="103"/>
      <c r="V191" s="103"/>
      <c r="W191" s="103"/>
      <c r="X191" s="103"/>
      <c r="Y191" s="103"/>
      <c r="Z191" s="103"/>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 r="A192" s="9"/>
      <c r="B192" s="9"/>
      <c r="C192" s="9"/>
      <c r="D192" s="271" t="str">
        <f>Asset9</f>
        <v>IT</v>
      </c>
      <c r="E192" s="9"/>
      <c r="F192" s="9"/>
      <c r="G192" s="121"/>
      <c r="H192" s="162">
        <f t="shared" ref="H192:M192" si="12">-SUM(H180:H191)</f>
        <v>-5.8100058504809802</v>
      </c>
      <c r="I192" s="162">
        <f t="shared" si="12"/>
        <v>-6.3384690976499805</v>
      </c>
      <c r="J192" s="162">
        <f t="shared" si="12"/>
        <v>-8.7080833221808973</v>
      </c>
      <c r="K192" s="162">
        <f t="shared" si="12"/>
        <v>-9.5952246487145878</v>
      </c>
      <c r="L192" s="162">
        <f t="shared" si="12"/>
        <v>-11.268465422875776</v>
      </c>
      <c r="M192" s="162">
        <f t="shared" si="12"/>
        <v>-12.784723010216755</v>
      </c>
      <c r="N192" s="69">
        <f>IF(COUNT($H192:M192)&gt;=Input!$Y$7,0, -SUM(N180:N191))</f>
        <v>0</v>
      </c>
      <c r="O192" s="69">
        <f>IF(COUNT($H192:N192)&gt;=Input!$Y$7,0, -SUM(O180:O191))</f>
        <v>0</v>
      </c>
      <c r="P192" s="69">
        <f>IF(COUNT($H192:O192)&gt;=Input!$Y$7,0, -SUM(P180:P191))</f>
        <v>0</v>
      </c>
      <c r="Q192" s="69">
        <f>IF(COUNT($H192:P192)&gt;=Input!$Y$7,0, -SUM(Q180:Q191))</f>
        <v>0</v>
      </c>
      <c r="R192" s="67"/>
      <c r="S192" s="105"/>
      <c r="T192" s="105"/>
      <c r="U192" s="105"/>
      <c r="V192" s="105"/>
      <c r="W192" s="105"/>
      <c r="X192" s="105"/>
      <c r="Y192" s="105"/>
      <c r="Z192" s="105"/>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272" t="str">
        <f>Asset10</f>
        <v>Vehicles</v>
      </c>
      <c r="D193" s="158"/>
      <c r="E193" s="32" t="s">
        <v>26</v>
      </c>
      <c r="F193" s="31"/>
      <c r="G193" s="177"/>
      <c r="H193" s="68">
        <f>IF(H$3&gt;A10remlife,A10value-$G$639-SUM($G193:G193),IF(A10remlife="N/A","n/a",(A10value-$G$639)/A10remlife))</f>
        <v>0.66276196922702613</v>
      </c>
      <c r="I193" s="68">
        <f>IF(I$3&gt;A10remlife,A10value-$G$639-SUM($G193:H193),IF(A10remlife="N/A","n/a",(A10value-$G$639)/A10remlife))</f>
        <v>0.66276196922702613</v>
      </c>
      <c r="J193" s="68">
        <f>IF(J$3&gt;A10remlife,A10value-$G$639-SUM($G193:I193),IF(A10remlife="N/A","n/a",(A10value-$G$639)/A10remlife))</f>
        <v>0.66276196922702613</v>
      </c>
      <c r="K193" s="68">
        <f>IF(K$3&gt;A10remlife,A10value-$G$639-SUM($G193:J193),IF(A10remlife="N/A","n/a",(A10value-$G$639)/A10remlife))</f>
        <v>0.66276196922702613</v>
      </c>
      <c r="L193" s="68">
        <f>IF(L$3&gt;A10remlife,A10value-$G$639-SUM($G193:K193),IF(A10remlife="N/A","n/a",(A10value-$G$639)/A10remlife))</f>
        <v>0.66276196922702613</v>
      </c>
      <c r="M193" s="68">
        <f>IF(M$3&gt;A10remlife,A10value-$G$639-SUM($G193:L193),IF(A10remlife="N/A","n/a",(A10value-$G$639)/A10remlife))</f>
        <v>0.66276196922702613</v>
      </c>
      <c r="N193" s="68">
        <f>IF(N$3&gt;A10remlife,A10value-$G$639-SUM($G193:M193),IF(A10remlife="N/A","n/a",(A10value-$G$639)/A10remlife))</f>
        <v>0.21835245443172902</v>
      </c>
      <c r="O193" s="68">
        <f>IF(O$3&gt;A10remlife,A10value-$G$639-SUM($G193:N193),IF(A10remlife="N/A","n/a",(A10value-$G$639)/A10remlife))</f>
        <v>0</v>
      </c>
      <c r="P193" s="68">
        <f>IF(P$3&gt;A10remlife,A10value-$G$639-SUM($G193:O193),IF(A10remlife="N/A","n/a",(A10value-$G$639)/A10remlife))</f>
        <v>0</v>
      </c>
      <c r="Q193" s="68">
        <f>IF(Q$3&gt;A10remlife,A10value-$G$639-SUM($G193:P193),IF(A10remlife="N/A","n/a",(A10value-$G$639)/A10remlife))</f>
        <v>0</v>
      </c>
      <c r="R193" s="68"/>
      <c r="S193" s="103"/>
      <c r="T193" s="103"/>
      <c r="U193" s="103"/>
      <c r="V193" s="103"/>
      <c r="W193" s="103"/>
      <c r="X193" s="103"/>
      <c r="Y193" s="103"/>
      <c r="Z193" s="103"/>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159"/>
      <c r="E194" s="713" t="s">
        <v>82</v>
      </c>
      <c r="F194" s="87"/>
      <c r="G194" s="121"/>
      <c r="H194" s="69"/>
      <c r="I194" s="69"/>
      <c r="J194" s="69"/>
      <c r="K194" s="69"/>
      <c r="L194" s="69"/>
      <c r="M194" s="160"/>
      <c r="N194" s="112"/>
      <c r="O194" s="69"/>
      <c r="P194" s="69"/>
      <c r="Q194" s="69"/>
      <c r="R194" s="69"/>
      <c r="S194" s="103"/>
      <c r="T194" s="103"/>
      <c r="U194" s="103"/>
      <c r="V194" s="103"/>
      <c r="W194" s="103"/>
      <c r="X194" s="103"/>
      <c r="Y194" s="103"/>
      <c r="Z194" s="103"/>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714"/>
      <c r="F195" s="87">
        <v>1</v>
      </c>
      <c r="G195" s="121"/>
      <c r="H195" s="145"/>
      <c r="I195" s="69">
        <f>IF(A10stdlife="n/a","n/a",IF(I$3&gt;(A10stdlife+$F195),(Input!$H$220*(1+vanilla1)^0.5)-SUM($H195:H195),(Input!$H$220*(1+vanilla1)^0.5)/A10stdlife))</f>
        <v>-7.256674168272444E-3</v>
      </c>
      <c r="J195" s="69">
        <f>IF(A10stdlife="n/a","n/a",IF(J$3&gt;(A10stdlife+$F195),(Input!$H$220*(1+vanilla1)^0.5)-SUM($H195:I195),(Input!$H$220*(1+vanilla1)^0.5)/A10stdlife))</f>
        <v>-7.256674168272444E-3</v>
      </c>
      <c r="K195" s="69">
        <f>IF(A10stdlife="n/a","n/a",IF(K$3&gt;(A10stdlife+$F195),(Input!$H$220*(1+vanilla1)^0.5)-SUM($H195:J195),(Input!$H$220*(1+vanilla1)^0.5)/A10stdlife))</f>
        <v>-7.256674168272444E-3</v>
      </c>
      <c r="L195" s="69">
        <f>IF(A10stdlife="n/a","n/a",IF(L$3&gt;(A10stdlife+$F195),(Input!$H$220*(1+vanilla1)^0.5)-SUM($H195:K195),(Input!$H$220*(1+vanilla1)^0.5)/A10stdlife))</f>
        <v>-7.256674168272444E-3</v>
      </c>
      <c r="M195" s="69">
        <f>IF(A10stdlife="n/a","n/a",IF(M$3&gt;(A10stdlife+$F195),(Input!$H$220*(1+vanilla1)^0.5)-SUM($H195:L195),(Input!$H$220*(1+vanilla1)^0.5)/A10stdlife))</f>
        <v>-7.256674168272444E-3</v>
      </c>
      <c r="N195" s="69">
        <f>IF(A10stdlife="n/a","n/a",IF(N$3&gt;(A10stdlife+$F195),(Input!$H$220*(1+vanilla1)^0.5)-SUM($H195:M195),(Input!$H$220*(1+vanilla1)^0.5)/A10stdlife))</f>
        <v>-7.256674168272444E-3</v>
      </c>
      <c r="O195" s="69">
        <f>IF(A10stdlife="n/a","n/a",IF(O$3&gt;(A10stdlife+$F195),(Input!$H$220*(1+vanilla1)^0.5)-SUM($H195:N195),(Input!$H$220*(1+vanilla1)^0.5)/A10stdlife))</f>
        <v>-7.256674168272444E-3</v>
      </c>
      <c r="P195" s="69">
        <f>IF(A10stdlife="n/a","n/a",IF(P$3&gt;(A10stdlife+$F195),(Input!$H$220*(1+vanilla1)^0.5)-SUM($H195:O195),(Input!$H$220*(1+vanilla1)^0.5)/A10stdlife))</f>
        <v>-6.9388939039072284E-18</v>
      </c>
      <c r="Q195" s="69">
        <f>IF(A10stdlife="n/a","n/a",IF(Q$3&gt;(A10stdlife+$F195),(Input!$H$220*(1+vanilla1)^0.5)-SUM($H195:P195),(Input!$H$220*(1+vanilla1)^0.5)/A10stdlife))</f>
        <v>0</v>
      </c>
      <c r="R195" s="69"/>
      <c r="S195" s="103"/>
      <c r="T195" s="103"/>
      <c r="U195" s="103"/>
      <c r="V195" s="103"/>
      <c r="W195" s="103"/>
      <c r="X195" s="103"/>
      <c r="Y195" s="103"/>
      <c r="Z195" s="103"/>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714"/>
      <c r="F196" s="87">
        <v>2</v>
      </c>
      <c r="G196" s="121"/>
      <c r="H196" s="146"/>
      <c r="I196" s="147"/>
      <c r="J196" s="69">
        <f>IF(A10stdlife="n/a","n/a",IF(J$3&gt;(A10stdlife+$F196),(Input!$I$220*(1+vanilla2)^0.5)-SUM($I196:I196),(Input!$I$220*(1+vanilla2)^0.5)/A10stdlife))</f>
        <v>6.8780050109242666E-2</v>
      </c>
      <c r="K196" s="69">
        <f>IF(A10stdlife="n/a","n/a",IF(K$3&gt;(A10stdlife+$F196),(Input!$I$220*(1+vanilla2)^0.5)-SUM($I196:J196),(Input!$I$220*(1+vanilla2)^0.5)/A10stdlife))</f>
        <v>6.8780050109242666E-2</v>
      </c>
      <c r="L196" s="69">
        <f>IF(A10stdlife="n/a","n/a",IF(L$3&gt;(A10stdlife+$F196),(Input!$I$220*(1+vanilla2)^0.5)-SUM($I196:K196),(Input!$I$220*(1+vanilla2)^0.5)/A10stdlife))</f>
        <v>6.8780050109242666E-2</v>
      </c>
      <c r="M196" s="69">
        <f>IF(A10stdlife="n/a","n/a",IF(M$3&gt;(A10stdlife+$F196),(Input!$I$220*(1+vanilla2)^0.5)-SUM($I196:L196),(Input!$I$220*(1+vanilla2)^0.5)/A10stdlife))</f>
        <v>6.8780050109242666E-2</v>
      </c>
      <c r="N196" s="69">
        <f>IF(A10stdlife="n/a","n/a",IF(N$3&gt;(A10stdlife+$F196),(Input!$I$220*(1+vanilla2)^0.5)-SUM($I196:M196),(Input!$I$220*(1+vanilla2)^0.5)/A10stdlife))</f>
        <v>6.8780050109242666E-2</v>
      </c>
      <c r="O196" s="69">
        <f>IF(A10stdlife="n/a","n/a",IF(O$3&gt;(A10stdlife+$F196),(Input!$I$220*(1+vanilla2)^0.5)-SUM($I196:N196),(Input!$I$220*(1+vanilla2)^0.5)/A10stdlife))</f>
        <v>6.8780050109242666E-2</v>
      </c>
      <c r="P196" s="69">
        <f>IF(A10stdlife="n/a","n/a",IF(P$3&gt;(A10stdlife+$F196),(Input!$I$220*(1+vanilla2)^0.5)-SUM($I196:O196),(Input!$I$220*(1+vanilla2)^0.5)/A10stdlife))</f>
        <v>6.8780050109242666E-2</v>
      </c>
      <c r="Q196" s="69">
        <f>IF(A10stdlife="n/a","n/a",IF(Q$3&gt;(A10stdlife+$F196),(Input!$I$220*(1+vanilla2)^0.5)-SUM($I196:P196),(Input!$I$220*(1+vanilla2)^0.5)/A10stdlife))</f>
        <v>0</v>
      </c>
      <c r="R196" s="69"/>
      <c r="S196" s="103"/>
      <c r="T196" s="103"/>
      <c r="U196" s="103"/>
      <c r="V196" s="103"/>
      <c r="W196" s="103"/>
      <c r="X196" s="103"/>
      <c r="Y196" s="103"/>
      <c r="Z196" s="103"/>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714"/>
      <c r="F197" s="87">
        <v>3</v>
      </c>
      <c r="G197" s="121"/>
      <c r="H197" s="146"/>
      <c r="I197" s="148"/>
      <c r="J197" s="147"/>
      <c r="K197" s="69">
        <f>IF(A10stdlife="n/a","n/a",IF(K$3&gt;(A10stdlife+$F197),(Input!$J$220*(1+vanilla3)^0.5)-SUM($J197:J197),(Input!$J$220*(1+vanilla3)^0.5)/A10stdlife))</f>
        <v>-2.0806225784114871E-2</v>
      </c>
      <c r="L197" s="69">
        <f>IF(A10stdlife="n/a","n/a",IF(L$3&gt;(A10stdlife+$F197),(Input!$J$220*(1+vanilla3)^0.5)-SUM($J197:K197),(Input!$J$220*(1+vanilla3)^0.5)/A10stdlife))</f>
        <v>-2.0806225784114871E-2</v>
      </c>
      <c r="M197" s="69">
        <f>IF(A10stdlife="n/a","n/a",IF(M$3&gt;(A10stdlife+$F197),(Input!$J$220*(1+vanilla3)^0.5)-SUM($J197:L197),(Input!$J$220*(1+vanilla3)^0.5)/A10stdlife))</f>
        <v>-2.0806225784114871E-2</v>
      </c>
      <c r="N197" s="69">
        <f>IF(A10stdlife="n/a","n/a",IF(N$3&gt;(A10stdlife+$F197),(Input!$J$220*(1+vanilla3)^0.5)-SUM($J197:M197),(Input!$J$220*(1+vanilla3)^0.5)/A10stdlife))</f>
        <v>-2.0806225784114871E-2</v>
      </c>
      <c r="O197" s="69">
        <f>IF(A10stdlife="n/a","n/a",IF(O$3&gt;(A10stdlife+$F197),(Input!$J$220*(1+vanilla3)^0.5)-SUM($J197:N197),(Input!$J$220*(1+vanilla3)^0.5)/A10stdlife))</f>
        <v>-2.0806225784114871E-2</v>
      </c>
      <c r="P197" s="69">
        <f>IF(A10stdlife="n/a","n/a",IF(P$3&gt;(A10stdlife+$F197),(Input!$J$220*(1+vanilla3)^0.5)-SUM($J197:O197),(Input!$J$220*(1+vanilla3)^0.5)/A10stdlife))</f>
        <v>-2.0806225784114871E-2</v>
      </c>
      <c r="Q197" s="69">
        <f>IF(A10stdlife="n/a","n/a",IF(Q$3&gt;(A10stdlife+$F197),(Input!$J$220*(1+vanilla3)^0.5)-SUM($J197:P197),(Input!$J$220*(1+vanilla3)^0.5)/A10stdlife))</f>
        <v>-2.0806225784114871E-2</v>
      </c>
      <c r="R197" s="69"/>
      <c r="S197" s="103"/>
      <c r="T197" s="103"/>
      <c r="U197" s="103"/>
      <c r="V197" s="103"/>
      <c r="W197" s="103"/>
      <c r="X197" s="103"/>
      <c r="Y197" s="103"/>
      <c r="Z197" s="103"/>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714"/>
      <c r="F198" s="87">
        <v>4</v>
      </c>
      <c r="G198" s="121"/>
      <c r="H198" s="146"/>
      <c r="I198" s="148"/>
      <c r="J198" s="148"/>
      <c r="K198" s="147"/>
      <c r="L198" s="69">
        <f>IF(A10stdlife="n/a","n/a",IF(L$3&gt;(A10stdlife+$F198),(Input!$K$220*(1+vanilla4)^0.5)-SUM($K198:K198),(Input!$K$220*(1+vanilla4)^0.5)/A10stdlife))</f>
        <v>2.3772372340176793E-2</v>
      </c>
      <c r="M198" s="69">
        <f>IF(A10stdlife="n/a","n/a",IF(M$3&gt;(A10stdlife+$F198),(Input!$K$220*(1+vanilla4)^0.5)-SUM($K198:L198),(Input!$K$220*(1+vanilla4)^0.5)/A10stdlife))</f>
        <v>2.3772372340176793E-2</v>
      </c>
      <c r="N198" s="69">
        <f>IF(A10stdlife="n/a","n/a",IF(N$3&gt;(A10stdlife+$F198),(Input!$K$220*(1+vanilla4)^0.5)-SUM($K198:M198),(Input!$K$220*(1+vanilla4)^0.5)/A10stdlife))</f>
        <v>2.3772372340176793E-2</v>
      </c>
      <c r="O198" s="69">
        <f>IF(A10stdlife="n/a","n/a",IF(O$3&gt;(A10stdlife+$F198),(Input!$K$220*(1+vanilla4)^0.5)-SUM($K198:N198),(Input!$K$220*(1+vanilla4)^0.5)/A10stdlife))</f>
        <v>2.3772372340176793E-2</v>
      </c>
      <c r="P198" s="69">
        <f>IF(A10stdlife="n/a","n/a",IF(P$3&gt;(A10stdlife+$F198),(Input!$K$220*(1+vanilla4)^0.5)-SUM($K198:O198),(Input!$K$220*(1+vanilla4)^0.5)/A10stdlife))</f>
        <v>2.3772372340176793E-2</v>
      </c>
      <c r="Q198" s="69">
        <f>IF(A10stdlife="n/a","n/a",IF(Q$3&gt;(A10stdlife+$F198),(Input!$K$220*(1+vanilla4)^0.5)-SUM($K198:P198),(Input!$K$220*(1+vanilla4)^0.5)/A10stdlife))</f>
        <v>2.3772372340176793E-2</v>
      </c>
      <c r="R198" s="69"/>
      <c r="S198" s="103"/>
      <c r="T198" s="103"/>
      <c r="U198" s="103"/>
      <c r="V198" s="103"/>
      <c r="W198" s="103"/>
      <c r="X198" s="103"/>
      <c r="Y198" s="103"/>
      <c r="Z198" s="103"/>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6"/>
      <c r="E199" s="714"/>
      <c r="F199" s="87">
        <v>5</v>
      </c>
      <c r="G199" s="27"/>
      <c r="H199" s="146"/>
      <c r="I199" s="148"/>
      <c r="J199" s="148"/>
      <c r="K199" s="148"/>
      <c r="L199" s="147"/>
      <c r="M199" s="69">
        <f>IF(A10stdlife="n/a","n/a",IF(M$3&gt;(A10stdlife+$F199),(Input!$L$220*(1+vanilla5)^0.5)-SUM($L199:L199),(Input!$L$220*(1+vanilla5)^0.5)/A10stdlife))</f>
        <v>0.1207586945679447</v>
      </c>
      <c r="N199" s="69">
        <f>IF(A10stdlife="n/a","n/a",IF(N$3&gt;(A10stdlife+$F199),(Input!$L$220*(1+vanilla5)^0.5)-SUM($L199:M199),(Input!$L$220*(1+vanilla5)^0.5)/A10stdlife))</f>
        <v>0.1207586945679447</v>
      </c>
      <c r="O199" s="69">
        <f>IF(A10stdlife="n/a","n/a",IF(O$3&gt;(A10stdlife+$F199),(Input!$L$220*(1+vanilla5)^0.5)-SUM($L199:N199),(Input!$L$220*(1+vanilla5)^0.5)/A10stdlife))</f>
        <v>0.1207586945679447</v>
      </c>
      <c r="P199" s="69">
        <f>IF(A10stdlife="n/a","n/a",IF(P$3&gt;(A10stdlife+$F199),(Input!$L$220*(1+vanilla5)^0.5)-SUM($L199:O199),(Input!$L$220*(1+vanilla5)^0.5)/A10stdlife))</f>
        <v>0.1207586945679447</v>
      </c>
      <c r="Q199" s="69">
        <f>IF(A10stdlife="n/a","n/a",IF(Q$3&gt;(A10stdlife+$F199),(Input!$L$220*(1+vanilla5)^0.5)-SUM($L199:P199),(Input!$L$220*(1+vanilla5)^0.5)/A10stdlife))</f>
        <v>0.1207586945679447</v>
      </c>
      <c r="R199" s="69"/>
      <c r="S199" s="103"/>
      <c r="T199" s="103"/>
      <c r="U199" s="103"/>
      <c r="V199" s="103"/>
      <c r="W199" s="103"/>
      <c r="X199" s="103"/>
      <c r="Y199" s="103"/>
      <c r="Z199" s="103"/>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103"/>
      <c r="BE199" s="103"/>
      <c r="BF199" s="103"/>
      <c r="BG199" s="103"/>
      <c r="BH199" s="103"/>
      <c r="BI199" s="103"/>
      <c r="BJ199" s="103"/>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6"/>
      <c r="E200" s="714"/>
      <c r="F200" s="87">
        <v>6</v>
      </c>
      <c r="G200" s="27"/>
      <c r="H200" s="146"/>
      <c r="I200" s="148"/>
      <c r="J200" s="148"/>
      <c r="K200" s="148"/>
      <c r="L200" s="148"/>
      <c r="M200" s="147"/>
      <c r="N200" s="69">
        <f>IF(A10stdlife="n/a","n/a",IF(N$3&gt;(A10stdlife+$F200),(Input!$M$220*(1+vanilla6)^0.5)-SUM($M200:M200),(Input!$M$220*(1+vanilla6)^0.5)/A10stdlife))</f>
        <v>0.19817604151029339</v>
      </c>
      <c r="O200" s="69">
        <f>IF(A10stdlife="n/a","n/a",IF(O$3&gt;(A10stdlife+$F200),(Input!$M$220*(1+vanilla6)^0.5)-SUM($M200:N200),(Input!$M$220*(1+vanilla6)^0.5)/A10stdlife))</f>
        <v>0.19817604151029339</v>
      </c>
      <c r="P200" s="69">
        <f>IF(A10stdlife="n/a","n/a",IF(P$3&gt;(A10stdlife+$F200),(Input!$M$220*(1+vanilla6)^0.5)-SUM($M200:O200),(Input!$M$220*(1+vanilla6)^0.5)/A10stdlife))</f>
        <v>0.19817604151029339</v>
      </c>
      <c r="Q200" s="69">
        <f>IF(A10stdlife="n/a","n/a",IF(Q$3&gt;(A10stdlife+$F200),(Input!$M$220*(1+vanilla6)^0.5)-SUM($M200:P200),(Input!$M$220*(1+vanilla6)^0.5)/A10stdlife))</f>
        <v>0.19817604151029339</v>
      </c>
      <c r="R200" s="69"/>
      <c r="S200" s="103"/>
      <c r="T200" s="103"/>
      <c r="U200" s="103"/>
      <c r="V200" s="103"/>
      <c r="W200" s="103"/>
      <c r="X200" s="103"/>
      <c r="Y200" s="103"/>
      <c r="Z200" s="103"/>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9"/>
      <c r="B201" s="9"/>
      <c r="C201" s="9"/>
      <c r="D201" s="26"/>
      <c r="E201" s="714"/>
      <c r="F201" s="87">
        <v>7</v>
      </c>
      <c r="G201" s="27"/>
      <c r="H201" s="146"/>
      <c r="I201" s="148"/>
      <c r="J201" s="148"/>
      <c r="K201" s="148"/>
      <c r="L201" s="148"/>
      <c r="M201" s="148"/>
      <c r="N201" s="147"/>
      <c r="O201" s="69">
        <f>IF(A10stdlife="n/a","n/a",IF(O$3&gt;(A10stdlife+$F201),(Input!$N$220*(1+vanilla7)^0.5)-SUM($N201:N201),(Input!$N$220*(1+vanilla7)^0.5)/A10stdlife))</f>
        <v>0</v>
      </c>
      <c r="P201" s="69">
        <f>IF(A10stdlife="n/a","n/a",IF(P$3&gt;(A10stdlife+$F201),(Input!$N$220*(1+vanilla7)^0.5)-SUM($N201:O201),(Input!$N$220*(1+vanilla7)^0.5)/A10stdlife))</f>
        <v>0</v>
      </c>
      <c r="Q201" s="69">
        <f>IF(A10stdlife="n/a","n/a",IF(Q$3&gt;(A10stdlife+$F201),(Input!$N$220*(1+vanilla7)^0.5)-SUM($N201:P201),(Input!$N$220*(1+vanilla7)^0.5)/A10stdlife))</f>
        <v>0</v>
      </c>
      <c r="R201" s="69"/>
      <c r="S201" s="103"/>
      <c r="T201" s="103"/>
      <c r="U201" s="103"/>
      <c r="V201" s="103"/>
      <c r="W201" s="103"/>
      <c r="X201" s="103"/>
      <c r="Y201" s="103"/>
      <c r="Z201" s="103"/>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714"/>
      <c r="F202" s="87">
        <v>8</v>
      </c>
      <c r="G202" s="27"/>
      <c r="H202" s="146"/>
      <c r="I202" s="148"/>
      <c r="J202" s="148"/>
      <c r="K202" s="148"/>
      <c r="L202" s="148"/>
      <c r="M202" s="148"/>
      <c r="N202" s="148"/>
      <c r="O202" s="147"/>
      <c r="P202" s="69">
        <f>IF(A10stdlife="n/a","n/a",IF(P$3&gt;(A10stdlife+$F202),(Input!$O$220*(1+vanilla8)^0.5)-SUM($O202:O202),(Input!$O$220*(1+vanilla8)^0.5)/A10stdlife))</f>
        <v>0</v>
      </c>
      <c r="Q202" s="69">
        <f>IF(A10stdlife="n/a","n/a",IF(Q$3&gt;(A10stdlife+$F202),(Input!$O$220*(1+vanilla8)^0.5)-SUM($O202:P202),(Input!$O$220*(1+vanilla8)^0.5)/A10stdlife))</f>
        <v>0</v>
      </c>
      <c r="R202" s="69"/>
      <c r="S202" s="103"/>
      <c r="T202" s="103"/>
      <c r="U202" s="103"/>
      <c r="V202" s="103"/>
      <c r="W202" s="103"/>
      <c r="X202" s="103"/>
      <c r="Y202" s="103"/>
      <c r="Z202" s="103"/>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714"/>
      <c r="F203" s="87">
        <v>9</v>
      </c>
      <c r="G203" s="27"/>
      <c r="H203" s="146"/>
      <c r="I203" s="148"/>
      <c r="J203" s="148"/>
      <c r="K203" s="148"/>
      <c r="L203" s="148"/>
      <c r="M203" s="148"/>
      <c r="N203" s="148"/>
      <c r="O203" s="148"/>
      <c r="P203" s="147"/>
      <c r="Q203" s="69">
        <f>IF(A10stdlife="n/a","n/a",IF(Q$3&gt;(A10stdlife+$F203),(Input!$P$220*(1+vanilla9)^0.5)-SUM($P203:P203),(Input!$P$220*(1+vanilla9)^0.5)/A10stdlife))</f>
        <v>0</v>
      </c>
      <c r="R203" s="69"/>
      <c r="S203" s="103"/>
      <c r="T203" s="103"/>
      <c r="U203" s="103"/>
      <c r="V203" s="103"/>
      <c r="W203" s="103"/>
      <c r="X203" s="103"/>
      <c r="Y203" s="103"/>
      <c r="Z203" s="103"/>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714"/>
      <c r="F204" s="88">
        <v>10</v>
      </c>
      <c r="G204" s="27"/>
      <c r="H204" s="146"/>
      <c r="I204" s="148"/>
      <c r="J204" s="148"/>
      <c r="K204" s="148"/>
      <c r="L204" s="148"/>
      <c r="M204" s="148"/>
      <c r="N204" s="148"/>
      <c r="O204" s="148"/>
      <c r="P204" s="148"/>
      <c r="Q204" s="147"/>
      <c r="R204" s="69"/>
      <c r="S204" s="103"/>
      <c r="T204" s="103"/>
      <c r="U204" s="103"/>
      <c r="V204" s="103"/>
      <c r="W204" s="103"/>
      <c r="X204" s="103"/>
      <c r="Y204" s="103"/>
      <c r="Z204" s="103"/>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 r="A205" s="9"/>
      <c r="B205" s="9"/>
      <c r="C205" s="9"/>
      <c r="D205" s="271" t="str">
        <f>Asset10</f>
        <v>Vehicles</v>
      </c>
      <c r="E205" s="9"/>
      <c r="F205" s="9"/>
      <c r="G205" s="121"/>
      <c r="H205" s="162">
        <f t="shared" ref="H205:M205" si="13">-SUM(H193:H204)</f>
        <v>-0.66276196922702613</v>
      </c>
      <c r="I205" s="162">
        <f t="shared" si="13"/>
        <v>-0.65550529505875366</v>
      </c>
      <c r="J205" s="162">
        <f t="shared" si="13"/>
        <v>-0.72428534516799636</v>
      </c>
      <c r="K205" s="162">
        <f t="shared" si="13"/>
        <v>-0.70347911938388152</v>
      </c>
      <c r="L205" s="162">
        <f t="shared" si="13"/>
        <v>-0.72725149172405834</v>
      </c>
      <c r="M205" s="162">
        <f t="shared" si="13"/>
        <v>-0.84801018629200309</v>
      </c>
      <c r="N205" s="69">
        <f>IF(COUNT($H205:M205)&gt;=Input!$Y$7,0, -SUM(N193:N204))</f>
        <v>0</v>
      </c>
      <c r="O205" s="69">
        <f>IF(COUNT($H205:N205)&gt;=Input!$Y$7,0, -SUM(O193:O204))</f>
        <v>0</v>
      </c>
      <c r="P205" s="69">
        <f>IF(COUNT($H205:O205)&gt;=Input!$Y$7,0, -SUM(P193:P204))</f>
        <v>0</v>
      </c>
      <c r="Q205" s="69">
        <f>IF(COUNT($H205:P205)&gt;=Input!$Y$7,0, -SUM(Q193:Q204))</f>
        <v>0</v>
      </c>
      <c r="R205" s="67"/>
      <c r="S205" s="105"/>
      <c r="T205" s="105"/>
      <c r="U205" s="105"/>
      <c r="V205" s="105"/>
      <c r="W205" s="105"/>
      <c r="X205" s="105"/>
      <c r="Y205" s="105"/>
      <c r="Z205" s="105"/>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272" t="str">
        <f>Asset11</f>
        <v>other</v>
      </c>
      <c r="D206" s="158"/>
      <c r="E206" s="32" t="s">
        <v>26</v>
      </c>
      <c r="F206" s="31"/>
      <c r="G206" s="177"/>
      <c r="H206" s="68">
        <f>IF(H$3&gt;A11remlife,A11value-$G$640-SUM($G206:G206),IF(A11remlife="N/A","n/a",(A11value-$G$640)/A11remlife))</f>
        <v>1.7735483946437944</v>
      </c>
      <c r="I206" s="68">
        <f>IF(I$3&gt;A11remlife,A11value-$G$640-SUM($G206:H206),IF(A11remlife="N/A","n/a",(A11value-$G$640)/A11remlife))</f>
        <v>1.7735483946437944</v>
      </c>
      <c r="J206" s="68">
        <f>IF(J$3&gt;A11remlife,A11value-$G$640-SUM($G206:I206),IF(A11remlife="N/A","n/a",(A11value-$G$640)/A11remlife))</f>
        <v>1.7735483946437944</v>
      </c>
      <c r="K206" s="68">
        <f>IF(K$3&gt;A11remlife,A11value-$G$640-SUM($G206:J206),IF(A11remlife="N/A","n/a",(A11value-$G$640)/A11remlife))</f>
        <v>1.7735483946437944</v>
      </c>
      <c r="L206" s="68">
        <f>IF(L$3&gt;A11remlife,A11value-$G$640-SUM($G206:K206),IF(A11remlife="N/A","n/a",(A11value-$G$640)/A11remlife))</f>
        <v>1.7735483946437944</v>
      </c>
      <c r="M206" s="68">
        <f>IF(M$3&gt;A11remlife,A11value-$G$640-SUM($G206:L206),IF(A11remlife="N/A","n/a",(A11value-$G$640)/A11remlife))</f>
        <v>1.7735483946437944</v>
      </c>
      <c r="N206" s="68">
        <f>IF(N$3&gt;A11remlife,A11value-$G$640-SUM($G206:M206),IF(A11remlife="N/A","n/a",(A11value-$G$640)/A11remlife))</f>
        <v>1.7647572957898792</v>
      </c>
      <c r="O206" s="68">
        <f>IF(O$3&gt;A11remlife,A11value-$G$640-SUM($G206:N206),IF(A11remlife="N/A","n/a",(A11value-$G$640)/A11remlife))</f>
        <v>0</v>
      </c>
      <c r="P206" s="68">
        <f>IF(P$3&gt;A11remlife,A11value-$G$640-SUM($G206:O206),IF(A11remlife="N/A","n/a",(A11value-$G$640)/A11remlife))</f>
        <v>0</v>
      </c>
      <c r="Q206" s="68">
        <f>IF(Q$3&gt;A11remlife,A11value-$G$640-SUM($G206:P206),IF(A11remlife="N/A","n/a",(A11value-$G$640)/A11remlife))</f>
        <v>0</v>
      </c>
      <c r="R206" s="68"/>
      <c r="S206" s="103"/>
      <c r="T206" s="103"/>
      <c r="U206" s="103"/>
      <c r="V206" s="103"/>
      <c r="W206" s="103"/>
      <c r="X206" s="103"/>
      <c r="Y206" s="103"/>
      <c r="Z206" s="103"/>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6"/>
      <c r="E207" s="713" t="s">
        <v>82</v>
      </c>
      <c r="F207" s="87"/>
      <c r="G207" s="121"/>
      <c r="H207" s="69"/>
      <c r="I207" s="69"/>
      <c r="J207" s="69"/>
      <c r="K207" s="69"/>
      <c r="L207" s="69"/>
      <c r="M207" s="160"/>
      <c r="N207" s="112"/>
      <c r="O207" s="69"/>
      <c r="P207" s="69"/>
      <c r="Q207" s="69"/>
      <c r="R207" s="69"/>
      <c r="S207" s="103"/>
      <c r="T207" s="103"/>
      <c r="U207" s="103"/>
      <c r="V207" s="103"/>
      <c r="W207" s="103"/>
      <c r="X207" s="103"/>
      <c r="Y207" s="103"/>
      <c r="Z207" s="103"/>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714"/>
      <c r="F208" s="87">
        <v>1</v>
      </c>
      <c r="G208" s="121"/>
      <c r="H208" s="145"/>
      <c r="I208" s="69">
        <f>IF(A11stdlife="n/a","n/a",IF(I$3&gt;(A11stdlife+$F208),(Input!$H$221*(1+vanilla1)^0.5)-SUM($H208:H208),(Input!$H$221*(1+vanilla1)^0.5)/A11stdlife))</f>
        <v>4.1283815467094302E-2</v>
      </c>
      <c r="J208" s="69">
        <f>IF(A11stdlife="n/a","n/a",IF(J$3&gt;(A11stdlife+$F208),(Input!$H$221*(1+vanilla1)^0.5)-SUM($H208:I208),(Input!$H$221*(1+vanilla1)^0.5)/A11stdlife))</f>
        <v>4.1283815467094302E-2</v>
      </c>
      <c r="K208" s="69">
        <f>IF(A11stdlife="n/a","n/a",IF(K$3&gt;(A11stdlife+$F208),(Input!$H$221*(1+vanilla1)^0.5)-SUM($H208:J208),(Input!$H$221*(1+vanilla1)^0.5)/A11stdlife))</f>
        <v>4.1283815467094302E-2</v>
      </c>
      <c r="L208" s="69">
        <f>IF(A11stdlife="n/a","n/a",IF(L$3&gt;(A11stdlife+$F208),(Input!$H$221*(1+vanilla1)^0.5)-SUM($H208:K208),(Input!$H$221*(1+vanilla1)^0.5)/A11stdlife))</f>
        <v>4.1283815467094302E-2</v>
      </c>
      <c r="M208" s="69">
        <f>IF(A11stdlife="n/a","n/a",IF(M$3&gt;(A11stdlife+$F208),(Input!$H$221*(1+vanilla1)^0.5)-SUM($H208:L208),(Input!$H$221*(1+vanilla1)^0.5)/A11stdlife))</f>
        <v>4.1283815467094302E-2</v>
      </c>
      <c r="N208" s="69">
        <f>IF(A11stdlife="n/a","n/a",IF(N$3&gt;(A11stdlife+$F208),(Input!$H$221*(1+vanilla1)^0.5)-SUM($H208:M208),(Input!$H$221*(1+vanilla1)^0.5)/A11stdlife))</f>
        <v>4.1283815467094302E-2</v>
      </c>
      <c r="O208" s="69">
        <f>IF(A11stdlife="n/a","n/a",IF(O$3&gt;(A11stdlife+$F208),(Input!$H$221*(1+vanilla1)^0.5)-SUM($H208:N208),(Input!$H$221*(1+vanilla1)^0.5)/A11stdlife))</f>
        <v>4.1283815467094302E-2</v>
      </c>
      <c r="P208" s="69">
        <f>IF(A11stdlife="n/a","n/a",IF(P$3&gt;(A11stdlife+$F208),(Input!$H$221*(1+vanilla1)^0.5)-SUM($H208:O208),(Input!$H$221*(1+vanilla1)^0.5)/A11stdlife))</f>
        <v>4.1283815467094302E-2</v>
      </c>
      <c r="Q208" s="69">
        <f>IF(A11stdlife="n/a","n/a",IF(Q$3&gt;(A11stdlife+$F208),(Input!$H$221*(1+vanilla1)^0.5)-SUM($H208:P208),(Input!$H$221*(1+vanilla1)^0.5)/A11stdlife))</f>
        <v>4.1283815467094302E-2</v>
      </c>
      <c r="R208" s="69"/>
      <c r="S208" s="103"/>
      <c r="T208" s="103"/>
      <c r="U208" s="103"/>
      <c r="V208" s="103"/>
      <c r="W208" s="103"/>
      <c r="X208" s="103"/>
      <c r="Y208" s="103"/>
      <c r="Z208" s="103"/>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714"/>
      <c r="F209" s="87">
        <v>2</v>
      </c>
      <c r="G209" s="121"/>
      <c r="H209" s="146"/>
      <c r="I209" s="147"/>
      <c r="J209" s="69">
        <f>IF(A11stdlife="n/a","n/a",IF(J$3&gt;(A11stdlife+$F209),(Input!$I$221*(1+vanilla2)^0.5)-SUM($I209:I209),(Input!$I$221*(1+vanilla2)^0.5)/A11stdlife))</f>
        <v>0.18329536140681155</v>
      </c>
      <c r="K209" s="69">
        <f>IF(A11stdlife="n/a","n/a",IF(K$3&gt;(A11stdlife+$F209),(Input!$I$221*(1+vanilla2)^0.5)-SUM($I209:J209),(Input!$I$221*(1+vanilla2)^0.5)/A11stdlife))</f>
        <v>0.18329536140681155</v>
      </c>
      <c r="L209" s="69">
        <f>IF(A11stdlife="n/a","n/a",IF(L$3&gt;(A11stdlife+$F209),(Input!$I$221*(1+vanilla2)^0.5)-SUM($I209:K209),(Input!$I$221*(1+vanilla2)^0.5)/A11stdlife))</f>
        <v>0.18329536140681155</v>
      </c>
      <c r="M209" s="69">
        <f>IF(A11stdlife="n/a","n/a",IF(M$3&gt;(A11stdlife+$F209),(Input!$I$221*(1+vanilla2)^0.5)-SUM($I209:L209),(Input!$I$221*(1+vanilla2)^0.5)/A11stdlife))</f>
        <v>0.18329536140681155</v>
      </c>
      <c r="N209" s="69">
        <f>IF(A11stdlife="n/a","n/a",IF(N$3&gt;(A11stdlife+$F209),(Input!$I$221*(1+vanilla2)^0.5)-SUM($I209:M209),(Input!$I$221*(1+vanilla2)^0.5)/A11stdlife))</f>
        <v>0.18329536140681155</v>
      </c>
      <c r="O209" s="69">
        <f>IF(A11stdlife="n/a","n/a",IF(O$3&gt;(A11stdlife+$F209),(Input!$I$221*(1+vanilla2)^0.5)-SUM($I209:N209),(Input!$I$221*(1+vanilla2)^0.5)/A11stdlife))</f>
        <v>0.18329536140681155</v>
      </c>
      <c r="P209" s="69">
        <f>IF(A11stdlife="n/a","n/a",IF(P$3&gt;(A11stdlife+$F209),(Input!$I$221*(1+vanilla2)^0.5)-SUM($I209:O209),(Input!$I$221*(1+vanilla2)^0.5)/A11stdlife))</f>
        <v>0.18329536140681155</v>
      </c>
      <c r="Q209" s="69">
        <f>IF(A11stdlife="n/a","n/a",IF(Q$3&gt;(A11stdlife+$F209),(Input!$I$221*(1+vanilla2)^0.5)-SUM($I209:P209),(Input!$I$221*(1+vanilla2)^0.5)/A11stdlife))</f>
        <v>0.18329536140681155</v>
      </c>
      <c r="R209" s="69"/>
      <c r="S209" s="103"/>
      <c r="T209" s="103"/>
      <c r="U209" s="103"/>
      <c r="V209" s="103"/>
      <c r="W209" s="103"/>
      <c r="X209" s="103"/>
      <c r="Y209" s="103"/>
      <c r="Z209" s="103"/>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714"/>
      <c r="F210" s="87">
        <v>3</v>
      </c>
      <c r="G210" s="121"/>
      <c r="H210" s="146"/>
      <c r="I210" s="148"/>
      <c r="J210" s="147"/>
      <c r="K210" s="69">
        <f>IF(A11stdlife="n/a","n/a",IF(K$3&gt;(A11stdlife+$F210),(Input!$J$221*(1+vanilla3)^0.5)-SUM($J210:J210),(Input!$J$221*(1+vanilla3)^0.5)/A11stdlife))</f>
        <v>0.42578728586973735</v>
      </c>
      <c r="L210" s="69">
        <f>IF(A11stdlife="n/a","n/a",IF(L$3&gt;(A11stdlife+$F210),(Input!$J$221*(1+vanilla3)^0.5)-SUM($J210:K210),(Input!$J$221*(1+vanilla3)^0.5)/A11stdlife))</f>
        <v>0.42578728586973735</v>
      </c>
      <c r="M210" s="69">
        <f>IF(A11stdlife="n/a","n/a",IF(M$3&gt;(A11stdlife+$F210),(Input!$J$221*(1+vanilla3)^0.5)-SUM($J210:L210),(Input!$J$221*(1+vanilla3)^0.5)/A11stdlife))</f>
        <v>0.42578728586973735</v>
      </c>
      <c r="N210" s="69">
        <f>IF(A11stdlife="n/a","n/a",IF(N$3&gt;(A11stdlife+$F210),(Input!$J$221*(1+vanilla3)^0.5)-SUM($J210:M210),(Input!$J$221*(1+vanilla3)^0.5)/A11stdlife))</f>
        <v>0.42578728586973735</v>
      </c>
      <c r="O210" s="69">
        <f>IF(A11stdlife="n/a","n/a",IF(O$3&gt;(A11stdlife+$F210),(Input!$J$221*(1+vanilla3)^0.5)-SUM($J210:N210),(Input!$J$221*(1+vanilla3)^0.5)/A11stdlife))</f>
        <v>0.42578728586973735</v>
      </c>
      <c r="P210" s="69">
        <f>IF(A11stdlife="n/a","n/a",IF(P$3&gt;(A11stdlife+$F210),(Input!$J$221*(1+vanilla3)^0.5)-SUM($J210:O210),(Input!$J$221*(1+vanilla3)^0.5)/A11stdlife))</f>
        <v>0.42578728586973735</v>
      </c>
      <c r="Q210" s="69">
        <f>IF(A11stdlife="n/a","n/a",IF(Q$3&gt;(A11stdlife+$F210),(Input!$J$221*(1+vanilla3)^0.5)-SUM($J210:P210),(Input!$J$221*(1+vanilla3)^0.5)/A11stdlife))</f>
        <v>0.42578728586973735</v>
      </c>
      <c r="R210" s="69"/>
      <c r="S210" s="103"/>
      <c r="T210" s="103"/>
      <c r="U210" s="103"/>
      <c r="V210" s="103"/>
      <c r="W210" s="103"/>
      <c r="X210" s="103"/>
      <c r="Y210" s="103"/>
      <c r="Z210" s="103"/>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714"/>
      <c r="F211" s="87">
        <v>4</v>
      </c>
      <c r="G211" s="121"/>
      <c r="H211" s="146"/>
      <c r="I211" s="148"/>
      <c r="J211" s="148"/>
      <c r="K211" s="147"/>
      <c r="L211" s="69">
        <f>IF(A11stdlife="n/a","n/a",IF(L$3&gt;(A11stdlife+$F211),(Input!$K$221*(1+vanilla4)^0.5)-SUM($K211:K211),(Input!$K$221*(1+vanilla4)^0.5)/A11stdlife))</f>
        <v>0.20504393434468673</v>
      </c>
      <c r="M211" s="69">
        <f>IF(A11stdlife="n/a","n/a",IF(M$3&gt;(A11stdlife+$F211),(Input!$K$221*(1+vanilla4)^0.5)-SUM($K211:L211),(Input!$K$221*(1+vanilla4)^0.5)/A11stdlife))</f>
        <v>0.20504393434468673</v>
      </c>
      <c r="N211" s="69">
        <f>IF(A11stdlife="n/a","n/a",IF(N$3&gt;(A11stdlife+$F211),(Input!$K$221*(1+vanilla4)^0.5)-SUM($K211:M211),(Input!$K$221*(1+vanilla4)^0.5)/A11stdlife))</f>
        <v>0.20504393434468673</v>
      </c>
      <c r="O211" s="69">
        <f>IF(A11stdlife="n/a","n/a",IF(O$3&gt;(A11stdlife+$F211),(Input!$K$221*(1+vanilla4)^0.5)-SUM($K211:N211),(Input!$K$221*(1+vanilla4)^0.5)/A11stdlife))</f>
        <v>0.20504393434468673</v>
      </c>
      <c r="P211" s="69">
        <f>IF(A11stdlife="n/a","n/a",IF(P$3&gt;(A11stdlife+$F211),(Input!$K$221*(1+vanilla4)^0.5)-SUM($K211:O211),(Input!$K$221*(1+vanilla4)^0.5)/A11stdlife))</f>
        <v>0.20504393434468673</v>
      </c>
      <c r="Q211" s="69">
        <f>IF(A11stdlife="n/a","n/a",IF(Q$3&gt;(A11stdlife+$F211),(Input!$K$221*(1+vanilla4)^0.5)-SUM($K211:P211),(Input!$K$221*(1+vanilla4)^0.5)/A11stdlife))</f>
        <v>0.20504393434468673</v>
      </c>
      <c r="R211" s="69"/>
      <c r="S211" s="103"/>
      <c r="T211" s="103"/>
      <c r="U211" s="103"/>
      <c r="V211" s="103"/>
      <c r="W211" s="103"/>
      <c r="X211" s="103"/>
      <c r="Y211" s="103"/>
      <c r="Z211" s="103"/>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6"/>
      <c r="E212" s="714"/>
      <c r="F212" s="87">
        <v>5</v>
      </c>
      <c r="G212" s="27"/>
      <c r="H212" s="146"/>
      <c r="I212" s="148"/>
      <c r="J212" s="148"/>
      <c r="K212" s="148"/>
      <c r="L212" s="147"/>
      <c r="M212" s="69">
        <f>IF(A11stdlife="n/a","n/a",IF(M$3&gt;(A11stdlife+$F212),(Input!$L$221*(1+vanilla5)^0.5)-SUM($L212:L212),(Input!$L221*(1+vanilla5)^0.5)/A11stdlife))</f>
        <v>0.40634916454130188</v>
      </c>
      <c r="N212" s="69">
        <f>IF(A11stdlife="n/a","n/a",IF(N$3&gt;(A11stdlife+$F212),(Input!$L$221*(1+vanilla5)^0.5)-SUM($L212:M212),(Input!$L221*(1+vanilla5)^0.5)/A11stdlife))</f>
        <v>0.40634916454130188</v>
      </c>
      <c r="O212" s="69">
        <f>IF(A11stdlife="n/a","n/a",IF(O$3&gt;(A11stdlife+$F212),(Input!$L$221*(1+vanilla5)^0.5)-SUM($L212:N212),(Input!$L221*(1+vanilla5)^0.5)/A11stdlife))</f>
        <v>0.40634916454130188</v>
      </c>
      <c r="P212" s="69">
        <f>IF(A11stdlife="n/a","n/a",IF(P$3&gt;(A11stdlife+$F212),(Input!$L$221*(1+vanilla5)^0.5)-SUM($L212:O212),(Input!$L221*(1+vanilla5)^0.5)/A11stdlife))</f>
        <v>0.40634916454130188</v>
      </c>
      <c r="Q212" s="69">
        <f>IF(A11stdlife="n/a","n/a",IF(Q$3&gt;(A11stdlife+$F212),(Input!$L$221*(1+vanilla5)^0.5)-SUM($L212:P212),(Input!$L221*(1+vanilla5)^0.5)/A11stdlife))</f>
        <v>0.40634916454130188</v>
      </c>
      <c r="R212" s="69"/>
      <c r="S212" s="103"/>
      <c r="T212" s="103"/>
      <c r="U212" s="103"/>
      <c r="V212" s="103"/>
      <c r="W212" s="103"/>
      <c r="X212" s="103"/>
      <c r="Y212" s="103"/>
      <c r="Z212" s="103"/>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103"/>
      <c r="BE212" s="103"/>
      <c r="BF212" s="103"/>
      <c r="BG212" s="103"/>
      <c r="BH212" s="103"/>
      <c r="BI212" s="103"/>
      <c r="BJ212" s="103"/>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6"/>
      <c r="E213" s="714"/>
      <c r="F213" s="87">
        <v>6</v>
      </c>
      <c r="G213" s="27"/>
      <c r="H213" s="146"/>
      <c r="I213" s="148"/>
      <c r="J213" s="148"/>
      <c r="K213" s="148"/>
      <c r="L213" s="148"/>
      <c r="M213" s="147"/>
      <c r="N213" s="69">
        <f>IF(A11stdlife="n/a","n/a",IF(N$3&gt;(A11stdlife+$F213),(Input!$M$221*(1+vanilla6)^0.5)-SUM($M213:M213),(Input!$M$221*(1+vanilla6)^0.5)/A11stdlife))</f>
        <v>0.14025612778688434</v>
      </c>
      <c r="O213" s="69">
        <f>IF(A11stdlife="n/a","n/a",IF(O$3&gt;(A11stdlife+$F213),(Input!$M$221*(1+vanilla6)^0.5)-SUM($M213:N213),(Input!$M$221*(1+vanilla6)^0.5)/A11stdlife))</f>
        <v>0.14025612778688434</v>
      </c>
      <c r="P213" s="69">
        <f>IF(A11stdlife="n/a","n/a",IF(P$3&gt;(A11stdlife+$F213),(Input!$M$221*(1+vanilla6)^0.5)-SUM($M213:O213),(Input!$M$221*(1+vanilla6)^0.5)/A11stdlife))</f>
        <v>0.14025612778688434</v>
      </c>
      <c r="Q213" s="69">
        <f>IF(A11stdlife="n/a","n/a",IF(Q$3&gt;(A11stdlife+$F213),(Input!$M$221*(1+vanilla6)^0.5)-SUM($M213:P213),(Input!$M$221*(1+vanilla6)^0.5)/A11stdlife))</f>
        <v>0.14025612778688434</v>
      </c>
      <c r="R213" s="69"/>
      <c r="S213" s="103"/>
      <c r="T213" s="103"/>
      <c r="U213" s="103"/>
      <c r="V213" s="103"/>
      <c r="W213" s="103"/>
      <c r="X213" s="103"/>
      <c r="Y213" s="103"/>
      <c r="Z213" s="103"/>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9"/>
      <c r="B214" s="9"/>
      <c r="C214" s="9"/>
      <c r="D214" s="26"/>
      <c r="E214" s="714"/>
      <c r="F214" s="87">
        <v>7</v>
      </c>
      <c r="G214" s="27"/>
      <c r="H214" s="146"/>
      <c r="I214" s="148"/>
      <c r="J214" s="148"/>
      <c r="K214" s="148"/>
      <c r="L214" s="148"/>
      <c r="M214" s="148"/>
      <c r="N214" s="147"/>
      <c r="O214" s="69">
        <f>IF(A11stdlife="n/a","n/a",IF(O$3&gt;(A11stdlife+$F214),(Input!$N$221*(1+vanilla7)^0.5)-SUM($N214:N214),(Input!$N$221*(1+vanilla7)^0.5)/A11stdlife))</f>
        <v>0</v>
      </c>
      <c r="P214" s="69">
        <f>IF(A11stdlife="n/a","n/a",IF(P$3&gt;(A11stdlife+$F214),(Input!$N$221*(1+vanilla7)^0.5)-SUM($N214:O214),(Input!$N$221*(1+vanilla7)^0.5)/A11stdlife))</f>
        <v>0</v>
      </c>
      <c r="Q214" s="69">
        <f>IF(A11stdlife="n/a","n/a",IF(Q$3&gt;(A11stdlife+$F214),(Input!$N$221*(1+vanilla7)^0.5)-SUM($N214:P214),(Input!$N$221*(1+vanilla7)^0.5)/A11stdlife))</f>
        <v>0</v>
      </c>
      <c r="R214" s="69"/>
      <c r="S214" s="103"/>
      <c r="T214" s="103"/>
      <c r="U214" s="103"/>
      <c r="V214" s="103"/>
      <c r="W214" s="103"/>
      <c r="X214" s="103"/>
      <c r="Y214" s="103"/>
      <c r="Z214" s="103"/>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714"/>
      <c r="F215" s="87">
        <v>8</v>
      </c>
      <c r="G215" s="27"/>
      <c r="H215" s="146"/>
      <c r="I215" s="148"/>
      <c r="J215" s="148"/>
      <c r="K215" s="148"/>
      <c r="L215" s="148"/>
      <c r="M215" s="148"/>
      <c r="N215" s="148"/>
      <c r="O215" s="147"/>
      <c r="P215" s="69">
        <f>IF(A11stdlife="n/a","n/a",IF(P$3&gt;(A11stdlife+$F215),(Input!$O$221*(1+vanilla8)^0.5)-SUM($O215:O215),(Input!$O$221*(1+vanilla8)^0.5)/A11stdlife))</f>
        <v>0</v>
      </c>
      <c r="Q215" s="69">
        <f>IF(A11stdlife="n/a","n/a",IF(Q$3&gt;(A11stdlife+$F215),(Input!$O$221*(1+vanilla8)^0.5)-SUM($O215:P215),(Input!$O$221*(1+vanilla8)^0.5)/A11stdlife))</f>
        <v>0</v>
      </c>
      <c r="R215" s="69"/>
      <c r="S215" s="103"/>
      <c r="T215" s="103"/>
      <c r="U215" s="103"/>
      <c r="V215" s="103"/>
      <c r="W215" s="103"/>
      <c r="X215" s="103"/>
      <c r="Y215" s="103"/>
      <c r="Z215" s="103"/>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714"/>
      <c r="F216" s="87">
        <v>9</v>
      </c>
      <c r="G216" s="27"/>
      <c r="H216" s="146"/>
      <c r="I216" s="148"/>
      <c r="J216" s="148"/>
      <c r="K216" s="148"/>
      <c r="L216" s="148"/>
      <c r="M216" s="148"/>
      <c r="N216" s="148"/>
      <c r="O216" s="148"/>
      <c r="P216" s="147"/>
      <c r="Q216" s="69">
        <f>IF(A11stdlife="n/a","n/a",IF(Q$3&gt;(A11stdlife+$F216),(Input!$P$221*(1+vanilla9)^0.5)-SUM($P216:P216),(Input!$P$221*(1+vanilla9)^0.5)/A11stdlife))</f>
        <v>0</v>
      </c>
      <c r="R216" s="69"/>
      <c r="S216" s="103"/>
      <c r="T216" s="103"/>
      <c r="U216" s="103"/>
      <c r="V216" s="103"/>
      <c r="W216" s="103"/>
      <c r="X216" s="103"/>
      <c r="Y216" s="103"/>
      <c r="Z216" s="103"/>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714"/>
      <c r="F217" s="88">
        <v>10</v>
      </c>
      <c r="G217" s="27"/>
      <c r="H217" s="146"/>
      <c r="I217" s="148"/>
      <c r="J217" s="148"/>
      <c r="K217" s="148"/>
      <c r="L217" s="148"/>
      <c r="M217" s="148"/>
      <c r="N217" s="148"/>
      <c r="O217" s="148"/>
      <c r="P217" s="148"/>
      <c r="Q217" s="147"/>
      <c r="R217" s="69"/>
      <c r="S217" s="103"/>
      <c r="T217" s="103"/>
      <c r="U217" s="103"/>
      <c r="V217" s="103"/>
      <c r="W217" s="103"/>
      <c r="X217" s="103"/>
      <c r="Y217" s="103"/>
      <c r="Z217" s="103"/>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 r="A218" s="9"/>
      <c r="B218" s="9"/>
      <c r="C218" s="9"/>
      <c r="D218" s="271" t="str">
        <f>Asset11</f>
        <v>other</v>
      </c>
      <c r="E218" s="9"/>
      <c r="F218" s="9"/>
      <c r="G218" s="121"/>
      <c r="H218" s="162">
        <f t="shared" ref="H218:M218" si="14">-SUM(H206:H217)</f>
        <v>-1.7735483946437944</v>
      </c>
      <c r="I218" s="162">
        <f t="shared" si="14"/>
        <v>-1.8148322101108887</v>
      </c>
      <c r="J218" s="162">
        <f t="shared" si="14"/>
        <v>-1.9981275715177003</v>
      </c>
      <c r="K218" s="162">
        <f t="shared" si="14"/>
        <v>-2.4239148573874374</v>
      </c>
      <c r="L218" s="162">
        <f t="shared" si="14"/>
        <v>-2.6289587917321242</v>
      </c>
      <c r="M218" s="162">
        <f t="shared" si="14"/>
        <v>-3.0353079562734262</v>
      </c>
      <c r="N218" s="69">
        <f>IF(COUNT($H218:M218)&gt;=Input!$Y$7,0, -SUM(N206:N217))</f>
        <v>0</v>
      </c>
      <c r="O218" s="69">
        <f>IF(COUNT($H218:N218)&gt;=Input!$Y$7,0, -SUM(O206:O217))</f>
        <v>0</v>
      </c>
      <c r="P218" s="69">
        <f>IF(COUNT($H218:O218)&gt;=Input!$Y$7,0, -SUM(P206:P217))</f>
        <v>0</v>
      </c>
      <c r="Q218" s="69">
        <f>IF(COUNT($H218:P218)&gt;=Input!$Y$7,0, -SUM(Q206:Q217))</f>
        <v>0</v>
      </c>
      <c r="R218" s="67"/>
      <c r="S218" s="105"/>
      <c r="T218" s="105"/>
      <c r="U218" s="105"/>
      <c r="V218" s="105"/>
      <c r="W218" s="105"/>
      <c r="X218" s="105"/>
      <c r="Y218" s="105"/>
      <c r="Z218" s="105"/>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272" t="str">
        <f>Asset12</f>
        <v>premises</v>
      </c>
      <c r="D219" s="158"/>
      <c r="E219" s="32" t="s">
        <v>26</v>
      </c>
      <c r="F219" s="31"/>
      <c r="G219" s="177"/>
      <c r="H219" s="68">
        <f>IF(H$3&gt;A12remlife,A12value-$G$641-SUM($G219:G219),IF(A12remlife="N/A","n/a",(A12value-$G$641)/A12remlife))</f>
        <v>1.3201182318139097</v>
      </c>
      <c r="I219" s="68">
        <f>IF(I$3&gt;A12remlife,A12value-$G$641-SUM($G219:H219),IF(A12remlife="N/A","n/a",(A12value-$G$641)/A12remlife))</f>
        <v>1.3201182318139097</v>
      </c>
      <c r="J219" s="68">
        <f>IF(J$3&gt;A12remlife,A12value-$G$641-SUM($G219:I219),IF(A12remlife="N/A","n/a",(A12value-$G$641)/A12remlife))</f>
        <v>1.3201182318139097</v>
      </c>
      <c r="K219" s="68">
        <f>IF(K$3&gt;A12remlife,A12value-$G$641-SUM($G219:J219),IF(A12remlife="N/A","n/a",(A12value-$G$641)/A12remlife))</f>
        <v>1.3201182318139097</v>
      </c>
      <c r="L219" s="68">
        <f>IF(L$3&gt;A12remlife,A12value-$G$641-SUM($G219:K219),IF(A12remlife="N/A","n/a",(A12value-$G$641)/A12remlife))</f>
        <v>1.3201182318139097</v>
      </c>
      <c r="M219" s="68">
        <f>IF(M$3&gt;A12remlife,A12value-$G$641-SUM($G219:L219),IF(A12remlife="N/A","n/a",(A12value-$G$641)/A12remlife))</f>
        <v>1.3201182318139097</v>
      </c>
      <c r="N219" s="68">
        <f>IF(N$3&gt;A12remlife,A12value-$G$641-SUM($G219:M219),IF(A12remlife="N/A","n/a",(A12value-$G$641)/A12remlife))</f>
        <v>0.48695830567690201</v>
      </c>
      <c r="O219" s="68">
        <f>IF(O$3&gt;A12remlife,A12value-$G$641-SUM($G219:N219),IF(A12remlife="N/A","n/a",(A12value-$G$641)/A12remlife))</f>
        <v>0</v>
      </c>
      <c r="P219" s="68">
        <f>IF(P$3&gt;A12remlife,A12value-$G$641-SUM($G219:O219),IF(A12remlife="N/A","n/a",(A12value-$G$641)/A12remlife))</f>
        <v>0</v>
      </c>
      <c r="Q219" s="68">
        <f>IF(Q$3&gt;A12remlife,A12value-$G$641-SUM($G219:P219),IF(A12remlife="N/A","n/a",(A12value-$G$641)/A12remlife))</f>
        <v>0</v>
      </c>
      <c r="R219" s="68"/>
      <c r="S219" s="103"/>
      <c r="T219" s="103"/>
      <c r="U219" s="103"/>
      <c r="V219" s="103"/>
      <c r="W219" s="103"/>
      <c r="X219" s="103"/>
      <c r="Y219" s="103"/>
      <c r="Z219" s="103"/>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6"/>
      <c r="E220" s="713" t="s">
        <v>82</v>
      </c>
      <c r="F220" s="87"/>
      <c r="G220" s="121"/>
      <c r="H220" s="69"/>
      <c r="I220" s="69"/>
      <c r="J220" s="69"/>
      <c r="K220" s="69"/>
      <c r="L220" s="69"/>
      <c r="M220" s="160"/>
      <c r="N220" s="112"/>
      <c r="O220" s="69"/>
      <c r="P220" s="69"/>
      <c r="Q220" s="69"/>
      <c r="R220" s="69"/>
      <c r="S220" s="103"/>
      <c r="T220" s="103"/>
      <c r="U220" s="103"/>
      <c r="V220" s="103"/>
      <c r="W220" s="103"/>
      <c r="X220" s="103"/>
      <c r="Y220" s="103"/>
      <c r="Z220" s="103"/>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714"/>
      <c r="F221" s="87">
        <v>1</v>
      </c>
      <c r="G221" s="121"/>
      <c r="H221" s="145"/>
      <c r="I221" s="69">
        <f>IF(A12stdlife="n/a","n/a",IF(I$3&gt;(A12stdlife+$F221),(Input!$H$222*(1+vanilla1)^0.5)-SUM($H221:H221),(Input!$H$222*(1+vanilla1)^0.5)/A12stdlife))</f>
        <v>-2.0525693858866778E-3</v>
      </c>
      <c r="J221" s="69">
        <f>IF(A12stdlife="n/a","n/a",IF(J$3&gt;(A12stdlife+$F221),(Input!$H$222*(1+vanilla1)^0.5)-SUM($H221:I221),(Input!$H$222*(1+vanilla1)^0.5)/A12stdlife))</f>
        <v>-2.0525693858866778E-3</v>
      </c>
      <c r="K221" s="69">
        <f>IF(A12stdlife="n/a","n/a",IF(K$3&gt;(A12stdlife+$F221),(Input!$H$222*(1+vanilla1)^0.5)-SUM($H221:J221),(Input!$H$222*(1+vanilla1)^0.5)/A12stdlife))</f>
        <v>-2.0525693858866778E-3</v>
      </c>
      <c r="L221" s="69">
        <f>IF(A12stdlife="n/a","n/a",IF(L$3&gt;(A12stdlife+$F221),(Input!$H$222*(1+vanilla1)^0.5)-SUM($H221:K221),(Input!$H$222*(1+vanilla1)^0.5)/A12stdlife))</f>
        <v>-2.0525693858866778E-3</v>
      </c>
      <c r="M221" s="69">
        <f>IF(A12stdlife="n/a","n/a",IF(M$3&gt;(A12stdlife+$F221),(Input!$H$222*(1+vanilla1)^0.5)-SUM($H221:L221),(Input!$H$222*(1+vanilla1)^0.5)/A12stdlife))</f>
        <v>-2.0525693858866778E-3</v>
      </c>
      <c r="N221" s="69">
        <f>IF(A12stdlife="n/a","n/a",IF(N$3&gt;(A12stdlife+$F221),(Input!$H$222*(1+vanilla1)^0.5)-SUM($H221:M221),(Input!$H$222*(1+vanilla1)^0.5)/A12stdlife))</f>
        <v>-2.0525693858866778E-3</v>
      </c>
      <c r="O221" s="69">
        <f>IF(A12stdlife="n/a","n/a",IF(O$3&gt;(A12stdlife+$F221),(Input!$H$222*(1+vanilla1)^0.5)-SUM($H221:N221),(Input!$H$222*(1+vanilla1)^0.5)/A12stdlife))</f>
        <v>-2.0525693858866778E-3</v>
      </c>
      <c r="P221" s="69">
        <f>IF(A12stdlife="n/a","n/a",IF(P$3&gt;(A12stdlife+$F221),(Input!$H$222*(1+vanilla1)^0.5)-SUM($H221:O221),(Input!$H$222*(1+vanilla1)^0.5)/A12stdlife))</f>
        <v>-2.0525693858866778E-3</v>
      </c>
      <c r="Q221" s="69">
        <f>IF(A12stdlife="n/a","n/a",IF(Q$3&gt;(A12stdlife+$F221),(Input!$H$222*(1+vanilla1)^0.5)-SUM($H221:P221),(Input!$H$222*(1+vanilla1)^0.5)/A12stdlife))</f>
        <v>-2.0525693858866778E-3</v>
      </c>
      <c r="R221" s="69"/>
      <c r="S221" s="103"/>
      <c r="T221" s="103"/>
      <c r="U221" s="103"/>
      <c r="V221" s="103"/>
      <c r="W221" s="103"/>
      <c r="X221" s="103"/>
      <c r="Y221" s="103"/>
      <c r="Z221" s="103"/>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714"/>
      <c r="F222" s="87">
        <v>2</v>
      </c>
      <c r="G222" s="121"/>
      <c r="H222" s="146"/>
      <c r="I222" s="147"/>
      <c r="J222" s="69">
        <f>IF(A12stdlife="n/a","n/a",IF(J$3&gt;(A12stdlife+$F222),(Input!$I$222*(1+vanilla2)^0.5)-SUM($I222:I222),(Input!$I$222*(1+vanilla2)^0.5)/A12stdlife))</f>
        <v>3.4308115573549305E-2</v>
      </c>
      <c r="K222" s="69">
        <f>IF(A12stdlife="n/a","n/a",IF(K$3&gt;(A12stdlife+$F222),(Input!$I$222*(1+vanilla2)^0.5)-SUM($I222:J222),(Input!$I$222*(1+vanilla2)^0.5)/A12stdlife))</f>
        <v>3.4308115573549305E-2</v>
      </c>
      <c r="L222" s="69">
        <f>IF(A12stdlife="n/a","n/a",IF(L$3&gt;(A12stdlife+$F222),(Input!$I$222*(1+vanilla2)^0.5)-SUM($I222:K222),(Input!$I$222*(1+vanilla2)^0.5)/A12stdlife))</f>
        <v>3.4308115573549305E-2</v>
      </c>
      <c r="M222" s="69">
        <f>IF(A12stdlife="n/a","n/a",IF(M$3&gt;(A12stdlife+$F222),(Input!$I$222*(1+vanilla2)^0.5)-SUM($I222:L222),(Input!$I$222*(1+vanilla2)^0.5)/A12stdlife))</f>
        <v>3.4308115573549305E-2</v>
      </c>
      <c r="N222" s="69">
        <f>IF(A12stdlife="n/a","n/a",IF(N$3&gt;(A12stdlife+$F222),(Input!$I$222*(1+vanilla2)^0.5)-SUM($I222:M222),(Input!$I$222*(1+vanilla2)^0.5)/A12stdlife))</f>
        <v>3.4308115573549305E-2</v>
      </c>
      <c r="O222" s="69">
        <f>IF(A12stdlife="n/a","n/a",IF(O$3&gt;(A12stdlife+$F222),(Input!$I$222*(1+vanilla2)^0.5)-SUM($I222:N222),(Input!$I$222*(1+vanilla2)^0.5)/A12stdlife))</f>
        <v>3.4308115573549305E-2</v>
      </c>
      <c r="P222" s="69">
        <f>IF(A12stdlife="n/a","n/a",IF(P$3&gt;(A12stdlife+$F222),(Input!$I$222*(1+vanilla2)^0.5)-SUM($I222:O222),(Input!$I$222*(1+vanilla2)^0.5)/A12stdlife))</f>
        <v>3.4308115573549305E-2</v>
      </c>
      <c r="Q222" s="69">
        <f>IF(A12stdlife="n/a","n/a",IF(Q$3&gt;(A12stdlife+$F222),(Input!$I$222*(1+vanilla2)^0.5)-SUM($I222:P222),(Input!$I$222*(1+vanilla2)^0.5)/A12stdlife))</f>
        <v>3.4308115573549305E-2</v>
      </c>
      <c r="R222" s="69"/>
      <c r="S222" s="103"/>
      <c r="T222" s="103"/>
      <c r="U222" s="103"/>
      <c r="V222" s="103"/>
      <c r="W222" s="103"/>
      <c r="X222" s="103"/>
      <c r="Y222" s="103"/>
      <c r="Z222" s="103"/>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714"/>
      <c r="F223" s="87">
        <v>3</v>
      </c>
      <c r="G223" s="121"/>
      <c r="H223" s="146"/>
      <c r="I223" s="148"/>
      <c r="J223" s="147"/>
      <c r="K223" s="69">
        <f>IF(A12stdlife="n/a","n/a",IF(K$3&gt;(A12stdlife+$F223),(Input!$J$222*(1+vanilla3)^0.5)-SUM($J223:J223),(Input!$J$222*(1+vanilla3)^0.5)/A12stdlife))</f>
        <v>7.9783553999292801E-3</v>
      </c>
      <c r="L223" s="69">
        <f>IF(A12stdlife="n/a","n/a",IF(L$3&gt;(A12stdlife+$F223),(Input!$J$222*(1+vanilla3)^0.5)-SUM($J223:K223),(Input!$J$222*(1+vanilla3)^0.5)/A12stdlife))</f>
        <v>7.9783553999292801E-3</v>
      </c>
      <c r="M223" s="69">
        <f>IF(A12stdlife="n/a","n/a",IF(M$3&gt;(A12stdlife+$F223),(Input!$J$222*(1+vanilla3)^0.5)-SUM($J223:L223),(Input!$J$222*(1+vanilla3)^0.5)/A12stdlife))</f>
        <v>7.9783553999292801E-3</v>
      </c>
      <c r="N223" s="69">
        <f>IF(A12stdlife="n/a","n/a",IF(N$3&gt;(A12stdlife+$F223),(Input!$J$222*(1+vanilla3)^0.5)-SUM($J223:M223),(Input!$J$222*(1+vanilla3)^0.5)/A12stdlife))</f>
        <v>7.9783553999292801E-3</v>
      </c>
      <c r="O223" s="69">
        <f>IF(A12stdlife="n/a","n/a",IF(O$3&gt;(A12stdlife+$F223),(Input!$J$222*(1+vanilla3)^0.5)-SUM($J223:N223),(Input!$J$222*(1+vanilla3)^0.5)/A12stdlife))</f>
        <v>7.9783553999292801E-3</v>
      </c>
      <c r="P223" s="69">
        <f>IF(A12stdlife="n/a","n/a",IF(P$3&gt;(A12stdlife+$F223),(Input!$J$222*(1+vanilla3)^0.5)-SUM($J223:O223),(Input!$J$222*(1+vanilla3)^0.5)/A12stdlife))</f>
        <v>7.9783553999292801E-3</v>
      </c>
      <c r="Q223" s="69">
        <f>IF(A12stdlife="n/a","n/a",IF(Q$3&gt;(A12stdlife+$F223),(Input!$J$222*(1+vanilla3)^0.5)-SUM($J223:P223),(Input!$J$222*(1+vanilla3)^0.5)/A12stdlife))</f>
        <v>7.9783553999292801E-3</v>
      </c>
      <c r="R223" s="69"/>
      <c r="S223" s="103"/>
      <c r="T223" s="103"/>
      <c r="U223" s="103"/>
      <c r="V223" s="103"/>
      <c r="W223" s="103"/>
      <c r="X223" s="103"/>
      <c r="Y223" s="103"/>
      <c r="Z223" s="103"/>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714"/>
      <c r="F224" s="87">
        <v>4</v>
      </c>
      <c r="G224" s="121"/>
      <c r="H224" s="146"/>
      <c r="I224" s="148"/>
      <c r="J224" s="148"/>
      <c r="K224" s="147"/>
      <c r="L224" s="69">
        <f>IF(A12stdlife="n/a","n/a",IF(L$3&gt;(A12stdlife+$F224),(Input!$K$222*(1+vanilla4)^0.5)-SUM($K224:K224),(Input!$K$222*(1+vanilla4)^0.5)/A12stdlife))</f>
        <v>1.3005065259940532E-2</v>
      </c>
      <c r="M224" s="69">
        <f>IF(A12stdlife="n/a","n/a",IF(M$3&gt;(A12stdlife+$F224),(Input!$K$222*(1+vanilla4)^0.5)-SUM($K224:L224),(Input!$K$222*(1+vanilla4)^0.5)/A12stdlife))</f>
        <v>1.3005065259940532E-2</v>
      </c>
      <c r="N224" s="69">
        <f>IF(A12stdlife="n/a","n/a",IF(N$3&gt;(A12stdlife+$F224),(Input!$K$222*(1+vanilla4)^0.5)-SUM($K224:M224),(Input!$K$222*(1+vanilla4)^0.5)/A12stdlife))</f>
        <v>1.3005065259940532E-2</v>
      </c>
      <c r="O224" s="69">
        <f>IF(A12stdlife="n/a","n/a",IF(O$3&gt;(A12stdlife+$F224),(Input!$K$222*(1+vanilla4)^0.5)-SUM($K224:N224),(Input!$K$222*(1+vanilla4)^0.5)/A12stdlife))</f>
        <v>1.3005065259940532E-2</v>
      </c>
      <c r="P224" s="69">
        <f>IF(A12stdlife="n/a","n/a",IF(P$3&gt;(A12stdlife+$F224),(Input!$K$222*(1+vanilla4)^0.5)-SUM($K224:O224),(Input!$K$222*(1+vanilla4)^0.5)/A12stdlife))</f>
        <v>1.3005065259940532E-2</v>
      </c>
      <c r="Q224" s="69">
        <f>IF(A12stdlife="n/a","n/a",IF(Q$3&gt;(A12stdlife+$F224),(Input!$K$222*(1+vanilla4)^0.5)-SUM($K224:P224),(Input!$K$222*(1+vanilla4)^0.5)/A12stdlife))</f>
        <v>1.3005065259940532E-2</v>
      </c>
      <c r="R224" s="69"/>
      <c r="S224" s="103"/>
      <c r="T224" s="103"/>
      <c r="U224" s="103"/>
      <c r="V224" s="103"/>
      <c r="W224" s="103"/>
      <c r="X224" s="103"/>
      <c r="Y224" s="103"/>
      <c r="Z224" s="103"/>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6"/>
      <c r="E225" s="714"/>
      <c r="F225" s="87">
        <v>5</v>
      </c>
      <c r="G225" s="27"/>
      <c r="H225" s="146"/>
      <c r="I225" s="148"/>
      <c r="J225" s="148"/>
      <c r="K225" s="148"/>
      <c r="L225" s="147"/>
      <c r="M225" s="69">
        <f>IF(A12stdlife="n/a","n/a",IF(M$3&gt;(A12stdlife+$F225),(Input!$L$222*(1+vanilla5)^0.5)-SUM($L225:L225),(Input!$L$222*(1+vanilla5)^0.5)/A12stdlife))</f>
        <v>5.7761955298756837E-3</v>
      </c>
      <c r="N225" s="69">
        <f>IF(A12stdlife="n/a","n/a",IF(N$3&gt;(A12stdlife+$F225),(Input!$L$222*(1+vanilla5)^0.5)-SUM($L225:M225),(Input!$L$222*(1+vanilla5)^0.5)/A12stdlife))</f>
        <v>5.7761955298756837E-3</v>
      </c>
      <c r="O225" s="69">
        <f>IF(A12stdlife="n/a","n/a",IF(O$3&gt;(A12stdlife+$F225),(Input!$L$222*(1+vanilla5)^0.5)-SUM($L225:N225),(Input!$L$222*(1+vanilla5)^0.5)/A12stdlife))</f>
        <v>5.7761955298756837E-3</v>
      </c>
      <c r="P225" s="69">
        <f>IF(A12stdlife="n/a","n/a",IF(P$3&gt;(A12stdlife+$F225),(Input!$L$222*(1+vanilla5)^0.5)-SUM($L225:O225),(Input!$L$222*(1+vanilla5)^0.5)/A12stdlife))</f>
        <v>5.7761955298756837E-3</v>
      </c>
      <c r="Q225" s="69">
        <f>IF(A12stdlife="n/a","n/a",IF(Q$3&gt;(A12stdlife+$F225),(Input!$L$222*(1+vanilla5)^0.5)-SUM($L225:P225),(Input!$L$222*(1+vanilla5)^0.5)/A12stdlife))</f>
        <v>5.7761955298756837E-3</v>
      </c>
      <c r="R225" s="69"/>
      <c r="S225" s="103"/>
      <c r="T225" s="103"/>
      <c r="U225" s="103"/>
      <c r="V225" s="103"/>
      <c r="W225" s="103"/>
      <c r="X225" s="103"/>
      <c r="Y225" s="103"/>
      <c r="Z225" s="103"/>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103"/>
      <c r="BE225" s="103"/>
      <c r="BF225" s="103"/>
      <c r="BG225" s="103"/>
      <c r="BH225" s="103"/>
      <c r="BI225" s="103"/>
      <c r="BJ225" s="103"/>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6"/>
      <c r="E226" s="714"/>
      <c r="F226" s="87">
        <v>6</v>
      </c>
      <c r="G226" s="27"/>
      <c r="H226" s="146"/>
      <c r="I226" s="148"/>
      <c r="J226" s="148"/>
      <c r="K226" s="148"/>
      <c r="L226" s="148"/>
      <c r="M226" s="147"/>
      <c r="N226" s="69">
        <f>IF(A12stdlife="n/a","n/a",IF(N$3&gt;(A12stdlife+$F226),(Input!$M$222*(1+vanilla6)^0.5)-SUM($M226:M226),(Input!$M$222*(1+vanilla6)^0.5)/A12stdlife))</f>
        <v>1.8496430540960722E-2</v>
      </c>
      <c r="O226" s="69">
        <f>IF(A12stdlife="n/a","n/a",IF(O$3&gt;(A12stdlife+$F226),(Input!$M$222*(1+vanilla6)^0.5)-SUM($M226:N226),(Input!$M$222*(1+vanilla6)^0.5)/A12stdlife))</f>
        <v>1.8496430540960722E-2</v>
      </c>
      <c r="P226" s="69">
        <f>IF(A12stdlife="n/a","n/a",IF(P$3&gt;(A12stdlife+$F226),(Input!$M$222*(1+vanilla6)^0.5)-SUM($M226:O226),(Input!$M$222*(1+vanilla6)^0.5)/A12stdlife))</f>
        <v>1.8496430540960722E-2</v>
      </c>
      <c r="Q226" s="69">
        <f>IF(A12stdlife="n/a","n/a",IF(Q$3&gt;(A12stdlife+$F226),(Input!$M$222*(1+vanilla6)^0.5)-SUM($M226:P226),(Input!$M$222*(1+vanilla6)^0.5)/A12stdlife))</f>
        <v>1.8496430540960722E-2</v>
      </c>
      <c r="R226" s="69"/>
      <c r="S226" s="103"/>
      <c r="T226" s="103"/>
      <c r="U226" s="103"/>
      <c r="V226" s="103"/>
      <c r="W226" s="103"/>
      <c r="X226" s="103"/>
      <c r="Y226" s="103"/>
      <c r="Z226" s="103"/>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9"/>
      <c r="B227" s="9"/>
      <c r="C227" s="9"/>
      <c r="D227" s="26"/>
      <c r="E227" s="714"/>
      <c r="F227" s="87">
        <v>7</v>
      </c>
      <c r="G227" s="27"/>
      <c r="H227" s="146"/>
      <c r="I227" s="148"/>
      <c r="J227" s="148"/>
      <c r="K227" s="148"/>
      <c r="L227" s="148"/>
      <c r="M227" s="148"/>
      <c r="N227" s="147"/>
      <c r="O227" s="69">
        <f>IF(A12stdlife="n/a","n/a",IF(O$3&gt;(A12stdlife+$F227),(Input!$N$222*(1+vanilla7)^0.5)-SUM($N227:N227),(Input!$N$222*(1+vanilla7)^0.5)/A12stdlife))</f>
        <v>0</v>
      </c>
      <c r="P227" s="69">
        <f>IF(A12stdlife="n/a","n/a",IF(P$3&gt;(A12stdlife+$F227),(Input!$N$222*(1+vanilla7)^0.5)-SUM($N227:O227),(Input!$N$222*(1+vanilla7)^0.5)/A12stdlife))</f>
        <v>0</v>
      </c>
      <c r="Q227" s="69">
        <f>IF(A12stdlife="n/a","n/a",IF(Q$3&gt;(A12stdlife+$F227),(Input!$N$222*(1+vanilla7)^0.5)-SUM($N227:P227),(Input!$N$222*(1+vanilla7)^0.5)/A12stdlife))</f>
        <v>0</v>
      </c>
      <c r="R227" s="69"/>
      <c r="S227" s="103"/>
      <c r="T227" s="103"/>
      <c r="U227" s="103"/>
      <c r="V227" s="103"/>
      <c r="W227" s="103"/>
      <c r="X227" s="103"/>
      <c r="Y227" s="103"/>
      <c r="Z227" s="103"/>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714"/>
      <c r="F228" s="87">
        <v>8</v>
      </c>
      <c r="G228" s="27"/>
      <c r="H228" s="146"/>
      <c r="I228" s="148"/>
      <c r="J228" s="148"/>
      <c r="K228" s="148"/>
      <c r="L228" s="148"/>
      <c r="M228" s="148"/>
      <c r="N228" s="148"/>
      <c r="O228" s="147"/>
      <c r="P228" s="69">
        <f>IF(A12stdlife="n/a","n/a",IF(P$3&gt;(A12stdlife+$F228),(Input!$O$222*(1+vanilla8)^0.5)-SUM($O228:O228),(Input!$O$222*(1+vanilla8)^0.5)/A12stdlife))</f>
        <v>0</v>
      </c>
      <c r="Q228" s="69">
        <f>IF(A12stdlife="n/a","n/a",IF(Q$3&gt;(A12stdlife+$F228),(Input!$O$222*(1+vanilla8)^0.5)-SUM($O228:P228),(Input!$O$222*(1+vanilla8)^0.5)/A12stdlife))</f>
        <v>0</v>
      </c>
      <c r="R228" s="69"/>
      <c r="S228" s="103"/>
      <c r="T228" s="103"/>
      <c r="U228" s="103"/>
      <c r="V228" s="103"/>
      <c r="W228" s="103"/>
      <c r="X228" s="103"/>
      <c r="Y228" s="103"/>
      <c r="Z228" s="103"/>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714"/>
      <c r="F229" s="87">
        <v>9</v>
      </c>
      <c r="G229" s="27"/>
      <c r="H229" s="146"/>
      <c r="I229" s="148"/>
      <c r="J229" s="148"/>
      <c r="K229" s="148"/>
      <c r="L229" s="148"/>
      <c r="M229" s="148"/>
      <c r="N229" s="148"/>
      <c r="O229" s="148"/>
      <c r="P229" s="147"/>
      <c r="Q229" s="69">
        <f>IF(A12stdlife="n/a","n/a",IF(Q$3&gt;(A12stdlife+$F229),(Input!$P$222*(1+vanilla9)^0.5)-SUM($P229:P229),(Input!$P$222*(1+vanilla9)^0.5)/A12stdlife))</f>
        <v>0</v>
      </c>
      <c r="R229" s="69"/>
      <c r="S229" s="103"/>
      <c r="T229" s="103"/>
      <c r="U229" s="103"/>
      <c r="V229" s="103"/>
      <c r="W229" s="103"/>
      <c r="X229" s="103"/>
      <c r="Y229" s="103"/>
      <c r="Z229" s="103"/>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714"/>
      <c r="F230" s="88">
        <v>10</v>
      </c>
      <c r="G230" s="27"/>
      <c r="H230" s="146"/>
      <c r="I230" s="148"/>
      <c r="J230" s="148"/>
      <c r="K230" s="148"/>
      <c r="L230" s="148"/>
      <c r="M230" s="148"/>
      <c r="N230" s="148"/>
      <c r="O230" s="148"/>
      <c r="P230" s="148"/>
      <c r="Q230" s="147"/>
      <c r="R230" s="69"/>
      <c r="S230" s="103"/>
      <c r="T230" s="103"/>
      <c r="U230" s="103"/>
      <c r="V230" s="103"/>
      <c r="W230" s="103"/>
      <c r="X230" s="103"/>
      <c r="Y230" s="103"/>
      <c r="Z230" s="103"/>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 r="A231" s="9"/>
      <c r="B231" s="9"/>
      <c r="C231" s="9"/>
      <c r="D231" s="271" t="str">
        <f>Asset12</f>
        <v>premises</v>
      </c>
      <c r="E231" s="9"/>
      <c r="F231" s="9"/>
      <c r="G231" s="121"/>
      <c r="H231" s="162">
        <f t="shared" ref="H231:M231" si="15">-SUM(H219:H230)</f>
        <v>-1.3201182318139097</v>
      </c>
      <c r="I231" s="162">
        <f t="shared" si="15"/>
        <v>-1.3180656624280231</v>
      </c>
      <c r="J231" s="162">
        <f t="shared" si="15"/>
        <v>-1.3523737780015725</v>
      </c>
      <c r="K231" s="162">
        <f t="shared" si="15"/>
        <v>-1.3603521334015019</v>
      </c>
      <c r="L231" s="162">
        <f t="shared" si="15"/>
        <v>-1.3733571986614423</v>
      </c>
      <c r="M231" s="162">
        <f t="shared" si="15"/>
        <v>-1.379133394191318</v>
      </c>
      <c r="N231" s="69">
        <f>IF(COUNT($H231:M231)&gt;=Input!$Y$7,0, -SUM(N219:N230))</f>
        <v>0</v>
      </c>
      <c r="O231" s="69">
        <f>IF(COUNT($H231:N231)&gt;=Input!$Y$7,0, -SUM(O219:O230))</f>
        <v>0</v>
      </c>
      <c r="P231" s="69">
        <f>IF(COUNT($H231:O231)&gt;=Input!$Y$7,0, -SUM(P219:P230))</f>
        <v>0</v>
      </c>
      <c r="Q231" s="69">
        <f>IF(COUNT($H231:P231)&gt;=Input!$Y$7,0, -SUM(Q219:Q230))</f>
        <v>0</v>
      </c>
      <c r="R231" s="67"/>
      <c r="S231" s="105"/>
      <c r="T231" s="105"/>
      <c r="U231" s="105"/>
      <c r="V231" s="105"/>
      <c r="W231" s="105"/>
      <c r="X231" s="105"/>
      <c r="Y231" s="105"/>
      <c r="Z231" s="105"/>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272" t="str">
        <f>Asset13</f>
        <v>Land</v>
      </c>
      <c r="D232" s="158"/>
      <c r="E232" s="32" t="s">
        <v>26</v>
      </c>
      <c r="F232" s="31"/>
      <c r="G232" s="177"/>
      <c r="H232" s="68" t="str">
        <f>IF(H$3&gt;A13remlife,A13value-$G$642-SUM($G232:G232),IF(A13remlife="N/A","n/a",(A13value-$G$642)/A13remlife))</f>
        <v>n/a</v>
      </c>
      <c r="I232" s="68" t="str">
        <f>IF(I$3&gt;A13remlife,A13value-$G$642-SUM($G232:H232),IF(A13remlife="N/A","n/a",(A13value-$G$642)/A13remlife))</f>
        <v>n/a</v>
      </c>
      <c r="J232" s="68" t="str">
        <f>IF(J$3&gt;A13remlife,A13value-$G$642-SUM($G232:I232),IF(A13remlife="N/A","n/a",(A13value-$G$642)/A13remlife))</f>
        <v>n/a</v>
      </c>
      <c r="K232" s="68" t="str">
        <f>IF(K$3&gt;A13remlife,A13value-$G$642-SUM($G232:J232),IF(A13remlife="N/A","n/a",(A13value-$G$642)/A13remlife))</f>
        <v>n/a</v>
      </c>
      <c r="L232" s="68" t="str">
        <f>IF(L$3&gt;A13remlife,A13value-$G$642-SUM($G232:K232),IF(A13remlife="N/A","n/a",(A13value-$G$642)/A13remlife))</f>
        <v>n/a</v>
      </c>
      <c r="M232" s="68" t="str">
        <f>IF(M$3&gt;A13remlife,A13value-$G$642-SUM($G232:L232),IF(A13remlife="N/A","n/a",(A13value-$G$642)/A13remlife))</f>
        <v>n/a</v>
      </c>
      <c r="N232" s="68" t="str">
        <f>IF(N$3&gt;A13remlife,A13value-$G$642-SUM($G232:M232),IF(A13remlife="N/A","n/a",(A13value-$G$642)/A13remlife))</f>
        <v>n/a</v>
      </c>
      <c r="O232" s="68" t="str">
        <f>IF(O$3&gt;A13remlife,A13value-$G$642-SUM($G232:N232),IF(A13remlife="N/A","n/a",(A13value-$G$642)/A13remlife))</f>
        <v>n/a</v>
      </c>
      <c r="P232" s="68" t="str">
        <f>IF(P$3&gt;A13remlife,A13value-$G$642-SUM($G232:O232),IF(A13remlife="N/A","n/a",(A13value-$G$642)/A13remlife))</f>
        <v>n/a</v>
      </c>
      <c r="Q232" s="68" t="str">
        <f>IF(Q$3&gt;A13remlife,A13value-$G$642-SUM($G232:P232),IF(A13remlife="N/A","n/a",(A13value-$G$642)/A13remlife))</f>
        <v>n/a</v>
      </c>
      <c r="R232" s="68"/>
      <c r="S232" s="103"/>
      <c r="T232" s="103"/>
      <c r="U232" s="103"/>
      <c r="V232" s="103"/>
      <c r="W232" s="103"/>
      <c r="X232" s="103"/>
      <c r="Y232" s="103"/>
      <c r="Z232" s="103"/>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6"/>
      <c r="E233" s="713" t="s">
        <v>82</v>
      </c>
      <c r="F233" s="87"/>
      <c r="G233" s="121"/>
      <c r="H233" s="69"/>
      <c r="I233" s="69"/>
      <c r="J233" s="69"/>
      <c r="K233" s="69"/>
      <c r="L233" s="69"/>
      <c r="M233" s="160"/>
      <c r="N233" s="112"/>
      <c r="O233" s="69"/>
      <c r="P233" s="69"/>
      <c r="Q233" s="69"/>
      <c r="R233" s="69"/>
      <c r="S233" s="103"/>
      <c r="T233" s="103"/>
      <c r="U233" s="103"/>
      <c r="V233" s="103"/>
      <c r="W233" s="103"/>
      <c r="X233" s="103"/>
      <c r="Y233" s="103"/>
      <c r="Z233" s="103"/>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714"/>
      <c r="F234" s="87">
        <v>1</v>
      </c>
      <c r="G234" s="121"/>
      <c r="H234" s="145"/>
      <c r="I234" s="69" t="str">
        <f>IF(A13stdlife="n/a","n/a",IF(I$3&gt;(A13stdlife+$F234),(Input!$H$223*(1+vanilla1)^0.5)-SUM($H234:H234),(Input!$H$223*(1+vanilla1)^0.5)/A13stdlife))</f>
        <v>n/a</v>
      </c>
      <c r="J234" s="69" t="str">
        <f>IF(A13stdlife="n/a","n/a",IF(J$3&gt;(A13stdlife+$F234),(Input!$H$223*(1+vanilla1)^0.5)-SUM($H234:I234),(Input!$H$223*(1+vanilla1)^0.5)/A13stdlife))</f>
        <v>n/a</v>
      </c>
      <c r="K234" s="69" t="str">
        <f>IF(A13stdlife="n/a","n/a",IF(K$3&gt;(A13stdlife+$F234),(Input!$H$223*(1+vanilla1)^0.5)-SUM($H234:J234),(Input!$H$223*(1+vanilla1)^0.5)/A13stdlife))</f>
        <v>n/a</v>
      </c>
      <c r="L234" s="69" t="str">
        <f>IF(A13stdlife="n/a","n/a",IF(L$3&gt;(A13stdlife+$F234),(Input!$H$223*(1+vanilla1)^0.5)-SUM($H234:K234),(Input!$H$223*(1+vanilla1)^0.5)/A13stdlife))</f>
        <v>n/a</v>
      </c>
      <c r="M234" s="69" t="str">
        <f>IF(A13stdlife="n/a","n/a",IF(M$3&gt;(A13stdlife+$F234),(Input!$H$223*(1+vanilla1)^0.5)-SUM($H234:L234),(Input!$H$223*(1+vanilla1)^0.5)/A13stdlife))</f>
        <v>n/a</v>
      </c>
      <c r="N234" s="69" t="str">
        <f>IF(A13stdlife="n/a","n/a",IF(N$3&gt;(A13stdlife+$F234),(Input!$H$223*(1+vanilla1)^0.5)-SUM($H234:M234),(Input!$H$223*(1+vanilla1)^0.5)/A13stdlife))</f>
        <v>n/a</v>
      </c>
      <c r="O234" s="69" t="str">
        <f>IF(A13stdlife="n/a","n/a",IF(O$3&gt;(A13stdlife+$F234),(Input!$H$223*(1+vanilla1)^0.5)-SUM($H234:N234),(Input!$H$223*(1+vanilla1)^0.5)/A13stdlife))</f>
        <v>n/a</v>
      </c>
      <c r="P234" s="69" t="str">
        <f>IF(A13stdlife="n/a","n/a",IF(P$3&gt;(A13stdlife+$F234),(Input!$H$223*(1+vanilla1)^0.5)-SUM($H234:O234),(Input!$H$223*(1+vanilla1)^0.5)/A13stdlife))</f>
        <v>n/a</v>
      </c>
      <c r="Q234" s="69" t="str">
        <f>IF(A13stdlife="n/a","n/a",IF(Q$3&gt;(A13stdlife+$F234),(Input!$H$223*(1+vanilla1)^0.5)-SUM($H234:P234),(Input!$H$223*(1+vanilla1)^0.5)/A13stdlife))</f>
        <v>n/a</v>
      </c>
      <c r="R234" s="69"/>
      <c r="S234" s="103"/>
      <c r="T234" s="103"/>
      <c r="U234" s="103"/>
      <c r="V234" s="103"/>
      <c r="W234" s="103"/>
      <c r="X234" s="103"/>
      <c r="Y234" s="103"/>
      <c r="Z234" s="103"/>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714"/>
      <c r="F235" s="87">
        <v>2</v>
      </c>
      <c r="G235" s="121"/>
      <c r="H235" s="146"/>
      <c r="I235" s="147"/>
      <c r="J235" s="69" t="str">
        <f>IF(A13stdlife="n/a","n/a",IF(J$3&gt;(A13stdlife+$F235),(Input!$I$223*(1+vanilla2)^0.5)-SUM($I235:I235),(Input!$I$223*(1+vanilla2)^0.5)/A13stdlife))</f>
        <v>n/a</v>
      </c>
      <c r="K235" s="69" t="str">
        <f>IF(A13stdlife="n/a","n/a",IF(K$3&gt;(A13stdlife+$F235),(Input!$I$223*(1+vanilla2)^0.5)-SUM($I235:J235),(Input!$I$223*(1+vanilla2)^0.5)/A13stdlife))</f>
        <v>n/a</v>
      </c>
      <c r="L235" s="69" t="str">
        <f>IF(A13stdlife="n/a","n/a",IF(L$3&gt;(A13stdlife+$F235),(Input!$I$223*(1+vanilla2)^0.5)-SUM($I235:K235),(Input!$I$223*(1+vanilla2)^0.5)/A13stdlife))</f>
        <v>n/a</v>
      </c>
      <c r="M235" s="69" t="str">
        <f>IF(A13stdlife="n/a","n/a",IF(M$3&gt;(A13stdlife+$F235),(Input!$I$223*(1+vanilla2)^0.5)-SUM($I235:L235),(Input!$I$223*(1+vanilla2)^0.5)/A13stdlife))</f>
        <v>n/a</v>
      </c>
      <c r="N235" s="69" t="str">
        <f>IF(A13stdlife="n/a","n/a",IF(N$3&gt;(A13stdlife+$F235),(Input!$I$223*(1+vanilla2)^0.5)-SUM($I235:M235),(Input!$I$223*(1+vanilla2)^0.5)/A13stdlife))</f>
        <v>n/a</v>
      </c>
      <c r="O235" s="69" t="str">
        <f>IF(A13stdlife="n/a","n/a",IF(O$3&gt;(A13stdlife+$F235),(Input!$I$223*(1+vanilla2)^0.5)-SUM($I235:N235),(Input!$I$223*(1+vanilla2)^0.5)/A13stdlife))</f>
        <v>n/a</v>
      </c>
      <c r="P235" s="69" t="str">
        <f>IF(A13stdlife="n/a","n/a",IF(P$3&gt;(A13stdlife+$F235),(Input!$I$223*(1+vanilla2)^0.5)-SUM($I235:O235),(Input!$I$223*(1+vanilla2)^0.5)/A13stdlife))</f>
        <v>n/a</v>
      </c>
      <c r="Q235" s="69" t="str">
        <f>IF(A13stdlife="n/a","n/a",IF(Q$3&gt;(A13stdlife+$F235),(Input!$I$223*(1+vanilla2)^0.5)-SUM($I235:P235),(Input!$I$223*(1+vanilla2)^0.5)/A13stdlife))</f>
        <v>n/a</v>
      </c>
      <c r="R235" s="69"/>
      <c r="S235" s="103"/>
      <c r="T235" s="103"/>
      <c r="U235" s="103"/>
      <c r="V235" s="103"/>
      <c r="W235" s="103"/>
      <c r="X235" s="103"/>
      <c r="Y235" s="103"/>
      <c r="Z235" s="103"/>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714"/>
      <c r="F236" s="87">
        <v>3</v>
      </c>
      <c r="G236" s="121"/>
      <c r="H236" s="146"/>
      <c r="I236" s="148"/>
      <c r="J236" s="147"/>
      <c r="K236" s="69" t="str">
        <f>IF(A13stdlife="n/a","n/a",IF(K$3&gt;(A13stdlife+$F236),(Input!$J$223*(1+vanilla3)^0.5)-SUM($J236:J236),(Input!$J$223*(1+vanilla3)^0.5)/A13stdlife))</f>
        <v>n/a</v>
      </c>
      <c r="L236" s="69" t="str">
        <f>IF(A13stdlife="n/a","n/a",IF(L$3&gt;(A13stdlife+$F236),(Input!$J$223*(1+vanilla3)^0.5)-SUM($J236:K236),(Input!$J$223*(1+vanilla3)^0.5)/A13stdlife))</f>
        <v>n/a</v>
      </c>
      <c r="M236" s="69" t="str">
        <f>IF(A13stdlife="n/a","n/a",IF(M$3&gt;(A13stdlife+$F236),(Input!$J$223*(1+vanilla3)^0.5)-SUM($J236:L236),(Input!$J$223*(1+vanilla3)^0.5)/A13stdlife))</f>
        <v>n/a</v>
      </c>
      <c r="N236" s="69" t="str">
        <f>IF(A13stdlife="n/a","n/a",IF(N$3&gt;(A13stdlife+$F236),(Input!$J$223*(1+vanilla3)^0.5)-SUM($J236:M236),(Input!$J$223*(1+vanilla3)^0.5)/A13stdlife))</f>
        <v>n/a</v>
      </c>
      <c r="O236" s="69" t="str">
        <f>IF(A13stdlife="n/a","n/a",IF(O$3&gt;(A13stdlife+$F236),(Input!$J$223*(1+vanilla3)^0.5)-SUM($J236:N236),(Input!$J$223*(1+vanilla3)^0.5)/A13stdlife))</f>
        <v>n/a</v>
      </c>
      <c r="P236" s="69" t="str">
        <f>IF(A13stdlife="n/a","n/a",IF(P$3&gt;(A13stdlife+$F236),(Input!$J$223*(1+vanilla3)^0.5)-SUM($J236:O236),(Input!$J$223*(1+vanilla3)^0.5)/A13stdlife))</f>
        <v>n/a</v>
      </c>
      <c r="Q236" s="69" t="str">
        <f>IF(A13stdlife="n/a","n/a",IF(Q$3&gt;(A13stdlife+$F236),(Input!$J$223*(1+vanilla3)^0.5)-SUM($J236:P236),(Input!$J$223*(1+vanilla3)^0.5)/A13stdlife))</f>
        <v>n/a</v>
      </c>
      <c r="R236" s="69"/>
      <c r="S236" s="103"/>
      <c r="T236" s="103"/>
      <c r="U236" s="103"/>
      <c r="V236" s="103"/>
      <c r="W236" s="103"/>
      <c r="X236" s="103"/>
      <c r="Y236" s="103"/>
      <c r="Z236" s="103"/>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714"/>
      <c r="F237" s="87">
        <v>4</v>
      </c>
      <c r="G237" s="121"/>
      <c r="H237" s="146"/>
      <c r="I237" s="148"/>
      <c r="J237" s="148"/>
      <c r="K237" s="147"/>
      <c r="L237" s="69" t="str">
        <f>IF(A13stdlife="n/a","n/a",IF(L$3&gt;(A13stdlife+$F237),(Input!$K$223*(1+vanilla4)^0.5)-SUM($K237:K237),(Input!$K$223*(1+vanilla4)^0.5)/A13stdlife))</f>
        <v>n/a</v>
      </c>
      <c r="M237" s="69" t="str">
        <f>IF(A13stdlife="n/a","n/a",IF(M$3&gt;(A13stdlife+$F237),(Input!$K$223*(1+vanilla4)^0.5)-SUM($K237:L237),(Input!$K$223*(1+vanilla4)^0.5)/A13stdlife))</f>
        <v>n/a</v>
      </c>
      <c r="N237" s="69" t="str">
        <f>IF(A13stdlife="n/a","n/a",IF(N$3&gt;(A13stdlife+$F237),(Input!$K$223*(1+vanilla4)^0.5)-SUM($K237:M237),(Input!$K$223*(1+vanilla4)^0.5)/A13stdlife))</f>
        <v>n/a</v>
      </c>
      <c r="O237" s="69" t="str">
        <f>IF(A13stdlife="n/a","n/a",IF(O$3&gt;(A13stdlife+$F237),(Input!$K$223*(1+vanilla4)^0.5)-SUM($K237:N237),(Input!$K$223*(1+vanilla4)^0.5)/A13stdlife))</f>
        <v>n/a</v>
      </c>
      <c r="P237" s="69" t="str">
        <f>IF(A13stdlife="n/a","n/a",IF(P$3&gt;(A13stdlife+$F237),(Input!$K$223*(1+vanilla4)^0.5)-SUM($K237:O237),(Input!$K$223*(1+vanilla4)^0.5)/A13stdlife))</f>
        <v>n/a</v>
      </c>
      <c r="Q237" s="69" t="str">
        <f>IF(A13stdlife="n/a","n/a",IF(Q$3&gt;(A13stdlife+$F237),(Input!$K$223*(1+vanilla4)^0.5)-SUM($K237:P237),(Input!$K$223*(1+vanilla4)^0.5)/A13stdlife))</f>
        <v>n/a</v>
      </c>
      <c r="R237" s="69"/>
      <c r="S237" s="103"/>
      <c r="T237" s="103"/>
      <c r="U237" s="103"/>
      <c r="V237" s="103"/>
      <c r="W237" s="103"/>
      <c r="X237" s="103"/>
      <c r="Y237" s="103"/>
      <c r="Z237" s="103"/>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6"/>
      <c r="E238" s="714"/>
      <c r="F238" s="87">
        <v>5</v>
      </c>
      <c r="G238" s="27"/>
      <c r="H238" s="146"/>
      <c r="I238" s="148"/>
      <c r="J238" s="148"/>
      <c r="K238" s="148"/>
      <c r="L238" s="147"/>
      <c r="M238" s="69" t="str">
        <f>IF(A13stdlife="n/a","n/a",IF(M$3&gt;(A13stdlife+$F238),(Input!$L$223*(1+vanilla5)^0.5)-SUM($L238:L238),(Input!$L$223*(1+vanilla5)^0.5)/A13stdlife))</f>
        <v>n/a</v>
      </c>
      <c r="N238" s="69" t="str">
        <f>IF(A13stdlife="n/a","n/a",IF(N$3&gt;(A13stdlife+$F238),(Input!$L$223*(1+vanilla5)^0.5)-SUM($L238:M238),(Input!$L$223*(1+vanilla5)^0.5)/A13stdlife))</f>
        <v>n/a</v>
      </c>
      <c r="O238" s="69" t="str">
        <f>IF(A13stdlife="n/a","n/a",IF(O$3&gt;(A13stdlife+$F238),(Input!$L$223*(1+vanilla5)^0.5)-SUM($L238:N238),(Input!$L$223*(1+vanilla5)^0.5)/A13stdlife))</f>
        <v>n/a</v>
      </c>
      <c r="P238" s="69" t="str">
        <f>IF(A13stdlife="n/a","n/a",IF(P$3&gt;(A13stdlife+$F238),(Input!$L$223*(1+vanilla5)^0.5)-SUM($L238:O238),(Input!$L$223*(1+vanilla5)^0.5)/A13stdlife))</f>
        <v>n/a</v>
      </c>
      <c r="Q238" s="69" t="str">
        <f>IF(A13stdlife="n/a","n/a",IF(Q$3&gt;(A13stdlife+$F238),(Input!$L$223*(1+vanilla5)^0.5)-SUM($L238:P238),(Input!$L$223*(1+vanilla5)^0.5)/A13stdlife))</f>
        <v>n/a</v>
      </c>
      <c r="R238" s="69"/>
      <c r="S238" s="103"/>
      <c r="T238" s="103"/>
      <c r="U238" s="103"/>
      <c r="V238" s="103"/>
      <c r="W238" s="103"/>
      <c r="X238" s="103"/>
      <c r="Y238" s="103"/>
      <c r="Z238" s="103"/>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103"/>
      <c r="BE238" s="103"/>
      <c r="BF238" s="103"/>
      <c r="BG238" s="103"/>
      <c r="BH238" s="103"/>
      <c r="BI238" s="103"/>
      <c r="BJ238" s="103"/>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6"/>
      <c r="E239" s="714"/>
      <c r="F239" s="87">
        <v>6</v>
      </c>
      <c r="G239" s="27"/>
      <c r="H239" s="146"/>
      <c r="I239" s="148"/>
      <c r="J239" s="148"/>
      <c r="K239" s="148"/>
      <c r="L239" s="148"/>
      <c r="M239" s="147"/>
      <c r="N239" s="69" t="str">
        <f>IF(A13stdlife="n/a","n/a",IF(N$3&gt;(A13stdlife+$F239),(Input!$M$223*(1+vanilla6)^0.5)-SUM($M239:M239),(Input!$M$223*(1+vanilla6)^0.5)/A13stdlife))</f>
        <v>n/a</v>
      </c>
      <c r="O239" s="69" t="str">
        <f>IF(A13stdlife="n/a","n/a",IF(O$3&gt;(A13stdlife+$F239),(Input!$M$223*(1+vanilla6)^0.5)-SUM($M239:N239),(Input!$M$223*(1+vanilla6)^0.5)/A13stdlife))</f>
        <v>n/a</v>
      </c>
      <c r="P239" s="69" t="str">
        <f>IF(A13stdlife="n/a","n/a",IF(P$3&gt;(A13stdlife+$F239),(Input!$M$223*(1+vanilla6)^0.5)-SUM($M239:O239),(Input!$M$223*(1+vanilla6)^0.5)/A13stdlife))</f>
        <v>n/a</v>
      </c>
      <c r="Q239" s="69" t="str">
        <f>IF(A13stdlife="n/a","n/a",IF(Q$3&gt;(A13stdlife+$F239),(Input!$M$223*(1+vanilla6)^0.5)-SUM($M239:P239),(Input!$M$223*(1+vanilla6)^0.5)/A13stdlife))</f>
        <v>n/a</v>
      </c>
      <c r="R239" s="69"/>
      <c r="S239" s="103"/>
      <c r="T239" s="103"/>
      <c r="U239" s="103"/>
      <c r="V239" s="103"/>
      <c r="W239" s="103"/>
      <c r="X239" s="103"/>
      <c r="Y239" s="103"/>
      <c r="Z239" s="103"/>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9"/>
      <c r="B240" s="9"/>
      <c r="C240" s="9"/>
      <c r="D240" s="26"/>
      <c r="E240" s="714"/>
      <c r="F240" s="87">
        <v>7</v>
      </c>
      <c r="G240" s="27"/>
      <c r="H240" s="146"/>
      <c r="I240" s="148"/>
      <c r="J240" s="148"/>
      <c r="K240" s="148"/>
      <c r="L240" s="148"/>
      <c r="M240" s="148"/>
      <c r="N240" s="147"/>
      <c r="O240" s="69" t="str">
        <f>IF(A13stdlife="n/a","n/a",IF(O$3&gt;(A13stdlife+$F240),(Input!$N$223*(1+vanilla7)^0.5)-SUM($N240:N240),(Input!$N$223*(1+vanilla7)^0.5)/A13stdlife))</f>
        <v>n/a</v>
      </c>
      <c r="P240" s="69" t="str">
        <f>IF(A13stdlife="n/a","n/a",IF(P$3&gt;(A13stdlife+$F240),(Input!$N$223*(1+vanilla7)^0.5)-SUM($N240:O240),(Input!$N$223*(1+vanilla7)^0.5)/A13stdlife))</f>
        <v>n/a</v>
      </c>
      <c r="Q240" s="69" t="str">
        <f>IF(A13stdlife="n/a","n/a",IF(Q$3&gt;(A13stdlife+$F240),(Input!$N$223*(1+vanilla7)^0.5)-SUM($N240:P240),(Input!$N$223*(1+vanilla7)^0.5)/A13stdlife))</f>
        <v>n/a</v>
      </c>
      <c r="R240" s="69"/>
      <c r="S240" s="103"/>
      <c r="T240" s="103"/>
      <c r="U240" s="103"/>
      <c r="V240" s="103"/>
      <c r="W240" s="103"/>
      <c r="X240" s="103"/>
      <c r="Y240" s="103"/>
      <c r="Z240" s="103"/>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714"/>
      <c r="F241" s="87">
        <v>8</v>
      </c>
      <c r="G241" s="27"/>
      <c r="H241" s="146"/>
      <c r="I241" s="148"/>
      <c r="J241" s="148"/>
      <c r="K241" s="148"/>
      <c r="L241" s="148"/>
      <c r="M241" s="148"/>
      <c r="N241" s="148"/>
      <c r="O241" s="147"/>
      <c r="P241" s="69" t="str">
        <f>IF(A13stdlife="n/a","n/a",IF(P$3&gt;(A13stdlife+$F241),(Input!$O$223*(1+vanilla8)^0.5)-SUM($O241:O241),(Input!$O$223*(1+vanilla8)^0.5)/A13stdlife))</f>
        <v>n/a</v>
      </c>
      <c r="Q241" s="69" t="str">
        <f>IF(A13stdlife="n/a","n/a",IF(Q$3&gt;(A13stdlife+$F241),(Input!$O$223*(1+vanilla8)^0.5)-SUM($O241:P241),(Input!$O$223*(1+vanilla8)^0.5)/A13stdlife))</f>
        <v>n/a</v>
      </c>
      <c r="R241" s="69"/>
      <c r="S241" s="103"/>
      <c r="T241" s="103"/>
      <c r="U241" s="103"/>
      <c r="V241" s="103"/>
      <c r="W241" s="103"/>
      <c r="X241" s="103"/>
      <c r="Y241" s="103"/>
      <c r="Z241" s="103"/>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714"/>
      <c r="F242" s="87">
        <v>9</v>
      </c>
      <c r="G242" s="27"/>
      <c r="H242" s="146"/>
      <c r="I242" s="148"/>
      <c r="J242" s="148"/>
      <c r="K242" s="148"/>
      <c r="L242" s="148"/>
      <c r="M242" s="148"/>
      <c r="N242" s="148"/>
      <c r="O242" s="148"/>
      <c r="P242" s="147"/>
      <c r="Q242" s="69" t="str">
        <f>IF(A13stdlife="n/a","n/a",IF(Q$3&gt;(A13stdlife+$F242),(Input!$P$223*(1+vanilla9)^0.5)-SUM($P242:P242),(Input!$P$223*(1+vanilla9)^0.5)/A13stdlife))</f>
        <v>n/a</v>
      </c>
      <c r="R242" s="69"/>
      <c r="S242" s="103"/>
      <c r="T242" s="103"/>
      <c r="U242" s="103"/>
      <c r="V242" s="103"/>
      <c r="W242" s="103"/>
      <c r="X242" s="103"/>
      <c r="Y242" s="103"/>
      <c r="Z242" s="103"/>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714"/>
      <c r="F243" s="88">
        <v>10</v>
      </c>
      <c r="G243" s="27"/>
      <c r="H243" s="146"/>
      <c r="I243" s="148"/>
      <c r="J243" s="148"/>
      <c r="K243" s="148"/>
      <c r="L243" s="148"/>
      <c r="M243" s="148"/>
      <c r="N243" s="148"/>
      <c r="O243" s="148"/>
      <c r="P243" s="148"/>
      <c r="Q243" s="147"/>
      <c r="R243" s="69"/>
      <c r="S243" s="103"/>
      <c r="T243" s="103"/>
      <c r="U243" s="103"/>
      <c r="V243" s="103"/>
      <c r="W243" s="103"/>
      <c r="X243" s="103"/>
      <c r="Y243" s="103"/>
      <c r="Z243" s="103"/>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 r="A244" s="9"/>
      <c r="B244" s="9"/>
      <c r="C244" s="9"/>
      <c r="D244" s="271" t="str">
        <f>Asset13</f>
        <v>Land</v>
      </c>
      <c r="E244" s="9"/>
      <c r="F244" s="9"/>
      <c r="G244" s="121"/>
      <c r="H244" s="162">
        <f t="shared" ref="H244:M244" si="16">-SUM(H232:H243)</f>
        <v>0</v>
      </c>
      <c r="I244" s="162">
        <f t="shared" si="16"/>
        <v>0</v>
      </c>
      <c r="J244" s="162">
        <f t="shared" si="16"/>
        <v>0</v>
      </c>
      <c r="K244" s="162">
        <f t="shared" si="16"/>
        <v>0</v>
      </c>
      <c r="L244" s="162">
        <f t="shared" si="16"/>
        <v>0</v>
      </c>
      <c r="M244" s="162">
        <f t="shared" si="16"/>
        <v>0</v>
      </c>
      <c r="N244" s="69">
        <f>IF(COUNT($H244:M244)&gt;=Input!$Y$7,0, -SUM(N232:N243))</f>
        <v>0</v>
      </c>
      <c r="O244" s="69">
        <f>IF(COUNT($H244:N244)&gt;=Input!$Y$7,0, -SUM(O232:O243))</f>
        <v>0</v>
      </c>
      <c r="P244" s="69">
        <f>IF(COUNT($H244:O244)&gt;=Input!$Y$7,0, -SUM(P232:P243))</f>
        <v>0</v>
      </c>
      <c r="Q244" s="69">
        <f>IF(COUNT($H244:P244)&gt;=Input!$Y$7,0, -SUM(Q232:Q243))</f>
        <v>0</v>
      </c>
      <c r="R244" s="67"/>
      <c r="S244" s="105"/>
      <c r="T244" s="105"/>
      <c r="U244" s="105"/>
      <c r="V244" s="105"/>
      <c r="W244" s="105"/>
      <c r="X244" s="105"/>
      <c r="Y244" s="105"/>
      <c r="Z244" s="105"/>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272" t="str">
        <f>Asset14</f>
        <v>Easements</v>
      </c>
      <c r="D245" s="158"/>
      <c r="E245" s="32" t="s">
        <v>26</v>
      </c>
      <c r="F245" s="31"/>
      <c r="G245" s="177"/>
      <c r="H245" s="68" t="str">
        <f>IF(H$3&gt;A14remlife,A14value-$G$643-SUM($G245:G245),IF(A14remlife="N/A","n/a",(A14value-$G$643)/A14remlife))</f>
        <v>n/a</v>
      </c>
      <c r="I245" s="68" t="str">
        <f>IF(I$3&gt;A14remlife,A14value-$G$643-SUM($G245:H245),IF(A14remlife="N/A","n/a",(A14value-$G$643)/A14remlife))</f>
        <v>n/a</v>
      </c>
      <c r="J245" s="68" t="str">
        <f>IF(J$3&gt;A14remlife,A14value-$G$643-SUM($G245:I245),IF(A14remlife="N/A","n/a",(A14value-$G$643)/A14remlife))</f>
        <v>n/a</v>
      </c>
      <c r="K245" s="68" t="str">
        <f>IF(K$3&gt;A14remlife,A14value-$G$643-SUM($G245:J245),IF(A14remlife="N/A","n/a",(A14value-$G$643)/A14remlife))</f>
        <v>n/a</v>
      </c>
      <c r="L245" s="68" t="str">
        <f>IF(L$3&gt;A14remlife,A14value-$G$643-SUM($G245:K245),IF(A14remlife="N/A","n/a",(A14value-$G$643)/A14remlife))</f>
        <v>n/a</v>
      </c>
      <c r="M245" s="68" t="str">
        <f>IF(M$3&gt;A14remlife,A14value-$G$643-SUM($G245:L245),IF(A14remlife="N/A","n/a",(A14value-$G$643)/A14remlife))</f>
        <v>n/a</v>
      </c>
      <c r="N245" s="68" t="str">
        <f>IF(N$3&gt;A14remlife,A14value-$G$643-SUM($G245:M245),IF(A14remlife="N/A","n/a",(A14value-$G$643)/A14remlife))</f>
        <v>n/a</v>
      </c>
      <c r="O245" s="68" t="str">
        <f>IF(O$3&gt;A14remlife,A14value-$G$643-SUM($G245:N245),IF(A14remlife="N/A","n/a",(A14value-$G$643)/A14remlife))</f>
        <v>n/a</v>
      </c>
      <c r="P245" s="68" t="str">
        <f>IF(P$3&gt;A14remlife,A14value-$G$643-SUM($G245:O245),IF(A14remlife="N/A","n/a",(A14value-$G$643)/A14remlife))</f>
        <v>n/a</v>
      </c>
      <c r="Q245" s="68" t="str">
        <f>IF(Q$3&gt;A14remlife,A14value-$G$643-SUM($G245:P245),IF(A14remlife="N/A","n/a",(A14value-$G$643)/A14remlife))</f>
        <v>n/a</v>
      </c>
      <c r="R245" s="68"/>
      <c r="S245" s="103"/>
      <c r="T245" s="103"/>
      <c r="U245" s="103"/>
      <c r="V245" s="103"/>
      <c r="W245" s="103"/>
      <c r="X245" s="103"/>
      <c r="Y245" s="103"/>
      <c r="Z245" s="103"/>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6"/>
      <c r="E246" s="713" t="s">
        <v>82</v>
      </c>
      <c r="F246" s="87"/>
      <c r="G246" s="121"/>
      <c r="H246" s="69"/>
      <c r="I246" s="69"/>
      <c r="J246" s="69"/>
      <c r="K246" s="69"/>
      <c r="L246" s="69"/>
      <c r="M246" s="160"/>
      <c r="N246" s="112"/>
      <c r="O246" s="69"/>
      <c r="P246" s="69"/>
      <c r="Q246" s="69"/>
      <c r="R246" s="69"/>
      <c r="S246" s="103"/>
      <c r="T246" s="103"/>
      <c r="U246" s="103"/>
      <c r="V246" s="103"/>
      <c r="W246" s="103"/>
      <c r="X246" s="103"/>
      <c r="Y246" s="103"/>
      <c r="Z246" s="103"/>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714"/>
      <c r="F247" s="87">
        <v>1</v>
      </c>
      <c r="G247" s="121"/>
      <c r="H247" s="145"/>
      <c r="I247" s="69" t="str">
        <f>IF(A14stdlife="n/a","n/a",IF(I$3&gt;(A14stdlife+$F247),(Input!$H$224*(1+vanilla1)^0.5)-SUM($H247:H247),(Input!$H$224*(1+vanilla1)^0.5)/A14stdlife))</f>
        <v>n/a</v>
      </c>
      <c r="J247" s="69" t="str">
        <f>IF(A14stdlife="n/a","n/a",IF(J$3&gt;(A14stdlife+$F247),(Input!$H$224*(1+vanilla1)^0.5)-SUM($H247:I247),(Input!$H$224*(1+vanilla1)^0.5)/A14stdlife))</f>
        <v>n/a</v>
      </c>
      <c r="K247" s="69" t="str">
        <f>IF(A14stdlife="n/a","n/a",IF(K$3&gt;(A14stdlife+$F247),(Input!$H$224*(1+vanilla1)^0.5)-SUM($H247:J247),(Input!$H$224*(1+vanilla1)^0.5)/A14stdlife))</f>
        <v>n/a</v>
      </c>
      <c r="L247" s="69" t="str">
        <f>IF(A14stdlife="n/a","n/a",IF(L$3&gt;(A14stdlife+$F247),(Input!$H$224*(1+vanilla1)^0.5)-SUM($H247:K247),(Input!$H$224*(1+vanilla1)^0.5)/A14stdlife))</f>
        <v>n/a</v>
      </c>
      <c r="M247" s="69" t="str">
        <f>IF(A14stdlife="n/a","n/a",IF(M$3&gt;(A14stdlife+$F247),(Input!$H$224*(1+vanilla1)^0.5)-SUM($H247:L247),(Input!$H$224*(1+vanilla1)^0.5)/A14stdlife))</f>
        <v>n/a</v>
      </c>
      <c r="N247" s="69" t="str">
        <f>IF(A14stdlife="n/a","n/a",IF(N$3&gt;(A14stdlife+$F247),(Input!$H$224*(1+vanilla1)^0.5)-SUM($H247:M247),(Input!$H$224*(1+vanilla1)^0.5)/A14stdlife))</f>
        <v>n/a</v>
      </c>
      <c r="O247" s="69" t="str">
        <f>IF(A14stdlife="n/a","n/a",IF(O$3&gt;(A14stdlife+$F247),(Input!$H$224*(1+vanilla1)^0.5)-SUM($H247:N247),(Input!$H$224*(1+vanilla1)^0.5)/A14stdlife))</f>
        <v>n/a</v>
      </c>
      <c r="P247" s="69" t="str">
        <f>IF(A14stdlife="n/a","n/a",IF(P$3&gt;(A14stdlife+$F247),(Input!$H$224*(1+vanilla1)^0.5)-SUM($H247:O247),(Input!$H$224*(1+vanilla1)^0.5)/A14stdlife))</f>
        <v>n/a</v>
      </c>
      <c r="Q247" s="69" t="str">
        <f>IF(A14stdlife="n/a","n/a",IF(Q$3&gt;(A14stdlife+$F247),(Input!$H$224*(1+vanilla1)^0.5)-SUM($H247:P247),(Input!$H$224*(1+vanilla1)^0.5)/A14stdlife))</f>
        <v>n/a</v>
      </c>
      <c r="R247" s="69"/>
      <c r="S247" s="103"/>
      <c r="T247" s="103"/>
      <c r="U247" s="103"/>
      <c r="V247" s="103"/>
      <c r="W247" s="103"/>
      <c r="X247" s="103"/>
      <c r="Y247" s="103"/>
      <c r="Z247" s="103"/>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714"/>
      <c r="F248" s="87">
        <v>2</v>
      </c>
      <c r="G248" s="121"/>
      <c r="H248" s="146"/>
      <c r="I248" s="147"/>
      <c r="J248" s="69" t="str">
        <f>IF(A14stdlife="n/a","n/a",IF(J$3&gt;(A14stdlife+$F248),(Input!$I$224*(1+vanilla2)^0.5)-SUM($I248:I248),(Input!$I$224*(1+vanilla2)^0.5)/A14stdlife))</f>
        <v>n/a</v>
      </c>
      <c r="K248" s="69" t="str">
        <f>IF(A14stdlife="n/a","n/a",IF(K$3&gt;(A14stdlife+$F248),(Input!$I$224*(1+vanilla2)^0.5)-SUM($I248:J248),(Input!$I$224*(1+vanilla2)^0.5)/A14stdlife))</f>
        <v>n/a</v>
      </c>
      <c r="L248" s="69" t="str">
        <f>IF(A14stdlife="n/a","n/a",IF(L$3&gt;(A14stdlife+$F248),(Input!$I$224*(1+vanilla2)^0.5)-SUM($I248:K248),(Input!$I$224*(1+vanilla2)^0.5)/A14stdlife))</f>
        <v>n/a</v>
      </c>
      <c r="M248" s="69" t="str">
        <f>IF(A14stdlife="n/a","n/a",IF(M$3&gt;(A14stdlife+$F248),(Input!$I$224*(1+vanilla2)^0.5)-SUM($I248:L248),(Input!$I$224*(1+vanilla2)^0.5)/A14stdlife))</f>
        <v>n/a</v>
      </c>
      <c r="N248" s="69" t="str">
        <f>IF(A14stdlife="n/a","n/a",IF(N$3&gt;(A14stdlife+$F248),(Input!$I$224*(1+vanilla2)^0.5)-SUM($I248:M248),(Input!$I$224*(1+vanilla2)^0.5)/A14stdlife))</f>
        <v>n/a</v>
      </c>
      <c r="O248" s="69" t="str">
        <f>IF(A14stdlife="n/a","n/a",IF(O$3&gt;(A14stdlife+$F248),(Input!$I$224*(1+vanilla2)^0.5)-SUM($I248:N248),(Input!$I$224*(1+vanilla2)^0.5)/A14stdlife))</f>
        <v>n/a</v>
      </c>
      <c r="P248" s="69" t="str">
        <f>IF(A14stdlife="n/a","n/a",IF(P$3&gt;(A14stdlife+$F248),(Input!$I$224*(1+vanilla2)^0.5)-SUM($I248:O248),(Input!$I$224*(1+vanilla2)^0.5)/A14stdlife))</f>
        <v>n/a</v>
      </c>
      <c r="Q248" s="69" t="str">
        <f>IF(A14stdlife="n/a","n/a",IF(Q$3&gt;(A14stdlife+$F248),(Input!$I$224*(1+vanilla2)^0.5)-SUM($I248:P248),(Input!$I$224*(1+vanilla2)^0.5)/A14stdlife))</f>
        <v>n/a</v>
      </c>
      <c r="R248" s="69"/>
      <c r="S248" s="103"/>
      <c r="T248" s="103"/>
      <c r="U248" s="103"/>
      <c r="V248" s="103"/>
      <c r="W248" s="103"/>
      <c r="X248" s="103"/>
      <c r="Y248" s="103"/>
      <c r="Z248" s="103"/>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714"/>
      <c r="F249" s="87">
        <v>3</v>
      </c>
      <c r="G249" s="121"/>
      <c r="H249" s="146"/>
      <c r="I249" s="148"/>
      <c r="J249" s="147"/>
      <c r="K249" s="69" t="str">
        <f>IF(A14stdlife="n/a","n/a",IF(K$3&gt;(A14stdlife+$F249),(Input!$J$224*(1+vanilla3)^0.5)-SUM($J249:J249),(Input!$J$224*(1+vanilla3)^0.5)/A14stdlife))</f>
        <v>n/a</v>
      </c>
      <c r="L249" s="69" t="str">
        <f>IF(A14stdlife="n/a","n/a",IF(L$3&gt;(A14stdlife+$F249),(Input!$J$224*(1+vanilla3)^0.5)-SUM($J249:K249),(Input!$J$224*(1+vanilla3)^0.5)/A14stdlife))</f>
        <v>n/a</v>
      </c>
      <c r="M249" s="69" t="str">
        <f>IF(A14stdlife="n/a","n/a",IF(M$3&gt;(A14stdlife+$F249),(Input!$J$224*(1+vanilla3)^0.5)-SUM($J249:L249),(Input!$J$224*(1+vanilla3)^0.5)/A14stdlife))</f>
        <v>n/a</v>
      </c>
      <c r="N249" s="69" t="str">
        <f>IF(A14stdlife="n/a","n/a",IF(N$3&gt;(A14stdlife+$F249),(Input!$J$224*(1+vanilla3)^0.5)-SUM($J249:M249),(Input!$J$224*(1+vanilla3)^0.5)/A14stdlife))</f>
        <v>n/a</v>
      </c>
      <c r="O249" s="69" t="str">
        <f>IF(A14stdlife="n/a","n/a",IF(O$3&gt;(A14stdlife+$F249),(Input!$J$224*(1+vanilla3)^0.5)-SUM($J249:N249),(Input!$J$224*(1+vanilla3)^0.5)/A14stdlife))</f>
        <v>n/a</v>
      </c>
      <c r="P249" s="69" t="str">
        <f>IF(A14stdlife="n/a","n/a",IF(P$3&gt;(A14stdlife+$F249),(Input!$J$224*(1+vanilla3)^0.5)-SUM($J249:O249),(Input!$J$224*(1+vanilla3)^0.5)/A14stdlife))</f>
        <v>n/a</v>
      </c>
      <c r="Q249" s="69" t="str">
        <f>IF(A14stdlife="n/a","n/a",IF(Q$3&gt;(A14stdlife+$F249),(Input!$J$224*(1+vanilla3)^0.5)-SUM($J249:P249),(Input!$J$224*(1+vanilla3)^0.5)/A14stdlife))</f>
        <v>n/a</v>
      </c>
      <c r="R249" s="69"/>
      <c r="S249" s="103"/>
      <c r="T249" s="103"/>
      <c r="U249" s="103"/>
      <c r="V249" s="103"/>
      <c r="W249" s="103"/>
      <c r="X249" s="103"/>
      <c r="Y249" s="103"/>
      <c r="Z249" s="103"/>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714"/>
      <c r="F250" s="87">
        <v>4</v>
      </c>
      <c r="G250" s="121"/>
      <c r="H250" s="146"/>
      <c r="I250" s="148"/>
      <c r="J250" s="148"/>
      <c r="K250" s="147"/>
      <c r="L250" s="69" t="str">
        <f>IF(A14stdlife="n/a","n/a",IF(L$3&gt;(A14stdlife+$F250),(Input!$K$224*(1+vanilla4)^0.5)-SUM($K250:K250),(Input!$K$224*(1+vanilla4)^0.5)/A14stdlife))</f>
        <v>n/a</v>
      </c>
      <c r="M250" s="69" t="str">
        <f>IF(A14stdlife="n/a","n/a",IF(M$3&gt;(A14stdlife+$F250),(Input!$K$224*(1+vanilla4)^0.5)-SUM($K250:L250),(Input!$K$224*(1+vanilla4)^0.5)/A14stdlife))</f>
        <v>n/a</v>
      </c>
      <c r="N250" s="69" t="str">
        <f>IF(A14stdlife="n/a","n/a",IF(N$3&gt;(A14stdlife+$F250),(Input!$K$224*(1+vanilla4)^0.5)-SUM($K250:M250),(Input!$K$224*(1+vanilla4)^0.5)/A14stdlife))</f>
        <v>n/a</v>
      </c>
      <c r="O250" s="69" t="str">
        <f>IF(A14stdlife="n/a","n/a",IF(O$3&gt;(A14stdlife+$F250),(Input!$K$224*(1+vanilla4)^0.5)-SUM($K250:N250),(Input!$K$224*(1+vanilla4)^0.5)/A14stdlife))</f>
        <v>n/a</v>
      </c>
      <c r="P250" s="69" t="str">
        <f>IF(A14stdlife="n/a","n/a",IF(P$3&gt;(A14stdlife+$F250),(Input!$K$224*(1+vanilla4)^0.5)-SUM($K250:O250),(Input!$K$224*(1+vanilla4)^0.5)/A14stdlife))</f>
        <v>n/a</v>
      </c>
      <c r="Q250" s="69" t="str">
        <f>IF(A14stdlife="n/a","n/a",IF(Q$3&gt;(A14stdlife+$F250),(Input!$K$224*(1+vanilla4)^0.5)-SUM($K250:P250),(Input!$K$224*(1+vanilla4)^0.5)/A14stdlife))</f>
        <v>n/a</v>
      </c>
      <c r="R250" s="69"/>
      <c r="S250" s="103"/>
      <c r="T250" s="103"/>
      <c r="U250" s="103"/>
      <c r="V250" s="103"/>
      <c r="W250" s="103"/>
      <c r="X250" s="103"/>
      <c r="Y250" s="103"/>
      <c r="Z250" s="103"/>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6"/>
      <c r="E251" s="714"/>
      <c r="F251" s="87">
        <v>5</v>
      </c>
      <c r="G251" s="27"/>
      <c r="H251" s="146"/>
      <c r="I251" s="148"/>
      <c r="J251" s="148"/>
      <c r="K251" s="148"/>
      <c r="L251" s="147"/>
      <c r="M251" s="69" t="str">
        <f>IF(A14stdlife="n/a","n/a",IF(M$3&gt;(A14stdlife+$F251),(Input!$L$224*(1+vanilla5)^0.5)-SUM($L251:L251),(Input!$L$224*(1+vanilla5)^0.5)/A14stdlife))</f>
        <v>n/a</v>
      </c>
      <c r="N251" s="69" t="str">
        <f>IF(A14stdlife="n/a","n/a",IF(N$3&gt;(A14stdlife+$F251),(Input!$L$224*(1+vanilla5)^0.5)-SUM($L251:M251),(Input!$L$224*(1+vanilla5)^0.5)/A14stdlife))</f>
        <v>n/a</v>
      </c>
      <c r="O251" s="69" t="str">
        <f>IF(A14stdlife="n/a","n/a",IF(O$3&gt;(A14stdlife+$F251),(Input!$L$224*(1+vanilla5)^0.5)-SUM($L251:N251),(Input!$L$224*(1+vanilla5)^0.5)/A14stdlife))</f>
        <v>n/a</v>
      </c>
      <c r="P251" s="69" t="str">
        <f>IF(A14stdlife="n/a","n/a",IF(P$3&gt;(A14stdlife+$F251),(Input!$L$224*(1+vanilla5)^0.5)-SUM($L251:O251),(Input!$L$224*(1+vanilla5)^0.5)/A14stdlife))</f>
        <v>n/a</v>
      </c>
      <c r="Q251" s="69" t="str">
        <f>IF(A14stdlife="n/a","n/a",IF(Q$3&gt;(A14stdlife+$F251),(Input!$L$224*(1+vanilla5)^0.5)-SUM($L251:P251),(Input!$L$224*(1+vanilla5)^0.5)/A14stdlife))</f>
        <v>n/a</v>
      </c>
      <c r="R251" s="69"/>
      <c r="S251" s="103"/>
      <c r="T251" s="103"/>
      <c r="U251" s="103"/>
      <c r="V251" s="103"/>
      <c r="W251" s="103"/>
      <c r="X251" s="103"/>
      <c r="Y251" s="103"/>
      <c r="Z251" s="103"/>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103"/>
      <c r="BE251" s="103"/>
      <c r="BF251" s="103"/>
      <c r="BG251" s="103"/>
      <c r="BH251" s="103"/>
      <c r="BI251" s="103"/>
      <c r="BJ251" s="103"/>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6"/>
      <c r="E252" s="714"/>
      <c r="F252" s="87">
        <v>6</v>
      </c>
      <c r="G252" s="27"/>
      <c r="H252" s="146"/>
      <c r="I252" s="148"/>
      <c r="J252" s="148"/>
      <c r="K252" s="148"/>
      <c r="L252" s="148"/>
      <c r="M252" s="147"/>
      <c r="N252" s="69" t="str">
        <f>IF(A14stdlife="n/a","n/a",IF(N$3&gt;(A14stdlife+$F252),(Input!$M$224*(1+vanilla6)^0.5)-SUM($M252:M252),(Input!$L$224*(1+vanilla6)^0.5)/A14stdlife))</f>
        <v>n/a</v>
      </c>
      <c r="O252" s="69" t="str">
        <f>IF(A14stdlife="n/a","n/a",IF(O$3&gt;(A14stdlife+$F252),(Input!$M$224*(1+vanilla6)^0.5)-SUM($M252:N252),(Input!$L$224*(1+vanilla6)^0.5)/A14stdlife))</f>
        <v>n/a</v>
      </c>
      <c r="P252" s="69" t="str">
        <f>IF(A14stdlife="n/a","n/a",IF(P$3&gt;(A14stdlife+$F252),(Input!$M$224*(1+vanilla6)^0.5)-SUM($M252:O252),(Input!$L$224*(1+vanilla6)^0.5)/A14stdlife))</f>
        <v>n/a</v>
      </c>
      <c r="Q252" s="69" t="str">
        <f>IF(A14stdlife="n/a","n/a",IF(Q$3&gt;(A14stdlife+$F252),(Input!$M$224*(1+vanilla6)^0.5)-SUM($M252:P252),(Input!$L$224*(1+vanilla6)^0.5)/A14stdlife))</f>
        <v>n/a</v>
      </c>
      <c r="R252" s="69"/>
      <c r="S252" s="103"/>
      <c r="T252" s="103"/>
      <c r="U252" s="103"/>
      <c r="V252" s="103"/>
      <c r="W252" s="103"/>
      <c r="X252" s="103"/>
      <c r="Y252" s="103"/>
      <c r="Z252" s="103"/>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9"/>
      <c r="B253" s="9"/>
      <c r="C253" s="9"/>
      <c r="D253" s="26"/>
      <c r="E253" s="714"/>
      <c r="F253" s="87">
        <v>7</v>
      </c>
      <c r="G253" s="27"/>
      <c r="H253" s="146"/>
      <c r="I253" s="148"/>
      <c r="J253" s="148"/>
      <c r="K253" s="148"/>
      <c r="L253" s="148"/>
      <c r="M253" s="148"/>
      <c r="N253" s="147"/>
      <c r="O253" s="69" t="str">
        <f>IF(A14stdlife="n/a","n/a",IF(O$3&gt;(A14stdlife+$F253),(Input!$N$224*(1+vanilla7)^0.5)-SUM($N253:N253),(Input!$N$224*(1+vanilla7)^0.5)/A14stdlife))</f>
        <v>n/a</v>
      </c>
      <c r="P253" s="69" t="str">
        <f>IF(A14stdlife="n/a","n/a",IF(P$3&gt;(A14stdlife+$F253),(Input!$N$224*(1+vanilla7)^0.5)-SUM($N253:O253),(Input!$N$224*(1+vanilla7)^0.5)/A14stdlife))</f>
        <v>n/a</v>
      </c>
      <c r="Q253" s="69" t="str">
        <f>IF(A14stdlife="n/a","n/a",IF(Q$3&gt;(A14stdlife+$F253),(Input!$N$224*(1+vanilla7)^0.5)-SUM($N253:P253),(Input!$N$224*(1+vanilla7)^0.5)/A14stdlife))</f>
        <v>n/a</v>
      </c>
      <c r="R253" s="69"/>
      <c r="S253" s="103"/>
      <c r="T253" s="103"/>
      <c r="U253" s="103"/>
      <c r="V253" s="103"/>
      <c r="W253" s="103"/>
      <c r="X253" s="103"/>
      <c r="Y253" s="103"/>
      <c r="Z253" s="103"/>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714"/>
      <c r="F254" s="87">
        <v>8</v>
      </c>
      <c r="G254" s="27"/>
      <c r="H254" s="146"/>
      <c r="I254" s="148"/>
      <c r="J254" s="148"/>
      <c r="K254" s="148"/>
      <c r="L254" s="148"/>
      <c r="M254" s="148"/>
      <c r="N254" s="148"/>
      <c r="O254" s="147"/>
      <c r="P254" s="69" t="str">
        <f>IF(A14stdlife="n/a","n/a",IF(P$3&gt;(A14stdlife+$F254),(Input!$O$224*(1+vanilla8)^0.5)-SUM($O254:O254),(Input!$O$224*(1+vanilla8)^0.5)/A14stdlife))</f>
        <v>n/a</v>
      </c>
      <c r="Q254" s="69" t="str">
        <f>IF(A14stdlife="n/a","n/a",IF(Q$3&gt;(A14stdlife+$F254),(Input!$O$224*(1+vanilla8)^0.5)-SUM($O254:P254),(Input!$O$224*(1+vanilla8)^0.5)/A14stdlife))</f>
        <v>n/a</v>
      </c>
      <c r="R254" s="69"/>
      <c r="S254" s="103"/>
      <c r="T254" s="103"/>
      <c r="U254" s="103"/>
      <c r="V254" s="103"/>
      <c r="W254" s="103"/>
      <c r="X254" s="103"/>
      <c r="Y254" s="103"/>
      <c r="Z254" s="103"/>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714"/>
      <c r="F255" s="87">
        <v>9</v>
      </c>
      <c r="G255" s="27"/>
      <c r="H255" s="146"/>
      <c r="I255" s="148"/>
      <c r="J255" s="148"/>
      <c r="K255" s="148"/>
      <c r="L255" s="148"/>
      <c r="M255" s="148"/>
      <c r="N255" s="148"/>
      <c r="O255" s="148"/>
      <c r="P255" s="147"/>
      <c r="Q255" s="69" t="str">
        <f>IF(A14stdlife="n/a","n/a",IF(Q$3&gt;(A14stdlife+$F255),(Input!$P$224*(1+vanilla9)^0.5)-SUM($P255:P255),(Input!$P$224*(1+vanilla9)^0.5)/A14stdlife))</f>
        <v>n/a</v>
      </c>
      <c r="R255" s="69"/>
      <c r="S255" s="103"/>
      <c r="T255" s="103"/>
      <c r="U255" s="103"/>
      <c r="V255" s="103"/>
      <c r="W255" s="103"/>
      <c r="X255" s="103"/>
      <c r="Y255" s="103"/>
      <c r="Z255" s="103"/>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714"/>
      <c r="F256" s="88">
        <v>10</v>
      </c>
      <c r="G256" s="27"/>
      <c r="H256" s="146"/>
      <c r="I256" s="148"/>
      <c r="J256" s="148"/>
      <c r="K256" s="148"/>
      <c r="L256" s="148"/>
      <c r="M256" s="148"/>
      <c r="N256" s="148"/>
      <c r="O256" s="148"/>
      <c r="P256" s="148"/>
      <c r="Q256" s="147"/>
      <c r="R256" s="69"/>
      <c r="S256" s="103"/>
      <c r="T256" s="103"/>
      <c r="U256" s="103"/>
      <c r="V256" s="103"/>
      <c r="W256" s="103"/>
      <c r="X256" s="103"/>
      <c r="Y256" s="103"/>
      <c r="Z256" s="103"/>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 r="A257" s="9"/>
      <c r="B257" s="9"/>
      <c r="C257" s="9"/>
      <c r="D257" s="271" t="str">
        <f>Asset14</f>
        <v>Easements</v>
      </c>
      <c r="E257" s="9"/>
      <c r="F257" s="9"/>
      <c r="G257" s="121"/>
      <c r="H257" s="162">
        <f t="shared" ref="H257:M257" si="17">-SUM(H245:H256)</f>
        <v>0</v>
      </c>
      <c r="I257" s="162">
        <f t="shared" si="17"/>
        <v>0</v>
      </c>
      <c r="J257" s="162">
        <f t="shared" si="17"/>
        <v>0</v>
      </c>
      <c r="K257" s="162">
        <f t="shared" si="17"/>
        <v>0</v>
      </c>
      <c r="L257" s="162">
        <f t="shared" si="17"/>
        <v>0</v>
      </c>
      <c r="M257" s="162">
        <f t="shared" si="17"/>
        <v>0</v>
      </c>
      <c r="N257" s="69">
        <f>IF(COUNT($H257:M257)&gt;=Input!$Y$7,0, -SUM(N245:N256))</f>
        <v>0</v>
      </c>
      <c r="O257" s="69">
        <f>IF(COUNT($H257:N257)&gt;=Input!$Y$7,0, -SUM(O245:O256))</f>
        <v>0</v>
      </c>
      <c r="P257" s="69">
        <f>IF(COUNT($H257:O257)&gt;=Input!$Y$7,0, -SUM(P245:P256))</f>
        <v>0</v>
      </c>
      <c r="Q257" s="69">
        <f>IF(COUNT($H257:P257)&gt;=Input!$Y$7,0, -SUM(Q245:Q256))</f>
        <v>0</v>
      </c>
      <c r="R257" s="67"/>
      <c r="S257" s="105"/>
      <c r="T257" s="105"/>
      <c r="U257" s="105"/>
      <c r="V257" s="105"/>
      <c r="W257" s="105"/>
      <c r="X257" s="105"/>
      <c r="Y257" s="105"/>
      <c r="Z257" s="105"/>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105"/>
      <c r="BE257" s="105"/>
      <c r="BF257" s="105"/>
      <c r="BG257" s="105"/>
      <c r="BH257" s="105"/>
      <c r="BI257" s="105"/>
      <c r="BJ257" s="105"/>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272">
        <f>Asset15</f>
        <v>0</v>
      </c>
      <c r="D258" s="158"/>
      <c r="E258" s="32" t="s">
        <v>26</v>
      </c>
      <c r="F258" s="31"/>
      <c r="G258" s="177"/>
      <c r="H258" s="68" t="str">
        <f>IF(H$3&gt;A15remlife,A15value-$G$644-SUM($G258:G258),IF(A15remlife="N/A","n/a",(A15value-$G$644)/A15remlife))</f>
        <v>n/a</v>
      </c>
      <c r="I258" s="68" t="str">
        <f>IF(I$3&gt;A15remlife,A15value-$G$644-SUM($G258:H258),IF(A15remlife="N/A","n/a",(A15value-$G$644)/A15remlife))</f>
        <v>n/a</v>
      </c>
      <c r="J258" s="68" t="str">
        <f>IF(J$3&gt;A15remlife,A15value-$G$644-SUM($G258:I258),IF(A15remlife="N/A","n/a",(A15value-$G$644)/A15remlife))</f>
        <v>n/a</v>
      </c>
      <c r="K258" s="68" t="str">
        <f>IF(K$3&gt;A15remlife,A15value-$G$644-SUM($G258:J258),IF(A15remlife="N/A","n/a",(A15value-$G$644)/A15remlife))</f>
        <v>n/a</v>
      </c>
      <c r="L258" s="68" t="str">
        <f>IF(L$3&gt;A15remlife,A15value-$G$644-SUM($G258:K258),IF(A15remlife="N/A","n/a",(A15value-$G$644)/A15remlife))</f>
        <v>n/a</v>
      </c>
      <c r="M258" s="68" t="str">
        <f>IF(M$3&gt;A15remlife,A15value-$G$644-SUM($G258:L258),IF(A15remlife="N/A","n/a",(A15value-$G$644)/A15remlife))</f>
        <v>n/a</v>
      </c>
      <c r="N258" s="68" t="str">
        <f>IF(N$3&gt;A15remlife,A15value-$G$644-SUM($G258:M258),IF(A15remlife="N/A","n/a",(A15value-$G$644)/A15remlife))</f>
        <v>n/a</v>
      </c>
      <c r="O258" s="68" t="str">
        <f>IF(O$3&gt;A15remlife,A15value-$G$644-SUM($G258:N258),IF(A15remlife="N/A","n/a",(A15value-$G$644)/A15remlife))</f>
        <v>n/a</v>
      </c>
      <c r="P258" s="68" t="str">
        <f>IF(P$3&gt;A15remlife,A15value-$G$644-SUM($G258:O258),IF(A15remlife="N/A","n/a",(A15value-$G$644)/A15remlife))</f>
        <v>n/a</v>
      </c>
      <c r="Q258" s="68" t="str">
        <f>IF(Q$3&gt;A15remlife,A15value-$G$644-SUM($G258:P258),IF(A15remlife="N/A","n/a",(A15value-$G$644)/A15remlife))</f>
        <v>n/a</v>
      </c>
      <c r="R258" s="68"/>
      <c r="S258" s="103"/>
      <c r="T258" s="103"/>
      <c r="U258" s="103"/>
      <c r="V258" s="103"/>
      <c r="W258" s="103"/>
      <c r="X258" s="103"/>
      <c r="Y258" s="103"/>
      <c r="Z258" s="103"/>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6"/>
      <c r="E259" s="713" t="s">
        <v>82</v>
      </c>
      <c r="F259" s="87"/>
      <c r="G259" s="121"/>
      <c r="H259" s="69"/>
      <c r="I259" s="69"/>
      <c r="J259" s="69"/>
      <c r="K259" s="69"/>
      <c r="L259" s="69"/>
      <c r="M259" s="160"/>
      <c r="N259" s="112"/>
      <c r="O259" s="69"/>
      <c r="P259" s="69"/>
      <c r="Q259" s="69"/>
      <c r="R259" s="69"/>
      <c r="S259" s="103"/>
      <c r="T259" s="103"/>
      <c r="U259" s="103"/>
      <c r="V259" s="103"/>
      <c r="W259" s="103"/>
      <c r="X259" s="103"/>
      <c r="Y259" s="103"/>
      <c r="Z259" s="103"/>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714"/>
      <c r="F260" s="87">
        <v>1</v>
      </c>
      <c r="G260" s="121"/>
      <c r="H260" s="145"/>
      <c r="I260" s="69" t="str">
        <f>IF(A15stdlife="n/a","n/a",IF(I$3&gt;(A15stdlife+$F260),(Input!$H$225*(1+vanilla1)^0.5)-SUM($H260:H260),(Input!$H$225*(1+vanilla1)^0.5)/A15stdlife))</f>
        <v>n/a</v>
      </c>
      <c r="J260" s="69" t="str">
        <f>IF(A15stdlife="n/a","n/a",IF(J$3&gt;(A15stdlife+$F260),(Input!$H$225*(1+vanilla1)^0.5)-SUM($H260:I260),(Input!$H$225*(1+vanilla1)^0.5)/A15stdlife))</f>
        <v>n/a</v>
      </c>
      <c r="K260" s="69" t="str">
        <f>IF(A15stdlife="n/a","n/a",IF(K$3&gt;(A15stdlife+$F260),(Input!$H$225*(1+vanilla1)^0.5)-SUM($H260:J260),(Input!$H$225*(1+vanilla1)^0.5)/A15stdlife))</f>
        <v>n/a</v>
      </c>
      <c r="L260" s="69" t="str">
        <f>IF(A15stdlife="n/a","n/a",IF(L$3&gt;(A15stdlife+$F260),(Input!$H$225*(1+vanilla1)^0.5)-SUM($H260:K260),(Input!$H$225*(1+vanilla1)^0.5)/A15stdlife))</f>
        <v>n/a</v>
      </c>
      <c r="M260" s="69" t="str">
        <f>IF(A15stdlife="n/a","n/a",IF(M$3&gt;(A15stdlife+$F260),(Input!$H$225*(1+vanilla1)^0.5)-SUM($H260:L260),(Input!$H$225*(1+vanilla1)^0.5)/A15stdlife))</f>
        <v>n/a</v>
      </c>
      <c r="N260" s="69" t="str">
        <f>IF(A15stdlife="n/a","n/a",IF(N$3&gt;(A15stdlife+$F260),(Input!$H$225*(1+vanilla1)^0.5)-SUM($H260:M260),(Input!$H$225*(1+vanilla1)^0.5)/A15stdlife))</f>
        <v>n/a</v>
      </c>
      <c r="O260" s="69" t="str">
        <f>IF(A15stdlife="n/a","n/a",IF(O$3&gt;(A15stdlife+$F260),(Input!$H$225*(1+vanilla1)^0.5)-SUM($H260:N260),(Input!$H$225*(1+vanilla1)^0.5)/A15stdlife))</f>
        <v>n/a</v>
      </c>
      <c r="P260" s="69" t="str">
        <f>IF(A15stdlife="n/a","n/a",IF(P$3&gt;(A15stdlife+$F260),(Input!$H$225*(1+vanilla1)^0.5)-SUM($H260:O260),(Input!$H$225*(1+vanilla1)^0.5)/A15stdlife))</f>
        <v>n/a</v>
      </c>
      <c r="Q260" s="69" t="str">
        <f>IF(A15stdlife="n/a","n/a",IF(Q$3&gt;(A15stdlife+$F260),(Input!$H$225*(1+vanilla1)^0.5)-SUM($H260:P260),(Input!$H$225*(1+vanilla1)^0.5)/A15stdlife))</f>
        <v>n/a</v>
      </c>
      <c r="R260" s="69"/>
      <c r="S260" s="103"/>
      <c r="T260" s="103"/>
      <c r="U260" s="103"/>
      <c r="V260" s="103"/>
      <c r="W260" s="103"/>
      <c r="X260" s="103"/>
      <c r="Y260" s="103"/>
      <c r="Z260" s="103"/>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714"/>
      <c r="F261" s="87">
        <v>2</v>
      </c>
      <c r="G261" s="121"/>
      <c r="H261" s="146"/>
      <c r="I261" s="147"/>
      <c r="J261" s="69" t="str">
        <f>IF(A15stdlife="n/a","n/a",IF(J$3&gt;(A15stdlife+$F261),(Input!$I$225*(1+vanilla2)^0.5)-SUM($I261:I261),(Input!$I$225*(1+vanilla2)^0.5)/A15stdlife))</f>
        <v>n/a</v>
      </c>
      <c r="K261" s="69" t="str">
        <f>IF(A15stdlife="n/a","n/a",IF(K$3&gt;(A15stdlife+$F261),(Input!$I$225*(1+vanilla2)^0.5)-SUM($I261:J261),(Input!$I$225*(1+vanilla2)^0.5)/A15stdlife))</f>
        <v>n/a</v>
      </c>
      <c r="L261" s="69" t="str">
        <f>IF(A15stdlife="n/a","n/a",IF(L$3&gt;(A15stdlife+$F261),(Input!$I$225*(1+vanilla2)^0.5)-SUM($I261:K261),(Input!$I$225*(1+vanilla2)^0.5)/A15stdlife))</f>
        <v>n/a</v>
      </c>
      <c r="M261" s="69" t="str">
        <f>IF(A15stdlife="n/a","n/a",IF(M$3&gt;(A15stdlife+$F261),(Input!$I$225*(1+vanilla2)^0.5)-SUM($I261:L261),(Input!$I$225*(1+vanilla2)^0.5)/A15stdlife))</f>
        <v>n/a</v>
      </c>
      <c r="N261" s="69" t="str">
        <f>IF(A15stdlife="n/a","n/a",IF(N$3&gt;(A15stdlife+$F261),(Input!$I$225*(1+vanilla2)^0.5)-SUM($I261:M261),(Input!$I$225*(1+vanilla2)^0.5)/A15stdlife))</f>
        <v>n/a</v>
      </c>
      <c r="O261" s="69" t="str">
        <f>IF(A15stdlife="n/a","n/a",IF(O$3&gt;(A15stdlife+$F261),(Input!$I$225*(1+vanilla2)^0.5)-SUM($I261:N261),(Input!$I$225*(1+vanilla2)^0.5)/A15stdlife))</f>
        <v>n/a</v>
      </c>
      <c r="P261" s="69" t="str">
        <f>IF(A15stdlife="n/a","n/a",IF(P$3&gt;(A15stdlife+$F261),(Input!$I$225*(1+vanilla2)^0.5)-SUM($I261:O261),(Input!$I$225*(1+vanilla2)^0.5)/A15stdlife))</f>
        <v>n/a</v>
      </c>
      <c r="Q261" s="69" t="str">
        <f>IF(A15stdlife="n/a","n/a",IF(Q$3&gt;(A15stdlife+$F261),(Input!$I$225*(1+vanilla2)^0.5)-SUM($I261:P261),(Input!$I$225*(1+vanilla2)^0.5)/A15stdlife))</f>
        <v>n/a</v>
      </c>
      <c r="R261" s="69"/>
      <c r="S261" s="103"/>
      <c r="T261" s="103"/>
      <c r="U261" s="103"/>
      <c r="V261" s="103"/>
      <c r="W261" s="103"/>
      <c r="X261" s="103"/>
      <c r="Y261" s="103"/>
      <c r="Z261" s="103"/>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714"/>
      <c r="F262" s="87">
        <v>3</v>
      </c>
      <c r="G262" s="121"/>
      <c r="H262" s="146"/>
      <c r="I262" s="148"/>
      <c r="J262" s="147"/>
      <c r="K262" s="69" t="str">
        <f>IF(A15stdlife="n/a","n/a",IF(K$3&gt;(A15stdlife+$F262),(Input!$J$225*(1+vanilla3)^0.5)-SUM($J262:J262),(Input!$J$225*(1+vanilla3)^0.5)/A15stdlife))</f>
        <v>n/a</v>
      </c>
      <c r="L262" s="69" t="str">
        <f>IF(A15stdlife="n/a","n/a",IF(L$3&gt;(A15stdlife+$F262),(Input!$J$225*(1+vanilla3)^0.5)-SUM($J262:K262),(Input!$J$225*(1+vanilla3)^0.5)/A15stdlife))</f>
        <v>n/a</v>
      </c>
      <c r="M262" s="69" t="str">
        <f>IF(A15stdlife="n/a","n/a",IF(M$3&gt;(A15stdlife+$F262),(Input!$J$225*(1+vanilla3)^0.5)-SUM($J262:L262),(Input!$J$225*(1+vanilla3)^0.5)/A15stdlife))</f>
        <v>n/a</v>
      </c>
      <c r="N262" s="69" t="str">
        <f>IF(A15stdlife="n/a","n/a",IF(N$3&gt;(A15stdlife+$F262),(Input!$J$225*(1+vanilla3)^0.5)-SUM($J262:M262),(Input!$J$225*(1+vanilla3)^0.5)/A15stdlife))</f>
        <v>n/a</v>
      </c>
      <c r="O262" s="69" t="str">
        <f>IF(A15stdlife="n/a","n/a",IF(O$3&gt;(A15stdlife+$F262),(Input!$J$225*(1+vanilla3)^0.5)-SUM($J262:N262),(Input!$J$225*(1+vanilla3)^0.5)/A15stdlife))</f>
        <v>n/a</v>
      </c>
      <c r="P262" s="69" t="str">
        <f>IF(A15stdlife="n/a","n/a",IF(P$3&gt;(A15stdlife+$F262),(Input!$J$225*(1+vanilla3)^0.5)-SUM($J262:O262),(Input!$J$225*(1+vanilla3)^0.5)/A15stdlife))</f>
        <v>n/a</v>
      </c>
      <c r="Q262" s="69" t="str">
        <f>IF(A15stdlife="n/a","n/a",IF(Q$3&gt;(A15stdlife+$F262),(Input!$J$225*(1+vanilla3)^0.5)-SUM($J262:P262),(Input!$J$225*(1+vanilla3)^0.5)/A15stdlife))</f>
        <v>n/a</v>
      </c>
      <c r="R262" s="69"/>
      <c r="S262" s="103"/>
      <c r="T262" s="103"/>
      <c r="U262" s="103"/>
      <c r="V262" s="103"/>
      <c r="W262" s="103"/>
      <c r="X262" s="103"/>
      <c r="Y262" s="103"/>
      <c r="Z262" s="103"/>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714"/>
      <c r="F263" s="87">
        <v>4</v>
      </c>
      <c r="G263" s="121"/>
      <c r="H263" s="146"/>
      <c r="I263" s="148"/>
      <c r="J263" s="148"/>
      <c r="K263" s="147"/>
      <c r="L263" s="69" t="str">
        <f>IF(A15stdlife="n/a","n/a",IF(L$3&gt;(A15stdlife+$F263),(Input!$K$225*(1+vanilla4)^0.5)-SUM($K263:K263),(Input!$K$225*(1+vanilla4)^0.5)/A15stdlife))</f>
        <v>n/a</v>
      </c>
      <c r="M263" s="69" t="str">
        <f>IF(A15stdlife="n/a","n/a",IF(M$3&gt;(A15stdlife+$F263),(Input!$K$225*(1+vanilla4)^0.5)-SUM($K263:L263),(Input!$K$225*(1+vanilla4)^0.5)/A15stdlife))</f>
        <v>n/a</v>
      </c>
      <c r="N263" s="69" t="str">
        <f>IF(A15stdlife="n/a","n/a",IF(N$3&gt;(A15stdlife+$F263),(Input!$K$225*(1+vanilla4)^0.5)-SUM($K263:M263),(Input!$K$225*(1+vanilla4)^0.5)/A15stdlife))</f>
        <v>n/a</v>
      </c>
      <c r="O263" s="69" t="str">
        <f>IF(A15stdlife="n/a","n/a",IF(O$3&gt;(A15stdlife+$F263),(Input!$K$225*(1+vanilla4)^0.5)-SUM($K263:N263),(Input!$K$225*(1+vanilla4)^0.5)/A15stdlife))</f>
        <v>n/a</v>
      </c>
      <c r="P263" s="69" t="str">
        <f>IF(A15stdlife="n/a","n/a",IF(P$3&gt;(A15stdlife+$F263),(Input!$K$225*(1+vanilla4)^0.5)-SUM($K263:O263),(Input!$K$225*(1+vanilla4)^0.5)/A15stdlife))</f>
        <v>n/a</v>
      </c>
      <c r="Q263" s="69" t="str">
        <f>IF(A15stdlife="n/a","n/a",IF(Q$3&gt;(A15stdlife+$F263),(Input!$K$225*(1+vanilla4)^0.5)-SUM($K263:P263),(Input!$K$225*(1+vanilla4)^0.5)/A15stdlife))</f>
        <v>n/a</v>
      </c>
      <c r="R263" s="69"/>
      <c r="S263" s="103"/>
      <c r="T263" s="103"/>
      <c r="U263" s="103"/>
      <c r="V263" s="103"/>
      <c r="W263" s="103"/>
      <c r="X263" s="103"/>
      <c r="Y263" s="103"/>
      <c r="Z263" s="103"/>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6"/>
      <c r="E264" s="714"/>
      <c r="F264" s="87">
        <v>5</v>
      </c>
      <c r="G264" s="27"/>
      <c r="H264" s="146"/>
      <c r="I264" s="148"/>
      <c r="J264" s="148"/>
      <c r="K264" s="148"/>
      <c r="L264" s="147"/>
      <c r="M264" s="69" t="str">
        <f>IF(A15stdlife="n/a","n/a",IF(M$3&gt;(A15stdlife+$F264),(Input!$L$225*(1+vanilla5)^0.5)-SUM($L264:L264),(Input!$L$225*(1+vanilla5)^0.5)/A15stdlife))</f>
        <v>n/a</v>
      </c>
      <c r="N264" s="69" t="str">
        <f>IF(A15stdlife="n/a","n/a",IF(N$3&gt;(A15stdlife+$F264),(Input!$L$225*(1+vanilla5)^0.5)-SUM($L264:M264),(Input!$L$225*(1+vanilla5)^0.5)/A15stdlife))</f>
        <v>n/a</v>
      </c>
      <c r="O264" s="69" t="str">
        <f>IF(A15stdlife="n/a","n/a",IF(O$3&gt;(A15stdlife+$F264),(Input!$L$225*(1+vanilla5)^0.5)-SUM($L264:N264),(Input!$L$225*(1+vanilla5)^0.5)/A15stdlife))</f>
        <v>n/a</v>
      </c>
      <c r="P264" s="69" t="str">
        <f>IF(A15stdlife="n/a","n/a",IF(P$3&gt;(A15stdlife+$F264),(Input!$L$225*(1+vanilla5)^0.5)-SUM($L264:O264),(Input!$L$225*(1+vanilla5)^0.5)/A15stdlife))</f>
        <v>n/a</v>
      </c>
      <c r="Q264" s="69" t="str">
        <f>IF(A15stdlife="n/a","n/a",IF(Q$3&gt;(A15stdlife+$F264),(Input!$L$225*(1+vanilla5)^0.5)-SUM($L264:P264),(Input!$L$225*(1+vanilla5)^0.5)/A15stdlife))</f>
        <v>n/a</v>
      </c>
      <c r="R264" s="69"/>
      <c r="S264" s="103"/>
      <c r="T264" s="103"/>
      <c r="U264" s="103"/>
      <c r="V264" s="103"/>
      <c r="W264" s="103"/>
      <c r="X264" s="103"/>
      <c r="Y264" s="103"/>
      <c r="Z264" s="103"/>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103"/>
      <c r="BE264" s="103"/>
      <c r="BF264" s="103"/>
      <c r="BG264" s="103"/>
      <c r="BH264" s="103"/>
      <c r="BI264" s="103"/>
      <c r="BJ264" s="103"/>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6"/>
      <c r="E265" s="714"/>
      <c r="F265" s="87">
        <v>6</v>
      </c>
      <c r="G265" s="27"/>
      <c r="H265" s="146"/>
      <c r="I265" s="148"/>
      <c r="J265" s="148"/>
      <c r="K265" s="148"/>
      <c r="L265" s="148"/>
      <c r="M265" s="147"/>
      <c r="N265" s="69" t="str">
        <f>IF(A15stdlife="n/a","n/a",IF(N$3&gt;(A15stdlife+$F265),(Input!$M$225*(1+vanilla6)^0.5)-SUM($M265:M265),(Input!$M$225*(1+vanilla6)^0.5)/A15stdlife))</f>
        <v>n/a</v>
      </c>
      <c r="O265" s="69" t="str">
        <f>IF(A15stdlife="n/a","n/a",IF(O$3&gt;(A15stdlife+$F265),(Input!$M$225*(1+vanilla6)^0.5)-SUM($M265:N265),(Input!$M$225*(1+vanilla6)^0.5)/A15stdlife))</f>
        <v>n/a</v>
      </c>
      <c r="P265" s="69" t="str">
        <f>IF(A15stdlife="n/a","n/a",IF(P$3&gt;(A15stdlife+$F265),(Input!$M$225*(1+vanilla6)^0.5)-SUM($M265:O265),(Input!$M$225*(1+vanilla6)^0.5)/A15stdlife))</f>
        <v>n/a</v>
      </c>
      <c r="Q265" s="69" t="str">
        <f>IF(A15stdlife="n/a","n/a",IF(Q$3&gt;(A15stdlife+$F265),(Input!$M$225*(1+vanilla6)^0.5)-SUM($M265:P265),(Input!$M$225*(1+vanilla6)^0.5)/A15stdlife))</f>
        <v>n/a</v>
      </c>
      <c r="R265" s="69"/>
      <c r="S265" s="103"/>
      <c r="T265" s="103"/>
      <c r="U265" s="103"/>
      <c r="V265" s="103"/>
      <c r="W265" s="103"/>
      <c r="X265" s="103"/>
      <c r="Y265" s="103"/>
      <c r="Z265" s="103"/>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9"/>
      <c r="B266" s="9"/>
      <c r="C266" s="9"/>
      <c r="D266" s="26"/>
      <c r="E266" s="714"/>
      <c r="F266" s="87">
        <v>7</v>
      </c>
      <c r="G266" s="27"/>
      <c r="H266" s="146"/>
      <c r="I266" s="148"/>
      <c r="J266" s="148"/>
      <c r="K266" s="148"/>
      <c r="L266" s="148"/>
      <c r="M266" s="148"/>
      <c r="N266" s="147"/>
      <c r="O266" s="69" t="str">
        <f>IF(A15stdlife="n/a","n/a",IF(O$3&gt;(A15stdlife+$F266),(Input!$N$225*(1+vanilla7)^0.5)-SUM($N266:N266),(Input!$N$225*(1+vanilla7)^0.5)/A15stdlife))</f>
        <v>n/a</v>
      </c>
      <c r="P266" s="69" t="str">
        <f>IF(A15stdlife="n/a","n/a",IF(P$3&gt;(A15stdlife+$F266),(Input!$N$225*(1+vanilla7)^0.5)-SUM($N266:O266),(Input!$N$225*(1+vanilla7)^0.5)/A15stdlife))</f>
        <v>n/a</v>
      </c>
      <c r="Q266" s="69" t="str">
        <f>IF(A15stdlife="n/a","n/a",IF(Q$3&gt;(A15stdlife+$F266),(Input!$N$225*(1+vanilla7)^0.5)-SUM($N266:P266),(Input!$N$225*(1+vanilla7)^0.5)/A15stdlife))</f>
        <v>n/a</v>
      </c>
      <c r="R266" s="69"/>
      <c r="S266" s="103"/>
      <c r="T266" s="103"/>
      <c r="U266" s="103"/>
      <c r="V266" s="103"/>
      <c r="W266" s="103"/>
      <c r="X266" s="103"/>
      <c r="Y266" s="103"/>
      <c r="Z266" s="103"/>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714"/>
      <c r="F267" s="87">
        <v>8</v>
      </c>
      <c r="G267" s="27"/>
      <c r="H267" s="146"/>
      <c r="I267" s="148"/>
      <c r="J267" s="148"/>
      <c r="K267" s="148"/>
      <c r="L267" s="148"/>
      <c r="M267" s="148"/>
      <c r="N267" s="148"/>
      <c r="O267" s="147"/>
      <c r="P267" s="69" t="str">
        <f>IF(A15stdlife="n/a","n/a",IF(P$3&gt;(A15stdlife+$F267),(Input!$O$225*(1+vanilla8)^0.5)-SUM($O267:O267),(Input!$O$225*(1+vanilla8)^0.5)/A15stdlife))</f>
        <v>n/a</v>
      </c>
      <c r="Q267" s="69" t="str">
        <f>IF(A15stdlife="n/a","n/a",IF(Q$3&gt;(A15stdlife+$F267),(Input!$O$225*(1+vanilla8)^0.5)-SUM($O267:P267),(Input!$O$225*(1+vanilla8)^0.5)/A15stdlife))</f>
        <v>n/a</v>
      </c>
      <c r="R267" s="69"/>
      <c r="S267" s="103"/>
      <c r="T267" s="103"/>
      <c r="U267" s="103"/>
      <c r="V267" s="103"/>
      <c r="W267" s="103"/>
      <c r="X267" s="103"/>
      <c r="Y267" s="103"/>
      <c r="Z267" s="103"/>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714"/>
      <c r="F268" s="87">
        <v>9</v>
      </c>
      <c r="G268" s="27"/>
      <c r="H268" s="146"/>
      <c r="I268" s="148"/>
      <c r="J268" s="148"/>
      <c r="K268" s="148"/>
      <c r="L268" s="148"/>
      <c r="M268" s="148"/>
      <c r="N268" s="148"/>
      <c r="O268" s="148"/>
      <c r="P268" s="147"/>
      <c r="Q268" s="69" t="str">
        <f>IF(A15stdlife="n/a","n/a",IF(Q$3&gt;(A15stdlife+$F268),(Input!$P$225*(1+vanilla9)^0.5)-SUM($P268:P268),(Input!$P$225*(1+vanilla9)^0.5)/A15stdlife))</f>
        <v>n/a</v>
      </c>
      <c r="R268" s="69"/>
      <c r="S268" s="103"/>
      <c r="T268" s="103"/>
      <c r="U268" s="103"/>
      <c r="V268" s="103"/>
      <c r="W268" s="103"/>
      <c r="X268" s="103"/>
      <c r="Y268" s="103"/>
      <c r="Z268" s="103"/>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714"/>
      <c r="F269" s="88">
        <v>10</v>
      </c>
      <c r="G269" s="27"/>
      <c r="H269" s="146"/>
      <c r="I269" s="148"/>
      <c r="J269" s="148"/>
      <c r="K269" s="148"/>
      <c r="L269" s="148"/>
      <c r="M269" s="148"/>
      <c r="N269" s="148"/>
      <c r="O269" s="148"/>
      <c r="P269" s="148"/>
      <c r="Q269" s="147"/>
      <c r="R269" s="69"/>
      <c r="S269" s="103"/>
      <c r="T269" s="103"/>
      <c r="U269" s="103"/>
      <c r="V269" s="103"/>
      <c r="W269" s="103"/>
      <c r="X269" s="103"/>
      <c r="Y269" s="103"/>
      <c r="Z269" s="103"/>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 r="A270" s="9"/>
      <c r="B270" s="9"/>
      <c r="C270" s="9"/>
      <c r="D270" s="271">
        <f>Asset15</f>
        <v>0</v>
      </c>
      <c r="E270" s="9"/>
      <c r="F270" s="9"/>
      <c r="G270" s="121"/>
      <c r="H270" s="162">
        <f t="shared" ref="H270:M270" si="18">-SUM(H258:H269)</f>
        <v>0</v>
      </c>
      <c r="I270" s="162">
        <f t="shared" si="18"/>
        <v>0</v>
      </c>
      <c r="J270" s="162">
        <f t="shared" si="18"/>
        <v>0</v>
      </c>
      <c r="K270" s="162">
        <f t="shared" si="18"/>
        <v>0</v>
      </c>
      <c r="L270" s="162">
        <f t="shared" si="18"/>
        <v>0</v>
      </c>
      <c r="M270" s="162">
        <f t="shared" si="18"/>
        <v>0</v>
      </c>
      <c r="N270" s="69">
        <f>IF(COUNT($H270:M270)&gt;=Input!$Y$7,0, -SUM(N258:N269))</f>
        <v>0</v>
      </c>
      <c r="O270" s="69">
        <f>IF(COUNT($H270:N270)&gt;=Input!$Y$7,0, -SUM(O258:O269))</f>
        <v>0</v>
      </c>
      <c r="P270" s="69">
        <f>IF(COUNT($H270:O270)&gt;=Input!$Y$7,0, -SUM(P258:P269))</f>
        <v>0</v>
      </c>
      <c r="Q270" s="69">
        <f>IF(COUNT($H270:P270)&gt;=Input!$Y$7,0, -SUM(Q258:Q269))</f>
        <v>0</v>
      </c>
      <c r="R270" s="67"/>
      <c r="S270" s="105"/>
      <c r="T270" s="105"/>
      <c r="U270" s="105"/>
      <c r="V270" s="105"/>
      <c r="W270" s="105"/>
      <c r="X270" s="105"/>
      <c r="Y270" s="105"/>
      <c r="Z270" s="105"/>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272">
        <f>Asset16</f>
        <v>0</v>
      </c>
      <c r="D271" s="158"/>
      <c r="E271" s="32" t="s">
        <v>26</v>
      </c>
      <c r="F271" s="31"/>
      <c r="G271" s="177"/>
      <c r="H271" s="68" t="str">
        <f>IF(H$3&gt;A16remlife,A16value-$G$645-SUM($G271:G271),IF(A16remlife="N/A","n/a",(A16value-$G$645)/A16remlife))</f>
        <v>n/a</v>
      </c>
      <c r="I271" s="68" t="str">
        <f>IF(I$3&gt;A16remlife,A16value-$G$645-SUM($G271:H271),IF(A16remlife="N/A","n/a",(A16value-$G$645)/A16remlife))</f>
        <v>n/a</v>
      </c>
      <c r="J271" s="68" t="str">
        <f>IF(J$3&gt;A16remlife,A16value-$G$645-SUM($G271:I271),IF(A16remlife="N/A","n/a",(A16value-$G$645)/A16remlife))</f>
        <v>n/a</v>
      </c>
      <c r="K271" s="68" t="str">
        <f>IF(K$3&gt;A16remlife,A16value-$G$645-SUM($G271:J271),IF(A16remlife="N/A","n/a",(A16value-$G$645)/A16remlife))</f>
        <v>n/a</v>
      </c>
      <c r="L271" s="68" t="str">
        <f>IF(L$3&gt;A16remlife,A16value-$G$645-SUM($G271:K271),IF(A16remlife="N/A","n/a",(A16value-$G$645)/A16remlife))</f>
        <v>n/a</v>
      </c>
      <c r="M271" s="68" t="str">
        <f>IF(M$3&gt;A16remlife,A16value-$G$645-SUM($G271:L271),IF(A16remlife="N/A","n/a",(A16value-$G$645)/A16remlife))</f>
        <v>n/a</v>
      </c>
      <c r="N271" s="68" t="str">
        <f>IF(N$3&gt;A16remlife,A16value-$G$645-SUM($G271:M271),IF(A16remlife="N/A","n/a",(A16value-$G$645)/A16remlife))</f>
        <v>n/a</v>
      </c>
      <c r="O271" s="68" t="str">
        <f>IF(O$3&gt;A16remlife,A16value-$G$645-SUM($G271:N271),IF(A16remlife="N/A","n/a",(A16value-$G$645)/A16remlife))</f>
        <v>n/a</v>
      </c>
      <c r="P271" s="68" t="str">
        <f>IF(P$3&gt;A16remlife,A16value-$G$645-SUM($G271:O271),IF(A16remlife="N/A","n/a",(A16value-$G$645)/A16remlife))</f>
        <v>n/a</v>
      </c>
      <c r="Q271" s="68" t="str">
        <f>IF(Q$3&gt;A16remlife,A16value-$G$645-SUM($G271:P271),IF(A16remlife="N/A","n/a",(A16value-$G$645)/A16remlife))</f>
        <v>n/a</v>
      </c>
      <c r="R271" s="68"/>
      <c r="S271" s="103"/>
      <c r="T271" s="103"/>
      <c r="U271" s="103"/>
      <c r="V271" s="103"/>
      <c r="W271" s="103"/>
      <c r="X271" s="103"/>
      <c r="Y271" s="103"/>
      <c r="Z271" s="103"/>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6"/>
      <c r="E272" s="713" t="s">
        <v>82</v>
      </c>
      <c r="F272" s="87"/>
      <c r="G272" s="121"/>
      <c r="H272" s="69"/>
      <c r="I272" s="69"/>
      <c r="J272" s="69"/>
      <c r="K272" s="69"/>
      <c r="L272" s="69"/>
      <c r="M272" s="160"/>
      <c r="N272" s="112"/>
      <c r="O272" s="69"/>
      <c r="P272" s="69"/>
      <c r="Q272" s="69"/>
      <c r="R272" s="69"/>
      <c r="S272" s="103"/>
      <c r="T272" s="103"/>
      <c r="U272" s="103"/>
      <c r="V272" s="103"/>
      <c r="W272" s="103"/>
      <c r="X272" s="103"/>
      <c r="Y272" s="103"/>
      <c r="Z272" s="103"/>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714"/>
      <c r="F273" s="87">
        <v>1</v>
      </c>
      <c r="G273" s="121"/>
      <c r="H273" s="145"/>
      <c r="I273" s="69" t="str">
        <f>IF(A16stdlife="n/a","n/a",IF(I$3&gt;(A16stdlife+$F273),(Input!$H$226*(1+vanilla1)^0.5)-SUM($H273:H273),(Input!$H$226*(1+vanilla1)^0.5)/A16stdlife))</f>
        <v>n/a</v>
      </c>
      <c r="J273" s="69" t="str">
        <f>IF(A16stdlife="n/a","n/a",IF(J$3&gt;(A16stdlife+$F273),(Input!$H$226*(1+vanilla1)^0.5)-SUM($H273:I273),(Input!$H$226*(1+vanilla1)^0.5)/A16stdlife))</f>
        <v>n/a</v>
      </c>
      <c r="K273" s="69" t="str">
        <f>IF(A16stdlife="n/a","n/a",IF(K$3&gt;(A16stdlife+$F273),(Input!$H$226*(1+vanilla1)^0.5)-SUM($H273:J273),(Input!$H$226*(1+vanilla1)^0.5)/A16stdlife))</f>
        <v>n/a</v>
      </c>
      <c r="L273" s="69" t="str">
        <f>IF(A16stdlife="n/a","n/a",IF(L$3&gt;(A16stdlife+$F273),(Input!$H$226*(1+vanilla1)^0.5)-SUM($H273:K273),(Input!$H$226*(1+vanilla1)^0.5)/A16stdlife))</f>
        <v>n/a</v>
      </c>
      <c r="M273" s="69" t="str">
        <f>IF(A16stdlife="n/a","n/a",IF(M$3&gt;(A16stdlife+$F273),(Input!$H$226*(1+vanilla1)^0.5)-SUM($H273:L273),(Input!$H$226*(1+vanilla1)^0.5)/A16stdlife))</f>
        <v>n/a</v>
      </c>
      <c r="N273" s="69" t="str">
        <f>IF(A16stdlife="n/a","n/a",IF(N$3&gt;(A16stdlife+$F273),(Input!$H$226*(1+vanilla1)^0.5)-SUM($H273:M273),(Input!$H$226*(1+vanilla1)^0.5)/A16stdlife))</f>
        <v>n/a</v>
      </c>
      <c r="O273" s="69" t="str">
        <f>IF(A16stdlife="n/a","n/a",IF(O$3&gt;(A16stdlife+$F273),(Input!$H$226*(1+vanilla1)^0.5)-SUM($H273:N273),(Input!$H$226*(1+vanilla1)^0.5)/A16stdlife))</f>
        <v>n/a</v>
      </c>
      <c r="P273" s="69" t="str">
        <f>IF(A16stdlife="n/a","n/a",IF(P$3&gt;(A16stdlife+$F273),(Input!$H$226*(1+vanilla1)^0.5)-SUM($H273:O273),(Input!$H$226*(1+vanilla1)^0.5)/A16stdlife))</f>
        <v>n/a</v>
      </c>
      <c r="Q273" s="69" t="str">
        <f>IF(A16stdlife="n/a","n/a",IF(Q$3&gt;(A16stdlife+$F273),(Input!$H$226*(1+vanilla1)^0.5)-SUM($H273:P273),(Input!$H$226*(1+vanilla1)^0.5)/A16stdlife))</f>
        <v>n/a</v>
      </c>
      <c r="R273" s="69"/>
      <c r="S273" s="103"/>
      <c r="T273" s="103"/>
      <c r="U273" s="103"/>
      <c r="V273" s="103"/>
      <c r="W273" s="103"/>
      <c r="X273" s="103"/>
      <c r="Y273" s="103"/>
      <c r="Z273" s="103"/>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714"/>
      <c r="F274" s="87">
        <v>2</v>
      </c>
      <c r="G274" s="121"/>
      <c r="H274" s="146"/>
      <c r="I274" s="147"/>
      <c r="J274" s="69" t="str">
        <f>IF(A16stdlife="n/a","n/a",IF(J$3&gt;(A16stdlife+$F274),(Input!$I$226*(1+vanilla2)^0.5)-SUM($I274:I274),(Input!$I$226*(1+vanilla2)^0.5)/A16stdlife))</f>
        <v>n/a</v>
      </c>
      <c r="K274" s="69" t="str">
        <f>IF(A16stdlife="n/a","n/a",IF(K$3&gt;(A16stdlife+$F274),(Input!$I$226*(1+vanilla2)^0.5)-SUM($I274:J274),(Input!$I$226*(1+vanilla2)^0.5)/A16stdlife))</f>
        <v>n/a</v>
      </c>
      <c r="L274" s="69" t="str">
        <f>IF(A16stdlife="n/a","n/a",IF(L$3&gt;(A16stdlife+$F274),(Input!$I$226*(1+vanilla2)^0.5)-SUM($I274:K274),(Input!$I$226*(1+vanilla2)^0.5)/A16stdlife))</f>
        <v>n/a</v>
      </c>
      <c r="M274" s="69" t="str">
        <f>IF(A16stdlife="n/a","n/a",IF(M$3&gt;(A16stdlife+$F274),(Input!$I$226*(1+vanilla2)^0.5)-SUM($I274:L274),(Input!$I$226*(1+vanilla2)^0.5)/A16stdlife))</f>
        <v>n/a</v>
      </c>
      <c r="N274" s="69" t="str">
        <f>IF(A16stdlife="n/a","n/a",IF(N$3&gt;(A16stdlife+$F274),(Input!$I$226*(1+vanilla2)^0.5)-SUM($I274:M274),(Input!$I$226*(1+vanilla2)^0.5)/A16stdlife))</f>
        <v>n/a</v>
      </c>
      <c r="O274" s="69" t="str">
        <f>IF(A16stdlife="n/a","n/a",IF(O$3&gt;(A16stdlife+$F274),(Input!$I$226*(1+vanilla2)^0.5)-SUM($I274:N274),(Input!$I$226*(1+vanilla2)^0.5)/A16stdlife))</f>
        <v>n/a</v>
      </c>
      <c r="P274" s="69" t="str">
        <f>IF(A16stdlife="n/a","n/a",IF(P$3&gt;(A16stdlife+$F274),(Input!$I$226*(1+vanilla2)^0.5)-SUM($I274:O274),(Input!$I$226*(1+vanilla2)^0.5)/A16stdlife))</f>
        <v>n/a</v>
      </c>
      <c r="Q274" s="69" t="str">
        <f>IF(A16stdlife="n/a","n/a",IF(Q$3&gt;(A16stdlife+$F274),(Input!$I$226*(1+vanilla2)^0.5)-SUM($I274:P274),(Input!$I$226*(1+vanilla2)^0.5)/A16stdlife))</f>
        <v>n/a</v>
      </c>
      <c r="R274" s="69"/>
      <c r="S274" s="103"/>
      <c r="T274" s="103"/>
      <c r="U274" s="103"/>
      <c r="V274" s="103"/>
      <c r="W274" s="103"/>
      <c r="X274" s="103"/>
      <c r="Y274" s="103"/>
      <c r="Z274" s="103"/>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714"/>
      <c r="F275" s="87">
        <v>3</v>
      </c>
      <c r="G275" s="121"/>
      <c r="H275" s="146"/>
      <c r="I275" s="148"/>
      <c r="J275" s="147"/>
      <c r="K275" s="69" t="str">
        <f>IF(A16stdlife="n/a","n/a",IF(K$3&gt;(A16stdlife+$F275),(Input!$J$226*(1+vanilla3)^0.5)-SUM($J275:J275),(Input!$J$226*(1+vanilla3)^0.5)/A16stdlife))</f>
        <v>n/a</v>
      </c>
      <c r="L275" s="69" t="str">
        <f>IF(A16stdlife="n/a","n/a",IF(L$3&gt;(A16stdlife+$F275),(Input!$J$226*(1+vanilla3)^0.5)-SUM($J275:K275),(Input!$J$226*(1+vanilla3)^0.5)/A16stdlife))</f>
        <v>n/a</v>
      </c>
      <c r="M275" s="69" t="str">
        <f>IF(A16stdlife="n/a","n/a",IF(M$3&gt;(A16stdlife+$F275),(Input!$J$226*(1+vanilla3)^0.5)-SUM($J275:L275),(Input!$J$226*(1+vanilla3)^0.5)/A16stdlife))</f>
        <v>n/a</v>
      </c>
      <c r="N275" s="69" t="str">
        <f>IF(A16stdlife="n/a","n/a",IF(N$3&gt;(A16stdlife+$F275),(Input!$J$226*(1+vanilla3)^0.5)-SUM($J275:M275),(Input!$J$226*(1+vanilla3)^0.5)/A16stdlife))</f>
        <v>n/a</v>
      </c>
      <c r="O275" s="69" t="str">
        <f>IF(A16stdlife="n/a","n/a",IF(O$3&gt;(A16stdlife+$F275),(Input!$J$226*(1+vanilla3)^0.5)-SUM($J275:N275),(Input!$J$226*(1+vanilla3)^0.5)/A16stdlife))</f>
        <v>n/a</v>
      </c>
      <c r="P275" s="69" t="str">
        <f>IF(A16stdlife="n/a","n/a",IF(P$3&gt;(A16stdlife+$F275),(Input!$J$226*(1+vanilla3)^0.5)-SUM($J275:O275),(Input!$J$226*(1+vanilla3)^0.5)/A16stdlife))</f>
        <v>n/a</v>
      </c>
      <c r="Q275" s="69" t="str">
        <f>IF(A16stdlife="n/a","n/a",IF(Q$3&gt;(A16stdlife+$F275),(Input!$J$226*(1+vanilla3)^0.5)-SUM($J275:P275),(Input!$J$226*(1+vanilla3)^0.5)/A16stdlife))</f>
        <v>n/a</v>
      </c>
      <c r="R275" s="69"/>
      <c r="S275" s="103"/>
      <c r="T275" s="103"/>
      <c r="U275" s="103"/>
      <c r="V275" s="103"/>
      <c r="W275" s="103"/>
      <c r="X275" s="103"/>
      <c r="Y275" s="103"/>
      <c r="Z275" s="103"/>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714"/>
      <c r="F276" s="87">
        <v>4</v>
      </c>
      <c r="G276" s="121"/>
      <c r="H276" s="146"/>
      <c r="I276" s="148"/>
      <c r="J276" s="148"/>
      <c r="K276" s="147"/>
      <c r="L276" s="69" t="str">
        <f>IF(A16stdlife="n/a","n/a",IF(L$3&gt;(A16stdlife+$F276),(Input!$K$226*(1+vanilla4)^0.5)-SUM($K276:K276),(Input!$K$226*(1+vanilla4)^0.5)/A16stdlife))</f>
        <v>n/a</v>
      </c>
      <c r="M276" s="69" t="str">
        <f>IF(A16stdlife="n/a","n/a",IF(M$3&gt;(A16stdlife+$F276),(Input!$K$226*(1+vanilla4)^0.5)-SUM($K276:L276),(Input!$K$226*(1+vanilla4)^0.5)/A16stdlife))</f>
        <v>n/a</v>
      </c>
      <c r="N276" s="69" t="str">
        <f>IF(A16stdlife="n/a","n/a",IF(N$3&gt;(A16stdlife+$F276),(Input!$K$226*(1+vanilla4)^0.5)-SUM($K276:M276),(Input!$K$226*(1+vanilla4)^0.5)/A16stdlife))</f>
        <v>n/a</v>
      </c>
      <c r="O276" s="69" t="str">
        <f>IF(A16stdlife="n/a","n/a",IF(O$3&gt;(A16stdlife+$F276),(Input!$K$226*(1+vanilla4)^0.5)-SUM($K276:N276),(Input!$K$226*(1+vanilla4)^0.5)/A16stdlife))</f>
        <v>n/a</v>
      </c>
      <c r="P276" s="69" t="str">
        <f>IF(A16stdlife="n/a","n/a",IF(P$3&gt;(A16stdlife+$F276),(Input!$K$226*(1+vanilla4)^0.5)-SUM($K276:O276),(Input!$K$226*(1+vanilla4)^0.5)/A16stdlife))</f>
        <v>n/a</v>
      </c>
      <c r="Q276" s="69" t="str">
        <f>IF(A16stdlife="n/a","n/a",IF(Q$3&gt;(A16stdlife+$F276),(Input!$K$226*(1+vanilla4)^0.5)-SUM($K276:P276),(Input!$K$226*(1+vanilla4)^0.5)/A16stdlife))</f>
        <v>n/a</v>
      </c>
      <c r="R276" s="69"/>
      <c r="S276" s="103"/>
      <c r="T276" s="103"/>
      <c r="U276" s="103"/>
      <c r="V276" s="103"/>
      <c r="W276" s="103"/>
      <c r="X276" s="103"/>
      <c r="Y276" s="103"/>
      <c r="Z276" s="103"/>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6"/>
      <c r="E277" s="714"/>
      <c r="F277" s="87">
        <v>5</v>
      </c>
      <c r="G277" s="27"/>
      <c r="H277" s="146"/>
      <c r="I277" s="148"/>
      <c r="J277" s="148"/>
      <c r="K277" s="148"/>
      <c r="L277" s="147"/>
      <c r="M277" s="69" t="str">
        <f>IF(A16stdlife="n/a","n/a",IF(M$3&gt;(A16stdlife+$F277),(Input!$L$226*(1+vanilla5)^0.5)-SUM($L277:L277),(Input!$L$226*(1+vanilla5)^0.5)/A16stdlife))</f>
        <v>n/a</v>
      </c>
      <c r="N277" s="69" t="str">
        <f>IF(A16stdlife="n/a","n/a",IF(N$3&gt;(A16stdlife+$F277),(Input!$L$226*(1+vanilla5)^0.5)-SUM($L277:M277),(Input!$L$226*(1+vanilla5)^0.5)/A16stdlife))</f>
        <v>n/a</v>
      </c>
      <c r="O277" s="69" t="str">
        <f>IF(A16stdlife="n/a","n/a",IF(O$3&gt;(A16stdlife+$F277),(Input!$L$226*(1+vanilla5)^0.5)-SUM($L277:N277),(Input!$L$226*(1+vanilla5)^0.5)/A16stdlife))</f>
        <v>n/a</v>
      </c>
      <c r="P277" s="69" t="str">
        <f>IF(A16stdlife="n/a","n/a",IF(P$3&gt;(A16stdlife+$F277),(Input!$L$226*(1+vanilla5)^0.5)-SUM($L277:O277),(Input!$L$226*(1+vanilla5)^0.5)/A16stdlife))</f>
        <v>n/a</v>
      </c>
      <c r="Q277" s="69" t="str">
        <f>IF(A16stdlife="n/a","n/a",IF(Q$3&gt;(A16stdlife+$F277),(Input!$L$226*(1+vanilla5)^0.5)-SUM($L277:P277),(Input!$L$226*(1+vanilla5)^0.5)/A16stdlife))</f>
        <v>n/a</v>
      </c>
      <c r="R277" s="69"/>
      <c r="S277" s="103"/>
      <c r="T277" s="103"/>
      <c r="U277" s="103"/>
      <c r="V277" s="103"/>
      <c r="W277" s="103"/>
      <c r="X277" s="103"/>
      <c r="Y277" s="103"/>
      <c r="Z277" s="103"/>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103"/>
      <c r="BE277" s="103"/>
      <c r="BF277" s="103"/>
      <c r="BG277" s="103"/>
      <c r="BH277" s="103"/>
      <c r="BI277" s="103"/>
      <c r="BJ277" s="103"/>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6"/>
      <c r="E278" s="714"/>
      <c r="F278" s="87">
        <v>6</v>
      </c>
      <c r="G278" s="27"/>
      <c r="H278" s="146"/>
      <c r="I278" s="148"/>
      <c r="J278" s="148"/>
      <c r="K278" s="148"/>
      <c r="L278" s="148"/>
      <c r="M278" s="147"/>
      <c r="N278" s="69" t="str">
        <f>IF(A16stdlife="n/a","n/a",IF(N$3&gt;(A16stdlife+$F278),(Input!$M$226*(1+vanilla6)^0.5)-SUM($M278:M278),(Input!$M$226*(1+vanilla6)^0.5)/A16stdlife))</f>
        <v>n/a</v>
      </c>
      <c r="O278" s="69" t="str">
        <f>IF(A16stdlife="n/a","n/a",IF(O$3&gt;(A16stdlife+$F278),(Input!$M$226*(1+vanilla6)^0.5)-SUM($M278:N278),(Input!$M$226*(1+vanilla6)^0.5)/A16stdlife))</f>
        <v>n/a</v>
      </c>
      <c r="P278" s="69" t="str">
        <f>IF(A16stdlife="n/a","n/a",IF(P$3&gt;(A16stdlife+$F278),(Input!$M$226*(1+vanilla6)^0.5)-SUM($M278:O278),(Input!$M$226*(1+vanilla6)^0.5)/A16stdlife))</f>
        <v>n/a</v>
      </c>
      <c r="Q278" s="69" t="str">
        <f>IF(A16stdlife="n/a","n/a",IF(Q$3&gt;(A16stdlife+$F278),(Input!$M$226*(1+vanilla6)^0.5)-SUM($M278:P278),(Input!$M$226*(1+vanilla6)^0.5)/A16stdlife))</f>
        <v>n/a</v>
      </c>
      <c r="R278" s="69"/>
      <c r="S278" s="103"/>
      <c r="T278" s="103"/>
      <c r="U278" s="103"/>
      <c r="V278" s="103"/>
      <c r="W278" s="103"/>
      <c r="X278" s="103"/>
      <c r="Y278" s="103"/>
      <c r="Z278" s="103"/>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9"/>
      <c r="B279" s="9"/>
      <c r="C279" s="9"/>
      <c r="D279" s="26"/>
      <c r="E279" s="714"/>
      <c r="F279" s="87">
        <v>7</v>
      </c>
      <c r="G279" s="27"/>
      <c r="H279" s="146"/>
      <c r="I279" s="148"/>
      <c r="J279" s="148"/>
      <c r="K279" s="148"/>
      <c r="L279" s="148"/>
      <c r="M279" s="148"/>
      <c r="N279" s="147"/>
      <c r="O279" s="69" t="str">
        <f>IF(A16stdlife="n/a","n/a",IF(O$3&gt;(A16stdlife+$F279),(Input!$N$226*(1+vanilla7)^0.5)-SUM($N279:N279),(Input!$N$226*(1+vanilla7)^0.5)/A16stdlife))</f>
        <v>n/a</v>
      </c>
      <c r="P279" s="69" t="str">
        <f>IF(A16stdlife="n/a","n/a",IF(P$3&gt;(A16stdlife+$F279),(Input!$N$226*(1+vanilla7)^0.5)-SUM($N279:O279),(Input!$N$226*(1+vanilla7)^0.5)/A16stdlife))</f>
        <v>n/a</v>
      </c>
      <c r="Q279" s="69" t="str">
        <f>IF(A16stdlife="n/a","n/a",IF(Q$3&gt;(A16stdlife+$F279),(Input!$N$226*(1+vanilla7)^0.5)-SUM($N279:P279),(Input!$N$226*(1+vanilla7)^0.5)/A16stdlife))</f>
        <v>n/a</v>
      </c>
      <c r="R279" s="69"/>
      <c r="S279" s="103"/>
      <c r="T279" s="103"/>
      <c r="U279" s="103"/>
      <c r="V279" s="103"/>
      <c r="W279" s="103"/>
      <c r="X279" s="103"/>
      <c r="Y279" s="103"/>
      <c r="Z279" s="103"/>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714"/>
      <c r="F280" s="87">
        <v>8</v>
      </c>
      <c r="G280" s="27"/>
      <c r="H280" s="146"/>
      <c r="I280" s="148"/>
      <c r="J280" s="148"/>
      <c r="K280" s="148"/>
      <c r="L280" s="148"/>
      <c r="M280" s="148"/>
      <c r="N280" s="148"/>
      <c r="O280" s="147"/>
      <c r="P280" s="69" t="str">
        <f>IF(A16stdlife="n/a","n/a",IF(P$3&gt;(A16stdlife+$F280),(Input!$O$226*(1+vanilla8)^0.5)-SUM($O280:O280),(Input!$O$226*(1+vanilla8)^0.5)/A16stdlife))</f>
        <v>n/a</v>
      </c>
      <c r="Q280" s="69" t="str">
        <f>IF(A16stdlife="n/a","n/a",IF(Q$3&gt;(A16stdlife+$F280),(Input!$O$226*(1+vanilla8)^0.5)-SUM($O280:P280),(Input!$O$226*(1+vanilla8)^0.5)/A16stdlife))</f>
        <v>n/a</v>
      </c>
      <c r="R280" s="69"/>
      <c r="S280" s="103"/>
      <c r="T280" s="103"/>
      <c r="U280" s="103"/>
      <c r="V280" s="103"/>
      <c r="W280" s="103"/>
      <c r="X280" s="103"/>
      <c r="Y280" s="103"/>
      <c r="Z280" s="103"/>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714"/>
      <c r="F281" s="87">
        <v>9</v>
      </c>
      <c r="G281" s="27"/>
      <c r="H281" s="146"/>
      <c r="I281" s="148"/>
      <c r="J281" s="148"/>
      <c r="K281" s="148"/>
      <c r="L281" s="148"/>
      <c r="M281" s="148"/>
      <c r="N281" s="148"/>
      <c r="O281" s="148"/>
      <c r="P281" s="147"/>
      <c r="Q281" s="69" t="str">
        <f>IF(A16stdlife="n/a","n/a",IF(Q$3&gt;(A16stdlife+$F281),(Input!$P$226*(1+vanilla9)^0.5)-SUM($P281:P281),(Input!$P$226*(1+vanilla9)^0.5)/A16stdlife))</f>
        <v>n/a</v>
      </c>
      <c r="R281" s="69"/>
      <c r="S281" s="103"/>
      <c r="T281" s="103"/>
      <c r="U281" s="103"/>
      <c r="V281" s="103"/>
      <c r="W281" s="103"/>
      <c r="X281" s="103"/>
      <c r="Y281" s="103"/>
      <c r="Z281" s="103"/>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714"/>
      <c r="F282" s="88">
        <v>10</v>
      </c>
      <c r="G282" s="27"/>
      <c r="H282" s="146"/>
      <c r="I282" s="148"/>
      <c r="J282" s="148"/>
      <c r="K282" s="148"/>
      <c r="L282" s="148"/>
      <c r="M282" s="148"/>
      <c r="N282" s="148"/>
      <c r="O282" s="148"/>
      <c r="P282" s="148"/>
      <c r="Q282" s="147"/>
      <c r="R282" s="69"/>
      <c r="S282" s="103"/>
      <c r="T282" s="103"/>
      <c r="U282" s="103"/>
      <c r="V282" s="103"/>
      <c r="W282" s="103"/>
      <c r="X282" s="103"/>
      <c r="Y282" s="103"/>
      <c r="Z282" s="103"/>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 r="A283" s="9"/>
      <c r="B283" s="9"/>
      <c r="C283" s="9"/>
      <c r="D283" s="271">
        <f>Asset16</f>
        <v>0</v>
      </c>
      <c r="E283" s="9"/>
      <c r="F283" s="9"/>
      <c r="G283" s="121"/>
      <c r="H283" s="162">
        <f t="shared" ref="H283:M283" si="19">-SUM(H271:H282)</f>
        <v>0</v>
      </c>
      <c r="I283" s="162">
        <f t="shared" si="19"/>
        <v>0</v>
      </c>
      <c r="J283" s="162">
        <f t="shared" si="19"/>
        <v>0</v>
      </c>
      <c r="K283" s="162">
        <f t="shared" si="19"/>
        <v>0</v>
      </c>
      <c r="L283" s="162">
        <f t="shared" si="19"/>
        <v>0</v>
      </c>
      <c r="M283" s="162">
        <f t="shared" si="19"/>
        <v>0</v>
      </c>
      <c r="N283" s="69">
        <f>IF(COUNT($H283:M283)&gt;=Input!$Y$7,0, -SUM(N271:N282))</f>
        <v>0</v>
      </c>
      <c r="O283" s="69">
        <f>IF(COUNT($H283:N283)&gt;=Input!$Y$7,0, -SUM(O271:O282))</f>
        <v>0</v>
      </c>
      <c r="P283" s="69">
        <f>IF(COUNT($H283:O283)&gt;=Input!$Y$7,0, -SUM(P271:P282))</f>
        <v>0</v>
      </c>
      <c r="Q283" s="69">
        <f>IF(COUNT($H283:P283)&gt;=Input!$Y$7,0, -SUM(Q271:Q282))</f>
        <v>0</v>
      </c>
      <c r="R283" s="67"/>
      <c r="S283" s="105"/>
      <c r="T283" s="105"/>
      <c r="U283" s="105"/>
      <c r="V283" s="105"/>
      <c r="W283" s="105"/>
      <c r="X283" s="105"/>
      <c r="Y283" s="105"/>
      <c r="Z283" s="105"/>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272">
        <f>Asset17</f>
        <v>0</v>
      </c>
      <c r="D284" s="158"/>
      <c r="E284" s="32" t="s">
        <v>26</v>
      </c>
      <c r="F284" s="31"/>
      <c r="G284" s="177"/>
      <c r="H284" s="68" t="str">
        <f>IF(H$3&gt;A17remlife,A17value-$G$646-SUM($G284:G284),IF(A17remlife="N/A","n/a",(A17value-$G$646)/A17remlife))</f>
        <v>n/a</v>
      </c>
      <c r="I284" s="68" t="str">
        <f>IF(I$3&gt;A17remlife,A17value-$G$646-SUM($G284:H284),IF(A17remlife="N/A","n/a",(A17value-$G$646)/A17remlife))</f>
        <v>n/a</v>
      </c>
      <c r="J284" s="68" t="str">
        <f>IF(J$3&gt;A17remlife,A17value-$G$646-SUM($G284:I284),IF(A17remlife="N/A","n/a",(A17value-$G$646)/A17remlife))</f>
        <v>n/a</v>
      </c>
      <c r="K284" s="68" t="str">
        <f>IF(K$3&gt;A17remlife,A17value-$G$646-SUM($G284:J284),IF(A17remlife="N/A","n/a",(A17value-$G$646)/A17remlife))</f>
        <v>n/a</v>
      </c>
      <c r="L284" s="68" t="str">
        <f>IF(L$3&gt;A17remlife,A17value-$G$646-SUM($G284:K284),IF(A17remlife="N/A","n/a",(A17value-$G$646)/A17remlife))</f>
        <v>n/a</v>
      </c>
      <c r="M284" s="68" t="str">
        <f>IF(M$3&gt;A17remlife,A17value-$G$646-SUM($G284:L284),IF(A17remlife="N/A","n/a",(A17value-$G$646)/A17remlife))</f>
        <v>n/a</v>
      </c>
      <c r="N284" s="68" t="str">
        <f>IF(N$3&gt;A17remlife,A17value-$G$646-SUM($G284:M284),IF(A17remlife="N/A","n/a",(A17value-$G$646)/A17remlife))</f>
        <v>n/a</v>
      </c>
      <c r="O284" s="68" t="str">
        <f>IF(O$3&gt;A17remlife,A17value-$G$646-SUM($G284:N284),IF(A17remlife="N/A","n/a",(A17value-$G$646)/A17remlife))</f>
        <v>n/a</v>
      </c>
      <c r="P284" s="68" t="str">
        <f>IF(P$3&gt;A17remlife,A17value-$G$646-SUM($G284:O284),IF(A17remlife="N/A","n/a",(A17value-$G$646)/A17remlife))</f>
        <v>n/a</v>
      </c>
      <c r="Q284" s="68" t="str">
        <f>IF(Q$3&gt;A17remlife,A17value-$G$646-SUM($G284:P284),IF(A17remlife="N/A","n/a",(A17value-$G$646)/A17remlife))</f>
        <v>n/a</v>
      </c>
      <c r="R284" s="68"/>
      <c r="S284" s="103"/>
      <c r="T284" s="103"/>
      <c r="U284" s="103"/>
      <c r="V284" s="103"/>
      <c r="W284" s="103"/>
      <c r="X284" s="103"/>
      <c r="Y284" s="103"/>
      <c r="Z284" s="103"/>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6"/>
      <c r="E285" s="713" t="s">
        <v>82</v>
      </c>
      <c r="F285" s="87"/>
      <c r="G285" s="121"/>
      <c r="H285" s="69"/>
      <c r="I285" s="69"/>
      <c r="J285" s="69"/>
      <c r="K285" s="69"/>
      <c r="L285" s="69"/>
      <c r="M285" s="160"/>
      <c r="N285" s="112"/>
      <c r="O285" s="69"/>
      <c r="P285" s="69"/>
      <c r="Q285" s="69"/>
      <c r="R285" s="69"/>
      <c r="S285" s="103"/>
      <c r="T285" s="103"/>
      <c r="U285" s="103"/>
      <c r="V285" s="103"/>
      <c r="W285" s="103"/>
      <c r="X285" s="103"/>
      <c r="Y285" s="103"/>
      <c r="Z285" s="103"/>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714"/>
      <c r="F286" s="87">
        <v>1</v>
      </c>
      <c r="G286" s="121"/>
      <c r="H286" s="145"/>
      <c r="I286" s="69" t="str">
        <f>IF(A17stdlife="n/a","n/a",IF(I$3&gt;(A17stdlife+$F286),(Input!$H$227*(1+vanilla1)^0.5)-SUM($H286:H286),(Input!$H$227*(1+vanilla1)^0.5)/A17stdlife))</f>
        <v>n/a</v>
      </c>
      <c r="J286" s="69" t="str">
        <f>IF(A17stdlife="n/a","n/a",IF(J$3&gt;(A17stdlife+$F286),(Input!$H$227*(1+vanilla1)^0.5)-SUM($H286:I286),(Input!$H$227*(1+vanilla1)^0.5)/A17stdlife))</f>
        <v>n/a</v>
      </c>
      <c r="K286" s="69" t="str">
        <f>IF(A17stdlife="n/a","n/a",IF(K$3&gt;(A17stdlife+$F286),(Input!$H$227*(1+vanilla1)^0.5)-SUM($H286:J286),(Input!$H$227*(1+vanilla1)^0.5)/A17stdlife))</f>
        <v>n/a</v>
      </c>
      <c r="L286" s="69" t="str">
        <f>IF(A17stdlife="n/a","n/a",IF(L$3&gt;(A17stdlife+$F286),(Input!$H$227*(1+vanilla1)^0.5)-SUM($H286:K286),(Input!$H$227*(1+vanilla1)^0.5)/A17stdlife))</f>
        <v>n/a</v>
      </c>
      <c r="M286" s="69" t="str">
        <f>IF(A17stdlife="n/a","n/a",IF(M$3&gt;(A17stdlife+$F286),(Input!$H$227*(1+vanilla1)^0.5)-SUM($H286:L286),(Input!$H$227*(1+vanilla1)^0.5)/A17stdlife))</f>
        <v>n/a</v>
      </c>
      <c r="N286" s="69" t="str">
        <f>IF(A17stdlife="n/a","n/a",IF(N$3&gt;(A17stdlife+$F286),(Input!$H$227*(1+vanilla1)^0.5)-SUM($H286:M286),(Input!$H$227*(1+vanilla1)^0.5)/A17stdlife))</f>
        <v>n/a</v>
      </c>
      <c r="O286" s="69" t="str">
        <f>IF(A17stdlife="n/a","n/a",IF(O$3&gt;(A17stdlife+$F286),(Input!$H$227*(1+vanilla1)^0.5)-SUM($H286:N286),(Input!$H$227*(1+vanilla1)^0.5)/A17stdlife))</f>
        <v>n/a</v>
      </c>
      <c r="P286" s="69" t="str">
        <f>IF(A17stdlife="n/a","n/a",IF(P$3&gt;(A17stdlife+$F286),(Input!$H$227*(1+vanilla1)^0.5)-SUM($H286:O286),(Input!$H$227*(1+vanilla1)^0.5)/A17stdlife))</f>
        <v>n/a</v>
      </c>
      <c r="Q286" s="69" t="str">
        <f>IF(A17stdlife="n/a","n/a",IF(Q$3&gt;(A17stdlife+$F286),(Input!$H$227*(1+vanilla1)^0.5)-SUM($H286:P286),(Input!$H$227*(1+vanilla1)^0.5)/A17stdlife))</f>
        <v>n/a</v>
      </c>
      <c r="R286" s="69"/>
      <c r="S286" s="103"/>
      <c r="T286" s="103"/>
      <c r="U286" s="103"/>
      <c r="V286" s="103"/>
      <c r="W286" s="103"/>
      <c r="X286" s="103"/>
      <c r="Y286" s="103"/>
      <c r="Z286" s="103"/>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714"/>
      <c r="F287" s="87">
        <v>2</v>
      </c>
      <c r="G287" s="121"/>
      <c r="H287" s="146"/>
      <c r="I287" s="147"/>
      <c r="J287" s="69" t="str">
        <f>IF(A17stdlife="n/a","n/a",IF(J$3&gt;(A17stdlife+$F287),(Input!$I$227*(1+vanilla2)^0.5)-SUM($I287:I287),(Input!$I$227*(1+vanilla2)^0.5)/A17stdlife))</f>
        <v>n/a</v>
      </c>
      <c r="K287" s="69" t="str">
        <f>IF(A17stdlife="n/a","n/a",IF(K$3&gt;(A17stdlife+$F287),(Input!$I$227*(1+vanilla2)^0.5)-SUM($I287:J287),(Input!$I$227*(1+vanilla2)^0.5)/A17stdlife))</f>
        <v>n/a</v>
      </c>
      <c r="L287" s="69" t="str">
        <f>IF(A17stdlife="n/a","n/a",IF(L$3&gt;(A17stdlife+$F287),(Input!$I$227*(1+vanilla2)^0.5)-SUM($I287:K287),(Input!$I$227*(1+vanilla2)^0.5)/A17stdlife))</f>
        <v>n/a</v>
      </c>
      <c r="M287" s="69" t="str">
        <f>IF(A17stdlife="n/a","n/a",IF(M$3&gt;(A17stdlife+$F287),(Input!$I$227*(1+vanilla2)^0.5)-SUM($I287:L287),(Input!$I$227*(1+vanilla2)^0.5)/A17stdlife))</f>
        <v>n/a</v>
      </c>
      <c r="N287" s="69" t="str">
        <f>IF(A17stdlife="n/a","n/a",IF(N$3&gt;(A17stdlife+$F287),(Input!$I$227*(1+vanilla2)^0.5)-SUM($I287:M287),(Input!$I$227*(1+vanilla2)^0.5)/A17stdlife))</f>
        <v>n/a</v>
      </c>
      <c r="O287" s="69" t="str">
        <f>IF(A17stdlife="n/a","n/a",IF(O$3&gt;(A17stdlife+$F287),(Input!$I$227*(1+vanilla2)^0.5)-SUM($I287:N287),(Input!$I$227*(1+vanilla2)^0.5)/A17stdlife))</f>
        <v>n/a</v>
      </c>
      <c r="P287" s="69" t="str">
        <f>IF(A17stdlife="n/a","n/a",IF(P$3&gt;(A17stdlife+$F287),(Input!$I$227*(1+vanilla2)^0.5)-SUM($I287:O287),(Input!$I$227*(1+vanilla2)^0.5)/A17stdlife))</f>
        <v>n/a</v>
      </c>
      <c r="Q287" s="69" t="str">
        <f>IF(A17stdlife="n/a","n/a",IF(Q$3&gt;(A17stdlife+$F287),(Input!$I$227*(1+vanilla2)^0.5)-SUM($I287:P287),(Input!$I$227*(1+vanilla2)^0.5)/A17stdlife))</f>
        <v>n/a</v>
      </c>
      <c r="R287" s="69"/>
      <c r="S287" s="103"/>
      <c r="T287" s="103"/>
      <c r="U287" s="103"/>
      <c r="V287" s="103"/>
      <c r="W287" s="103"/>
      <c r="X287" s="103"/>
      <c r="Y287" s="103"/>
      <c r="Z287" s="103"/>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714"/>
      <c r="F288" s="87">
        <v>3</v>
      </c>
      <c r="G288" s="121"/>
      <c r="H288" s="146"/>
      <c r="I288" s="148"/>
      <c r="J288" s="147"/>
      <c r="K288" s="69" t="str">
        <f>IF(A17stdlife="n/a","n/a",IF(K$3&gt;(A17stdlife+$F288),(Input!$J$227*(1+vanilla3)^0.5)-SUM($J288:J288),(Input!$J$227*(1+vanilla3)^0.5)/A17stdlife))</f>
        <v>n/a</v>
      </c>
      <c r="L288" s="69" t="str">
        <f>IF(A17stdlife="n/a","n/a",IF(L$3&gt;(A17stdlife+$F288),(Input!$J$227*(1+vanilla3)^0.5)-SUM($J288:K288),(Input!$J$227*(1+vanilla3)^0.5)/A17stdlife))</f>
        <v>n/a</v>
      </c>
      <c r="M288" s="69" t="str">
        <f>IF(A17stdlife="n/a","n/a",IF(M$3&gt;(A17stdlife+$F288),(Input!$J$227*(1+vanilla3)^0.5)-SUM($J288:L288),(Input!$J$227*(1+vanilla3)^0.5)/A17stdlife))</f>
        <v>n/a</v>
      </c>
      <c r="N288" s="69" t="str">
        <f>IF(A17stdlife="n/a","n/a",IF(N$3&gt;(A17stdlife+$F288),(Input!$J$227*(1+vanilla3)^0.5)-SUM($J288:M288),(Input!$J$227*(1+vanilla3)^0.5)/A17stdlife))</f>
        <v>n/a</v>
      </c>
      <c r="O288" s="69" t="str">
        <f>IF(A17stdlife="n/a","n/a",IF(O$3&gt;(A17stdlife+$F288),(Input!$J$227*(1+vanilla3)^0.5)-SUM($J288:N288),(Input!$J$227*(1+vanilla3)^0.5)/A17stdlife))</f>
        <v>n/a</v>
      </c>
      <c r="P288" s="69" t="str">
        <f>IF(A17stdlife="n/a","n/a",IF(P$3&gt;(A17stdlife+$F288),(Input!$J$227*(1+vanilla3)^0.5)-SUM($J288:O288),(Input!$J$227*(1+vanilla3)^0.5)/A17stdlife))</f>
        <v>n/a</v>
      </c>
      <c r="Q288" s="69" t="str">
        <f>IF(A17stdlife="n/a","n/a",IF(Q$3&gt;(A17stdlife+$F288),(Input!$J$227*(1+vanilla3)^0.5)-SUM($J288:P288),(Input!$J$227*(1+vanilla3)^0.5)/A17stdlife))</f>
        <v>n/a</v>
      </c>
      <c r="R288" s="69"/>
      <c r="S288" s="103"/>
      <c r="T288" s="103"/>
      <c r="U288" s="103"/>
      <c r="V288" s="103"/>
      <c r="W288" s="103"/>
      <c r="X288" s="103"/>
      <c r="Y288" s="103"/>
      <c r="Z288" s="103"/>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714"/>
      <c r="F289" s="87">
        <v>4</v>
      </c>
      <c r="G289" s="121"/>
      <c r="H289" s="146"/>
      <c r="I289" s="148"/>
      <c r="J289" s="148"/>
      <c r="K289" s="147"/>
      <c r="L289" s="69" t="str">
        <f>IF(A17stdlife="n/a","n/a",IF(L$3&gt;(A17stdlife+$F289),(Input!$K$227*(1+vanilla4)^0.5)-SUM($K289:K289),(Input!$K$227*(1+vanilla4)^0.5)/A17stdlife))</f>
        <v>n/a</v>
      </c>
      <c r="M289" s="69" t="str">
        <f>IF(A17stdlife="n/a","n/a",IF(M$3&gt;(A17stdlife+$F289),(Input!$K$227*(1+vanilla4)^0.5)-SUM($K289:L289),(Input!$K$227*(1+vanilla4)^0.5)/A17stdlife))</f>
        <v>n/a</v>
      </c>
      <c r="N289" s="69" t="str">
        <f>IF(A17stdlife="n/a","n/a",IF(N$3&gt;(A17stdlife+$F289),(Input!$K$227*(1+vanilla4)^0.5)-SUM($K289:M289),(Input!$K$227*(1+vanilla4)^0.5)/A17stdlife))</f>
        <v>n/a</v>
      </c>
      <c r="O289" s="69" t="str">
        <f>IF(A17stdlife="n/a","n/a",IF(O$3&gt;(A17stdlife+$F289),(Input!$K$227*(1+vanilla4)^0.5)-SUM($K289:N289),(Input!$K$227*(1+vanilla4)^0.5)/A17stdlife))</f>
        <v>n/a</v>
      </c>
      <c r="P289" s="69" t="str">
        <f>IF(A17stdlife="n/a","n/a",IF(P$3&gt;(A17stdlife+$F289),(Input!$K$227*(1+vanilla4)^0.5)-SUM($K289:O289),(Input!$K$227*(1+vanilla4)^0.5)/A17stdlife))</f>
        <v>n/a</v>
      </c>
      <c r="Q289" s="69" t="str">
        <f>IF(A17stdlife="n/a","n/a",IF(Q$3&gt;(A17stdlife+$F289),(Input!$K$227*(1+vanilla4)^0.5)-SUM($K289:P289),(Input!$K$227*(1+vanilla4)^0.5)/A17stdlife))</f>
        <v>n/a</v>
      </c>
      <c r="R289" s="69"/>
      <c r="S289" s="103"/>
      <c r="T289" s="103"/>
      <c r="U289" s="103"/>
      <c r="V289" s="103"/>
      <c r="W289" s="103"/>
      <c r="X289" s="103"/>
      <c r="Y289" s="103"/>
      <c r="Z289" s="103"/>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103"/>
      <c r="BE289" s="103"/>
      <c r="BF289" s="103"/>
      <c r="BG289" s="103"/>
      <c r="BH289" s="103"/>
      <c r="BI289" s="103"/>
      <c r="BJ289" s="103"/>
      <c r="BK289" s="103"/>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6"/>
      <c r="E290" s="714"/>
      <c r="F290" s="87">
        <v>5</v>
      </c>
      <c r="G290" s="27"/>
      <c r="H290" s="146"/>
      <c r="I290" s="148"/>
      <c r="J290" s="148"/>
      <c r="K290" s="148"/>
      <c r="L290" s="147"/>
      <c r="M290" s="69" t="str">
        <f>IF(A17stdlife="n/a","n/a",IF(M$3&gt;(A17stdlife+$F290),(Input!$L$227*(1+vanilla5)^0.5)-SUM($L290:L290),(Input!$L$227*(1+vanilla5)^0.5)/A17stdlife))</f>
        <v>n/a</v>
      </c>
      <c r="N290" s="69" t="str">
        <f>IF(A17stdlife="n/a","n/a",IF(N$3&gt;(A17stdlife+$F290),(Input!$L$227*(1+vanilla5)^0.5)-SUM($L290:M290),(Input!$L$227*(1+vanilla5)^0.5)/A17stdlife))</f>
        <v>n/a</v>
      </c>
      <c r="O290" s="69" t="str">
        <f>IF(A17stdlife="n/a","n/a",IF(O$3&gt;(A17stdlife+$F290),(Input!$L$227*(1+vanilla5)^0.5)-SUM($L290:N290),(Input!$L$227*(1+vanilla5)^0.5)/A17stdlife))</f>
        <v>n/a</v>
      </c>
      <c r="P290" s="69" t="str">
        <f>IF(A17stdlife="n/a","n/a",IF(P$3&gt;(A17stdlife+$F290),(Input!$L$227*(1+vanilla5)^0.5)-SUM($L290:O290),(Input!$L$227*(1+vanilla5)^0.5)/A17stdlife))</f>
        <v>n/a</v>
      </c>
      <c r="Q290" s="69" t="str">
        <f>IF(A17stdlife="n/a","n/a",IF(Q$3&gt;(A17stdlife+$F290),(Input!$L$227*(1+vanilla5)^0.5)-SUM($L290:P290),(Input!$L$227*(1+vanilla5)^0.5)/A17stdlife))</f>
        <v>n/a</v>
      </c>
      <c r="R290" s="69"/>
      <c r="S290" s="103"/>
      <c r="T290" s="103"/>
      <c r="U290" s="103"/>
      <c r="V290" s="103"/>
      <c r="W290" s="103"/>
      <c r="X290" s="103"/>
      <c r="Y290" s="103"/>
      <c r="Z290" s="103"/>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103"/>
      <c r="BE290" s="103"/>
      <c r="BF290" s="103"/>
      <c r="BG290" s="103"/>
      <c r="BH290" s="103"/>
      <c r="BI290" s="103"/>
      <c r="BJ290" s="103"/>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6"/>
      <c r="E291" s="714"/>
      <c r="F291" s="87">
        <v>6</v>
      </c>
      <c r="G291" s="27"/>
      <c r="H291" s="146"/>
      <c r="I291" s="148"/>
      <c r="J291" s="148"/>
      <c r="K291" s="148"/>
      <c r="L291" s="148"/>
      <c r="M291" s="147"/>
      <c r="N291" s="69" t="str">
        <f>IF(A17stdlife="n/a","n/a",IF(N$3&gt;(A17stdlife+$F291),(Input!$M$227*(1+vanilla6)^0.5)-SUM($M291:M291),(Input!$M$227*(1+vanilla6)^0.5)/A17stdlife))</f>
        <v>n/a</v>
      </c>
      <c r="O291" s="69" t="str">
        <f>IF(A17stdlife="n/a","n/a",IF(O$3&gt;(A17stdlife+$F291),(Input!$M$227*(1+vanilla6)^0.5)-SUM($M291:N291),(Input!$M$227*(1+vanilla6)^0.5)/A17stdlife))</f>
        <v>n/a</v>
      </c>
      <c r="P291" s="69" t="str">
        <f>IF(A17stdlife="n/a","n/a",IF(P$3&gt;(A17stdlife+$F291),(Input!$M$227*(1+vanilla6)^0.5)-SUM($M291:O291),(Input!$M$227*(1+vanilla6)^0.5)/A17stdlife))</f>
        <v>n/a</v>
      </c>
      <c r="Q291" s="69" t="str">
        <f>IF(A17stdlife="n/a","n/a",IF(Q$3&gt;(A17stdlife+$F291),(Input!$M$227*(1+vanilla6)^0.5)-SUM($M291:P291),(Input!$M$227*(1+vanilla6)^0.5)/A17stdlife))</f>
        <v>n/a</v>
      </c>
      <c r="R291" s="69"/>
      <c r="S291" s="103"/>
      <c r="T291" s="103"/>
      <c r="U291" s="103"/>
      <c r="V291" s="103"/>
      <c r="W291" s="103"/>
      <c r="X291" s="103"/>
      <c r="Y291" s="103"/>
      <c r="Z291" s="103"/>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9"/>
      <c r="B292" s="9"/>
      <c r="C292" s="9"/>
      <c r="D292" s="26"/>
      <c r="E292" s="714"/>
      <c r="F292" s="87">
        <v>7</v>
      </c>
      <c r="G292" s="27"/>
      <c r="H292" s="146"/>
      <c r="I292" s="148"/>
      <c r="J292" s="148"/>
      <c r="K292" s="148"/>
      <c r="L292" s="148"/>
      <c r="M292" s="148"/>
      <c r="N292" s="147"/>
      <c r="O292" s="69" t="str">
        <f>IF(A17stdlife="n/a","n/a",IF(O$3&gt;(A17stdlife+$F292),(Input!$N$227*(1+vanilla7)^0.5)-SUM($N292:N292),(Input!$N$227*(1+vanilla7)^0.5)/A17stdlife))</f>
        <v>n/a</v>
      </c>
      <c r="P292" s="69" t="str">
        <f>IF(A17stdlife="n/a","n/a",IF(P$3&gt;(A17stdlife+$F292),(Input!$N$227*(1+vanilla7)^0.5)-SUM($N292:O292),(Input!$N$227*(1+vanilla7)^0.5)/A17stdlife))</f>
        <v>n/a</v>
      </c>
      <c r="Q292" s="69" t="str">
        <f>IF(A17stdlife="n/a","n/a",IF(Q$3&gt;(A17stdlife+$F292),(Input!$N$227*(1+vanilla7)^0.5)-SUM($N292:P292),(Input!$N$227*(1+vanilla7)^0.5)/A17stdlife))</f>
        <v>n/a</v>
      </c>
      <c r="R292" s="69"/>
      <c r="S292" s="103"/>
      <c r="T292" s="103"/>
      <c r="U292" s="103"/>
      <c r="V292" s="103"/>
      <c r="W292" s="103"/>
      <c r="X292" s="103"/>
      <c r="Y292" s="103"/>
      <c r="Z292" s="103"/>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714"/>
      <c r="F293" s="87">
        <v>8</v>
      </c>
      <c r="G293" s="27"/>
      <c r="H293" s="146"/>
      <c r="I293" s="148"/>
      <c r="J293" s="148"/>
      <c r="K293" s="148"/>
      <c r="L293" s="148"/>
      <c r="M293" s="148"/>
      <c r="N293" s="148"/>
      <c r="O293" s="147"/>
      <c r="P293" s="69" t="str">
        <f>IF(A17stdlife="n/a","n/a",IF(P$3&gt;(A17stdlife+$F293),(Input!$O$227*(1+vanilla8)^0.5)-SUM($O293:O293),(Input!$O$227*(1+vanilla8)^0.5)/A17stdlife))</f>
        <v>n/a</v>
      </c>
      <c r="Q293" s="69" t="str">
        <f>IF(A17stdlife="n/a","n/a",IF(Q$3&gt;(A17stdlife+$F293),(Input!$O$227*(1+vanilla8)^0.5)-SUM($O293:P293),(Input!$O$227*(1+vanilla8)^0.5)/A17stdlife))</f>
        <v>n/a</v>
      </c>
      <c r="R293" s="69"/>
      <c r="S293" s="103"/>
      <c r="T293" s="103"/>
      <c r="U293" s="103"/>
      <c r="V293" s="103"/>
      <c r="W293" s="103"/>
      <c r="X293" s="103"/>
      <c r="Y293" s="103"/>
      <c r="Z293" s="103"/>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714"/>
      <c r="F294" s="87">
        <v>9</v>
      </c>
      <c r="G294" s="27"/>
      <c r="H294" s="146"/>
      <c r="I294" s="148"/>
      <c r="J294" s="148"/>
      <c r="K294" s="148"/>
      <c r="L294" s="148"/>
      <c r="M294" s="148"/>
      <c r="N294" s="148"/>
      <c r="O294" s="148"/>
      <c r="P294" s="147"/>
      <c r="Q294" s="69" t="str">
        <f>IF(A17stdlife="n/a","n/a",IF(Q$3&gt;(A17stdlife+$F294),(Input!$P$227*(1+vanilla9)^0.5)-SUM($P294:P294),(Input!$P$227*(1+vanilla9)^0.5)/A17stdlife))</f>
        <v>n/a</v>
      </c>
      <c r="R294" s="69"/>
      <c r="S294" s="103"/>
      <c r="T294" s="103"/>
      <c r="U294" s="103"/>
      <c r="V294" s="103"/>
      <c r="W294" s="103"/>
      <c r="X294" s="103"/>
      <c r="Y294" s="103"/>
      <c r="Z294" s="103"/>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714"/>
      <c r="F295" s="88">
        <v>10</v>
      </c>
      <c r="G295" s="27"/>
      <c r="H295" s="146"/>
      <c r="I295" s="148"/>
      <c r="J295" s="148"/>
      <c r="K295" s="148"/>
      <c r="L295" s="148"/>
      <c r="M295" s="148"/>
      <c r="N295" s="148"/>
      <c r="O295" s="148"/>
      <c r="P295" s="148"/>
      <c r="Q295" s="147"/>
      <c r="R295" s="69"/>
      <c r="S295" s="103"/>
      <c r="T295" s="103"/>
      <c r="U295" s="103"/>
      <c r="V295" s="103"/>
      <c r="W295" s="103"/>
      <c r="X295" s="103"/>
      <c r="Y295" s="103"/>
      <c r="Z295" s="103"/>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 r="A296" s="9"/>
      <c r="B296" s="9"/>
      <c r="C296" s="9"/>
      <c r="D296" s="271">
        <f>Asset17</f>
        <v>0</v>
      </c>
      <c r="E296" s="9"/>
      <c r="F296" s="9"/>
      <c r="G296" s="121"/>
      <c r="H296" s="162">
        <f t="shared" ref="H296:M296" si="20">-SUM(H284:H295)</f>
        <v>0</v>
      </c>
      <c r="I296" s="162">
        <f t="shared" si="20"/>
        <v>0</v>
      </c>
      <c r="J296" s="162">
        <f t="shared" si="20"/>
        <v>0</v>
      </c>
      <c r="K296" s="162">
        <f t="shared" si="20"/>
        <v>0</v>
      </c>
      <c r="L296" s="162">
        <f t="shared" si="20"/>
        <v>0</v>
      </c>
      <c r="M296" s="162">
        <f t="shared" si="20"/>
        <v>0</v>
      </c>
      <c r="N296" s="69">
        <f>IF(COUNT($H296:M296)&gt;=Input!$Y$7,0, -SUM(N284:N295))</f>
        <v>0</v>
      </c>
      <c r="O296" s="69">
        <f>IF(COUNT($H296:N296)&gt;=Input!$Y$7,0, -SUM(O284:O295))</f>
        <v>0</v>
      </c>
      <c r="P296" s="69">
        <f>IF(COUNT($H296:O296)&gt;=Input!$Y$7,0, -SUM(P284:P295))</f>
        <v>0</v>
      </c>
      <c r="Q296" s="69">
        <f>IF(COUNT($H296:P296)&gt;=Input!$Y$7,0, -SUM(Q284:Q295))</f>
        <v>0</v>
      </c>
      <c r="R296" s="67"/>
      <c r="S296" s="105"/>
      <c r="T296" s="105"/>
      <c r="U296" s="105"/>
      <c r="V296" s="105"/>
      <c r="W296" s="105"/>
      <c r="X296" s="105"/>
      <c r="Y296" s="105"/>
      <c r="Z296" s="105"/>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272">
        <f>Asset18</f>
        <v>0</v>
      </c>
      <c r="D297" s="158"/>
      <c r="E297" s="32" t="s">
        <v>26</v>
      </c>
      <c r="F297" s="31"/>
      <c r="G297" s="177"/>
      <c r="H297" s="68" t="str">
        <f>IF(H$3&gt;A18remlife,A18value-$G$647-SUM($G297:G297),IF(A18remlife="N/A","n/a",(A18value-$G$647)/A18remlife))</f>
        <v>n/a</v>
      </c>
      <c r="I297" s="68" t="str">
        <f>IF(I$3&gt;A18remlife,A18value-$G$647-SUM($G297:H297),IF(A18remlife="N/A","n/a",(A18value-$G$647)/A18remlife))</f>
        <v>n/a</v>
      </c>
      <c r="J297" s="68" t="str">
        <f>IF(J$3&gt;A18remlife,A18value-$G$647-SUM($G297:I297),IF(A18remlife="N/A","n/a",(A18value-$G$647)/A18remlife))</f>
        <v>n/a</v>
      </c>
      <c r="K297" s="68" t="str">
        <f>IF(K$3&gt;A18remlife,A18value-$G$647-SUM($G297:J297),IF(A18remlife="N/A","n/a",(A18value-$G$647)/A18remlife))</f>
        <v>n/a</v>
      </c>
      <c r="L297" s="68" t="str">
        <f>IF(L$3&gt;A18remlife,A18value-$G$647-SUM($G297:K297),IF(A18remlife="N/A","n/a",(A18value-$G$647)/A18remlife))</f>
        <v>n/a</v>
      </c>
      <c r="M297" s="68" t="str">
        <f>IF(M$3&gt;A18remlife,A18value-$G$647-SUM($G297:L297),IF(A18remlife="N/A","n/a",(A18value-$G$647)/A18remlife))</f>
        <v>n/a</v>
      </c>
      <c r="N297" s="68" t="str">
        <f>IF(N$3&gt;A18remlife,A18value-$G$647-SUM($G297:M297),IF(A18remlife="N/A","n/a",(A18value-$G$647)/A18remlife))</f>
        <v>n/a</v>
      </c>
      <c r="O297" s="68" t="str">
        <f>IF(O$3&gt;A18remlife,A18value-$G$647-SUM($G297:N297),IF(A18remlife="N/A","n/a",(A18value-$G$647)/A18remlife))</f>
        <v>n/a</v>
      </c>
      <c r="P297" s="68" t="str">
        <f>IF(P$3&gt;A18remlife,A18value-$G$647-SUM($G297:O297),IF(A18remlife="N/A","n/a",(A18value-$G$647)/A18remlife))</f>
        <v>n/a</v>
      </c>
      <c r="Q297" s="68" t="str">
        <f>IF(Q$3&gt;A18remlife,A18value-$G$647-SUM($G297:P297),IF(A18remlife="N/A","n/a",(A18value-$G$647)/A18remlife))</f>
        <v>n/a</v>
      </c>
      <c r="R297" s="68"/>
      <c r="S297" s="103"/>
      <c r="T297" s="103"/>
      <c r="U297" s="103"/>
      <c r="V297" s="103"/>
      <c r="W297" s="103"/>
      <c r="X297" s="103"/>
      <c r="Y297" s="103"/>
      <c r="Z297" s="103"/>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6"/>
      <c r="E298" s="713" t="s">
        <v>82</v>
      </c>
      <c r="F298" s="87"/>
      <c r="G298" s="121"/>
      <c r="H298" s="69"/>
      <c r="I298" s="69"/>
      <c r="J298" s="69"/>
      <c r="K298" s="69"/>
      <c r="L298" s="69"/>
      <c r="M298" s="160"/>
      <c r="N298" s="112"/>
      <c r="O298" s="69"/>
      <c r="P298" s="69"/>
      <c r="Q298" s="69"/>
      <c r="R298" s="69"/>
      <c r="S298" s="103"/>
      <c r="T298" s="103"/>
      <c r="U298" s="103"/>
      <c r="V298" s="103"/>
      <c r="W298" s="103"/>
      <c r="X298" s="103"/>
      <c r="Y298" s="103"/>
      <c r="Z298" s="103"/>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714"/>
      <c r="F299" s="87">
        <v>1</v>
      </c>
      <c r="G299" s="121"/>
      <c r="H299" s="145"/>
      <c r="I299" s="69" t="str">
        <f>IF(A18stdlife="n/a","n/a",IF(I$3&gt;(A18stdlife+$F299),(Input!$H$228*(1+vanilla1)^0.5)-SUM($H299:H299),(Input!$H$228*(1+vanilla1)^0.5)/A18stdlife))</f>
        <v>n/a</v>
      </c>
      <c r="J299" s="69" t="str">
        <f>IF(A18stdlife="n/a","n/a",IF(J$3&gt;(A18stdlife+$F299),(Input!$H$228*(1+vanilla1)^0.5)-SUM($H299:I299),(Input!$H$228*(1+vanilla1)^0.5)/A18stdlife))</f>
        <v>n/a</v>
      </c>
      <c r="K299" s="69" t="str">
        <f>IF(A18stdlife="n/a","n/a",IF(K$3&gt;(A18stdlife+$F299),(Input!$H$228*(1+vanilla1)^0.5)-SUM($H299:J299),(Input!$H$228*(1+vanilla1)^0.5)/A18stdlife))</f>
        <v>n/a</v>
      </c>
      <c r="L299" s="69" t="str">
        <f>IF(A18stdlife="n/a","n/a",IF(L$3&gt;(A18stdlife+$F299),(Input!$H$228*(1+vanilla1)^0.5)-SUM($H299:K299),(Input!$H$228*(1+vanilla1)^0.5)/A18stdlife))</f>
        <v>n/a</v>
      </c>
      <c r="M299" s="69" t="str">
        <f>IF(A18stdlife="n/a","n/a",IF(M$3&gt;(A18stdlife+$F299),(Input!$H$228*(1+vanilla1)^0.5)-SUM($H299:L299),(Input!$H$228*(1+vanilla1)^0.5)/A18stdlife))</f>
        <v>n/a</v>
      </c>
      <c r="N299" s="69" t="str">
        <f>IF(A18stdlife="n/a","n/a",IF(N$3&gt;(A18stdlife+$F299),(Input!$H$228*(1+vanilla1)^0.5)-SUM($H299:M299),(Input!$H$228*(1+vanilla1)^0.5)/A18stdlife))</f>
        <v>n/a</v>
      </c>
      <c r="O299" s="69" t="str">
        <f>IF(A18stdlife="n/a","n/a",IF(O$3&gt;(A18stdlife+$F299),(Input!$H$228*(1+vanilla1)^0.5)-SUM($H299:N299),(Input!$H$228*(1+vanilla1)^0.5)/A18stdlife))</f>
        <v>n/a</v>
      </c>
      <c r="P299" s="69" t="str">
        <f>IF(A18stdlife="n/a","n/a",IF(P$3&gt;(A18stdlife+$F299),(Input!$H$228*(1+vanilla1)^0.5)-SUM($H299:O299),(Input!$H$228*(1+vanilla1)^0.5)/A18stdlife))</f>
        <v>n/a</v>
      </c>
      <c r="Q299" s="69" t="str">
        <f>IF(A18stdlife="n/a","n/a",IF(Q$3&gt;(A18stdlife+$F299),(Input!$H$228*(1+vanilla1)^0.5)-SUM($H299:P299),(Input!$H$228*(1+vanilla1)^0.5)/A18stdlife))</f>
        <v>n/a</v>
      </c>
      <c r="R299" s="69"/>
      <c r="S299" s="103"/>
      <c r="T299" s="103"/>
      <c r="U299" s="103"/>
      <c r="V299" s="103"/>
      <c r="W299" s="103"/>
      <c r="X299" s="103"/>
      <c r="Y299" s="103"/>
      <c r="Z299" s="103"/>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714"/>
      <c r="F300" s="87">
        <v>2</v>
      </c>
      <c r="G300" s="121"/>
      <c r="H300" s="146"/>
      <c r="I300" s="147"/>
      <c r="J300" s="69" t="str">
        <f>IF(A18stdlife="n/a","n/a",IF(J$3&gt;(A18stdlife+$F300),(Input!$I$228*(1+vanilla2)^0.5)-SUM($I300:I300),(Input!$I$228*(1+vanilla2)^0.5)/A18stdlife))</f>
        <v>n/a</v>
      </c>
      <c r="K300" s="69" t="str">
        <f>IF(A18stdlife="n/a","n/a",IF(K$3&gt;(A18stdlife+$F300),(Input!$I$228*(1+vanilla2)^0.5)-SUM($I300:J300),(Input!$I$228*(1+vanilla2)^0.5)/A18stdlife))</f>
        <v>n/a</v>
      </c>
      <c r="L300" s="69" t="str">
        <f>IF(A18stdlife="n/a","n/a",IF(L$3&gt;(A18stdlife+$F300),(Input!$I$228*(1+vanilla2)^0.5)-SUM($I300:K300),(Input!$I$228*(1+vanilla2)^0.5)/A18stdlife))</f>
        <v>n/a</v>
      </c>
      <c r="M300" s="69" t="str">
        <f>IF(A18stdlife="n/a","n/a",IF(M$3&gt;(A18stdlife+$F300),(Input!$I$228*(1+vanilla2)^0.5)-SUM($I300:L300),(Input!$I$228*(1+vanilla2)^0.5)/A18stdlife))</f>
        <v>n/a</v>
      </c>
      <c r="N300" s="69" t="str">
        <f>IF(A18stdlife="n/a","n/a",IF(N$3&gt;(A18stdlife+$F300),(Input!$I$228*(1+vanilla2)^0.5)-SUM($I300:M300),(Input!$I$228*(1+vanilla2)^0.5)/A18stdlife))</f>
        <v>n/a</v>
      </c>
      <c r="O300" s="69" t="str">
        <f>IF(A18stdlife="n/a","n/a",IF(O$3&gt;(A18stdlife+$F300),(Input!$I$228*(1+vanilla2)^0.5)-SUM($I300:N300),(Input!$I$228*(1+vanilla2)^0.5)/A18stdlife))</f>
        <v>n/a</v>
      </c>
      <c r="P300" s="69" t="str">
        <f>IF(A18stdlife="n/a","n/a",IF(P$3&gt;(A18stdlife+$F300),(Input!$I$228*(1+vanilla2)^0.5)-SUM($I300:O300),(Input!$I$228*(1+vanilla2)^0.5)/A18stdlife))</f>
        <v>n/a</v>
      </c>
      <c r="Q300" s="69" t="str">
        <f>IF(A18stdlife="n/a","n/a",IF(Q$3&gt;(A18stdlife+$F300),(Input!$I$228*(1+vanilla2)^0.5)-SUM($I300:P300),(Input!$I$228*(1+vanilla2)^0.5)/A18stdlife))</f>
        <v>n/a</v>
      </c>
      <c r="R300" s="69"/>
      <c r="S300" s="103"/>
      <c r="T300" s="103"/>
      <c r="U300" s="103"/>
      <c r="V300" s="103"/>
      <c r="W300" s="103"/>
      <c r="X300" s="103"/>
      <c r="Y300" s="103"/>
      <c r="Z300" s="103"/>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714"/>
      <c r="F301" s="87">
        <v>3</v>
      </c>
      <c r="G301" s="121"/>
      <c r="H301" s="146"/>
      <c r="I301" s="148"/>
      <c r="J301" s="147"/>
      <c r="K301" s="69" t="str">
        <f>IF(A18stdlife="n/a","n/a",IF(K$3&gt;(A18stdlife+$F301),(Input!$J$228*(1+vanilla3)^0.5)-SUM($J301:J301),(Input!$J$228*(1+vanilla3)^0.5)/A18stdlife))</f>
        <v>n/a</v>
      </c>
      <c r="L301" s="69" t="str">
        <f>IF(A18stdlife="n/a","n/a",IF(L$3&gt;(A18stdlife+$F301),(Input!$J$228*(1+vanilla3)^0.5)-SUM($J301:K301),(Input!$J$228*(1+vanilla3)^0.5)/A18stdlife))</f>
        <v>n/a</v>
      </c>
      <c r="M301" s="69" t="str">
        <f>IF(A18stdlife="n/a","n/a",IF(M$3&gt;(A18stdlife+$F301),(Input!$J$228*(1+vanilla3)^0.5)-SUM($J301:L301),(Input!$J$228*(1+vanilla3)^0.5)/A18stdlife))</f>
        <v>n/a</v>
      </c>
      <c r="N301" s="69" t="str">
        <f>IF(A18stdlife="n/a","n/a",IF(N$3&gt;(A18stdlife+$F301),(Input!$J$228*(1+vanilla3)^0.5)-SUM($J301:M301),(Input!$J$228*(1+vanilla3)^0.5)/A18stdlife))</f>
        <v>n/a</v>
      </c>
      <c r="O301" s="69" t="str">
        <f>IF(A18stdlife="n/a","n/a",IF(O$3&gt;(A18stdlife+$F301),(Input!$J$228*(1+vanilla3)^0.5)-SUM($J301:N301),(Input!$J$228*(1+vanilla3)^0.5)/A18stdlife))</f>
        <v>n/a</v>
      </c>
      <c r="P301" s="69" t="str">
        <f>IF(A18stdlife="n/a","n/a",IF(P$3&gt;(A18stdlife+$F301),(Input!$J$228*(1+vanilla3)^0.5)-SUM($J301:O301),(Input!$J$228*(1+vanilla3)^0.5)/A18stdlife))</f>
        <v>n/a</v>
      </c>
      <c r="Q301" s="69" t="str">
        <f>IF(A18stdlife="n/a","n/a",IF(Q$3&gt;(A18stdlife+$F301),(Input!$J$228*(1+vanilla3)^0.5)-SUM($J301:P301),(Input!$J$228*(1+vanilla3)^0.5)/A18stdlife))</f>
        <v>n/a</v>
      </c>
      <c r="R301" s="69"/>
      <c r="S301" s="103"/>
      <c r="T301" s="103"/>
      <c r="U301" s="103"/>
      <c r="V301" s="103"/>
      <c r="W301" s="103"/>
      <c r="X301" s="103"/>
      <c r="Y301" s="103"/>
      <c r="Z301" s="103"/>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714"/>
      <c r="F302" s="87">
        <v>4</v>
      </c>
      <c r="G302" s="121"/>
      <c r="H302" s="146"/>
      <c r="I302" s="148"/>
      <c r="J302" s="148"/>
      <c r="K302" s="147"/>
      <c r="L302" s="69" t="str">
        <f>IF(A18stdlife="n/a","n/a",IF(L$3&gt;(A18stdlife+$F302),(Input!$K$228*(1+vanilla4)^0.5)-SUM($K302:K302),(Input!$K$228*(1+vanilla4)^0.5)/A18stdlife))</f>
        <v>n/a</v>
      </c>
      <c r="M302" s="69" t="str">
        <f>IF(A18stdlife="n/a","n/a",IF(M$3&gt;(A18stdlife+$F302),(Input!$K$228*(1+vanilla4)^0.5)-SUM($K302:L302),(Input!$K$228*(1+vanilla4)^0.5)/A18stdlife))</f>
        <v>n/a</v>
      </c>
      <c r="N302" s="69" t="str">
        <f>IF(A18stdlife="n/a","n/a",IF(N$3&gt;(A18stdlife+$F302),(Input!$K$228*(1+vanilla4)^0.5)-SUM($K302:M302),(Input!$K$228*(1+vanilla4)^0.5)/A18stdlife))</f>
        <v>n/a</v>
      </c>
      <c r="O302" s="69" t="str">
        <f>IF(A18stdlife="n/a","n/a",IF(O$3&gt;(A18stdlife+$F302),(Input!$K$228*(1+vanilla4)^0.5)-SUM($K302:N302),(Input!$K$228*(1+vanilla4)^0.5)/A18stdlife))</f>
        <v>n/a</v>
      </c>
      <c r="P302" s="69" t="str">
        <f>IF(A18stdlife="n/a","n/a",IF(P$3&gt;(A18stdlife+$F302),(Input!$K$228*(1+vanilla4)^0.5)-SUM($K302:O302),(Input!$K$228*(1+vanilla4)^0.5)/A18stdlife))</f>
        <v>n/a</v>
      </c>
      <c r="Q302" s="69" t="str">
        <f>IF(A18stdlife="n/a","n/a",IF(Q$3&gt;(A18stdlife+$F302),(Input!$K$228*(1+vanilla4)^0.5)-SUM($K302:P302),(Input!$K$228*(1+vanilla4)^0.5)/A18stdlife))</f>
        <v>n/a</v>
      </c>
      <c r="R302" s="69"/>
      <c r="S302" s="103"/>
      <c r="T302" s="103"/>
      <c r="U302" s="103"/>
      <c r="V302" s="103"/>
      <c r="W302" s="103"/>
      <c r="X302" s="103"/>
      <c r="Y302" s="103"/>
      <c r="Z302" s="103"/>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6"/>
      <c r="E303" s="714"/>
      <c r="F303" s="87">
        <v>5</v>
      </c>
      <c r="G303" s="27"/>
      <c r="H303" s="146"/>
      <c r="I303" s="148"/>
      <c r="J303" s="148"/>
      <c r="K303" s="148"/>
      <c r="L303" s="147"/>
      <c r="M303" s="69" t="str">
        <f>IF(A18stdlife="n/a","n/a",IF(M$3&gt;(A18stdlife+$F303),(Input!$L$228*(1+vanilla5)^0.5)-SUM($L303:L303),(Input!$L$228*(1+vanilla5)^0.5)/A18stdlife))</f>
        <v>n/a</v>
      </c>
      <c r="N303" s="69" t="str">
        <f>IF(A18stdlife="n/a","n/a",IF(N$3&gt;(A18stdlife+$F303),(Input!$L$228*(1+vanilla5)^0.5)-SUM($L303:M303),(Input!$L$228*(1+vanilla5)^0.5)/A18stdlife))</f>
        <v>n/a</v>
      </c>
      <c r="O303" s="69" t="str">
        <f>IF(A18stdlife="n/a","n/a",IF(O$3&gt;(A18stdlife+$F303),(Input!$L$228*(1+vanilla5)^0.5)-SUM($L303:N303),(Input!$L$228*(1+vanilla5)^0.5)/A18stdlife))</f>
        <v>n/a</v>
      </c>
      <c r="P303" s="69" t="str">
        <f>IF(A18stdlife="n/a","n/a",IF(P$3&gt;(A18stdlife+$F303),(Input!$L$228*(1+vanilla5)^0.5)-SUM($L303:O303),(Input!$L$228*(1+vanilla5)^0.5)/A18stdlife))</f>
        <v>n/a</v>
      </c>
      <c r="Q303" s="69" t="str">
        <f>IF(A18stdlife="n/a","n/a",IF(Q$3&gt;(A18stdlife+$F303),(Input!$L$228*(1+vanilla5)^0.5)-SUM($L303:P303),(Input!$L$228*(1+vanilla5)^0.5)/A18stdlife))</f>
        <v>n/a</v>
      </c>
      <c r="R303" s="69"/>
      <c r="S303" s="103"/>
      <c r="T303" s="103"/>
      <c r="U303" s="103"/>
      <c r="V303" s="103"/>
      <c r="W303" s="103"/>
      <c r="X303" s="103"/>
      <c r="Y303" s="103"/>
      <c r="Z303" s="103"/>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103"/>
      <c r="BE303" s="103"/>
      <c r="BF303" s="103"/>
      <c r="BG303" s="103"/>
      <c r="BH303" s="103"/>
      <c r="BI303" s="103"/>
      <c r="BJ303" s="103"/>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6"/>
      <c r="E304" s="714"/>
      <c r="F304" s="87">
        <v>6</v>
      </c>
      <c r="G304" s="27"/>
      <c r="H304" s="146"/>
      <c r="I304" s="148"/>
      <c r="J304" s="148"/>
      <c r="K304" s="148"/>
      <c r="L304" s="148"/>
      <c r="M304" s="147"/>
      <c r="N304" s="69" t="str">
        <f>IF(A18stdlife="n/a","n/a",IF(N$3&gt;(A18stdlife+$F304),(Input!$M$228*(1+vanilla6)^0.5)-SUM($M304:M304),(Input!$M$228*(1+vanilla6)^0.5)/A18stdlife))</f>
        <v>n/a</v>
      </c>
      <c r="O304" s="69" t="str">
        <f>IF(A18stdlife="n/a","n/a",IF(O$3&gt;(A18stdlife+$F304),(Input!$M$228*(1+vanilla6)^0.5)-SUM($M304:N304),(Input!$M$228*(1+vanilla6)^0.5)/A18stdlife))</f>
        <v>n/a</v>
      </c>
      <c r="P304" s="69" t="str">
        <f>IF(A18stdlife="n/a","n/a",IF(P$3&gt;(A18stdlife+$F304),(Input!$M$228*(1+vanilla6)^0.5)-SUM($M304:O304),(Input!$M$228*(1+vanilla6)^0.5)/A18stdlife))</f>
        <v>n/a</v>
      </c>
      <c r="Q304" s="69" t="str">
        <f>IF(A18stdlife="n/a","n/a",IF(Q$3&gt;(A18stdlife+$F304),(Input!$M$228*(1+vanilla6)^0.5)-SUM($M304:P304),(Input!$M$228*(1+vanilla6)^0.5)/A18stdlife))</f>
        <v>n/a</v>
      </c>
      <c r="R304" s="69"/>
      <c r="S304" s="103"/>
      <c r="T304" s="103"/>
      <c r="U304" s="103"/>
      <c r="V304" s="103"/>
      <c r="W304" s="103"/>
      <c r="X304" s="103"/>
      <c r="Y304" s="103"/>
      <c r="Z304" s="103"/>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9"/>
      <c r="B305" s="9"/>
      <c r="C305" s="9"/>
      <c r="D305" s="26"/>
      <c r="E305" s="714"/>
      <c r="F305" s="87">
        <v>7</v>
      </c>
      <c r="G305" s="27"/>
      <c r="H305" s="146"/>
      <c r="I305" s="148"/>
      <c r="J305" s="148"/>
      <c r="K305" s="148"/>
      <c r="L305" s="148"/>
      <c r="M305" s="148"/>
      <c r="N305" s="147"/>
      <c r="O305" s="69" t="str">
        <f>IF(A18stdlife="n/a","n/a",IF(O$3&gt;(A18stdlife+$F305),(Input!$N$228*(1+vanilla7)^0.5)-SUM($N305:N305),(Input!$N$228*(1+vanilla7)^0.5)/A18stdlife))</f>
        <v>n/a</v>
      </c>
      <c r="P305" s="69" t="str">
        <f>IF(A18stdlife="n/a","n/a",IF(P$3&gt;(A18stdlife+$F305),(Input!$N$228*(1+vanilla7)^0.5)-SUM($N305:O305),(Input!$N$228*(1+vanilla7)^0.5)/A18stdlife))</f>
        <v>n/a</v>
      </c>
      <c r="Q305" s="69" t="str">
        <f>IF(A18stdlife="n/a","n/a",IF(Q$3&gt;(A18stdlife+$F305),(Input!$N$228*(1+vanilla7)^0.5)-SUM($N305:P305),(Input!$N$228*(1+vanilla7)^0.5)/A18stdlife))</f>
        <v>n/a</v>
      </c>
      <c r="R305" s="69"/>
      <c r="S305" s="103"/>
      <c r="T305" s="103"/>
      <c r="U305" s="103"/>
      <c r="V305" s="103"/>
      <c r="W305" s="103"/>
      <c r="X305" s="103"/>
      <c r="Y305" s="103"/>
      <c r="Z305" s="103"/>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714"/>
      <c r="F306" s="87">
        <v>8</v>
      </c>
      <c r="G306" s="27"/>
      <c r="H306" s="146"/>
      <c r="I306" s="148"/>
      <c r="J306" s="148"/>
      <c r="K306" s="148"/>
      <c r="L306" s="148"/>
      <c r="M306" s="148"/>
      <c r="N306" s="148"/>
      <c r="O306" s="147"/>
      <c r="P306" s="69" t="str">
        <f>IF(A18stdlife="n/a","n/a",IF(P$3&gt;(A18stdlife+$F306),(Input!$O$228*(1+vanilla8)^0.5)-SUM($O306:O306),(Input!$O$228*(1+vanilla8)^0.5)/A18stdlife))</f>
        <v>n/a</v>
      </c>
      <c r="Q306" s="69" t="str">
        <f>IF(A18stdlife="n/a","n/a",IF(Q$3&gt;(A18stdlife+$F306),(Input!$O$228*(1+vanilla8)^0.5)-SUM($O306:P306),(Input!$O$228*(1+vanilla8)^0.5)/A18stdlife))</f>
        <v>n/a</v>
      </c>
      <c r="R306" s="69"/>
      <c r="S306" s="103"/>
      <c r="T306" s="103"/>
      <c r="U306" s="103"/>
      <c r="V306" s="103"/>
      <c r="W306" s="103"/>
      <c r="X306" s="103"/>
      <c r="Y306" s="103"/>
      <c r="Z306" s="103"/>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714"/>
      <c r="F307" s="87">
        <v>9</v>
      </c>
      <c r="G307" s="27"/>
      <c r="H307" s="146"/>
      <c r="I307" s="148"/>
      <c r="J307" s="148"/>
      <c r="K307" s="148"/>
      <c r="L307" s="148"/>
      <c r="M307" s="148"/>
      <c r="N307" s="148"/>
      <c r="O307" s="148"/>
      <c r="P307" s="147"/>
      <c r="Q307" s="69" t="str">
        <f>IF(A18stdlife="n/a","n/a",IF(Q$3&gt;(A18stdlife+$F307),(Input!$P$228*(1+vanilla9)^0.5)-SUM($P307:P307),(Input!$P$228*(1+vanilla9)^0.5)/A18stdlife))</f>
        <v>n/a</v>
      </c>
      <c r="R307" s="69"/>
      <c r="S307" s="103"/>
      <c r="T307" s="103"/>
      <c r="U307" s="103"/>
      <c r="V307" s="103"/>
      <c r="W307" s="103"/>
      <c r="X307" s="103"/>
      <c r="Y307" s="103"/>
      <c r="Z307" s="103"/>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714"/>
      <c r="F308" s="88">
        <v>10</v>
      </c>
      <c r="G308" s="27"/>
      <c r="H308" s="146"/>
      <c r="I308" s="148"/>
      <c r="J308" s="148"/>
      <c r="K308" s="148"/>
      <c r="L308" s="148"/>
      <c r="M308" s="148"/>
      <c r="N308" s="148"/>
      <c r="O308" s="148"/>
      <c r="P308" s="148"/>
      <c r="Q308" s="147"/>
      <c r="R308" s="69"/>
      <c r="S308" s="103"/>
      <c r="T308" s="103"/>
      <c r="U308" s="103"/>
      <c r="V308" s="103"/>
      <c r="W308" s="103"/>
      <c r="X308" s="103"/>
      <c r="Y308" s="103"/>
      <c r="Z308" s="103"/>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9"/>
      <c r="D309" s="271">
        <f>Asset18</f>
        <v>0</v>
      </c>
      <c r="E309" s="9"/>
      <c r="F309" s="9"/>
      <c r="G309" s="121"/>
      <c r="H309" s="162">
        <f t="shared" ref="H309:M309" si="21">-SUM(H297:H308)</f>
        <v>0</v>
      </c>
      <c r="I309" s="162">
        <f t="shared" si="21"/>
        <v>0</v>
      </c>
      <c r="J309" s="162">
        <f t="shared" si="21"/>
        <v>0</v>
      </c>
      <c r="K309" s="162">
        <f t="shared" si="21"/>
        <v>0</v>
      </c>
      <c r="L309" s="162">
        <f t="shared" si="21"/>
        <v>0</v>
      </c>
      <c r="M309" s="162">
        <f t="shared" si="21"/>
        <v>0</v>
      </c>
      <c r="N309" s="69">
        <f>IF(COUNT($H309:M309)&gt;=Input!$Y$7,0, -SUM(N297:N308))</f>
        <v>0</v>
      </c>
      <c r="O309" s="69">
        <f>IF(COUNT($H309:N309)&gt;=Input!$Y$7,0, -SUM(O297:O308))</f>
        <v>0</v>
      </c>
      <c r="P309" s="69">
        <f>IF(COUNT($H309:O309)&gt;=Input!$Y$7,0, -SUM(P297:P308))</f>
        <v>0</v>
      </c>
      <c r="Q309" s="69">
        <f>IF(COUNT($H309:P309)&gt;=Input!$Y$7,0, -SUM(Q297:Q308))</f>
        <v>0</v>
      </c>
      <c r="R309" s="162"/>
      <c r="S309" s="105"/>
      <c r="T309" s="105"/>
      <c r="U309" s="105"/>
      <c r="V309" s="105"/>
      <c r="W309" s="105"/>
      <c r="X309" s="105"/>
      <c r="Y309" s="105"/>
      <c r="Z309" s="105"/>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272">
        <f>Asset19</f>
        <v>0</v>
      </c>
      <c r="D310" s="158"/>
      <c r="E310" s="32" t="s">
        <v>26</v>
      </c>
      <c r="F310" s="31"/>
      <c r="G310" s="177"/>
      <c r="H310" s="68" t="str">
        <f>IF(H$3&gt;A19remlife,A19value-$G$648-SUM($G310:G310),IF(A19remlife="N/A","n/a",(A19value-$G$648)/A19remlife))</f>
        <v>n/a</v>
      </c>
      <c r="I310" s="68" t="str">
        <f>IF(I$3&gt;A19remlife,A19value-$G$648-SUM($G310:H310),IF(A19remlife="N/A","n/a",(A19value-$G$648)/A19remlife))</f>
        <v>n/a</v>
      </c>
      <c r="J310" s="68" t="str">
        <f>IF(J$3&gt;A19remlife,A19value-$G$648-SUM($G310:I310),IF(A19remlife="N/A","n/a",(A19value-$G$648)/A19remlife))</f>
        <v>n/a</v>
      </c>
      <c r="K310" s="68" t="str">
        <f>IF(K$3&gt;A19remlife,A19value-$G$648-SUM($G310:J310),IF(A19remlife="N/A","n/a",(A19value-$G$648)/A19remlife))</f>
        <v>n/a</v>
      </c>
      <c r="L310" s="68" t="str">
        <f>IF(L$3&gt;A19remlife,A19value-$G$648-SUM($G310:K310),IF(A19remlife="N/A","n/a",(A19value-$G$648)/A19remlife))</f>
        <v>n/a</v>
      </c>
      <c r="M310" s="68" t="str">
        <f>IF(M$3&gt;A19remlife,A19value-$G$648-SUM($G310:L310),IF(A19remlife="N/A","n/a",(A19value-$G$648)/A19remlife))</f>
        <v>n/a</v>
      </c>
      <c r="N310" s="68" t="str">
        <f>IF(N$3&gt;A19remlife,A19value-$G$648-SUM($G310:M310),IF(A19remlife="N/A","n/a",(A19value-$G$648)/A19remlife))</f>
        <v>n/a</v>
      </c>
      <c r="O310" s="68" t="str">
        <f>IF(O$3&gt;A19remlife,A19value-$G$648-SUM($G310:N310),IF(A19remlife="N/A","n/a",(A19value-$G$648)/A19remlife))</f>
        <v>n/a</v>
      </c>
      <c r="P310" s="68" t="str">
        <f>IF(P$3&gt;A19remlife,A19value-$G$648-SUM($G310:O310),IF(A19remlife="N/A","n/a",(A19value-$G$648)/A19remlife))</f>
        <v>n/a</v>
      </c>
      <c r="Q310" s="68" t="str">
        <f>IF(Q$3&gt;A19remlife,A19value-$G$648-SUM($G310:P310),IF(A19remlife="N/A","n/a",(A19value-$G$648)/A19remlife))</f>
        <v>n/a</v>
      </c>
      <c r="R310" s="68"/>
      <c r="S310" s="103"/>
      <c r="T310" s="103"/>
      <c r="U310" s="103"/>
      <c r="V310" s="103"/>
      <c r="W310" s="103"/>
      <c r="X310" s="103"/>
      <c r="Y310" s="103"/>
      <c r="Z310" s="103"/>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9"/>
      <c r="D311" s="26"/>
      <c r="E311" s="713" t="s">
        <v>82</v>
      </c>
      <c r="F311" s="87"/>
      <c r="G311" s="121"/>
      <c r="H311" s="69"/>
      <c r="I311" s="69"/>
      <c r="J311" s="69"/>
      <c r="K311" s="69"/>
      <c r="L311" s="69"/>
      <c r="M311" s="160"/>
      <c r="N311" s="112"/>
      <c r="O311" s="69"/>
      <c r="P311" s="69"/>
      <c r="Q311" s="69"/>
      <c r="R311" s="69"/>
      <c r="S311" s="103"/>
      <c r="T311" s="103"/>
      <c r="U311" s="103"/>
      <c r="V311" s="103"/>
      <c r="W311" s="103"/>
      <c r="X311" s="103"/>
      <c r="Y311" s="103"/>
      <c r="Z311" s="103"/>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714"/>
      <c r="F312" s="87">
        <v>1</v>
      </c>
      <c r="G312" s="121"/>
      <c r="H312" s="145"/>
      <c r="I312" s="69" t="str">
        <f>IF(A19stdlife="n/a","n/a",IF(I$3&gt;(A19stdlife+$F312),(Input!$H$229*(1+vanilla1)^0.5)-SUM($H312:H312),(Input!$H$229*(1+vanilla1)^0.5)/A19stdlife))</f>
        <v>n/a</v>
      </c>
      <c r="J312" s="69" t="str">
        <f>IF(A19stdlife="n/a","n/a",IF(J$3&gt;(A19stdlife+$F312),(Input!$H$229*(1+vanilla1)^0.5)-SUM($H312:I312),(Input!$H$229*(1+vanilla1)^0.5)/A19stdlife))</f>
        <v>n/a</v>
      </c>
      <c r="K312" s="69" t="str">
        <f>IF(A19stdlife="n/a","n/a",IF(K$3&gt;(A19stdlife+$F312),(Input!$H$229*(1+vanilla1)^0.5)-SUM($H312:J312),(Input!$H$229*(1+vanilla1)^0.5)/A19stdlife))</f>
        <v>n/a</v>
      </c>
      <c r="L312" s="69" t="str">
        <f>IF(A19stdlife="n/a","n/a",IF(L$3&gt;(A19stdlife+$F312),(Input!$H$229*(1+vanilla1)^0.5)-SUM($H312:K312),(Input!$H$229*(1+vanilla1)^0.5)/A19stdlife))</f>
        <v>n/a</v>
      </c>
      <c r="M312" s="69" t="str">
        <f>IF(A19stdlife="n/a","n/a",IF(M$3&gt;(A19stdlife+$F312),(Input!$H$229*(1+vanilla1)^0.5)-SUM($H312:L312),(Input!$H$229*(1+vanilla1)^0.5)/A19stdlife))</f>
        <v>n/a</v>
      </c>
      <c r="N312" s="69" t="str">
        <f>IF(A19stdlife="n/a","n/a",IF(N$3&gt;(A19stdlife+$F312),(Input!$H$229*(1+vanilla1)^0.5)-SUM($H312:M312),(Input!$H$229*(1+vanilla1)^0.5)/A19stdlife))</f>
        <v>n/a</v>
      </c>
      <c r="O312" s="69" t="str">
        <f>IF(A19stdlife="n/a","n/a",IF(O$3&gt;(A19stdlife+$F312),(Input!$H$229*(1+vanilla1)^0.5)-SUM($H312:N312),(Input!$H$229*(1+vanilla1)^0.5)/A19stdlife))</f>
        <v>n/a</v>
      </c>
      <c r="P312" s="69" t="str">
        <f>IF(A19stdlife="n/a","n/a",IF(P$3&gt;(A19stdlife+$F312),(Input!$H$229*(1+vanilla1)^0.5)-SUM($H312:O312),(Input!$H$229*(1+vanilla1)^0.5)/A19stdlife))</f>
        <v>n/a</v>
      </c>
      <c r="Q312" s="69" t="str">
        <f>IF(A19stdlife="n/a","n/a",IF(Q$3&gt;(A19stdlife+$F312),(Input!$H$229*(1+vanilla1)^0.5)-SUM($H312:P312),(Input!$H$229*(1+vanilla1)^0.5)/A19stdlife))</f>
        <v>n/a</v>
      </c>
      <c r="R312" s="69"/>
      <c r="S312" s="103"/>
      <c r="T312" s="103"/>
      <c r="U312" s="103"/>
      <c r="V312" s="103"/>
      <c r="W312" s="103"/>
      <c r="X312" s="103"/>
      <c r="Y312" s="103"/>
      <c r="Z312" s="103"/>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714"/>
      <c r="F313" s="87">
        <v>2</v>
      </c>
      <c r="G313" s="121"/>
      <c r="H313" s="146"/>
      <c r="I313" s="147"/>
      <c r="J313" s="69" t="str">
        <f>IF(A19stdlife="n/a","n/a",IF(J$3&gt;(A19stdlife+$F313),(Input!$I$229*(1+vanilla2)^0.5)-SUM($I313:I313),(Input!$I$229*(1+vanilla2)^0.5)/A19stdlife))</f>
        <v>n/a</v>
      </c>
      <c r="K313" s="69" t="str">
        <f>IF(A19stdlife="n/a","n/a",IF(K$3&gt;(A19stdlife+$F313),(Input!$I$229*(1+vanilla2)^0.5)-SUM($I313:J313),(Input!$I$229*(1+vanilla2)^0.5)/A19stdlife))</f>
        <v>n/a</v>
      </c>
      <c r="L313" s="69" t="str">
        <f>IF(A19stdlife="n/a","n/a",IF(L$3&gt;(A19stdlife+$F313),(Input!$I$229*(1+vanilla2)^0.5)-SUM($I313:K313),(Input!$I$229*(1+vanilla2)^0.5)/A19stdlife))</f>
        <v>n/a</v>
      </c>
      <c r="M313" s="69" t="str">
        <f>IF(A19stdlife="n/a","n/a",IF(M$3&gt;(A19stdlife+$F313),(Input!$I$229*(1+vanilla2)^0.5)-SUM($I313:L313),(Input!$I$229*(1+vanilla2)^0.5)/A19stdlife))</f>
        <v>n/a</v>
      </c>
      <c r="N313" s="69" t="str">
        <f>IF(A19stdlife="n/a","n/a",IF(N$3&gt;(A19stdlife+$F313),(Input!$I$229*(1+vanilla2)^0.5)-SUM($I313:M313),(Input!$I$229*(1+vanilla2)^0.5)/A19stdlife))</f>
        <v>n/a</v>
      </c>
      <c r="O313" s="69" t="str">
        <f>IF(A19stdlife="n/a","n/a",IF(O$3&gt;(A19stdlife+$F313),(Input!$I$229*(1+vanilla2)^0.5)-SUM($I313:N313),(Input!$I$229*(1+vanilla2)^0.5)/A19stdlife))</f>
        <v>n/a</v>
      </c>
      <c r="P313" s="69" t="str">
        <f>IF(A19stdlife="n/a","n/a",IF(P$3&gt;(A19stdlife+$F313),(Input!$I$229*(1+vanilla2)^0.5)-SUM($I313:O313),(Input!$I$229*(1+vanilla2)^0.5)/A19stdlife))</f>
        <v>n/a</v>
      </c>
      <c r="Q313" s="69" t="str">
        <f>IF(A19stdlife="n/a","n/a",IF(Q$3&gt;(A19stdlife+$F313),(Input!$I$229*(1+vanilla2)^0.5)-SUM($I313:P313),(Input!$I$229*(1+vanilla2)^0.5)/A19stdlife))</f>
        <v>n/a</v>
      </c>
      <c r="R313" s="69"/>
      <c r="S313" s="103"/>
      <c r="T313" s="103"/>
      <c r="U313" s="103"/>
      <c r="V313" s="103"/>
      <c r="W313" s="103"/>
      <c r="X313" s="103"/>
      <c r="Y313" s="103"/>
      <c r="Z313" s="103"/>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714"/>
      <c r="F314" s="87">
        <v>3</v>
      </c>
      <c r="G314" s="121"/>
      <c r="H314" s="146"/>
      <c r="I314" s="148"/>
      <c r="J314" s="147"/>
      <c r="K314" s="69" t="str">
        <f>IF(A19stdlife="n/a","n/a",IF(K$3&gt;(A19stdlife+$F314),(Input!$J$229*(1+vanilla3)^0.5)-SUM($J314:J314),(Input!$J$229*(1+vanilla3)^0.5)/A19stdlife))</f>
        <v>n/a</v>
      </c>
      <c r="L314" s="69" t="str">
        <f>IF(A19stdlife="n/a","n/a",IF(L$3&gt;(A19stdlife+$F314),(Input!$J$229*(1+vanilla3)^0.5)-SUM($J314:K314),(Input!$J$229*(1+vanilla3)^0.5)/A19stdlife))</f>
        <v>n/a</v>
      </c>
      <c r="M314" s="69" t="str">
        <f>IF(A19stdlife="n/a","n/a",IF(M$3&gt;(A19stdlife+$F314),(Input!$J$229*(1+vanilla3)^0.5)-SUM($J314:L314),(Input!$J$229*(1+vanilla3)^0.5)/A19stdlife))</f>
        <v>n/a</v>
      </c>
      <c r="N314" s="69" t="str">
        <f>IF(A19stdlife="n/a","n/a",IF(N$3&gt;(A19stdlife+$F314),(Input!$J$229*(1+vanilla3)^0.5)-SUM($J314:M314),(Input!$J$229*(1+vanilla3)^0.5)/A19stdlife))</f>
        <v>n/a</v>
      </c>
      <c r="O314" s="69" t="str">
        <f>IF(A19stdlife="n/a","n/a",IF(O$3&gt;(A19stdlife+$F314),(Input!$J$229*(1+vanilla3)^0.5)-SUM($J314:N314),(Input!$J$229*(1+vanilla3)^0.5)/A19stdlife))</f>
        <v>n/a</v>
      </c>
      <c r="P314" s="69" t="str">
        <f>IF(A19stdlife="n/a","n/a",IF(P$3&gt;(A19stdlife+$F314),(Input!$J$229*(1+vanilla3)^0.5)-SUM($J314:O314),(Input!$J$229*(1+vanilla3)^0.5)/A19stdlife))</f>
        <v>n/a</v>
      </c>
      <c r="Q314" s="69" t="str">
        <f>IF(A19stdlife="n/a","n/a",IF(Q$3&gt;(A19stdlife+$F314),(Input!$J$229*(1+vanilla3)^0.5)-SUM($J314:P314),(Input!$J$229*(1+vanilla3)^0.5)/A19stdlife))</f>
        <v>n/a</v>
      </c>
      <c r="R314" s="69"/>
      <c r="S314" s="103"/>
      <c r="T314" s="103"/>
      <c r="U314" s="103"/>
      <c r="V314" s="103"/>
      <c r="W314" s="103"/>
      <c r="X314" s="103"/>
      <c r="Y314" s="103"/>
      <c r="Z314" s="103"/>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714"/>
      <c r="F315" s="87">
        <v>4</v>
      </c>
      <c r="G315" s="121"/>
      <c r="H315" s="146"/>
      <c r="I315" s="148"/>
      <c r="J315" s="148"/>
      <c r="K315" s="147"/>
      <c r="L315" s="69" t="str">
        <f>IF(A19stdlife="n/a","n/a",IF(L$3&gt;(A19stdlife+$F315),(Input!$K$229*(1+vanilla4)^0.5)-SUM($K315:K315),(Input!$K$229*(1+vanilla4)^0.5)/A19stdlife))</f>
        <v>n/a</v>
      </c>
      <c r="M315" s="69" t="str">
        <f>IF(A19stdlife="n/a","n/a",IF(M$3&gt;(A19stdlife+$F315),(Input!$K$229*(1+vanilla4)^0.5)-SUM($K315:L315),(Input!$K$229*(1+vanilla4)^0.5)/A19stdlife))</f>
        <v>n/a</v>
      </c>
      <c r="N315" s="69" t="str">
        <f>IF(A19stdlife="n/a","n/a",IF(N$3&gt;(A19stdlife+$F315),(Input!$K$229*(1+vanilla4)^0.5)-SUM($K315:M315),(Input!$K$229*(1+vanilla4)^0.5)/A19stdlife))</f>
        <v>n/a</v>
      </c>
      <c r="O315" s="69" t="str">
        <f>IF(A19stdlife="n/a","n/a",IF(O$3&gt;(A19stdlife+$F315),(Input!$K$229*(1+vanilla4)^0.5)-SUM($K315:N315),(Input!$K$229*(1+vanilla4)^0.5)/A19stdlife))</f>
        <v>n/a</v>
      </c>
      <c r="P315" s="69" t="str">
        <f>IF(A19stdlife="n/a","n/a",IF(P$3&gt;(A19stdlife+$F315),(Input!$K$229*(1+vanilla4)^0.5)-SUM($K315:O315),(Input!$K$229*(1+vanilla4)^0.5)/A19stdlife))</f>
        <v>n/a</v>
      </c>
      <c r="Q315" s="69" t="str">
        <f>IF(A19stdlife="n/a","n/a",IF(Q$3&gt;(A19stdlife+$F315),(Input!$K$229*(1+vanilla4)^0.5)-SUM($K315:P315),(Input!$K$229*(1+vanilla4)^0.5)/A19stdlife))</f>
        <v>n/a</v>
      </c>
      <c r="R315" s="69"/>
      <c r="S315" s="103"/>
      <c r="T315" s="103"/>
      <c r="U315" s="103"/>
      <c r="V315" s="103"/>
      <c r="W315" s="103"/>
      <c r="X315" s="103"/>
      <c r="Y315" s="103"/>
      <c r="Z315" s="103"/>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6"/>
      <c r="E316" s="714"/>
      <c r="F316" s="87">
        <v>5</v>
      </c>
      <c r="G316" s="27"/>
      <c r="H316" s="146"/>
      <c r="I316" s="148"/>
      <c r="J316" s="148"/>
      <c r="K316" s="148"/>
      <c r="L316" s="147"/>
      <c r="M316" s="69" t="str">
        <f>IF(A19stdlife="n/a","n/a",IF(M$3&gt;(A19stdlife+$F316),(Input!$L$229*(1+vanilla5)^0.5)-SUM($L316:L316),(Input!$L$229*(1+vanilla5)^0.5)/A19stdlife))</f>
        <v>n/a</v>
      </c>
      <c r="N316" s="69" t="str">
        <f>IF(A19stdlife="n/a","n/a",IF(N$3&gt;(A19stdlife+$F316),(Input!$L$229*(1+vanilla5)^0.5)-SUM($L316:M316),(Input!$L$229*(1+vanilla5)^0.5)/A19stdlife))</f>
        <v>n/a</v>
      </c>
      <c r="O316" s="69" t="str">
        <f>IF(A19stdlife="n/a","n/a",IF(O$3&gt;(A19stdlife+$F316),(Input!$L$229*(1+vanilla5)^0.5)-SUM($L316:N316),(Input!$L$229*(1+vanilla5)^0.5)/A19stdlife))</f>
        <v>n/a</v>
      </c>
      <c r="P316" s="69" t="str">
        <f>IF(A19stdlife="n/a","n/a",IF(P$3&gt;(A19stdlife+$F316),(Input!$L$229*(1+vanilla5)^0.5)-SUM($L316:O316),(Input!$L$229*(1+vanilla5)^0.5)/A19stdlife))</f>
        <v>n/a</v>
      </c>
      <c r="Q316" s="69" t="str">
        <f>IF(A19stdlife="n/a","n/a",IF(Q$3&gt;(A19stdlife+$F316),(Input!$L$229*(1+vanilla5)^0.5)-SUM($L316:P316),(Input!$L$229*(1+vanilla5)^0.5)/A19stdlife))</f>
        <v>n/a</v>
      </c>
      <c r="R316" s="69"/>
      <c r="S316" s="103"/>
      <c r="T316" s="103"/>
      <c r="U316" s="103"/>
      <c r="V316" s="103"/>
      <c r="W316" s="103"/>
      <c r="X316" s="103"/>
      <c r="Y316" s="103"/>
      <c r="Z316" s="103"/>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103"/>
      <c r="BE316" s="103"/>
      <c r="BF316" s="103"/>
      <c r="BG316" s="103"/>
      <c r="BH316" s="103"/>
      <c r="BI316" s="103"/>
      <c r="BJ316" s="103"/>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6"/>
      <c r="E317" s="714"/>
      <c r="F317" s="87">
        <v>6</v>
      </c>
      <c r="G317" s="27"/>
      <c r="H317" s="146"/>
      <c r="I317" s="148"/>
      <c r="J317" s="148"/>
      <c r="K317" s="148"/>
      <c r="L317" s="148"/>
      <c r="M317" s="147"/>
      <c r="N317" s="69" t="str">
        <f>IF(A19stdlife="n/a","n/a",IF(N$3&gt;(A19stdlife+$F317),(Input!$M$229*(1+vanilla6)^0.5)-SUM($M317:M317),(Input!$M$229*(1+vanilla6)^0.5)/A19stdlife))</f>
        <v>n/a</v>
      </c>
      <c r="O317" s="69" t="str">
        <f>IF(A19stdlife="n/a","n/a",IF(O$3&gt;(A19stdlife+$F317),(Input!$M$229*(1+vanilla6)^0.5)-SUM($M317:N317),(Input!$M$229*(1+vanilla6)^0.5)/A19stdlife))</f>
        <v>n/a</v>
      </c>
      <c r="P317" s="69" t="str">
        <f>IF(A19stdlife="n/a","n/a",IF(P$3&gt;(A19stdlife+$F317),(Input!$M$229*(1+vanilla6)^0.5)-SUM($M317:O317),(Input!$M$229*(1+vanilla6)^0.5)/A19stdlife))</f>
        <v>n/a</v>
      </c>
      <c r="Q317" s="69" t="str">
        <f>IF(A19stdlife="n/a","n/a",IF(Q$3&gt;(A19stdlife+$F317),(Input!$M$229*(1+vanilla6)^0.5)-SUM($M317:P317),(Input!$M$229*(1+vanilla6)^0.5)/A19stdlife))</f>
        <v>n/a</v>
      </c>
      <c r="R317" s="69"/>
      <c r="S317" s="103"/>
      <c r="T317" s="103"/>
      <c r="U317" s="103"/>
      <c r="V317" s="103"/>
      <c r="W317" s="103"/>
      <c r="X317" s="103"/>
      <c r="Y317" s="103"/>
      <c r="Z317" s="103"/>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9"/>
      <c r="B318" s="9"/>
      <c r="C318" s="9"/>
      <c r="D318" s="26"/>
      <c r="E318" s="714"/>
      <c r="F318" s="87">
        <v>7</v>
      </c>
      <c r="G318" s="27"/>
      <c r="H318" s="146"/>
      <c r="I318" s="148"/>
      <c r="J318" s="148"/>
      <c r="K318" s="148"/>
      <c r="L318" s="148"/>
      <c r="M318" s="148"/>
      <c r="N318" s="147"/>
      <c r="O318" s="69" t="str">
        <f>IF(A19stdlife="n/a","n/a",IF(O$3&gt;(A19stdlife+$F318),(Input!$N$229*(1+vanilla7)^0.5)-SUM($N318:N318),(Input!$N$229*(1+vanilla7)^0.5)/A19stdlife))</f>
        <v>n/a</v>
      </c>
      <c r="P318" s="69" t="str">
        <f>IF(A19stdlife="n/a","n/a",IF(P$3&gt;(A19stdlife+$F318),(Input!$N$229*(1+vanilla7)^0.5)-SUM($N318:O318),(Input!$N$229*(1+vanilla7)^0.5)/A19stdlife))</f>
        <v>n/a</v>
      </c>
      <c r="Q318" s="69" t="str">
        <f>IF(A19stdlife="n/a","n/a",IF(Q$3&gt;(A19stdlife+$F318),(Input!$N$229*(1+vanilla7)^0.5)-SUM($N318:P318),(Input!$N$229*(1+vanilla7)^0.5)/A19stdlife))</f>
        <v>n/a</v>
      </c>
      <c r="R318" s="69"/>
      <c r="S318" s="103"/>
      <c r="T318" s="103"/>
      <c r="U318" s="103"/>
      <c r="V318" s="103"/>
      <c r="W318" s="103"/>
      <c r="X318" s="103"/>
      <c r="Y318" s="103"/>
      <c r="Z318" s="103"/>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714"/>
      <c r="F319" s="87">
        <v>8</v>
      </c>
      <c r="G319" s="27"/>
      <c r="H319" s="146"/>
      <c r="I319" s="148"/>
      <c r="J319" s="148"/>
      <c r="K319" s="148"/>
      <c r="L319" s="148"/>
      <c r="M319" s="148"/>
      <c r="N319" s="148"/>
      <c r="O319" s="147"/>
      <c r="P319" s="69" t="str">
        <f>IF(A19stdlife="n/a","n/a",IF(P$3&gt;(A19stdlife+$F319),(Input!$O$229*(1+vanilla8)^0.5)-SUM($O319:O319),(Input!$O$229*(1+vanilla8)^0.5)/A19stdlife))</f>
        <v>n/a</v>
      </c>
      <c r="Q319" s="69" t="str">
        <f>IF(A19stdlife="n/a","n/a",IF(Q$3&gt;(A19stdlife+$F319),(Input!$O$229*(1+vanilla8)^0.5)-SUM($O319:P319),(Input!$O$229*(1+vanilla8)^0.5)/A19stdlife))</f>
        <v>n/a</v>
      </c>
      <c r="R319" s="69"/>
      <c r="S319" s="103"/>
      <c r="T319" s="103"/>
      <c r="U319" s="103"/>
      <c r="V319" s="103"/>
      <c r="W319" s="103"/>
      <c r="X319" s="103"/>
      <c r="Y319" s="103"/>
      <c r="Z319" s="103"/>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714"/>
      <c r="F320" s="87">
        <v>9</v>
      </c>
      <c r="G320" s="27"/>
      <c r="H320" s="146"/>
      <c r="I320" s="148"/>
      <c r="J320" s="148"/>
      <c r="K320" s="148"/>
      <c r="L320" s="148"/>
      <c r="M320" s="148"/>
      <c r="N320" s="148"/>
      <c r="O320" s="148"/>
      <c r="P320" s="147"/>
      <c r="Q320" s="69" t="str">
        <f>IF(A19stdlife="n/a","n/a",IF(Q$3&gt;(A19stdlife+$F320),(Input!$P$229*(1+vanilla9)^0.5)-SUM($P320:P320),(Input!$P$229*(1+vanilla9)^0.5)/A19stdlife))</f>
        <v>n/a</v>
      </c>
      <c r="R320" s="69"/>
      <c r="S320" s="103"/>
      <c r="T320" s="103"/>
      <c r="U320" s="103"/>
      <c r="V320" s="103"/>
      <c r="W320" s="103"/>
      <c r="X320" s="103"/>
      <c r="Y320" s="103"/>
      <c r="Z320" s="103"/>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714"/>
      <c r="F321" s="88">
        <v>10</v>
      </c>
      <c r="G321" s="27"/>
      <c r="H321" s="146"/>
      <c r="I321" s="148"/>
      <c r="J321" s="148"/>
      <c r="K321" s="148"/>
      <c r="L321" s="148"/>
      <c r="M321" s="148"/>
      <c r="N321" s="148"/>
      <c r="O321" s="148"/>
      <c r="P321" s="148"/>
      <c r="Q321" s="147"/>
      <c r="R321" s="69"/>
      <c r="S321" s="103"/>
      <c r="T321" s="103"/>
      <c r="U321" s="103"/>
      <c r="V321" s="103"/>
      <c r="W321" s="103"/>
      <c r="X321" s="103"/>
      <c r="Y321" s="103"/>
      <c r="Z321" s="103"/>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 r="A322" s="9"/>
      <c r="B322" s="9"/>
      <c r="C322" s="9"/>
      <c r="D322" s="271">
        <f>Asset19</f>
        <v>0</v>
      </c>
      <c r="E322" s="9"/>
      <c r="F322" s="9"/>
      <c r="G322" s="121"/>
      <c r="H322" s="162">
        <f t="shared" ref="H322:M322" si="22">-SUM(H310:H321)</f>
        <v>0</v>
      </c>
      <c r="I322" s="162">
        <f t="shared" si="22"/>
        <v>0</v>
      </c>
      <c r="J322" s="162">
        <f t="shared" si="22"/>
        <v>0</v>
      </c>
      <c r="K322" s="162">
        <f t="shared" si="22"/>
        <v>0</v>
      </c>
      <c r="L322" s="162">
        <f t="shared" si="22"/>
        <v>0</v>
      </c>
      <c r="M322" s="162">
        <f t="shared" si="22"/>
        <v>0</v>
      </c>
      <c r="N322" s="69">
        <f>IF(COUNT($H322:M322)&gt;=Input!$Y$7,0, -SUM(N310:N321))</f>
        <v>0</v>
      </c>
      <c r="O322" s="69">
        <f>IF(COUNT($H322:N322)&gt;=Input!$Y$7,0, -SUM(O310:O321))</f>
        <v>0</v>
      </c>
      <c r="P322" s="69">
        <f>IF(COUNT($H322:O322)&gt;=Input!$Y$7,0, -SUM(P310:P321))</f>
        <v>0</v>
      </c>
      <c r="Q322" s="69">
        <f>IF(COUNT($H322:P322)&gt;=Input!$Y$7,0, -SUM(Q310:Q321))</f>
        <v>0</v>
      </c>
      <c r="R322" s="67"/>
      <c r="S322" s="105"/>
      <c r="T322" s="105"/>
      <c r="U322" s="105"/>
      <c r="V322" s="105"/>
      <c r="W322" s="105"/>
      <c r="X322" s="105"/>
      <c r="Y322" s="105"/>
      <c r="Z322" s="105"/>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272">
        <f>Asset20</f>
        <v>0</v>
      </c>
      <c r="D323" s="158"/>
      <c r="E323" s="32" t="s">
        <v>26</v>
      </c>
      <c r="F323" s="31"/>
      <c r="G323" s="177"/>
      <c r="H323" s="68" t="str">
        <f>IF(H$3&gt;A20remlife,A20value-$G$649-SUM($G323:G323),IF(A20remlife="N/A","n/a",(A20value-$G$649)/A20remlife))</f>
        <v>n/a</v>
      </c>
      <c r="I323" s="68" t="str">
        <f>IF(I$3&gt;A20remlife,A20value-$G$649-SUM($G323:H323),IF(A20remlife="N/A","n/a",(A20value-$G$649)/A20remlife))</f>
        <v>n/a</v>
      </c>
      <c r="J323" s="68" t="str">
        <f>IF(J$3&gt;A20remlife,A20value-$G$649-SUM($G323:I323),IF(A20remlife="N/A","n/a",(A20value-$G$649)/A20remlife))</f>
        <v>n/a</v>
      </c>
      <c r="K323" s="68" t="str">
        <f>IF(K$3&gt;A20remlife,A20value-$G$649-SUM($G323:J323),IF(A20remlife="N/A","n/a",(A20value-$G$649)/A20remlife))</f>
        <v>n/a</v>
      </c>
      <c r="L323" s="68" t="str">
        <f>IF(L$3&gt;A20remlife,A20value-$G$649-SUM($G323:K323),IF(A20remlife="N/A","n/a",(A20value-$G$649)/A20remlife))</f>
        <v>n/a</v>
      </c>
      <c r="M323" s="68" t="str">
        <f>IF(M$3&gt;A20remlife,A20value-$G$649-SUM($G323:L323),IF(A20remlife="N/A","n/a",(A20value-$G$649)/A20remlife))</f>
        <v>n/a</v>
      </c>
      <c r="N323" s="68" t="str">
        <f>IF(N$3&gt;A20remlife,A20value-$G$649-SUM($G323:M323),IF(A20remlife="N/A","n/a",(A20value-$G$649)/A20remlife))</f>
        <v>n/a</v>
      </c>
      <c r="O323" s="68" t="str">
        <f>IF(O$3&gt;A20remlife,A20value-$G$649-SUM($G323:N323),IF(A20remlife="N/A","n/a",(A20value-$G$649)/A20remlife))</f>
        <v>n/a</v>
      </c>
      <c r="P323" s="68" t="str">
        <f>IF(P$3&gt;A20remlife,A20value-$G$649-SUM($G323:O323),IF(A20remlife="N/A","n/a",(A20value-$G$649)/A20remlife))</f>
        <v>n/a</v>
      </c>
      <c r="Q323" s="68" t="str">
        <f>IF(Q$3&gt;A20remlife,A20value-$G$649-SUM($G323:P323),IF(A20remlife="N/A","n/a",(A20value-$G$649)/A20remlife))</f>
        <v>n/a</v>
      </c>
      <c r="R323" s="68"/>
      <c r="S323" s="103"/>
      <c r="T323" s="103"/>
      <c r="U323" s="103"/>
      <c r="V323" s="103"/>
      <c r="W323" s="103"/>
      <c r="X323" s="103"/>
      <c r="Y323" s="103"/>
      <c r="Z323" s="103"/>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9"/>
      <c r="D324" s="26"/>
      <c r="E324" s="713" t="s">
        <v>82</v>
      </c>
      <c r="F324" s="87"/>
      <c r="G324" s="121"/>
      <c r="H324" s="69"/>
      <c r="I324" s="69"/>
      <c r="J324" s="69"/>
      <c r="K324" s="69"/>
      <c r="L324" s="69"/>
      <c r="M324" s="160"/>
      <c r="N324" s="112"/>
      <c r="O324" s="69"/>
      <c r="P324" s="69"/>
      <c r="Q324" s="69"/>
      <c r="R324" s="69"/>
      <c r="S324" s="103"/>
      <c r="T324" s="103"/>
      <c r="U324" s="103"/>
      <c r="V324" s="103"/>
      <c r="W324" s="103"/>
      <c r="X324" s="103"/>
      <c r="Y324" s="103"/>
      <c r="Z324" s="103"/>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714"/>
      <c r="F325" s="87">
        <v>1</v>
      </c>
      <c r="G325" s="121"/>
      <c r="H325" s="145"/>
      <c r="I325" s="69" t="str">
        <f>IF(A20stdlife="n/a","n/a",IF(I$3&gt;(A20stdlife+$F325),(Input!$H$230*(1+vanilla1)^0.5)-SUM($H325:H325),(Input!$H$230*(1+vanilla1)^0.5)/A20stdlife))</f>
        <v>n/a</v>
      </c>
      <c r="J325" s="69" t="str">
        <f>IF(A20stdlife="n/a","n/a",IF(J$3&gt;(A20stdlife+$F325),(Input!$H$230*(1+vanilla1)^0.5)-SUM($H325:I325),(Input!$H$230*(1+vanilla1)^0.5)/A20stdlife))</f>
        <v>n/a</v>
      </c>
      <c r="K325" s="69" t="str">
        <f>IF(A20stdlife="n/a","n/a",IF(K$3&gt;(A20stdlife+$F325),(Input!$H$230*(1+vanilla1)^0.5)-SUM($H325:J325),(Input!$H$230*(1+vanilla1)^0.5)/A20stdlife))</f>
        <v>n/a</v>
      </c>
      <c r="L325" s="69" t="str">
        <f>IF(A20stdlife="n/a","n/a",IF(L$3&gt;(A20stdlife+$F325),(Input!$H$230*(1+vanilla1)^0.5)-SUM($H325:K325),(Input!$H$230*(1+vanilla1)^0.5)/A20stdlife))</f>
        <v>n/a</v>
      </c>
      <c r="M325" s="69" t="str">
        <f>IF(A20stdlife="n/a","n/a",IF(M$3&gt;(A20stdlife+$F325),(Input!$H$230*(1+vanilla1)^0.5)-SUM($H325:L325),(Input!$H$230*(1+vanilla1)^0.5)/A20stdlife))</f>
        <v>n/a</v>
      </c>
      <c r="N325" s="69" t="str">
        <f>IF(A20stdlife="n/a","n/a",IF(N$3&gt;(A20stdlife+$F325),(Input!$H$230*(1+vanilla1)^0.5)-SUM($H325:M325),(Input!$H$230*(1+vanilla1)^0.5)/A20stdlife))</f>
        <v>n/a</v>
      </c>
      <c r="O325" s="69" t="str">
        <f>IF(A20stdlife="n/a","n/a",IF(O$3&gt;(A20stdlife+$F325),(Input!$H$230*(1+vanilla1)^0.5)-SUM($H325:N325),(Input!$H$230*(1+vanilla1)^0.5)/A20stdlife))</f>
        <v>n/a</v>
      </c>
      <c r="P325" s="69" t="str">
        <f>IF(A20stdlife="n/a","n/a",IF(P$3&gt;(A20stdlife+$F325),(Input!$H$230*(1+vanilla1)^0.5)-SUM($H325:O325),(Input!$H$230*(1+vanilla1)^0.5)/A20stdlife))</f>
        <v>n/a</v>
      </c>
      <c r="Q325" s="69" t="str">
        <f>IF(A20stdlife="n/a","n/a",IF(Q$3&gt;(A20stdlife+$F325),(Input!$H$230*(1+vanilla1)^0.5)-SUM($H325:P325),(Input!$H$230*(1+vanilla1)^0.5)/A20stdlife))</f>
        <v>n/a</v>
      </c>
      <c r="R325" s="69"/>
      <c r="S325" s="103"/>
      <c r="T325" s="103"/>
      <c r="U325" s="103"/>
      <c r="V325" s="103"/>
      <c r="W325" s="103"/>
      <c r="X325" s="103"/>
      <c r="Y325" s="103"/>
      <c r="Z325" s="103"/>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714"/>
      <c r="F326" s="87">
        <v>2</v>
      </c>
      <c r="G326" s="121"/>
      <c r="H326" s="146"/>
      <c r="I326" s="147"/>
      <c r="J326" s="69" t="str">
        <f>IF(A20stdlife="n/a","n/a",IF(J$3&gt;(A20stdlife+$F326),(Input!$I$230*(1+vanilla2)^0.5)-SUM($I326:I326),(Input!$I$230*(1+vanilla2)^0.5)/A20stdlife))</f>
        <v>n/a</v>
      </c>
      <c r="K326" s="69" t="str">
        <f>IF(A20stdlife="n/a","n/a",IF(K$3&gt;(A20stdlife+$F326),(Input!$I$230*(1+vanilla2)^0.5)-SUM($I326:J326),(Input!$I$230*(1+vanilla2)^0.5)/A20stdlife))</f>
        <v>n/a</v>
      </c>
      <c r="L326" s="69" t="str">
        <f>IF(A20stdlife="n/a","n/a",IF(L$3&gt;(A20stdlife+$F326),(Input!$I$230*(1+vanilla2)^0.5)-SUM($I326:K326),(Input!$I$230*(1+vanilla2)^0.5)/A20stdlife))</f>
        <v>n/a</v>
      </c>
      <c r="M326" s="69" t="str">
        <f>IF(A20stdlife="n/a","n/a",IF(M$3&gt;(A20stdlife+$F326),(Input!$I$230*(1+vanilla2)^0.5)-SUM($I326:L326),(Input!$I$230*(1+vanilla2)^0.5)/A20stdlife))</f>
        <v>n/a</v>
      </c>
      <c r="N326" s="69" t="str">
        <f>IF(A20stdlife="n/a","n/a",IF(N$3&gt;(A20stdlife+$F326),(Input!$I$230*(1+vanilla2)^0.5)-SUM($I326:M326),(Input!$I$230*(1+vanilla2)^0.5)/A20stdlife))</f>
        <v>n/a</v>
      </c>
      <c r="O326" s="69" t="str">
        <f>IF(A20stdlife="n/a","n/a",IF(O$3&gt;(A20stdlife+$F326),(Input!$I$230*(1+vanilla2)^0.5)-SUM($I326:N326),(Input!$I$230*(1+vanilla2)^0.5)/A20stdlife))</f>
        <v>n/a</v>
      </c>
      <c r="P326" s="69" t="str">
        <f>IF(A20stdlife="n/a","n/a",IF(P$3&gt;(A20stdlife+$F326),(Input!$I$230*(1+vanilla2)^0.5)-SUM($I326:O326),(Input!$I$230*(1+vanilla2)^0.5)/A20stdlife))</f>
        <v>n/a</v>
      </c>
      <c r="Q326" s="69" t="str">
        <f>IF(A20stdlife="n/a","n/a",IF(Q$3&gt;(A20stdlife+$F326),(Input!$I$230*(1+vanilla2)^0.5)-SUM($I326:P326),(Input!$I$230*(1+vanilla2)^0.5)/A20stdlife))</f>
        <v>n/a</v>
      </c>
      <c r="R326" s="69"/>
      <c r="S326" s="103"/>
      <c r="T326" s="103"/>
      <c r="U326" s="103"/>
      <c r="V326" s="103"/>
      <c r="W326" s="103"/>
      <c r="X326" s="103"/>
      <c r="Y326" s="103"/>
      <c r="Z326" s="103"/>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714"/>
      <c r="F327" s="87">
        <v>3</v>
      </c>
      <c r="G327" s="121"/>
      <c r="H327" s="146"/>
      <c r="I327" s="148"/>
      <c r="J327" s="147"/>
      <c r="K327" s="69" t="str">
        <f>IF(A20stdlife="n/a","n/a",IF(K$3&gt;(A20stdlife+$F327),(Input!$J$230*(1+vanilla3)^0.5)-SUM($J327:J327),(Input!$J$230*(1+vanilla3)^0.5)/A20stdlife))</f>
        <v>n/a</v>
      </c>
      <c r="L327" s="69" t="str">
        <f>IF(A20stdlife="n/a","n/a",IF(L$3&gt;(A20stdlife+$F327),(Input!$J$230*(1+vanilla3)^0.5)-SUM($J327:K327),(Input!$J$230*(1+vanilla3)^0.5)/A20stdlife))</f>
        <v>n/a</v>
      </c>
      <c r="M327" s="69" t="str">
        <f>IF(A20stdlife="n/a","n/a",IF(M$3&gt;(A20stdlife+$F327),(Input!$J$230*(1+vanilla3)^0.5)-SUM($J327:L327),(Input!$J$230*(1+vanilla3)^0.5)/A20stdlife))</f>
        <v>n/a</v>
      </c>
      <c r="N327" s="69" t="str">
        <f>IF(A20stdlife="n/a","n/a",IF(N$3&gt;(A20stdlife+$F327),(Input!$J$230*(1+vanilla3)^0.5)-SUM($J327:M327),(Input!$J$230*(1+vanilla3)^0.5)/A20stdlife))</f>
        <v>n/a</v>
      </c>
      <c r="O327" s="69" t="str">
        <f>IF(A20stdlife="n/a","n/a",IF(O$3&gt;(A20stdlife+$F327),(Input!$J$230*(1+vanilla3)^0.5)-SUM($J327:N327),(Input!$J$230*(1+vanilla3)^0.5)/A20stdlife))</f>
        <v>n/a</v>
      </c>
      <c r="P327" s="69" t="str">
        <f>IF(A20stdlife="n/a","n/a",IF(P$3&gt;(A20stdlife+$F327),(Input!$J$230*(1+vanilla3)^0.5)-SUM($J327:O327),(Input!$J$230*(1+vanilla3)^0.5)/A20stdlife))</f>
        <v>n/a</v>
      </c>
      <c r="Q327" s="69" t="str">
        <f>IF(A20stdlife="n/a","n/a",IF(Q$3&gt;(A20stdlife+$F327),(Input!$J$230*(1+vanilla3)^0.5)-SUM($J327:P327),(Input!$J$230*(1+vanilla3)^0.5)/A20stdlife))</f>
        <v>n/a</v>
      </c>
      <c r="R327" s="69"/>
      <c r="S327" s="103"/>
      <c r="T327" s="103"/>
      <c r="U327" s="103"/>
      <c r="V327" s="103"/>
      <c r="W327" s="103"/>
      <c r="X327" s="103"/>
      <c r="Y327" s="103"/>
      <c r="Z327" s="103"/>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714"/>
      <c r="F328" s="87">
        <v>4</v>
      </c>
      <c r="G328" s="121"/>
      <c r="H328" s="146"/>
      <c r="I328" s="148"/>
      <c r="J328" s="148"/>
      <c r="K328" s="147"/>
      <c r="L328" s="69" t="str">
        <f>IF(A20stdlife="n/a","n/a",IF(L$3&gt;(A20stdlife+$F328),(Input!$K$230*(1+vanilla4)^0.5)-SUM($K328:K328),(Input!$K$230*(1+vanilla4)^0.5)/A20stdlife))</f>
        <v>n/a</v>
      </c>
      <c r="M328" s="69" t="str">
        <f>IF(A20stdlife="n/a","n/a",IF(M$3&gt;(A20stdlife+$F328),(Input!$K$230*(1+vanilla4)^0.5)-SUM($K328:L328),(Input!$K$230*(1+vanilla4)^0.5)/A20stdlife))</f>
        <v>n/a</v>
      </c>
      <c r="N328" s="69" t="str">
        <f>IF(A20stdlife="n/a","n/a",IF(N$3&gt;(A20stdlife+$F328),(Input!$K$230*(1+vanilla4)^0.5)-SUM($K328:M328),(Input!$K$230*(1+vanilla4)^0.5)/A20stdlife))</f>
        <v>n/a</v>
      </c>
      <c r="O328" s="69" t="str">
        <f>IF(A20stdlife="n/a","n/a",IF(O$3&gt;(A20stdlife+$F328),(Input!$K$230*(1+vanilla4)^0.5)-SUM($K328:N328),(Input!$K$230*(1+vanilla4)^0.5)/A20stdlife))</f>
        <v>n/a</v>
      </c>
      <c r="P328" s="69" t="str">
        <f>IF(A20stdlife="n/a","n/a",IF(P$3&gt;(A20stdlife+$F328),(Input!$K$230*(1+vanilla4)^0.5)-SUM($K328:O328),(Input!$K$230*(1+vanilla4)^0.5)/A20stdlife))</f>
        <v>n/a</v>
      </c>
      <c r="Q328" s="69" t="str">
        <f>IF(A20stdlife="n/a","n/a",IF(Q$3&gt;(A20stdlife+$F328),(Input!$K$230*(1+vanilla4)^0.5)-SUM($K328:P328),(Input!$K$230*(1+vanilla4)^0.5)/A20stdlife))</f>
        <v>n/a</v>
      </c>
      <c r="R328" s="69"/>
      <c r="S328" s="103"/>
      <c r="T328" s="103"/>
      <c r="U328" s="103"/>
      <c r="V328" s="103"/>
      <c r="W328" s="103"/>
      <c r="X328" s="103"/>
      <c r="Y328" s="103"/>
      <c r="Z328" s="103"/>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6"/>
      <c r="E329" s="714"/>
      <c r="F329" s="87">
        <v>5</v>
      </c>
      <c r="G329" s="27"/>
      <c r="H329" s="146"/>
      <c r="I329" s="148"/>
      <c r="J329" s="148"/>
      <c r="K329" s="148"/>
      <c r="L329" s="147"/>
      <c r="M329" s="69" t="str">
        <f>IF(A20stdlife="n/a","n/a",IF(M$3&gt;(A20stdlife+$F329),(Input!$L$230*(1+vanilla5)^0.5)-SUM($L329:L329),(Input!$L$230*(1+vanilla5)^0.5)/A20stdlife))</f>
        <v>n/a</v>
      </c>
      <c r="N329" s="69" t="str">
        <f>IF(A20stdlife="n/a","n/a",IF(N$3&gt;(A20stdlife+$F329),(Input!$L$230*(1+vanilla5)^0.5)-SUM($L329:M329),(Input!$L$230*(1+vanilla5)^0.5)/A20stdlife))</f>
        <v>n/a</v>
      </c>
      <c r="O329" s="69" t="str">
        <f>IF(A20stdlife="n/a","n/a",IF(O$3&gt;(A20stdlife+$F329),(Input!$L$230*(1+vanilla5)^0.5)-SUM($L329:N329),(Input!$L$230*(1+vanilla5)^0.5)/A20stdlife))</f>
        <v>n/a</v>
      </c>
      <c r="P329" s="69" t="str">
        <f>IF(A20stdlife="n/a","n/a",IF(P$3&gt;(A20stdlife+$F329),(Input!$L$230*(1+vanilla5)^0.5)-SUM($L329:O329),(Input!$L$230*(1+vanilla5)^0.5)/A20stdlife))</f>
        <v>n/a</v>
      </c>
      <c r="Q329" s="69" t="str">
        <f>IF(A20stdlife="n/a","n/a",IF(Q$3&gt;(A20stdlife+$F329),(Input!$L$230*(1+vanilla5)^0.5)-SUM($L329:P329),(Input!$L$230*(1+vanilla5)^0.5)/A20stdlife))</f>
        <v>n/a</v>
      </c>
      <c r="R329" s="69"/>
      <c r="S329" s="103"/>
      <c r="T329" s="103"/>
      <c r="U329" s="103"/>
      <c r="V329" s="103"/>
      <c r="W329" s="103"/>
      <c r="X329" s="103"/>
      <c r="Y329" s="103"/>
      <c r="Z329" s="103"/>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103"/>
      <c r="BE329" s="103"/>
      <c r="BF329" s="103"/>
      <c r="BG329" s="103"/>
      <c r="BH329" s="103"/>
      <c r="BI329" s="103"/>
      <c r="BJ329" s="103"/>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6"/>
      <c r="E330" s="714"/>
      <c r="F330" s="87">
        <v>6</v>
      </c>
      <c r="G330" s="27"/>
      <c r="H330" s="146"/>
      <c r="I330" s="148"/>
      <c r="J330" s="148"/>
      <c r="K330" s="148"/>
      <c r="L330" s="148"/>
      <c r="M330" s="147"/>
      <c r="N330" s="69" t="str">
        <f>IF(A20stdlife="n/a","n/a",IF(N$3&gt;(A20stdlife+$F330),(Input!$M$230*(1+vanilla6)^0.5)-SUM($M330:M330),(Input!$M$230*(1+vanilla6)^0.5)/A20stdlife))</f>
        <v>n/a</v>
      </c>
      <c r="O330" s="69" t="str">
        <f>IF(A20stdlife="n/a","n/a",IF(O$3&gt;(A20stdlife+$F330),(Input!$M$230*(1+vanilla6)^0.5)-SUM($M330:N330),(Input!$M$230*(1+vanilla6)^0.5)/A20stdlife))</f>
        <v>n/a</v>
      </c>
      <c r="P330" s="69" t="str">
        <f>IF(A20stdlife="n/a","n/a",IF(P$3&gt;(A20stdlife+$F330),(Input!$M$230*(1+vanilla6)^0.5)-SUM($M330:O330),(Input!$M$230*(1+vanilla6)^0.5)/A20stdlife))</f>
        <v>n/a</v>
      </c>
      <c r="Q330" s="69" t="str">
        <f>IF(A20stdlife="n/a","n/a",IF(Q$3&gt;(A20stdlife+$F330),(Input!$M$230*(1+vanilla6)^0.5)-SUM($M330:P330),(Input!$M$230*(1+vanilla6)^0.5)/A20stdlife))</f>
        <v>n/a</v>
      </c>
      <c r="R330" s="69"/>
      <c r="S330" s="103"/>
      <c r="T330" s="103"/>
      <c r="U330" s="103"/>
      <c r="V330" s="103"/>
      <c r="W330" s="103"/>
      <c r="X330" s="103"/>
      <c r="Y330" s="103"/>
      <c r="Z330" s="103"/>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9"/>
      <c r="B331" s="9"/>
      <c r="C331" s="9"/>
      <c r="D331" s="26"/>
      <c r="E331" s="714"/>
      <c r="F331" s="87">
        <v>7</v>
      </c>
      <c r="G331" s="27"/>
      <c r="H331" s="146"/>
      <c r="I331" s="148"/>
      <c r="J331" s="148"/>
      <c r="K331" s="148"/>
      <c r="L331" s="148"/>
      <c r="M331" s="148"/>
      <c r="N331" s="147"/>
      <c r="O331" s="69" t="str">
        <f>IF(A20stdlife="n/a","n/a",IF(O$3&gt;(A20stdlife+$F331),(Input!N$230*(1+vanilla7)^0.5)-SUM($N331:N331),(Input!$N$230*(1+vanilla7)^0.5)/A20stdlife))</f>
        <v>n/a</v>
      </c>
      <c r="P331" s="69" t="str">
        <f>IF(A20stdlife="n/a","n/a",IF(P$3&gt;(A20stdlife+$F331),(Input!O$230*(1+vanilla7)^0.5)-SUM($N331:O331),(Input!$N$230*(1+vanilla7)^0.5)/A20stdlife))</f>
        <v>n/a</v>
      </c>
      <c r="Q331" s="69" t="str">
        <f>IF(A20stdlife="n/a","n/a",IF(Q$3&gt;(A20stdlife+$F331),(Input!P$230*(1+vanilla7)^0.5)-SUM($N331:P331),(Input!$N$230*(1+vanilla7)^0.5)/A20stdlife))</f>
        <v>n/a</v>
      </c>
      <c r="R331" s="69"/>
      <c r="S331" s="103"/>
      <c r="T331" s="103"/>
      <c r="U331" s="103"/>
      <c r="V331" s="103"/>
      <c r="W331" s="103"/>
      <c r="X331" s="103"/>
      <c r="Y331" s="103"/>
      <c r="Z331" s="103"/>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714"/>
      <c r="F332" s="87">
        <v>8</v>
      </c>
      <c r="G332" s="27"/>
      <c r="H332" s="146"/>
      <c r="I332" s="148"/>
      <c r="J332" s="148"/>
      <c r="K332" s="148"/>
      <c r="L332" s="148"/>
      <c r="M332" s="148"/>
      <c r="N332" s="148"/>
      <c r="O332" s="147"/>
      <c r="P332" s="69" t="str">
        <f>IF(A20stdlife="n/a","n/a",IF(P$3&gt;(A20stdlife+$F332),(Input!$O$230*(1+vanilla8)^0.5)-SUM($O332:O332),(Input!$O$230*(1+vanilla8)^0.5)/A20stdlife))</f>
        <v>n/a</v>
      </c>
      <c r="Q332" s="69" t="str">
        <f>IF(A20stdlife="n/a","n/a",IF(Q$3&gt;(A20stdlife+$F332),(Input!$O$230*(1+vanilla8)^0.5)-SUM($O332:P332),(Input!$O$230*(1+vanilla8)^0.5)/A20stdlife))</f>
        <v>n/a</v>
      </c>
      <c r="R332" s="69"/>
      <c r="S332" s="103"/>
      <c r="T332" s="103"/>
      <c r="U332" s="103"/>
      <c r="V332" s="103"/>
      <c r="W332" s="103"/>
      <c r="X332" s="103"/>
      <c r="Y332" s="103"/>
      <c r="Z332" s="103"/>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714"/>
      <c r="F333" s="87">
        <v>9</v>
      </c>
      <c r="G333" s="27"/>
      <c r="H333" s="146"/>
      <c r="I333" s="148"/>
      <c r="J333" s="148"/>
      <c r="K333" s="148"/>
      <c r="L333" s="148"/>
      <c r="M333" s="148"/>
      <c r="N333" s="148"/>
      <c r="O333" s="148"/>
      <c r="P333" s="147"/>
      <c r="Q333" s="69" t="str">
        <f>IF(A20stdlife="n/a","n/a",IF(Q$3&gt;(A20stdlife+$F333),(Input!$P$230*(1+vanilla9)^0.5)-SUM($P333:P333),(Input!$P$230*(1+vanilla9)^0.5)/A20stdlife))</f>
        <v>n/a</v>
      </c>
      <c r="R333" s="69"/>
      <c r="S333" s="103"/>
      <c r="T333" s="103"/>
      <c r="U333" s="103"/>
      <c r="V333" s="103"/>
      <c r="W333" s="103"/>
      <c r="X333" s="103"/>
      <c r="Y333" s="103"/>
      <c r="Z333" s="103"/>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714"/>
      <c r="F334" s="88">
        <v>10</v>
      </c>
      <c r="G334" s="27"/>
      <c r="H334" s="146"/>
      <c r="I334" s="148"/>
      <c r="J334" s="148"/>
      <c r="K334" s="148"/>
      <c r="L334" s="148"/>
      <c r="M334" s="148"/>
      <c r="N334" s="148"/>
      <c r="O334" s="148"/>
      <c r="P334" s="148"/>
      <c r="Q334" s="147"/>
      <c r="R334" s="69"/>
      <c r="S334" s="103"/>
      <c r="T334" s="103"/>
      <c r="U334" s="103"/>
      <c r="V334" s="103"/>
      <c r="W334" s="103"/>
      <c r="X334" s="103"/>
      <c r="Y334" s="103"/>
      <c r="Z334" s="103"/>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 r="A335" s="9"/>
      <c r="B335" s="9"/>
      <c r="C335" s="9"/>
      <c r="D335" s="271">
        <f>Asset20</f>
        <v>0</v>
      </c>
      <c r="E335" s="9"/>
      <c r="F335" s="9"/>
      <c r="G335" s="121"/>
      <c r="H335" s="162">
        <f t="shared" ref="H335:M335" si="23">-SUM(H323:H334)</f>
        <v>0</v>
      </c>
      <c r="I335" s="162">
        <f t="shared" si="23"/>
        <v>0</v>
      </c>
      <c r="J335" s="162">
        <f t="shared" si="23"/>
        <v>0</v>
      </c>
      <c r="K335" s="162">
        <f t="shared" si="23"/>
        <v>0</v>
      </c>
      <c r="L335" s="162">
        <f t="shared" si="23"/>
        <v>0</v>
      </c>
      <c r="M335" s="162">
        <f t="shared" si="23"/>
        <v>0</v>
      </c>
      <c r="N335" s="69">
        <f>IF(COUNT($H335:M335)&gt;=Input!$Y$7,0, -SUM(N323:N334))</f>
        <v>0</v>
      </c>
      <c r="O335" s="69">
        <f>IF(COUNT($H335:N335)&gt;=Input!$Y$7,0, -SUM(O323:O334))</f>
        <v>0</v>
      </c>
      <c r="P335" s="69">
        <f>IF(COUNT($H335:O335)&gt;=Input!$Y$7,0, -SUM(P323:P334))</f>
        <v>0</v>
      </c>
      <c r="Q335" s="69">
        <f>IF(COUNT($H335:P335)&gt;=Input!$Y$7,0, -SUM(Q323:Q334))</f>
        <v>0</v>
      </c>
      <c r="R335" s="67"/>
      <c r="S335" s="105"/>
      <c r="T335" s="105"/>
      <c r="U335" s="105"/>
      <c r="V335" s="105"/>
      <c r="W335" s="105"/>
      <c r="X335" s="105"/>
      <c r="Y335" s="105"/>
      <c r="Z335" s="105"/>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33"/>
      <c r="AX335" s="233"/>
      <c r="AY335" s="233"/>
      <c r="AZ335" s="233"/>
      <c r="BA335" s="233"/>
      <c r="BB335" s="233"/>
      <c r="BC335" s="233"/>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272">
        <f>Asset21</f>
        <v>0</v>
      </c>
      <c r="D336" s="158"/>
      <c r="E336" s="32" t="s">
        <v>26</v>
      </c>
      <c r="F336" s="31"/>
      <c r="G336" s="177"/>
      <c r="H336" s="68" t="str">
        <f>IF(H$3&gt;A21remlife,A21value-$G$650-SUM($G336:G336),IF(A21remlife="N/A","n/a",(A21value-$G$650)/A21remlife))</f>
        <v>n/a</v>
      </c>
      <c r="I336" s="68" t="str">
        <f>IF(I$3&gt;A21remlife,A21value-$G$650-SUM($G336:H336),IF(A21remlife="N/A","n/a",(A21value-$G$650)/A21remlife))</f>
        <v>n/a</v>
      </c>
      <c r="J336" s="68" t="str">
        <f>IF(J$3&gt;A21remlife,A21value-$G$650-SUM($G336:I336),IF(A21remlife="N/A","n/a",(A21value-$G$650)/A21remlife))</f>
        <v>n/a</v>
      </c>
      <c r="K336" s="68" t="str">
        <f>IF(K$3&gt;A21remlife,A21value-$G$650-SUM($G336:J336),IF(A21remlife="N/A","n/a",(A21value-$G$650)/A21remlife))</f>
        <v>n/a</v>
      </c>
      <c r="L336" s="68" t="str">
        <f>IF(L$3&gt;A21remlife,A21value-$G$650-SUM($G336:K336),IF(A21remlife="N/A","n/a",(A21value-$G$650)/A21remlife))</f>
        <v>n/a</v>
      </c>
      <c r="M336" s="68" t="str">
        <f>IF(M$3&gt;A21remlife,A21value-$G$650-SUM($G336:L336),IF(A21remlife="N/A","n/a",(A21value-$G$650)/A21remlife))</f>
        <v>n/a</v>
      </c>
      <c r="N336" s="68" t="str">
        <f>IF(N$3&gt;A21remlife,A21value-$G$650-SUM($G336:M336),IF(A21remlife="N/A","n/a",(A21value-$G$650)/A21remlife))</f>
        <v>n/a</v>
      </c>
      <c r="O336" s="68" t="str">
        <f>IF(O$3&gt;A21remlife,A21value-$G$650-SUM($G336:N336),IF(A21remlife="N/A","n/a",(A21value-$G$650)/A21remlife))</f>
        <v>n/a</v>
      </c>
      <c r="P336" s="68" t="str">
        <f>IF(P$3&gt;A21remlife,A21value-$G$650-SUM($G336:O336),IF(A21remlife="N/A","n/a",(A21value-$G$650)/A21remlife))</f>
        <v>n/a</v>
      </c>
      <c r="Q336" s="68" t="str">
        <f>IF(Q$3&gt;A21remlife,A21value-$G$650-SUM($G336:P336),IF(A21remlife="N/A","n/a",(A21value-$G$650)/A21remlife))</f>
        <v>n/a</v>
      </c>
      <c r="R336" s="68"/>
      <c r="S336" s="103"/>
      <c r="T336" s="103"/>
      <c r="U336" s="103"/>
      <c r="V336" s="103"/>
      <c r="W336" s="103"/>
      <c r="X336" s="103"/>
      <c r="Y336" s="103"/>
      <c r="Z336" s="103"/>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9"/>
      <c r="D337" s="26"/>
      <c r="E337" s="713" t="s">
        <v>82</v>
      </c>
      <c r="F337" s="87"/>
      <c r="G337" s="121"/>
      <c r="H337" s="69"/>
      <c r="I337" s="69"/>
      <c r="J337" s="69"/>
      <c r="K337" s="69"/>
      <c r="L337" s="69"/>
      <c r="M337" s="160"/>
      <c r="N337" s="112"/>
      <c r="O337" s="69"/>
      <c r="P337" s="69"/>
      <c r="Q337" s="69"/>
      <c r="R337" s="69"/>
      <c r="S337" s="103"/>
      <c r="T337" s="103"/>
      <c r="U337" s="103"/>
      <c r="V337" s="103"/>
      <c r="W337" s="103"/>
      <c r="X337" s="103"/>
      <c r="Y337" s="103"/>
      <c r="Z337" s="103"/>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714"/>
      <c r="F338" s="87">
        <v>1</v>
      </c>
      <c r="G338" s="121"/>
      <c r="H338" s="145"/>
      <c r="I338" s="69" t="str">
        <f>IF(A21stdlife="n/a","n/a",IF(I$3&gt;(A21stdlife+$F338),(Input!$H$231*(1+vanilla1)^0.5)-SUM($H338:H338),(Input!$H$231*(1+vanilla1)^0.5)/A21stdlife))</f>
        <v>n/a</v>
      </c>
      <c r="J338" s="69" t="str">
        <f>IF(A21stdlife="n/a","n/a",IF(J$3&gt;(A21stdlife+$F338),(Input!$H$231*(1+vanilla1)^0.5)-SUM($H338:I338),(Input!$H$231*(1+vanilla1)^0.5)/A21stdlife))</f>
        <v>n/a</v>
      </c>
      <c r="K338" s="69" t="str">
        <f>IF(A21stdlife="n/a","n/a",IF(K$3&gt;(A21stdlife+$F338),(Input!$H$231*(1+vanilla1)^0.5)-SUM($H338:J338),(Input!$H$231*(1+vanilla1)^0.5)/A21stdlife))</f>
        <v>n/a</v>
      </c>
      <c r="L338" s="69" t="str">
        <f>IF(A21stdlife="n/a","n/a",IF(L$3&gt;(A21stdlife+$F338),(Input!$H$231*(1+vanilla1)^0.5)-SUM($H338:K338),(Input!$H$231*(1+vanilla1)^0.5)/A21stdlife))</f>
        <v>n/a</v>
      </c>
      <c r="M338" s="69" t="str">
        <f>IF(A21stdlife="n/a","n/a",IF(M$3&gt;(A21stdlife+$F338),(Input!$H$231*(1+vanilla1)^0.5)-SUM($H338:L338),(Input!$H$231*(1+vanilla1)^0.5)/A21stdlife))</f>
        <v>n/a</v>
      </c>
      <c r="N338" s="69" t="str">
        <f>IF(A21stdlife="n/a","n/a",IF(N$3&gt;(A21stdlife+$F338),(Input!$H$231*(1+vanilla1)^0.5)-SUM($H338:M338),(Input!$H$231*(1+vanilla1)^0.5)/A21stdlife))</f>
        <v>n/a</v>
      </c>
      <c r="O338" s="69" t="str">
        <f>IF(A21stdlife="n/a","n/a",IF(O$3&gt;(A21stdlife+$F338),(Input!$H$231*(1+vanilla1)^0.5)-SUM($H338:N338),(Input!$H$231*(1+vanilla1)^0.5)/A21stdlife))</f>
        <v>n/a</v>
      </c>
      <c r="P338" s="69" t="str">
        <f>IF(A21stdlife="n/a","n/a",IF(P$3&gt;(A21stdlife+$F338),(Input!$H$231*(1+vanilla1)^0.5)-SUM($H338:O338),(Input!$H$231*(1+vanilla1)^0.5)/A21stdlife))</f>
        <v>n/a</v>
      </c>
      <c r="Q338" s="69" t="str">
        <f>IF(A21stdlife="n/a","n/a",IF(Q$3&gt;(A21stdlife+$F338),(Input!$H$231*(1+vanilla1)^0.5)-SUM($H338:P338),(Input!$H$231*(1+vanilla1)^0.5)/A21stdlife))</f>
        <v>n/a</v>
      </c>
      <c r="R338" s="69"/>
      <c r="S338" s="103"/>
      <c r="T338" s="103"/>
      <c r="U338" s="103"/>
      <c r="V338" s="103"/>
      <c r="W338" s="103"/>
      <c r="X338" s="103"/>
      <c r="Y338" s="103"/>
      <c r="Z338" s="103"/>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714"/>
      <c r="F339" s="87">
        <v>2</v>
      </c>
      <c r="G339" s="121"/>
      <c r="H339" s="146"/>
      <c r="I339" s="147"/>
      <c r="J339" s="69" t="str">
        <f>IF(A21stdlife="n/a","n/a",IF(J$3&gt;(A21stdlife+$F339),(Input!$I$231*(1+vanilla2)^0.5)-SUM($I339:I339),(Input!$I$231*(1+vanilla2)^0.5)/A21stdlife))</f>
        <v>n/a</v>
      </c>
      <c r="K339" s="69" t="str">
        <f>IF(A21stdlife="n/a","n/a",IF(K$3&gt;(A21stdlife+$F339),(Input!$I$231*(1+vanilla2)^0.5)-SUM($I339:J339),(Input!$I$231*(1+vanilla2)^0.5)/A21stdlife))</f>
        <v>n/a</v>
      </c>
      <c r="L339" s="69" t="str">
        <f>IF(A21stdlife="n/a","n/a",IF(L$3&gt;(A21stdlife+$F339),(Input!$I$231*(1+vanilla2)^0.5)-SUM($I339:K339),(Input!$I$231*(1+vanilla2)^0.5)/A21stdlife))</f>
        <v>n/a</v>
      </c>
      <c r="M339" s="69" t="str">
        <f>IF(A21stdlife="n/a","n/a",IF(M$3&gt;(A21stdlife+$F339),(Input!$I$231*(1+vanilla2)^0.5)-SUM($I339:L339),(Input!$I$231*(1+vanilla2)^0.5)/A21stdlife))</f>
        <v>n/a</v>
      </c>
      <c r="N339" s="69" t="str">
        <f>IF(A21stdlife="n/a","n/a",IF(N$3&gt;(A21stdlife+$F339),(Input!$I$231*(1+vanilla2)^0.5)-SUM($I339:M339),(Input!$I$231*(1+vanilla2)^0.5)/A21stdlife))</f>
        <v>n/a</v>
      </c>
      <c r="O339" s="69" t="str">
        <f>IF(A21stdlife="n/a","n/a",IF(O$3&gt;(A21stdlife+$F339),(Input!$I$231*(1+vanilla2)^0.5)-SUM($I339:N339),(Input!$I$231*(1+vanilla2)^0.5)/A21stdlife))</f>
        <v>n/a</v>
      </c>
      <c r="P339" s="69" t="str">
        <f>IF(A21stdlife="n/a","n/a",IF(P$3&gt;(A21stdlife+$F339),(Input!$I$231*(1+vanilla2)^0.5)-SUM($I339:O339),(Input!$I$231*(1+vanilla2)^0.5)/A21stdlife))</f>
        <v>n/a</v>
      </c>
      <c r="Q339" s="69" t="str">
        <f>IF(A21stdlife="n/a","n/a",IF(Q$3&gt;(A21stdlife+$F339),(Input!$I$231*(1+vanilla2)^0.5)-SUM($I339:P339),(Input!$I$231*(1+vanilla2)^0.5)/A21stdlife))</f>
        <v>n/a</v>
      </c>
      <c r="R339" s="69"/>
      <c r="S339" s="103"/>
      <c r="T339" s="103"/>
      <c r="U339" s="103"/>
      <c r="V339" s="103"/>
      <c r="W339" s="103"/>
      <c r="X339" s="103"/>
      <c r="Y339" s="103"/>
      <c r="Z339" s="103"/>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714"/>
      <c r="F340" s="87">
        <v>3</v>
      </c>
      <c r="G340" s="121"/>
      <c r="H340" s="146"/>
      <c r="I340" s="148"/>
      <c r="J340" s="147"/>
      <c r="K340" s="69" t="str">
        <f>IF(A21stdlife="n/a","n/a",IF(K$3&gt;(A21stdlife+$F340),(Input!$J$231*(1+vanilla3)^0.5)-SUM($J340:J340),(Input!$J$231*(1+vanilla3)^0.5)/A21stdlife))</f>
        <v>n/a</v>
      </c>
      <c r="L340" s="69" t="str">
        <f>IF(A21stdlife="n/a","n/a",IF(L$3&gt;(A21stdlife+$F340),(Input!$J$231*(1+vanilla3)^0.5)-SUM($J340:K340),(Input!$J$231*(1+vanilla3)^0.5)/A21stdlife))</f>
        <v>n/a</v>
      </c>
      <c r="M340" s="69" t="str">
        <f>IF(A21stdlife="n/a","n/a",IF(M$3&gt;(A21stdlife+$F340),(Input!$J$231*(1+vanilla3)^0.5)-SUM($J340:L340),(Input!$J$231*(1+vanilla3)^0.5)/A21stdlife))</f>
        <v>n/a</v>
      </c>
      <c r="N340" s="69" t="str">
        <f>IF(A21stdlife="n/a","n/a",IF(N$3&gt;(A21stdlife+$F340),(Input!$J$231*(1+vanilla3)^0.5)-SUM($J340:M340),(Input!$J$231*(1+vanilla3)^0.5)/A21stdlife))</f>
        <v>n/a</v>
      </c>
      <c r="O340" s="69" t="str">
        <f>IF(A21stdlife="n/a","n/a",IF(O$3&gt;(A21stdlife+$F340),(Input!$J$231*(1+vanilla3)^0.5)-SUM($J340:N340),(Input!$J$231*(1+vanilla3)^0.5)/A21stdlife))</f>
        <v>n/a</v>
      </c>
      <c r="P340" s="69" t="str">
        <f>IF(A21stdlife="n/a","n/a",IF(P$3&gt;(A21stdlife+$F340),(Input!$J$231*(1+vanilla3)^0.5)-SUM($J340:O340),(Input!$J$231*(1+vanilla3)^0.5)/A21stdlife))</f>
        <v>n/a</v>
      </c>
      <c r="Q340" s="69" t="str">
        <f>IF(A21stdlife="n/a","n/a",IF(Q$3&gt;(A21stdlife+$F340),(Input!$J$231*(1+vanilla3)^0.5)-SUM($J340:P340),(Input!$J$231*(1+vanilla3)^0.5)/A21stdlife))</f>
        <v>n/a</v>
      </c>
      <c r="R340" s="69"/>
      <c r="S340" s="103"/>
      <c r="T340" s="103"/>
      <c r="U340" s="103"/>
      <c r="V340" s="103"/>
      <c r="W340" s="103"/>
      <c r="X340" s="103"/>
      <c r="Y340" s="103"/>
      <c r="Z340" s="103"/>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714"/>
      <c r="F341" s="87">
        <v>4</v>
      </c>
      <c r="G341" s="121"/>
      <c r="H341" s="146"/>
      <c r="I341" s="148"/>
      <c r="J341" s="148"/>
      <c r="K341" s="147"/>
      <c r="L341" s="69" t="str">
        <f>IF(A21stdlife="n/a","n/a",IF(L$3&gt;(A21stdlife+$F341),(Input!$K$231*(1+vanilla4)^0.5)-SUM($K341:K341),(Input!$K$231*(1+vanilla4)^0.5)/A21stdlife))</f>
        <v>n/a</v>
      </c>
      <c r="M341" s="69" t="str">
        <f>IF(A21stdlife="n/a","n/a",IF(M$3&gt;(A21stdlife+$F341),(Input!$K$231*(1+vanilla4)^0.5)-SUM($K341:L341),(Input!$K$231*(1+vanilla4)^0.5)/A21stdlife))</f>
        <v>n/a</v>
      </c>
      <c r="N341" s="69" t="str">
        <f>IF(A21stdlife="n/a","n/a",IF(N$3&gt;(A21stdlife+$F341),(Input!$K$231*(1+vanilla4)^0.5)-SUM($K341:M341),(Input!$K$231*(1+vanilla4)^0.5)/A21stdlife))</f>
        <v>n/a</v>
      </c>
      <c r="O341" s="69" t="str">
        <f>IF(A21stdlife="n/a","n/a",IF(O$3&gt;(A21stdlife+$F341),(Input!$K$231*(1+vanilla4)^0.5)-SUM($K341:N341),(Input!$K$231*(1+vanilla4)^0.5)/A21stdlife))</f>
        <v>n/a</v>
      </c>
      <c r="P341" s="69" t="str">
        <f>IF(A21stdlife="n/a","n/a",IF(P$3&gt;(A21stdlife+$F341),(Input!$K$231*(1+vanilla4)^0.5)-SUM($K341:O341),(Input!$K$231*(1+vanilla4)^0.5)/A21stdlife))</f>
        <v>n/a</v>
      </c>
      <c r="Q341" s="69" t="str">
        <f>IF(A21stdlife="n/a","n/a",IF(Q$3&gt;(A21stdlife+$F341),(Input!$K$231*(1+vanilla4)^0.5)-SUM($K341:P341),(Input!$K$231*(1+vanilla4)^0.5)/A21stdlife))</f>
        <v>n/a</v>
      </c>
      <c r="R341" s="69"/>
      <c r="S341" s="103"/>
      <c r="T341" s="103"/>
      <c r="U341" s="103"/>
      <c r="V341" s="103"/>
      <c r="W341" s="103"/>
      <c r="X341" s="103"/>
      <c r="Y341" s="103"/>
      <c r="Z341" s="103"/>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6"/>
      <c r="E342" s="714"/>
      <c r="F342" s="87">
        <v>5</v>
      </c>
      <c r="G342" s="27"/>
      <c r="H342" s="146"/>
      <c r="I342" s="148"/>
      <c r="J342" s="148"/>
      <c r="K342" s="148"/>
      <c r="L342" s="147"/>
      <c r="M342" s="69" t="str">
        <f>IF(A21stdlife="n/a","n/a",IF(M$3&gt;(A21stdlife+$F342),(Input!$L$231*(1+vanilla5)^0.5)-SUM($L342:L342),(Input!$L$231*(1+vanilla5)^0.5)/A21stdlife))</f>
        <v>n/a</v>
      </c>
      <c r="N342" s="69" t="str">
        <f>IF(A21stdlife="n/a","n/a",IF(N$3&gt;(A21stdlife+$F342),(Input!$L$231*(1+vanilla5)^0.5)-SUM($L342:M342),(Input!$L$231*(1+vanilla5)^0.5)/A21stdlife))</f>
        <v>n/a</v>
      </c>
      <c r="O342" s="69" t="str">
        <f>IF(A21stdlife="n/a","n/a",IF(O$3&gt;(A21stdlife+$F342),(Input!$L$231*(1+vanilla5)^0.5)-SUM($L342:N342),(Input!$L$231*(1+vanilla5)^0.5)/A21stdlife))</f>
        <v>n/a</v>
      </c>
      <c r="P342" s="69" t="str">
        <f>IF(A21stdlife="n/a","n/a",IF(P$3&gt;(A21stdlife+$F342),(Input!$L$231*(1+vanilla5)^0.5)-SUM($L342:O342),(Input!$L$231*(1+vanilla5)^0.5)/A21stdlife))</f>
        <v>n/a</v>
      </c>
      <c r="Q342" s="69" t="str">
        <f>IF(A21stdlife="n/a","n/a",IF(Q$3&gt;(A21stdlife+$F342),(Input!$L$231*(1+vanilla5)^0.5)-SUM($L342:P342),(Input!$L$231*(1+vanilla5)^0.5)/A21stdlife))</f>
        <v>n/a</v>
      </c>
      <c r="R342" s="69"/>
      <c r="S342" s="103"/>
      <c r="T342" s="103"/>
      <c r="U342" s="103"/>
      <c r="V342" s="103"/>
      <c r="W342" s="103"/>
      <c r="X342" s="103"/>
      <c r="Y342" s="103"/>
      <c r="Z342" s="103"/>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103"/>
      <c r="BE342" s="103"/>
      <c r="BF342" s="103"/>
      <c r="BG342" s="103"/>
      <c r="BH342" s="103"/>
      <c r="BI342" s="103"/>
      <c r="BJ342" s="103"/>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6"/>
      <c r="E343" s="714"/>
      <c r="F343" s="87">
        <v>6</v>
      </c>
      <c r="G343" s="27"/>
      <c r="H343" s="146"/>
      <c r="I343" s="148"/>
      <c r="J343" s="148"/>
      <c r="K343" s="148"/>
      <c r="L343" s="148"/>
      <c r="M343" s="147"/>
      <c r="N343" s="69" t="str">
        <f>IF(A21stdlife="n/a","n/a",IF(N$3&gt;(A21stdlife+$F343),(Input!$M$231*(1+vanilla6)^0.5)-SUM($M343:M343),(Input!$M$231*(1+vanilla6)^0.5)/A21stdlife))</f>
        <v>n/a</v>
      </c>
      <c r="O343" s="69" t="str">
        <f>IF(A21stdlife="n/a","n/a",IF(O$3&gt;(A21stdlife+$F343),(Input!$M$231*(1+vanilla6)^0.5)-SUM($M343:N343),(Input!$M$231*(1+vanilla6)^0.5)/A21stdlife))</f>
        <v>n/a</v>
      </c>
      <c r="P343" s="69" t="str">
        <f>IF(A21stdlife="n/a","n/a",IF(P$3&gt;(A21stdlife+$F343),(Input!$M$231*(1+vanilla6)^0.5)-SUM($M343:O343),(Input!$M$231*(1+vanilla6)^0.5)/A21stdlife))</f>
        <v>n/a</v>
      </c>
      <c r="Q343" s="69" t="str">
        <f>IF(A21stdlife="n/a","n/a",IF(Q$3&gt;(A21stdlife+$F343),(Input!$M$231*(1+vanilla6)^0.5)-SUM($M343:P343),(Input!$M$231*(1+vanilla6)^0.5)/A21stdlife))</f>
        <v>n/a</v>
      </c>
      <c r="R343" s="69"/>
      <c r="S343" s="103"/>
      <c r="T343" s="103"/>
      <c r="U343" s="103"/>
      <c r="V343" s="103"/>
      <c r="W343" s="103"/>
      <c r="X343" s="103"/>
      <c r="Y343" s="103"/>
      <c r="Z343" s="103"/>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9"/>
      <c r="B344" s="9"/>
      <c r="C344" s="9"/>
      <c r="D344" s="26"/>
      <c r="E344" s="714"/>
      <c r="F344" s="87">
        <v>7</v>
      </c>
      <c r="G344" s="27"/>
      <c r="H344" s="146"/>
      <c r="I344" s="148"/>
      <c r="J344" s="148"/>
      <c r="K344" s="148"/>
      <c r="L344" s="148"/>
      <c r="M344" s="148"/>
      <c r="N344" s="147"/>
      <c r="O344" s="69" t="str">
        <f>IF(A22stdlife="n/a","n/a",IF(O$3&gt;(A22stdlife+$F344),(Input!N$231*(1+vanilla7)^0.5)-SUM($N344:N344),(Input!$N$231*(1+vanilla7)^0.5)/A21stdlife))</f>
        <v>n/a</v>
      </c>
      <c r="P344" s="69" t="str">
        <f>IF(A22stdlife="n/a","n/a",IF(P$3&gt;(A22stdlife+$F344),(Input!O$231*(1+vanilla7)^0.5)-SUM($N344:O344),(Input!$N$231*(1+vanilla7)^0.5)/A21stdlife))</f>
        <v>n/a</v>
      </c>
      <c r="Q344" s="69" t="str">
        <f>IF(A22stdlife="n/a","n/a",IF(Q$3&gt;(A22stdlife+$F344),(Input!P$231*(1+vanilla7)^0.5)-SUM($N344:P344),(Input!$N$231*(1+vanilla7)^0.5)/A21stdlife))</f>
        <v>n/a</v>
      </c>
      <c r="R344" s="69"/>
      <c r="S344" s="103"/>
      <c r="T344" s="103"/>
      <c r="U344" s="103"/>
      <c r="V344" s="103"/>
      <c r="W344" s="103"/>
      <c r="X344" s="103"/>
      <c r="Y344" s="103"/>
      <c r="Z344" s="103"/>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714"/>
      <c r="F345" s="87">
        <v>8</v>
      </c>
      <c r="G345" s="27"/>
      <c r="H345" s="146"/>
      <c r="I345" s="148"/>
      <c r="J345" s="148"/>
      <c r="K345" s="148"/>
      <c r="L345" s="148"/>
      <c r="M345" s="148"/>
      <c r="N345" s="148"/>
      <c r="O345" s="147"/>
      <c r="P345" s="69" t="str">
        <f>IF(A21stdlife="n/a","n/a",IF(P$3&gt;(A21stdlife+$F345),(Input!$O$231*(1+vanilla8)^0.5)-SUM($O345:O345),(Input!$O$231*(1+vanilla8)^0.5)/A21stdlife))</f>
        <v>n/a</v>
      </c>
      <c r="Q345" s="69" t="str">
        <f>IF(A21stdlife="n/a","n/a",IF(Q$3&gt;(A21stdlife+$F345),(Input!$O$231*(1+vanilla8)^0.5)-SUM($O345:P345),(Input!$O$231*(1+vanilla8)^0.5)/A21stdlife))</f>
        <v>n/a</v>
      </c>
      <c r="R345" s="69"/>
      <c r="S345" s="103"/>
      <c r="T345" s="103"/>
      <c r="U345" s="103"/>
      <c r="V345" s="103"/>
      <c r="W345" s="103"/>
      <c r="X345" s="103"/>
      <c r="Y345" s="103"/>
      <c r="Z345" s="103"/>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714"/>
      <c r="F346" s="87">
        <v>9</v>
      </c>
      <c r="G346" s="27"/>
      <c r="H346" s="146"/>
      <c r="I346" s="148"/>
      <c r="J346" s="148"/>
      <c r="K346" s="148"/>
      <c r="L346" s="148"/>
      <c r="M346" s="148"/>
      <c r="N346" s="148"/>
      <c r="O346" s="148"/>
      <c r="P346" s="147"/>
      <c r="Q346" s="69" t="str">
        <f>IF(A21stdlife="n/a","n/a",IF(Q$3&gt;(A21stdlife+$F346),(Input!$P$231*(1+vanilla9)^0.5)-SUM($P346:P346),(Input!$P$231*(1+vanilla9)^0.5)/A21stdlife))</f>
        <v>n/a</v>
      </c>
      <c r="R346" s="69"/>
      <c r="S346" s="103"/>
      <c r="T346" s="103"/>
      <c r="U346" s="103"/>
      <c r="V346" s="103"/>
      <c r="W346" s="103"/>
      <c r="X346" s="103"/>
      <c r="Y346" s="103"/>
      <c r="Z346" s="103"/>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714"/>
      <c r="F347" s="88">
        <v>10</v>
      </c>
      <c r="G347" s="27"/>
      <c r="H347" s="146"/>
      <c r="I347" s="148"/>
      <c r="J347" s="148"/>
      <c r="K347" s="148"/>
      <c r="L347" s="148"/>
      <c r="M347" s="148"/>
      <c r="N347" s="148"/>
      <c r="O347" s="148"/>
      <c r="P347" s="148"/>
      <c r="Q347" s="147"/>
      <c r="R347" s="69"/>
      <c r="S347" s="103"/>
      <c r="T347" s="103"/>
      <c r="U347" s="103"/>
      <c r="V347" s="103"/>
      <c r="W347" s="103"/>
      <c r="X347" s="103"/>
      <c r="Y347" s="103"/>
      <c r="Z347" s="103"/>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 r="A348" s="9"/>
      <c r="B348" s="9"/>
      <c r="C348" s="9"/>
      <c r="D348" s="271">
        <f>Asset21</f>
        <v>0</v>
      </c>
      <c r="E348" s="9"/>
      <c r="F348" s="9"/>
      <c r="G348" s="121"/>
      <c r="H348" s="162">
        <f t="shared" ref="H348:M348" si="24">-SUM(H336:H347)</f>
        <v>0</v>
      </c>
      <c r="I348" s="162">
        <f t="shared" si="24"/>
        <v>0</v>
      </c>
      <c r="J348" s="162">
        <f t="shared" si="24"/>
        <v>0</v>
      </c>
      <c r="K348" s="162">
        <f t="shared" si="24"/>
        <v>0</v>
      </c>
      <c r="L348" s="162">
        <f t="shared" si="24"/>
        <v>0</v>
      </c>
      <c r="M348" s="162">
        <f t="shared" si="24"/>
        <v>0</v>
      </c>
      <c r="N348" s="69">
        <f>IF(COUNT($H348:M348)&gt;=Input!$Y$7,0, -SUM(N336:N347))</f>
        <v>0</v>
      </c>
      <c r="O348" s="69">
        <f>IF(COUNT($H348:N348)&gt;=Input!$Y$7,0, -SUM(O336:O347))</f>
        <v>0</v>
      </c>
      <c r="P348" s="69">
        <f>IF(COUNT($H348:O348)&gt;=Input!$Y$7,0, -SUM(P336:P347))</f>
        <v>0</v>
      </c>
      <c r="Q348" s="69">
        <f>IF(COUNT($H348:P348)&gt;=Input!$Y$7,0, -SUM(Q336:Q347))</f>
        <v>0</v>
      </c>
      <c r="R348" s="67"/>
      <c r="S348" s="105"/>
      <c r="T348" s="105"/>
      <c r="U348" s="105"/>
      <c r="V348" s="105"/>
      <c r="W348" s="105"/>
      <c r="X348" s="105"/>
      <c r="Y348" s="105"/>
      <c r="Z348" s="105"/>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272">
        <f>Asset22</f>
        <v>0</v>
      </c>
      <c r="D349" s="158"/>
      <c r="E349" s="32" t="s">
        <v>26</v>
      </c>
      <c r="F349" s="31"/>
      <c r="G349" s="177"/>
      <c r="H349" s="68" t="str">
        <f>IF(H$3&gt;A22remlife,A22value-$G$651-SUM($G349:G349),IF(A22remlife="N/A","n/a",(A22value-$G$651)/A22remlife))</f>
        <v>n/a</v>
      </c>
      <c r="I349" s="68" t="str">
        <f>IF(I$3&gt;A22remlife,A22value-$G$651-SUM($G349:H349),IF(A22remlife="N/A","n/a",(A22value-$G$651)/A22remlife))</f>
        <v>n/a</v>
      </c>
      <c r="J349" s="68" t="str">
        <f>IF(J$3&gt;A22remlife,A22value-$G$651-SUM($G349:I349),IF(A22remlife="N/A","n/a",(A22value-$G$651)/A22remlife))</f>
        <v>n/a</v>
      </c>
      <c r="K349" s="68" t="str">
        <f>IF(K$3&gt;A22remlife,A22value-$G$651-SUM($G349:J349),IF(A22remlife="N/A","n/a",(A22value-$G$651)/A22remlife))</f>
        <v>n/a</v>
      </c>
      <c r="L349" s="68" t="str">
        <f>IF(L$3&gt;A22remlife,A22value-$G$651-SUM($G349:K349),IF(A22remlife="N/A","n/a",(A22value-$G$651)/A22remlife))</f>
        <v>n/a</v>
      </c>
      <c r="M349" s="68" t="str">
        <f>IF(M$3&gt;A22remlife,A22value-$G$651-SUM($G349:L349),IF(A22remlife="N/A","n/a",(A22value-$G$651)/A22remlife))</f>
        <v>n/a</v>
      </c>
      <c r="N349" s="68" t="str">
        <f>IF(N$3&gt;A22remlife,A22value-$G$651-SUM($G349:M349),IF(A22remlife="N/A","n/a",(A22value-$G$651)/A22remlife))</f>
        <v>n/a</v>
      </c>
      <c r="O349" s="68" t="str">
        <f>IF(O$3&gt;A22remlife,A22value-$G$651-SUM($G349:N349),IF(A22remlife="N/A","n/a",(A22value-$G$651)/A22remlife))</f>
        <v>n/a</v>
      </c>
      <c r="P349" s="68" t="str">
        <f>IF(P$3&gt;A22remlife,A22value-$G$651-SUM($G349:O349),IF(A22remlife="N/A","n/a",(A22value-$G$651)/A22remlife))</f>
        <v>n/a</v>
      </c>
      <c r="Q349" s="68" t="str">
        <f>IF(Q$3&gt;A22remlife,A22value-$G$651-SUM($G349:P349),IF(A22remlife="N/A","n/a",(A22value-$G$651)/A22remlife))</f>
        <v>n/a</v>
      </c>
      <c r="R349" s="68"/>
      <c r="S349" s="103"/>
      <c r="T349" s="103"/>
      <c r="U349" s="103"/>
      <c r="V349" s="103"/>
      <c r="W349" s="103"/>
      <c r="X349" s="103"/>
      <c r="Y349" s="103"/>
      <c r="Z349" s="103"/>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9"/>
      <c r="D350" s="26"/>
      <c r="E350" s="713" t="s">
        <v>82</v>
      </c>
      <c r="F350" s="87"/>
      <c r="G350" s="121"/>
      <c r="H350" s="69"/>
      <c r="I350" s="69"/>
      <c r="J350" s="69"/>
      <c r="K350" s="69"/>
      <c r="L350" s="69"/>
      <c r="M350" s="160"/>
      <c r="N350" s="112"/>
      <c r="O350" s="69"/>
      <c r="P350" s="69"/>
      <c r="Q350" s="69"/>
      <c r="R350" s="69"/>
      <c r="S350" s="103"/>
      <c r="T350" s="103"/>
      <c r="U350" s="103"/>
      <c r="V350" s="103"/>
      <c r="W350" s="103"/>
      <c r="X350" s="103"/>
      <c r="Y350" s="103"/>
      <c r="Z350" s="103"/>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714"/>
      <c r="F351" s="87">
        <v>1</v>
      </c>
      <c r="G351" s="121"/>
      <c r="H351" s="145"/>
      <c r="I351" s="69" t="str">
        <f>IF(A22stdlife="n/a","n/a",IF(I$3&gt;(A22stdlife+$F351),(Input!$H$232*(1+vanilla1)^0.5)-SUM($H351:H351),(Input!$H$232*(1+vanilla1)^0.5)/A22stdlife))</f>
        <v>n/a</v>
      </c>
      <c r="J351" s="69" t="str">
        <f>IF(A22stdlife="n/a","n/a",IF(J$3&gt;(A22stdlife+$F351),(Input!$H$232*(1+vanilla1)^0.5)-SUM($H351:I351),(Input!$H$232*(1+vanilla1)^0.5)/A22stdlife))</f>
        <v>n/a</v>
      </c>
      <c r="K351" s="69" t="str">
        <f>IF(A22stdlife="n/a","n/a",IF(K$3&gt;(A22stdlife+$F351),(Input!$H$232*(1+vanilla1)^0.5)-SUM($H351:J351),(Input!$H$232*(1+vanilla1)^0.5)/A22stdlife))</f>
        <v>n/a</v>
      </c>
      <c r="L351" s="69" t="str">
        <f>IF(A22stdlife="n/a","n/a",IF(L$3&gt;(A22stdlife+$F351),(Input!$H$232*(1+vanilla1)^0.5)-SUM($H351:K351),(Input!$H$232*(1+vanilla1)^0.5)/A22stdlife))</f>
        <v>n/a</v>
      </c>
      <c r="M351" s="69" t="str">
        <f>IF(A22stdlife="n/a","n/a",IF(M$3&gt;(A22stdlife+$F351),(Input!$H$232*(1+vanilla1)^0.5)-SUM($H351:L351),(Input!$H$232*(1+vanilla1)^0.5)/A22stdlife))</f>
        <v>n/a</v>
      </c>
      <c r="N351" s="69" t="str">
        <f>IF(A22stdlife="n/a","n/a",IF(N$3&gt;(A22stdlife+$F351),(Input!$H$232*(1+vanilla1)^0.5)-SUM($H351:M351),(Input!$H$232*(1+vanilla1)^0.5)/A22stdlife))</f>
        <v>n/a</v>
      </c>
      <c r="O351" s="69" t="str">
        <f>IF(A22stdlife="n/a","n/a",IF(O$3&gt;(A22stdlife+$F351),(Input!$H$232*(1+vanilla1)^0.5)-SUM($H351:N351),(Input!$H$232*(1+vanilla1)^0.5)/A22stdlife))</f>
        <v>n/a</v>
      </c>
      <c r="P351" s="69" t="str">
        <f>IF(A22stdlife="n/a","n/a",IF(P$3&gt;(A22stdlife+$F351),(Input!$H$232*(1+vanilla1)^0.5)-SUM($H351:O351),(Input!$H$232*(1+vanilla1)^0.5)/A22stdlife))</f>
        <v>n/a</v>
      </c>
      <c r="Q351" s="69" t="str">
        <f>IF(A22stdlife="n/a","n/a",IF(Q$3&gt;(A22stdlife+$F351),(Input!$H$232*(1+vanilla1)^0.5)-SUM($H351:P351),(Input!$H$232*(1+vanilla1)^0.5)/A22stdlife))</f>
        <v>n/a</v>
      </c>
      <c r="R351" s="69"/>
      <c r="S351" s="103"/>
      <c r="T351" s="103"/>
      <c r="U351" s="103"/>
      <c r="V351" s="103"/>
      <c r="W351" s="103"/>
      <c r="X351" s="103"/>
      <c r="Y351" s="103"/>
      <c r="Z351" s="103"/>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714"/>
      <c r="F352" s="87">
        <v>2</v>
      </c>
      <c r="G352" s="121"/>
      <c r="H352" s="146"/>
      <c r="I352" s="147"/>
      <c r="J352" s="69" t="str">
        <f>IF(A22stdlife="n/a","n/a",IF(J$3&gt;(A22stdlife+$F352),(Input!$I$232*(1+vanilla2)^0.5)-SUM($I352:I352),(Input!$I$232*(1+vanilla2)^0.5)/A22stdlife))</f>
        <v>n/a</v>
      </c>
      <c r="K352" s="69" t="str">
        <f>IF(A22stdlife="n/a","n/a",IF(K$3&gt;(A22stdlife+$F352),(Input!$I$232*(1+vanilla2)^0.5)-SUM($I352:J352),(Input!$I$232*(1+vanilla2)^0.5)/A22stdlife))</f>
        <v>n/a</v>
      </c>
      <c r="L352" s="69" t="str">
        <f>IF(A22stdlife="n/a","n/a",IF(L$3&gt;(A22stdlife+$F352),(Input!$I$232*(1+vanilla2)^0.5)-SUM($I352:K352),(Input!$I$232*(1+vanilla2)^0.5)/A22stdlife))</f>
        <v>n/a</v>
      </c>
      <c r="M352" s="69" t="str">
        <f>IF(A22stdlife="n/a","n/a",IF(M$3&gt;(A22stdlife+$F352),(Input!$I$232*(1+vanilla2)^0.5)-SUM($I352:L352),(Input!$I$232*(1+vanilla2)^0.5)/A22stdlife))</f>
        <v>n/a</v>
      </c>
      <c r="N352" s="69" t="str">
        <f>IF(A22stdlife="n/a","n/a",IF(N$3&gt;(A22stdlife+$F352),(Input!$I$232*(1+vanilla2)^0.5)-SUM($I352:M352),(Input!$I$232*(1+vanilla2)^0.5)/A22stdlife))</f>
        <v>n/a</v>
      </c>
      <c r="O352" s="69" t="str">
        <f>IF(A22stdlife="n/a","n/a",IF(O$3&gt;(A22stdlife+$F352),(Input!$I$232*(1+vanilla2)^0.5)-SUM($I352:N352),(Input!$I$232*(1+vanilla2)^0.5)/A22stdlife))</f>
        <v>n/a</v>
      </c>
      <c r="P352" s="69" t="str">
        <f>IF(A22stdlife="n/a","n/a",IF(P$3&gt;(A22stdlife+$F352),(Input!$I$232*(1+vanilla2)^0.5)-SUM($I352:O352),(Input!$I$232*(1+vanilla2)^0.5)/A22stdlife))</f>
        <v>n/a</v>
      </c>
      <c r="Q352" s="69" t="str">
        <f>IF(A22stdlife="n/a","n/a",IF(Q$3&gt;(A22stdlife+$F352),(Input!$I$232*(1+vanilla2)^0.5)-SUM($I352:P352),(Input!$I$232*(1+vanilla2)^0.5)/A22stdlife))</f>
        <v>n/a</v>
      </c>
      <c r="R352" s="69"/>
      <c r="S352" s="103"/>
      <c r="T352" s="103"/>
      <c r="U352" s="103"/>
      <c r="V352" s="103"/>
      <c r="W352" s="103"/>
      <c r="X352" s="103"/>
      <c r="Y352" s="103"/>
      <c r="Z352" s="103"/>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714"/>
      <c r="F353" s="87">
        <v>3</v>
      </c>
      <c r="G353" s="121"/>
      <c r="H353" s="146"/>
      <c r="I353" s="148"/>
      <c r="J353" s="147"/>
      <c r="K353" s="69" t="str">
        <f>IF(A22stdlife="n/a","n/a",IF(K$3&gt;(A22stdlife+$F353),(Input!$J$232*(1+vanilla3)^0.5)-SUM($J353:J353),(Input!$J$232*(1+vanilla3)^0.5)/A22stdlife))</f>
        <v>n/a</v>
      </c>
      <c r="L353" s="69" t="str">
        <f>IF(A22stdlife="n/a","n/a",IF(L$3&gt;(A22stdlife+$F353),(Input!$J$232*(1+vanilla3)^0.5)-SUM($J353:K353),(Input!$J$232*(1+vanilla3)^0.5)/A22stdlife))</f>
        <v>n/a</v>
      </c>
      <c r="M353" s="69" t="str">
        <f>IF(A22stdlife="n/a","n/a",IF(M$3&gt;(A22stdlife+$F353),(Input!$J$232*(1+vanilla3)^0.5)-SUM($J353:L353),(Input!$J$232*(1+vanilla3)^0.5)/A22stdlife))</f>
        <v>n/a</v>
      </c>
      <c r="N353" s="69" t="str">
        <f>IF(A22stdlife="n/a","n/a",IF(N$3&gt;(A22stdlife+$F353),(Input!$J$232*(1+vanilla3)^0.5)-SUM($J353:M353),(Input!$J$232*(1+vanilla3)^0.5)/A22stdlife))</f>
        <v>n/a</v>
      </c>
      <c r="O353" s="69" t="str">
        <f>IF(A22stdlife="n/a","n/a",IF(O$3&gt;(A22stdlife+$F353),(Input!$J$232*(1+vanilla3)^0.5)-SUM($J353:N353),(Input!$J$232*(1+vanilla3)^0.5)/A22stdlife))</f>
        <v>n/a</v>
      </c>
      <c r="P353" s="69" t="str">
        <f>IF(A22stdlife="n/a","n/a",IF(P$3&gt;(A22stdlife+$F353),(Input!$J$232*(1+vanilla3)^0.5)-SUM($J353:O353),(Input!$J$232*(1+vanilla3)^0.5)/A22stdlife))</f>
        <v>n/a</v>
      </c>
      <c r="Q353" s="69" t="str">
        <f>IF(A22stdlife="n/a","n/a",IF(Q$3&gt;(A22stdlife+$F353),(Input!$J$232*(1+vanilla3)^0.5)-SUM($J353:P353),(Input!$J$232*(1+vanilla3)^0.5)/A22stdlife))</f>
        <v>n/a</v>
      </c>
      <c r="R353" s="69"/>
      <c r="S353" s="103"/>
      <c r="T353" s="103"/>
      <c r="U353" s="103"/>
      <c r="V353" s="103"/>
      <c r="W353" s="103"/>
      <c r="X353" s="103"/>
      <c r="Y353" s="103"/>
      <c r="Z353" s="103"/>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714"/>
      <c r="F354" s="87">
        <v>4</v>
      </c>
      <c r="G354" s="121"/>
      <c r="H354" s="146"/>
      <c r="I354" s="148"/>
      <c r="J354" s="148"/>
      <c r="K354" s="147"/>
      <c r="L354" s="69" t="str">
        <f>IF(A22stdlife="n/a","n/a",IF(L$3&gt;(A22stdlife+$F354),(Input!$K$232*(1+vanilla4)^0.5)-SUM($K354:K354),(Input!$K$232*(1+vanilla4)^0.5)/A22stdlife))</f>
        <v>n/a</v>
      </c>
      <c r="M354" s="69" t="str">
        <f>IF(A22stdlife="n/a","n/a",IF(M$3&gt;(A22stdlife+$F354),(Input!$K$232*(1+vanilla4)^0.5)-SUM($K354:L354),(Input!$K$232*(1+vanilla4)^0.5)/A22stdlife))</f>
        <v>n/a</v>
      </c>
      <c r="N354" s="69" t="str">
        <f>IF(A22stdlife="n/a","n/a",IF(N$3&gt;(A22stdlife+$F354),(Input!$K$232*(1+vanilla4)^0.5)-SUM($K354:M354),(Input!$K$232*(1+vanilla4)^0.5)/A22stdlife))</f>
        <v>n/a</v>
      </c>
      <c r="O354" s="69" t="str">
        <f>IF(A22stdlife="n/a","n/a",IF(O$3&gt;(A22stdlife+$F354),(Input!$K$232*(1+vanilla4)^0.5)-SUM($K354:N354),(Input!$K$232*(1+vanilla4)^0.5)/A22stdlife))</f>
        <v>n/a</v>
      </c>
      <c r="P354" s="69" t="str">
        <f>IF(A22stdlife="n/a","n/a",IF(P$3&gt;(A22stdlife+$F354),(Input!$K$232*(1+vanilla4)^0.5)-SUM($K354:O354),(Input!$K$232*(1+vanilla4)^0.5)/A22stdlife))</f>
        <v>n/a</v>
      </c>
      <c r="Q354" s="69" t="str">
        <f>IF(A22stdlife="n/a","n/a",IF(Q$3&gt;(A22stdlife+$F354),(Input!$K$232*(1+vanilla4)^0.5)-SUM($K354:P354),(Input!$K$232*(1+vanilla4)^0.5)/A22stdlife))</f>
        <v>n/a</v>
      </c>
      <c r="R354" s="69"/>
      <c r="S354" s="103"/>
      <c r="T354" s="103"/>
      <c r="U354" s="103"/>
      <c r="V354" s="103"/>
      <c r="W354" s="103"/>
      <c r="X354" s="103"/>
      <c r="Y354" s="103"/>
      <c r="Z354" s="103"/>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6"/>
      <c r="E355" s="714"/>
      <c r="F355" s="87">
        <v>5</v>
      </c>
      <c r="G355" s="27"/>
      <c r="H355" s="146"/>
      <c r="I355" s="148"/>
      <c r="J355" s="148"/>
      <c r="K355" s="148"/>
      <c r="L355" s="147"/>
      <c r="M355" s="69" t="str">
        <f>IF(A22stdlife="n/a","n/a",IF(M$3&gt;(A22stdlife+$F355),(Input!$L$232*(1+vanilla5)^0.5)-SUM($L355:L355),(Input!$L$232*(1+vanilla5)^0.5)/A22stdlife))</f>
        <v>n/a</v>
      </c>
      <c r="N355" s="69" t="str">
        <f>IF(A22stdlife="n/a","n/a",IF(N$3&gt;(A22stdlife+$F355),(Input!$L$232*(1+vanilla5)^0.5)-SUM($L355:M355),(Input!$L$232*(1+vanilla5)^0.5)/A22stdlife))</f>
        <v>n/a</v>
      </c>
      <c r="O355" s="69" t="str">
        <f>IF(A22stdlife="n/a","n/a",IF(O$3&gt;(A22stdlife+$F355),(Input!$L$232*(1+vanilla5)^0.5)-SUM($L355:N355),(Input!$L$232*(1+vanilla5)^0.5)/A22stdlife))</f>
        <v>n/a</v>
      </c>
      <c r="P355" s="69" t="str">
        <f>IF(A22stdlife="n/a","n/a",IF(P$3&gt;(A22stdlife+$F355),(Input!$L$232*(1+vanilla5)^0.5)-SUM($L355:O355),(Input!$L$232*(1+vanilla5)^0.5)/A22stdlife))</f>
        <v>n/a</v>
      </c>
      <c r="Q355" s="69" t="str">
        <f>IF(A22stdlife="n/a","n/a",IF(Q$3&gt;(A22stdlife+$F355),(Input!$L$232*(1+vanilla5)^0.5)-SUM($L355:P355),(Input!$L$232*(1+vanilla5)^0.5)/A22stdlife))</f>
        <v>n/a</v>
      </c>
      <c r="R355" s="69"/>
      <c r="S355" s="103"/>
      <c r="T355" s="103"/>
      <c r="U355" s="103"/>
      <c r="V355" s="103"/>
      <c r="W355" s="103"/>
      <c r="X355" s="103"/>
      <c r="Y355" s="103"/>
      <c r="Z355" s="103"/>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103"/>
      <c r="BE355" s="103"/>
      <c r="BF355" s="103"/>
      <c r="BG355" s="103"/>
      <c r="BH355" s="103"/>
      <c r="BI355" s="103"/>
      <c r="BJ355" s="103"/>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6"/>
      <c r="E356" s="714"/>
      <c r="F356" s="87">
        <v>6</v>
      </c>
      <c r="G356" s="27"/>
      <c r="H356" s="146"/>
      <c r="I356" s="148"/>
      <c r="J356" s="148"/>
      <c r="K356" s="148"/>
      <c r="L356" s="148"/>
      <c r="M356" s="147"/>
      <c r="N356" s="69" t="str">
        <f>IF(A22stdlife="n/a","n/a",IF(N$3&gt;(A22stdlife+$F356),(Input!$M$232*(1+vanilla6)^0.5)-SUM($M356:M356),(Input!$M$232*(1+vanilla6)^0.5)/A22stdlife))</f>
        <v>n/a</v>
      </c>
      <c r="O356" s="69" t="str">
        <f>IF(A22stdlife="n/a","n/a",IF(O$3&gt;(A22stdlife+$F356),(Input!$M$232*(1+vanilla6)^0.5)-SUM($M356:N356),(Input!$M$232*(1+vanilla6)^0.5)/A22stdlife))</f>
        <v>n/a</v>
      </c>
      <c r="P356" s="69" t="str">
        <f>IF(A22stdlife="n/a","n/a",IF(P$3&gt;(A22stdlife+$F356),(Input!$M$232*(1+vanilla6)^0.5)-SUM($M356:O356),(Input!$M$232*(1+vanilla6)^0.5)/A22stdlife))</f>
        <v>n/a</v>
      </c>
      <c r="Q356" s="69" t="str">
        <f>IF(A22stdlife="n/a","n/a",IF(Q$3&gt;(A22stdlife+$F356),(Input!$M$232*(1+vanilla6)^0.5)-SUM($M356:P356),(Input!$M$232*(1+vanilla6)^0.5)/A22stdlife))</f>
        <v>n/a</v>
      </c>
      <c r="R356" s="69"/>
      <c r="S356" s="103"/>
      <c r="T356" s="103"/>
      <c r="U356" s="103"/>
      <c r="V356" s="103"/>
      <c r="W356" s="103"/>
      <c r="X356" s="103"/>
      <c r="Y356" s="103"/>
      <c r="Z356" s="103"/>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9"/>
      <c r="B357" s="9"/>
      <c r="C357" s="9"/>
      <c r="D357" s="26"/>
      <c r="E357" s="714"/>
      <c r="F357" s="87">
        <v>7</v>
      </c>
      <c r="G357" s="27"/>
      <c r="H357" s="146"/>
      <c r="I357" s="148"/>
      <c r="J357" s="148"/>
      <c r="K357" s="148"/>
      <c r="L357" s="148"/>
      <c r="M357" s="148"/>
      <c r="N357" s="147"/>
      <c r="O357" s="69" t="str">
        <f>IF(A22stdlife="n/a","n/a",IF(O$3&gt;(A22stdlife+$F357),(Input!N$232*(1+vanilla7)^0.5)-SUM($N357:N357),(Input!$N$232*(1+vanilla7)^0.5)/A22stdlife))</f>
        <v>n/a</v>
      </c>
      <c r="P357" s="69" t="str">
        <f>IF(A22stdlife="n/a","n/a",IF(P$3&gt;(A22stdlife+$F357),(Input!O$232*(1+vanilla7)^0.5)-SUM($N357:O357),(Input!$N$232*(1+vanilla7)^0.5)/A22stdlife))</f>
        <v>n/a</v>
      </c>
      <c r="Q357" s="69" t="str">
        <f>IF(A22stdlife="n/a","n/a",IF(Q$3&gt;(A22stdlife+$F357),(Input!P$232*(1+vanilla7)^0.5)-SUM($N357:P357),(Input!$N$232*(1+vanilla7)^0.5)/A22stdlife))</f>
        <v>n/a</v>
      </c>
      <c r="R357" s="69"/>
      <c r="S357" s="103"/>
      <c r="T357" s="103"/>
      <c r="U357" s="103"/>
      <c r="V357" s="103"/>
      <c r="W357" s="103"/>
      <c r="X357" s="103"/>
      <c r="Y357" s="103"/>
      <c r="Z357" s="103"/>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714"/>
      <c r="F358" s="87">
        <v>8</v>
      </c>
      <c r="G358" s="27"/>
      <c r="H358" s="146"/>
      <c r="I358" s="148"/>
      <c r="J358" s="148"/>
      <c r="K358" s="148"/>
      <c r="L358" s="148"/>
      <c r="M358" s="148"/>
      <c r="N358" s="148"/>
      <c r="O358" s="147"/>
      <c r="P358" s="69" t="str">
        <f>IF(A22stdlife="n/a","n/a",IF(P$3&gt;(A22stdlife+$F358),(Input!$O$232*(1+vanilla8)^0.5)-SUM($O358:O358),(Input!$O$232*(1+vanilla8)^0.5)/A22stdlife))</f>
        <v>n/a</v>
      </c>
      <c r="Q358" s="69" t="str">
        <f>IF(A22stdlife="n/a","n/a",IF(Q$3&gt;(A22stdlife+$F358),(Input!$O$232*(1+vanilla8)^0.5)-SUM($O358:P358),(Input!$O$232*(1+vanilla8)^0.5)/A22stdlife))</f>
        <v>n/a</v>
      </c>
      <c r="R358" s="69"/>
      <c r="S358" s="103"/>
      <c r="T358" s="103"/>
      <c r="U358" s="103"/>
      <c r="V358" s="103"/>
      <c r="W358" s="103"/>
      <c r="X358" s="103"/>
      <c r="Y358" s="103"/>
      <c r="Z358" s="103"/>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714"/>
      <c r="F359" s="87">
        <v>9</v>
      </c>
      <c r="G359" s="27"/>
      <c r="H359" s="146"/>
      <c r="I359" s="148"/>
      <c r="J359" s="148"/>
      <c r="K359" s="148"/>
      <c r="L359" s="148"/>
      <c r="M359" s="148"/>
      <c r="N359" s="148"/>
      <c r="O359" s="148"/>
      <c r="P359" s="147"/>
      <c r="Q359" s="69" t="str">
        <f>IF(A22stdlife="n/a","n/a",IF(Q$3&gt;(A22stdlife+$F359),(Input!$P$232*(1+vanilla9)^0.5)-SUM($P359:P359),(Input!$P$232*(1+vanilla9)^0.5)/A22stdlife))</f>
        <v>n/a</v>
      </c>
      <c r="R359" s="69"/>
      <c r="S359" s="103"/>
      <c r="T359" s="103"/>
      <c r="U359" s="103"/>
      <c r="V359" s="103"/>
      <c r="W359" s="103"/>
      <c r="X359" s="103"/>
      <c r="Y359" s="103"/>
      <c r="Z359" s="103"/>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714"/>
      <c r="F360" s="88">
        <v>10</v>
      </c>
      <c r="G360" s="27"/>
      <c r="H360" s="146"/>
      <c r="I360" s="148"/>
      <c r="J360" s="148"/>
      <c r="K360" s="148"/>
      <c r="L360" s="148"/>
      <c r="M360" s="148"/>
      <c r="N360" s="148"/>
      <c r="O360" s="148"/>
      <c r="P360" s="148"/>
      <c r="Q360" s="147"/>
      <c r="R360" s="69"/>
      <c r="S360" s="103"/>
      <c r="T360" s="103"/>
      <c r="U360" s="103"/>
      <c r="V360" s="103"/>
      <c r="W360" s="103"/>
      <c r="X360" s="103"/>
      <c r="Y360" s="103"/>
      <c r="Z360" s="103"/>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 r="A361" s="9"/>
      <c r="B361" s="9"/>
      <c r="C361" s="9"/>
      <c r="D361" s="271">
        <f>Asset22</f>
        <v>0</v>
      </c>
      <c r="E361" s="9"/>
      <c r="F361" s="9"/>
      <c r="G361" s="121"/>
      <c r="H361" s="162">
        <f t="shared" ref="H361:M361" si="25">-SUM(H349:H360)</f>
        <v>0</v>
      </c>
      <c r="I361" s="162">
        <f t="shared" si="25"/>
        <v>0</v>
      </c>
      <c r="J361" s="162">
        <f t="shared" si="25"/>
        <v>0</v>
      </c>
      <c r="K361" s="162">
        <f t="shared" si="25"/>
        <v>0</v>
      </c>
      <c r="L361" s="162">
        <f t="shared" si="25"/>
        <v>0</v>
      </c>
      <c r="M361" s="162">
        <f t="shared" si="25"/>
        <v>0</v>
      </c>
      <c r="N361" s="69">
        <f>IF(COUNT($H361:M361)&gt;=Input!$Y$7,0, -SUM(N349:N360))</f>
        <v>0</v>
      </c>
      <c r="O361" s="69">
        <f>IF(COUNT($H361:N361)&gt;=Input!$Y$7,0, -SUM(O349:O360))</f>
        <v>0</v>
      </c>
      <c r="P361" s="69">
        <f>IF(COUNT($H361:O361)&gt;=Input!$Y$7,0, -SUM(P349:P360))</f>
        <v>0</v>
      </c>
      <c r="Q361" s="69">
        <f>IF(COUNT($H361:P361)&gt;=Input!$Y$7,0, -SUM(Q349:Q360))</f>
        <v>0</v>
      </c>
      <c r="R361" s="67"/>
      <c r="S361" s="105"/>
      <c r="T361" s="105"/>
      <c r="U361" s="105"/>
      <c r="V361" s="105"/>
      <c r="W361" s="105"/>
      <c r="X361" s="105"/>
      <c r="Y361" s="105"/>
      <c r="Z361" s="105"/>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c r="AZ361" s="233"/>
      <c r="BA361" s="233"/>
      <c r="BB361" s="233"/>
      <c r="BC361" s="233"/>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72">
        <f>Asset23</f>
        <v>0</v>
      </c>
      <c r="D362" s="158"/>
      <c r="E362" s="32" t="s">
        <v>26</v>
      </c>
      <c r="F362" s="31"/>
      <c r="G362" s="177"/>
      <c r="H362" s="68" t="str">
        <f>IF(H$3&gt;A23remlife,A23value-$G$652-SUM($G362:G362),IF(A23remlife="N/A","n/a",(A23value-$G$652)/A23remlife))</f>
        <v>n/a</v>
      </c>
      <c r="I362" s="68" t="str">
        <f>IF(I$3&gt;A23remlife,A23value-$G$652-SUM($G362:H362),IF(A23remlife="N/A","n/a",(A23value-$G$652)/A23remlife))</f>
        <v>n/a</v>
      </c>
      <c r="J362" s="68" t="str">
        <f>IF(J$3&gt;A23remlife,A23value-$G$652-SUM($G362:I362),IF(A23remlife="N/A","n/a",(A23value-$G$652)/A23remlife))</f>
        <v>n/a</v>
      </c>
      <c r="K362" s="68" t="str">
        <f>IF(K$3&gt;A23remlife,A23value-$G$652-SUM($G362:J362),IF(A23remlife="N/A","n/a",(A23value-$G$652)/A23remlife))</f>
        <v>n/a</v>
      </c>
      <c r="L362" s="68" t="str">
        <f>IF(L$3&gt;A23remlife,A23value-$G$652-SUM($G362:K362),IF(A23remlife="N/A","n/a",(A23value-$G$652)/A23remlife))</f>
        <v>n/a</v>
      </c>
      <c r="M362" s="68" t="str">
        <f>IF(M$3&gt;A23remlife,A23value-$G$652-SUM($G362:L362),IF(A23remlife="N/A","n/a",(A23value-$G$652)/A23remlife))</f>
        <v>n/a</v>
      </c>
      <c r="N362" s="68" t="str">
        <f>IF(N$3&gt;A23remlife,A23value-$G$652-SUM($G362:M362),IF(A23remlife="N/A","n/a",(A23value-$G$652)/A23remlife))</f>
        <v>n/a</v>
      </c>
      <c r="O362" s="68" t="str">
        <f>IF(O$3&gt;A23remlife,A23value-$G$652-SUM($G362:N362),IF(A23remlife="N/A","n/a",(A23value-$G$652)/A23remlife))</f>
        <v>n/a</v>
      </c>
      <c r="P362" s="68" t="str">
        <f>IF(P$3&gt;A23remlife,A23value-$G$652-SUM($G362:O362),IF(A23remlife="N/A","n/a",(A23value-$G$652)/A23remlife))</f>
        <v>n/a</v>
      </c>
      <c r="Q362" s="68" t="str">
        <f>IF(Q$3&gt;A23remlife,A23value-$G$652-SUM($G362:P362),IF(A23remlife="N/A","n/a",(A23value-$G$652)/A23remlife))</f>
        <v>n/a</v>
      </c>
      <c r="R362" s="68"/>
      <c r="S362" s="103"/>
      <c r="T362" s="103"/>
      <c r="U362" s="103"/>
      <c r="V362" s="103"/>
      <c r="W362" s="103"/>
      <c r="X362" s="103"/>
      <c r="Y362" s="103"/>
      <c r="Z362" s="103"/>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9"/>
      <c r="D363" s="26"/>
      <c r="E363" s="713" t="s">
        <v>82</v>
      </c>
      <c r="F363" s="87"/>
      <c r="G363" s="121"/>
      <c r="H363" s="69"/>
      <c r="I363" s="69"/>
      <c r="J363" s="69"/>
      <c r="K363" s="69"/>
      <c r="L363" s="69"/>
      <c r="M363" s="160"/>
      <c r="N363" s="112"/>
      <c r="O363" s="69"/>
      <c r="P363" s="69"/>
      <c r="Q363" s="69"/>
      <c r="R363" s="69"/>
      <c r="S363" s="103"/>
      <c r="T363" s="103"/>
      <c r="U363" s="103"/>
      <c r="V363" s="103"/>
      <c r="W363" s="103"/>
      <c r="X363" s="103"/>
      <c r="Y363" s="103"/>
      <c r="Z363" s="103"/>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9"/>
      <c r="D364" s="26"/>
      <c r="E364" s="714"/>
      <c r="F364" s="87">
        <v>1</v>
      </c>
      <c r="G364" s="121"/>
      <c r="H364" s="145"/>
      <c r="I364" s="69" t="str">
        <f>IF(A23stdlife="n/a","n/a",IF(I$3&gt;(A23stdlife+$F364),(Input!$H$233*(1+vanilla1)^0.5)-SUM($H364:H364),(Input!$H$233*(1+vanilla1)^0.5)/A23stdlife))</f>
        <v>n/a</v>
      </c>
      <c r="J364" s="69" t="str">
        <f>IF(A23stdlife="n/a","n/a",IF(J$3&gt;(A23stdlife+$F364),(Input!$H$233*(1+vanilla1)^0.5)-SUM($H364:I364),(Input!$H$233*(1+vanilla1)^0.5)/A23stdlife))</f>
        <v>n/a</v>
      </c>
      <c r="K364" s="69" t="str">
        <f>IF(A23stdlife="n/a","n/a",IF(K$3&gt;(A23stdlife+$F364),(Input!$H$233*(1+vanilla1)^0.5)-SUM($H364:J364),(Input!$H$233*(1+vanilla1)^0.5)/A23stdlife))</f>
        <v>n/a</v>
      </c>
      <c r="L364" s="69" t="str">
        <f>IF(A23stdlife="n/a","n/a",IF(L$3&gt;(A23stdlife+$F364),(Input!$H$233*(1+vanilla1)^0.5)-SUM($H364:K364),(Input!$H$233*(1+vanilla1)^0.5)/A23stdlife))</f>
        <v>n/a</v>
      </c>
      <c r="M364" s="69" t="str">
        <f>IF(A23stdlife="n/a","n/a",IF(M$3&gt;(A23stdlife+$F364),(Input!$H$233*(1+vanilla1)^0.5)-SUM($H364:L364),(Input!$H$233*(1+vanilla1)^0.5)/A23stdlife))</f>
        <v>n/a</v>
      </c>
      <c r="N364" s="69" t="str">
        <f>IF(A23stdlife="n/a","n/a",IF(N$3&gt;(A23stdlife+$F364),(Input!$H$233*(1+vanilla1)^0.5)-SUM($H364:M364),(Input!$H$233*(1+vanilla1)^0.5)/A23stdlife))</f>
        <v>n/a</v>
      </c>
      <c r="O364" s="69" t="str">
        <f>IF(A23stdlife="n/a","n/a",IF(O$3&gt;(A23stdlife+$F364),(Input!$H$233*(1+vanilla1)^0.5)-SUM($H364:N364),(Input!$H$233*(1+vanilla1)^0.5)/A23stdlife))</f>
        <v>n/a</v>
      </c>
      <c r="P364" s="69" t="str">
        <f>IF(A23stdlife="n/a","n/a",IF(P$3&gt;(A23stdlife+$F364),(Input!$H$233*(1+vanilla1)^0.5)-SUM($H364:O364),(Input!$H$233*(1+vanilla1)^0.5)/A23stdlife))</f>
        <v>n/a</v>
      </c>
      <c r="Q364" s="69" t="str">
        <f>IF(A23stdlife="n/a","n/a",IF(Q$3&gt;(A23stdlife+$F364),(Input!$H$233*(1+vanilla1)^0.5)-SUM($H364:P364),(Input!$H$233*(1+vanilla1)^0.5)/A23stdlife))</f>
        <v>n/a</v>
      </c>
      <c r="R364" s="69"/>
      <c r="S364" s="103"/>
      <c r="T364" s="103"/>
      <c r="U364" s="103"/>
      <c r="V364" s="103"/>
      <c r="W364" s="103"/>
      <c r="X364" s="103"/>
      <c r="Y364" s="103"/>
      <c r="Z364" s="103"/>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9"/>
      <c r="D365" s="26"/>
      <c r="E365" s="714"/>
      <c r="F365" s="87">
        <v>2</v>
      </c>
      <c r="G365" s="121"/>
      <c r="H365" s="146"/>
      <c r="I365" s="147"/>
      <c r="J365" s="69" t="str">
        <f>IF(A23stdlife="n/a","n/a",IF(J$3&gt;(A23stdlife+$F365),(Input!$I$233*(1+vanilla2)^0.5)-SUM($I365:I365),(Input!$I$233*(1+vanilla2)^0.5)/A23stdlife))</f>
        <v>n/a</v>
      </c>
      <c r="K365" s="69" t="str">
        <f>IF(A23stdlife="n/a","n/a",IF(K$3&gt;(A23stdlife+$F365),(Input!$I$233*(1+vanilla2)^0.5)-SUM($I365:J365),(Input!$I$233*(1+vanilla2)^0.5)/A23stdlife))</f>
        <v>n/a</v>
      </c>
      <c r="L365" s="69" t="str">
        <f>IF(A23stdlife="n/a","n/a",IF(L$3&gt;(A23stdlife+$F365),(Input!$I$233*(1+vanilla2)^0.5)-SUM($I365:K365),(Input!$I$233*(1+vanilla2)^0.5)/A23stdlife))</f>
        <v>n/a</v>
      </c>
      <c r="M365" s="69" t="str">
        <f>IF(A23stdlife="n/a","n/a",IF(M$3&gt;(A23stdlife+$F365),(Input!$I$233*(1+vanilla2)^0.5)-SUM($I365:L365),(Input!$I$233*(1+vanilla2)^0.5)/A23stdlife))</f>
        <v>n/a</v>
      </c>
      <c r="N365" s="69" t="str">
        <f>IF(A23stdlife="n/a","n/a",IF(N$3&gt;(A23stdlife+$F365),(Input!$I$233*(1+vanilla2)^0.5)-SUM($I365:M365),(Input!$I$233*(1+vanilla2)^0.5)/A23stdlife))</f>
        <v>n/a</v>
      </c>
      <c r="O365" s="69" t="str">
        <f>IF(A23stdlife="n/a","n/a",IF(O$3&gt;(A23stdlife+$F365),(Input!$I$233*(1+vanilla2)^0.5)-SUM($I365:N365),(Input!$I$233*(1+vanilla2)^0.5)/A23stdlife))</f>
        <v>n/a</v>
      </c>
      <c r="P365" s="69" t="str">
        <f>IF(A23stdlife="n/a","n/a",IF(P$3&gt;(A23stdlife+$F365),(Input!$I$233*(1+vanilla2)^0.5)-SUM($I365:O365),(Input!$I$233*(1+vanilla2)^0.5)/A23stdlife))</f>
        <v>n/a</v>
      </c>
      <c r="Q365" s="69" t="str">
        <f>IF(A23stdlife="n/a","n/a",IF(Q$3&gt;(A23stdlife+$F365),(Input!$I$233*(1+vanilla2)^0.5)-SUM($I365:P365),(Input!$I$233*(1+vanilla2)^0.5)/A23stdlife))</f>
        <v>n/a</v>
      </c>
      <c r="R365" s="69"/>
      <c r="S365" s="103"/>
      <c r="T365" s="103"/>
      <c r="U365" s="103"/>
      <c r="V365" s="103"/>
      <c r="W365" s="103"/>
      <c r="X365" s="103"/>
      <c r="Y365" s="103"/>
      <c r="Z365" s="103"/>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9"/>
      <c r="D366" s="26"/>
      <c r="E366" s="714"/>
      <c r="F366" s="87">
        <v>3</v>
      </c>
      <c r="G366" s="121"/>
      <c r="H366" s="146"/>
      <c r="I366" s="148"/>
      <c r="J366" s="147"/>
      <c r="K366" s="69" t="str">
        <f>IF(A23stdlife="n/a","n/a",IF(K$3&gt;(A23stdlife+$F366),(Input!$J$233*(1+vanilla3)^0.5)-SUM($J366:J366),(Input!$J$233*(1+vanilla3)^0.5)/A23stdlife))</f>
        <v>n/a</v>
      </c>
      <c r="L366" s="69" t="str">
        <f>IF(A23stdlife="n/a","n/a",IF(L$3&gt;(A23stdlife+$F366),(Input!$J$233*(1+vanilla3)^0.5)-SUM($J366:K366),(Input!$J$233*(1+vanilla3)^0.5)/A23stdlife))</f>
        <v>n/a</v>
      </c>
      <c r="M366" s="69" t="str">
        <f>IF(A23stdlife="n/a","n/a",IF(M$3&gt;(A23stdlife+$F366),(Input!$J$233*(1+vanilla3)^0.5)-SUM($J366:L366),(Input!$J$233*(1+vanilla3)^0.5)/A23stdlife))</f>
        <v>n/a</v>
      </c>
      <c r="N366" s="69" t="str">
        <f>IF(A23stdlife="n/a","n/a",IF(N$3&gt;(A23stdlife+$F366),(Input!$J$233*(1+vanilla3)^0.5)-SUM($J366:M366),(Input!$J$233*(1+vanilla3)^0.5)/A23stdlife))</f>
        <v>n/a</v>
      </c>
      <c r="O366" s="69" t="str">
        <f>IF(A23stdlife="n/a","n/a",IF(O$3&gt;(A23stdlife+$F366),(Input!$J$233*(1+vanilla3)^0.5)-SUM($J366:N366),(Input!$J$233*(1+vanilla3)^0.5)/A23stdlife))</f>
        <v>n/a</v>
      </c>
      <c r="P366" s="69" t="str">
        <f>IF(A23stdlife="n/a","n/a",IF(P$3&gt;(A23stdlife+$F366),(Input!$J$233*(1+vanilla3)^0.5)-SUM($J366:O366),(Input!$J$233*(1+vanilla3)^0.5)/A23stdlife))</f>
        <v>n/a</v>
      </c>
      <c r="Q366" s="69" t="str">
        <f>IF(A23stdlife="n/a","n/a",IF(Q$3&gt;(A23stdlife+$F366),(Input!$J$233*(1+vanilla3)^0.5)-SUM($J366:P366),(Input!$J$233*(1+vanilla3)^0.5)/A23stdlife))</f>
        <v>n/a</v>
      </c>
      <c r="R366" s="69"/>
      <c r="S366" s="103"/>
      <c r="T366" s="103"/>
      <c r="U366" s="103"/>
      <c r="V366" s="103"/>
      <c r="W366" s="103"/>
      <c r="X366" s="103"/>
      <c r="Y366" s="103"/>
      <c r="Z366" s="103"/>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9"/>
      <c r="D367" s="26"/>
      <c r="E367" s="714"/>
      <c r="F367" s="87">
        <v>4</v>
      </c>
      <c r="G367" s="121"/>
      <c r="H367" s="146"/>
      <c r="I367" s="148"/>
      <c r="J367" s="148"/>
      <c r="K367" s="147"/>
      <c r="L367" s="69" t="str">
        <f>IF(A23stdlife="n/a","n/a",IF(L$3&gt;(A23stdlife+$F367),(Input!$K$233*(1+vanilla4)^0.5)-SUM($K367:K367),(Input!$K$233*(1+vanilla4)^0.5)/A23stdlife))</f>
        <v>n/a</v>
      </c>
      <c r="M367" s="69" t="str">
        <f>IF(A23stdlife="n/a","n/a",IF(M$3&gt;(A23stdlife+$F367),(Input!$K$233*(1+vanilla4)^0.5)-SUM($K367:L367),(Input!$K$233*(1+vanilla4)^0.5)/A23stdlife))</f>
        <v>n/a</v>
      </c>
      <c r="N367" s="69" t="str">
        <f>IF(A23stdlife="n/a","n/a",IF(N$3&gt;(A23stdlife+$F367),(Input!$K$233*(1+vanilla4)^0.5)-SUM($K367:M367),(Input!$K$233*(1+vanilla4)^0.5)/A23stdlife))</f>
        <v>n/a</v>
      </c>
      <c r="O367" s="69" t="str">
        <f>IF(A23stdlife="n/a","n/a",IF(O$3&gt;(A23stdlife+$F367),(Input!$K$233*(1+vanilla4)^0.5)-SUM($K367:N367),(Input!$K$233*(1+vanilla4)^0.5)/A23stdlife))</f>
        <v>n/a</v>
      </c>
      <c r="P367" s="69" t="str">
        <f>IF(A23stdlife="n/a","n/a",IF(P$3&gt;(A23stdlife+$F367),(Input!$K$233*(1+vanilla4)^0.5)-SUM($K367:O367),(Input!$K$233*(1+vanilla4)^0.5)/A23stdlife))</f>
        <v>n/a</v>
      </c>
      <c r="Q367" s="69" t="str">
        <f>IF(A23stdlife="n/a","n/a",IF(Q$3&gt;(A23stdlife+$F367),(Input!$K$233*(1+vanilla4)^0.5)-SUM($K367:P367),(Input!$K$233*(1+vanilla4)^0.5)/A23stdlife))</f>
        <v>n/a</v>
      </c>
      <c r="R367" s="69"/>
      <c r="S367" s="103"/>
      <c r="T367" s="103"/>
      <c r="U367" s="103"/>
      <c r="V367" s="103"/>
      <c r="W367" s="103"/>
      <c r="X367" s="103"/>
      <c r="Y367" s="103"/>
      <c r="Z367" s="103"/>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9"/>
      <c r="D368" s="26"/>
      <c r="E368" s="714"/>
      <c r="F368" s="87">
        <v>5</v>
      </c>
      <c r="G368" s="27"/>
      <c r="H368" s="146"/>
      <c r="I368" s="148"/>
      <c r="J368" s="148"/>
      <c r="K368" s="148"/>
      <c r="L368" s="147"/>
      <c r="M368" s="69" t="str">
        <f>IF(A23stdlife="n/a","n/a",IF(M$3&gt;(A23stdlife+$F368),(Input!$L$233*(1+vanilla5)^0.5)-SUM($L368:L368),(Input!$L$233*(1+vanilla5)^0.5)/A23stdlife))</f>
        <v>n/a</v>
      </c>
      <c r="N368" s="69" t="str">
        <f>IF(A23stdlife="n/a","n/a",IF(N$3&gt;(A23stdlife+$F368),(Input!$L$233*(1+vanilla5)^0.5)-SUM($L368:M368),(Input!$L$233*(1+vanilla5)^0.5)/A23stdlife))</f>
        <v>n/a</v>
      </c>
      <c r="O368" s="69" t="str">
        <f>IF(A23stdlife="n/a","n/a",IF(O$3&gt;(A23stdlife+$F368),(Input!$L$233*(1+vanilla5)^0.5)-SUM($L368:N368),(Input!$L$233*(1+vanilla5)^0.5)/A23stdlife))</f>
        <v>n/a</v>
      </c>
      <c r="P368" s="69" t="str">
        <f>IF(A23stdlife="n/a","n/a",IF(P$3&gt;(A23stdlife+$F368),(Input!$L$233*(1+vanilla5)^0.5)-SUM($L368:O368),(Input!$L$233*(1+vanilla5)^0.5)/A23stdlife))</f>
        <v>n/a</v>
      </c>
      <c r="Q368" s="69" t="str">
        <f>IF(A23stdlife="n/a","n/a",IF(Q$3&gt;(A23stdlife+$F368),(Input!$L$233*(1+vanilla5)^0.5)-SUM($L368:P368),(Input!$L$233*(1+vanilla5)^0.5)/A23stdlife))</f>
        <v>n/a</v>
      </c>
      <c r="R368" s="69"/>
      <c r="S368" s="103"/>
      <c r="T368" s="103"/>
      <c r="U368" s="103"/>
      <c r="V368" s="103"/>
      <c r="W368" s="103"/>
      <c r="X368" s="103"/>
      <c r="Y368" s="103"/>
      <c r="Z368" s="103"/>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103"/>
      <c r="BE368" s="103"/>
      <c r="BF368" s="103"/>
      <c r="BG368" s="103"/>
      <c r="BH368" s="103"/>
      <c r="BI368" s="103"/>
      <c r="BJ368" s="103"/>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9"/>
      <c r="D369" s="26"/>
      <c r="E369" s="714"/>
      <c r="F369" s="87">
        <v>6</v>
      </c>
      <c r="G369" s="27"/>
      <c r="H369" s="146"/>
      <c r="I369" s="148"/>
      <c r="J369" s="148"/>
      <c r="K369" s="148"/>
      <c r="L369" s="148"/>
      <c r="M369" s="147"/>
      <c r="N369" s="69" t="str">
        <f>IF(A23stdlife="n/a","n/a",IF(N$3&gt;(A23stdlife+$F369),(Input!$M$233*(1+vanilla6)^0.5)-SUM($M369:M369),(Input!$M$233*(1+vanilla6)^0.5)/A23stdlife))</f>
        <v>n/a</v>
      </c>
      <c r="O369" s="69" t="str">
        <f>IF(A23stdlife="n/a","n/a",IF(O$3&gt;(A23stdlife+$F369),(Input!$M$233*(1+vanilla6)^0.5)-SUM($M369:N369),(Input!$M$233*(1+vanilla6)^0.5)/A23stdlife))</f>
        <v>n/a</v>
      </c>
      <c r="P369" s="69" t="str">
        <f>IF(A23stdlife="n/a","n/a",IF(P$3&gt;(A23stdlife+$F369),(Input!$M$233*(1+vanilla6)^0.5)-SUM($M369:O369),(Input!$M$233*(1+vanilla6)^0.5)/A23stdlife))</f>
        <v>n/a</v>
      </c>
      <c r="Q369" s="69" t="str">
        <f>IF(A23stdlife="n/a","n/a",IF(Q$3&gt;(A23stdlife+$F369),(Input!$M$233*(1+vanilla6)^0.5)-SUM($M369:P369),(Input!$M$233*(1+vanilla6)^0.5)/A23stdlife))</f>
        <v>n/a</v>
      </c>
      <c r="R369" s="69"/>
      <c r="S369" s="103"/>
      <c r="T369" s="103"/>
      <c r="U369" s="103"/>
      <c r="V369" s="103"/>
      <c r="W369" s="103"/>
      <c r="X369" s="103"/>
      <c r="Y369" s="103"/>
      <c r="Z369" s="103"/>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714"/>
      <c r="F370" s="87">
        <v>7</v>
      </c>
      <c r="G370" s="27"/>
      <c r="H370" s="146"/>
      <c r="I370" s="148"/>
      <c r="J370" s="148"/>
      <c r="K370" s="148"/>
      <c r="L370" s="148"/>
      <c r="M370" s="148"/>
      <c r="N370" s="147"/>
      <c r="O370" s="69" t="str">
        <f>IF(A23stdlife="n/a","n/a",IF(O$3&gt;(A23stdlife+$F370),(Input!N$233*(1+vanilla7)^0.5)-SUM($N370:N370),(Input!$N$233*(1+vanilla7)^0.5)/A23stdlife))</f>
        <v>n/a</v>
      </c>
      <c r="P370" s="69" t="str">
        <f>IF(A23stdlife="n/a","n/a",IF(P$3&gt;(A23stdlife+$F370),(Input!O$233*(1+vanilla7)^0.5)-SUM($N370:O370),(Input!$N$233*(1+vanilla7)^0.5)/A23stdlife))</f>
        <v>n/a</v>
      </c>
      <c r="Q370" s="69" t="str">
        <f>IF(A23stdlife="n/a","n/a",IF(Q$3&gt;(A23stdlife+$F370),(Input!P$233*(1+vanilla7)^0.5)-SUM($N370:P370),(Input!$N$233*(1+vanilla7)^0.5)/A23stdlife))</f>
        <v>n/a</v>
      </c>
      <c r="R370" s="69"/>
      <c r="S370" s="103"/>
      <c r="T370" s="103"/>
      <c r="U370" s="103"/>
      <c r="V370" s="103"/>
      <c r="W370" s="103"/>
      <c r="X370" s="103"/>
      <c r="Y370" s="103"/>
      <c r="Z370" s="103"/>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9"/>
      <c r="D371" s="26"/>
      <c r="E371" s="714"/>
      <c r="F371" s="87">
        <v>8</v>
      </c>
      <c r="G371" s="27"/>
      <c r="H371" s="146"/>
      <c r="I371" s="148"/>
      <c r="J371" s="148"/>
      <c r="K371" s="148"/>
      <c r="L371" s="148"/>
      <c r="M371" s="148"/>
      <c r="N371" s="148"/>
      <c r="O371" s="147"/>
      <c r="P371" s="69" t="str">
        <f>IF(A23stdlife="n/a","n/a",IF(P$3&gt;(A23stdlife+$F371),(Input!$O$233*(1+vanilla8)^0.5)-SUM($O371:O371),(Input!$O$233*(1+vanilla8)^0.5)/A23stdlife))</f>
        <v>n/a</v>
      </c>
      <c r="Q371" s="69" t="str">
        <f>IF(A23stdlife="n/a","n/a",IF(Q$3&gt;(A23stdlife+$F371),(Input!$O$233*(1+vanilla8)^0.5)-SUM($O371:P371),(Input!$O$233*(1+vanilla8)^0.5)/A23stdlife))</f>
        <v>n/a</v>
      </c>
      <c r="R371" s="69"/>
      <c r="S371" s="103"/>
      <c r="T371" s="103"/>
      <c r="U371" s="103"/>
      <c r="V371" s="103"/>
      <c r="W371" s="103"/>
      <c r="X371" s="103"/>
      <c r="Y371" s="103"/>
      <c r="Z371" s="103"/>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6"/>
      <c r="E372" s="714"/>
      <c r="F372" s="87">
        <v>9</v>
      </c>
      <c r="G372" s="27"/>
      <c r="H372" s="146"/>
      <c r="I372" s="148"/>
      <c r="J372" s="148"/>
      <c r="K372" s="148"/>
      <c r="L372" s="148"/>
      <c r="M372" s="148"/>
      <c r="N372" s="148"/>
      <c r="O372" s="148"/>
      <c r="P372" s="147"/>
      <c r="Q372" s="69" t="str">
        <f>IF(A23stdlife="n/a","n/a",IF(Q$3&gt;(A23stdlife+$F372),(Input!$P$233*(1+vanilla9)^0.5)-SUM($P372:P372),(Input!$P$233*(1+vanilla9)^0.5)/A23stdlife))</f>
        <v>n/a</v>
      </c>
      <c r="R372" s="69"/>
      <c r="S372" s="103"/>
      <c r="T372" s="103"/>
      <c r="U372" s="103"/>
      <c r="V372" s="103"/>
      <c r="W372" s="103"/>
      <c r="X372" s="103"/>
      <c r="Y372" s="103"/>
      <c r="Z372" s="103"/>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9"/>
      <c r="D373" s="26"/>
      <c r="E373" s="714"/>
      <c r="F373" s="88">
        <v>10</v>
      </c>
      <c r="G373" s="27"/>
      <c r="H373" s="146"/>
      <c r="I373" s="148"/>
      <c r="J373" s="148"/>
      <c r="K373" s="148"/>
      <c r="L373" s="148"/>
      <c r="M373" s="148"/>
      <c r="N373" s="148"/>
      <c r="O373" s="148"/>
      <c r="P373" s="148"/>
      <c r="Q373" s="147"/>
      <c r="R373" s="69"/>
      <c r="S373" s="103"/>
      <c r="T373" s="103"/>
      <c r="U373" s="103"/>
      <c r="V373" s="103"/>
      <c r="W373" s="103"/>
      <c r="X373" s="103"/>
      <c r="Y373" s="103"/>
      <c r="Z373" s="103"/>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 r="A374" s="9"/>
      <c r="B374" s="9"/>
      <c r="C374" s="9"/>
      <c r="D374" s="271">
        <f>Asset23</f>
        <v>0</v>
      </c>
      <c r="E374" s="9"/>
      <c r="F374" s="9"/>
      <c r="G374" s="121"/>
      <c r="H374" s="162">
        <f t="shared" ref="H374:M374" si="26">-SUM(H362:H373)</f>
        <v>0</v>
      </c>
      <c r="I374" s="162">
        <f t="shared" si="26"/>
        <v>0</v>
      </c>
      <c r="J374" s="162">
        <f t="shared" si="26"/>
        <v>0</v>
      </c>
      <c r="K374" s="162">
        <f t="shared" si="26"/>
        <v>0</v>
      </c>
      <c r="L374" s="162">
        <f t="shared" si="26"/>
        <v>0</v>
      </c>
      <c r="M374" s="162">
        <f t="shared" si="26"/>
        <v>0</v>
      </c>
      <c r="N374" s="69">
        <f>IF(COUNT($H374:M374)&gt;=Input!$Y$7,0, -SUM(N362:N373))</f>
        <v>0</v>
      </c>
      <c r="O374" s="69">
        <f>IF(COUNT($H374:N374)&gt;=Input!$Y$7,0, -SUM(O362:O373))</f>
        <v>0</v>
      </c>
      <c r="P374" s="69">
        <f>IF(COUNT($H374:O374)&gt;=Input!$Y$7,0, -SUM(P362:P373))</f>
        <v>0</v>
      </c>
      <c r="Q374" s="69">
        <f>IF(COUNT($H374:P374)&gt;=Input!$Y$7,0, -SUM(Q362:Q373))</f>
        <v>0</v>
      </c>
      <c r="R374" s="67"/>
      <c r="S374" s="105"/>
      <c r="T374" s="105"/>
      <c r="U374" s="105"/>
      <c r="V374" s="105"/>
      <c r="W374" s="105"/>
      <c r="X374" s="105"/>
      <c r="Y374" s="105"/>
      <c r="Z374" s="105"/>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272">
        <f>Asset24</f>
        <v>0</v>
      </c>
      <c r="D375" s="158"/>
      <c r="E375" s="32" t="s">
        <v>26</v>
      </c>
      <c r="F375" s="31"/>
      <c r="G375" s="177"/>
      <c r="H375" s="68" t="str">
        <f>IF(H$3&gt;A24remlife,A24value-$G$653-SUM($G375:G375),IF(A24remlife="N/A","n/a",(A24value-$G$653)/A24remlife))</f>
        <v>n/a</v>
      </c>
      <c r="I375" s="68" t="str">
        <f>IF(I$3&gt;A24remlife,A24value-$G$653-SUM($G375:H375),IF(A24remlife="N/A","n/a",(A24value-$G$653)/A24remlife))</f>
        <v>n/a</v>
      </c>
      <c r="J375" s="68" t="str">
        <f>IF(J$3&gt;A24remlife,A24value-$G$653-SUM($G375:I375),IF(A24remlife="N/A","n/a",(A24value-$G$653)/A24remlife))</f>
        <v>n/a</v>
      </c>
      <c r="K375" s="68" t="str">
        <f>IF(K$3&gt;A24remlife,A24value-$G$653-SUM($G375:J375),IF(A24remlife="N/A","n/a",(A24value-$G$653)/A24remlife))</f>
        <v>n/a</v>
      </c>
      <c r="L375" s="68" t="str">
        <f>IF(L$3&gt;A24remlife,A24value-$G$653-SUM($G375:K375),IF(A24remlife="N/A","n/a",(A24value-$G$653)/A24remlife))</f>
        <v>n/a</v>
      </c>
      <c r="M375" s="68" t="str">
        <f>IF(M$3&gt;A24remlife,A24value-$G$653-SUM($G375:L375),IF(A24remlife="N/A","n/a",(A24value-$G$653)/A24remlife))</f>
        <v>n/a</v>
      </c>
      <c r="N375" s="68" t="str">
        <f>IF(N$3&gt;A24remlife,A24value-$G$653-SUM($G375:M375),IF(A24remlife="N/A","n/a",(A24value-$G$653)/A24remlife))</f>
        <v>n/a</v>
      </c>
      <c r="O375" s="68" t="str">
        <f>IF(O$3&gt;A24remlife,A24value-$G$653-SUM($G375:N375),IF(A24remlife="N/A","n/a",(A24value-$G$653)/A24remlife))</f>
        <v>n/a</v>
      </c>
      <c r="P375" s="68" t="str">
        <f>IF(P$3&gt;A24remlife,A24value-$G$653-SUM($G375:O375),IF(A24remlife="N/A","n/a",(A24value-$G$653)/A24remlife))</f>
        <v>n/a</v>
      </c>
      <c r="Q375" s="68" t="str">
        <f>IF(Q$3&gt;A24remlife,A24value-$G$653-SUM($G375:P375),IF(A24remlife="N/A","n/a",(A24value-$G$653)/A24remlife))</f>
        <v>n/a</v>
      </c>
      <c r="R375" s="68"/>
      <c r="S375" s="103"/>
      <c r="T375" s="103"/>
      <c r="U375" s="103"/>
      <c r="V375" s="103"/>
      <c r="W375" s="103"/>
      <c r="X375" s="103"/>
      <c r="Y375" s="103"/>
      <c r="Z375" s="103"/>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9"/>
      <c r="D376" s="26"/>
      <c r="E376" s="713" t="s">
        <v>82</v>
      </c>
      <c r="F376" s="87"/>
      <c r="G376" s="121"/>
      <c r="H376" s="69"/>
      <c r="I376" s="69"/>
      <c r="J376" s="69"/>
      <c r="K376" s="69"/>
      <c r="L376" s="69"/>
      <c r="M376" s="160"/>
      <c r="N376" s="112"/>
      <c r="O376" s="69"/>
      <c r="P376" s="69"/>
      <c r="Q376" s="69"/>
      <c r="R376" s="69"/>
      <c r="S376" s="103"/>
      <c r="T376" s="103"/>
      <c r="U376" s="103"/>
      <c r="V376" s="103"/>
      <c r="W376" s="103"/>
      <c r="X376" s="103"/>
      <c r="Y376" s="103"/>
      <c r="Z376" s="103"/>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714"/>
      <c r="F377" s="87">
        <v>1</v>
      </c>
      <c r="G377" s="121"/>
      <c r="H377" s="145"/>
      <c r="I377" s="69" t="str">
        <f>IF(A24stdlife="n/a","n/a",IF(I$3&gt;(A24stdlife+$F377),(Input!$H$234*(1+vanilla1)^0.5)-SUM($H377:H377),(Input!$H$234*(1+vanilla1)^0.5)/A24stdlife))</f>
        <v>n/a</v>
      </c>
      <c r="J377" s="69" t="str">
        <f>IF(A24stdlife="n/a","n/a",IF(J$3&gt;(A24stdlife+$F377),(Input!$H$234*(1+vanilla1)^0.5)-SUM($H377:I377),(Input!$H$234*(1+vanilla1)^0.5)/A24stdlife))</f>
        <v>n/a</v>
      </c>
      <c r="K377" s="69" t="str">
        <f>IF(A24stdlife="n/a","n/a",IF(K$3&gt;(A24stdlife+$F377),(Input!$H$234*(1+vanilla1)^0.5)-SUM($H377:J377),(Input!$H$234*(1+vanilla1)^0.5)/A24stdlife))</f>
        <v>n/a</v>
      </c>
      <c r="L377" s="69" t="str">
        <f>IF(A24stdlife="n/a","n/a",IF(L$3&gt;(A24stdlife+$F377),(Input!$H$234*(1+vanilla1)^0.5)-SUM($H377:K377),(Input!$H$234*(1+vanilla1)^0.5)/A24stdlife))</f>
        <v>n/a</v>
      </c>
      <c r="M377" s="69" t="str">
        <f>IF(A24stdlife="n/a","n/a",IF(M$3&gt;(A24stdlife+$F377),(Input!$H$234*(1+vanilla1)^0.5)-SUM($H377:L377),(Input!$H$234*(1+vanilla1)^0.5)/A24stdlife))</f>
        <v>n/a</v>
      </c>
      <c r="N377" s="69" t="str">
        <f>IF(A24stdlife="n/a","n/a",IF(N$3&gt;(A24stdlife+$F377),(Input!$H$234*(1+vanilla1)^0.5)-SUM($H377:M377),(Input!$H$234*(1+vanilla1)^0.5)/A24stdlife))</f>
        <v>n/a</v>
      </c>
      <c r="O377" s="69" t="str">
        <f>IF(A24stdlife="n/a","n/a",IF(O$3&gt;(A24stdlife+$F377),(Input!$H$234*(1+vanilla1)^0.5)-SUM($H377:N377),(Input!$H$234*(1+vanilla1)^0.5)/A24stdlife))</f>
        <v>n/a</v>
      </c>
      <c r="P377" s="69" t="str">
        <f>IF(A24stdlife="n/a","n/a",IF(P$3&gt;(A24stdlife+$F377),(Input!$H$234*(1+vanilla1)^0.5)-SUM($H377:O377),(Input!$H$234*(1+vanilla1)^0.5)/A24stdlife))</f>
        <v>n/a</v>
      </c>
      <c r="Q377" s="69" t="str">
        <f>IF(A24stdlife="n/a","n/a",IF(Q$3&gt;(A24stdlife+$F377),(Input!$H$234*(1+vanilla1)^0.5)-SUM($H377:P377),(Input!$H$234*(1+vanilla1)^0.5)/A24stdlife))</f>
        <v>n/a</v>
      </c>
      <c r="R377" s="69"/>
      <c r="S377" s="103"/>
      <c r="T377" s="103"/>
      <c r="U377" s="103"/>
      <c r="V377" s="103"/>
      <c r="W377" s="103"/>
      <c r="X377" s="103"/>
      <c r="Y377" s="103"/>
      <c r="Z377" s="103"/>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714"/>
      <c r="F378" s="87">
        <v>2</v>
      </c>
      <c r="G378" s="121"/>
      <c r="H378" s="146"/>
      <c r="I378" s="147"/>
      <c r="J378" s="69" t="str">
        <f>IF(A24stdlife="n/a","n/a",IF(J$3&gt;(A24stdlife+$F378),(Input!$I$234*(1+vanilla2)^0.5)-SUM($I378:I378),(Input!$I$234*(1+vanilla2)^0.5)/A24stdlife))</f>
        <v>n/a</v>
      </c>
      <c r="K378" s="69" t="str">
        <f>IF(A24stdlife="n/a","n/a",IF(K$3&gt;(A24stdlife+$F378),(Input!$I$234*(1+vanilla2)^0.5)-SUM($I378:J378),(Input!$I$234*(1+vanilla2)^0.5)/A24stdlife))</f>
        <v>n/a</v>
      </c>
      <c r="L378" s="69" t="str">
        <f>IF(A24stdlife="n/a","n/a",IF(L$3&gt;(A24stdlife+$F378),(Input!$I$234*(1+vanilla2)^0.5)-SUM($I378:K378),(Input!$I$234*(1+vanilla2)^0.5)/A24stdlife))</f>
        <v>n/a</v>
      </c>
      <c r="M378" s="69" t="str">
        <f>IF(A24stdlife="n/a","n/a",IF(M$3&gt;(A24stdlife+$F378),(Input!$I$234*(1+vanilla2)^0.5)-SUM($I378:L378),(Input!$I$234*(1+vanilla2)^0.5)/A24stdlife))</f>
        <v>n/a</v>
      </c>
      <c r="N378" s="69" t="str">
        <f>IF(A24stdlife="n/a","n/a",IF(N$3&gt;(A24stdlife+$F378),(Input!$I$234*(1+vanilla2)^0.5)-SUM($I378:M378),(Input!$I$234*(1+vanilla2)^0.5)/A24stdlife))</f>
        <v>n/a</v>
      </c>
      <c r="O378" s="69" t="str">
        <f>IF(A24stdlife="n/a","n/a",IF(O$3&gt;(A24stdlife+$F378),(Input!$I$234*(1+vanilla2)^0.5)-SUM($I378:N378),(Input!$I$234*(1+vanilla2)^0.5)/A24stdlife))</f>
        <v>n/a</v>
      </c>
      <c r="P378" s="69" t="str">
        <f>IF(A24stdlife="n/a","n/a",IF(P$3&gt;(A24stdlife+$F378),(Input!$I$234*(1+vanilla2)^0.5)-SUM($I378:O378),(Input!$I$234*(1+vanilla2)^0.5)/A24stdlife))</f>
        <v>n/a</v>
      </c>
      <c r="Q378" s="69" t="str">
        <f>IF(A24stdlife="n/a","n/a",IF(Q$3&gt;(A24stdlife+$F378),(Input!$I$234*(1+vanilla2)^0.5)-SUM($I378:P378),(Input!$I$234*(1+vanilla2)^0.5)/A24stdlife))</f>
        <v>n/a</v>
      </c>
      <c r="R378" s="69"/>
      <c r="S378" s="103"/>
      <c r="T378" s="103"/>
      <c r="U378" s="103"/>
      <c r="V378" s="103"/>
      <c r="W378" s="103"/>
      <c r="X378" s="103"/>
      <c r="Y378" s="103"/>
      <c r="Z378" s="103"/>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714"/>
      <c r="F379" s="87">
        <v>3</v>
      </c>
      <c r="G379" s="121"/>
      <c r="H379" s="146"/>
      <c r="I379" s="148"/>
      <c r="J379" s="147"/>
      <c r="K379" s="69" t="str">
        <f>IF(A24stdlife="n/a","n/a",IF(K$3&gt;(A24stdlife+$F379),(Input!$J$234*(1+vanilla3)^0.5)-SUM($J379:J379),(Input!$J$234*(1+vanilla3)^0.5)/A24stdlife))</f>
        <v>n/a</v>
      </c>
      <c r="L379" s="69" t="str">
        <f>IF(A24stdlife="n/a","n/a",IF(L$3&gt;(A24stdlife+$F379),(Input!$J$234*(1+vanilla3)^0.5)-SUM($J379:K379),(Input!$J$234*(1+vanilla3)^0.5)/A24stdlife))</f>
        <v>n/a</v>
      </c>
      <c r="M379" s="69" t="str">
        <f>IF(A24stdlife="n/a","n/a",IF(M$3&gt;(A24stdlife+$F379),(Input!$J$234*(1+vanilla3)^0.5)-SUM($J379:L379),(Input!$J$234*(1+vanilla3)^0.5)/A24stdlife))</f>
        <v>n/a</v>
      </c>
      <c r="N379" s="69" t="str">
        <f>IF(A24stdlife="n/a","n/a",IF(N$3&gt;(A24stdlife+$F379),(Input!$J$234*(1+vanilla3)^0.5)-SUM($J379:M379),(Input!$J$234*(1+vanilla3)^0.5)/A24stdlife))</f>
        <v>n/a</v>
      </c>
      <c r="O379" s="69" t="str">
        <f>IF(A24stdlife="n/a","n/a",IF(O$3&gt;(A24stdlife+$F379),(Input!$J$234*(1+vanilla3)^0.5)-SUM($J379:N379),(Input!$J$234*(1+vanilla3)^0.5)/A24stdlife))</f>
        <v>n/a</v>
      </c>
      <c r="P379" s="69" t="str">
        <f>IF(A24stdlife="n/a","n/a",IF(P$3&gt;(A24stdlife+$F379),(Input!$J$234*(1+vanilla3)^0.5)-SUM($J379:O379),(Input!$J$234*(1+vanilla3)^0.5)/A24stdlife))</f>
        <v>n/a</v>
      </c>
      <c r="Q379" s="69" t="str">
        <f>IF(A24stdlife="n/a","n/a",IF(Q$3&gt;(A24stdlife+$F379),(Input!$J$234*(1+vanilla3)^0.5)-SUM($J379:P379),(Input!$J$234*(1+vanilla3)^0.5)/A24stdlife))</f>
        <v>n/a</v>
      </c>
      <c r="R379" s="69"/>
      <c r="S379" s="103"/>
      <c r="T379" s="103"/>
      <c r="U379" s="103"/>
      <c r="V379" s="103"/>
      <c r="W379" s="103"/>
      <c r="X379" s="103"/>
      <c r="Y379" s="103"/>
      <c r="Z379" s="103"/>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714"/>
      <c r="F380" s="87">
        <v>4</v>
      </c>
      <c r="G380" s="121"/>
      <c r="H380" s="146"/>
      <c r="I380" s="148"/>
      <c r="J380" s="148"/>
      <c r="K380" s="147"/>
      <c r="L380" s="69" t="str">
        <f>IF(A24stdlife="n/a","n/a",IF(L$3&gt;(A24stdlife+$F380),(Input!$K$234*(1+vanilla4)^0.5)-SUM($K380:K380),(Input!$K$234*(1+vanilla4)^0.5)/A24stdlife))</f>
        <v>n/a</v>
      </c>
      <c r="M380" s="69" t="str">
        <f>IF(A24stdlife="n/a","n/a",IF(M$3&gt;(A24stdlife+$F380),(Input!$K$234*(1+vanilla4)^0.5)-SUM($K380:L380),(Input!$K$234*(1+vanilla4)^0.5)/A24stdlife))</f>
        <v>n/a</v>
      </c>
      <c r="N380" s="69" t="str">
        <f>IF(A24stdlife="n/a","n/a",IF(N$3&gt;(A24stdlife+$F380),(Input!$K$234*(1+vanilla4)^0.5)-SUM($K380:M380),(Input!$K$234*(1+vanilla4)^0.5)/A24stdlife))</f>
        <v>n/a</v>
      </c>
      <c r="O380" s="69" t="str">
        <f>IF(A24stdlife="n/a","n/a",IF(O$3&gt;(A24stdlife+$F380),(Input!$K$234*(1+vanilla4)^0.5)-SUM($K380:N380),(Input!$K$234*(1+vanilla4)^0.5)/A24stdlife))</f>
        <v>n/a</v>
      </c>
      <c r="P380" s="69" t="str">
        <f>IF(A24stdlife="n/a","n/a",IF(P$3&gt;(A24stdlife+$F380),(Input!$K$234*(1+vanilla4)^0.5)-SUM($K380:O380),(Input!$K$234*(1+vanilla4)^0.5)/A24stdlife))</f>
        <v>n/a</v>
      </c>
      <c r="Q380" s="69" t="str">
        <f>IF(A24stdlife="n/a","n/a",IF(Q$3&gt;(A24stdlife+$F380),(Input!$K$234*(1+vanilla4)^0.5)-SUM($K380:P380),(Input!$K$234*(1+vanilla4)^0.5)/A24stdlife))</f>
        <v>n/a</v>
      </c>
      <c r="R380" s="69"/>
      <c r="S380" s="103"/>
      <c r="T380" s="103"/>
      <c r="U380" s="103"/>
      <c r="V380" s="103"/>
      <c r="W380" s="103"/>
      <c r="X380" s="103"/>
      <c r="Y380" s="103"/>
      <c r="Z380" s="103"/>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6"/>
      <c r="E381" s="714"/>
      <c r="F381" s="87">
        <v>5</v>
      </c>
      <c r="G381" s="27"/>
      <c r="H381" s="146"/>
      <c r="I381" s="148"/>
      <c r="J381" s="148"/>
      <c r="K381" s="148"/>
      <c r="L381" s="147"/>
      <c r="M381" s="69" t="str">
        <f>IF(A24stdlife="n/a","n/a",IF(M$3&gt;(A24stdlife+$F381),(Input!$L$234*(1+vanilla5)^0.5)-SUM($L381:L381),(Input!$L$234*(1+vanilla5)^0.5)/A24stdlife))</f>
        <v>n/a</v>
      </c>
      <c r="N381" s="69" t="str">
        <f>IF(A24stdlife="n/a","n/a",IF(N$3&gt;(A24stdlife+$F381),(Input!$L$234*(1+vanilla5)^0.5)-SUM($L381:M381),(Input!$L$234*(1+vanilla5)^0.5)/A24stdlife))</f>
        <v>n/a</v>
      </c>
      <c r="O381" s="69" t="str">
        <f>IF(A24stdlife="n/a","n/a",IF(O$3&gt;(A24stdlife+$F381),(Input!$L$234*(1+vanilla5)^0.5)-SUM($L381:N381),(Input!$L$234*(1+vanilla5)^0.5)/A24stdlife))</f>
        <v>n/a</v>
      </c>
      <c r="P381" s="69" t="str">
        <f>IF(A24stdlife="n/a","n/a",IF(P$3&gt;(A24stdlife+$F381),(Input!$L$234*(1+vanilla5)^0.5)-SUM($L381:O381),(Input!$L$234*(1+vanilla5)^0.5)/A24stdlife))</f>
        <v>n/a</v>
      </c>
      <c r="Q381" s="69" t="str">
        <f>IF(A24stdlife="n/a","n/a",IF(Q$3&gt;(A24stdlife+$F381),(Input!$L$234*(1+vanilla5)^0.5)-SUM($L381:P381),(Input!$L$234*(1+vanilla5)^0.5)/A24stdlife))</f>
        <v>n/a</v>
      </c>
      <c r="R381" s="69"/>
      <c r="S381" s="103"/>
      <c r="T381" s="103"/>
      <c r="U381" s="103"/>
      <c r="V381" s="103"/>
      <c r="W381" s="103"/>
      <c r="X381" s="103"/>
      <c r="Y381" s="103"/>
      <c r="Z381" s="103"/>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103"/>
      <c r="BE381" s="103"/>
      <c r="BF381" s="103"/>
      <c r="BG381" s="103"/>
      <c r="BH381" s="103"/>
      <c r="BI381" s="103"/>
      <c r="BJ381" s="103"/>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6"/>
      <c r="E382" s="714"/>
      <c r="F382" s="87">
        <v>6</v>
      </c>
      <c r="G382" s="27"/>
      <c r="H382" s="146"/>
      <c r="I382" s="148"/>
      <c r="J382" s="148"/>
      <c r="K382" s="148"/>
      <c r="L382" s="148"/>
      <c r="M382" s="147"/>
      <c r="N382" s="69" t="str">
        <f>IF(A24stdlife="n/a","n/a",IF(N$3&gt;(A24stdlife+$F382),(Input!$M$234*(1+vanilla6)^0.5)-SUM($M382:M382),(Input!$M$234*(1+vanilla6)^0.5)/A24stdlife))</f>
        <v>n/a</v>
      </c>
      <c r="O382" s="69" t="str">
        <f>IF(A24stdlife="n/a","n/a",IF(O$3&gt;(A24stdlife+$F382),(Input!$M$234*(1+vanilla6)^0.5)-SUM($M382:N382),(Input!$M$234*(1+vanilla6)^0.5)/A24stdlife))</f>
        <v>n/a</v>
      </c>
      <c r="P382" s="69" t="str">
        <f>IF(A24stdlife="n/a","n/a",IF(P$3&gt;(A24stdlife+$F382),(Input!$M$234*(1+vanilla6)^0.5)-SUM($M382:O382),(Input!$M$234*(1+vanilla6)^0.5)/A24stdlife))</f>
        <v>n/a</v>
      </c>
      <c r="Q382" s="69" t="str">
        <f>IF(A24stdlife="n/a","n/a",IF(Q$3&gt;(A24stdlife+$F382),(Input!$M$234*(1+vanilla6)^0.5)-SUM($M382:P382),(Input!$M$234*(1+vanilla6)^0.5)/A24stdlife))</f>
        <v>n/a</v>
      </c>
      <c r="R382" s="69"/>
      <c r="S382" s="103"/>
      <c r="T382" s="103"/>
      <c r="U382" s="103"/>
      <c r="V382" s="103"/>
      <c r="W382" s="103"/>
      <c r="X382" s="103"/>
      <c r="Y382" s="103"/>
      <c r="Z382" s="103"/>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9"/>
      <c r="B383" s="9"/>
      <c r="C383" s="9"/>
      <c r="D383" s="26"/>
      <c r="E383" s="714"/>
      <c r="F383" s="87">
        <v>7</v>
      </c>
      <c r="G383" s="27"/>
      <c r="H383" s="146"/>
      <c r="I383" s="148"/>
      <c r="J383" s="148"/>
      <c r="K383" s="148"/>
      <c r="L383" s="148"/>
      <c r="M383" s="148"/>
      <c r="N383" s="147"/>
      <c r="O383" s="69" t="str">
        <f>IF(A24stdlife="n/a","n/a",IF(O$3&gt;(A24stdlife+$F383),(Input!N$234*(1+vanilla7)^0.5)-SUM($N383:N383),(Input!$N$234*(1+vanilla7)^0.5)/A24stdlife))</f>
        <v>n/a</v>
      </c>
      <c r="P383" s="69" t="str">
        <f>IF(A24stdlife="n/a","n/a",IF(P$3&gt;(A24stdlife+$F383),(Input!O$234*(1+vanilla7)^0.5)-SUM($N383:O383),(Input!$N$234*(1+vanilla7)^0.5)/A24stdlife))</f>
        <v>n/a</v>
      </c>
      <c r="Q383" s="69" t="str">
        <f>IF(A24stdlife="n/a","n/a",IF(Q$3&gt;(A24stdlife+$F383),(Input!P$234*(1+vanilla7)^0.5)-SUM($N383:P383),(Input!$N$234*(1+vanilla7)^0.5)/A24stdlife))</f>
        <v>n/a</v>
      </c>
      <c r="R383" s="69"/>
      <c r="S383" s="103"/>
      <c r="T383" s="103"/>
      <c r="U383" s="103"/>
      <c r="V383" s="103"/>
      <c r="W383" s="103"/>
      <c r="X383" s="103"/>
      <c r="Y383" s="103"/>
      <c r="Z383" s="103"/>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714"/>
      <c r="F384" s="87">
        <v>8</v>
      </c>
      <c r="G384" s="27"/>
      <c r="H384" s="146"/>
      <c r="I384" s="148"/>
      <c r="J384" s="148"/>
      <c r="K384" s="148"/>
      <c r="L384" s="148"/>
      <c r="M384" s="148"/>
      <c r="N384" s="148"/>
      <c r="O384" s="147"/>
      <c r="P384" s="69" t="str">
        <f>IF(A24stdlife="n/a","n/a",IF(P$3&gt;(A24stdlife+$F384),(Input!$O$234*(1+vanilla8)^0.5)-SUM($O384:O384),(Input!$O$234*(1+vanilla8)^0.5)/A24stdlife))</f>
        <v>n/a</v>
      </c>
      <c r="Q384" s="69" t="str">
        <f>IF(A24stdlife="n/a","n/a",IF(Q$3&gt;(A24stdlife+$F384),(Input!$O$234*(1+vanilla8)^0.5)-SUM($O384:P384),(Input!$O$234*(1+vanilla8)^0.5)/A24stdlife))</f>
        <v>n/a</v>
      </c>
      <c r="R384" s="69"/>
      <c r="S384" s="103"/>
      <c r="T384" s="103"/>
      <c r="U384" s="103"/>
      <c r="V384" s="103"/>
      <c r="W384" s="103"/>
      <c r="X384" s="103"/>
      <c r="Y384" s="103"/>
      <c r="Z384" s="103"/>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714"/>
      <c r="F385" s="87">
        <v>9</v>
      </c>
      <c r="G385" s="27"/>
      <c r="H385" s="146"/>
      <c r="I385" s="148"/>
      <c r="J385" s="148"/>
      <c r="K385" s="148"/>
      <c r="L385" s="148"/>
      <c r="M385" s="148"/>
      <c r="N385" s="148"/>
      <c r="O385" s="148"/>
      <c r="P385" s="147"/>
      <c r="Q385" s="69" t="str">
        <f>IF(A24stdlife="n/a","n/a",IF(Q$3&gt;(A24stdlife+$F385),(Input!$P$234*(1+vanilla9)^0.5)-SUM($P385:P385),(Input!$P$234*(1+vanilla9)^0.5)/A24stdlife))</f>
        <v>n/a</v>
      </c>
      <c r="R385" s="69"/>
      <c r="S385" s="103"/>
      <c r="T385" s="103"/>
      <c r="U385" s="103"/>
      <c r="V385" s="103"/>
      <c r="W385" s="103"/>
      <c r="X385" s="103"/>
      <c r="Y385" s="103"/>
      <c r="Z385" s="103"/>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714"/>
      <c r="F386" s="88">
        <v>10</v>
      </c>
      <c r="G386" s="27"/>
      <c r="H386" s="146"/>
      <c r="I386" s="148"/>
      <c r="J386" s="148"/>
      <c r="K386" s="148"/>
      <c r="L386" s="148"/>
      <c r="M386" s="148"/>
      <c r="N386" s="148"/>
      <c r="O386" s="148"/>
      <c r="P386" s="148"/>
      <c r="Q386" s="147"/>
      <c r="R386" s="69"/>
      <c r="S386" s="103"/>
      <c r="T386" s="103"/>
      <c r="U386" s="103"/>
      <c r="V386" s="103"/>
      <c r="W386" s="103"/>
      <c r="X386" s="103"/>
      <c r="Y386" s="103"/>
      <c r="Z386" s="103"/>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 r="A387" s="9"/>
      <c r="B387" s="9"/>
      <c r="C387" s="9"/>
      <c r="D387" s="271">
        <f>Asset24</f>
        <v>0</v>
      </c>
      <c r="E387" s="9"/>
      <c r="F387" s="9"/>
      <c r="G387" s="121"/>
      <c r="H387" s="162">
        <f t="shared" ref="H387:M387" si="27">-SUM(H375:H386)</f>
        <v>0</v>
      </c>
      <c r="I387" s="162">
        <f t="shared" si="27"/>
        <v>0</v>
      </c>
      <c r="J387" s="162">
        <f t="shared" si="27"/>
        <v>0</v>
      </c>
      <c r="K387" s="162">
        <f t="shared" si="27"/>
        <v>0</v>
      </c>
      <c r="L387" s="162">
        <f t="shared" si="27"/>
        <v>0</v>
      </c>
      <c r="M387" s="162">
        <f t="shared" si="27"/>
        <v>0</v>
      </c>
      <c r="N387" s="69">
        <f>IF(COUNT($H387:M387)&gt;=Input!$Y$7,0, -SUM(N375:N386))</f>
        <v>0</v>
      </c>
      <c r="O387" s="69">
        <f>IF(COUNT($H387:N387)&gt;=Input!$Y$7,0, -SUM(O375:O386))</f>
        <v>0</v>
      </c>
      <c r="P387" s="69">
        <f>IF(COUNT($H387:O387)&gt;=Input!$Y$7,0, -SUM(P375:P386))</f>
        <v>0</v>
      </c>
      <c r="Q387" s="69">
        <f>IF(COUNT($H387:P387)&gt;=Input!$Y$7,0, -SUM(Q375:Q386))</f>
        <v>0</v>
      </c>
      <c r="R387" s="67"/>
      <c r="S387" s="105"/>
      <c r="T387" s="105"/>
      <c r="U387" s="105"/>
      <c r="V387" s="105"/>
      <c r="W387" s="105"/>
      <c r="X387" s="105"/>
      <c r="Y387" s="105"/>
      <c r="Z387" s="105"/>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272">
        <f>Asset25</f>
        <v>0</v>
      </c>
      <c r="D388" s="158"/>
      <c r="E388" s="32" t="s">
        <v>26</v>
      </c>
      <c r="F388" s="31"/>
      <c r="G388" s="177"/>
      <c r="H388" s="68" t="str">
        <f>IF(H$3&gt;A25remlife,A25value-$G$654-SUM($G388:G388),IF(A25remlife="N/A","n/a",(A25value-$G$654)/A25remlife))</f>
        <v>n/a</v>
      </c>
      <c r="I388" s="68" t="str">
        <f>IF(I$3&gt;A25remlife,A25value-$G$654-SUM($G388:H388),IF(A25remlife="N/A","n/a",(A25value-$G$654)/A25remlife))</f>
        <v>n/a</v>
      </c>
      <c r="J388" s="68" t="str">
        <f>IF(J$3&gt;A25remlife,A25value-$G$654-SUM($G388:I388),IF(A25remlife="N/A","n/a",(A25value-$G$654)/A25remlife))</f>
        <v>n/a</v>
      </c>
      <c r="K388" s="68" t="str">
        <f>IF(K$3&gt;A25remlife,A25value-$G$654-SUM($G388:J388),IF(A25remlife="N/A","n/a",(A25value-$G$654)/A25remlife))</f>
        <v>n/a</v>
      </c>
      <c r="L388" s="68" t="str">
        <f>IF(L$3&gt;A25remlife,A25value-$G$654-SUM($G388:K388),IF(A25remlife="N/A","n/a",(A25value-$G$654)/A25remlife))</f>
        <v>n/a</v>
      </c>
      <c r="M388" s="68" t="str">
        <f>IF(M$3&gt;A25remlife,A25value-$G$654-SUM($G388:L388),IF(A25remlife="N/A","n/a",(A25value-$G$654)/A25remlife))</f>
        <v>n/a</v>
      </c>
      <c r="N388" s="68" t="str">
        <f>IF(N$3&gt;A25remlife,A25value-$G$654-SUM($G388:M388),IF(A25remlife="N/A","n/a",(A25value-$G$654)/A25remlife))</f>
        <v>n/a</v>
      </c>
      <c r="O388" s="68" t="str">
        <f>IF(O$3&gt;A25remlife,A25value-$G$654-SUM($G388:N388),IF(A25remlife="N/A","n/a",(A25value-$G$654)/A25remlife))</f>
        <v>n/a</v>
      </c>
      <c r="P388" s="68" t="str">
        <f>IF(P$3&gt;A25remlife,A25value-$G$654-SUM($G388:O388),IF(A25remlife="N/A","n/a",(A25value-$G$654)/A25remlife))</f>
        <v>n/a</v>
      </c>
      <c r="Q388" s="68" t="str">
        <f>IF(Q$3&gt;A25remlife,A25value-$G$654-SUM($G388:P388),IF(A25remlife="N/A","n/a",(A25value-$G$654)/A25remlife))</f>
        <v>n/a</v>
      </c>
      <c r="R388" s="68"/>
      <c r="S388" s="103"/>
      <c r="T388" s="103"/>
      <c r="U388" s="103"/>
      <c r="V388" s="103"/>
      <c r="W388" s="103"/>
      <c r="X388" s="103"/>
      <c r="Y388" s="103"/>
      <c r="Z388" s="103"/>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9"/>
      <c r="D389" s="26"/>
      <c r="E389" s="713" t="s">
        <v>82</v>
      </c>
      <c r="F389" s="87"/>
      <c r="G389" s="121"/>
      <c r="H389" s="69"/>
      <c r="I389" s="69"/>
      <c r="J389" s="69"/>
      <c r="K389" s="69"/>
      <c r="L389" s="69"/>
      <c r="M389" s="160"/>
      <c r="N389" s="112"/>
      <c r="O389" s="69"/>
      <c r="P389" s="69"/>
      <c r="Q389" s="69"/>
      <c r="R389" s="69"/>
      <c r="S389" s="103"/>
      <c r="T389" s="103"/>
      <c r="U389" s="103"/>
      <c r="V389" s="103"/>
      <c r="W389" s="103"/>
      <c r="X389" s="103"/>
      <c r="Y389" s="103"/>
      <c r="Z389" s="103"/>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714"/>
      <c r="F390" s="87">
        <v>1</v>
      </c>
      <c r="G390" s="121"/>
      <c r="H390" s="145"/>
      <c r="I390" s="69" t="str">
        <f>IF(A25stdlife="n/a","n/a",IF(I$3&gt;(A25stdlife+$F390),(Input!$H$235*(1+vanilla1)^0.5)-SUM($H390:H390),(Input!$H$235*(1+vanilla1)^0.5)/A25stdlife))</f>
        <v>n/a</v>
      </c>
      <c r="J390" s="69" t="str">
        <f>IF(A25stdlife="n/a","n/a",IF(J$3&gt;(A25stdlife+$F390),(Input!$H$235*(1+vanilla1)^0.5)-SUM($H390:I390),(Input!$H$235*(1+vanilla1)^0.5)/A25stdlife))</f>
        <v>n/a</v>
      </c>
      <c r="K390" s="69" t="str">
        <f>IF(A25stdlife="n/a","n/a",IF(K$3&gt;(A25stdlife+$F390),(Input!$H$235*(1+vanilla1)^0.5)-SUM($H390:J390),(Input!$H$235*(1+vanilla1)^0.5)/A25stdlife))</f>
        <v>n/a</v>
      </c>
      <c r="L390" s="69" t="str">
        <f>IF(A25stdlife="n/a","n/a",IF(L$3&gt;(A25stdlife+$F390),(Input!$H$235*(1+vanilla1)^0.5)-SUM($H390:K390),(Input!$H$235*(1+vanilla1)^0.5)/A25stdlife))</f>
        <v>n/a</v>
      </c>
      <c r="M390" s="69" t="str">
        <f>IF(A25stdlife="n/a","n/a",IF(M$3&gt;(A25stdlife+$F390),(Input!$H$235*(1+vanilla1)^0.5)-SUM($H390:L390),(Input!$H$235*(1+vanilla1)^0.5)/A25stdlife))</f>
        <v>n/a</v>
      </c>
      <c r="N390" s="69" t="str">
        <f>IF(A25stdlife="n/a","n/a",IF(N$3&gt;(A25stdlife+$F390),(Input!$H$235*(1+vanilla1)^0.5)-SUM($H390:M390),(Input!$H$235*(1+vanilla1)^0.5)/A25stdlife))</f>
        <v>n/a</v>
      </c>
      <c r="O390" s="69" t="str">
        <f>IF(A25stdlife="n/a","n/a",IF(O$3&gt;(A25stdlife+$F390),(Input!$H$235*(1+vanilla1)^0.5)-SUM($H390:N390),(Input!$H$235*(1+vanilla1)^0.5)/A25stdlife))</f>
        <v>n/a</v>
      </c>
      <c r="P390" s="69" t="str">
        <f>IF(A25stdlife="n/a","n/a",IF(P$3&gt;(A25stdlife+$F390),(Input!$H$235*(1+vanilla1)^0.5)-SUM($H390:O390),(Input!$H$235*(1+vanilla1)^0.5)/A25stdlife))</f>
        <v>n/a</v>
      </c>
      <c r="Q390" s="69" t="str">
        <f>IF(A25stdlife="n/a","n/a",IF(Q$3&gt;(A25stdlife+$F390),(Input!$H$235*(1+vanilla1)^0.5)-SUM($H390:P390),(Input!$H$235*(1+vanilla1)^0.5)/A25stdlife))</f>
        <v>n/a</v>
      </c>
      <c r="R390" s="69"/>
      <c r="S390" s="103"/>
      <c r="T390" s="103"/>
      <c r="U390" s="103"/>
      <c r="V390" s="103"/>
      <c r="W390" s="103"/>
      <c r="X390" s="103"/>
      <c r="Y390" s="103"/>
      <c r="Z390" s="103"/>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714"/>
      <c r="F391" s="87">
        <v>2</v>
      </c>
      <c r="G391" s="121"/>
      <c r="H391" s="146"/>
      <c r="I391" s="147"/>
      <c r="J391" s="69" t="str">
        <f>IF(A25stdlife="n/a","n/a",IF(J$3&gt;(A25stdlife+$F391),(Input!$I$235*(1+vanilla2)^0.5)-SUM($I391:I391),(Input!$I$235*(1+vanilla2)^0.5)/A25stdlife))</f>
        <v>n/a</v>
      </c>
      <c r="K391" s="69" t="str">
        <f>IF(A25stdlife="n/a","n/a",IF(K$3&gt;(A25stdlife+$F391),(Input!$I$235*(1+vanilla2)^0.5)-SUM($I391:J391),(Input!$I$235*(1+vanilla2)^0.5)/A25stdlife))</f>
        <v>n/a</v>
      </c>
      <c r="L391" s="69" t="str">
        <f>IF(A25stdlife="n/a","n/a",IF(L$3&gt;(A25stdlife+$F391),(Input!$I$235*(1+vanilla2)^0.5)-SUM($I391:K391),(Input!$I$235*(1+vanilla2)^0.5)/A25stdlife))</f>
        <v>n/a</v>
      </c>
      <c r="M391" s="69" t="str">
        <f>IF(A25stdlife="n/a","n/a",IF(M$3&gt;(A25stdlife+$F391),(Input!$I$235*(1+vanilla2)^0.5)-SUM($I391:L391),(Input!$I$235*(1+vanilla2)^0.5)/A25stdlife))</f>
        <v>n/a</v>
      </c>
      <c r="N391" s="69" t="str">
        <f>IF(A25stdlife="n/a","n/a",IF(N$3&gt;(A25stdlife+$F391),(Input!$I$235*(1+vanilla2)^0.5)-SUM($I391:M391),(Input!$I$235*(1+vanilla2)^0.5)/A25stdlife))</f>
        <v>n/a</v>
      </c>
      <c r="O391" s="69" t="str">
        <f>IF(A25stdlife="n/a","n/a",IF(O$3&gt;(A25stdlife+$F391),(Input!$I$235*(1+vanilla2)^0.5)-SUM($I391:N391),(Input!$I$235*(1+vanilla2)^0.5)/A25stdlife))</f>
        <v>n/a</v>
      </c>
      <c r="P391" s="69" t="str">
        <f>IF(A25stdlife="n/a","n/a",IF(P$3&gt;(A25stdlife+$F391),(Input!$I$235*(1+vanilla2)^0.5)-SUM($I391:O391),(Input!$I$235*(1+vanilla2)^0.5)/A25stdlife))</f>
        <v>n/a</v>
      </c>
      <c r="Q391" s="69" t="str">
        <f>IF(A25stdlife="n/a","n/a",IF(Q$3&gt;(A25stdlife+$F391),(Input!$I$235*(1+vanilla2)^0.5)-SUM($I391:P391),(Input!$I$235*(1+vanilla2)^0.5)/A25stdlife))</f>
        <v>n/a</v>
      </c>
      <c r="R391" s="69"/>
      <c r="S391" s="103"/>
      <c r="T391" s="103"/>
      <c r="U391" s="103"/>
      <c r="V391" s="103"/>
      <c r="W391" s="103"/>
      <c r="X391" s="103"/>
      <c r="Y391" s="103"/>
      <c r="Z391" s="103"/>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714"/>
      <c r="F392" s="87">
        <v>3</v>
      </c>
      <c r="G392" s="121"/>
      <c r="H392" s="146"/>
      <c r="I392" s="148"/>
      <c r="J392" s="147"/>
      <c r="K392" s="69" t="str">
        <f>IF(A25stdlife="n/a","n/a",IF(K$3&gt;(A25stdlife+$F392),(Input!$J$235*(1+vanilla3)^0.5)-SUM($J392:J392),(Input!$J$235*(1+vanilla3)^0.5)/A25stdlife))</f>
        <v>n/a</v>
      </c>
      <c r="L392" s="69" t="str">
        <f>IF(A25stdlife="n/a","n/a",IF(L$3&gt;(A25stdlife+$F392),(Input!$J$235*(1+vanilla3)^0.5)-SUM($J392:K392),(Input!$J$235*(1+vanilla3)^0.5)/A25stdlife))</f>
        <v>n/a</v>
      </c>
      <c r="M392" s="69" t="str">
        <f>IF(A25stdlife="n/a","n/a",IF(M$3&gt;(A25stdlife+$F392),(Input!$J$235*(1+vanilla3)^0.5)-SUM($J392:L392),(Input!$J$235*(1+vanilla3)^0.5)/A25stdlife))</f>
        <v>n/a</v>
      </c>
      <c r="N392" s="69" t="str">
        <f>IF(A25stdlife="n/a","n/a",IF(N$3&gt;(A25stdlife+$F392),(Input!$J$235*(1+vanilla3)^0.5)-SUM($J392:M392),(Input!$J$235*(1+vanilla3)^0.5)/A25stdlife))</f>
        <v>n/a</v>
      </c>
      <c r="O392" s="69" t="str">
        <f>IF(A25stdlife="n/a","n/a",IF(O$3&gt;(A25stdlife+$F392),(Input!$J$235*(1+vanilla3)^0.5)-SUM($J392:N392),(Input!$J$235*(1+vanilla3)^0.5)/A25stdlife))</f>
        <v>n/a</v>
      </c>
      <c r="P392" s="69" t="str">
        <f>IF(A25stdlife="n/a","n/a",IF(P$3&gt;(A25stdlife+$F392),(Input!$J$235*(1+vanilla3)^0.5)-SUM($J392:O392),(Input!$J$235*(1+vanilla3)^0.5)/A25stdlife))</f>
        <v>n/a</v>
      </c>
      <c r="Q392" s="69" t="str">
        <f>IF(A25stdlife="n/a","n/a",IF(Q$3&gt;(A25stdlife+$F392),(Input!$J$235*(1+vanilla3)^0.5)-SUM($J392:P392),(Input!$J$235*(1+vanilla3)^0.5)/A25stdlife))</f>
        <v>n/a</v>
      </c>
      <c r="R392" s="69"/>
      <c r="S392" s="103"/>
      <c r="T392" s="103"/>
      <c r="U392" s="103"/>
      <c r="V392" s="103"/>
      <c r="W392" s="103"/>
      <c r="X392" s="103"/>
      <c r="Y392" s="103"/>
      <c r="Z392" s="103"/>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714"/>
      <c r="F393" s="87">
        <v>4</v>
      </c>
      <c r="G393" s="121"/>
      <c r="H393" s="146"/>
      <c r="I393" s="148"/>
      <c r="J393" s="148"/>
      <c r="K393" s="147"/>
      <c r="L393" s="69" t="str">
        <f>IF(A25stdlife="n/a","n/a",IF(L$3&gt;(A25stdlife+$F393),(Input!$K$235*(1+vanilla4)^0.5)-SUM($K393:K393),(Input!$K$235*(1+vanilla4)^0.5)/A25stdlife))</f>
        <v>n/a</v>
      </c>
      <c r="M393" s="69" t="str">
        <f>IF(A25stdlife="n/a","n/a",IF(M$3&gt;(A25stdlife+$F393),(Input!$K$235*(1+vanilla4)^0.5)-SUM($K393:L393),(Input!$K$235*(1+vanilla4)^0.5)/A25stdlife))</f>
        <v>n/a</v>
      </c>
      <c r="N393" s="69" t="str">
        <f>IF(A25stdlife="n/a","n/a",IF(N$3&gt;(A25stdlife+$F393),(Input!$K$235*(1+vanilla4)^0.5)-SUM($K393:M393),(Input!$K$235*(1+vanilla4)^0.5)/A25stdlife))</f>
        <v>n/a</v>
      </c>
      <c r="O393" s="69" t="str">
        <f>IF(A25stdlife="n/a","n/a",IF(O$3&gt;(A25stdlife+$F393),(Input!$K$235*(1+vanilla4)^0.5)-SUM($K393:N393),(Input!$K$235*(1+vanilla4)^0.5)/A25stdlife))</f>
        <v>n/a</v>
      </c>
      <c r="P393" s="69" t="str">
        <f>IF(A25stdlife="n/a","n/a",IF(P$3&gt;(A25stdlife+$F393),(Input!$K$235*(1+vanilla4)^0.5)-SUM($K393:O393),(Input!$K$235*(1+vanilla4)^0.5)/A25stdlife))</f>
        <v>n/a</v>
      </c>
      <c r="Q393" s="69" t="str">
        <f>IF(A25stdlife="n/a","n/a",IF(Q$3&gt;(A25stdlife+$F393),(Input!$K$235*(1+vanilla4)^0.5)-SUM($K393:P393),(Input!$K$235*(1+vanilla4)^0.5)/A25stdlife))</f>
        <v>n/a</v>
      </c>
      <c r="R393" s="69"/>
      <c r="S393" s="103"/>
      <c r="T393" s="103"/>
      <c r="U393" s="103"/>
      <c r="V393" s="103"/>
      <c r="W393" s="103"/>
      <c r="X393" s="103"/>
      <c r="Y393" s="103"/>
      <c r="Z393" s="103"/>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6"/>
      <c r="E394" s="714"/>
      <c r="F394" s="87">
        <v>5</v>
      </c>
      <c r="G394" s="27"/>
      <c r="H394" s="146"/>
      <c r="I394" s="148"/>
      <c r="J394" s="148"/>
      <c r="K394" s="148"/>
      <c r="L394" s="147"/>
      <c r="M394" s="69" t="str">
        <f>IF(A25stdlife="n/a","n/a",IF(M$3&gt;(A25stdlife+$F394),(Input!$L$235*(1+vanilla5)^0.5)-SUM($L394:L394),(Input!$L$235*(1+vanilla5)^0.5)/A25stdlife))</f>
        <v>n/a</v>
      </c>
      <c r="N394" s="69" t="str">
        <f>IF(A25stdlife="n/a","n/a",IF(N$3&gt;(A25stdlife+$F394),(Input!$L$235*(1+vanilla5)^0.5)-SUM($L394:M394),(Input!$L$235*(1+vanilla5)^0.5)/A25stdlife))</f>
        <v>n/a</v>
      </c>
      <c r="O394" s="69" t="str">
        <f>IF(A25stdlife="n/a","n/a",IF(O$3&gt;(A25stdlife+$F394),(Input!$L$235*(1+vanilla5)^0.5)-SUM($L394:N394),(Input!$L$235*(1+vanilla5)^0.5)/A25stdlife))</f>
        <v>n/a</v>
      </c>
      <c r="P394" s="69" t="str">
        <f>IF(A25stdlife="n/a","n/a",IF(P$3&gt;(A25stdlife+$F394),(Input!$L$235*(1+vanilla5)^0.5)-SUM($L394:O394),(Input!$L$235*(1+vanilla5)^0.5)/A25stdlife))</f>
        <v>n/a</v>
      </c>
      <c r="Q394" s="69" t="str">
        <f>IF(A25stdlife="n/a","n/a",IF(Q$3&gt;(A25stdlife+$F394),(Input!$L$235*(1+vanilla5)^0.5)-SUM($L394:P394),(Input!$L$235*(1+vanilla5)^0.5)/A25stdlife))</f>
        <v>n/a</v>
      </c>
      <c r="R394" s="69"/>
      <c r="S394" s="103"/>
      <c r="T394" s="103"/>
      <c r="U394" s="103"/>
      <c r="V394" s="103"/>
      <c r="W394" s="103"/>
      <c r="X394" s="103"/>
      <c r="Y394" s="103"/>
      <c r="Z394" s="103"/>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103"/>
      <c r="BE394" s="103"/>
      <c r="BF394" s="103"/>
      <c r="BG394" s="103"/>
      <c r="BH394" s="103"/>
      <c r="BI394" s="103"/>
      <c r="BJ394" s="103"/>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6"/>
      <c r="E395" s="714"/>
      <c r="F395" s="87">
        <v>6</v>
      </c>
      <c r="G395" s="27"/>
      <c r="H395" s="146"/>
      <c r="I395" s="148"/>
      <c r="J395" s="148"/>
      <c r="K395" s="148"/>
      <c r="L395" s="148"/>
      <c r="M395" s="147"/>
      <c r="N395" s="69" t="str">
        <f>IF(A25stdlife="n/a","n/a",IF(N$3&gt;(A25stdlife+$F395),(Input!$M$235*(1+vanilla6)^0.5)-SUM($M395:M395),(Input!$M$235*(1+vanilla6)^0.5)/A25stdlife))</f>
        <v>n/a</v>
      </c>
      <c r="O395" s="69" t="str">
        <f>IF(A25stdlife="n/a","n/a",IF(O$3&gt;(A25stdlife+$F395),(Input!$M$235*(1+vanilla6)^0.5)-SUM($M395:N395),(Input!$M$235*(1+vanilla6)^0.5)/A25stdlife))</f>
        <v>n/a</v>
      </c>
      <c r="P395" s="69" t="str">
        <f>IF(A25stdlife="n/a","n/a",IF(P$3&gt;(A25stdlife+$F395),(Input!$M$235*(1+vanilla6)^0.5)-SUM($M395:O395),(Input!$M$235*(1+vanilla6)^0.5)/A25stdlife))</f>
        <v>n/a</v>
      </c>
      <c r="Q395" s="69" t="str">
        <f>IF(A25stdlife="n/a","n/a",IF(Q$3&gt;(A25stdlife+$F395),(Input!$M$235*(1+vanilla6)^0.5)-SUM($M395:P395),(Input!$M$235*(1+vanilla6)^0.5)/A25stdlife))</f>
        <v>n/a</v>
      </c>
      <c r="R395" s="69"/>
      <c r="S395" s="103"/>
      <c r="T395" s="103"/>
      <c r="U395" s="103"/>
      <c r="V395" s="103"/>
      <c r="W395" s="103"/>
      <c r="X395" s="103"/>
      <c r="Y395" s="103"/>
      <c r="Z395" s="103"/>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9"/>
      <c r="B396" s="9"/>
      <c r="C396" s="9"/>
      <c r="D396" s="26"/>
      <c r="E396" s="714"/>
      <c r="F396" s="87">
        <v>7</v>
      </c>
      <c r="G396" s="27"/>
      <c r="H396" s="146"/>
      <c r="I396" s="148"/>
      <c r="J396" s="148"/>
      <c r="K396" s="148"/>
      <c r="L396" s="148"/>
      <c r="M396" s="148"/>
      <c r="N396" s="147"/>
      <c r="O396" s="69" t="str">
        <f>IF(A25stdlife="n/a","n/a",IF(O$3&gt;(A25stdlife+$F396),(Input!N$235*(1+vanilla7)^0.5)-SUM($N396:N396),(Input!$N$235*(1+vanilla7)^0.5)/A25stdlife))</f>
        <v>n/a</v>
      </c>
      <c r="P396" s="69" t="str">
        <f>IF(A25stdlife="n/a","n/a",IF(P$3&gt;(A25stdlife+$F396),(Input!O$235*(1+vanilla7)^0.5)-SUM($N396:O396),(Input!$N$235*(1+vanilla7)^0.5)/A25stdlife))</f>
        <v>n/a</v>
      </c>
      <c r="Q396" s="69" t="str">
        <f>IF(A25stdlife="n/a","n/a",IF(Q$3&gt;(A25stdlife+$F396),(Input!P$235*(1+vanilla7)^0.5)-SUM($N396:P396),(Input!$N$235*(1+vanilla7)^0.5)/A25stdlife))</f>
        <v>n/a</v>
      </c>
      <c r="R396" s="69"/>
      <c r="S396" s="103"/>
      <c r="T396" s="103"/>
      <c r="U396" s="103"/>
      <c r="V396" s="103"/>
      <c r="W396" s="103"/>
      <c r="X396" s="103"/>
      <c r="Y396" s="103"/>
      <c r="Z396" s="103"/>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714"/>
      <c r="F397" s="87">
        <v>8</v>
      </c>
      <c r="G397" s="27"/>
      <c r="H397" s="146"/>
      <c r="I397" s="148"/>
      <c r="J397" s="148"/>
      <c r="K397" s="148"/>
      <c r="L397" s="148"/>
      <c r="M397" s="148"/>
      <c r="N397" s="148"/>
      <c r="O397" s="147"/>
      <c r="P397" s="69" t="str">
        <f>IF(A25stdlife="n/a","n/a",IF(P$3&gt;(A25stdlife+$F397),(Input!$O$235*(1+vanilla8)^0.5)-SUM($O397:O397),(Input!$O$235*(1+vanilla8)^0.5)/A25stdlife))</f>
        <v>n/a</v>
      </c>
      <c r="Q397" s="69" t="str">
        <f>IF(A25stdlife="n/a","n/a",IF(Q$3&gt;(A25stdlife+$F397),(Input!$O$235*(1+vanilla8)^0.5)-SUM($O397:P397),(Input!$O$235*(1+vanilla8)^0.5)/A25stdlife))</f>
        <v>n/a</v>
      </c>
      <c r="R397" s="69"/>
      <c r="S397" s="103"/>
      <c r="T397" s="103"/>
      <c r="U397" s="103"/>
      <c r="V397" s="103"/>
      <c r="W397" s="103"/>
      <c r="X397" s="103"/>
      <c r="Y397" s="103"/>
      <c r="Z397" s="103"/>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714"/>
      <c r="F398" s="87">
        <v>9</v>
      </c>
      <c r="G398" s="27"/>
      <c r="H398" s="146"/>
      <c r="I398" s="148"/>
      <c r="J398" s="148"/>
      <c r="K398" s="148"/>
      <c r="L398" s="148"/>
      <c r="M398" s="148"/>
      <c r="N398" s="148"/>
      <c r="O398" s="148"/>
      <c r="P398" s="147"/>
      <c r="Q398" s="69" t="str">
        <f>IF(A25stdlife="n/a","n/a",IF(Q$3&gt;(A25stdlife+$F398),(Input!$P$235*(1+vanilla9)^0.5)-SUM($P398:P398),(Input!$P$235*(1+vanilla9)^0.5)/A25stdlife))</f>
        <v>n/a</v>
      </c>
      <c r="R398" s="69"/>
      <c r="S398" s="103"/>
      <c r="T398" s="103"/>
      <c r="U398" s="103"/>
      <c r="V398" s="103"/>
      <c r="W398" s="103"/>
      <c r="X398" s="103"/>
      <c r="Y398" s="103"/>
      <c r="Z398" s="103"/>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714"/>
      <c r="F399" s="88">
        <v>10</v>
      </c>
      <c r="G399" s="27"/>
      <c r="H399" s="146"/>
      <c r="I399" s="148"/>
      <c r="J399" s="148"/>
      <c r="K399" s="148"/>
      <c r="L399" s="148"/>
      <c r="M399" s="148"/>
      <c r="N399" s="148"/>
      <c r="O399" s="148"/>
      <c r="P399" s="148"/>
      <c r="Q399" s="147"/>
      <c r="R399" s="69"/>
      <c r="S399" s="103"/>
      <c r="T399" s="103"/>
      <c r="U399" s="103"/>
      <c r="V399" s="103"/>
      <c r="W399" s="103"/>
      <c r="X399" s="103"/>
      <c r="Y399" s="103"/>
      <c r="Z399" s="103"/>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 r="A400" s="9"/>
      <c r="B400" s="9"/>
      <c r="C400" s="9"/>
      <c r="D400" s="271">
        <f>Asset25</f>
        <v>0</v>
      </c>
      <c r="E400" s="9"/>
      <c r="F400" s="9"/>
      <c r="G400" s="121"/>
      <c r="H400" s="162">
        <f t="shared" ref="H400:M400" si="28">-SUM(H388:H399)</f>
        <v>0</v>
      </c>
      <c r="I400" s="162">
        <f t="shared" si="28"/>
        <v>0</v>
      </c>
      <c r="J400" s="162">
        <f t="shared" si="28"/>
        <v>0</v>
      </c>
      <c r="K400" s="162">
        <f t="shared" si="28"/>
        <v>0</v>
      </c>
      <c r="L400" s="162">
        <f t="shared" si="28"/>
        <v>0</v>
      </c>
      <c r="M400" s="162">
        <f t="shared" si="28"/>
        <v>0</v>
      </c>
      <c r="N400" s="69">
        <f>IF(COUNT($H400:M400)&gt;=Input!$Y$7,0, -SUM(N388:N399))</f>
        <v>0</v>
      </c>
      <c r="O400" s="69">
        <f>IF(COUNT($H400:N400)&gt;=Input!$Y$7,0, -SUM(O388:O399))</f>
        <v>0</v>
      </c>
      <c r="P400" s="69">
        <f>IF(COUNT($H400:O400)&gt;=Input!$Y$7,0, -SUM(P388:P399))</f>
        <v>0</v>
      </c>
      <c r="Q400" s="69">
        <f>IF(COUNT($H400:P400)&gt;=Input!$Y$7,0, -SUM(Q388:Q399))</f>
        <v>0</v>
      </c>
      <c r="R400" s="67"/>
      <c r="S400" s="105"/>
      <c r="T400" s="105"/>
      <c r="U400" s="105"/>
      <c r="V400" s="105"/>
      <c r="W400" s="105"/>
      <c r="X400" s="105"/>
      <c r="Y400" s="105"/>
      <c r="Z400" s="105"/>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272">
        <f>Asset26</f>
        <v>0</v>
      </c>
      <c r="D401" s="158"/>
      <c r="E401" s="32" t="s">
        <v>26</v>
      </c>
      <c r="F401" s="31"/>
      <c r="G401" s="177"/>
      <c r="H401" s="68" t="str">
        <f>IF(H$3&gt;A26remlife,A26value-$G$655-SUM($G401:G401),IF(A26remlife="N/A","n/a",(A26value-$G$655)/A26remlife))</f>
        <v>n/a</v>
      </c>
      <c r="I401" s="68" t="str">
        <f>IF(I$3&gt;A26remlife,A26value-$G$655-SUM($G401:H401),IF(A26remlife="N/A","n/a",(A26value-$G$655)/A26remlife))</f>
        <v>n/a</v>
      </c>
      <c r="J401" s="68" t="str">
        <f>IF(J$3&gt;A26remlife,A26value-$G$655-SUM($G401:I401),IF(A26remlife="N/A","n/a",(A26value-$G$655)/A26remlife))</f>
        <v>n/a</v>
      </c>
      <c r="K401" s="68" t="str">
        <f>IF(K$3&gt;A26remlife,A26value-$G$655-SUM($G401:J401),IF(A26remlife="N/A","n/a",(A26value-$G$655)/A26remlife))</f>
        <v>n/a</v>
      </c>
      <c r="L401" s="68" t="str">
        <f>IF(L$3&gt;A26remlife,A26value-$G$655-SUM($G401:K401),IF(A26remlife="N/A","n/a",(A26value-$G$655)/A26remlife))</f>
        <v>n/a</v>
      </c>
      <c r="M401" s="68" t="str">
        <f>IF(M$3&gt;A26remlife,A26value-$G$655-SUM($G401:L401),IF(A26remlife="N/A","n/a",(A26value-$G$655)/A26remlife))</f>
        <v>n/a</v>
      </c>
      <c r="N401" s="68" t="str">
        <f>IF(N$3&gt;A26remlife,A26value-$G$655-SUM($G401:M401),IF(A26remlife="N/A","n/a",(A26value-$G$655)/A26remlife))</f>
        <v>n/a</v>
      </c>
      <c r="O401" s="68" t="str">
        <f>IF(O$3&gt;A26remlife,A26value-$G$655-SUM($G401:N401),IF(A26remlife="N/A","n/a",(A26value-$G$655)/A26remlife))</f>
        <v>n/a</v>
      </c>
      <c r="P401" s="68" t="str">
        <f>IF(P$3&gt;A26remlife,A26value-$G$655-SUM($G401:O401),IF(A26remlife="N/A","n/a",(A26value-$G$655)/A26remlife))</f>
        <v>n/a</v>
      </c>
      <c r="Q401" s="68" t="str">
        <f>IF(Q$3&gt;A26remlife,A26value-$G$655-SUM($G401:P401),IF(A26remlife="N/A","n/a",(A26value-$G$655)/A26remlife))</f>
        <v>n/a</v>
      </c>
      <c r="R401" s="68"/>
      <c r="S401" s="103"/>
      <c r="T401" s="103"/>
      <c r="U401" s="103"/>
      <c r="V401" s="103"/>
      <c r="W401" s="103"/>
      <c r="X401" s="103"/>
      <c r="Y401" s="103"/>
      <c r="Z401" s="103"/>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9"/>
      <c r="D402" s="26"/>
      <c r="E402" s="713" t="s">
        <v>82</v>
      </c>
      <c r="F402" s="87"/>
      <c r="G402" s="121"/>
      <c r="H402" s="69"/>
      <c r="I402" s="69"/>
      <c r="J402" s="69"/>
      <c r="K402" s="69"/>
      <c r="L402" s="69"/>
      <c r="M402" s="160"/>
      <c r="N402" s="112"/>
      <c r="O402" s="69"/>
      <c r="P402" s="69"/>
      <c r="Q402" s="69"/>
      <c r="R402" s="69"/>
      <c r="S402" s="103"/>
      <c r="T402" s="103"/>
      <c r="U402" s="103"/>
      <c r="V402" s="103"/>
      <c r="W402" s="103"/>
      <c r="X402" s="103"/>
      <c r="Y402" s="103"/>
      <c r="Z402" s="103"/>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714"/>
      <c r="F403" s="87">
        <v>1</v>
      </c>
      <c r="G403" s="121"/>
      <c r="H403" s="145"/>
      <c r="I403" s="69" t="str">
        <f>IF(A26stdlife="n/a","n/a",IF(I$3&gt;(A26stdlife+$F403),(Input!$H$236*(1+vanilla1)^0.5)-SUM($H403:H403),(Input!$H$236*(1+vanilla1)^0.5)/A26stdlife))</f>
        <v>n/a</v>
      </c>
      <c r="J403" s="69" t="str">
        <f>IF(A26stdlife="n/a","n/a",IF(J$3&gt;(A26stdlife+$F403),(Input!$H$236*(1+vanilla1)^0.5)-SUM($H403:I403),(Input!$H$236*(1+vanilla1)^0.5)/A26stdlife))</f>
        <v>n/a</v>
      </c>
      <c r="K403" s="69" t="str">
        <f>IF(A26stdlife="n/a","n/a",IF(K$3&gt;(A26stdlife+$F403),(Input!$H$236*(1+vanilla1)^0.5)-SUM($H403:J403),(Input!$H$236*(1+vanilla1)^0.5)/A26stdlife))</f>
        <v>n/a</v>
      </c>
      <c r="L403" s="69" t="str">
        <f>IF(A26stdlife="n/a","n/a",IF(L$3&gt;(A26stdlife+$F403),(Input!$H$236*(1+vanilla1)^0.5)-SUM($H403:K403),(Input!$H$236*(1+vanilla1)^0.5)/A26stdlife))</f>
        <v>n/a</v>
      </c>
      <c r="M403" s="69" t="str">
        <f>IF(A26stdlife="n/a","n/a",IF(M$3&gt;(A26stdlife+$F403),(Input!$H$236*(1+vanilla1)^0.5)-SUM($H403:L403),(Input!$H$236*(1+vanilla1)^0.5)/A26stdlife))</f>
        <v>n/a</v>
      </c>
      <c r="N403" s="69" t="str">
        <f>IF(A26stdlife="n/a","n/a",IF(N$3&gt;(A26stdlife+$F403),(Input!$H$236*(1+vanilla1)^0.5)-SUM($H403:M403),(Input!$H$236*(1+vanilla1)^0.5)/A26stdlife))</f>
        <v>n/a</v>
      </c>
      <c r="O403" s="69" t="str">
        <f>IF(A26stdlife="n/a","n/a",IF(O$3&gt;(A26stdlife+$F403),(Input!$H$236*(1+vanilla1)^0.5)-SUM($H403:N403),(Input!$H$236*(1+vanilla1)^0.5)/A26stdlife))</f>
        <v>n/a</v>
      </c>
      <c r="P403" s="69" t="str">
        <f>IF(A26stdlife="n/a","n/a",IF(P$3&gt;(A26stdlife+$F403),(Input!$H$236*(1+vanilla1)^0.5)-SUM($H403:O403),(Input!$H$236*(1+vanilla1)^0.5)/A26stdlife))</f>
        <v>n/a</v>
      </c>
      <c r="Q403" s="69" t="str">
        <f>IF(A26stdlife="n/a","n/a",IF(Q$3&gt;(A26stdlife+$F403),(Input!$H$236*(1+vanilla1)^0.5)-SUM($H403:P403),(Input!$H$236*(1+vanilla1)^0.5)/A26stdlife))</f>
        <v>n/a</v>
      </c>
      <c r="R403" s="69"/>
      <c r="S403" s="103"/>
      <c r="T403" s="103"/>
      <c r="U403" s="103"/>
      <c r="V403" s="103"/>
      <c r="W403" s="103"/>
      <c r="X403" s="103"/>
      <c r="Y403" s="103"/>
      <c r="Z403" s="103"/>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714"/>
      <c r="F404" s="87">
        <v>2</v>
      </c>
      <c r="G404" s="121"/>
      <c r="H404" s="146"/>
      <c r="I404" s="147"/>
      <c r="J404" s="69" t="str">
        <f>IF(A26stdlife="n/a","n/a",IF(J$3&gt;(A26stdlife+$F404),(Input!$I$236*(1+vanilla2)^0.5)-SUM($I404:I404),(Input!$I$236*(1+vanilla2)^0.5)/A26stdlife))</f>
        <v>n/a</v>
      </c>
      <c r="K404" s="69" t="str">
        <f>IF(A26stdlife="n/a","n/a",IF(K$3&gt;(A26stdlife+$F404),(Input!$I$236*(1+vanilla2)^0.5)-SUM($I404:J404),(Input!$I$236*(1+vanilla2)^0.5)/A26stdlife))</f>
        <v>n/a</v>
      </c>
      <c r="L404" s="69" t="str">
        <f>IF(A26stdlife="n/a","n/a",IF(L$3&gt;(A26stdlife+$F404),(Input!$I$236*(1+vanilla2)^0.5)-SUM($I404:K404),(Input!$I$236*(1+vanilla2)^0.5)/A26stdlife))</f>
        <v>n/a</v>
      </c>
      <c r="M404" s="69" t="str">
        <f>IF(A26stdlife="n/a","n/a",IF(M$3&gt;(A26stdlife+$F404),(Input!$I$236*(1+vanilla2)^0.5)-SUM($I404:L404),(Input!$I$236*(1+vanilla2)^0.5)/A26stdlife))</f>
        <v>n/a</v>
      </c>
      <c r="N404" s="69" t="str">
        <f>IF(A26stdlife="n/a","n/a",IF(N$3&gt;(A26stdlife+$F404),(Input!$I$236*(1+vanilla2)^0.5)-SUM($I404:M404),(Input!$I$236*(1+vanilla2)^0.5)/A26stdlife))</f>
        <v>n/a</v>
      </c>
      <c r="O404" s="69" t="str">
        <f>IF(A26stdlife="n/a","n/a",IF(O$3&gt;(A26stdlife+$F404),(Input!$I$236*(1+vanilla2)^0.5)-SUM($I404:N404),(Input!$I$236*(1+vanilla2)^0.5)/A26stdlife))</f>
        <v>n/a</v>
      </c>
      <c r="P404" s="69" t="str">
        <f>IF(A26stdlife="n/a","n/a",IF(P$3&gt;(A26stdlife+$F404),(Input!$I$236*(1+vanilla2)^0.5)-SUM($I404:O404),(Input!$I$236*(1+vanilla2)^0.5)/A26stdlife))</f>
        <v>n/a</v>
      </c>
      <c r="Q404" s="69" t="str">
        <f>IF(A26stdlife="n/a","n/a",IF(Q$3&gt;(A26stdlife+$F404),(Input!$I$236*(1+vanilla2)^0.5)-SUM($I404:P404),(Input!$I$236*(1+vanilla2)^0.5)/A26stdlife))</f>
        <v>n/a</v>
      </c>
      <c r="R404" s="69"/>
      <c r="S404" s="103"/>
      <c r="T404" s="103"/>
      <c r="U404" s="103"/>
      <c r="V404" s="103"/>
      <c r="W404" s="103"/>
      <c r="X404" s="103"/>
      <c r="Y404" s="103"/>
      <c r="Z404" s="103"/>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714"/>
      <c r="F405" s="87">
        <v>3</v>
      </c>
      <c r="G405" s="121"/>
      <c r="H405" s="146"/>
      <c r="I405" s="148"/>
      <c r="J405" s="147"/>
      <c r="K405" s="69" t="str">
        <f>IF(A26stdlife="n/a","n/a",IF(K$3&gt;(A26stdlife+$F405),(Input!$J$236*(1+vanilla3)^0.5)-SUM($J405:J405),(Input!$J$236*(1+vanilla3)^0.5)/A26stdlife))</f>
        <v>n/a</v>
      </c>
      <c r="L405" s="69" t="str">
        <f>IF(A26stdlife="n/a","n/a",IF(L$3&gt;(A26stdlife+$F405),(Input!$J$236*(1+vanilla3)^0.5)-SUM($J405:K405),(Input!$J$236*(1+vanilla3)^0.5)/A26stdlife))</f>
        <v>n/a</v>
      </c>
      <c r="M405" s="69" t="str">
        <f>IF(A26stdlife="n/a","n/a",IF(M$3&gt;(A26stdlife+$F405),(Input!$J$236*(1+vanilla3)^0.5)-SUM($J405:L405),(Input!$J$236*(1+vanilla3)^0.5)/A26stdlife))</f>
        <v>n/a</v>
      </c>
      <c r="N405" s="69" t="str">
        <f>IF(A26stdlife="n/a","n/a",IF(N$3&gt;(A26stdlife+$F405),(Input!$J$236*(1+vanilla3)^0.5)-SUM($J405:M405),(Input!$J$236*(1+vanilla3)^0.5)/A26stdlife))</f>
        <v>n/a</v>
      </c>
      <c r="O405" s="69" t="str">
        <f>IF(A26stdlife="n/a","n/a",IF(O$3&gt;(A26stdlife+$F405),(Input!$J$236*(1+vanilla3)^0.5)-SUM($J405:N405),(Input!$J$236*(1+vanilla3)^0.5)/A26stdlife))</f>
        <v>n/a</v>
      </c>
      <c r="P405" s="69" t="str">
        <f>IF(A26stdlife="n/a","n/a",IF(P$3&gt;(A26stdlife+$F405),(Input!$J$236*(1+vanilla3)^0.5)-SUM($J405:O405),(Input!$J$236*(1+vanilla3)^0.5)/A26stdlife))</f>
        <v>n/a</v>
      </c>
      <c r="Q405" s="69" t="str">
        <f>IF(A26stdlife="n/a","n/a",IF(Q$3&gt;(A26stdlife+$F405),(Input!$J$236*(1+vanilla3)^0.5)-SUM($J405:P405),(Input!$J$236*(1+vanilla3)^0.5)/A26stdlife))</f>
        <v>n/a</v>
      </c>
      <c r="R405" s="69"/>
      <c r="S405" s="103"/>
      <c r="T405" s="103"/>
      <c r="U405" s="103"/>
      <c r="V405" s="103"/>
      <c r="W405" s="103"/>
      <c r="X405" s="103"/>
      <c r="Y405" s="103"/>
      <c r="Z405" s="103"/>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714"/>
      <c r="F406" s="87">
        <v>4</v>
      </c>
      <c r="G406" s="121"/>
      <c r="H406" s="146"/>
      <c r="I406" s="148"/>
      <c r="J406" s="148"/>
      <c r="K406" s="147"/>
      <c r="L406" s="69" t="str">
        <f>IF(A26stdlife="n/a","n/a",IF(L$3&gt;(A26stdlife+$F406),(Input!$K$236*(1+vanilla4)^0.5)-SUM($K406:K406),(Input!$K$236*(1+vanilla4)^0.5)/A26stdlife))</f>
        <v>n/a</v>
      </c>
      <c r="M406" s="69" t="str">
        <f>IF(A26stdlife="n/a","n/a",IF(M$3&gt;(A26stdlife+$F406),(Input!$K$236*(1+vanilla4)^0.5)-SUM($K406:L406),(Input!$K$236*(1+vanilla4)^0.5)/A26stdlife))</f>
        <v>n/a</v>
      </c>
      <c r="N406" s="69" t="str">
        <f>IF(A26stdlife="n/a","n/a",IF(N$3&gt;(A26stdlife+$F406),(Input!$K$236*(1+vanilla4)^0.5)-SUM($K406:M406),(Input!$K$236*(1+vanilla4)^0.5)/A26stdlife))</f>
        <v>n/a</v>
      </c>
      <c r="O406" s="69" t="str">
        <f>IF(A26stdlife="n/a","n/a",IF(O$3&gt;(A26stdlife+$F406),(Input!$K$236*(1+vanilla4)^0.5)-SUM($K406:N406),(Input!$K$236*(1+vanilla4)^0.5)/A26stdlife))</f>
        <v>n/a</v>
      </c>
      <c r="P406" s="69" t="str">
        <f>IF(A26stdlife="n/a","n/a",IF(P$3&gt;(A26stdlife+$F406),(Input!$K$236*(1+vanilla4)^0.5)-SUM($K406:O406),(Input!$K$236*(1+vanilla4)^0.5)/A26stdlife))</f>
        <v>n/a</v>
      </c>
      <c r="Q406" s="69" t="str">
        <f>IF(A26stdlife="n/a","n/a",IF(Q$3&gt;(A26stdlife+$F406),(Input!$K$236*(1+vanilla4)^0.5)-SUM($K406:P406),(Input!$K$236*(1+vanilla4)^0.5)/A26stdlife))</f>
        <v>n/a</v>
      </c>
      <c r="R406" s="69"/>
      <c r="S406" s="103"/>
      <c r="T406" s="103"/>
      <c r="U406" s="103"/>
      <c r="V406" s="103"/>
      <c r="W406" s="103"/>
      <c r="X406" s="103"/>
      <c r="Y406" s="103"/>
      <c r="Z406" s="103"/>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6"/>
      <c r="E407" s="714"/>
      <c r="F407" s="87">
        <v>5</v>
      </c>
      <c r="G407" s="27"/>
      <c r="H407" s="146"/>
      <c r="I407" s="148"/>
      <c r="J407" s="148"/>
      <c r="K407" s="148"/>
      <c r="L407" s="147"/>
      <c r="M407" s="69" t="str">
        <f>IF(A26stdlife="n/a","n/a",IF(M$3&gt;(A26stdlife+$F407),(Input!$L$236*(1+vanilla5)^0.5)-SUM($L407:L407),(Input!$L$236*(1+vanilla5)^0.5)/A26stdlife))</f>
        <v>n/a</v>
      </c>
      <c r="N407" s="69" t="str">
        <f>IF(A26stdlife="n/a","n/a",IF(N$3&gt;(A26stdlife+$F407),(Input!$L$236*(1+vanilla5)^0.5)-SUM($L407:M407),(Input!$L$236*(1+vanilla5)^0.5)/A26stdlife))</f>
        <v>n/a</v>
      </c>
      <c r="O407" s="69" t="str">
        <f>IF(A26stdlife="n/a","n/a",IF(O$3&gt;(A26stdlife+$F407),(Input!$L$236*(1+vanilla5)^0.5)-SUM($L407:N407),(Input!$L$236*(1+vanilla5)^0.5)/A26stdlife))</f>
        <v>n/a</v>
      </c>
      <c r="P407" s="69" t="str">
        <f>IF(A26stdlife="n/a","n/a",IF(P$3&gt;(A26stdlife+$F407),(Input!$L$236*(1+vanilla5)^0.5)-SUM($L407:O407),(Input!$L$236*(1+vanilla5)^0.5)/A26stdlife))</f>
        <v>n/a</v>
      </c>
      <c r="Q407" s="69" t="str">
        <f>IF(A26stdlife="n/a","n/a",IF(Q$3&gt;(A26stdlife+$F407),(Input!$L$236*(1+vanilla5)^0.5)-SUM($L407:P407),(Input!$L$236*(1+vanilla5)^0.5)/A26stdlife))</f>
        <v>n/a</v>
      </c>
      <c r="R407" s="69"/>
      <c r="S407" s="103"/>
      <c r="T407" s="103"/>
      <c r="U407" s="103"/>
      <c r="V407" s="103"/>
      <c r="W407" s="103"/>
      <c r="X407" s="103"/>
      <c r="Y407" s="103"/>
      <c r="Z407" s="103"/>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103"/>
      <c r="BE407" s="103"/>
      <c r="BF407" s="103"/>
      <c r="BG407" s="103"/>
      <c r="BH407" s="103"/>
      <c r="BI407" s="103"/>
      <c r="BJ407" s="103"/>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6"/>
      <c r="E408" s="714"/>
      <c r="F408" s="87">
        <v>6</v>
      </c>
      <c r="G408" s="27"/>
      <c r="H408" s="146"/>
      <c r="I408" s="148"/>
      <c r="J408" s="148"/>
      <c r="K408" s="148"/>
      <c r="L408" s="148"/>
      <c r="M408" s="147"/>
      <c r="N408" s="69" t="str">
        <f>IF(A26stdlife="n/a","n/a",IF(N$3&gt;(A26stdlife+$F408),(Input!$M$236*(1+vanilla6)^0.5)-SUM($M408:M408),(Input!$M$236*(1+vanilla6)^0.5)/A26stdlife))</f>
        <v>n/a</v>
      </c>
      <c r="O408" s="69" t="str">
        <f>IF(A26stdlife="n/a","n/a",IF(O$3&gt;(A26stdlife+$F408),(Input!$M$236*(1+vanilla6)^0.5)-SUM($M408:N408),(Input!$M$236*(1+vanilla6)^0.5)/A26stdlife))</f>
        <v>n/a</v>
      </c>
      <c r="P408" s="69" t="str">
        <f>IF(A26stdlife="n/a","n/a",IF(P$3&gt;(A26stdlife+$F408),(Input!$M$236*(1+vanilla6)^0.5)-SUM($M408:O408),(Input!$M$236*(1+vanilla6)^0.5)/A26stdlife))</f>
        <v>n/a</v>
      </c>
      <c r="Q408" s="69" t="str">
        <f>IF(A26stdlife="n/a","n/a",IF(Q$3&gt;(A26stdlife+$F408),(Input!$M$236*(1+vanilla6)^0.5)-SUM($M408:P408),(Input!$M$236*(1+vanilla6)^0.5)/A26stdlife))</f>
        <v>n/a</v>
      </c>
      <c r="R408" s="69"/>
      <c r="S408" s="103"/>
      <c r="T408" s="103"/>
      <c r="U408" s="103"/>
      <c r="V408" s="103"/>
      <c r="W408" s="103"/>
      <c r="X408" s="103"/>
      <c r="Y408" s="103"/>
      <c r="Z408" s="103"/>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9"/>
      <c r="B409" s="9"/>
      <c r="C409" s="9"/>
      <c r="D409" s="26"/>
      <c r="E409" s="714"/>
      <c r="F409" s="87">
        <v>7</v>
      </c>
      <c r="G409" s="27"/>
      <c r="H409" s="146"/>
      <c r="I409" s="148"/>
      <c r="J409" s="148"/>
      <c r="K409" s="148"/>
      <c r="L409" s="148"/>
      <c r="M409" s="148"/>
      <c r="N409" s="147"/>
      <c r="O409" s="69" t="str">
        <f>IF(A26stdlife="n/a","n/a",IF(O$3&gt;(A26stdlife+$F409),(Input!N$236*(1+vanilla7)^0.5)-SUM($N409:N409),(Input!$N$236*(1+vanilla7)^0.5)/A26stdlife))</f>
        <v>n/a</v>
      </c>
      <c r="P409" s="69" t="str">
        <f>IF(A26stdlife="n/a","n/a",IF(P$3&gt;(A26stdlife+$F409),(Input!O$236*(1+vanilla7)^0.5)-SUM($N409:O409),(Input!$N$236*(1+vanilla7)^0.5)/A26stdlife))</f>
        <v>n/a</v>
      </c>
      <c r="Q409" s="69" t="str">
        <f>IF(A26stdlife="n/a","n/a",IF(Q$3&gt;(A26stdlife+$F409),(Input!P$236*(1+vanilla7)^0.5)-SUM($N409:P409),(Input!$N$236*(1+vanilla7)^0.5)/A26stdlife))</f>
        <v>n/a</v>
      </c>
      <c r="R409" s="69"/>
      <c r="S409" s="103"/>
      <c r="T409" s="103"/>
      <c r="U409" s="103"/>
      <c r="V409" s="103"/>
      <c r="W409" s="103"/>
      <c r="X409" s="103"/>
      <c r="Y409" s="103"/>
      <c r="Z409" s="103"/>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714"/>
      <c r="F410" s="87">
        <v>8</v>
      </c>
      <c r="G410" s="27"/>
      <c r="H410" s="146"/>
      <c r="I410" s="148"/>
      <c r="J410" s="148"/>
      <c r="K410" s="148"/>
      <c r="L410" s="148"/>
      <c r="M410" s="148"/>
      <c r="N410" s="148"/>
      <c r="O410" s="147"/>
      <c r="P410" s="69" t="str">
        <f>IF(A26stdlife="n/a","n/a",IF(P$3&gt;(A26stdlife+$F410),(Input!$O$236*(1+vanilla8)^0.5)-SUM($O410:O410),(Input!$O$236*(1+vanilla8)^0.5)/A26stdlife))</f>
        <v>n/a</v>
      </c>
      <c r="Q410" s="69" t="str">
        <f>IF(A26stdlife="n/a","n/a",IF(Q$3&gt;(A26stdlife+$F410),(Input!$O$236*(1+vanilla8)^0.5)-SUM($O410:P410),(Input!$O$236*(1+vanilla8)^0.5)/A26stdlife))</f>
        <v>n/a</v>
      </c>
      <c r="R410" s="69"/>
      <c r="S410" s="103"/>
      <c r="T410" s="103"/>
      <c r="U410" s="103"/>
      <c r="V410" s="103"/>
      <c r="W410" s="103"/>
      <c r="X410" s="103"/>
      <c r="Y410" s="103"/>
      <c r="Z410" s="103"/>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714"/>
      <c r="F411" s="87">
        <v>9</v>
      </c>
      <c r="G411" s="27"/>
      <c r="H411" s="146"/>
      <c r="I411" s="148"/>
      <c r="J411" s="148"/>
      <c r="K411" s="148"/>
      <c r="L411" s="148"/>
      <c r="M411" s="148"/>
      <c r="N411" s="148"/>
      <c r="O411" s="148"/>
      <c r="P411" s="147"/>
      <c r="Q411" s="69" t="str">
        <f>IF(A26stdlife="n/a","n/a",IF(Q$3&gt;(A26stdlife+$F411),(Input!$P$236*(1+vanilla9)^0.5)-SUM($P411:P411),(Input!$P$236*(1+vanilla9)^0.5)/A26stdlife))</f>
        <v>n/a</v>
      </c>
      <c r="R411" s="69"/>
      <c r="S411" s="103"/>
      <c r="T411" s="103"/>
      <c r="U411" s="103"/>
      <c r="V411" s="103"/>
      <c r="W411" s="103"/>
      <c r="X411" s="103"/>
      <c r="Y411" s="103"/>
      <c r="Z411" s="103"/>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714"/>
      <c r="F412" s="88">
        <v>10</v>
      </c>
      <c r="G412" s="27"/>
      <c r="H412" s="146"/>
      <c r="I412" s="148"/>
      <c r="J412" s="148"/>
      <c r="K412" s="148"/>
      <c r="L412" s="148"/>
      <c r="M412" s="148"/>
      <c r="N412" s="148"/>
      <c r="O412" s="148"/>
      <c r="P412" s="148"/>
      <c r="Q412" s="147"/>
      <c r="R412" s="69"/>
      <c r="S412" s="103"/>
      <c r="T412" s="103"/>
      <c r="U412" s="103"/>
      <c r="V412" s="103"/>
      <c r="W412" s="103"/>
      <c r="X412" s="103"/>
      <c r="Y412" s="103"/>
      <c r="Z412" s="103"/>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 r="A413" s="9"/>
      <c r="B413" s="9"/>
      <c r="C413" s="9"/>
      <c r="D413" s="271">
        <f>Asset26</f>
        <v>0</v>
      </c>
      <c r="E413" s="9"/>
      <c r="F413" s="9"/>
      <c r="G413" s="121"/>
      <c r="H413" s="162">
        <f t="shared" ref="H413:M413" si="29">-SUM(H401:H412)</f>
        <v>0</v>
      </c>
      <c r="I413" s="162">
        <f t="shared" si="29"/>
        <v>0</v>
      </c>
      <c r="J413" s="162">
        <f t="shared" si="29"/>
        <v>0</v>
      </c>
      <c r="K413" s="162">
        <f t="shared" si="29"/>
        <v>0</v>
      </c>
      <c r="L413" s="162">
        <f t="shared" si="29"/>
        <v>0</v>
      </c>
      <c r="M413" s="162">
        <f t="shared" si="29"/>
        <v>0</v>
      </c>
      <c r="N413" s="69">
        <f>IF(COUNT($H413:M413)&gt;=Input!$Y$7,0, -SUM(N401:N412))</f>
        <v>0</v>
      </c>
      <c r="O413" s="69">
        <f>IF(COUNT($H413:N413)&gt;=Input!$Y$7,0, -SUM(O401:O412))</f>
        <v>0</v>
      </c>
      <c r="P413" s="69">
        <f>IF(COUNT($H413:O413)&gt;=Input!$Y$7,0, -SUM(P401:P412))</f>
        <v>0</v>
      </c>
      <c r="Q413" s="69">
        <f>IF(COUNT($H413:P413)&gt;=Input!$Y$7,0, -SUM(Q401:Q412))</f>
        <v>0</v>
      </c>
      <c r="R413" s="67"/>
      <c r="S413" s="105"/>
      <c r="T413" s="105"/>
      <c r="U413" s="105"/>
      <c r="V413" s="105"/>
      <c r="W413" s="105"/>
      <c r="X413" s="105"/>
      <c r="Y413" s="105"/>
      <c r="Z413" s="105"/>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c r="AZ413" s="233"/>
      <c r="BA413" s="233"/>
      <c r="BB413" s="233"/>
      <c r="BC413" s="233"/>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272">
        <f>Asset27</f>
        <v>0</v>
      </c>
      <c r="D414" s="158"/>
      <c r="E414" s="32" t="s">
        <v>26</v>
      </c>
      <c r="F414" s="31"/>
      <c r="G414" s="177"/>
      <c r="H414" s="68" t="str">
        <f>IF(H$3&gt;A27remlife,A27value-$G$656-SUM($G414:G414),IF(A27remlife="N/A","n/a",(A27value-$G$656)/A27remlife))</f>
        <v>n/a</v>
      </c>
      <c r="I414" s="68" t="str">
        <f>IF(I$3&gt;A27remlife,A27value-$G$656-SUM($G414:H414),IF(A27remlife="N/A","n/a",(A27value-$G$656)/A27remlife))</f>
        <v>n/a</v>
      </c>
      <c r="J414" s="68" t="str">
        <f>IF(J$3&gt;A27remlife,A27value-$G$656-SUM($G414:I414),IF(A27remlife="N/A","n/a",(A27value-$G$656)/A27remlife))</f>
        <v>n/a</v>
      </c>
      <c r="K414" s="68" t="str">
        <f>IF(K$3&gt;A27remlife,A27value-$G$656-SUM($G414:J414),IF(A27remlife="N/A","n/a",(A27value-$G$656)/A27remlife))</f>
        <v>n/a</v>
      </c>
      <c r="L414" s="68" t="str">
        <f>IF(L$3&gt;A27remlife,A27value-$G$656-SUM($G414:K414),IF(A27remlife="N/A","n/a",(A27value-$G$656)/A27remlife))</f>
        <v>n/a</v>
      </c>
      <c r="M414" s="68" t="str">
        <f>IF(M$3&gt;A27remlife,A27value-$G$656-SUM($G414:L414),IF(A27remlife="N/A","n/a",(A27value-$G$656)/A27remlife))</f>
        <v>n/a</v>
      </c>
      <c r="N414" s="68" t="str">
        <f>IF(N$3&gt;A27remlife,A27value-$G$656-SUM($G414:M414),IF(A27remlife="N/A","n/a",(A27value-$G$656)/A27remlife))</f>
        <v>n/a</v>
      </c>
      <c r="O414" s="68" t="str">
        <f>IF(O$3&gt;A27remlife,A27value-$G$656-SUM($G414:N414),IF(A27remlife="N/A","n/a",(A27value-$G$656)/A27remlife))</f>
        <v>n/a</v>
      </c>
      <c r="P414" s="68" t="str">
        <f>IF(P$3&gt;A27remlife,A27value-$G$656-SUM($G414:O414),IF(A27remlife="N/A","n/a",(A27value-$G$656)/A27remlife))</f>
        <v>n/a</v>
      </c>
      <c r="Q414" s="68" t="str">
        <f>IF(Q$3&gt;A27remlife,A27value-$G$656-SUM($G414:P414),IF(A27remlife="N/A","n/a",(A27value-$G$656)/A27remlife))</f>
        <v>n/a</v>
      </c>
      <c r="R414" s="68"/>
      <c r="S414" s="103"/>
      <c r="T414" s="103"/>
      <c r="U414" s="103"/>
      <c r="V414" s="103"/>
      <c r="W414" s="103"/>
      <c r="X414" s="103"/>
      <c r="Y414" s="103"/>
      <c r="Z414" s="103"/>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9"/>
      <c r="D415" s="26"/>
      <c r="E415" s="713" t="s">
        <v>82</v>
      </c>
      <c r="F415" s="87"/>
      <c r="G415" s="121"/>
      <c r="H415" s="69"/>
      <c r="I415" s="69"/>
      <c r="J415" s="69"/>
      <c r="K415" s="69"/>
      <c r="L415" s="69"/>
      <c r="M415" s="160"/>
      <c r="N415" s="112"/>
      <c r="O415" s="69"/>
      <c r="P415" s="69"/>
      <c r="Q415" s="69"/>
      <c r="R415" s="69"/>
      <c r="S415" s="103"/>
      <c r="T415" s="103"/>
      <c r="U415" s="103"/>
      <c r="V415" s="103"/>
      <c r="W415" s="103"/>
      <c r="X415" s="103"/>
      <c r="Y415" s="103"/>
      <c r="Z415" s="103"/>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714"/>
      <c r="F416" s="87">
        <v>1</v>
      </c>
      <c r="G416" s="121"/>
      <c r="H416" s="145"/>
      <c r="I416" s="69" t="str">
        <f>IF(A27stdlife="n/a","n/a",IF(I$3&gt;(A27stdlife+$F416),(Input!$H$237*(1+vanilla1)^0.5)-SUM($H416:H416),(Input!$H$237*(1+vanilla1)^0.5)/A27stdlife))</f>
        <v>n/a</v>
      </c>
      <c r="J416" s="69" t="str">
        <f>IF(A27stdlife="n/a","n/a",IF(J$3&gt;(A27stdlife+$F416),(Input!$H$237*(1+vanilla1)^0.5)-SUM($H416:I416),(Input!$H$237*(1+vanilla1)^0.5)/A27stdlife))</f>
        <v>n/a</v>
      </c>
      <c r="K416" s="69" t="str">
        <f>IF(A27stdlife="n/a","n/a",IF(K$3&gt;(A27stdlife+$F416),(Input!$H$237*(1+vanilla1)^0.5)-SUM($H416:J416),(Input!$H$237*(1+vanilla1)^0.5)/A27stdlife))</f>
        <v>n/a</v>
      </c>
      <c r="L416" s="69" t="str">
        <f>IF(A27stdlife="n/a","n/a",IF(L$3&gt;(A27stdlife+$F416),(Input!$H$237*(1+vanilla1)^0.5)-SUM($H416:K416),(Input!$H$237*(1+vanilla1)^0.5)/A27stdlife))</f>
        <v>n/a</v>
      </c>
      <c r="M416" s="69" t="str">
        <f>IF(A27stdlife="n/a","n/a",IF(M$3&gt;(A27stdlife+$F416),(Input!$H$237*(1+vanilla1)^0.5)-SUM($H416:L416),(Input!$H$237*(1+vanilla1)^0.5)/A27stdlife))</f>
        <v>n/a</v>
      </c>
      <c r="N416" s="69" t="str">
        <f>IF(A27stdlife="n/a","n/a",IF(N$3&gt;(A27stdlife+$F416),(Input!$H$237*(1+vanilla1)^0.5)-SUM($H416:M416),(Input!$H$237*(1+vanilla1)^0.5)/A27stdlife))</f>
        <v>n/a</v>
      </c>
      <c r="O416" s="69" t="str">
        <f>IF(A27stdlife="n/a","n/a",IF(O$3&gt;(A27stdlife+$F416),(Input!$H$237*(1+vanilla1)^0.5)-SUM($H416:N416),(Input!$H$237*(1+vanilla1)^0.5)/A27stdlife))</f>
        <v>n/a</v>
      </c>
      <c r="P416" s="69" t="str">
        <f>IF(A27stdlife="n/a","n/a",IF(P$3&gt;(A27stdlife+$F416),(Input!$H$237*(1+vanilla1)^0.5)-SUM($H416:O416),(Input!$H$237*(1+vanilla1)^0.5)/A27stdlife))</f>
        <v>n/a</v>
      </c>
      <c r="Q416" s="69" t="str">
        <f>IF(A27stdlife="n/a","n/a",IF(Q$3&gt;(A27stdlife+$F416),(Input!$H$237*(1+vanilla1)^0.5)-SUM($H416:P416),(Input!$H$237*(1+vanilla1)^0.5)/A27stdlife))</f>
        <v>n/a</v>
      </c>
      <c r="R416" s="69"/>
      <c r="S416" s="103"/>
      <c r="T416" s="103"/>
      <c r="U416" s="103"/>
      <c r="V416" s="103"/>
      <c r="W416" s="103"/>
      <c r="X416" s="103"/>
      <c r="Y416" s="103"/>
      <c r="Z416" s="103"/>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714"/>
      <c r="F417" s="87">
        <v>2</v>
      </c>
      <c r="G417" s="121"/>
      <c r="H417" s="146"/>
      <c r="I417" s="147"/>
      <c r="J417" s="69" t="str">
        <f>IF(A27stdlife="n/a","n/a",IF(J$3&gt;(A27stdlife+$F417),(Input!$I$237*(1+vanilla2)^0.5)-SUM($I417:I417),(Input!$I$237*(1+vanilla2)^0.5)/A27stdlife))</f>
        <v>n/a</v>
      </c>
      <c r="K417" s="69" t="str">
        <f>IF(A27stdlife="n/a","n/a",IF(K$3&gt;(A27stdlife+$F417),(Input!$I$237*(1+vanilla2)^0.5)-SUM($I417:J417),(Input!$I$237*(1+vanilla2)^0.5)/A27stdlife))</f>
        <v>n/a</v>
      </c>
      <c r="L417" s="69" t="str">
        <f>IF(A27stdlife="n/a","n/a",IF(L$3&gt;(A27stdlife+$F417),(Input!$I$237*(1+vanilla2)^0.5)-SUM($I417:K417),(Input!$I$237*(1+vanilla2)^0.5)/A27stdlife))</f>
        <v>n/a</v>
      </c>
      <c r="M417" s="69" t="str">
        <f>IF(A27stdlife="n/a","n/a",IF(M$3&gt;(A27stdlife+$F417),(Input!$I$237*(1+vanilla2)^0.5)-SUM($I417:L417),(Input!$I$237*(1+vanilla2)^0.5)/A27stdlife))</f>
        <v>n/a</v>
      </c>
      <c r="N417" s="69" t="str">
        <f>IF(A27stdlife="n/a","n/a",IF(N$3&gt;(A27stdlife+$F417),(Input!$I$237*(1+vanilla2)^0.5)-SUM($I417:M417),(Input!$I$237*(1+vanilla2)^0.5)/A27stdlife))</f>
        <v>n/a</v>
      </c>
      <c r="O417" s="69" t="str">
        <f>IF(A27stdlife="n/a","n/a",IF(O$3&gt;(A27stdlife+$F417),(Input!$I$237*(1+vanilla2)^0.5)-SUM($I417:N417),(Input!$I$237*(1+vanilla2)^0.5)/A27stdlife))</f>
        <v>n/a</v>
      </c>
      <c r="P417" s="69" t="str">
        <f>IF(A27stdlife="n/a","n/a",IF(P$3&gt;(A27stdlife+$F417),(Input!$I$237*(1+vanilla2)^0.5)-SUM($I417:O417),(Input!$I$237*(1+vanilla2)^0.5)/A27stdlife))</f>
        <v>n/a</v>
      </c>
      <c r="Q417" s="69" t="str">
        <f>IF(A27stdlife="n/a","n/a",IF(Q$3&gt;(A27stdlife+$F417),(Input!$I$237*(1+vanilla2)^0.5)-SUM($I417:P417),(Input!$I$237*(1+vanilla2)^0.5)/A27stdlife))</f>
        <v>n/a</v>
      </c>
      <c r="R417" s="69"/>
      <c r="S417" s="103"/>
      <c r="T417" s="103"/>
      <c r="U417" s="103"/>
      <c r="V417" s="103"/>
      <c r="W417" s="103"/>
      <c r="X417" s="103"/>
      <c r="Y417" s="103"/>
      <c r="Z417" s="103"/>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714"/>
      <c r="F418" s="87">
        <v>3</v>
      </c>
      <c r="G418" s="121"/>
      <c r="H418" s="146"/>
      <c r="I418" s="148"/>
      <c r="J418" s="147"/>
      <c r="K418" s="69" t="str">
        <f>IF(A27stdlife="n/a","n/a",IF(K$3&gt;(A27stdlife+$F418),(Input!$J$237*(1+vanilla3)^0.5)-SUM($J418:J418),(Input!$J$237*(1+vanilla3)^0.5)/A27stdlife))</f>
        <v>n/a</v>
      </c>
      <c r="L418" s="69" t="str">
        <f>IF(A27stdlife="n/a","n/a",IF(L$3&gt;(A27stdlife+$F418),(Input!$J$237*(1+vanilla3)^0.5)-SUM($J418:K418),(Input!$J$237*(1+vanilla3)^0.5)/A27stdlife))</f>
        <v>n/a</v>
      </c>
      <c r="M418" s="69" t="str">
        <f>IF(A27stdlife="n/a","n/a",IF(M$3&gt;(A27stdlife+$F418),(Input!$J$237*(1+vanilla3)^0.5)-SUM($J418:L418),(Input!$J$237*(1+vanilla3)^0.5)/A27stdlife))</f>
        <v>n/a</v>
      </c>
      <c r="N418" s="69" t="str">
        <f>IF(A27stdlife="n/a","n/a",IF(N$3&gt;(A27stdlife+$F418),(Input!$J$237*(1+vanilla3)^0.5)-SUM($J418:M418),(Input!$J$237*(1+vanilla3)^0.5)/A27stdlife))</f>
        <v>n/a</v>
      </c>
      <c r="O418" s="69" t="str">
        <f>IF(A27stdlife="n/a","n/a",IF(O$3&gt;(A27stdlife+$F418),(Input!$J$237*(1+vanilla3)^0.5)-SUM($J418:N418),(Input!$J$237*(1+vanilla3)^0.5)/A27stdlife))</f>
        <v>n/a</v>
      </c>
      <c r="P418" s="69" t="str">
        <f>IF(A27stdlife="n/a","n/a",IF(P$3&gt;(A27stdlife+$F418),(Input!$J$237*(1+vanilla3)^0.5)-SUM($J418:O418),(Input!$J$237*(1+vanilla3)^0.5)/A27stdlife))</f>
        <v>n/a</v>
      </c>
      <c r="Q418" s="69" t="str">
        <f>IF(A27stdlife="n/a","n/a",IF(Q$3&gt;(A27stdlife+$F418),(Input!$J$237*(1+vanilla3)^0.5)-SUM($J418:P418),(Input!$J$237*(1+vanilla3)^0.5)/A27stdlife))</f>
        <v>n/a</v>
      </c>
      <c r="R418" s="69"/>
      <c r="S418" s="103"/>
      <c r="T418" s="103"/>
      <c r="U418" s="103"/>
      <c r="V418" s="103"/>
      <c r="W418" s="103"/>
      <c r="X418" s="103"/>
      <c r="Y418" s="103"/>
      <c r="Z418" s="103"/>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714"/>
      <c r="F419" s="87">
        <v>4</v>
      </c>
      <c r="G419" s="121"/>
      <c r="H419" s="146"/>
      <c r="I419" s="148"/>
      <c r="J419" s="148"/>
      <c r="K419" s="147"/>
      <c r="L419" s="69" t="str">
        <f>IF(A27stdlife="n/a","n/a",IF(L$3&gt;(A27stdlife+$F419),(Input!$K$237*(1+vanilla4)^0.5)-SUM($K419:K419),(Input!$K$237*(1+vanilla4)^0.5)/A27stdlife))</f>
        <v>n/a</v>
      </c>
      <c r="M419" s="69" t="str">
        <f>IF(A27stdlife="n/a","n/a",IF(M$3&gt;(A27stdlife+$F419),(Input!$K$237*(1+vanilla4)^0.5)-SUM($K419:L419),(Input!$K$237*(1+vanilla4)^0.5)/A27stdlife))</f>
        <v>n/a</v>
      </c>
      <c r="N419" s="69" t="str">
        <f>IF(A27stdlife="n/a","n/a",IF(N$3&gt;(A27stdlife+$F419),(Input!$K$237*(1+vanilla4)^0.5)-SUM($K419:M419),(Input!$K$237*(1+vanilla4)^0.5)/A27stdlife))</f>
        <v>n/a</v>
      </c>
      <c r="O419" s="69" t="str">
        <f>IF(A27stdlife="n/a","n/a",IF(O$3&gt;(A27stdlife+$F419),(Input!$K$237*(1+vanilla4)^0.5)-SUM($K419:N419),(Input!$K$237*(1+vanilla4)^0.5)/A27stdlife))</f>
        <v>n/a</v>
      </c>
      <c r="P419" s="69" t="str">
        <f>IF(A27stdlife="n/a","n/a",IF(P$3&gt;(A27stdlife+$F419),(Input!$K$237*(1+vanilla4)^0.5)-SUM($K419:O419),(Input!$K$237*(1+vanilla4)^0.5)/A27stdlife))</f>
        <v>n/a</v>
      </c>
      <c r="Q419" s="69" t="str">
        <f>IF(A27stdlife="n/a","n/a",IF(Q$3&gt;(A27stdlife+$F419),(Input!$K$237*(1+vanilla4)^0.5)-SUM($K419:P419),(Input!$K$237*(1+vanilla4)^0.5)/A27stdlife))</f>
        <v>n/a</v>
      </c>
      <c r="R419" s="69"/>
      <c r="S419" s="103"/>
      <c r="T419" s="103"/>
      <c r="U419" s="103"/>
      <c r="V419" s="103"/>
      <c r="W419" s="103"/>
      <c r="X419" s="103"/>
      <c r="Y419" s="103"/>
      <c r="Z419" s="103"/>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6"/>
      <c r="E420" s="714"/>
      <c r="F420" s="87">
        <v>5</v>
      </c>
      <c r="G420" s="27"/>
      <c r="H420" s="146"/>
      <c r="I420" s="148"/>
      <c r="J420" s="148"/>
      <c r="K420" s="148"/>
      <c r="L420" s="147"/>
      <c r="M420" s="69" t="str">
        <f>IF(A27stdlife="n/a","n/a",IF(M$3&gt;(A27stdlife+$F420),(Input!$L$237*(1+vanilla5)^0.5)-SUM($L420:L420),(Input!$L$237*(1+vanilla5)^0.5)/A27stdlife))</f>
        <v>n/a</v>
      </c>
      <c r="N420" s="69" t="str">
        <f>IF(A27stdlife="n/a","n/a",IF(N$3&gt;(A27stdlife+$F420),(Input!$L$237*(1+vanilla5)^0.5)-SUM($L420:M420),(Input!$L$237*(1+vanilla5)^0.5)/A27stdlife))</f>
        <v>n/a</v>
      </c>
      <c r="O420" s="69" t="str">
        <f>IF(A27stdlife="n/a","n/a",IF(O$3&gt;(A27stdlife+$F420),(Input!$L$237*(1+vanilla5)^0.5)-SUM($L420:N420),(Input!$L$237*(1+vanilla5)^0.5)/A27stdlife))</f>
        <v>n/a</v>
      </c>
      <c r="P420" s="69" t="str">
        <f>IF(A27stdlife="n/a","n/a",IF(P$3&gt;(A27stdlife+$F420),(Input!$L$237*(1+vanilla5)^0.5)-SUM($L420:O420),(Input!$L$237*(1+vanilla5)^0.5)/A27stdlife))</f>
        <v>n/a</v>
      </c>
      <c r="Q420" s="69" t="str">
        <f>IF(A27stdlife="n/a","n/a",IF(Q$3&gt;(A27stdlife+$F420),(Input!$L$237*(1+vanilla5)^0.5)-SUM($L420:P420),(Input!$L$237*(1+vanilla5)^0.5)/A27stdlife))</f>
        <v>n/a</v>
      </c>
      <c r="R420" s="69"/>
      <c r="S420" s="103"/>
      <c r="T420" s="103"/>
      <c r="U420" s="103"/>
      <c r="V420" s="103"/>
      <c r="W420" s="103"/>
      <c r="X420" s="103"/>
      <c r="Y420" s="103"/>
      <c r="Z420" s="103"/>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103"/>
      <c r="BE420" s="103"/>
      <c r="BF420" s="103"/>
      <c r="BG420" s="103"/>
      <c r="BH420" s="103"/>
      <c r="BI420" s="103"/>
      <c r="BJ420" s="103"/>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6"/>
      <c r="E421" s="714"/>
      <c r="F421" s="87">
        <v>6</v>
      </c>
      <c r="G421" s="27"/>
      <c r="H421" s="146"/>
      <c r="I421" s="148"/>
      <c r="J421" s="148"/>
      <c r="K421" s="148"/>
      <c r="L421" s="148"/>
      <c r="M421" s="147"/>
      <c r="N421" s="69" t="str">
        <f>IF(A27stdlife="n/a","n/a",IF(N$3&gt;(A27stdlife+$F421),(Input!$M$237*(1+vanilla6)^0.5)-SUM($M421:M421),(Input!$M$237*(1+vanilla6)^0.5)/A27stdlife))</f>
        <v>n/a</v>
      </c>
      <c r="O421" s="69" t="str">
        <f>IF(A27stdlife="n/a","n/a",IF(O$3&gt;(A27stdlife+$F421),(Input!$M$237*(1+vanilla6)^0.5)-SUM($M421:N421),(Input!$M$237*(1+vanilla6)^0.5)/A27stdlife))</f>
        <v>n/a</v>
      </c>
      <c r="P421" s="69" t="str">
        <f>IF(A27stdlife="n/a","n/a",IF(P$3&gt;(A27stdlife+$F421),(Input!$M$237*(1+vanilla6)^0.5)-SUM($M421:O421),(Input!$M$237*(1+vanilla6)^0.5)/A27stdlife))</f>
        <v>n/a</v>
      </c>
      <c r="Q421" s="69" t="str">
        <f>IF(A27stdlife="n/a","n/a",IF(Q$3&gt;(A27stdlife+$F421),(Input!$M$237*(1+vanilla6)^0.5)-SUM($M421:P421),(Input!$M$237*(1+vanilla6)^0.5)/A27stdlife))</f>
        <v>n/a</v>
      </c>
      <c r="R421" s="69"/>
      <c r="S421" s="103"/>
      <c r="T421" s="103"/>
      <c r="U421" s="103"/>
      <c r="V421" s="103"/>
      <c r="W421" s="103"/>
      <c r="X421" s="103"/>
      <c r="Y421" s="103"/>
      <c r="Z421" s="103"/>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9"/>
      <c r="B422" s="9"/>
      <c r="C422" s="9"/>
      <c r="D422" s="26"/>
      <c r="E422" s="714"/>
      <c r="F422" s="87">
        <v>7</v>
      </c>
      <c r="G422" s="27"/>
      <c r="H422" s="146"/>
      <c r="I422" s="148"/>
      <c r="J422" s="148"/>
      <c r="K422" s="148"/>
      <c r="L422" s="148"/>
      <c r="M422" s="148"/>
      <c r="N422" s="147"/>
      <c r="O422" s="69" t="str">
        <f>IF(A27stdlife="n/a","n/a",IF(O$3&gt;(A27stdlife+$F422),(Input!N$237*(1+vanilla7)^0.5)-SUM($N422:N422),(Input!$N$237*(1+vanilla7)^0.5)/A27stdlife))</f>
        <v>n/a</v>
      </c>
      <c r="P422" s="69" t="str">
        <f>IF(A27stdlife="n/a","n/a",IF(P$3&gt;(A27stdlife+$F422),(Input!O$237*(1+vanilla7)^0.5)-SUM($N422:O422),(Input!$N$237*(1+vanilla7)^0.5)/A27stdlife))</f>
        <v>n/a</v>
      </c>
      <c r="Q422" s="69" t="str">
        <f>IF(A27stdlife="n/a","n/a",IF(Q$3&gt;(A27stdlife+$F422),(Input!P$237*(1+vanilla7)^0.5)-SUM($N422:P422),(Input!$N$237*(1+vanilla7)^0.5)/A27stdlife))</f>
        <v>n/a</v>
      </c>
      <c r="R422" s="69"/>
      <c r="S422" s="103"/>
      <c r="T422" s="103"/>
      <c r="U422" s="103"/>
      <c r="V422" s="103"/>
      <c r="W422" s="103"/>
      <c r="X422" s="103"/>
      <c r="Y422" s="103"/>
      <c r="Z422" s="103"/>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714"/>
      <c r="F423" s="87">
        <v>8</v>
      </c>
      <c r="G423" s="27"/>
      <c r="H423" s="146"/>
      <c r="I423" s="148"/>
      <c r="J423" s="148"/>
      <c r="K423" s="148"/>
      <c r="L423" s="148"/>
      <c r="M423" s="148"/>
      <c r="N423" s="148"/>
      <c r="O423" s="147"/>
      <c r="P423" s="69" t="str">
        <f>IF(A27stdlife="n/a","n/a",IF(P$3&gt;(A27stdlife+$F423),(Input!$O$237*(1+vanilla8)^0.5)-SUM($O423:O423),(Input!$O$237*(1+vanilla8)^0.5)/A27stdlife))</f>
        <v>n/a</v>
      </c>
      <c r="Q423" s="69" t="str">
        <f>IF(A27stdlife="n/a","n/a",IF(Q$3&gt;(A27stdlife+$F423),(Input!$O$237*(1+vanilla8)^0.5)-SUM($O423:P423),(Input!$O$237*(1+vanilla8)^0.5)/A27stdlife))</f>
        <v>n/a</v>
      </c>
      <c r="R423" s="69"/>
      <c r="S423" s="103"/>
      <c r="T423" s="103"/>
      <c r="U423" s="103"/>
      <c r="V423" s="103"/>
      <c r="W423" s="103"/>
      <c r="X423" s="103"/>
      <c r="Y423" s="103"/>
      <c r="Z423" s="103"/>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714"/>
      <c r="F424" s="87">
        <v>9</v>
      </c>
      <c r="G424" s="27"/>
      <c r="H424" s="146"/>
      <c r="I424" s="148"/>
      <c r="J424" s="148"/>
      <c r="K424" s="148"/>
      <c r="L424" s="148"/>
      <c r="M424" s="148"/>
      <c r="N424" s="148"/>
      <c r="O424" s="148"/>
      <c r="P424" s="147"/>
      <c r="Q424" s="69" t="str">
        <f>IF(A27stdlife="n/a","n/a",IF(Q$3&gt;(A27stdlife+$F424),(Input!$P$237*(1+vanilla9)^0.5)-SUM($P424:P424),(Input!$P$237*(1+vanilla9)^0.5)/A27stdlife))</f>
        <v>n/a</v>
      </c>
      <c r="R424" s="69"/>
      <c r="S424" s="103"/>
      <c r="T424" s="103"/>
      <c r="U424" s="103"/>
      <c r="V424" s="103"/>
      <c r="W424" s="103"/>
      <c r="X424" s="103"/>
      <c r="Y424" s="103"/>
      <c r="Z424" s="103"/>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714"/>
      <c r="F425" s="88">
        <v>10</v>
      </c>
      <c r="G425" s="27"/>
      <c r="H425" s="146"/>
      <c r="I425" s="148"/>
      <c r="J425" s="148"/>
      <c r="K425" s="148"/>
      <c r="L425" s="148"/>
      <c r="M425" s="148"/>
      <c r="N425" s="148"/>
      <c r="O425" s="148"/>
      <c r="P425" s="148"/>
      <c r="Q425" s="147"/>
      <c r="R425" s="69"/>
      <c r="S425" s="103"/>
      <c r="T425" s="103"/>
      <c r="U425" s="103"/>
      <c r="V425" s="103"/>
      <c r="W425" s="103"/>
      <c r="X425" s="103"/>
      <c r="Y425" s="103"/>
      <c r="Z425" s="103"/>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 r="A426" s="9"/>
      <c r="B426" s="9"/>
      <c r="C426" s="9"/>
      <c r="D426" s="271">
        <f>Asset27</f>
        <v>0</v>
      </c>
      <c r="E426" s="9"/>
      <c r="F426" s="9"/>
      <c r="G426" s="121"/>
      <c r="H426" s="162">
        <f t="shared" ref="H426:M426" si="30">-SUM(H414:H425)</f>
        <v>0</v>
      </c>
      <c r="I426" s="162">
        <f t="shared" si="30"/>
        <v>0</v>
      </c>
      <c r="J426" s="162">
        <f t="shared" si="30"/>
        <v>0</v>
      </c>
      <c r="K426" s="162">
        <f t="shared" si="30"/>
        <v>0</v>
      </c>
      <c r="L426" s="162">
        <f t="shared" si="30"/>
        <v>0</v>
      </c>
      <c r="M426" s="162">
        <f t="shared" si="30"/>
        <v>0</v>
      </c>
      <c r="N426" s="69">
        <f>IF(COUNT($H426:M426)&gt;=Input!$Y$7,0, -SUM(N414:N425))</f>
        <v>0</v>
      </c>
      <c r="O426" s="69">
        <f>IF(COUNT($H426:N426)&gt;=Input!$Y$7,0, -SUM(O414:O425))</f>
        <v>0</v>
      </c>
      <c r="P426" s="69">
        <f>IF(COUNT($H426:O426)&gt;=Input!$Y$7,0, -SUM(P414:P425))</f>
        <v>0</v>
      </c>
      <c r="Q426" s="69">
        <f>IF(COUNT($H426:P426)&gt;=Input!$Y$7,0, -SUM(Q414:Q425))</f>
        <v>0</v>
      </c>
      <c r="R426" s="67"/>
      <c r="S426" s="105"/>
      <c r="T426" s="105"/>
      <c r="U426" s="105"/>
      <c r="V426" s="105"/>
      <c r="W426" s="105"/>
      <c r="X426" s="105"/>
      <c r="Y426" s="105"/>
      <c r="Z426" s="105"/>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272">
        <f>Asset28</f>
        <v>0</v>
      </c>
      <c r="D427" s="158"/>
      <c r="E427" s="32" t="s">
        <v>26</v>
      </c>
      <c r="F427" s="31"/>
      <c r="G427" s="177"/>
      <c r="H427" s="68" t="str">
        <f>IF(H$3&gt;A28remlife,A28value-$G$657-SUM($G427:G427),IF(A28remlife="N/A","n/a",(A28value-$G$657)/A28remlife))</f>
        <v>n/a</v>
      </c>
      <c r="I427" s="68" t="str">
        <f>IF(I$3&gt;A28remlife,A28value-$G$657-SUM($G427:H427),IF(A28remlife="N/A","n/a",(A28value-$G$657)/A28remlife))</f>
        <v>n/a</v>
      </c>
      <c r="J427" s="68" t="str">
        <f>IF(J$3&gt;A28remlife,A28value-$G$657-SUM($G427:I427),IF(A28remlife="N/A","n/a",(A28value-$G$657)/A28remlife))</f>
        <v>n/a</v>
      </c>
      <c r="K427" s="68" t="str">
        <f>IF(K$3&gt;A28remlife,A28value-$G$657-SUM($G427:J427),IF(A28remlife="N/A","n/a",(A28value-$G$657)/A28remlife))</f>
        <v>n/a</v>
      </c>
      <c r="L427" s="68" t="str">
        <f>IF(L$3&gt;A28remlife,A28value-$G$657-SUM($G427:K427),IF(A28remlife="N/A","n/a",(A28value-$G$657)/A28remlife))</f>
        <v>n/a</v>
      </c>
      <c r="M427" s="68" t="str">
        <f>IF(M$3&gt;A28remlife,A28value-$G$657-SUM($G427:L427),IF(A28remlife="N/A","n/a",(A28value-$G$657)/A28remlife))</f>
        <v>n/a</v>
      </c>
      <c r="N427" s="68" t="str">
        <f>IF(N$3&gt;A28remlife,A28value-$G$657-SUM($G427:M427),IF(A28remlife="N/A","n/a",(A28value-$G$657)/A28remlife))</f>
        <v>n/a</v>
      </c>
      <c r="O427" s="68" t="str">
        <f>IF(O$3&gt;A28remlife,A28value-$G$657-SUM($G427:N427),IF(A28remlife="N/A","n/a",(A28value-$G$657)/A28remlife))</f>
        <v>n/a</v>
      </c>
      <c r="P427" s="68" t="str">
        <f>IF(P$3&gt;A28remlife,A28value-$G$657-SUM($G427:O427),IF(A28remlife="N/A","n/a",(A28value-$G$657)/A28remlife))</f>
        <v>n/a</v>
      </c>
      <c r="Q427" s="68" t="str">
        <f>IF(Q$3&gt;A28remlife,A28value-$G$657-SUM($G427:P427),IF(A28remlife="N/A","n/a",(A28value-$G$657)/A28remlife))</f>
        <v>n/a</v>
      </c>
      <c r="R427" s="68"/>
      <c r="S427" s="103"/>
      <c r="T427" s="103"/>
      <c r="U427" s="103"/>
      <c r="V427" s="103"/>
      <c r="W427" s="103"/>
      <c r="X427" s="103"/>
      <c r="Y427" s="103"/>
      <c r="Z427" s="103"/>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9"/>
      <c r="D428" s="26"/>
      <c r="E428" s="713" t="s">
        <v>82</v>
      </c>
      <c r="F428" s="87"/>
      <c r="G428" s="121"/>
      <c r="H428" s="69"/>
      <c r="I428" s="69"/>
      <c r="J428" s="69"/>
      <c r="K428" s="69"/>
      <c r="L428" s="69"/>
      <c r="M428" s="160"/>
      <c r="N428" s="112"/>
      <c r="O428" s="69"/>
      <c r="P428" s="69"/>
      <c r="Q428" s="69"/>
      <c r="R428" s="69"/>
      <c r="S428" s="103"/>
      <c r="T428" s="103"/>
      <c r="U428" s="103"/>
      <c r="V428" s="103"/>
      <c r="W428" s="103"/>
      <c r="X428" s="103"/>
      <c r="Y428" s="103"/>
      <c r="Z428" s="103"/>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714"/>
      <c r="F429" s="87">
        <v>1</v>
      </c>
      <c r="G429" s="121"/>
      <c r="H429" s="145"/>
      <c r="I429" s="69" t="str">
        <f>IF(A28stdlife="n/a","n/a",IF(I$3&gt;(A28stdlife+$F429),(Input!$H$238*(1+vanilla1)^0.5)-SUM($H429:H429),(Input!$H$238*(1+vanilla1)^0.5)/A28stdlife))</f>
        <v>n/a</v>
      </c>
      <c r="J429" s="69" t="str">
        <f>IF(A28stdlife="n/a","n/a",IF(J$3&gt;(A28stdlife+$F429),(Input!$H$238*(1+vanilla1)^0.5)-SUM($H429:I429),(Input!$H$238*(1+vanilla1)^0.5)/A28stdlife))</f>
        <v>n/a</v>
      </c>
      <c r="K429" s="69" t="str">
        <f>IF(A28stdlife="n/a","n/a",IF(K$3&gt;(A28stdlife+$F429),(Input!$H$238*(1+vanilla1)^0.5)-SUM($H429:J429),(Input!$H$238*(1+vanilla1)^0.5)/A28stdlife))</f>
        <v>n/a</v>
      </c>
      <c r="L429" s="69" t="str">
        <f>IF(A28stdlife="n/a","n/a",IF(L$3&gt;(A28stdlife+$F429),(Input!$H$238*(1+vanilla1)^0.5)-SUM($H429:K429),(Input!$H$238*(1+vanilla1)^0.5)/A28stdlife))</f>
        <v>n/a</v>
      </c>
      <c r="M429" s="69" t="str">
        <f>IF(A28stdlife="n/a","n/a",IF(M$3&gt;(A28stdlife+$F429),(Input!$H$238*(1+vanilla1)^0.5)-SUM($H429:L429),(Input!$H$238*(1+vanilla1)^0.5)/A28stdlife))</f>
        <v>n/a</v>
      </c>
      <c r="N429" s="69" t="str">
        <f>IF(A28stdlife="n/a","n/a",IF(N$3&gt;(A28stdlife+$F429),(Input!$H$238*(1+vanilla1)^0.5)-SUM($H429:M429),(Input!$H$238*(1+vanilla1)^0.5)/A28stdlife))</f>
        <v>n/a</v>
      </c>
      <c r="O429" s="69" t="str">
        <f>IF(A28stdlife="n/a","n/a",IF(O$3&gt;(A28stdlife+$F429),(Input!$H$238*(1+vanilla1)^0.5)-SUM($H429:N429),(Input!$H$238*(1+vanilla1)^0.5)/A28stdlife))</f>
        <v>n/a</v>
      </c>
      <c r="P429" s="69" t="str">
        <f>IF(A28stdlife="n/a","n/a",IF(P$3&gt;(A28stdlife+$F429),(Input!$H$238*(1+vanilla1)^0.5)-SUM($H429:O429),(Input!$H$238*(1+vanilla1)^0.5)/A28stdlife))</f>
        <v>n/a</v>
      </c>
      <c r="Q429" s="69" t="str">
        <f>IF(A28stdlife="n/a","n/a",IF(Q$3&gt;(A28stdlife+$F429),(Input!$H$238*(1+vanilla1)^0.5)-SUM($H429:P429),(Input!$H$238*(1+vanilla1)^0.5)/A28stdlife))</f>
        <v>n/a</v>
      </c>
      <c r="R429" s="69"/>
      <c r="S429" s="103"/>
      <c r="T429" s="103"/>
      <c r="U429" s="103"/>
      <c r="V429" s="103"/>
      <c r="W429" s="103"/>
      <c r="X429" s="103"/>
      <c r="Y429" s="103"/>
      <c r="Z429" s="103"/>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714"/>
      <c r="F430" s="87">
        <v>2</v>
      </c>
      <c r="G430" s="121"/>
      <c r="H430" s="146"/>
      <c r="I430" s="147"/>
      <c r="J430" s="69" t="str">
        <f>IF(A28stdlife="n/a","n/a",IF(J$3&gt;(A28stdlife+$F430),(Input!$I$238*(1+vanilla2)^0.5)-SUM($I430:I430),(Input!$I$238*(1+vanilla2)^0.5)/A28stdlife))</f>
        <v>n/a</v>
      </c>
      <c r="K430" s="69" t="str">
        <f>IF(A28stdlife="n/a","n/a",IF(K$3&gt;(A28stdlife+$F430),(Input!$I$238*(1+vanilla2)^0.5)-SUM($I430:J430),(Input!$I$238*(1+vanilla2)^0.5)/A28stdlife))</f>
        <v>n/a</v>
      </c>
      <c r="L430" s="69" t="str">
        <f>IF(A28stdlife="n/a","n/a",IF(L$3&gt;(A28stdlife+$F430),(Input!$I$238*(1+vanilla2)^0.5)-SUM($I430:K430),(Input!$I$238*(1+vanilla2)^0.5)/A28stdlife))</f>
        <v>n/a</v>
      </c>
      <c r="M430" s="69" t="str">
        <f>IF(A28stdlife="n/a","n/a",IF(M$3&gt;(A28stdlife+$F430),(Input!$I$238*(1+vanilla2)^0.5)-SUM($I430:L430),(Input!$I$238*(1+vanilla2)^0.5)/A28stdlife))</f>
        <v>n/a</v>
      </c>
      <c r="N430" s="69" t="str">
        <f>IF(A28stdlife="n/a","n/a",IF(N$3&gt;(A28stdlife+$F430),(Input!$I$238*(1+vanilla2)^0.5)-SUM($I430:M430),(Input!$I$238*(1+vanilla2)^0.5)/A28stdlife))</f>
        <v>n/a</v>
      </c>
      <c r="O430" s="69" t="str">
        <f>IF(A28stdlife="n/a","n/a",IF(O$3&gt;(A28stdlife+$F430),(Input!$I$238*(1+vanilla2)^0.5)-SUM($I430:N430),(Input!$I$238*(1+vanilla2)^0.5)/A28stdlife))</f>
        <v>n/a</v>
      </c>
      <c r="P430" s="69" t="str">
        <f>IF(A28stdlife="n/a","n/a",IF(P$3&gt;(A28stdlife+$F430),(Input!$I$238*(1+vanilla2)^0.5)-SUM($I430:O430),(Input!$I$238*(1+vanilla2)^0.5)/A28stdlife))</f>
        <v>n/a</v>
      </c>
      <c r="Q430" s="69" t="str">
        <f>IF(A28stdlife="n/a","n/a",IF(Q$3&gt;(A28stdlife+$F430),(Input!$I$238*(1+vanilla2)^0.5)-SUM($I430:P430),(Input!$I$238*(1+vanilla2)^0.5)/A28stdlife))</f>
        <v>n/a</v>
      </c>
      <c r="R430" s="69"/>
      <c r="S430" s="103"/>
      <c r="T430" s="103"/>
      <c r="U430" s="103"/>
      <c r="V430" s="103"/>
      <c r="W430" s="103"/>
      <c r="X430" s="103"/>
      <c r="Y430" s="103"/>
      <c r="Z430" s="103"/>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714"/>
      <c r="F431" s="87">
        <v>3</v>
      </c>
      <c r="G431" s="121"/>
      <c r="H431" s="146"/>
      <c r="I431" s="148"/>
      <c r="J431" s="147"/>
      <c r="K431" s="69" t="str">
        <f>IF(A28stdlife="n/a","n/a",IF(K$3&gt;(A28stdlife+$F431),(Input!$J$238*(1+vanilla3)^0.5)-SUM($J431:J431),(Input!$J$238*(1+vanilla3)^0.5)/A28stdlife))</f>
        <v>n/a</v>
      </c>
      <c r="L431" s="69" t="str">
        <f>IF(A28stdlife="n/a","n/a",IF(L$3&gt;(A28stdlife+$F431),(Input!$J$238*(1+vanilla3)^0.5)-SUM($J431:K431),(Input!$J$238*(1+vanilla3)^0.5)/A28stdlife))</f>
        <v>n/a</v>
      </c>
      <c r="M431" s="69" t="str">
        <f>IF(A28stdlife="n/a","n/a",IF(M$3&gt;(A28stdlife+$F431),(Input!$J$238*(1+vanilla3)^0.5)-SUM($J431:L431),(Input!$J$238*(1+vanilla3)^0.5)/A28stdlife))</f>
        <v>n/a</v>
      </c>
      <c r="N431" s="69" t="str">
        <f>IF(A28stdlife="n/a","n/a",IF(N$3&gt;(A28stdlife+$F431),(Input!$J$238*(1+vanilla3)^0.5)-SUM($J431:M431),(Input!$J$238*(1+vanilla3)^0.5)/A28stdlife))</f>
        <v>n/a</v>
      </c>
      <c r="O431" s="69" t="str">
        <f>IF(A28stdlife="n/a","n/a",IF(O$3&gt;(A28stdlife+$F431),(Input!$J$238*(1+vanilla3)^0.5)-SUM($J431:N431),(Input!$J$238*(1+vanilla3)^0.5)/A28stdlife))</f>
        <v>n/a</v>
      </c>
      <c r="P431" s="69" t="str">
        <f>IF(A28stdlife="n/a","n/a",IF(P$3&gt;(A28stdlife+$F431),(Input!$J$238*(1+vanilla3)^0.5)-SUM($J431:O431),(Input!$J$238*(1+vanilla3)^0.5)/A28stdlife))</f>
        <v>n/a</v>
      </c>
      <c r="Q431" s="69" t="str">
        <f>IF(A28stdlife="n/a","n/a",IF(Q$3&gt;(A28stdlife+$F431),(Input!$J$238*(1+vanilla3)^0.5)-SUM($J431:P431),(Input!$J$238*(1+vanilla3)^0.5)/A28stdlife))</f>
        <v>n/a</v>
      </c>
      <c r="R431" s="69"/>
      <c r="S431" s="103"/>
      <c r="T431" s="103"/>
      <c r="U431" s="103"/>
      <c r="V431" s="103"/>
      <c r="W431" s="103"/>
      <c r="X431" s="103"/>
      <c r="Y431" s="103"/>
      <c r="Z431" s="103"/>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714"/>
      <c r="F432" s="87">
        <v>4</v>
      </c>
      <c r="G432" s="121"/>
      <c r="H432" s="146"/>
      <c r="I432" s="148"/>
      <c r="J432" s="148"/>
      <c r="K432" s="147"/>
      <c r="L432" s="69" t="str">
        <f>IF(A28stdlife="n/a","n/a",IF(L$3&gt;(A28stdlife+$F432),(Input!$K$238*(1+vanilla4)^0.5)-SUM($K432:K432),(Input!$K$238*(1+vanilla4)^0.5)/A28stdlife))</f>
        <v>n/a</v>
      </c>
      <c r="M432" s="69" t="str">
        <f>IF(A28stdlife="n/a","n/a",IF(M$3&gt;(A28stdlife+$F432),(Input!$K$238*(1+vanilla4)^0.5)-SUM($K432:L432),(Input!$K$238*(1+vanilla4)^0.5)/A28stdlife))</f>
        <v>n/a</v>
      </c>
      <c r="N432" s="69" t="str">
        <f>IF(A28stdlife="n/a","n/a",IF(N$3&gt;(A28stdlife+$F432),(Input!$K$238*(1+vanilla4)^0.5)-SUM($K432:M432),(Input!$K$238*(1+vanilla4)^0.5)/A28stdlife))</f>
        <v>n/a</v>
      </c>
      <c r="O432" s="69" t="str">
        <f>IF(A28stdlife="n/a","n/a",IF(O$3&gt;(A28stdlife+$F432),(Input!$K$238*(1+vanilla4)^0.5)-SUM($K432:N432),(Input!$K$238*(1+vanilla4)^0.5)/A28stdlife))</f>
        <v>n/a</v>
      </c>
      <c r="P432" s="69" t="str">
        <f>IF(A28stdlife="n/a","n/a",IF(P$3&gt;(A28stdlife+$F432),(Input!$K$238*(1+vanilla4)^0.5)-SUM($K432:O432),(Input!$K$238*(1+vanilla4)^0.5)/A28stdlife))</f>
        <v>n/a</v>
      </c>
      <c r="Q432" s="69" t="str">
        <f>IF(A28stdlife="n/a","n/a",IF(Q$3&gt;(A28stdlife+$F432),(Input!$K$238*(1+vanilla4)^0.5)-SUM($K432:P432),(Input!$K$238*(1+vanilla4)^0.5)/A28stdlife))</f>
        <v>n/a</v>
      </c>
      <c r="R432" s="69"/>
      <c r="S432" s="103"/>
      <c r="T432" s="103"/>
      <c r="U432" s="103"/>
      <c r="V432" s="103"/>
      <c r="W432" s="103"/>
      <c r="X432" s="103"/>
      <c r="Y432" s="103"/>
      <c r="Z432" s="103"/>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6"/>
      <c r="E433" s="714"/>
      <c r="F433" s="87">
        <v>5</v>
      </c>
      <c r="G433" s="27"/>
      <c r="H433" s="146"/>
      <c r="I433" s="148"/>
      <c r="J433" s="148"/>
      <c r="K433" s="148"/>
      <c r="L433" s="147"/>
      <c r="M433" s="69" t="str">
        <f>IF(A28stdlife="n/a","n/a",IF(M$3&gt;(A28stdlife+$F433),(Input!$L$238*(1+vanilla5)^0.5)-SUM($L433:L433),(Input!$L$238*(1+vanilla5)^0.5)/A28stdlife))</f>
        <v>n/a</v>
      </c>
      <c r="N433" s="69" t="str">
        <f>IF(A28stdlife="n/a","n/a",IF(N$3&gt;(A28stdlife+$F433),(Input!$L$238*(1+vanilla5)^0.5)-SUM($L433:M433),(Input!$L$238*(1+vanilla5)^0.5)/A28stdlife))</f>
        <v>n/a</v>
      </c>
      <c r="O433" s="69" t="str">
        <f>IF(A28stdlife="n/a","n/a",IF(O$3&gt;(A28stdlife+$F433),(Input!$L$238*(1+vanilla5)^0.5)-SUM($L433:N433),(Input!$L$238*(1+vanilla5)^0.5)/A28stdlife))</f>
        <v>n/a</v>
      </c>
      <c r="P433" s="69" t="str">
        <f>IF(A28stdlife="n/a","n/a",IF(P$3&gt;(A28stdlife+$F433),(Input!$L$238*(1+vanilla5)^0.5)-SUM($L433:O433),(Input!$L$238*(1+vanilla5)^0.5)/A28stdlife))</f>
        <v>n/a</v>
      </c>
      <c r="Q433" s="69" t="str">
        <f>IF(A28stdlife="n/a","n/a",IF(Q$3&gt;(A28stdlife+$F433),(Input!$L$238*(1+vanilla5)^0.5)-SUM($L433:P433),(Input!$L$238*(1+vanilla5)^0.5)/A28stdlife))</f>
        <v>n/a</v>
      </c>
      <c r="R433" s="69"/>
      <c r="S433" s="103"/>
      <c r="T433" s="103"/>
      <c r="U433" s="103"/>
      <c r="V433" s="103"/>
      <c r="W433" s="103"/>
      <c r="X433" s="103"/>
      <c r="Y433" s="103"/>
      <c r="Z433" s="103"/>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103"/>
      <c r="BE433" s="103"/>
      <c r="BF433" s="103"/>
      <c r="BG433" s="103"/>
      <c r="BH433" s="103"/>
      <c r="BI433" s="103"/>
      <c r="BJ433" s="103"/>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6"/>
      <c r="E434" s="714"/>
      <c r="F434" s="87">
        <v>6</v>
      </c>
      <c r="G434" s="27"/>
      <c r="H434" s="146"/>
      <c r="I434" s="148"/>
      <c r="J434" s="148"/>
      <c r="K434" s="148"/>
      <c r="L434" s="148"/>
      <c r="M434" s="147"/>
      <c r="N434" s="69" t="str">
        <f>IF(A28stdlife="n/a","n/a",IF(N$3&gt;(A28stdlife+$F434),(Input!$M$238*(1+vanilla6)^0.5)-SUM($M434:M434),(Input!$M$238*(1+vanilla6)^0.5)/A28stdlife))</f>
        <v>n/a</v>
      </c>
      <c r="O434" s="69" t="str">
        <f>IF(A28stdlife="n/a","n/a",IF(O$3&gt;(A28stdlife+$F434),(Input!$M$238*(1+vanilla6)^0.5)-SUM($M434:N434),(Input!$M$238*(1+vanilla6)^0.5)/A28stdlife))</f>
        <v>n/a</v>
      </c>
      <c r="P434" s="69" t="str">
        <f>IF(A28stdlife="n/a","n/a",IF(P$3&gt;(A28stdlife+$F434),(Input!$M$238*(1+vanilla6)^0.5)-SUM($M434:O434),(Input!$M$238*(1+vanilla6)^0.5)/A28stdlife))</f>
        <v>n/a</v>
      </c>
      <c r="Q434" s="69" t="str">
        <f>IF(A28stdlife="n/a","n/a",IF(Q$3&gt;(A28stdlife+$F434),(Input!$M$238*(1+vanilla6)^0.5)-SUM($M434:P434),(Input!$M$238*(1+vanilla6)^0.5)/A28stdlife))</f>
        <v>n/a</v>
      </c>
      <c r="R434" s="69"/>
      <c r="S434" s="103"/>
      <c r="T434" s="103"/>
      <c r="U434" s="103"/>
      <c r="V434" s="103"/>
      <c r="W434" s="103"/>
      <c r="X434" s="103"/>
      <c r="Y434" s="103"/>
      <c r="Z434" s="103"/>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103"/>
      <c r="BE434" s="103"/>
      <c r="BF434" s="103"/>
      <c r="BG434" s="103"/>
      <c r="BH434" s="103"/>
      <c r="BI434" s="103"/>
      <c r="BJ434" s="103"/>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9"/>
      <c r="B435" s="9"/>
      <c r="C435" s="9"/>
      <c r="D435" s="26"/>
      <c r="E435" s="714"/>
      <c r="F435" s="87">
        <v>7</v>
      </c>
      <c r="G435" s="27"/>
      <c r="H435" s="146"/>
      <c r="I435" s="148"/>
      <c r="J435" s="148"/>
      <c r="K435" s="148"/>
      <c r="L435" s="148"/>
      <c r="M435" s="148"/>
      <c r="N435" s="147"/>
      <c r="O435" s="69" t="str">
        <f>IF(A28stdlife="n/a","n/a",IF(O$3&gt;(A28stdlife+$F435),(Input!N$238*(1+vanilla7)^0.5)-SUM($N435:N435),(Input!$N$238*(1+vanilla7)^0.5)/A28stdlife))</f>
        <v>n/a</v>
      </c>
      <c r="P435" s="69" t="str">
        <f>IF(A28stdlife="n/a","n/a",IF(P$3&gt;(A28stdlife+$F435),(Input!O$238*(1+vanilla7)^0.5)-SUM($N435:O435),(Input!$N$238*(1+vanilla7)^0.5)/A28stdlife))</f>
        <v>n/a</v>
      </c>
      <c r="Q435" s="69" t="str">
        <f>IF(A28stdlife="n/a","n/a",IF(Q$3&gt;(A28stdlife+$F435),(Input!P$238*(1+vanilla7)^0.5)-SUM($N435:P435),(Input!$N$238*(1+vanilla7)^0.5)/A28stdlife))</f>
        <v>n/a</v>
      </c>
      <c r="R435" s="69"/>
      <c r="S435" s="103"/>
      <c r="T435" s="103"/>
      <c r="U435" s="103"/>
      <c r="V435" s="103"/>
      <c r="W435" s="103"/>
      <c r="X435" s="103"/>
      <c r="Y435" s="103"/>
      <c r="Z435" s="103"/>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103"/>
      <c r="BE435" s="103"/>
      <c r="BF435" s="103"/>
      <c r="BG435" s="103"/>
      <c r="BH435" s="103"/>
      <c r="BI435" s="103"/>
      <c r="BJ435" s="103"/>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9"/>
      <c r="B436" s="9"/>
      <c r="C436" s="9"/>
      <c r="D436" s="26"/>
      <c r="E436" s="714"/>
      <c r="F436" s="87">
        <v>8</v>
      </c>
      <c r="G436" s="27"/>
      <c r="H436" s="146"/>
      <c r="I436" s="148"/>
      <c r="J436" s="148"/>
      <c r="K436" s="148"/>
      <c r="L436" s="148"/>
      <c r="M436" s="148"/>
      <c r="N436" s="148"/>
      <c r="O436" s="147"/>
      <c r="P436" s="69" t="str">
        <f>IF(A28stdlife="n/a","n/a",IF(P$3&gt;(A28stdlife+$F436),(Input!$O$238*(1+vanilla8)^0.5)-SUM($O436:O436),(Input!$O$238*(1+vanilla8)^0.5)/A28stdlife))</f>
        <v>n/a</v>
      </c>
      <c r="Q436" s="69" t="str">
        <f>IF(A28stdlife="n/a","n/a",IF(Q$3&gt;(A28stdlife+$F436),(Input!$O$238*(1+vanilla8)^0.5)-SUM($O436:P436),(Input!$O$238*(1+vanilla8)^0.5)/A28stdlife))</f>
        <v>n/a</v>
      </c>
      <c r="R436" s="69"/>
      <c r="S436" s="103"/>
      <c r="T436" s="103"/>
      <c r="U436" s="103"/>
      <c r="V436" s="103"/>
      <c r="W436" s="103"/>
      <c r="X436" s="103"/>
      <c r="Y436" s="103"/>
      <c r="Z436" s="103"/>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103"/>
      <c r="BE436" s="103"/>
      <c r="BF436" s="103"/>
      <c r="BG436" s="103"/>
      <c r="BH436" s="103"/>
      <c r="BI436" s="103"/>
      <c r="BJ436" s="103"/>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9"/>
      <c r="B437" s="9"/>
      <c r="C437" s="9"/>
      <c r="D437" s="26"/>
      <c r="E437" s="714"/>
      <c r="F437" s="87">
        <v>9</v>
      </c>
      <c r="G437" s="27"/>
      <c r="H437" s="146"/>
      <c r="I437" s="148"/>
      <c r="J437" s="148"/>
      <c r="K437" s="148"/>
      <c r="L437" s="148"/>
      <c r="M437" s="148"/>
      <c r="N437" s="148"/>
      <c r="O437" s="148"/>
      <c r="P437" s="147"/>
      <c r="Q437" s="69" t="str">
        <f>IF(A28stdlife="n/a","n/a",IF(Q$3&gt;(A28stdlife+$F437),(Input!$P$238*(1+vanilla9)^0.5)-SUM($P437:P437),(Input!$P$238*(1+vanilla9)^0.5)/A28stdlife))</f>
        <v>n/a</v>
      </c>
      <c r="R437" s="69"/>
      <c r="S437" s="103"/>
      <c r="T437" s="103"/>
      <c r="U437" s="103"/>
      <c r="V437" s="103"/>
      <c r="W437" s="103"/>
      <c r="X437" s="103"/>
      <c r="Y437" s="103"/>
      <c r="Z437" s="103"/>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103"/>
      <c r="BE437" s="103"/>
      <c r="BF437" s="103"/>
      <c r="BG437" s="103"/>
      <c r="BH437" s="103"/>
      <c r="BI437" s="103"/>
      <c r="BJ437" s="103"/>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6"/>
      <c r="E438" s="714"/>
      <c r="F438" s="88">
        <v>10</v>
      </c>
      <c r="G438" s="27"/>
      <c r="H438" s="146"/>
      <c r="I438" s="148"/>
      <c r="J438" s="148"/>
      <c r="K438" s="148"/>
      <c r="L438" s="148"/>
      <c r="M438" s="148"/>
      <c r="N438" s="148"/>
      <c r="O438" s="148"/>
      <c r="P438" s="148"/>
      <c r="Q438" s="147"/>
      <c r="R438" s="69"/>
      <c r="S438" s="103"/>
      <c r="T438" s="103"/>
      <c r="U438" s="103"/>
      <c r="V438" s="103"/>
      <c r="W438" s="103"/>
      <c r="X438" s="103"/>
      <c r="Y438" s="103"/>
      <c r="Z438" s="103"/>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103"/>
      <c r="BE438" s="103"/>
      <c r="BF438" s="103"/>
      <c r="BG438" s="103"/>
      <c r="BH438" s="103"/>
      <c r="BI438" s="103"/>
      <c r="BJ438" s="103"/>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 r="A439" s="9"/>
      <c r="B439" s="9"/>
      <c r="C439" s="9"/>
      <c r="D439" s="271">
        <f>Asset28</f>
        <v>0</v>
      </c>
      <c r="E439" s="9"/>
      <c r="F439" s="9"/>
      <c r="G439" s="121"/>
      <c r="H439" s="162">
        <f t="shared" ref="H439:M439" si="31">-SUM(H427:H438)</f>
        <v>0</v>
      </c>
      <c r="I439" s="162">
        <f t="shared" si="31"/>
        <v>0</v>
      </c>
      <c r="J439" s="162">
        <f t="shared" si="31"/>
        <v>0</v>
      </c>
      <c r="K439" s="162">
        <f t="shared" si="31"/>
        <v>0</v>
      </c>
      <c r="L439" s="162">
        <f t="shared" si="31"/>
        <v>0</v>
      </c>
      <c r="M439" s="162">
        <f t="shared" si="31"/>
        <v>0</v>
      </c>
      <c r="N439" s="69">
        <f>IF(COUNT($H439:M439)&gt;=Input!$Y$7,0, -SUM(N427:N438))</f>
        <v>0</v>
      </c>
      <c r="O439" s="69">
        <f>IF(COUNT($H439:N439)&gt;=Input!$Y$7,0, -SUM(O427:O438))</f>
        <v>0</v>
      </c>
      <c r="P439" s="69">
        <f>IF(COUNT($H439:O439)&gt;=Input!$Y$7,0, -SUM(P427:P438))</f>
        <v>0</v>
      </c>
      <c r="Q439" s="69">
        <f>IF(COUNT($H439:P439)&gt;=Input!$Y$7,0, -SUM(Q427:Q438))</f>
        <v>0</v>
      </c>
      <c r="R439" s="67"/>
      <c r="S439" s="105"/>
      <c r="T439" s="105"/>
      <c r="U439" s="105"/>
      <c r="V439" s="105"/>
      <c r="W439" s="105"/>
      <c r="X439" s="105"/>
      <c r="Y439" s="105"/>
      <c r="Z439" s="105"/>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105"/>
      <c r="BE439" s="105"/>
      <c r="BF439" s="105"/>
      <c r="BG439" s="105"/>
      <c r="BH439" s="105"/>
      <c r="BI439" s="105"/>
      <c r="BJ439" s="105"/>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72">
        <f>Asset29</f>
        <v>0</v>
      </c>
      <c r="D440" s="158"/>
      <c r="E440" s="32" t="s">
        <v>26</v>
      </c>
      <c r="F440" s="31"/>
      <c r="G440" s="177"/>
      <c r="H440" s="68" t="str">
        <f>IF(H$3&gt;A29remlife,A29value-$G$658-SUM($G440:G440),IF(A29remlife="N/A","n/a",(A29value-$G$658)/A29remlife))</f>
        <v>n/a</v>
      </c>
      <c r="I440" s="68" t="str">
        <f>IF(I$3&gt;A29remlife,A29value-$G$658-SUM($G440:H440),IF(A29remlife="N/A","n/a",(A29value-$G$658)/A29remlife))</f>
        <v>n/a</v>
      </c>
      <c r="J440" s="68" t="str">
        <f>IF(J$3&gt;A29remlife,A29value-$G$658-SUM($G440:I440),IF(A29remlife="N/A","n/a",(A29value-$G$658)/A29remlife))</f>
        <v>n/a</v>
      </c>
      <c r="K440" s="68" t="str">
        <f>IF(K$3&gt;A29remlife,A29value-$G$658-SUM($G440:J440),IF(A29remlife="N/A","n/a",(A29value-$G$658)/A29remlife))</f>
        <v>n/a</v>
      </c>
      <c r="L440" s="68" t="str">
        <f>IF(L$3&gt;A29remlife,A29value-$G$658-SUM($G440:K440),IF(A29remlife="N/A","n/a",(A29value-$G$658)/A29remlife))</f>
        <v>n/a</v>
      </c>
      <c r="M440" s="68" t="str">
        <f>IF(M$3&gt;A29remlife,A29value-$G$658-SUM($G440:L440),IF(A29remlife="N/A","n/a",(A29value-$G$658)/A29remlife))</f>
        <v>n/a</v>
      </c>
      <c r="N440" s="68" t="str">
        <f>IF(N$3&gt;A29remlife,A29value-$G$658-SUM($G440:M440),IF(A29remlife="N/A","n/a",(A29value-$G$658)/A29remlife))</f>
        <v>n/a</v>
      </c>
      <c r="O440" s="68" t="str">
        <f>IF(O$3&gt;A29remlife,A29value-$G$658-SUM($G440:N440),IF(A29remlife="N/A","n/a",(A29value-$G$658)/A29remlife))</f>
        <v>n/a</v>
      </c>
      <c r="P440" s="68" t="str">
        <f>IF(P$3&gt;A29remlife,A29value-$G$658-SUM($G440:O440),IF(A29remlife="N/A","n/a",(A29value-$G$658)/A29remlife))</f>
        <v>n/a</v>
      </c>
      <c r="Q440" s="68" t="str">
        <f>IF(Q$3&gt;A29remlife,A29value-$G$658-SUM($G440:P440),IF(A29remlife="N/A","n/a",(A29value-$G$658)/A29remlife))</f>
        <v>n/a</v>
      </c>
      <c r="R440" s="68"/>
      <c r="S440" s="103"/>
      <c r="T440" s="103"/>
      <c r="U440" s="103"/>
      <c r="V440" s="103"/>
      <c r="W440" s="103"/>
      <c r="X440" s="103"/>
      <c r="Y440" s="103"/>
      <c r="Z440" s="103"/>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103"/>
      <c r="BE440" s="103"/>
      <c r="BF440" s="103"/>
      <c r="BG440" s="103"/>
      <c r="BH440" s="103"/>
      <c r="BI440" s="103"/>
      <c r="BJ440" s="103"/>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9"/>
      <c r="D441" s="26"/>
      <c r="E441" s="713" t="s">
        <v>82</v>
      </c>
      <c r="F441" s="87"/>
      <c r="G441" s="121"/>
      <c r="H441" s="69"/>
      <c r="I441" s="69"/>
      <c r="J441" s="69"/>
      <c r="K441" s="69"/>
      <c r="L441" s="69"/>
      <c r="M441" s="160"/>
      <c r="N441" s="112"/>
      <c r="O441" s="69"/>
      <c r="P441" s="69"/>
      <c r="Q441" s="69"/>
      <c r="R441" s="69"/>
      <c r="S441" s="103"/>
      <c r="T441" s="103"/>
      <c r="U441" s="103"/>
      <c r="V441" s="103"/>
      <c r="W441" s="103"/>
      <c r="X441" s="103"/>
      <c r="Y441" s="103"/>
      <c r="Z441" s="103"/>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103"/>
      <c r="BE441" s="103"/>
      <c r="BF441" s="103"/>
      <c r="BG441" s="103"/>
      <c r="BH441" s="103"/>
      <c r="BI441" s="103"/>
      <c r="BJ441" s="103"/>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9"/>
      <c r="D442" s="26"/>
      <c r="E442" s="714"/>
      <c r="F442" s="87">
        <v>1</v>
      </c>
      <c r="G442" s="121"/>
      <c r="H442" s="145"/>
      <c r="I442" s="69" t="str">
        <f>IF(A29stdlife="n/a","n/a",IF(I$3&gt;(A29stdlife+$F442),(Input!$H$239*(1+vanilla1)^0.5)-SUM($H442:H442),(Input!$H$239*(1+vanilla1)^0.5)/A29stdlife))</f>
        <v>n/a</v>
      </c>
      <c r="J442" s="69" t="str">
        <f>IF(A29stdlife="n/a","n/a",IF(J$3&gt;(A29stdlife+$F442),(Input!$H$239*(1+vanilla1)^0.5)-SUM($H442:I442),(Input!$H$239*(1+vanilla1)^0.5)/A29stdlife))</f>
        <v>n/a</v>
      </c>
      <c r="K442" s="69" t="str">
        <f>IF(A29stdlife="n/a","n/a",IF(K$3&gt;(A29stdlife+$F442),(Input!$H$239*(1+vanilla1)^0.5)-SUM($H442:J442),(Input!$H$239*(1+vanilla1)^0.5)/A29stdlife))</f>
        <v>n/a</v>
      </c>
      <c r="L442" s="69" t="str">
        <f>IF(A29stdlife="n/a","n/a",IF(L$3&gt;(A29stdlife+$F442),(Input!$H$239*(1+vanilla1)^0.5)-SUM($H442:K442),(Input!$H$239*(1+vanilla1)^0.5)/A29stdlife))</f>
        <v>n/a</v>
      </c>
      <c r="M442" s="69" t="str">
        <f>IF(A29stdlife="n/a","n/a",IF(M$3&gt;(A29stdlife+$F442),(Input!$H$239*(1+vanilla1)^0.5)-SUM($H442:L442),(Input!$H$239*(1+vanilla1)^0.5)/A29stdlife))</f>
        <v>n/a</v>
      </c>
      <c r="N442" s="69" t="str">
        <f>IF(A29stdlife="n/a","n/a",IF(N$3&gt;(A29stdlife+$F442),(Input!$H$239*(1+vanilla1)^0.5)-SUM($H442:M442),(Input!$H$239*(1+vanilla1)^0.5)/A29stdlife))</f>
        <v>n/a</v>
      </c>
      <c r="O442" s="69" t="str">
        <f>IF(A29stdlife="n/a","n/a",IF(O$3&gt;(A29stdlife+$F442),(Input!$H$239*(1+vanilla1)^0.5)-SUM($H442:N442),(Input!$H$239*(1+vanilla1)^0.5)/A29stdlife))</f>
        <v>n/a</v>
      </c>
      <c r="P442" s="69" t="str">
        <f>IF(A29stdlife="n/a","n/a",IF(P$3&gt;(A29stdlife+$F442),(Input!$H$239*(1+vanilla1)^0.5)-SUM($H442:O442),(Input!$H$239*(1+vanilla1)^0.5)/A29stdlife))</f>
        <v>n/a</v>
      </c>
      <c r="Q442" s="69" t="str">
        <f>IF(A29stdlife="n/a","n/a",IF(Q$3&gt;(A29stdlife+$F442),(Input!$H$239*(1+vanilla1)^0.5)-SUM($H442:P442),(Input!$H$239*(1+vanilla1)^0.5)/A29stdlife))</f>
        <v>n/a</v>
      </c>
      <c r="R442" s="69"/>
      <c r="S442" s="103"/>
      <c r="T442" s="103"/>
      <c r="U442" s="103"/>
      <c r="V442" s="103"/>
      <c r="W442" s="103"/>
      <c r="X442" s="103"/>
      <c r="Y442" s="103"/>
      <c r="Z442" s="103"/>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103"/>
      <c r="BE442" s="103"/>
      <c r="BF442" s="103"/>
      <c r="BG442" s="103"/>
      <c r="BH442" s="103"/>
      <c r="BI442" s="103"/>
      <c r="BJ442" s="103"/>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9"/>
      <c r="D443" s="26"/>
      <c r="E443" s="714"/>
      <c r="F443" s="87">
        <v>2</v>
      </c>
      <c r="G443" s="121"/>
      <c r="H443" s="146"/>
      <c r="I443" s="147"/>
      <c r="J443" s="69" t="str">
        <f>IF(A29stdlife="n/a","n/a",IF(J$3&gt;(A29stdlife+$F443),(Input!$I$239*(1+vanilla2)^0.5)-SUM($I443:I443),(Input!$I$239*(1+vanilla2)^0.5)/A29stdlife))</f>
        <v>n/a</v>
      </c>
      <c r="K443" s="69" t="str">
        <f>IF(A29stdlife="n/a","n/a",IF(K$3&gt;(A29stdlife+$F443),(Input!$I$239*(1+vanilla2)^0.5)-SUM($I443:J443),(Input!$I$239*(1+vanilla2)^0.5)/A29stdlife))</f>
        <v>n/a</v>
      </c>
      <c r="L443" s="69" t="str">
        <f>IF(A29stdlife="n/a","n/a",IF(L$3&gt;(A29stdlife+$F443),(Input!$I$239*(1+vanilla2)^0.5)-SUM($I443:K443),(Input!$I$239*(1+vanilla2)^0.5)/A29stdlife))</f>
        <v>n/a</v>
      </c>
      <c r="M443" s="69" t="str">
        <f>IF(A29stdlife="n/a","n/a",IF(M$3&gt;(A29stdlife+$F443),(Input!$I$239*(1+vanilla2)^0.5)-SUM($I443:L443),(Input!$I$239*(1+vanilla2)^0.5)/A29stdlife))</f>
        <v>n/a</v>
      </c>
      <c r="N443" s="69" t="str">
        <f>IF(A29stdlife="n/a","n/a",IF(N$3&gt;(A29stdlife+$F443),(Input!$I$239*(1+vanilla2)^0.5)-SUM($I443:M443),(Input!$I$239*(1+vanilla2)^0.5)/A29stdlife))</f>
        <v>n/a</v>
      </c>
      <c r="O443" s="69" t="str">
        <f>IF(A29stdlife="n/a","n/a",IF(O$3&gt;(A29stdlife+$F443),(Input!$I$239*(1+vanilla2)^0.5)-SUM($I443:N443),(Input!$I$239*(1+vanilla2)^0.5)/A29stdlife))</f>
        <v>n/a</v>
      </c>
      <c r="P443" s="69" t="str">
        <f>IF(A29stdlife="n/a","n/a",IF(P$3&gt;(A29stdlife+$F443),(Input!$I$239*(1+vanilla2)^0.5)-SUM($I443:O443),(Input!$I$239*(1+vanilla2)^0.5)/A29stdlife))</f>
        <v>n/a</v>
      </c>
      <c r="Q443" s="69" t="str">
        <f>IF(A29stdlife="n/a","n/a",IF(Q$3&gt;(A29stdlife+$F443),(Input!$I$239*(1+vanilla2)^0.5)-SUM($I443:P443),(Input!$I$239*(1+vanilla2)^0.5)/A29stdlife))</f>
        <v>n/a</v>
      </c>
      <c r="R443" s="69"/>
      <c r="S443" s="103"/>
      <c r="T443" s="103"/>
      <c r="U443" s="103"/>
      <c r="V443" s="103"/>
      <c r="W443" s="103"/>
      <c r="X443" s="103"/>
      <c r="Y443" s="103"/>
      <c r="Z443" s="103"/>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103"/>
      <c r="BE443" s="103"/>
      <c r="BF443" s="103"/>
      <c r="BG443" s="103"/>
      <c r="BH443" s="103"/>
      <c r="BI443" s="103"/>
      <c r="BJ443" s="103"/>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9"/>
      <c r="D444" s="26"/>
      <c r="E444" s="714"/>
      <c r="F444" s="87">
        <v>3</v>
      </c>
      <c r="G444" s="121"/>
      <c r="H444" s="146"/>
      <c r="I444" s="148"/>
      <c r="J444" s="147"/>
      <c r="K444" s="69" t="str">
        <f>IF(A29stdlife="n/a","n/a",IF(K$3&gt;(A29stdlife+$F444),(Input!$J$239*(1+vanilla3)^0.5)-SUM($J444:J444),(Input!$J$239*(1+vanilla3)^0.5)/A29stdlife))</f>
        <v>n/a</v>
      </c>
      <c r="L444" s="69" t="str">
        <f>IF(A29stdlife="n/a","n/a",IF(L$3&gt;(A29stdlife+$F444),(Input!$J$239*(1+vanilla3)^0.5)-SUM($J444:K444),(Input!$J$239*(1+vanilla3)^0.5)/A29stdlife))</f>
        <v>n/a</v>
      </c>
      <c r="M444" s="69" t="str">
        <f>IF(A29stdlife="n/a","n/a",IF(M$3&gt;(A29stdlife+$F444),(Input!$J$239*(1+vanilla3)^0.5)-SUM($J444:L444),(Input!$J$239*(1+vanilla3)^0.5)/A29stdlife))</f>
        <v>n/a</v>
      </c>
      <c r="N444" s="69" t="str">
        <f>IF(A29stdlife="n/a","n/a",IF(N$3&gt;(A29stdlife+$F444),(Input!$J$239*(1+vanilla3)^0.5)-SUM($J444:M444),(Input!$J$239*(1+vanilla3)^0.5)/A29stdlife))</f>
        <v>n/a</v>
      </c>
      <c r="O444" s="69" t="str">
        <f>IF(A29stdlife="n/a","n/a",IF(O$3&gt;(A29stdlife+$F444),(Input!$J$239*(1+vanilla3)^0.5)-SUM($J444:N444),(Input!$J$239*(1+vanilla3)^0.5)/A29stdlife))</f>
        <v>n/a</v>
      </c>
      <c r="P444" s="69" t="str">
        <f>IF(A29stdlife="n/a","n/a",IF(P$3&gt;(A29stdlife+$F444),(Input!$J$239*(1+vanilla3)^0.5)-SUM($J444:O444),(Input!$J$239*(1+vanilla3)^0.5)/A29stdlife))</f>
        <v>n/a</v>
      </c>
      <c r="Q444" s="69" t="str">
        <f>IF(A29stdlife="n/a","n/a",IF(Q$3&gt;(A29stdlife+$F444),(Input!$J$239*(1+vanilla3)^0.5)-SUM($J444:P444),(Input!$J$239*(1+vanilla3)^0.5)/A29stdlife))</f>
        <v>n/a</v>
      </c>
      <c r="R444" s="69"/>
      <c r="S444" s="103"/>
      <c r="T444" s="103"/>
      <c r="U444" s="103"/>
      <c r="V444" s="103"/>
      <c r="W444" s="103"/>
      <c r="X444" s="103"/>
      <c r="Y444" s="103"/>
      <c r="Z444" s="103"/>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103"/>
      <c r="BE444" s="103"/>
      <c r="BF444" s="103"/>
      <c r="BG444" s="103"/>
      <c r="BH444" s="103"/>
      <c r="BI444" s="103"/>
      <c r="BJ444" s="103"/>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9"/>
      <c r="D445" s="26"/>
      <c r="E445" s="714"/>
      <c r="F445" s="87">
        <v>4</v>
      </c>
      <c r="G445" s="121"/>
      <c r="H445" s="146"/>
      <c r="I445" s="148"/>
      <c r="J445" s="148"/>
      <c r="K445" s="147"/>
      <c r="L445" s="69" t="str">
        <f>IF(A29stdlife="n/a","n/a",IF(L$3&gt;(A29stdlife+$F445),(Input!$K$239*(1+vanilla4)^0.5)-SUM($K445:K445),(Input!$K$239*(1+vanilla4)^0.5)/A29stdlife))</f>
        <v>n/a</v>
      </c>
      <c r="M445" s="69" t="str">
        <f>IF(A29stdlife="n/a","n/a",IF(M$3&gt;(A29stdlife+$F445),(Input!$K$239*(1+vanilla4)^0.5)-SUM($K445:L445),(Input!$K$239*(1+vanilla4)^0.5)/A29stdlife))</f>
        <v>n/a</v>
      </c>
      <c r="N445" s="69" t="str">
        <f>IF(A29stdlife="n/a","n/a",IF(N$3&gt;(A29stdlife+$F445),(Input!$K$239*(1+vanilla4)^0.5)-SUM($K445:M445),(Input!$K$239*(1+vanilla4)^0.5)/A29stdlife))</f>
        <v>n/a</v>
      </c>
      <c r="O445" s="69" t="str">
        <f>IF(A29stdlife="n/a","n/a",IF(O$3&gt;(A29stdlife+$F445),(Input!$K$239*(1+vanilla4)^0.5)-SUM($K445:N445),(Input!$K$239*(1+vanilla4)^0.5)/A29stdlife))</f>
        <v>n/a</v>
      </c>
      <c r="P445" s="69" t="str">
        <f>IF(A29stdlife="n/a","n/a",IF(P$3&gt;(A29stdlife+$F445),(Input!$K$239*(1+vanilla4)^0.5)-SUM($K445:O445),(Input!$K$239*(1+vanilla4)^0.5)/A29stdlife))</f>
        <v>n/a</v>
      </c>
      <c r="Q445" s="69" t="str">
        <f>IF(A29stdlife="n/a","n/a",IF(Q$3&gt;(A29stdlife+$F445),(Input!$K$239*(1+vanilla4)^0.5)-SUM($K445:P445),(Input!$K$239*(1+vanilla4)^0.5)/A29stdlife))</f>
        <v>n/a</v>
      </c>
      <c r="R445" s="69"/>
      <c r="S445" s="103"/>
      <c r="T445" s="103"/>
      <c r="U445" s="103"/>
      <c r="V445" s="103"/>
      <c r="W445" s="103"/>
      <c r="X445" s="103"/>
      <c r="Y445" s="103"/>
      <c r="Z445" s="103"/>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103"/>
      <c r="BE445" s="103"/>
      <c r="BF445" s="103"/>
      <c r="BG445" s="103"/>
      <c r="BH445" s="103"/>
      <c r="BI445" s="103"/>
      <c r="BJ445" s="103"/>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9"/>
      <c r="D446" s="26"/>
      <c r="E446" s="714"/>
      <c r="F446" s="87">
        <v>5</v>
      </c>
      <c r="G446" s="27"/>
      <c r="H446" s="146"/>
      <c r="I446" s="148"/>
      <c r="J446" s="148"/>
      <c r="K446" s="148"/>
      <c r="L446" s="147"/>
      <c r="M446" s="69" t="str">
        <f>IF(A29stdlife="n/a","n/a",IF(M$3&gt;(A29stdlife+$F446),(Input!$L$239*(1+vanilla5)^0.5)-SUM($L446:L446),(Input!$L$239*(1+vanilla5)^0.5)/A29stdlife))</f>
        <v>n/a</v>
      </c>
      <c r="N446" s="69" t="str">
        <f>IF(A29stdlife="n/a","n/a",IF(N$3&gt;(A29stdlife+$F446),(Input!$L$239*(1+vanilla5)^0.5)-SUM($L446:M446),(Input!$L$239*(1+vanilla5)^0.5)/A29stdlife))</f>
        <v>n/a</v>
      </c>
      <c r="O446" s="69" t="str">
        <f>IF(A29stdlife="n/a","n/a",IF(O$3&gt;(A29stdlife+$F446),(Input!$L$239*(1+vanilla5)^0.5)-SUM($L446:N446),(Input!$L$239*(1+vanilla5)^0.5)/A29stdlife))</f>
        <v>n/a</v>
      </c>
      <c r="P446" s="69" t="str">
        <f>IF(A29stdlife="n/a","n/a",IF(P$3&gt;(A29stdlife+$F446),(Input!$L$239*(1+vanilla5)^0.5)-SUM($L446:O446),(Input!$L$239*(1+vanilla5)^0.5)/A29stdlife))</f>
        <v>n/a</v>
      </c>
      <c r="Q446" s="69" t="str">
        <f>IF(A29stdlife="n/a","n/a",IF(Q$3&gt;(A29stdlife+$F446),(Input!$L$239*(1+vanilla5)^0.5)-SUM($L446:P446),(Input!$L$239*(1+vanilla5)^0.5)/A29stdlife))</f>
        <v>n/a</v>
      </c>
      <c r="R446" s="69"/>
      <c r="S446" s="103"/>
      <c r="T446" s="103"/>
      <c r="U446" s="103"/>
      <c r="V446" s="103"/>
      <c r="W446" s="103"/>
      <c r="X446" s="103"/>
      <c r="Y446" s="103"/>
      <c r="Z446" s="103"/>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103"/>
      <c r="BE446" s="103"/>
      <c r="BF446" s="103"/>
      <c r="BG446" s="103"/>
      <c r="BH446" s="103"/>
      <c r="BI446" s="103"/>
      <c r="BJ446" s="103"/>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9"/>
      <c r="D447" s="26"/>
      <c r="E447" s="714"/>
      <c r="F447" s="87">
        <v>6</v>
      </c>
      <c r="G447" s="27"/>
      <c r="H447" s="146"/>
      <c r="I447" s="148"/>
      <c r="J447" s="148"/>
      <c r="K447" s="148"/>
      <c r="L447" s="148"/>
      <c r="M447" s="147"/>
      <c r="N447" s="69" t="str">
        <f>IF(A29stdlife="n/a","n/a",IF(N$3&gt;(A29stdlife+$F447),(Input!$M$239*(1+vanilla6)^0.5)-SUM($M447:M447),(Input!$M$239*(1+vanilla6)^0.5)/A29stdlife))</f>
        <v>n/a</v>
      </c>
      <c r="O447" s="69" t="str">
        <f>IF(A29stdlife="n/a","n/a",IF(O$3&gt;(A29stdlife+$F447),(Input!$M$239*(1+vanilla6)^0.5)-SUM($M447:N447),(Input!$M$239*(1+vanilla6)^0.5)/A29stdlife))</f>
        <v>n/a</v>
      </c>
      <c r="P447" s="69" t="str">
        <f>IF(A29stdlife="n/a","n/a",IF(P$3&gt;(A29stdlife+$F447),(Input!$M$239*(1+vanilla6)^0.5)-SUM($M447:O447),(Input!$M$239*(1+vanilla6)^0.5)/A29stdlife))</f>
        <v>n/a</v>
      </c>
      <c r="Q447" s="69" t="str">
        <f>IF(A29stdlife="n/a","n/a",IF(Q$3&gt;(A29stdlife+$F447),(Input!$M$239*(1+vanilla6)^0.5)-SUM($M447:P447),(Input!$M$239*(1+vanilla6)^0.5)/A29stdlife))</f>
        <v>n/a</v>
      </c>
      <c r="R447" s="69"/>
      <c r="S447" s="103"/>
      <c r="T447" s="103"/>
      <c r="U447" s="103"/>
      <c r="V447" s="103"/>
      <c r="W447" s="103"/>
      <c r="X447" s="103"/>
      <c r="Y447" s="103"/>
      <c r="Z447" s="103"/>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103"/>
      <c r="BE447" s="103"/>
      <c r="BF447" s="103"/>
      <c r="BG447" s="103"/>
      <c r="BH447" s="103"/>
      <c r="BI447" s="103"/>
      <c r="BJ447" s="103"/>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9"/>
      <c r="D448" s="26"/>
      <c r="E448" s="714"/>
      <c r="F448" s="87">
        <v>7</v>
      </c>
      <c r="G448" s="27"/>
      <c r="H448" s="146"/>
      <c r="I448" s="148"/>
      <c r="J448" s="148"/>
      <c r="K448" s="148"/>
      <c r="L448" s="148"/>
      <c r="M448" s="148"/>
      <c r="N448" s="147"/>
      <c r="O448" s="69" t="str">
        <f>IF(A29stdlife="n/a","n/a",IF(O$3&gt;(A29stdlife+$F448),(Input!N$239*(1+vanilla7)^0.5)-SUM($N448:N448),(Input!$N$239*(1+vanilla7)^0.5)/A29stdlife))</f>
        <v>n/a</v>
      </c>
      <c r="P448" s="69" t="str">
        <f>IF(A29stdlife="n/a","n/a",IF(P$3&gt;(A29stdlife+$F448),(Input!O$239*(1+vanilla7)^0.5)-SUM($N448:O448),(Input!$N$239*(1+vanilla7)^0.5)/A29stdlife))</f>
        <v>n/a</v>
      </c>
      <c r="Q448" s="69" t="str">
        <f>IF(A29stdlife="n/a","n/a",IF(Q$3&gt;(A29stdlife+$F448),(Input!P$239*(1+vanilla7)^0.5)-SUM($N448:P448),(Input!$N$239*(1+vanilla7)^0.5)/A29stdlife))</f>
        <v>n/a</v>
      </c>
      <c r="R448" s="69"/>
      <c r="S448" s="103"/>
      <c r="T448" s="103"/>
      <c r="U448" s="103"/>
      <c r="V448" s="103"/>
      <c r="W448" s="103"/>
      <c r="X448" s="103"/>
      <c r="Y448" s="103"/>
      <c r="Z448" s="103"/>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103"/>
      <c r="BE448" s="103"/>
      <c r="BF448" s="103"/>
      <c r="BG448" s="103"/>
      <c r="BH448" s="103"/>
      <c r="BI448" s="103"/>
      <c r="BJ448" s="103"/>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9"/>
      <c r="D449" s="26"/>
      <c r="E449" s="714"/>
      <c r="F449" s="87">
        <v>8</v>
      </c>
      <c r="G449" s="27"/>
      <c r="H449" s="146"/>
      <c r="I449" s="148"/>
      <c r="J449" s="148"/>
      <c r="K449" s="148"/>
      <c r="L449" s="148"/>
      <c r="M449" s="148"/>
      <c r="N449" s="148"/>
      <c r="O449" s="147"/>
      <c r="P449" s="69" t="str">
        <f>IF(A29stdlife="n/a","n/a",IF(P$3&gt;(A29stdlife+$F449),(Input!$O$239*(1+vanilla8)^0.5)-SUM($O449:O449),(Input!$O$239*(1+vanilla8)^0.5)/A29stdlife))</f>
        <v>n/a</v>
      </c>
      <c r="Q449" s="69" t="str">
        <f>IF(A29stdlife="n/a","n/a",IF(Q$3&gt;(A29stdlife+$F449),(Input!$O$239*(1+vanilla8)^0.5)-SUM($O449:P449),(Input!$O$239*(1+vanilla8)^0.5)/A29stdlife))</f>
        <v>n/a</v>
      </c>
      <c r="R449" s="69"/>
      <c r="S449" s="103"/>
      <c r="T449" s="103"/>
      <c r="U449" s="103"/>
      <c r="V449" s="103"/>
      <c r="W449" s="103"/>
      <c r="X449" s="103"/>
      <c r="Y449" s="103"/>
      <c r="Z449" s="103"/>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103"/>
      <c r="BE449" s="103"/>
      <c r="BF449" s="103"/>
      <c r="BG449" s="103"/>
      <c r="BH449" s="103"/>
      <c r="BI449" s="103"/>
      <c r="BJ449" s="103"/>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6"/>
      <c r="E450" s="714"/>
      <c r="F450" s="87">
        <v>9</v>
      </c>
      <c r="G450" s="27"/>
      <c r="H450" s="146"/>
      <c r="I450" s="148"/>
      <c r="J450" s="148"/>
      <c r="K450" s="148"/>
      <c r="L450" s="148"/>
      <c r="M450" s="148"/>
      <c r="N450" s="148"/>
      <c r="O450" s="148"/>
      <c r="P450" s="147"/>
      <c r="Q450" s="69" t="str">
        <f>IF(A29stdlife="n/a","n/a",IF(Q$3&gt;(A29stdlife+$F450),(Input!$P$239*(1+vanilla9)^0.5)-SUM($P450:P450),(Input!$P$239*(1+vanilla9)^0.5)/A29stdlife))</f>
        <v>n/a</v>
      </c>
      <c r="R450" s="69"/>
      <c r="S450" s="103"/>
      <c r="T450" s="103"/>
      <c r="U450" s="103"/>
      <c r="V450" s="103"/>
      <c r="W450" s="103"/>
      <c r="X450" s="103"/>
      <c r="Y450" s="103"/>
      <c r="Z450" s="103"/>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103"/>
      <c r="BE450" s="103"/>
      <c r="BF450" s="103"/>
      <c r="BG450" s="103"/>
      <c r="BH450" s="103"/>
      <c r="BI450" s="103"/>
      <c r="BJ450" s="103"/>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9"/>
      <c r="D451" s="26"/>
      <c r="E451" s="714"/>
      <c r="F451" s="88">
        <v>10</v>
      </c>
      <c r="G451" s="27"/>
      <c r="H451" s="146"/>
      <c r="I451" s="148"/>
      <c r="J451" s="148"/>
      <c r="K451" s="148"/>
      <c r="L451" s="148"/>
      <c r="M451" s="148"/>
      <c r="N451" s="148"/>
      <c r="O451" s="148"/>
      <c r="P451" s="148"/>
      <c r="Q451" s="147"/>
      <c r="R451" s="69"/>
      <c r="S451" s="103"/>
      <c r="T451" s="103"/>
      <c r="U451" s="103"/>
      <c r="V451" s="103"/>
      <c r="W451" s="103"/>
      <c r="X451" s="103"/>
      <c r="Y451" s="103"/>
      <c r="Z451" s="103"/>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103"/>
      <c r="BE451" s="103"/>
      <c r="BF451" s="103"/>
      <c r="BG451" s="103"/>
      <c r="BH451" s="103"/>
      <c r="BI451" s="103"/>
      <c r="BJ451" s="103"/>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 r="A452" s="9"/>
      <c r="B452" s="9"/>
      <c r="C452" s="9"/>
      <c r="D452" s="271">
        <f>Asset29</f>
        <v>0</v>
      </c>
      <c r="E452" s="9"/>
      <c r="F452" s="9"/>
      <c r="G452" s="121"/>
      <c r="H452" s="162">
        <f t="shared" ref="H452:M452" si="32">-SUM(H440:H451)</f>
        <v>0</v>
      </c>
      <c r="I452" s="162">
        <f t="shared" si="32"/>
        <v>0</v>
      </c>
      <c r="J452" s="162">
        <f t="shared" si="32"/>
        <v>0</v>
      </c>
      <c r="K452" s="162">
        <f t="shared" si="32"/>
        <v>0</v>
      </c>
      <c r="L452" s="162">
        <f t="shared" si="32"/>
        <v>0</v>
      </c>
      <c r="M452" s="162">
        <f t="shared" si="32"/>
        <v>0</v>
      </c>
      <c r="N452" s="69">
        <f>IF(COUNT($H452:M452)&gt;=Input!$Y$7,0, -SUM(N440:N451))</f>
        <v>0</v>
      </c>
      <c r="O452" s="69">
        <f>IF(COUNT($H452:N452)&gt;=Input!$Y$7,0, -SUM(O440:O451))</f>
        <v>0</v>
      </c>
      <c r="P452" s="69">
        <f>IF(COUNT($H452:O452)&gt;=Input!$Y$7,0, -SUM(P440:P451))</f>
        <v>0</v>
      </c>
      <c r="Q452" s="69">
        <f>IF(COUNT($H452:P452)&gt;=Input!$Y$7,0, -SUM(Q440:Q451))</f>
        <v>0</v>
      </c>
      <c r="R452" s="67"/>
      <c r="S452" s="105"/>
      <c r="T452" s="105"/>
      <c r="U452" s="105"/>
      <c r="V452" s="105"/>
      <c r="W452" s="105"/>
      <c r="X452" s="105"/>
      <c r="Y452" s="105"/>
      <c r="Z452" s="105"/>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105"/>
      <c r="BE452" s="105"/>
      <c r="BF452" s="105"/>
      <c r="BG452" s="105"/>
      <c r="BH452" s="105"/>
      <c r="BI452" s="105"/>
      <c r="BJ452" s="105"/>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72">
        <f>Asset30</f>
        <v>0</v>
      </c>
      <c r="D453" s="158"/>
      <c r="E453" s="32" t="s">
        <v>26</v>
      </c>
      <c r="F453" s="31"/>
      <c r="G453" s="177"/>
      <c r="H453" s="68" t="str">
        <f>IF(H$3&gt;A30remlife,A30value-$G$659-SUM($G453:G453),IF(A30remlife="N/A","n/a",(A30value-$G$659)/A30remlife))</f>
        <v>n/a</v>
      </c>
      <c r="I453" s="68" t="str">
        <f>IF(I$3&gt;A30remlife,A30value-$G$659-SUM($G453:H453),IF(A30remlife="N/A","n/a",(A30value-$G$659)/A30remlife))</f>
        <v>n/a</v>
      </c>
      <c r="J453" s="68" t="str">
        <f>IF(J$3&gt;A30remlife,A30value-$G$659-SUM($G453:I453),IF(A30remlife="N/A","n/a",(A30value-$G$659)/A30remlife))</f>
        <v>n/a</v>
      </c>
      <c r="K453" s="68" t="str">
        <f>IF(K$3&gt;A30remlife,A30value-$G$659-SUM($G453:J453),IF(A30remlife="N/A","n/a",(A30value-$G$659)/A30remlife))</f>
        <v>n/a</v>
      </c>
      <c r="L453" s="68" t="str">
        <f>IF(L$3&gt;A30remlife,A30value-$G$659-SUM($G453:K453),IF(A30remlife="N/A","n/a",(A30value-$G$659)/A30remlife))</f>
        <v>n/a</v>
      </c>
      <c r="M453" s="68" t="str">
        <f>IF(M$3&gt;A30remlife,A30value-$G$659-SUM($G453:L453),IF(A30remlife="N/A","n/a",(A30value-$G$659)/A30remlife))</f>
        <v>n/a</v>
      </c>
      <c r="N453" s="68" t="str">
        <f>IF(N$3&gt;A30remlife,A30value-$G$659-SUM($G453:M453),IF(A30remlife="N/A","n/a",(A30value-$G$659)/A30remlife))</f>
        <v>n/a</v>
      </c>
      <c r="O453" s="68" t="str">
        <f>IF(O$3&gt;A30remlife,A30value-$G$659-SUM($G453:N453),IF(A30remlife="N/A","n/a",(A30value-$G$659)/A30remlife))</f>
        <v>n/a</v>
      </c>
      <c r="P453" s="68" t="str">
        <f>IF(P$3&gt;A30remlife,A30value-$G$659-SUM($G453:O453),IF(A30remlife="N/A","n/a",(A30value-$G$659)/A30remlife))</f>
        <v>n/a</v>
      </c>
      <c r="Q453" s="68" t="str">
        <f>IF(Q$3&gt;A30remlife,A30value-$G$659-SUM($G453:P453),IF(A30remlife="N/A","n/a",(A30value-$G$659)/A30remlife))</f>
        <v>n/a</v>
      </c>
      <c r="R453" s="68"/>
      <c r="S453" s="103"/>
      <c r="T453" s="103"/>
      <c r="U453" s="103"/>
      <c r="V453" s="103"/>
      <c r="W453" s="103"/>
      <c r="X453" s="103"/>
      <c r="Y453" s="103"/>
      <c r="Z453" s="103"/>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103"/>
      <c r="BE453" s="103"/>
      <c r="BF453" s="103"/>
      <c r="BG453" s="103"/>
      <c r="BH453" s="103"/>
      <c r="BI453" s="103"/>
      <c r="BJ453" s="103"/>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9"/>
      <c r="D454" s="26"/>
      <c r="E454" s="713" t="s">
        <v>82</v>
      </c>
      <c r="F454" s="87"/>
      <c r="G454" s="121"/>
      <c r="H454" s="69"/>
      <c r="I454" s="69"/>
      <c r="J454" s="69"/>
      <c r="K454" s="69"/>
      <c r="L454" s="69"/>
      <c r="M454" s="160"/>
      <c r="N454" s="112"/>
      <c r="O454" s="69"/>
      <c r="P454" s="69"/>
      <c r="Q454" s="69"/>
      <c r="R454" s="69"/>
      <c r="S454" s="103"/>
      <c r="T454" s="103"/>
      <c r="U454" s="103"/>
      <c r="V454" s="103"/>
      <c r="W454" s="103"/>
      <c r="X454" s="103"/>
      <c r="Y454" s="103"/>
      <c r="Z454" s="103"/>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103"/>
      <c r="BE454" s="103"/>
      <c r="BF454" s="103"/>
      <c r="BG454" s="103"/>
      <c r="BH454" s="103"/>
      <c r="BI454" s="103"/>
      <c r="BJ454" s="103"/>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9"/>
      <c r="D455" s="26"/>
      <c r="E455" s="714"/>
      <c r="F455" s="87">
        <v>1</v>
      </c>
      <c r="G455" s="121"/>
      <c r="H455" s="145"/>
      <c r="I455" s="69" t="str">
        <f>IF(A30stdlife="n/a","n/a",IF(I$3&gt;(A30stdlife+$F455),(Input!$H$240*(1+vanilla1)^0.5)-SUM($H455:H455),(Input!$H$240*(1+vanilla1)^0.5)/A30stdlife))</f>
        <v>n/a</v>
      </c>
      <c r="J455" s="69" t="str">
        <f>IF(A30stdlife="n/a","n/a",IF(J$3&gt;(A30stdlife+$F455),(Input!$H$240*(1+vanilla1)^0.5)-SUM($H455:I455),(Input!$H$240*(1+vanilla1)^0.5)/A30stdlife))</f>
        <v>n/a</v>
      </c>
      <c r="K455" s="69" t="str">
        <f>IF(A30stdlife="n/a","n/a",IF(K$3&gt;(A30stdlife+$F455),(Input!$H$240*(1+vanilla1)^0.5)-SUM($H455:J455),(Input!$H$240*(1+vanilla1)^0.5)/A30stdlife))</f>
        <v>n/a</v>
      </c>
      <c r="L455" s="69" t="str">
        <f>IF(A30stdlife="n/a","n/a",IF(L$3&gt;(A30stdlife+$F455),(Input!$H$240*(1+vanilla1)^0.5)-SUM($H455:K455),(Input!$H$240*(1+vanilla1)^0.5)/A30stdlife))</f>
        <v>n/a</v>
      </c>
      <c r="M455" s="69" t="str">
        <f>IF(A30stdlife="n/a","n/a",IF(M$3&gt;(A30stdlife+$F455),(Input!$H$240*(1+vanilla1)^0.5)-SUM($H455:L455),(Input!$H$240*(1+vanilla1)^0.5)/A30stdlife))</f>
        <v>n/a</v>
      </c>
      <c r="N455" s="69" t="str">
        <f>IF(A30stdlife="n/a","n/a",IF(N$3&gt;(A30stdlife+$F455),(Input!$H$240*(1+vanilla1)^0.5)-SUM($H455:M455),(Input!$H$240*(1+vanilla1)^0.5)/A30stdlife))</f>
        <v>n/a</v>
      </c>
      <c r="O455" s="69" t="str">
        <f>IF(A30stdlife="n/a","n/a",IF(O$3&gt;(A30stdlife+$F455),(Input!$H$240*(1+vanilla1)^0.5)-SUM($H455:N455),(Input!$H$240*(1+vanilla1)^0.5)/A30stdlife))</f>
        <v>n/a</v>
      </c>
      <c r="P455" s="69" t="str">
        <f>IF(A30stdlife="n/a","n/a",IF(P$3&gt;(A30stdlife+$F455),(Input!$H$240*(1+vanilla1)^0.5)-SUM($H455:O455),(Input!$H$240*(1+vanilla1)^0.5)/A30stdlife))</f>
        <v>n/a</v>
      </c>
      <c r="Q455" s="69" t="str">
        <f>IF(A30stdlife="n/a","n/a",IF(Q$3&gt;(A30stdlife+$F455),(Input!$H$240*(1+vanilla1)^0.5)-SUM($H455:P455),(Input!$H$240*(1+vanilla1)^0.5)/A30stdlife))</f>
        <v>n/a</v>
      </c>
      <c r="R455" s="69"/>
      <c r="S455" s="103"/>
      <c r="T455" s="103"/>
      <c r="U455" s="103"/>
      <c r="V455" s="103"/>
      <c r="W455" s="103"/>
      <c r="X455" s="103"/>
      <c r="Y455" s="103"/>
      <c r="Z455" s="103"/>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103"/>
      <c r="BE455" s="103"/>
      <c r="BF455" s="103"/>
      <c r="BG455" s="103"/>
      <c r="BH455" s="103"/>
      <c r="BI455" s="103"/>
      <c r="BJ455" s="103"/>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9"/>
      <c r="D456" s="26"/>
      <c r="E456" s="714"/>
      <c r="F456" s="87">
        <v>2</v>
      </c>
      <c r="G456" s="121"/>
      <c r="H456" s="146"/>
      <c r="I456" s="147"/>
      <c r="J456" s="69" t="str">
        <f>IF(A30stdlife="n/a","n/a",IF(J$3&gt;(A30stdlife+$F456),(Input!$I$240*(1+vanilla2)^0.5)-SUM($I456:I456),(Input!$I$240*(1+vanilla2)^0.5)/A30stdlife))</f>
        <v>n/a</v>
      </c>
      <c r="K456" s="69" t="str">
        <f>IF(A30stdlife="n/a","n/a",IF(K$3&gt;(A30stdlife+$F456),(Input!$I$240*(1+vanilla2)^0.5)-SUM($I456:J456),(Input!$I$240*(1+vanilla2)^0.5)/A30stdlife))</f>
        <v>n/a</v>
      </c>
      <c r="L456" s="69" t="str">
        <f>IF(A30stdlife="n/a","n/a",IF(L$3&gt;(A30stdlife+$F456),(Input!$I$240*(1+vanilla2)^0.5)-SUM($I456:K456),(Input!$I$240*(1+vanilla2)^0.5)/A30stdlife))</f>
        <v>n/a</v>
      </c>
      <c r="M456" s="69" t="str">
        <f>IF(A30stdlife="n/a","n/a",IF(M$3&gt;(A30stdlife+$F456),(Input!$I$240*(1+vanilla2)^0.5)-SUM($I456:L456),(Input!$I$240*(1+vanilla2)^0.5)/A30stdlife))</f>
        <v>n/a</v>
      </c>
      <c r="N456" s="69" t="str">
        <f>IF(A30stdlife="n/a","n/a",IF(N$3&gt;(A30stdlife+$F456),(Input!$I$240*(1+vanilla2)^0.5)-SUM($I456:M456),(Input!$I$240*(1+vanilla2)^0.5)/A30stdlife))</f>
        <v>n/a</v>
      </c>
      <c r="O456" s="69" t="str">
        <f>IF(A30stdlife="n/a","n/a",IF(O$3&gt;(A30stdlife+$F456),(Input!$I$240*(1+vanilla2)^0.5)-SUM($I456:N456),(Input!$I$240*(1+vanilla2)^0.5)/A30stdlife))</f>
        <v>n/a</v>
      </c>
      <c r="P456" s="69" t="str">
        <f>IF(A30stdlife="n/a","n/a",IF(P$3&gt;(A30stdlife+$F456),(Input!$I$240*(1+vanilla2)^0.5)-SUM($I456:O456),(Input!$I$240*(1+vanilla2)^0.5)/A30stdlife))</f>
        <v>n/a</v>
      </c>
      <c r="Q456" s="69" t="str">
        <f>IF(A30stdlife="n/a","n/a",IF(Q$3&gt;(A30stdlife+$F456),(Input!$I$240*(1+vanilla2)^0.5)-SUM($I456:P456),(Input!$I$240*(1+vanilla2)^0.5)/A30stdlife))</f>
        <v>n/a</v>
      </c>
      <c r="R456" s="69"/>
      <c r="S456" s="103"/>
      <c r="T456" s="103"/>
      <c r="U456" s="103"/>
      <c r="V456" s="103"/>
      <c r="W456" s="103"/>
      <c r="X456" s="103"/>
      <c r="Y456" s="103"/>
      <c r="Z456" s="103"/>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103"/>
      <c r="BE456" s="103"/>
      <c r="BF456" s="103"/>
      <c r="BG456" s="103"/>
      <c r="BH456" s="103"/>
      <c r="BI456" s="103"/>
      <c r="BJ456" s="103"/>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9"/>
      <c r="D457" s="26"/>
      <c r="E457" s="714"/>
      <c r="F457" s="87">
        <v>3</v>
      </c>
      <c r="G457" s="121"/>
      <c r="H457" s="146"/>
      <c r="I457" s="148"/>
      <c r="J457" s="147"/>
      <c r="K457" s="69" t="str">
        <f>IF(A30stdlife="n/a","n/a",IF(K$3&gt;(A30stdlife+$F457),(Input!$J$240*(1+vanilla3)^0.5)-SUM($J457:J457),(Input!$J$240*(1+vanilla3)^0.5)/A30stdlife))</f>
        <v>n/a</v>
      </c>
      <c r="L457" s="69" t="str">
        <f>IF(A30stdlife="n/a","n/a",IF(L$3&gt;(A30stdlife+$F457),(Input!$J$240*(1+vanilla3)^0.5)-SUM($J457:K457),(Input!$J$240*(1+vanilla3)^0.5)/A30stdlife))</f>
        <v>n/a</v>
      </c>
      <c r="M457" s="69" t="str">
        <f>IF(A30stdlife="n/a","n/a",IF(M$3&gt;(A30stdlife+$F457),(Input!$J$240*(1+vanilla3)^0.5)-SUM($J457:L457),(Input!$J$240*(1+vanilla3)^0.5)/A30stdlife))</f>
        <v>n/a</v>
      </c>
      <c r="N457" s="69" t="str">
        <f>IF(A30stdlife="n/a","n/a",IF(N$3&gt;(A30stdlife+$F457),(Input!$J$240*(1+vanilla3)^0.5)-SUM($J457:M457),(Input!$J$240*(1+vanilla3)^0.5)/A30stdlife))</f>
        <v>n/a</v>
      </c>
      <c r="O457" s="69" t="str">
        <f>IF(A30stdlife="n/a","n/a",IF(O$3&gt;(A30stdlife+$F457),(Input!$J$240*(1+vanilla3)^0.5)-SUM($J457:N457),(Input!$J$240*(1+vanilla3)^0.5)/A30stdlife))</f>
        <v>n/a</v>
      </c>
      <c r="P457" s="69" t="str">
        <f>IF(A30stdlife="n/a","n/a",IF(P$3&gt;(A30stdlife+$F457),(Input!$J$240*(1+vanilla3)^0.5)-SUM($J457:O457),(Input!$J$240*(1+vanilla3)^0.5)/A30stdlife))</f>
        <v>n/a</v>
      </c>
      <c r="Q457" s="69" t="str">
        <f>IF(A30stdlife="n/a","n/a",IF(Q$3&gt;(A30stdlife+$F457),(Input!$J$240*(1+vanilla3)^0.5)-SUM($J457:P457),(Input!$J$240*(1+vanilla3)^0.5)/A30stdlife))</f>
        <v>n/a</v>
      </c>
      <c r="R457" s="69"/>
      <c r="S457" s="103"/>
      <c r="T457" s="103"/>
      <c r="U457" s="103"/>
      <c r="V457" s="103"/>
      <c r="W457" s="103"/>
      <c r="X457" s="103"/>
      <c r="Y457" s="103"/>
      <c r="Z457" s="103"/>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103"/>
      <c r="BE457" s="103"/>
      <c r="BF457" s="103"/>
      <c r="BG457" s="103"/>
      <c r="BH457" s="103"/>
      <c r="BI457" s="103"/>
      <c r="BJ457" s="103"/>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9"/>
      <c r="D458" s="26"/>
      <c r="E458" s="714"/>
      <c r="F458" s="87">
        <v>4</v>
      </c>
      <c r="G458" s="121"/>
      <c r="H458" s="146"/>
      <c r="I458" s="148"/>
      <c r="J458" s="148"/>
      <c r="K458" s="147"/>
      <c r="L458" s="69" t="str">
        <f>IF(A30stdlife="n/a","n/a",IF(L$3&gt;(A30stdlife+$F458),(Input!$K$240*(1+vanilla4)^0.5)-SUM($K458:K458),(Input!$K$240*(1+vanilla4)^0.5)/A30stdlife))</f>
        <v>n/a</v>
      </c>
      <c r="M458" s="69" t="str">
        <f>IF(A30stdlife="n/a","n/a",IF(M$3&gt;(A30stdlife+$F458),(Input!$K$240*(1+vanilla4)^0.5)-SUM($K458:L458),(Input!$K$240*(1+vanilla4)^0.5)/A30stdlife))</f>
        <v>n/a</v>
      </c>
      <c r="N458" s="69" t="str">
        <f>IF(A30stdlife="n/a","n/a",IF(N$3&gt;(A30stdlife+$F458),(Input!$K$240*(1+vanilla4)^0.5)-SUM($K458:M458),(Input!$K$240*(1+vanilla4)^0.5)/A30stdlife))</f>
        <v>n/a</v>
      </c>
      <c r="O458" s="69" t="str">
        <f>IF(A30stdlife="n/a","n/a",IF(O$3&gt;(A30stdlife+$F458),(Input!$K$240*(1+vanilla4)^0.5)-SUM($K458:N458),(Input!$K$240*(1+vanilla4)^0.5)/A30stdlife))</f>
        <v>n/a</v>
      </c>
      <c r="P458" s="69" t="str">
        <f>IF(A30stdlife="n/a","n/a",IF(P$3&gt;(A30stdlife+$F458),(Input!$K$240*(1+vanilla4)^0.5)-SUM($K458:O458),(Input!$K$240*(1+vanilla4)^0.5)/A30stdlife))</f>
        <v>n/a</v>
      </c>
      <c r="Q458" s="69" t="str">
        <f>IF(A30stdlife="n/a","n/a",IF(Q$3&gt;(A30stdlife+$F458),(Input!$K$240*(1+vanilla4)^0.5)-SUM($K458:P458),(Input!$K$240*(1+vanilla4)^0.5)/A30stdlife))</f>
        <v>n/a</v>
      </c>
      <c r="R458" s="69"/>
      <c r="S458" s="103"/>
      <c r="T458" s="103"/>
      <c r="U458" s="103"/>
      <c r="V458" s="103"/>
      <c r="W458" s="103"/>
      <c r="X458" s="103"/>
      <c r="Y458" s="103"/>
      <c r="Z458" s="103"/>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103"/>
      <c r="BE458" s="103"/>
      <c r="BF458" s="103"/>
      <c r="BG458" s="103"/>
      <c r="BH458" s="103"/>
      <c r="BI458" s="103"/>
      <c r="BJ458" s="103"/>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9"/>
      <c r="D459" s="26"/>
      <c r="E459" s="714"/>
      <c r="F459" s="87">
        <v>5</v>
      </c>
      <c r="G459" s="27"/>
      <c r="H459" s="146"/>
      <c r="I459" s="148"/>
      <c r="J459" s="148"/>
      <c r="K459" s="148"/>
      <c r="L459" s="147"/>
      <c r="M459" s="69" t="str">
        <f>IF(A30stdlife="n/a","n/a",IF(M$3&gt;(A30stdlife+$F459),(Input!$L$240*(1+vanilla5)^0.5)-SUM($L459:L459),(Input!$L$240*(1+vanilla5)^0.5)/A30stdlife))</f>
        <v>n/a</v>
      </c>
      <c r="N459" s="69" t="str">
        <f>IF(A30stdlife="n/a","n/a",IF(N$3&gt;(A30stdlife+$F459),(Input!$L$240*(1+vanilla5)^0.5)-SUM($L459:M459),(Input!$L$240*(1+vanilla5)^0.5)/A30stdlife))</f>
        <v>n/a</v>
      </c>
      <c r="O459" s="69" t="str">
        <f>IF(A30stdlife="n/a","n/a",IF(O$3&gt;(A30stdlife+$F459),(Input!$L$240*(1+vanilla5)^0.5)-SUM($L459:N459),(Input!$L$240*(1+vanilla5)^0.5)/A30stdlife))</f>
        <v>n/a</v>
      </c>
      <c r="P459" s="69" t="str">
        <f>IF(A30stdlife="n/a","n/a",IF(P$3&gt;(A30stdlife+$F459),(Input!$L$240*(1+vanilla5)^0.5)-SUM($L459:O459),(Input!$L$240*(1+vanilla5)^0.5)/A30stdlife))</f>
        <v>n/a</v>
      </c>
      <c r="Q459" s="69" t="str">
        <f>IF(A30stdlife="n/a","n/a",IF(Q$3&gt;(A30stdlife+$F459),(Input!$L$240*(1+vanilla5)^0.5)-SUM($L459:P459),(Input!$L$240*(1+vanilla5)^0.5)/A30stdlife))</f>
        <v>n/a</v>
      </c>
      <c r="R459" s="69"/>
      <c r="S459" s="103"/>
      <c r="T459" s="103"/>
      <c r="U459" s="103"/>
      <c r="V459" s="103"/>
      <c r="W459" s="103"/>
      <c r="X459" s="103"/>
      <c r="Y459" s="103"/>
      <c r="Z459" s="103"/>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103"/>
      <c r="BE459" s="103"/>
      <c r="BF459" s="103"/>
      <c r="BG459" s="103"/>
      <c r="BH459" s="103"/>
      <c r="BI459" s="103"/>
      <c r="BJ459" s="103"/>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9"/>
      <c r="D460" s="26"/>
      <c r="E460" s="714"/>
      <c r="F460" s="87">
        <v>6</v>
      </c>
      <c r="G460" s="27"/>
      <c r="H460" s="146"/>
      <c r="I460" s="148"/>
      <c r="J460" s="148"/>
      <c r="K460" s="148"/>
      <c r="L460" s="148"/>
      <c r="M460" s="147"/>
      <c r="N460" s="69" t="str">
        <f>IF(A30stdlife="n/a","n/a",IF(N$3&gt;(A30stdlife+$F460),(Input!$M$240*(1+vanilla6)^0.5)-SUM($M460:M460),(Input!$M$240*(1+vanilla6)^0.5)/A30stdlife))</f>
        <v>n/a</v>
      </c>
      <c r="O460" s="69" t="str">
        <f>IF(A30stdlife="n/a","n/a",IF(O$3&gt;(A30stdlife+$F460),(Input!$M$240*(1+vanilla6)^0.5)-SUM($M460:N460),(Input!$M$240*(1+vanilla6)^0.5)/A30stdlife))</f>
        <v>n/a</v>
      </c>
      <c r="P460" s="69" t="str">
        <f>IF(A30stdlife="n/a","n/a",IF(P$3&gt;(A30stdlife+$F460),(Input!$M$240*(1+vanilla6)^0.5)-SUM($M460:O460),(Input!$M$240*(1+vanilla6)^0.5)/A30stdlife))</f>
        <v>n/a</v>
      </c>
      <c r="Q460" s="69" t="str">
        <f>IF(A30stdlife="n/a","n/a",IF(Q$3&gt;(A30stdlife+$F460),(Input!$M$240*(1+vanilla6)^0.5)-SUM($M460:P460),(Input!$M$240*(1+vanilla6)^0.5)/A30stdlife))</f>
        <v>n/a</v>
      </c>
      <c r="R460" s="69"/>
      <c r="S460" s="103"/>
      <c r="T460" s="103"/>
      <c r="U460" s="103"/>
      <c r="V460" s="103"/>
      <c r="W460" s="103"/>
      <c r="X460" s="103"/>
      <c r="Y460" s="103"/>
      <c r="Z460" s="103"/>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103"/>
      <c r="BE460" s="103"/>
      <c r="BF460" s="103"/>
      <c r="BG460" s="103"/>
      <c r="BH460" s="103"/>
      <c r="BI460" s="103"/>
      <c r="BJ460" s="103"/>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9"/>
      <c r="D461" s="26"/>
      <c r="E461" s="714"/>
      <c r="F461" s="87">
        <v>7</v>
      </c>
      <c r="G461" s="27"/>
      <c r="H461" s="146"/>
      <c r="I461" s="148"/>
      <c r="J461" s="148"/>
      <c r="K461" s="148"/>
      <c r="L461" s="148"/>
      <c r="M461" s="148"/>
      <c r="N461" s="147"/>
      <c r="O461" s="69" t="str">
        <f>IF(A30stdlife="n/a","n/a",IF(O$3&gt;(A30stdlife+$F461),(Input!N$240*(1+vanilla7)^0.5)-SUM($N461:N461),(Input!$N$240*(1+vanilla7)^0.5)/A30stdlife))</f>
        <v>n/a</v>
      </c>
      <c r="P461" s="69" t="str">
        <f>IF(A30stdlife="n/a","n/a",IF(P$3&gt;(A30stdlife+$F461),(Input!O$240*(1+vanilla7)^0.5)-SUM($N461:O461),(Input!$N$240*(1+vanilla7)^0.5)/A30stdlife))</f>
        <v>n/a</v>
      </c>
      <c r="Q461" s="69" t="str">
        <f>IF(A30stdlife="n/a","n/a",IF(Q$3&gt;(A30stdlife+$F461),(Input!P$240*(1+vanilla7)^0.5)-SUM($N461:P461),(Input!$N$240*(1+vanilla7)^0.5)/A30stdlife))</f>
        <v>n/a</v>
      </c>
      <c r="R461" s="69"/>
      <c r="S461" s="103"/>
      <c r="T461" s="103"/>
      <c r="U461" s="103"/>
      <c r="V461" s="103"/>
      <c r="W461" s="103"/>
      <c r="X461" s="103"/>
      <c r="Y461" s="103"/>
      <c r="Z461" s="103"/>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103"/>
      <c r="BE461" s="103"/>
      <c r="BF461" s="103"/>
      <c r="BG461" s="103"/>
      <c r="BH461" s="103"/>
      <c r="BI461" s="103"/>
      <c r="BJ461" s="103"/>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9"/>
      <c r="D462" s="26"/>
      <c r="E462" s="714"/>
      <c r="F462" s="87">
        <v>8</v>
      </c>
      <c r="G462" s="27"/>
      <c r="H462" s="146"/>
      <c r="I462" s="148"/>
      <c r="J462" s="148"/>
      <c r="K462" s="148"/>
      <c r="L462" s="148"/>
      <c r="M462" s="148"/>
      <c r="N462" s="148"/>
      <c r="O462" s="147"/>
      <c r="P462" s="69" t="str">
        <f>IF(A30stdlife="n/a","n/a",IF(P$3&gt;(A30stdlife+$F462),(Input!$O$240*(1+vanilla8)^0.5)-SUM($O462:O462),(Input!$O$240*(1+vanilla8)^0.5)/A30stdlife))</f>
        <v>n/a</v>
      </c>
      <c r="Q462" s="69" t="str">
        <f>IF(A30stdlife="n/a","n/a",IF(Q$3&gt;(A30stdlife+$F462),(Input!$O$240*(1+vanilla8)^0.5)-SUM($O462:P462),(Input!$O$240*(1+vanilla8)^0.5)/A30stdlife))</f>
        <v>n/a</v>
      </c>
      <c r="R462" s="69"/>
      <c r="S462" s="103"/>
      <c r="T462" s="103"/>
      <c r="U462" s="103"/>
      <c r="V462" s="103"/>
      <c r="W462" s="103"/>
      <c r="X462" s="103"/>
      <c r="Y462" s="103"/>
      <c r="Z462" s="103"/>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103"/>
      <c r="BE462" s="103"/>
      <c r="BF462" s="103"/>
      <c r="BG462" s="103"/>
      <c r="BH462" s="103"/>
      <c r="BI462" s="103"/>
      <c r="BJ462" s="103"/>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6"/>
      <c r="E463" s="714"/>
      <c r="F463" s="87">
        <v>9</v>
      </c>
      <c r="G463" s="27"/>
      <c r="H463" s="146"/>
      <c r="I463" s="148"/>
      <c r="J463" s="148"/>
      <c r="K463" s="148"/>
      <c r="L463" s="148"/>
      <c r="M463" s="148"/>
      <c r="N463" s="148"/>
      <c r="O463" s="148"/>
      <c r="P463" s="147"/>
      <c r="Q463" s="69" t="str">
        <f>IF(A30stdlife="n/a","n/a",IF(Q$3&gt;(A30stdlife+$F463),(Input!$P$240*(1+vanilla9)^0.5)-SUM($P463:P463),(Input!$P$240*(1+vanilla9)^0.5)/A30stdlife))</f>
        <v>n/a</v>
      </c>
      <c r="R463" s="69"/>
      <c r="S463" s="103"/>
      <c r="T463" s="103"/>
      <c r="U463" s="103"/>
      <c r="V463" s="103"/>
      <c r="W463" s="103"/>
      <c r="X463" s="103"/>
      <c r="Y463" s="103"/>
      <c r="Z463" s="103"/>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103"/>
      <c r="BE463" s="103"/>
      <c r="BF463" s="103"/>
      <c r="BG463" s="103"/>
      <c r="BH463" s="103"/>
      <c r="BI463" s="103"/>
      <c r="BJ463" s="103"/>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9"/>
      <c r="D464" s="26"/>
      <c r="E464" s="714"/>
      <c r="F464" s="88">
        <v>10</v>
      </c>
      <c r="G464" s="27"/>
      <c r="H464" s="146"/>
      <c r="I464" s="148"/>
      <c r="J464" s="148"/>
      <c r="K464" s="148"/>
      <c r="L464" s="148"/>
      <c r="M464" s="148"/>
      <c r="N464" s="148"/>
      <c r="O464" s="148"/>
      <c r="P464" s="148"/>
      <c r="Q464" s="147"/>
      <c r="R464" s="69"/>
      <c r="S464" s="103"/>
      <c r="T464" s="103"/>
      <c r="U464" s="103"/>
      <c r="V464" s="103"/>
      <c r="W464" s="103"/>
      <c r="X464" s="103"/>
      <c r="Y464" s="103"/>
      <c r="Z464" s="103"/>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103"/>
      <c r="BE464" s="103"/>
      <c r="BF464" s="103"/>
      <c r="BG464" s="103"/>
      <c r="BH464" s="103"/>
      <c r="BI464" s="103"/>
      <c r="BJ464" s="103"/>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 r="A465" s="9"/>
      <c r="B465" s="9"/>
      <c r="C465" s="9"/>
      <c r="D465" s="271">
        <f>Asset30</f>
        <v>0</v>
      </c>
      <c r="E465" s="9"/>
      <c r="F465" s="9"/>
      <c r="G465" s="121"/>
      <c r="H465" s="162">
        <f t="shared" ref="H465:M465" si="33">-SUM(H453:H464)</f>
        <v>0</v>
      </c>
      <c r="I465" s="162">
        <f t="shared" si="33"/>
        <v>0</v>
      </c>
      <c r="J465" s="162">
        <f t="shared" si="33"/>
        <v>0</v>
      </c>
      <c r="K465" s="162">
        <f t="shared" si="33"/>
        <v>0</v>
      </c>
      <c r="L465" s="162">
        <f t="shared" si="33"/>
        <v>0</v>
      </c>
      <c r="M465" s="162">
        <f t="shared" si="33"/>
        <v>0</v>
      </c>
      <c r="N465" s="69">
        <f>IF(COUNT($H465:M465)&gt;=Input!$Y$7,0, -SUM(N453:N464))</f>
        <v>0</v>
      </c>
      <c r="O465" s="69">
        <f>IF(COUNT($H465:N465)&gt;=Input!$Y$7,0, -SUM(O453:O464))</f>
        <v>0</v>
      </c>
      <c r="P465" s="69">
        <f>IF(COUNT($H465:O465)&gt;=Input!$Y$7,0, -SUM(P453:P464))</f>
        <v>0</v>
      </c>
      <c r="Q465" s="69">
        <f>IF(COUNT($H465:P465)&gt;=Input!$Y$7,0, -SUM(Q453:Q464))</f>
        <v>0</v>
      </c>
      <c r="R465" s="67"/>
      <c r="S465" s="105"/>
      <c r="T465" s="105"/>
      <c r="U465" s="105"/>
      <c r="V465" s="105"/>
      <c r="W465" s="105"/>
      <c r="X465" s="105"/>
      <c r="Y465" s="105"/>
      <c r="Z465" s="105"/>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105"/>
      <c r="BE465" s="105"/>
      <c r="BF465" s="105"/>
      <c r="BG465" s="105"/>
      <c r="BH465" s="105"/>
      <c r="BI465" s="105"/>
      <c r="BJ465" s="105"/>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ollapsed="1">
      <c r="AA466" s="198"/>
    </row>
    <row r="467" spans="1:256">
      <c r="A467" s="74"/>
      <c r="B467" s="74"/>
      <c r="C467" s="81" t="s">
        <v>96</v>
      </c>
      <c r="D467" s="74"/>
      <c r="E467" s="74"/>
      <c r="F467" s="74"/>
      <c r="G467" s="84"/>
      <c r="H467" s="117"/>
      <c r="I467" s="117"/>
      <c r="J467" s="117"/>
      <c r="K467" s="117"/>
      <c r="L467" s="117"/>
      <c r="M467" s="117"/>
      <c r="N467" s="85"/>
      <c r="O467" s="85"/>
      <c r="P467" s="85"/>
      <c r="Q467" s="85"/>
      <c r="R467" s="85"/>
      <c r="S467" s="85"/>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106"/>
      <c r="BE467" s="106"/>
      <c r="BF467" s="106"/>
      <c r="BG467" s="106"/>
      <c r="BH467" s="106"/>
      <c r="BI467" s="106"/>
      <c r="BJ467" s="106"/>
      <c r="BK467" s="12"/>
      <c r="BL467" s="12"/>
    </row>
    <row r="468" spans="1:256">
      <c r="A468" s="9"/>
      <c r="B468" s="12"/>
      <c r="C468" s="17"/>
      <c r="D468" s="12"/>
      <c r="E468" s="12"/>
      <c r="F468" s="12"/>
      <c r="G468" s="114"/>
      <c r="H468" s="118"/>
      <c r="I468" s="118"/>
      <c r="J468" s="118"/>
      <c r="K468" s="118"/>
      <c r="L468" s="118"/>
      <c r="M468" s="118"/>
      <c r="N468" s="106"/>
      <c r="O468" s="106"/>
      <c r="P468" s="106"/>
      <c r="Q468" s="106"/>
      <c r="R468" s="106"/>
      <c r="S468" s="106"/>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106"/>
      <c r="BE468" s="106"/>
      <c r="BF468" s="106"/>
      <c r="BG468" s="106"/>
      <c r="BH468" s="106"/>
      <c r="BI468" s="106"/>
      <c r="BJ468" s="106"/>
      <c r="BK468" s="12"/>
      <c r="BL468" s="12"/>
    </row>
    <row r="469" spans="1:256">
      <c r="A469" s="9"/>
      <c r="B469" s="9"/>
      <c r="C469" s="44" t="s">
        <v>86</v>
      </c>
      <c r="D469" s="9"/>
      <c r="E469" s="9"/>
      <c r="F469" s="9"/>
      <c r="G469" s="310">
        <f>SUM(G470:G499)</f>
        <v>1956.232102585243</v>
      </c>
      <c r="H469" s="340">
        <f>SUM(H470:H499)</f>
        <v>2191.2026179867562</v>
      </c>
      <c r="I469" s="311">
        <f t="shared" ref="I469:Q469" si="34">SUM(I470:I499)</f>
        <v>2260.2063130261877</v>
      </c>
      <c r="J469" s="311">
        <f t="shared" si="34"/>
        <v>2309.7814917942474</v>
      </c>
      <c r="K469" s="311">
        <f t="shared" si="34"/>
        <v>2365.5457006686524</v>
      </c>
      <c r="L469" s="311">
        <f t="shared" si="34"/>
        <v>2452.0900800948193</v>
      </c>
      <c r="M469" s="311">
        <f t="shared" si="34"/>
        <v>2554.308025260143</v>
      </c>
      <c r="N469" s="311">
        <f t="shared" si="34"/>
        <v>2622.225817967701</v>
      </c>
      <c r="O469" s="311">
        <f t="shared" si="34"/>
        <v>0</v>
      </c>
      <c r="P469" s="311">
        <f t="shared" si="34"/>
        <v>0</v>
      </c>
      <c r="Q469" s="311">
        <f t="shared" si="34"/>
        <v>0</v>
      </c>
      <c r="R469" s="311">
        <f>SUM(R470:R499)</f>
        <v>0</v>
      </c>
      <c r="S469" s="99"/>
      <c r="T469" s="99"/>
      <c r="U469" s="99"/>
      <c r="V469" s="99"/>
      <c r="W469" s="99"/>
      <c r="X469" s="99"/>
      <c r="Y469" s="99"/>
      <c r="Z469" s="99"/>
      <c r="AA469" s="230"/>
      <c r="AB469" s="230"/>
      <c r="AC469" s="230"/>
      <c r="AD469" s="230"/>
      <c r="AE469" s="230"/>
      <c r="AF469" s="230"/>
      <c r="AG469" s="230"/>
      <c r="AH469" s="230"/>
      <c r="AI469" s="230"/>
      <c r="AJ469" s="230"/>
      <c r="AK469" s="230"/>
      <c r="AL469" s="230"/>
      <c r="AM469" s="230"/>
      <c r="AN469" s="230"/>
      <c r="AO469" s="230"/>
      <c r="AP469" s="230"/>
      <c r="AQ469" s="230"/>
      <c r="AR469" s="230"/>
      <c r="AS469" s="230"/>
      <c r="AT469" s="230"/>
      <c r="AU469" s="230"/>
      <c r="AV469" s="230"/>
      <c r="AW469" s="230"/>
      <c r="AX469" s="230"/>
      <c r="AY469" s="230"/>
      <c r="AZ469" s="230"/>
      <c r="BA469" s="230"/>
      <c r="BB469" s="230"/>
      <c r="BC469" s="230"/>
      <c r="BD469" s="99"/>
      <c r="BE469" s="99"/>
      <c r="BF469" s="99"/>
      <c r="BG469" s="99"/>
      <c r="BH469" s="99"/>
      <c r="BI469" s="99"/>
      <c r="BJ469" s="99"/>
      <c r="BK469" s="12"/>
      <c r="BL469" s="12"/>
    </row>
    <row r="470" spans="1:256" hidden="1" outlineLevel="1">
      <c r="A470" s="9"/>
      <c r="B470" s="9"/>
      <c r="C470" s="9"/>
      <c r="D470" s="270" t="str">
        <f>Asset1</f>
        <v>Secondary</v>
      </c>
      <c r="E470" s="9"/>
      <c r="F470" s="9"/>
      <c r="G470" s="201">
        <f>Input!J7</f>
        <v>132.02570901226696</v>
      </c>
      <c r="H470" s="331">
        <f>G470+G502+G534+G566+G598+G630+G662</f>
        <v>149.09855703295875</v>
      </c>
      <c r="I470" s="345">
        <f t="shared" ref="I470:N470" si="35">H470+H502+H534</f>
        <v>148.01882739668332</v>
      </c>
      <c r="J470" s="345">
        <f t="shared" si="35"/>
        <v>140.42728886674141</v>
      </c>
      <c r="K470" s="345">
        <f t="shared" si="35"/>
        <v>137.53756547288131</v>
      </c>
      <c r="L470" s="345">
        <f t="shared" si="35"/>
        <v>139.72434308496693</v>
      </c>
      <c r="M470" s="345">
        <f t="shared" si="35"/>
        <v>148.15396089910652</v>
      </c>
      <c r="N470" s="345">
        <f t="shared" si="35"/>
        <v>159.01862195966459</v>
      </c>
      <c r="O470" s="111">
        <f>IF(COUNT($H470:N470)&gt;Input!$Y$7,0, N470+N502+N534)</f>
        <v>0</v>
      </c>
      <c r="P470" s="111">
        <f>IF(COUNT($H470:O470)&gt;Input!$Y$7,0, O470+O502+O534)</f>
        <v>0</v>
      </c>
      <c r="Q470" s="111">
        <f>IF(COUNT($H470:P470)&gt;Input!$Y$7,0, P470+P502+P534)</f>
        <v>0</v>
      </c>
      <c r="R470" s="111">
        <f>IF(COUNT($H470:Q470)&gt;Input!$Y$7,0, Q470+Q502+Q534)</f>
        <v>0</v>
      </c>
      <c r="S470" s="9"/>
      <c r="T470" s="9"/>
      <c r="U470" s="9"/>
      <c r="V470" s="9"/>
      <c r="W470" s="9"/>
      <c r="X470" s="9"/>
      <c r="Y470" s="9"/>
      <c r="Z470" s="9"/>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9"/>
      <c r="BE470" s="9"/>
      <c r="BF470" s="9"/>
      <c r="BG470" s="9"/>
      <c r="BH470" s="9"/>
      <c r="BI470" s="9"/>
      <c r="BJ470" s="9"/>
      <c r="BK470" s="9"/>
      <c r="BL470" s="9"/>
    </row>
    <row r="471" spans="1:256" hidden="1" outlineLevel="1">
      <c r="A471" s="9"/>
      <c r="B471" s="9"/>
      <c r="C471" s="44"/>
      <c r="D471" s="270" t="str">
        <f>Asset2</f>
        <v>Switchgear</v>
      </c>
      <c r="E471" s="9"/>
      <c r="F471" s="9"/>
      <c r="G471" s="201">
        <f>Input!J8</f>
        <v>248.91247950836242</v>
      </c>
      <c r="H471" s="331">
        <f t="shared" ref="H471:H499" si="36">G471+G503+G535+G567+G599+G631+G663</f>
        <v>354.76480248198635</v>
      </c>
      <c r="I471" s="345">
        <f t="shared" ref="I471:N483" si="37">H471+H503+H535</f>
        <v>379.73752215317938</v>
      </c>
      <c r="J471" s="345">
        <f t="shared" si="37"/>
        <v>408.86199946951632</v>
      </c>
      <c r="K471" s="345">
        <f t="shared" si="37"/>
        <v>431.25957370242679</v>
      </c>
      <c r="L471" s="345">
        <f t="shared" si="37"/>
        <v>452.1656097779628</v>
      </c>
      <c r="M471" s="345">
        <f t="shared" si="37"/>
        <v>479.84503796618151</v>
      </c>
      <c r="N471" s="345">
        <f t="shared" si="37"/>
        <v>506.59113244398412</v>
      </c>
      <c r="O471" s="111">
        <f>IF(COUNT($H471:N471)&gt;Input!$Y$7,0, N471+N503+N535)</f>
        <v>0</v>
      </c>
      <c r="P471" s="111">
        <f>IF(COUNT($H471:O471)&gt;Input!$Y$7,0, O471+O503+O535)</f>
        <v>0</v>
      </c>
      <c r="Q471" s="111">
        <f>IF(COUNT($H471:P471)&gt;Input!$Y$7,0, P471+P503+P535)</f>
        <v>0</v>
      </c>
      <c r="R471" s="111">
        <f>IF(COUNT($H471:Q471)&gt;Input!$Y$7,0, Q471+Q503+Q535)</f>
        <v>0</v>
      </c>
      <c r="S471" s="100"/>
      <c r="T471" s="100"/>
      <c r="U471" s="100"/>
      <c r="V471" s="100"/>
      <c r="W471" s="100"/>
      <c r="X471" s="100"/>
      <c r="Y471" s="100"/>
      <c r="Z471" s="100"/>
      <c r="AA471" s="228"/>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100"/>
      <c r="BE471" s="100"/>
      <c r="BF471" s="100"/>
      <c r="BG471" s="100"/>
      <c r="BH471" s="100"/>
      <c r="BI471" s="100"/>
      <c r="BJ471" s="100"/>
      <c r="BK471" s="12"/>
      <c r="BL471" s="12"/>
    </row>
    <row r="472" spans="1:256" hidden="1" outlineLevel="1">
      <c r="A472" s="9"/>
      <c r="B472" s="9"/>
      <c r="C472" s="44"/>
      <c r="D472" s="270" t="str">
        <f>Asset3</f>
        <v>Transformers</v>
      </c>
      <c r="E472" s="9"/>
      <c r="F472" s="9"/>
      <c r="G472" s="201">
        <f>Input!J9</f>
        <v>154.11914424024289</v>
      </c>
      <c r="H472" s="331">
        <f t="shared" si="36"/>
        <v>167.05795975892104</v>
      </c>
      <c r="I472" s="345">
        <f t="shared" si="37"/>
        <v>171.54910559450039</v>
      </c>
      <c r="J472" s="345">
        <f t="shared" si="37"/>
        <v>168.74293882733127</v>
      </c>
      <c r="K472" s="345">
        <f t="shared" si="37"/>
        <v>176.38188663253433</v>
      </c>
      <c r="L472" s="345">
        <f t="shared" si="37"/>
        <v>191.44977331269209</v>
      </c>
      <c r="M472" s="345">
        <f t="shared" si="37"/>
        <v>216.47723295818236</v>
      </c>
      <c r="N472" s="345">
        <f t="shared" si="37"/>
        <v>237.21804592803238</v>
      </c>
      <c r="O472" s="111">
        <f>IF(COUNT($H472:N472)&gt;Input!$Y$7,0, N472+N504+N536)</f>
        <v>0</v>
      </c>
      <c r="P472" s="111">
        <f>IF(COUNT($H472:O472)&gt;Input!$Y$7,0, O472+O504+O536)</f>
        <v>0</v>
      </c>
      <c r="Q472" s="111">
        <f>IF(COUNT($H472:P472)&gt;Input!$Y$7,0, P472+P504+P536)</f>
        <v>0</v>
      </c>
      <c r="R472" s="111">
        <f>IF(COUNT($H472:Q472)&gt;Input!$Y$7,0, Q472+Q504+Q536)</f>
        <v>0</v>
      </c>
      <c r="S472" s="100"/>
      <c r="T472" s="100"/>
      <c r="U472" s="100"/>
      <c r="V472" s="100"/>
      <c r="W472" s="100"/>
      <c r="X472" s="100"/>
      <c r="Y472" s="100"/>
      <c r="Z472" s="100"/>
      <c r="AA472" s="228"/>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100"/>
      <c r="BE472" s="100"/>
      <c r="BF472" s="100"/>
      <c r="BG472" s="100"/>
      <c r="BH472" s="100"/>
      <c r="BI472" s="100"/>
      <c r="BJ472" s="100"/>
      <c r="BK472" s="12"/>
      <c r="BL472" s="12"/>
    </row>
    <row r="473" spans="1:256" hidden="1" outlineLevel="1">
      <c r="A473" s="9"/>
      <c r="B473" s="9"/>
      <c r="C473" s="44"/>
      <c r="D473" s="270" t="str">
        <f>Asset4</f>
        <v>Reactive</v>
      </c>
      <c r="E473" s="9"/>
      <c r="F473" s="9"/>
      <c r="G473" s="201">
        <f>Input!J10</f>
        <v>83.253732687574384</v>
      </c>
      <c r="H473" s="331">
        <f t="shared" si="36"/>
        <v>87.678038523711535</v>
      </c>
      <c r="I473" s="345">
        <f t="shared" si="37"/>
        <v>88.464397812384703</v>
      </c>
      <c r="J473" s="345">
        <f t="shared" si="37"/>
        <v>87.482323953439888</v>
      </c>
      <c r="K473" s="345">
        <f t="shared" si="37"/>
        <v>85.563743850519657</v>
      </c>
      <c r="L473" s="345">
        <f t="shared" si="37"/>
        <v>85.040242704149037</v>
      </c>
      <c r="M473" s="345">
        <f t="shared" si="37"/>
        <v>86.161360352171741</v>
      </c>
      <c r="N473" s="345">
        <f t="shared" si="37"/>
        <v>83.931677350297036</v>
      </c>
      <c r="O473" s="111">
        <f>IF(COUNT($H473:N473)&gt;Input!$Y$7,0, N473+N505+N537)</f>
        <v>0</v>
      </c>
      <c r="P473" s="111">
        <f>IF(COUNT($H473:O473)&gt;Input!$Y$7,0, O473+O505+O537)</f>
        <v>0</v>
      </c>
      <c r="Q473" s="111">
        <f>IF(COUNT($H473:P473)&gt;Input!$Y$7,0, P473+P505+P537)</f>
        <v>0</v>
      </c>
      <c r="R473" s="111">
        <f>IF(COUNT($H473:Q473)&gt;Input!$Y$7,0, Q473+Q505+Q537)</f>
        <v>0</v>
      </c>
      <c r="S473" s="100"/>
      <c r="T473" s="100"/>
      <c r="U473" s="100"/>
      <c r="V473" s="100"/>
      <c r="W473" s="100"/>
      <c r="X473" s="100"/>
      <c r="Y473" s="100"/>
      <c r="Z473" s="100"/>
      <c r="AA473" s="228"/>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100"/>
      <c r="BE473" s="100"/>
      <c r="BF473" s="100"/>
      <c r="BG473" s="100"/>
      <c r="BH473" s="100"/>
      <c r="BI473" s="100"/>
      <c r="BJ473" s="100"/>
      <c r="BK473" s="12"/>
      <c r="BL473" s="12"/>
    </row>
    <row r="474" spans="1:256" hidden="1" outlineLevel="1">
      <c r="A474" s="9"/>
      <c r="B474" s="9"/>
      <c r="C474" s="44"/>
      <c r="D474" s="270" t="str">
        <f>Asset5</f>
        <v>Towers and Conductor</v>
      </c>
      <c r="E474" s="9"/>
      <c r="F474" s="9"/>
      <c r="G474" s="201">
        <f>Input!J11</f>
        <v>984.93801110802451</v>
      </c>
      <c r="H474" s="331">
        <f t="shared" si="36"/>
        <v>1044.452748092953</v>
      </c>
      <c r="I474" s="345">
        <f t="shared" si="37"/>
        <v>1053.8536351718524</v>
      </c>
      <c r="J474" s="345">
        <f t="shared" si="37"/>
        <v>1052.8353129289708</v>
      </c>
      <c r="K474" s="345">
        <f t="shared" si="37"/>
        <v>1067.2218382631936</v>
      </c>
      <c r="L474" s="345">
        <f t="shared" si="37"/>
        <v>1093.2412030828295</v>
      </c>
      <c r="M474" s="345">
        <f t="shared" si="37"/>
        <v>1112.1708464202786</v>
      </c>
      <c r="N474" s="345">
        <f t="shared" si="37"/>
        <v>1100.2167125731009</v>
      </c>
      <c r="O474" s="111">
        <f>IF(COUNT($H474:N474)&gt;Input!$Y$7,0, N474+N506+N538)</f>
        <v>0</v>
      </c>
      <c r="P474" s="111">
        <f>IF(COUNT($H474:O474)&gt;Input!$Y$7,0, O474+O506+O538)</f>
        <v>0</v>
      </c>
      <c r="Q474" s="111">
        <f>IF(COUNT($H474:P474)&gt;Input!$Y$7,0, P474+P506+P538)</f>
        <v>0</v>
      </c>
      <c r="R474" s="111">
        <f>IF(COUNT($H474:Q474)&gt;Input!$Y$7,0, Q474+Q506+Q538)</f>
        <v>0</v>
      </c>
      <c r="S474" s="100"/>
      <c r="T474" s="100"/>
      <c r="U474" s="100"/>
      <c r="V474" s="100"/>
      <c r="W474" s="100"/>
      <c r="X474" s="100"/>
      <c r="Y474" s="100"/>
      <c r="Z474" s="100"/>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100"/>
      <c r="BE474" s="100"/>
      <c r="BF474" s="100"/>
      <c r="BG474" s="100"/>
      <c r="BH474" s="100"/>
      <c r="BI474" s="100"/>
      <c r="BJ474" s="100"/>
      <c r="BK474" s="12"/>
      <c r="BL474" s="12"/>
    </row>
    <row r="475" spans="1:256" hidden="1" outlineLevel="1">
      <c r="A475" s="9"/>
      <c r="B475" s="9"/>
      <c r="C475" s="44"/>
      <c r="D475" s="270" t="str">
        <f>Asset6</f>
        <v>Establishment</v>
      </c>
      <c r="E475" s="9"/>
      <c r="F475" s="9"/>
      <c r="G475" s="201">
        <f>Input!J12</f>
        <v>79.839482548432514</v>
      </c>
      <c r="H475" s="331">
        <f t="shared" si="36"/>
        <v>99.813803729564484</v>
      </c>
      <c r="I475" s="345">
        <f t="shared" si="37"/>
        <v>111.1040796365223</v>
      </c>
      <c r="J475" s="345">
        <f t="shared" si="37"/>
        <v>120.41505277085548</v>
      </c>
      <c r="K475" s="345">
        <f t="shared" si="37"/>
        <v>123.00519595772992</v>
      </c>
      <c r="L475" s="345">
        <f t="shared" si="37"/>
        <v>133.84431609445494</v>
      </c>
      <c r="M475" s="345">
        <f t="shared" si="37"/>
        <v>144.04355390858092</v>
      </c>
      <c r="N475" s="345">
        <f t="shared" si="37"/>
        <v>150.43092580709711</v>
      </c>
      <c r="O475" s="111">
        <f>IF(COUNT($H475:N475)&gt;Input!$Y$7,0, N475+N507+N539)</f>
        <v>0</v>
      </c>
      <c r="P475" s="111">
        <f>IF(COUNT($H475:O475)&gt;Input!$Y$7,0, O475+O507+O539)</f>
        <v>0</v>
      </c>
      <c r="Q475" s="111">
        <f>IF(COUNT($H475:P475)&gt;Input!$Y$7,0, P475+P507+P539)</f>
        <v>0</v>
      </c>
      <c r="R475" s="111">
        <f>IF(COUNT($H475:Q475)&gt;Input!$Y$7,0, Q475+Q507+Q539)</f>
        <v>0</v>
      </c>
      <c r="S475" s="100"/>
      <c r="T475" s="100"/>
      <c r="U475" s="100"/>
      <c r="V475" s="100"/>
      <c r="W475" s="100"/>
      <c r="X475" s="100"/>
      <c r="Y475" s="100"/>
      <c r="Z475" s="100"/>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100"/>
      <c r="BE475" s="100"/>
      <c r="BF475" s="100"/>
      <c r="BG475" s="100"/>
      <c r="BH475" s="100"/>
      <c r="BI475" s="100"/>
      <c r="BJ475" s="100"/>
      <c r="BK475" s="12"/>
      <c r="BL475" s="12"/>
    </row>
    <row r="476" spans="1:256" hidden="1" outlineLevel="1">
      <c r="A476" s="9"/>
      <c r="B476" s="9"/>
      <c r="C476" s="44"/>
      <c r="D476" s="270" t="str">
        <f>Asset7</f>
        <v>Communications</v>
      </c>
      <c r="E476" s="9"/>
      <c r="F476" s="9"/>
      <c r="G476" s="201">
        <f>Input!J13</f>
        <v>36.743106530439206</v>
      </c>
      <c r="H476" s="331">
        <f t="shared" si="36"/>
        <v>8.1938315503739521</v>
      </c>
      <c r="I476" s="345">
        <f t="shared" si="37"/>
        <v>14.857840212344176</v>
      </c>
      <c r="J476" s="345">
        <f t="shared" si="37"/>
        <v>33.624777898317269</v>
      </c>
      <c r="K476" s="345">
        <f t="shared" si="37"/>
        <v>37.555881183346834</v>
      </c>
      <c r="L476" s="345">
        <f t="shared" si="37"/>
        <v>39.904925795731884</v>
      </c>
      <c r="M476" s="345">
        <f t="shared" si="37"/>
        <v>42.611200402340899</v>
      </c>
      <c r="N476" s="345">
        <f t="shared" si="37"/>
        <v>45.782820253163116</v>
      </c>
      <c r="O476" s="111">
        <f>IF(COUNT($H476:N476)&gt;Input!$Y$7,0, N476+N508+N540)</f>
        <v>0</v>
      </c>
      <c r="P476" s="111">
        <f>IF(COUNT($H476:O476)&gt;Input!$Y$7,0, O476+O508+O540)</f>
        <v>0</v>
      </c>
      <c r="Q476" s="111">
        <f>IF(COUNT($H476:P476)&gt;Input!$Y$7,0, P476+P508+P540)</f>
        <v>0</v>
      </c>
      <c r="R476" s="111">
        <f>IF(COUNT($H476:Q476)&gt;Input!$Y$7,0, Q476+Q508+Q540)</f>
        <v>0</v>
      </c>
      <c r="S476" s="100"/>
      <c r="T476" s="100"/>
      <c r="U476" s="100"/>
      <c r="V476" s="100"/>
      <c r="W476" s="100"/>
      <c r="X476" s="100"/>
      <c r="Y476" s="100"/>
      <c r="Z476" s="100"/>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100"/>
      <c r="BE476" s="100"/>
      <c r="BF476" s="100"/>
      <c r="BG476" s="100"/>
      <c r="BH476" s="100"/>
      <c r="BI476" s="100"/>
      <c r="BJ476" s="100"/>
      <c r="BK476" s="12"/>
      <c r="BL476" s="12"/>
    </row>
    <row r="477" spans="1:256" hidden="1" outlineLevel="1">
      <c r="A477" s="9"/>
      <c r="B477" s="9"/>
      <c r="C477" s="44"/>
      <c r="D477" s="270" t="str">
        <f>Asset8</f>
        <v>Inventory</v>
      </c>
      <c r="E477" s="9"/>
      <c r="F477" s="9"/>
      <c r="G477" s="201">
        <f>Input!J14</f>
        <v>4.7007864066062357</v>
      </c>
      <c r="H477" s="331">
        <f t="shared" si="36"/>
        <v>7.3398235619752867</v>
      </c>
      <c r="I477" s="345">
        <f t="shared" si="37"/>
        <v>7.6103105014859311</v>
      </c>
      <c r="J477" s="345">
        <f t="shared" si="37"/>
        <v>7.7707688554329239</v>
      </c>
      <c r="K477" s="345">
        <f t="shared" si="37"/>
        <v>7.9770724533647721</v>
      </c>
      <c r="L477" s="345">
        <f t="shared" si="37"/>
        <v>8.2246367708829879</v>
      </c>
      <c r="M477" s="345">
        <f t="shared" si="37"/>
        <v>8.4059413890788068</v>
      </c>
      <c r="N477" s="345">
        <f t="shared" si="37"/>
        <v>8.6160899238057773</v>
      </c>
      <c r="O477" s="111">
        <f>IF(COUNT($H477:N477)&gt;Input!$Y$7,0, N477+N509+N541)</f>
        <v>0</v>
      </c>
      <c r="P477" s="111">
        <f>IF(COUNT($H477:O477)&gt;Input!$Y$7,0, O477+O509+O541)</f>
        <v>0</v>
      </c>
      <c r="Q477" s="111">
        <f>IF(COUNT($H477:P477)&gt;Input!$Y$7,0, P477+P509+P541)</f>
        <v>0</v>
      </c>
      <c r="R477" s="111">
        <f>IF(COUNT($H477:Q477)&gt;Input!$Y$7,0, Q477+Q509+Q541)</f>
        <v>0</v>
      </c>
      <c r="S477" s="100"/>
      <c r="T477" s="100"/>
      <c r="U477" s="100"/>
      <c r="V477" s="100"/>
      <c r="W477" s="100"/>
      <c r="X477" s="100"/>
      <c r="Y477" s="100"/>
      <c r="Z477" s="100"/>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100"/>
      <c r="BE477" s="100"/>
      <c r="BF477" s="100"/>
      <c r="BG477" s="100"/>
      <c r="BH477" s="100"/>
      <c r="BI477" s="100"/>
      <c r="BJ477" s="100"/>
      <c r="BK477" s="12"/>
      <c r="BL477" s="12"/>
    </row>
    <row r="478" spans="1:256" hidden="1" outlineLevel="1">
      <c r="A478" s="9"/>
      <c r="B478" s="9"/>
      <c r="C478" s="44"/>
      <c r="D478" s="270" t="str">
        <f>Asset9</f>
        <v>IT</v>
      </c>
      <c r="E478" s="9"/>
      <c r="F478" s="9"/>
      <c r="G478" s="201">
        <f>Input!J15</f>
        <v>16.14271263150075</v>
      </c>
      <c r="H478" s="331">
        <f t="shared" si="36"/>
        <v>42.631174281887823</v>
      </c>
      <c r="I478" s="345">
        <f t="shared" si="37"/>
        <v>45.690807102033872</v>
      </c>
      <c r="J478" s="345">
        <f t="shared" si="37"/>
        <v>46.247056160404682</v>
      </c>
      <c r="K478" s="345">
        <f t="shared" si="37"/>
        <v>50.768597428343689</v>
      </c>
      <c r="L478" s="345">
        <f t="shared" si="37"/>
        <v>55.180682398325501</v>
      </c>
      <c r="M478" s="345">
        <f t="shared" si="37"/>
        <v>59.368757627318061</v>
      </c>
      <c r="N478" s="345">
        <f t="shared" si="37"/>
        <v>67.697185851695565</v>
      </c>
      <c r="O478" s="111">
        <f>IF(COUNT($H478:N478)&gt;Input!$Y$7,0, N478+N510+N542)</f>
        <v>0</v>
      </c>
      <c r="P478" s="111">
        <f>IF(COUNT($H478:O478)&gt;Input!$Y$7,0, O478+O510+O542)</f>
        <v>0</v>
      </c>
      <c r="Q478" s="111">
        <f>IF(COUNT($H478:P478)&gt;Input!$Y$7,0, P478+P510+P542)</f>
        <v>0</v>
      </c>
      <c r="R478" s="111">
        <f>IF(COUNT($H478:Q478)&gt;Input!$Y$7,0, Q478+Q510+Q542)</f>
        <v>0</v>
      </c>
      <c r="S478" s="100"/>
      <c r="T478" s="100"/>
      <c r="U478" s="100"/>
      <c r="V478" s="100"/>
      <c r="W478" s="100"/>
      <c r="X478" s="100"/>
      <c r="Y478" s="100"/>
      <c r="Z478" s="100"/>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100"/>
      <c r="BE478" s="100"/>
      <c r="BF478" s="100"/>
      <c r="BG478" s="100"/>
      <c r="BH478" s="100"/>
      <c r="BI478" s="100"/>
      <c r="BJ478" s="100"/>
      <c r="BK478" s="12"/>
      <c r="BL478" s="12"/>
    </row>
    <row r="479" spans="1:256" hidden="1" outlineLevel="1">
      <c r="A479" s="9"/>
      <c r="B479" s="9"/>
      <c r="C479" s="44"/>
      <c r="D479" s="270" t="str">
        <f>Asset10</f>
        <v>Vehicles</v>
      </c>
      <c r="E479" s="9"/>
      <c r="F479" s="9"/>
      <c r="G479" s="201">
        <f>Input!J16</f>
        <v>3.8998256791301116</v>
      </c>
      <c r="H479" s="331">
        <f t="shared" si="36"/>
        <v>4.1949242697938862</v>
      </c>
      <c r="I479" s="345">
        <f t="shared" si="37"/>
        <v>3.9186812411550913</v>
      </c>
      <c r="J479" s="345">
        <f t="shared" si="37"/>
        <v>3.3002439519986071</v>
      </c>
      <c r="K479" s="345">
        <f t="shared" si="37"/>
        <v>2.3495303752419394</v>
      </c>
      <c r="L479" s="345">
        <f t="shared" si="37"/>
        <v>2.3082495648985701</v>
      </c>
      <c r="M479" s="345">
        <f t="shared" si="37"/>
        <v>3.305024158752325</v>
      </c>
      <c r="N479" s="345">
        <f t="shared" si="37"/>
        <v>4.495770687331242</v>
      </c>
      <c r="O479" s="111">
        <f>IF(COUNT($H479:N479)&gt;Input!$Y$7,0, N479+N511+N543)</f>
        <v>0</v>
      </c>
      <c r="P479" s="111">
        <f>IF(COUNT($H479:O479)&gt;Input!$Y$7,0, O479+O511+O543)</f>
        <v>0</v>
      </c>
      <c r="Q479" s="111">
        <f>IF(COUNT($H479:P479)&gt;Input!$Y$7,0, P479+P511+P543)</f>
        <v>0</v>
      </c>
      <c r="R479" s="111">
        <f>IF(COUNT($H479:Q479)&gt;Input!$Y$7,0, Q479+Q511+Q543)</f>
        <v>0</v>
      </c>
      <c r="S479" s="100"/>
      <c r="T479" s="100"/>
      <c r="U479" s="100"/>
      <c r="V479" s="100"/>
      <c r="W479" s="100"/>
      <c r="X479" s="100"/>
      <c r="Y479" s="100"/>
      <c r="Z479" s="100"/>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100"/>
      <c r="BE479" s="100"/>
      <c r="BF479" s="100"/>
      <c r="BG479" s="100"/>
      <c r="BH479" s="100"/>
      <c r="BI479" s="100"/>
      <c r="BJ479" s="100"/>
      <c r="BK479" s="12"/>
      <c r="BL479" s="12"/>
    </row>
    <row r="480" spans="1:256" hidden="1" outlineLevel="1">
      <c r="A480" s="9"/>
      <c r="B480" s="9"/>
      <c r="C480" s="44"/>
      <c r="D480" s="270" t="str">
        <f>Asset11</f>
        <v>other</v>
      </c>
      <c r="E480" s="9"/>
      <c r="F480" s="9"/>
      <c r="G480" s="201">
        <f>Input!J17</f>
        <v>3.8757526879064059</v>
      </c>
      <c r="H480" s="331">
        <f t="shared" si="36"/>
        <v>12.838737663652648</v>
      </c>
      <c r="I480" s="345">
        <f t="shared" si="37"/>
        <v>15.580749979507992</v>
      </c>
      <c r="J480" s="345">
        <f t="shared" si="37"/>
        <v>16.857434245143761</v>
      </c>
      <c r="K480" s="345">
        <f t="shared" si="37"/>
        <v>18.564385001939193</v>
      </c>
      <c r="L480" s="345">
        <f t="shared" si="37"/>
        <v>18.586457621675436</v>
      </c>
      <c r="M480" s="345">
        <f t="shared" si="37"/>
        <v>19.188137190858967</v>
      </c>
      <c r="N480" s="345">
        <f t="shared" si="37"/>
        <v>18.650065773970923</v>
      </c>
      <c r="O480" s="111">
        <f>IF(COUNT($H480:N480)&gt;Input!$Y$7,0, N480+N512+N544)</f>
        <v>0</v>
      </c>
      <c r="P480" s="111">
        <f>IF(COUNT($H480:O480)&gt;Input!$Y$7,0, O480+O512+O544)</f>
        <v>0</v>
      </c>
      <c r="Q480" s="111">
        <f>IF(COUNT($H480:P480)&gt;Input!$Y$7,0, P480+P512+P544)</f>
        <v>0</v>
      </c>
      <c r="R480" s="111">
        <f>IF(COUNT($H480:Q480)&gt;Input!$Y$7,0, Q480+Q512+Q544)</f>
        <v>0</v>
      </c>
      <c r="S480" s="100"/>
      <c r="T480" s="100"/>
      <c r="U480" s="100"/>
      <c r="V480" s="100"/>
      <c r="W480" s="100"/>
      <c r="X480" s="100"/>
      <c r="Y480" s="100"/>
      <c r="Z480" s="100"/>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100"/>
      <c r="BE480" s="100"/>
      <c r="BF480" s="100"/>
      <c r="BG480" s="100"/>
      <c r="BH480" s="100"/>
      <c r="BI480" s="100"/>
      <c r="BJ480" s="100"/>
      <c r="BK480" s="12"/>
      <c r="BL480" s="12"/>
    </row>
    <row r="481" spans="1:64" hidden="1" outlineLevel="1">
      <c r="A481" s="9"/>
      <c r="B481" s="9"/>
      <c r="C481" s="44"/>
      <c r="D481" s="270" t="str">
        <f>Asset12</f>
        <v>premises</v>
      </c>
      <c r="E481" s="9"/>
      <c r="F481" s="9"/>
      <c r="G481" s="201">
        <f>Input!J18</f>
        <v>5.2657279599188227</v>
      </c>
      <c r="H481" s="331">
        <f t="shared" si="36"/>
        <v>8.4076676965603596</v>
      </c>
      <c r="I481" s="345">
        <f t="shared" si="37"/>
        <v>7.5450833273405102</v>
      </c>
      <c r="J481" s="345">
        <f t="shared" si="37"/>
        <v>6.4653375041971337</v>
      </c>
      <c r="K481" s="345">
        <f t="shared" si="37"/>
        <v>5.3517842471695074</v>
      </c>
      <c r="L481" s="345">
        <f t="shared" si="37"/>
        <v>4.5377656267850037</v>
      </c>
      <c r="M481" s="345">
        <f t="shared" si="37"/>
        <v>3.8783942012332382</v>
      </c>
      <c r="N481" s="345">
        <f t="shared" si="37"/>
        <v>3.110727184848773</v>
      </c>
      <c r="O481" s="111">
        <f>IF(COUNT($H481:N481)&gt;Input!$Y$7,0, N481+N513+N545)</f>
        <v>0</v>
      </c>
      <c r="P481" s="111">
        <f>IF(COUNT($H481:O481)&gt;Input!$Y$7,0, O481+O513+O545)</f>
        <v>0</v>
      </c>
      <c r="Q481" s="111">
        <f>IF(COUNT($H481:P481)&gt;Input!$Y$7,0, P481+P513+P545)</f>
        <v>0</v>
      </c>
      <c r="R481" s="111">
        <f>IF(COUNT($H481:Q481)&gt;Input!$Y$7,0, Q481+Q513+Q545)</f>
        <v>0</v>
      </c>
      <c r="S481" s="100"/>
      <c r="T481" s="100"/>
      <c r="U481" s="100"/>
      <c r="V481" s="100"/>
      <c r="W481" s="100"/>
      <c r="X481" s="100"/>
      <c r="Y481" s="100"/>
      <c r="Z481" s="100"/>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100"/>
      <c r="BE481" s="100"/>
      <c r="BF481" s="100"/>
      <c r="BG481" s="100"/>
      <c r="BH481" s="100"/>
      <c r="BI481" s="100"/>
      <c r="BJ481" s="100"/>
      <c r="BK481" s="12"/>
      <c r="BL481" s="12"/>
    </row>
    <row r="482" spans="1:64" hidden="1" outlineLevel="1">
      <c r="A482" s="9"/>
      <c r="B482" s="9"/>
      <c r="C482" s="44"/>
      <c r="D482" s="270" t="str">
        <f>Asset13</f>
        <v>Land</v>
      </c>
      <c r="E482" s="9"/>
      <c r="F482" s="9"/>
      <c r="G482" s="201">
        <f>Input!J19</f>
        <v>96.385254729241879</v>
      </c>
      <c r="H482" s="331">
        <f t="shared" si="36"/>
        <v>95.756770018212507</v>
      </c>
      <c r="I482" s="345">
        <f t="shared" si="37"/>
        <v>99.285595396772493</v>
      </c>
      <c r="J482" s="345">
        <f t="shared" si="37"/>
        <v>101.37896638405384</v>
      </c>
      <c r="K482" s="345">
        <f t="shared" si="37"/>
        <v>103.57368293686469</v>
      </c>
      <c r="L482" s="345">
        <f t="shared" si="37"/>
        <v>105.77134327406523</v>
      </c>
      <c r="M482" s="345">
        <f t="shared" si="37"/>
        <v>105.89623148835591</v>
      </c>
      <c r="N482" s="345">
        <f t="shared" si="37"/>
        <v>108.54363727556481</v>
      </c>
      <c r="O482" s="111">
        <f>IF(COUNT($H482:N482)&gt;Input!$Y$7,0, N482+N514+N546)</f>
        <v>0</v>
      </c>
      <c r="P482" s="111">
        <f>IF(COUNT($H482:O482)&gt;Input!$Y$7,0, O482+O514+O546)</f>
        <v>0</v>
      </c>
      <c r="Q482" s="111">
        <f>IF(COUNT($H482:P482)&gt;Input!$Y$7,0, P482+P514+P546)</f>
        <v>0</v>
      </c>
      <c r="R482" s="111">
        <f>IF(COUNT($H482:Q482)&gt;Input!$Y$7,0, Q482+Q514+Q546)</f>
        <v>0</v>
      </c>
      <c r="S482" s="100"/>
      <c r="T482" s="100"/>
      <c r="U482" s="100"/>
      <c r="V482" s="100"/>
      <c r="W482" s="100"/>
      <c r="X482" s="100"/>
      <c r="Y482" s="100"/>
      <c r="Z482" s="100"/>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100"/>
      <c r="BE482" s="100"/>
      <c r="BF482" s="100"/>
      <c r="BG482" s="100"/>
      <c r="BH482" s="100"/>
      <c r="BI482" s="100"/>
      <c r="BJ482" s="100"/>
      <c r="BK482" s="12"/>
      <c r="BL482" s="12"/>
    </row>
    <row r="483" spans="1:64" hidden="1" outlineLevel="1">
      <c r="A483" s="9"/>
      <c r="B483" s="9"/>
      <c r="C483" s="44"/>
      <c r="D483" s="270" t="str">
        <f>Asset14</f>
        <v>Easements</v>
      </c>
      <c r="E483" s="9"/>
      <c r="F483" s="9"/>
      <c r="G483" s="201">
        <f>Input!J20</f>
        <v>106.13037685559563</v>
      </c>
      <c r="H483" s="331">
        <f t="shared" si="36"/>
        <v>108.97377932420517</v>
      </c>
      <c r="I483" s="345">
        <f t="shared" si="37"/>
        <v>112.9896775004251</v>
      </c>
      <c r="J483" s="345">
        <f t="shared" si="37"/>
        <v>115.37198997784371</v>
      </c>
      <c r="K483" s="345">
        <f t="shared" si="37"/>
        <v>118.4349631630962</v>
      </c>
      <c r="L483" s="345">
        <f t="shared" si="37"/>
        <v>122.11053098539918</v>
      </c>
      <c r="M483" s="345">
        <f t="shared" si="37"/>
        <v>124.80234629770258</v>
      </c>
      <c r="N483" s="345">
        <f t="shared" si="37"/>
        <v>127.92240495514515</v>
      </c>
      <c r="O483" s="111">
        <f>IF(COUNT($H483:N483)&gt;Input!$Y$7,0, N483+N515+N547)</f>
        <v>0</v>
      </c>
      <c r="P483" s="111">
        <f>IF(COUNT($H483:O483)&gt;Input!$Y$7,0, O483+O515+O547)</f>
        <v>0</v>
      </c>
      <c r="Q483" s="111">
        <f>IF(COUNT($H483:P483)&gt;Input!$Y$7,0, P483+P515+P547)</f>
        <v>0</v>
      </c>
      <c r="R483" s="111">
        <f>IF(COUNT($H483:Q483)&gt;Input!$Y$7,0, Q483+Q515+Q547)</f>
        <v>0</v>
      </c>
      <c r="S483" s="100"/>
      <c r="T483" s="100"/>
      <c r="U483" s="100"/>
      <c r="V483" s="100"/>
      <c r="W483" s="100"/>
      <c r="X483" s="100"/>
      <c r="Y483" s="100"/>
      <c r="Z483" s="100"/>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100"/>
      <c r="BE483" s="100"/>
      <c r="BF483" s="100"/>
      <c r="BG483" s="100"/>
      <c r="BH483" s="100"/>
      <c r="BI483" s="100"/>
      <c r="BJ483" s="100"/>
      <c r="BK483" s="12"/>
      <c r="BL483" s="12"/>
    </row>
    <row r="484" spans="1:64" hidden="1" outlineLevel="1">
      <c r="A484" s="9"/>
      <c r="B484" s="9"/>
      <c r="C484" s="44"/>
      <c r="D484" s="270">
        <f>Asset15</f>
        <v>0</v>
      </c>
      <c r="E484" s="9"/>
      <c r="F484" s="9"/>
      <c r="G484" s="201">
        <f>Input!J21</f>
        <v>0</v>
      </c>
      <c r="H484" s="331">
        <f t="shared" si="36"/>
        <v>0</v>
      </c>
      <c r="I484" s="111">
        <f t="shared" ref="I484:N489" si="38">H484+H516+H548</f>
        <v>0</v>
      </c>
      <c r="J484" s="111">
        <f t="shared" si="38"/>
        <v>0</v>
      </c>
      <c r="K484" s="111">
        <f t="shared" si="38"/>
        <v>0</v>
      </c>
      <c r="L484" s="111">
        <f t="shared" si="38"/>
        <v>0</v>
      </c>
      <c r="M484" s="111">
        <f t="shared" si="38"/>
        <v>0</v>
      </c>
      <c r="N484" s="111">
        <f t="shared" si="38"/>
        <v>0</v>
      </c>
      <c r="O484" s="111">
        <f>IF(COUNT($H484:N484)&gt;Input!$Y$7,0, N484+N516+N548)</f>
        <v>0</v>
      </c>
      <c r="P484" s="111">
        <f>IF(COUNT($H484:O484)&gt;Input!$Y$7,0, O484+O516+O548)</f>
        <v>0</v>
      </c>
      <c r="Q484" s="111">
        <f>IF(COUNT($H484:P484)&gt;Input!$Y$7,0, P484+P516+P548)</f>
        <v>0</v>
      </c>
      <c r="R484" s="111">
        <f>IF(COUNT($H484:Q484)&gt;Input!$Y$7,0, Q484+Q516+Q548)</f>
        <v>0</v>
      </c>
      <c r="S484" s="100"/>
      <c r="T484" s="100"/>
      <c r="U484" s="100"/>
      <c r="V484" s="100"/>
      <c r="W484" s="100"/>
      <c r="X484" s="100"/>
      <c r="Y484" s="100"/>
      <c r="Z484" s="100"/>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100"/>
      <c r="BE484" s="100"/>
      <c r="BF484" s="100"/>
      <c r="BG484" s="100"/>
      <c r="BH484" s="100"/>
      <c r="BI484" s="100"/>
      <c r="BJ484" s="100"/>
      <c r="BK484" s="12"/>
      <c r="BL484" s="12"/>
    </row>
    <row r="485" spans="1:64" hidden="1" outlineLevel="1">
      <c r="A485" s="9"/>
      <c r="B485" s="9"/>
      <c r="C485" s="44"/>
      <c r="D485" s="270">
        <f>Asset16</f>
        <v>0</v>
      </c>
      <c r="E485" s="9"/>
      <c r="F485" s="9"/>
      <c r="G485" s="201">
        <f>Input!J22</f>
        <v>0</v>
      </c>
      <c r="H485" s="331">
        <f t="shared" si="36"/>
        <v>0</v>
      </c>
      <c r="I485" s="111">
        <f t="shared" si="38"/>
        <v>0</v>
      </c>
      <c r="J485" s="111">
        <f t="shared" si="38"/>
        <v>0</v>
      </c>
      <c r="K485" s="111">
        <f t="shared" si="38"/>
        <v>0</v>
      </c>
      <c r="L485" s="111">
        <f t="shared" si="38"/>
        <v>0</v>
      </c>
      <c r="M485" s="111">
        <f t="shared" si="38"/>
        <v>0</v>
      </c>
      <c r="N485" s="111">
        <f t="shared" si="38"/>
        <v>0</v>
      </c>
      <c r="O485" s="111">
        <f>IF(COUNT($H485:N485)&gt;Input!$Y$7,0, N485+N517+N549)</f>
        <v>0</v>
      </c>
      <c r="P485" s="111">
        <f>IF(COUNT($H485:O485)&gt;Input!$Y$7,0, O485+O517+O549)</f>
        <v>0</v>
      </c>
      <c r="Q485" s="111">
        <f>IF(COUNT($H485:P485)&gt;Input!$Y$7,0, P485+P517+P549)</f>
        <v>0</v>
      </c>
      <c r="R485" s="111">
        <f>IF(COUNT($H485:Q485)&gt;Input!$Y$7,0, Q485+Q517+Q549)</f>
        <v>0</v>
      </c>
      <c r="S485" s="100"/>
      <c r="T485" s="100"/>
      <c r="U485" s="100"/>
      <c r="V485" s="100"/>
      <c r="W485" s="100"/>
      <c r="X485" s="100"/>
      <c r="Y485" s="100"/>
      <c r="Z485" s="100"/>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100"/>
      <c r="BE485" s="100"/>
      <c r="BF485" s="100"/>
      <c r="BG485" s="100"/>
      <c r="BH485" s="100"/>
      <c r="BI485" s="100"/>
      <c r="BJ485" s="100"/>
      <c r="BK485" s="12"/>
      <c r="BL485" s="12"/>
    </row>
    <row r="486" spans="1:64" hidden="1" outlineLevel="1">
      <c r="A486" s="9"/>
      <c r="B486" s="9"/>
      <c r="C486" s="44"/>
      <c r="D486" s="270">
        <f>Asset17</f>
        <v>0</v>
      </c>
      <c r="E486" s="9"/>
      <c r="F486" s="9"/>
      <c r="G486" s="201">
        <f>Input!J23</f>
        <v>0</v>
      </c>
      <c r="H486" s="331">
        <f t="shared" si="36"/>
        <v>0</v>
      </c>
      <c r="I486" s="111">
        <f t="shared" si="38"/>
        <v>0</v>
      </c>
      <c r="J486" s="111">
        <f t="shared" si="38"/>
        <v>0</v>
      </c>
      <c r="K486" s="111">
        <f t="shared" si="38"/>
        <v>0</v>
      </c>
      <c r="L486" s="111">
        <f t="shared" si="38"/>
        <v>0</v>
      </c>
      <c r="M486" s="111">
        <f t="shared" si="38"/>
        <v>0</v>
      </c>
      <c r="N486" s="111">
        <f t="shared" si="38"/>
        <v>0</v>
      </c>
      <c r="O486" s="111">
        <f>IF(COUNT($H486:N486)&gt;Input!$Y$7,0, N486+N518+N550)</f>
        <v>0</v>
      </c>
      <c r="P486" s="111">
        <f>IF(COUNT($H486:O486)&gt;Input!$Y$7,0, O486+O518+O550)</f>
        <v>0</v>
      </c>
      <c r="Q486" s="111">
        <f>IF(COUNT($H486:P486)&gt;Input!$Y$7,0, P486+P518+P550)</f>
        <v>0</v>
      </c>
      <c r="R486" s="111">
        <f>IF(COUNT($H486:Q486)&gt;Input!$Y$7,0, Q486+Q518+Q550)</f>
        <v>0</v>
      </c>
      <c r="S486" s="100"/>
      <c r="T486" s="100"/>
      <c r="U486" s="100"/>
      <c r="V486" s="100"/>
      <c r="W486" s="100"/>
      <c r="X486" s="100"/>
      <c r="Y486" s="100"/>
      <c r="Z486" s="100"/>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100"/>
      <c r="BE486" s="100"/>
      <c r="BF486" s="100"/>
      <c r="BG486" s="100"/>
      <c r="BH486" s="100"/>
      <c r="BI486" s="100"/>
      <c r="BJ486" s="100"/>
      <c r="BK486" s="12"/>
      <c r="BL486" s="12"/>
    </row>
    <row r="487" spans="1:64" hidden="1" outlineLevel="1">
      <c r="A487" s="9"/>
      <c r="B487" s="9"/>
      <c r="C487" s="44"/>
      <c r="D487" s="270">
        <f>Asset18</f>
        <v>0</v>
      </c>
      <c r="E487" s="9"/>
      <c r="F487" s="9"/>
      <c r="G487" s="201">
        <f>Input!J24</f>
        <v>0</v>
      </c>
      <c r="H487" s="331">
        <f t="shared" si="36"/>
        <v>0</v>
      </c>
      <c r="I487" s="111">
        <f t="shared" si="38"/>
        <v>0</v>
      </c>
      <c r="J487" s="111">
        <f t="shared" si="38"/>
        <v>0</v>
      </c>
      <c r="K487" s="111">
        <f t="shared" si="38"/>
        <v>0</v>
      </c>
      <c r="L487" s="111">
        <f t="shared" si="38"/>
        <v>0</v>
      </c>
      <c r="M487" s="111">
        <f t="shared" si="38"/>
        <v>0</v>
      </c>
      <c r="N487" s="111">
        <f t="shared" si="38"/>
        <v>0</v>
      </c>
      <c r="O487" s="111">
        <f>IF(COUNT($H487:N487)&gt;Input!$Y$7,0, N487+N519+N551)</f>
        <v>0</v>
      </c>
      <c r="P487" s="111">
        <f>IF(COUNT($H487:O487)&gt;Input!$Y$7,0, O487+O519+O551)</f>
        <v>0</v>
      </c>
      <c r="Q487" s="111">
        <f>IF(COUNT($H487:P487)&gt;Input!$Y$7,0, P487+P519+P551)</f>
        <v>0</v>
      </c>
      <c r="R487" s="111">
        <f>IF(COUNT($H487:Q487)&gt;Input!$Y$7,0, Q487+Q519+Q551)</f>
        <v>0</v>
      </c>
      <c r="S487" s="100"/>
      <c r="T487" s="100"/>
      <c r="U487" s="100"/>
      <c r="V487" s="100"/>
      <c r="W487" s="100"/>
      <c r="X487" s="100"/>
      <c r="Y487" s="100"/>
      <c r="Z487" s="100"/>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100"/>
      <c r="BE487" s="100"/>
      <c r="BF487" s="100"/>
      <c r="BG487" s="100"/>
      <c r="BH487" s="100"/>
      <c r="BI487" s="100"/>
      <c r="BJ487" s="100"/>
      <c r="BK487" s="12"/>
      <c r="BL487" s="12"/>
    </row>
    <row r="488" spans="1:64" hidden="1" outlineLevel="1">
      <c r="A488" s="9"/>
      <c r="B488" s="9"/>
      <c r="C488" s="44"/>
      <c r="D488" s="270">
        <f>Asset19</f>
        <v>0</v>
      </c>
      <c r="E488" s="9"/>
      <c r="F488" s="9"/>
      <c r="G488" s="201">
        <f>Input!J25</f>
        <v>0</v>
      </c>
      <c r="H488" s="331">
        <f t="shared" si="36"/>
        <v>0</v>
      </c>
      <c r="I488" s="111">
        <f t="shared" si="38"/>
        <v>0</v>
      </c>
      <c r="J488" s="111">
        <f t="shared" si="38"/>
        <v>0</v>
      </c>
      <c r="K488" s="111">
        <f t="shared" si="38"/>
        <v>0</v>
      </c>
      <c r="L488" s="111">
        <f t="shared" si="38"/>
        <v>0</v>
      </c>
      <c r="M488" s="111">
        <f t="shared" si="38"/>
        <v>0</v>
      </c>
      <c r="N488" s="111">
        <f t="shared" si="38"/>
        <v>0</v>
      </c>
      <c r="O488" s="111">
        <f>IF(COUNT($H488:N488)&gt;Input!$Y$7,0, N488+N520+N552)</f>
        <v>0</v>
      </c>
      <c r="P488" s="111">
        <f>IF(COUNT($H488:O488)&gt;Input!$Y$7,0, O488+O520+O552)</f>
        <v>0</v>
      </c>
      <c r="Q488" s="111">
        <f>IF(COUNT($H488:P488)&gt;Input!$Y$7,0, P488+P520+P552)</f>
        <v>0</v>
      </c>
      <c r="R488" s="111">
        <f>IF(COUNT($H488:Q488)&gt;Input!$Y$7,0, Q488+Q520+Q552)</f>
        <v>0</v>
      </c>
      <c r="S488" s="100"/>
      <c r="T488" s="100"/>
      <c r="U488" s="100"/>
      <c r="V488" s="100"/>
      <c r="W488" s="100"/>
      <c r="X488" s="100"/>
      <c r="Y488" s="100"/>
      <c r="Z488" s="100"/>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100"/>
      <c r="BE488" s="100"/>
      <c r="BF488" s="100"/>
      <c r="BG488" s="100"/>
      <c r="BH488" s="100"/>
      <c r="BI488" s="100"/>
      <c r="BJ488" s="100"/>
      <c r="BK488" s="12"/>
      <c r="BL488" s="12"/>
    </row>
    <row r="489" spans="1:64" hidden="1" outlineLevel="1">
      <c r="A489" s="9"/>
      <c r="B489" s="9"/>
      <c r="C489" s="44"/>
      <c r="D489" s="270">
        <f>Asset20</f>
        <v>0</v>
      </c>
      <c r="E489" s="9"/>
      <c r="F489" s="9"/>
      <c r="G489" s="201">
        <f>Input!J26</f>
        <v>0</v>
      </c>
      <c r="H489" s="331">
        <f t="shared" si="36"/>
        <v>0</v>
      </c>
      <c r="I489" s="111">
        <f t="shared" si="38"/>
        <v>0</v>
      </c>
      <c r="J489" s="111">
        <f t="shared" si="38"/>
        <v>0</v>
      </c>
      <c r="K489" s="111">
        <f t="shared" si="38"/>
        <v>0</v>
      </c>
      <c r="L489" s="111">
        <f t="shared" si="38"/>
        <v>0</v>
      </c>
      <c r="M489" s="111">
        <f t="shared" si="38"/>
        <v>0</v>
      </c>
      <c r="N489" s="111">
        <f t="shared" si="38"/>
        <v>0</v>
      </c>
      <c r="O489" s="111">
        <f>IF(COUNT($H489:N489)&gt;Input!$Y$7,0, N489+N521+N553)</f>
        <v>0</v>
      </c>
      <c r="P489" s="111">
        <f>IF(COUNT($H489:O489)&gt;Input!$Y$7,0, O489+O521+O553)</f>
        <v>0</v>
      </c>
      <c r="Q489" s="111">
        <f>IF(COUNT($H489:P489)&gt;Input!$Y$7,0, P489+P521+P553)</f>
        <v>0</v>
      </c>
      <c r="R489" s="111">
        <f>IF(COUNT($H489:Q489)&gt;Input!$Y$7,0, Q489+Q521+Q553)</f>
        <v>0</v>
      </c>
      <c r="S489" s="100"/>
      <c r="T489" s="100"/>
      <c r="U489" s="100"/>
      <c r="V489" s="100"/>
      <c r="W489" s="100"/>
      <c r="X489" s="100"/>
      <c r="Y489" s="100"/>
      <c r="Z489" s="100"/>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100"/>
      <c r="BE489" s="100"/>
      <c r="BF489" s="100"/>
      <c r="BG489" s="100"/>
      <c r="BH489" s="100"/>
      <c r="BI489" s="100"/>
      <c r="BJ489" s="100"/>
      <c r="BK489" s="12"/>
      <c r="BL489" s="12"/>
    </row>
    <row r="490" spans="1:64" hidden="1" outlineLevel="1">
      <c r="A490" s="9"/>
      <c r="B490" s="9"/>
      <c r="C490" s="44"/>
      <c r="D490" s="270">
        <f>Asset21</f>
        <v>0</v>
      </c>
      <c r="E490" s="9"/>
      <c r="F490" s="9"/>
      <c r="G490" s="201">
        <f>Input!J27</f>
        <v>0</v>
      </c>
      <c r="H490" s="331">
        <f t="shared" si="36"/>
        <v>0</v>
      </c>
      <c r="I490" s="111">
        <f>H490+H522+H554</f>
        <v>0</v>
      </c>
      <c r="J490" s="111">
        <f t="shared" ref="J490:N498" si="39">I490+I522+I554</f>
        <v>0</v>
      </c>
      <c r="K490" s="111">
        <f t="shared" si="39"/>
        <v>0</v>
      </c>
      <c r="L490" s="111">
        <f t="shared" si="39"/>
        <v>0</v>
      </c>
      <c r="M490" s="111">
        <f t="shared" si="39"/>
        <v>0</v>
      </c>
      <c r="N490" s="111">
        <f t="shared" si="39"/>
        <v>0</v>
      </c>
      <c r="O490" s="111">
        <f>IF(COUNT($H490:N490)&gt;Input!$Y$7,0, N490+N522+N554)</f>
        <v>0</v>
      </c>
      <c r="P490" s="111">
        <f>IF(COUNT($H490:O490)&gt;Input!$Y$7,0, O490+O522+O554)</f>
        <v>0</v>
      </c>
      <c r="Q490" s="111">
        <f>IF(COUNT($H490:P490)&gt;Input!$Y$7,0, P490+P522+P554)</f>
        <v>0</v>
      </c>
      <c r="R490" s="111">
        <f>IF(COUNT($H490:Q490)&gt;Input!$Y$7,0, Q490+Q522+Q554)</f>
        <v>0</v>
      </c>
      <c r="S490" s="100"/>
      <c r="T490" s="100"/>
      <c r="U490" s="100"/>
      <c r="V490" s="100"/>
      <c r="W490" s="100"/>
      <c r="X490" s="100"/>
      <c r="Y490" s="100"/>
      <c r="Z490" s="100"/>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100"/>
      <c r="BE490" s="100"/>
      <c r="BF490" s="100"/>
      <c r="BG490" s="100"/>
      <c r="BH490" s="100"/>
      <c r="BI490" s="100"/>
      <c r="BJ490" s="100"/>
      <c r="BK490" s="12"/>
      <c r="BL490" s="12"/>
    </row>
    <row r="491" spans="1:64" hidden="1" outlineLevel="1">
      <c r="A491" s="9"/>
      <c r="B491" s="9"/>
      <c r="C491" s="44"/>
      <c r="D491" s="270">
        <f>Asset22</f>
        <v>0</v>
      </c>
      <c r="E491" s="9"/>
      <c r="F491" s="9"/>
      <c r="G491" s="201">
        <f>Input!J28</f>
        <v>0</v>
      </c>
      <c r="H491" s="331">
        <f t="shared" si="36"/>
        <v>0</v>
      </c>
      <c r="I491" s="111">
        <f>H491+H523+H555</f>
        <v>0</v>
      </c>
      <c r="J491" s="111">
        <f t="shared" si="39"/>
        <v>0</v>
      </c>
      <c r="K491" s="111">
        <f t="shared" si="39"/>
        <v>0</v>
      </c>
      <c r="L491" s="111">
        <f t="shared" si="39"/>
        <v>0</v>
      </c>
      <c r="M491" s="111">
        <f t="shared" si="39"/>
        <v>0</v>
      </c>
      <c r="N491" s="111">
        <f t="shared" si="39"/>
        <v>0</v>
      </c>
      <c r="O491" s="111">
        <f>IF(COUNT($H491:N491)&gt;Input!$Y$7,0, N491+N523+N555)</f>
        <v>0</v>
      </c>
      <c r="P491" s="111">
        <f>IF(COUNT($H491:O491)&gt;Input!$Y$7,0, O491+O523+O555)</f>
        <v>0</v>
      </c>
      <c r="Q491" s="111">
        <f>IF(COUNT($H491:P491)&gt;Input!$Y$7,0, P491+P523+P555)</f>
        <v>0</v>
      </c>
      <c r="R491" s="111">
        <f>IF(COUNT($H491:Q491)&gt;Input!$Y$7,0, Q491+Q523+Q555)</f>
        <v>0</v>
      </c>
      <c r="S491" s="100"/>
      <c r="T491" s="100"/>
      <c r="U491" s="100"/>
      <c r="V491" s="100"/>
      <c r="W491" s="100"/>
      <c r="X491" s="100"/>
      <c r="Y491" s="100"/>
      <c r="Z491" s="100"/>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100"/>
      <c r="BE491" s="100"/>
      <c r="BF491" s="100"/>
      <c r="BG491" s="100"/>
      <c r="BH491" s="100"/>
      <c r="BI491" s="100"/>
      <c r="BJ491" s="100"/>
      <c r="BK491" s="12"/>
      <c r="BL491" s="12"/>
    </row>
    <row r="492" spans="1:64" hidden="1" outlineLevel="1">
      <c r="A492" s="9"/>
      <c r="B492" s="9"/>
      <c r="C492" s="44"/>
      <c r="D492" s="270">
        <f>Asset23</f>
        <v>0</v>
      </c>
      <c r="E492" s="9"/>
      <c r="F492" s="9"/>
      <c r="G492" s="201">
        <f>Input!J29</f>
        <v>0</v>
      </c>
      <c r="H492" s="331">
        <f t="shared" si="36"/>
        <v>0</v>
      </c>
      <c r="I492" s="111">
        <f t="shared" ref="I492:I499" si="40">H492+H524+H556</f>
        <v>0</v>
      </c>
      <c r="J492" s="111">
        <f t="shared" si="39"/>
        <v>0</v>
      </c>
      <c r="K492" s="111">
        <f t="shared" si="39"/>
        <v>0</v>
      </c>
      <c r="L492" s="111">
        <f t="shared" si="39"/>
        <v>0</v>
      </c>
      <c r="M492" s="111">
        <f t="shared" si="39"/>
        <v>0</v>
      </c>
      <c r="N492" s="111">
        <f t="shared" si="39"/>
        <v>0</v>
      </c>
      <c r="O492" s="111">
        <f>IF(COUNT($H492:N492)&gt;Input!$Y$7,0, N492+N524+N556)</f>
        <v>0</v>
      </c>
      <c r="P492" s="111">
        <f>IF(COUNT($H492:O492)&gt;Input!$Y$7,0, O492+O524+O556)</f>
        <v>0</v>
      </c>
      <c r="Q492" s="111">
        <f>IF(COUNT($H492:P492)&gt;Input!$Y$7,0, P492+P524+P556)</f>
        <v>0</v>
      </c>
      <c r="R492" s="111">
        <f>IF(COUNT($H492:Q492)&gt;Input!$Y$7,0, Q492+Q524+Q556)</f>
        <v>0</v>
      </c>
      <c r="S492" s="100"/>
      <c r="T492" s="100"/>
      <c r="U492" s="100"/>
      <c r="V492" s="100"/>
      <c r="W492" s="100"/>
      <c r="X492" s="100"/>
      <c r="Y492" s="100"/>
      <c r="Z492" s="100"/>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100"/>
      <c r="BE492" s="100"/>
      <c r="BF492" s="100"/>
      <c r="BG492" s="100"/>
      <c r="BH492" s="100"/>
      <c r="BI492" s="100"/>
      <c r="BJ492" s="100"/>
      <c r="BK492" s="12"/>
      <c r="BL492" s="12"/>
    </row>
    <row r="493" spans="1:64" hidden="1" outlineLevel="1">
      <c r="A493" s="9"/>
      <c r="B493" s="9"/>
      <c r="C493" s="44"/>
      <c r="D493" s="270">
        <f>Asset24</f>
        <v>0</v>
      </c>
      <c r="E493" s="9"/>
      <c r="F493" s="9"/>
      <c r="G493" s="201">
        <f>Input!J30</f>
        <v>0</v>
      </c>
      <c r="H493" s="331">
        <f t="shared" si="36"/>
        <v>0</v>
      </c>
      <c r="I493" s="111">
        <f t="shared" si="40"/>
        <v>0</v>
      </c>
      <c r="J493" s="111">
        <f t="shared" si="39"/>
        <v>0</v>
      </c>
      <c r="K493" s="111">
        <f t="shared" si="39"/>
        <v>0</v>
      </c>
      <c r="L493" s="111">
        <f t="shared" si="39"/>
        <v>0</v>
      </c>
      <c r="M493" s="111">
        <f t="shared" si="39"/>
        <v>0</v>
      </c>
      <c r="N493" s="111">
        <f t="shared" si="39"/>
        <v>0</v>
      </c>
      <c r="O493" s="111">
        <f>IF(COUNT($H493:N493)&gt;Input!$Y$7,0, N493+N525+N557)</f>
        <v>0</v>
      </c>
      <c r="P493" s="111">
        <f>IF(COUNT($H493:O493)&gt;Input!$Y$7,0, O493+O525+O557)</f>
        <v>0</v>
      </c>
      <c r="Q493" s="111">
        <f>IF(COUNT($H493:P493)&gt;Input!$Y$7,0, P493+P525+P557)</f>
        <v>0</v>
      </c>
      <c r="R493" s="111">
        <f>IF(COUNT($H493:Q493)&gt;Input!$Y$7,0, Q493+Q525+Q557)</f>
        <v>0</v>
      </c>
      <c r="S493" s="100"/>
      <c r="T493" s="100"/>
      <c r="U493" s="100"/>
      <c r="V493" s="100"/>
      <c r="W493" s="100"/>
      <c r="X493" s="100"/>
      <c r="Y493" s="100"/>
      <c r="Z493" s="100"/>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100"/>
      <c r="BE493" s="100"/>
      <c r="BF493" s="100"/>
      <c r="BG493" s="100"/>
      <c r="BH493" s="100"/>
      <c r="BI493" s="100"/>
      <c r="BJ493" s="100"/>
      <c r="BK493" s="12"/>
      <c r="BL493" s="12"/>
    </row>
    <row r="494" spans="1:64" hidden="1" outlineLevel="1">
      <c r="A494" s="9"/>
      <c r="B494" s="9"/>
      <c r="C494" s="44"/>
      <c r="D494" s="270">
        <f>Asset25</f>
        <v>0</v>
      </c>
      <c r="E494" s="9"/>
      <c r="F494" s="9"/>
      <c r="G494" s="201">
        <f>Input!J31</f>
        <v>0</v>
      </c>
      <c r="H494" s="331">
        <f t="shared" si="36"/>
        <v>0</v>
      </c>
      <c r="I494" s="111">
        <f t="shared" si="40"/>
        <v>0</v>
      </c>
      <c r="J494" s="111">
        <f t="shared" si="39"/>
        <v>0</v>
      </c>
      <c r="K494" s="111">
        <f t="shared" si="39"/>
        <v>0</v>
      </c>
      <c r="L494" s="111">
        <f t="shared" si="39"/>
        <v>0</v>
      </c>
      <c r="M494" s="111">
        <f t="shared" si="39"/>
        <v>0</v>
      </c>
      <c r="N494" s="111">
        <f t="shared" si="39"/>
        <v>0</v>
      </c>
      <c r="O494" s="111">
        <f>IF(COUNT($H494:N494)&gt;Input!$Y$7,0, N494+N526+N558)</f>
        <v>0</v>
      </c>
      <c r="P494" s="111">
        <f>IF(COUNT($H494:O494)&gt;Input!$Y$7,0, O494+O526+O558)</f>
        <v>0</v>
      </c>
      <c r="Q494" s="111">
        <f>IF(COUNT($H494:P494)&gt;Input!$Y$7,0, P494+P526+P558)</f>
        <v>0</v>
      </c>
      <c r="R494" s="111">
        <f>IF(COUNT($H494:Q494)&gt;Input!$Y$7,0, Q494+Q526+Q558)</f>
        <v>0</v>
      </c>
      <c r="S494" s="100"/>
      <c r="T494" s="100"/>
      <c r="U494" s="100"/>
      <c r="V494" s="100"/>
      <c r="W494" s="100"/>
      <c r="X494" s="100"/>
      <c r="Y494" s="100"/>
      <c r="Z494" s="100"/>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100"/>
      <c r="BE494" s="100"/>
      <c r="BF494" s="100"/>
      <c r="BG494" s="100"/>
      <c r="BH494" s="100"/>
      <c r="BI494" s="100"/>
      <c r="BJ494" s="100"/>
      <c r="BK494" s="12"/>
      <c r="BL494" s="12"/>
    </row>
    <row r="495" spans="1:64" hidden="1" outlineLevel="1">
      <c r="A495" s="9"/>
      <c r="B495" s="9"/>
      <c r="C495" s="44"/>
      <c r="D495" s="270">
        <f>Asset26</f>
        <v>0</v>
      </c>
      <c r="E495" s="9"/>
      <c r="F495" s="9"/>
      <c r="G495" s="201">
        <f>Input!J32</f>
        <v>0</v>
      </c>
      <c r="H495" s="331">
        <f t="shared" si="36"/>
        <v>0</v>
      </c>
      <c r="I495" s="111">
        <f t="shared" si="40"/>
        <v>0</v>
      </c>
      <c r="J495" s="111">
        <f t="shared" si="39"/>
        <v>0</v>
      </c>
      <c r="K495" s="111">
        <f t="shared" si="39"/>
        <v>0</v>
      </c>
      <c r="L495" s="111">
        <f t="shared" si="39"/>
        <v>0</v>
      </c>
      <c r="M495" s="111">
        <f t="shared" si="39"/>
        <v>0</v>
      </c>
      <c r="N495" s="111">
        <f t="shared" si="39"/>
        <v>0</v>
      </c>
      <c r="O495" s="111">
        <f>IF(COUNT($H495:N495)&gt;Input!$Y$7,0, N495+N527+N559)</f>
        <v>0</v>
      </c>
      <c r="P495" s="111">
        <f>IF(COUNT($H495:O495)&gt;Input!$Y$7,0, O495+O527+O559)</f>
        <v>0</v>
      </c>
      <c r="Q495" s="111">
        <f>IF(COUNT($H495:P495)&gt;Input!$Y$7,0, P495+P527+P559)</f>
        <v>0</v>
      </c>
      <c r="R495" s="111">
        <f>IF(COUNT($H495:Q495)&gt;Input!$Y$7,0, Q495+Q527+Q559)</f>
        <v>0</v>
      </c>
      <c r="S495" s="100"/>
      <c r="T495" s="100"/>
      <c r="U495" s="100"/>
      <c r="V495" s="100"/>
      <c r="W495" s="100"/>
      <c r="X495" s="100"/>
      <c r="Y495" s="100"/>
      <c r="Z495" s="100"/>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100"/>
      <c r="BE495" s="100"/>
      <c r="BF495" s="100"/>
      <c r="BG495" s="100"/>
      <c r="BH495" s="100"/>
      <c r="BI495" s="100"/>
      <c r="BJ495" s="100"/>
      <c r="BK495" s="12"/>
      <c r="BL495" s="12"/>
    </row>
    <row r="496" spans="1:64" hidden="1" outlineLevel="1">
      <c r="A496" s="9"/>
      <c r="B496" s="9"/>
      <c r="C496" s="44"/>
      <c r="D496" s="270">
        <f>Asset27</f>
        <v>0</v>
      </c>
      <c r="E496" s="9"/>
      <c r="F496" s="9"/>
      <c r="G496" s="201">
        <f>Input!J33</f>
        <v>0</v>
      </c>
      <c r="H496" s="331">
        <f t="shared" si="36"/>
        <v>0</v>
      </c>
      <c r="I496" s="111">
        <f t="shared" si="40"/>
        <v>0</v>
      </c>
      <c r="J496" s="111">
        <f t="shared" si="39"/>
        <v>0</v>
      </c>
      <c r="K496" s="111">
        <f t="shared" si="39"/>
        <v>0</v>
      </c>
      <c r="L496" s="111">
        <f t="shared" si="39"/>
        <v>0</v>
      </c>
      <c r="M496" s="111">
        <f t="shared" si="39"/>
        <v>0</v>
      </c>
      <c r="N496" s="111">
        <f t="shared" si="39"/>
        <v>0</v>
      </c>
      <c r="O496" s="111">
        <f>IF(COUNT($H496:N496)&gt;Input!$Y$7,0, N496+N528+N560)</f>
        <v>0</v>
      </c>
      <c r="P496" s="111">
        <f>IF(COUNT($H496:O496)&gt;Input!$Y$7,0, O496+O528+O560)</f>
        <v>0</v>
      </c>
      <c r="Q496" s="111">
        <f>IF(COUNT($H496:P496)&gt;Input!$Y$7,0, P496+P528+P560)</f>
        <v>0</v>
      </c>
      <c r="R496" s="111">
        <f>IF(COUNT($H496:Q496)&gt;Input!$Y$7,0, Q496+Q528+Q560)</f>
        <v>0</v>
      </c>
      <c r="S496" s="100"/>
      <c r="T496" s="100"/>
      <c r="U496" s="100"/>
      <c r="V496" s="100"/>
      <c r="W496" s="100"/>
      <c r="X496" s="100"/>
      <c r="Y496" s="100"/>
      <c r="Z496" s="100"/>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100"/>
      <c r="BE496" s="100"/>
      <c r="BF496" s="100"/>
      <c r="BG496" s="100"/>
      <c r="BH496" s="100"/>
      <c r="BI496" s="100"/>
      <c r="BJ496" s="100"/>
      <c r="BK496" s="12"/>
      <c r="BL496" s="12"/>
    </row>
    <row r="497" spans="1:64" hidden="1" outlineLevel="1">
      <c r="A497" s="9"/>
      <c r="B497" s="9"/>
      <c r="C497" s="44"/>
      <c r="D497" s="270">
        <f>Asset28</f>
        <v>0</v>
      </c>
      <c r="E497" s="9"/>
      <c r="F497" s="9"/>
      <c r="G497" s="201">
        <f>Input!J34</f>
        <v>0</v>
      </c>
      <c r="H497" s="331">
        <f t="shared" si="36"/>
        <v>0</v>
      </c>
      <c r="I497" s="111">
        <f t="shared" si="40"/>
        <v>0</v>
      </c>
      <c r="J497" s="111">
        <f t="shared" si="39"/>
        <v>0</v>
      </c>
      <c r="K497" s="111">
        <f t="shared" si="39"/>
        <v>0</v>
      </c>
      <c r="L497" s="111">
        <f t="shared" si="39"/>
        <v>0</v>
      </c>
      <c r="M497" s="111">
        <f t="shared" si="39"/>
        <v>0</v>
      </c>
      <c r="N497" s="111">
        <f t="shared" si="39"/>
        <v>0</v>
      </c>
      <c r="O497" s="111">
        <f>IF(COUNT($H497:N497)&gt;Input!$Y$7,0, N497+N529+N561)</f>
        <v>0</v>
      </c>
      <c r="P497" s="111">
        <f>IF(COUNT($H497:O497)&gt;Input!$Y$7,0, O497+O529+O561)</f>
        <v>0</v>
      </c>
      <c r="Q497" s="111">
        <f>IF(COUNT($H497:P497)&gt;Input!$Y$7,0, P497+P529+P561)</f>
        <v>0</v>
      </c>
      <c r="R497" s="111">
        <f>IF(COUNT($H497:Q497)&gt;Input!$Y$7,0, Q497+Q529+Q561)</f>
        <v>0</v>
      </c>
      <c r="S497" s="100"/>
      <c r="T497" s="100"/>
      <c r="U497" s="100"/>
      <c r="V497" s="100"/>
      <c r="W497" s="100"/>
      <c r="X497" s="100"/>
      <c r="Y497" s="100"/>
      <c r="Z497" s="100"/>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100"/>
      <c r="BE497" s="100"/>
      <c r="BF497" s="100"/>
      <c r="BG497" s="100"/>
      <c r="BH497" s="100"/>
      <c r="BI497" s="100"/>
      <c r="BJ497" s="100"/>
      <c r="BK497" s="12"/>
      <c r="BL497" s="12"/>
    </row>
    <row r="498" spans="1:64" hidden="1" outlineLevel="1">
      <c r="A498" s="9"/>
      <c r="B498" s="9"/>
      <c r="C498" s="44"/>
      <c r="D498" s="270">
        <f>Asset29</f>
        <v>0</v>
      </c>
      <c r="E498" s="9"/>
      <c r="F498" s="9"/>
      <c r="G498" s="201">
        <f>Input!J35</f>
        <v>0</v>
      </c>
      <c r="H498" s="331">
        <f t="shared" si="36"/>
        <v>0</v>
      </c>
      <c r="I498" s="111">
        <f t="shared" si="40"/>
        <v>0</v>
      </c>
      <c r="J498" s="111">
        <f t="shared" si="39"/>
        <v>0</v>
      </c>
      <c r="K498" s="111">
        <f t="shared" si="39"/>
        <v>0</v>
      </c>
      <c r="L498" s="111">
        <f t="shared" si="39"/>
        <v>0</v>
      </c>
      <c r="M498" s="111">
        <f t="shared" si="39"/>
        <v>0</v>
      </c>
      <c r="N498" s="111">
        <f t="shared" si="39"/>
        <v>0</v>
      </c>
      <c r="O498" s="111">
        <f>IF(COUNT($H498:N498)&gt;Input!$Y$7,0, N498+N530+N562)</f>
        <v>0</v>
      </c>
      <c r="P498" s="111">
        <f>IF(COUNT($H498:O498)&gt;Input!$Y$7,0, O498+O530+O562)</f>
        <v>0</v>
      </c>
      <c r="Q498" s="111">
        <f>IF(COUNT($H498:P498)&gt;Input!$Y$7,0, P498+P530+P562)</f>
        <v>0</v>
      </c>
      <c r="R498" s="111">
        <f>IF(COUNT($H498:Q498)&gt;Input!$Y$7,0, Q498+Q530+Q562)</f>
        <v>0</v>
      </c>
      <c r="S498" s="100"/>
      <c r="T498" s="100"/>
      <c r="U498" s="100"/>
      <c r="V498" s="100"/>
      <c r="W498" s="100"/>
      <c r="X498" s="100"/>
      <c r="Y498" s="100"/>
      <c r="Z498" s="100"/>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100"/>
      <c r="BE498" s="100"/>
      <c r="BF498" s="100"/>
      <c r="BG498" s="100"/>
      <c r="BH498" s="100"/>
      <c r="BI498" s="100"/>
      <c r="BJ498" s="100"/>
      <c r="BK498" s="12"/>
      <c r="BL498" s="12"/>
    </row>
    <row r="499" spans="1:64" hidden="1" outlineLevel="1">
      <c r="A499" s="9"/>
      <c r="B499" s="9"/>
      <c r="C499" s="44"/>
      <c r="D499" s="270">
        <f>Asset30</f>
        <v>0</v>
      </c>
      <c r="E499" s="9"/>
      <c r="F499" s="9"/>
      <c r="G499" s="201">
        <f>Input!J36</f>
        <v>0</v>
      </c>
      <c r="H499" s="331">
        <f t="shared" si="36"/>
        <v>0</v>
      </c>
      <c r="I499" s="111">
        <f t="shared" si="40"/>
        <v>0</v>
      </c>
      <c r="J499" s="111">
        <f>I499+I531+I563</f>
        <v>0</v>
      </c>
      <c r="K499" s="111">
        <f>J499+J531+J563</f>
        <v>0</v>
      </c>
      <c r="L499" s="111">
        <f>K499+K531+K563</f>
        <v>0</v>
      </c>
      <c r="M499" s="111">
        <f>L499+L531+L563</f>
        <v>0</v>
      </c>
      <c r="N499" s="111">
        <f>M499+M531+M563</f>
        <v>0</v>
      </c>
      <c r="O499" s="111">
        <f>IF(COUNT($H499:N499)&gt;Input!$Y$7,0, N499+N531+N563)</f>
        <v>0</v>
      </c>
      <c r="P499" s="111">
        <f>IF(COUNT($H499:O499)&gt;Input!$Y$7,0, O499+O531+O563)</f>
        <v>0</v>
      </c>
      <c r="Q499" s="111">
        <f>IF(COUNT($H499:P499)&gt;Input!$Y$7,0, P499+P531+P563)</f>
        <v>0</v>
      </c>
      <c r="R499" s="111">
        <f>IF(COUNT($H499:Q499)&gt;Input!$Y$7,0, Q499+Q531+Q563)</f>
        <v>0</v>
      </c>
      <c r="S499" s="100"/>
      <c r="T499" s="100"/>
      <c r="U499" s="100"/>
      <c r="V499" s="100"/>
      <c r="W499" s="100"/>
      <c r="X499" s="100"/>
      <c r="Y499" s="100"/>
      <c r="Z499" s="100"/>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100"/>
      <c r="BE499" s="100"/>
      <c r="BF499" s="100"/>
      <c r="BG499" s="100"/>
      <c r="BH499" s="100"/>
      <c r="BI499" s="100"/>
      <c r="BJ499" s="100"/>
      <c r="BK499" s="12"/>
      <c r="BL499" s="12"/>
    </row>
    <row r="500" spans="1:64" collapsed="1">
      <c r="A500" s="9"/>
      <c r="B500" s="9"/>
      <c r="C500" s="44"/>
      <c r="D500" s="113"/>
      <c r="E500" s="9"/>
      <c r="F500" s="9"/>
      <c r="G500" s="208"/>
      <c r="H500" s="35"/>
      <c r="I500" s="35"/>
      <c r="J500" s="35"/>
      <c r="K500" s="35"/>
      <c r="L500" s="35"/>
      <c r="M500" s="35"/>
      <c r="N500" s="29"/>
      <c r="O500" s="29"/>
      <c r="P500" s="29"/>
      <c r="Q500" s="29"/>
      <c r="R500" s="29"/>
      <c r="S500" s="100"/>
      <c r="T500" s="100"/>
      <c r="U500" s="100"/>
      <c r="V500" s="100"/>
      <c r="W500" s="100"/>
      <c r="X500" s="100"/>
      <c r="Y500" s="100"/>
      <c r="Z500" s="100"/>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100"/>
      <c r="BE500" s="100"/>
      <c r="BF500" s="100"/>
      <c r="BG500" s="100"/>
      <c r="BH500" s="100"/>
      <c r="BI500" s="100"/>
      <c r="BJ500" s="100"/>
      <c r="BK500" s="12"/>
      <c r="BL500" s="12"/>
    </row>
    <row r="501" spans="1:64">
      <c r="A501" s="9"/>
      <c r="B501" s="9"/>
      <c r="C501" s="44" t="s">
        <v>31</v>
      </c>
      <c r="D501" s="9"/>
      <c r="E501" s="9"/>
      <c r="F501" s="9"/>
      <c r="G501" s="202">
        <f>SUM(G502:G531)</f>
        <v>109.06872237489036</v>
      </c>
      <c r="H501" s="35">
        <f>SUM(H502:H531)</f>
        <v>95.379388097953935</v>
      </c>
      <c r="I501" s="35">
        <f t="shared" ref="I501:P501" si="41">SUM(I502:I531)</f>
        <v>114.80148244600721</v>
      </c>
      <c r="J501" s="35">
        <f t="shared" si="41"/>
        <v>113.35580932413818</v>
      </c>
      <c r="K501" s="35">
        <f t="shared" si="41"/>
        <v>136.91313124238008</v>
      </c>
      <c r="L501" s="35">
        <f t="shared" si="41"/>
        <v>177.84555869799686</v>
      </c>
      <c r="M501" s="35">
        <f t="shared" si="41"/>
        <v>131.56947099570982</v>
      </c>
      <c r="N501" s="35">
        <f t="shared" si="41"/>
        <v>0</v>
      </c>
      <c r="O501" s="35">
        <f t="shared" si="41"/>
        <v>0</v>
      </c>
      <c r="P501" s="35">
        <f t="shared" si="41"/>
        <v>0</v>
      </c>
      <c r="Q501" s="35">
        <f>SUM(Q502:Q531)</f>
        <v>0</v>
      </c>
      <c r="R501" s="29"/>
      <c r="S501" s="100"/>
      <c r="T501" s="100"/>
      <c r="U501" s="100"/>
      <c r="V501" s="100"/>
      <c r="W501" s="100"/>
      <c r="X501" s="100"/>
      <c r="Y501" s="100"/>
      <c r="Z501" s="100"/>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100"/>
      <c r="BE501" s="100"/>
      <c r="BF501" s="100"/>
      <c r="BG501" s="100"/>
      <c r="BH501" s="100"/>
      <c r="BI501" s="100"/>
      <c r="BJ501" s="100"/>
      <c r="BK501" s="12"/>
      <c r="BL501" s="12"/>
    </row>
    <row r="502" spans="1:64" hidden="1" outlineLevel="1">
      <c r="A502" s="9"/>
      <c r="B502" s="9"/>
      <c r="C502" s="44"/>
      <c r="D502" s="270" t="str">
        <f>Asset1</f>
        <v>Secondary</v>
      </c>
      <c r="E502" s="9"/>
      <c r="F502" s="9"/>
      <c r="G502" s="204">
        <f>'Adjustment for previous period'!G478</f>
        <v>26.5932654769795</v>
      </c>
      <c r="H502" s="111">
        <f>H12*H$7</f>
        <v>12.04776392925522</v>
      </c>
      <c r="I502" s="111">
        <f t="shared" ref="I502:Q502" si="42">I12*I$7</f>
        <v>9.1151585089185705</v>
      </c>
      <c r="J502" s="111">
        <f t="shared" si="42"/>
        <v>13.836543574057446</v>
      </c>
      <c r="K502" s="111">
        <f t="shared" si="42"/>
        <v>19.634587605864919</v>
      </c>
      <c r="L502" s="111">
        <f t="shared" si="42"/>
        <v>25.340893490667572</v>
      </c>
      <c r="M502" s="111">
        <f t="shared" si="42"/>
        <v>18.577974122753826</v>
      </c>
      <c r="N502" s="111">
        <f t="shared" si="42"/>
        <v>0</v>
      </c>
      <c r="O502" s="111">
        <f t="shared" si="42"/>
        <v>0</v>
      </c>
      <c r="P502" s="111">
        <f t="shared" si="42"/>
        <v>0</v>
      </c>
      <c r="Q502" s="111">
        <f t="shared" si="42"/>
        <v>0</v>
      </c>
      <c r="R502" s="29"/>
      <c r="S502" s="100"/>
      <c r="T502" s="100"/>
      <c r="U502" s="100"/>
      <c r="V502" s="100"/>
      <c r="W502" s="100"/>
      <c r="X502" s="100"/>
      <c r="Y502" s="100"/>
      <c r="Z502" s="100"/>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100"/>
      <c r="BE502" s="100"/>
      <c r="BF502" s="100"/>
      <c r="BG502" s="100"/>
      <c r="BH502" s="100"/>
      <c r="BI502" s="100"/>
      <c r="BJ502" s="100"/>
      <c r="BK502" s="12"/>
      <c r="BL502" s="12"/>
    </row>
    <row r="503" spans="1:64" hidden="1" outlineLevel="1">
      <c r="A503" s="9"/>
      <c r="B503" s="9"/>
      <c r="C503" s="44"/>
      <c r="D503" s="270" t="str">
        <f>Asset2</f>
        <v>Switchgear</v>
      </c>
      <c r="E503" s="9"/>
      <c r="F503" s="9"/>
      <c r="G503" s="204">
        <f>'Adjustment for previous period'!G479</f>
        <v>37.979941024934256</v>
      </c>
      <c r="H503" s="111">
        <f t="shared" ref="H503:Q503" si="43">H13*H$7</f>
        <v>30.140398958903301</v>
      </c>
      <c r="I503" s="111">
        <f t="shared" si="43"/>
        <v>40.182856292041997</v>
      </c>
      <c r="J503" s="111">
        <f t="shared" si="43"/>
        <v>31.630160942223284</v>
      </c>
      <c r="K503" s="111">
        <f t="shared" si="43"/>
        <v>29.309694910728709</v>
      </c>
      <c r="L503" s="111">
        <f t="shared" si="43"/>
        <v>40.966408766273574</v>
      </c>
      <c r="M503" s="111">
        <f t="shared" si="43"/>
        <v>39.234265881516343</v>
      </c>
      <c r="N503" s="111">
        <f t="shared" si="43"/>
        <v>0</v>
      </c>
      <c r="O503" s="111">
        <f t="shared" si="43"/>
        <v>0</v>
      </c>
      <c r="P503" s="111">
        <f t="shared" si="43"/>
        <v>0</v>
      </c>
      <c r="Q503" s="111">
        <f t="shared" si="43"/>
        <v>0</v>
      </c>
      <c r="R503" s="29"/>
      <c r="S503" s="100"/>
      <c r="T503" s="100"/>
      <c r="U503" s="100"/>
      <c r="V503" s="100"/>
      <c r="W503" s="100"/>
      <c r="X503" s="100"/>
      <c r="Y503" s="100"/>
      <c r="Z503" s="100"/>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100"/>
      <c r="BE503" s="100"/>
      <c r="BF503" s="100"/>
      <c r="BG503" s="100"/>
      <c r="BH503" s="100"/>
      <c r="BI503" s="100"/>
      <c r="BJ503" s="100"/>
      <c r="BK503" s="12"/>
      <c r="BL503" s="12"/>
    </row>
    <row r="504" spans="1:64" hidden="1" outlineLevel="1">
      <c r="A504" s="9"/>
      <c r="B504" s="9"/>
      <c r="C504" s="44"/>
      <c r="D504" s="270" t="str">
        <f>Asset3</f>
        <v>Transformers</v>
      </c>
      <c r="E504" s="9"/>
      <c r="F504" s="9"/>
      <c r="G504" s="204">
        <f>'Adjustment for previous period'!G480</f>
        <v>11.053878761136563</v>
      </c>
      <c r="H504" s="111">
        <f t="shared" ref="H504:Q504" si="44">H14*H$7</f>
        <v>11.302649609588739</v>
      </c>
      <c r="I504" s="111">
        <f t="shared" si="44"/>
        <v>7.1382877040581949</v>
      </c>
      <c r="J504" s="111">
        <f t="shared" si="44"/>
        <v>17.150625399531062</v>
      </c>
      <c r="K504" s="111">
        <f t="shared" si="44"/>
        <v>24.214443759764301</v>
      </c>
      <c r="L504" s="111">
        <f t="shared" si="44"/>
        <v>36.097420103782511</v>
      </c>
      <c r="M504" s="111">
        <f t="shared" si="44"/>
        <v>31.713265873741729</v>
      </c>
      <c r="N504" s="111">
        <f t="shared" si="44"/>
        <v>0</v>
      </c>
      <c r="O504" s="111">
        <f t="shared" si="44"/>
        <v>0</v>
      </c>
      <c r="P504" s="111">
        <f t="shared" si="44"/>
        <v>0</v>
      </c>
      <c r="Q504" s="111">
        <f t="shared" si="44"/>
        <v>0</v>
      </c>
      <c r="R504" s="29"/>
      <c r="S504" s="100"/>
      <c r="T504" s="100"/>
      <c r="U504" s="100"/>
      <c r="V504" s="100"/>
      <c r="W504" s="100"/>
      <c r="X504" s="100"/>
      <c r="Y504" s="100"/>
      <c r="Z504" s="100"/>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100"/>
      <c r="BE504" s="100"/>
      <c r="BF504" s="100"/>
      <c r="BG504" s="100"/>
      <c r="BH504" s="100"/>
      <c r="BI504" s="100"/>
      <c r="BJ504" s="100"/>
      <c r="BK504" s="12"/>
      <c r="BL504" s="12"/>
    </row>
    <row r="505" spans="1:64" hidden="1" outlineLevel="1">
      <c r="A505" s="9"/>
      <c r="B505" s="9"/>
      <c r="C505" s="44"/>
      <c r="D505" s="270" t="str">
        <f>Asset4</f>
        <v>Reactive</v>
      </c>
      <c r="E505" s="9"/>
      <c r="F505" s="9"/>
      <c r="G505" s="204">
        <f>'Adjustment for previous period'!G481</f>
        <v>6.86218706704457E-2</v>
      </c>
      <c r="H505" s="111">
        <f t="shared" ref="H505:Q505" si="45">H15*H$7</f>
        <v>1.9939678976990347</v>
      </c>
      <c r="I505" s="111">
        <f t="shared" si="45"/>
        <v>1.7551698343321656</v>
      </c>
      <c r="J505" s="111">
        <f t="shared" si="45"/>
        <v>0.48460459286673163</v>
      </c>
      <c r="K505" s="111">
        <f t="shared" si="45"/>
        <v>1.6735270723031914</v>
      </c>
      <c r="L505" s="111">
        <f t="shared" si="45"/>
        <v>4.2637277644925904</v>
      </c>
      <c r="M505" s="111">
        <f t="shared" si="45"/>
        <v>0.88311270259782448</v>
      </c>
      <c r="N505" s="111">
        <f t="shared" si="45"/>
        <v>0</v>
      </c>
      <c r="O505" s="111">
        <f t="shared" si="45"/>
        <v>0</v>
      </c>
      <c r="P505" s="111">
        <f t="shared" si="45"/>
        <v>0</v>
      </c>
      <c r="Q505" s="111">
        <f t="shared" si="45"/>
        <v>0</v>
      </c>
      <c r="R505" s="29"/>
      <c r="S505" s="100"/>
      <c r="T505" s="100"/>
      <c r="U505" s="100"/>
      <c r="V505" s="100"/>
      <c r="W505" s="100"/>
      <c r="X505" s="100"/>
      <c r="Y505" s="100"/>
      <c r="Z505" s="100"/>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100"/>
      <c r="BE505" s="100"/>
      <c r="BF505" s="100"/>
      <c r="BG505" s="100"/>
      <c r="BH505" s="100"/>
      <c r="BI505" s="100"/>
      <c r="BJ505" s="100"/>
      <c r="BK505" s="12"/>
      <c r="BL505" s="12"/>
    </row>
    <row r="506" spans="1:64" hidden="1" outlineLevel="1">
      <c r="A506" s="9"/>
      <c r="B506" s="9"/>
      <c r="C506" s="44"/>
      <c r="D506" s="270" t="str">
        <f>Asset5</f>
        <v>Towers and Conductor</v>
      </c>
      <c r="E506" s="9"/>
      <c r="F506" s="9"/>
      <c r="G506" s="204">
        <f>'Adjustment for previous period'!G482</f>
        <v>6.5445659541829384</v>
      </c>
      <c r="H506" s="111">
        <f t="shared" ref="H506:Q506" si="46">H16*H$7</f>
        <v>8.1018064053876557</v>
      </c>
      <c r="I506" s="111">
        <f t="shared" si="46"/>
        <v>15.421514271478589</v>
      </c>
      <c r="J506" s="111">
        <f t="shared" si="46"/>
        <v>26.246019865589723</v>
      </c>
      <c r="K506" s="111">
        <f t="shared" si="46"/>
        <v>33.929345294461129</v>
      </c>
      <c r="L506" s="111">
        <f t="shared" si="46"/>
        <v>37.866028753559299</v>
      </c>
      <c r="M506" s="111">
        <f t="shared" si="46"/>
        <v>4.8996194267218405</v>
      </c>
      <c r="N506" s="111">
        <f t="shared" si="46"/>
        <v>0</v>
      </c>
      <c r="O506" s="111">
        <f t="shared" si="46"/>
        <v>0</v>
      </c>
      <c r="P506" s="111">
        <f t="shared" si="46"/>
        <v>0</v>
      </c>
      <c r="Q506" s="111">
        <f t="shared" si="46"/>
        <v>0</v>
      </c>
      <c r="R506" s="29"/>
      <c r="S506" s="100"/>
      <c r="T506" s="100"/>
      <c r="U506" s="100"/>
      <c r="V506" s="100"/>
      <c r="W506" s="100"/>
      <c r="X506" s="100"/>
      <c r="Y506" s="100"/>
      <c r="Z506" s="100"/>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100"/>
      <c r="BE506" s="100"/>
      <c r="BF506" s="100"/>
      <c r="BG506" s="100"/>
      <c r="BH506" s="100"/>
      <c r="BI506" s="100"/>
      <c r="BJ506" s="100"/>
      <c r="BK506" s="12"/>
      <c r="BL506" s="12"/>
    </row>
    <row r="507" spans="1:64" hidden="1" outlineLevel="1">
      <c r="A507" s="9"/>
      <c r="B507" s="9"/>
      <c r="C507" s="44"/>
      <c r="D507" s="270" t="str">
        <f>Asset6</f>
        <v>Establishment</v>
      </c>
      <c r="E507" s="9"/>
      <c r="F507" s="9"/>
      <c r="G507" s="204">
        <f>'Adjustment for previous period'!G483</f>
        <v>9.6801627977624651</v>
      </c>
      <c r="H507" s="111">
        <f t="shared" ref="H507:Q507" si="47">H17*H$7</f>
        <v>11.544024670889147</v>
      </c>
      <c r="I507" s="111">
        <f t="shared" si="47"/>
        <v>11.342432992087168</v>
      </c>
      <c r="J507" s="111">
        <f t="shared" si="47"/>
        <v>4.1197401314291362</v>
      </c>
      <c r="K507" s="111">
        <f t="shared" si="47"/>
        <v>12.023632581237786</v>
      </c>
      <c r="L507" s="111">
        <f t="shared" si="47"/>
        <v>12.557970294729405</v>
      </c>
      <c r="M507" s="111">
        <f t="shared" si="47"/>
        <v>8.7152913284233797</v>
      </c>
      <c r="N507" s="111">
        <f t="shared" si="47"/>
        <v>0</v>
      </c>
      <c r="O507" s="111">
        <f t="shared" si="47"/>
        <v>0</v>
      </c>
      <c r="P507" s="111">
        <f t="shared" si="47"/>
        <v>0</v>
      </c>
      <c r="Q507" s="111">
        <f t="shared" si="47"/>
        <v>0</v>
      </c>
      <c r="R507" s="29"/>
      <c r="S507" s="100"/>
      <c r="T507" s="100"/>
      <c r="U507" s="100"/>
      <c r="V507" s="100"/>
      <c r="W507" s="100"/>
      <c r="X507" s="100"/>
      <c r="Y507" s="100"/>
      <c r="Z507" s="100"/>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100"/>
      <c r="BE507" s="100"/>
      <c r="BF507" s="100"/>
      <c r="BG507" s="100"/>
      <c r="BH507" s="100"/>
      <c r="BI507" s="100"/>
      <c r="BJ507" s="100"/>
      <c r="BK507" s="12"/>
      <c r="BL507" s="12"/>
    </row>
    <row r="508" spans="1:64" hidden="1" outlineLevel="1">
      <c r="A508" s="9"/>
      <c r="B508" s="9"/>
      <c r="C508" s="44"/>
      <c r="D508" s="270" t="str">
        <f>Asset7</f>
        <v>Communications</v>
      </c>
      <c r="E508" s="9"/>
      <c r="F508" s="9"/>
      <c r="G508" s="204">
        <f>'Adjustment for previous period'!G484</f>
        <v>1.872699781732589</v>
      </c>
      <c r="H508" s="111">
        <f t="shared" ref="H508:Q508" si="48">H18*H$7</f>
        <v>8.1752683805660435</v>
      </c>
      <c r="I508" s="111">
        <f t="shared" si="48"/>
        <v>20.358371590143509</v>
      </c>
      <c r="J508" s="111">
        <f t="shared" si="48"/>
        <v>5.129589490814956</v>
      </c>
      <c r="K508" s="111">
        <f t="shared" si="48"/>
        <v>4.1762408390487833</v>
      </c>
      <c r="L508" s="111">
        <f t="shared" si="48"/>
        <v>5.2487489687050672</v>
      </c>
      <c r="M508" s="111">
        <f t="shared" si="48"/>
        <v>5.5868450315369529</v>
      </c>
      <c r="N508" s="111">
        <f t="shared" si="48"/>
        <v>0</v>
      </c>
      <c r="O508" s="111">
        <f t="shared" si="48"/>
        <v>0</v>
      </c>
      <c r="P508" s="111">
        <f t="shared" si="48"/>
        <v>0</v>
      </c>
      <c r="Q508" s="111">
        <f t="shared" si="48"/>
        <v>0</v>
      </c>
      <c r="R508" s="29"/>
      <c r="S508" s="100"/>
      <c r="T508" s="100"/>
      <c r="U508" s="100"/>
      <c r="V508" s="100"/>
      <c r="W508" s="100"/>
      <c r="X508" s="100"/>
      <c r="Y508" s="100"/>
      <c r="Z508" s="100"/>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100"/>
      <c r="BE508" s="100"/>
      <c r="BF508" s="100"/>
      <c r="BG508" s="100"/>
      <c r="BH508" s="100"/>
      <c r="BI508" s="100"/>
      <c r="BJ508" s="100"/>
      <c r="BK508" s="12"/>
      <c r="BL508" s="12"/>
    </row>
    <row r="509" spans="1:64" hidden="1" outlineLevel="1">
      <c r="A509" s="9"/>
      <c r="B509" s="9"/>
      <c r="C509" s="44"/>
      <c r="D509" s="270" t="str">
        <f>Asset8</f>
        <v>Inventory</v>
      </c>
      <c r="E509" s="9"/>
      <c r="F509" s="9"/>
      <c r="G509" s="204">
        <f>'Adjustment for previous period'!G485</f>
        <v>0</v>
      </c>
      <c r="H509" s="111">
        <f t="shared" ref="H509:Q509" si="49">H19*H$7</f>
        <v>0</v>
      </c>
      <c r="I509" s="111">
        <f t="shared" si="49"/>
        <v>0</v>
      </c>
      <c r="J509" s="111">
        <f t="shared" si="49"/>
        <v>0</v>
      </c>
      <c r="K509" s="111">
        <f t="shared" si="49"/>
        <v>0</v>
      </c>
      <c r="L509" s="111">
        <f t="shared" si="49"/>
        <v>0</v>
      </c>
      <c r="M509" s="111">
        <f t="shared" si="49"/>
        <v>0</v>
      </c>
      <c r="N509" s="111">
        <f t="shared" si="49"/>
        <v>0</v>
      </c>
      <c r="O509" s="111">
        <f t="shared" si="49"/>
        <v>0</v>
      </c>
      <c r="P509" s="111">
        <f t="shared" si="49"/>
        <v>0</v>
      </c>
      <c r="Q509" s="111">
        <f t="shared" si="49"/>
        <v>0</v>
      </c>
      <c r="R509" s="29"/>
      <c r="S509" s="100"/>
      <c r="T509" s="100"/>
      <c r="U509" s="100"/>
      <c r="V509" s="100"/>
      <c r="W509" s="100"/>
      <c r="X509" s="100"/>
      <c r="Y509" s="100"/>
      <c r="Z509" s="100"/>
      <c r="AA509" s="228"/>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100"/>
      <c r="BE509" s="100"/>
      <c r="BF509" s="100"/>
      <c r="BG509" s="100"/>
      <c r="BH509" s="100"/>
      <c r="BI509" s="100"/>
      <c r="BJ509" s="100"/>
      <c r="BK509" s="12"/>
      <c r="BL509" s="12"/>
    </row>
    <row r="510" spans="1:64" hidden="1" outlineLevel="1">
      <c r="A510" s="9"/>
      <c r="B510" s="9"/>
      <c r="C510" s="44"/>
      <c r="D510" s="270" t="str">
        <f>Asset9</f>
        <v>IT</v>
      </c>
      <c r="E510" s="9"/>
      <c r="F510" s="9"/>
      <c r="G510" s="204">
        <f>'Adjustment for previous period'!G486</f>
        <v>11.594518635243128</v>
      </c>
      <c r="H510" s="111">
        <f t="shared" ref="H510:Q510" si="50">H20*H$7</f>
        <v>7.3723413866113043</v>
      </c>
      <c r="I510" s="111">
        <f t="shared" si="50"/>
        <v>6.2600872694746332</v>
      </c>
      <c r="J510" s="111">
        <f t="shared" si="50"/>
        <v>12.158906896255059</v>
      </c>
      <c r="K510" s="111">
        <f t="shared" si="50"/>
        <v>11.302926748259951</v>
      </c>
      <c r="L510" s="111">
        <f t="shared" si="50"/>
        <v>13.636616714464715</v>
      </c>
      <c r="M510" s="111">
        <f t="shared" si="50"/>
        <v>18.450401849624821</v>
      </c>
      <c r="N510" s="111">
        <f t="shared" si="50"/>
        <v>0</v>
      </c>
      <c r="O510" s="111">
        <f t="shared" si="50"/>
        <v>0</v>
      </c>
      <c r="P510" s="111">
        <f t="shared" si="50"/>
        <v>0</v>
      </c>
      <c r="Q510" s="111">
        <f t="shared" si="50"/>
        <v>0</v>
      </c>
      <c r="R510" s="29"/>
      <c r="S510" s="100"/>
      <c r="T510" s="100"/>
      <c r="U510" s="100"/>
      <c r="V510" s="100"/>
      <c r="W510" s="100"/>
      <c r="X510" s="100"/>
      <c r="Y510" s="100"/>
      <c r="Z510" s="100"/>
      <c r="AA510" s="228"/>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100"/>
      <c r="BE510" s="100"/>
      <c r="BF510" s="100"/>
      <c r="BG510" s="100"/>
      <c r="BH510" s="100"/>
      <c r="BI510" s="100"/>
      <c r="BJ510" s="100"/>
      <c r="BK510" s="12"/>
      <c r="BL510" s="12"/>
    </row>
    <row r="511" spans="1:64" hidden="1" outlineLevel="1">
      <c r="A511" s="9"/>
      <c r="B511" s="9"/>
      <c r="C511" s="44"/>
      <c r="D511" s="270" t="str">
        <f>Asset10</f>
        <v>Vehicles</v>
      </c>
      <c r="E511" s="9"/>
      <c r="F511" s="9"/>
      <c r="G511" s="204">
        <f>'Adjustment for previous period'!G487</f>
        <v>0.8175254632917035</v>
      </c>
      <c r="H511" s="111">
        <f t="shared" ref="H511:Q511" si="51">H21*H$7</f>
        <v>0.5156157495567939</v>
      </c>
      <c r="I511" s="111">
        <f t="shared" si="51"/>
        <v>0.27275902671004959</v>
      </c>
      <c r="J511" s="111">
        <f t="shared" si="51"/>
        <v>-0.15876617758481823</v>
      </c>
      <c r="K511" s="111">
        <f t="shared" si="51"/>
        <v>0.18061707403220392</v>
      </c>
      <c r="L511" s="111">
        <f t="shared" si="51"/>
        <v>1.277342464471662</v>
      </c>
      <c r="M511" s="111">
        <f t="shared" si="51"/>
        <v>1.6362255018096956</v>
      </c>
      <c r="N511" s="111">
        <f t="shared" si="51"/>
        <v>0</v>
      </c>
      <c r="O511" s="111">
        <f t="shared" si="51"/>
        <v>0</v>
      </c>
      <c r="P511" s="111">
        <f t="shared" si="51"/>
        <v>0</v>
      </c>
      <c r="Q511" s="111">
        <f t="shared" si="51"/>
        <v>0</v>
      </c>
      <c r="R511" s="29"/>
      <c r="S511" s="100"/>
      <c r="T511" s="100"/>
      <c r="U511" s="100"/>
      <c r="V511" s="100"/>
      <c r="W511" s="100"/>
      <c r="X511" s="100"/>
      <c r="Y511" s="100"/>
      <c r="Z511" s="100"/>
      <c r="AA511" s="228"/>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100"/>
      <c r="BE511" s="100"/>
      <c r="BF511" s="100"/>
      <c r="BG511" s="100"/>
      <c r="BH511" s="100"/>
      <c r="BI511" s="100"/>
      <c r="BJ511" s="100"/>
      <c r="BK511" s="12"/>
      <c r="BL511" s="12"/>
    </row>
    <row r="512" spans="1:64" hidden="1" outlineLevel="1">
      <c r="A512" s="9"/>
      <c r="B512" s="9"/>
      <c r="C512" s="44"/>
      <c r="D512" s="270" t="str">
        <f>Asset11</f>
        <v>other</v>
      </c>
      <c r="E512" s="9"/>
      <c r="F512" s="9"/>
      <c r="G512" s="204">
        <f>'Adjustment for previous period'!G488</f>
        <v>2.6889970281706916</v>
      </c>
      <c r="H512" s="111">
        <f t="shared" ref="H512:Q512" si="52">H22*H$7</f>
        <v>3.9336814803136719</v>
      </c>
      <c r="I512" s="111">
        <f t="shared" si="52"/>
        <v>2.7190428401383895</v>
      </c>
      <c r="J512" s="111">
        <f t="shared" si="52"/>
        <v>3.1187286310031386</v>
      </c>
      <c r="K512" s="111">
        <f t="shared" si="52"/>
        <v>1.371030149291468</v>
      </c>
      <c r="L512" s="111">
        <f t="shared" si="52"/>
        <v>2.4136800879952918</v>
      </c>
      <c r="M512" s="111">
        <f t="shared" si="52"/>
        <v>1.654305876742131</v>
      </c>
      <c r="N512" s="111">
        <f t="shared" si="52"/>
        <v>0</v>
      </c>
      <c r="O512" s="111">
        <f t="shared" si="52"/>
        <v>0</v>
      </c>
      <c r="P512" s="111">
        <f t="shared" si="52"/>
        <v>0</v>
      </c>
      <c r="Q512" s="111">
        <f t="shared" si="52"/>
        <v>0</v>
      </c>
      <c r="R512" s="29"/>
      <c r="S512" s="100"/>
      <c r="T512" s="100"/>
      <c r="U512" s="100"/>
      <c r="V512" s="100"/>
      <c r="W512" s="100"/>
      <c r="X512" s="100"/>
      <c r="Y512" s="100"/>
      <c r="Z512" s="100"/>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100"/>
      <c r="BE512" s="100"/>
      <c r="BF512" s="100"/>
      <c r="BG512" s="100"/>
      <c r="BH512" s="100"/>
      <c r="BI512" s="100"/>
      <c r="BJ512" s="100"/>
      <c r="BK512" s="12"/>
      <c r="BL512" s="12"/>
    </row>
    <row r="513" spans="1:64" hidden="1" outlineLevel="1">
      <c r="A513" s="9"/>
      <c r="B513" s="9"/>
      <c r="C513" s="44"/>
      <c r="D513" s="270" t="str">
        <f>Asset12</f>
        <v>premises</v>
      </c>
      <c r="E513" s="9"/>
      <c r="F513" s="9"/>
      <c r="G513" s="204">
        <f>'Adjustment for previous period'!G489</f>
        <v>0.17454558078607782</v>
      </c>
      <c r="H513" s="111">
        <f t="shared" ref="H513:Q513" si="53">H23*H$7</f>
        <v>0.25186962918303596</v>
      </c>
      <c r="I513" s="111">
        <f t="shared" si="53"/>
        <v>0.23580211662395975</v>
      </c>
      <c r="J513" s="111">
        <f t="shared" si="53"/>
        <v>0.13641640878905867</v>
      </c>
      <c r="K513" s="111">
        <f t="shared" si="53"/>
        <v>0.11378054753806466</v>
      </c>
      <c r="L513" s="111">
        <f t="shared" si="53"/>
        <v>0.38346589222928112</v>
      </c>
      <c r="M513" s="111">
        <f t="shared" si="53"/>
        <v>0.21816340024129272</v>
      </c>
      <c r="N513" s="111">
        <f t="shared" si="53"/>
        <v>0</v>
      </c>
      <c r="O513" s="111">
        <f t="shared" si="53"/>
        <v>0</v>
      </c>
      <c r="P513" s="111">
        <f t="shared" si="53"/>
        <v>0</v>
      </c>
      <c r="Q513" s="111">
        <f t="shared" si="53"/>
        <v>0</v>
      </c>
      <c r="R513" s="29"/>
      <c r="S513" s="100"/>
      <c r="T513" s="100"/>
      <c r="U513" s="100"/>
      <c r="V513" s="100"/>
      <c r="W513" s="100"/>
      <c r="X513" s="100"/>
      <c r="Y513" s="100"/>
      <c r="Z513" s="100"/>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100"/>
      <c r="BE513" s="100"/>
      <c r="BF513" s="100"/>
      <c r="BG513" s="100"/>
      <c r="BH513" s="100"/>
      <c r="BI513" s="100"/>
      <c r="BJ513" s="100"/>
      <c r="BK513" s="12"/>
      <c r="BL513" s="12"/>
    </row>
    <row r="514" spans="1:64" hidden="1" outlineLevel="1">
      <c r="A514" s="9"/>
      <c r="B514" s="9"/>
      <c r="C514" s="44"/>
      <c r="D514" s="270" t="str">
        <f>Asset13</f>
        <v>Land</v>
      </c>
      <c r="E514" s="9"/>
      <c r="F514" s="9"/>
      <c r="G514" s="204">
        <f>'Adjustment for previous period'!G490</f>
        <v>0</v>
      </c>
      <c r="H514" s="111">
        <f t="shared" ref="H514:Q514" si="54">H24*H$7</f>
        <v>0</v>
      </c>
      <c r="I514" s="111">
        <f t="shared" si="54"/>
        <v>0</v>
      </c>
      <c r="J514" s="111">
        <f t="shared" si="54"/>
        <v>-0.49676043083659671</v>
      </c>
      <c r="K514" s="111">
        <f t="shared" si="54"/>
        <v>-1.0166953401504202</v>
      </c>
      <c r="L514" s="111">
        <f t="shared" si="54"/>
        <v>-2.2067446033740983</v>
      </c>
      <c r="M514" s="111">
        <f t="shared" si="54"/>
        <v>0</v>
      </c>
      <c r="N514" s="111">
        <f t="shared" si="54"/>
        <v>0</v>
      </c>
      <c r="O514" s="111">
        <f t="shared" si="54"/>
        <v>0</v>
      </c>
      <c r="P514" s="111">
        <f t="shared" si="54"/>
        <v>0</v>
      </c>
      <c r="Q514" s="111">
        <f t="shared" si="54"/>
        <v>0</v>
      </c>
      <c r="R514" s="29"/>
      <c r="S514" s="100"/>
      <c r="T514" s="100"/>
      <c r="U514" s="100"/>
      <c r="V514" s="100"/>
      <c r="W514" s="100"/>
      <c r="X514" s="100"/>
      <c r="Y514" s="100"/>
      <c r="Z514" s="100"/>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100"/>
      <c r="BE514" s="100"/>
      <c r="BF514" s="100"/>
      <c r="BG514" s="100"/>
      <c r="BH514" s="100"/>
      <c r="BI514" s="100"/>
      <c r="BJ514" s="100"/>
      <c r="BK514" s="12"/>
      <c r="BL514" s="12"/>
    </row>
    <row r="515" spans="1:64" hidden="1" outlineLevel="1">
      <c r="A515" s="9"/>
      <c r="B515" s="9"/>
      <c r="C515" s="44"/>
      <c r="D515" s="270" t="str">
        <f>Asset14</f>
        <v>Easements</v>
      </c>
      <c r="E515" s="9"/>
      <c r="F515" s="9"/>
      <c r="G515" s="204">
        <f>'Adjustment for previous period'!G491</f>
        <v>0</v>
      </c>
      <c r="H515" s="111">
        <f t="shared" ref="H515:Q515" si="55">H25*H$7</f>
        <v>0</v>
      </c>
      <c r="I515" s="111">
        <f t="shared" si="55"/>
        <v>0</v>
      </c>
      <c r="J515" s="111">
        <f t="shared" si="55"/>
        <v>0</v>
      </c>
      <c r="K515" s="111">
        <f t="shared" si="55"/>
        <v>0</v>
      </c>
      <c r="L515" s="111">
        <f t="shared" si="55"/>
        <v>0</v>
      </c>
      <c r="M515" s="111">
        <f t="shared" si="55"/>
        <v>0</v>
      </c>
      <c r="N515" s="111">
        <f t="shared" si="55"/>
        <v>0</v>
      </c>
      <c r="O515" s="111">
        <f t="shared" si="55"/>
        <v>0</v>
      </c>
      <c r="P515" s="111">
        <f t="shared" si="55"/>
        <v>0</v>
      </c>
      <c r="Q515" s="111">
        <f t="shared" si="55"/>
        <v>0</v>
      </c>
      <c r="R515" s="29"/>
      <c r="S515" s="100"/>
      <c r="T515" s="100"/>
      <c r="U515" s="100"/>
      <c r="V515" s="100"/>
      <c r="W515" s="100"/>
      <c r="X515" s="100"/>
      <c r="Y515" s="100"/>
      <c r="Z515" s="100"/>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100"/>
      <c r="BE515" s="100"/>
      <c r="BF515" s="100"/>
      <c r="BG515" s="100"/>
      <c r="BH515" s="100"/>
      <c r="BI515" s="100"/>
      <c r="BJ515" s="100"/>
      <c r="BK515" s="12"/>
      <c r="BL515" s="12"/>
    </row>
    <row r="516" spans="1:64" hidden="1" outlineLevel="1">
      <c r="A516" s="9"/>
      <c r="B516" s="9"/>
      <c r="C516" s="44"/>
      <c r="D516" s="270">
        <f>Asset15</f>
        <v>0</v>
      </c>
      <c r="E516" s="9"/>
      <c r="F516" s="9"/>
      <c r="G516" s="204">
        <f>'Adjustment for previous period'!G492</f>
        <v>0</v>
      </c>
      <c r="H516" s="111">
        <f t="shared" ref="H516:Q516" si="56">H26*H$7</f>
        <v>0</v>
      </c>
      <c r="I516" s="111">
        <f t="shared" si="56"/>
        <v>0</v>
      </c>
      <c r="J516" s="111">
        <f t="shared" si="56"/>
        <v>0</v>
      </c>
      <c r="K516" s="111">
        <f t="shared" si="56"/>
        <v>0</v>
      </c>
      <c r="L516" s="111">
        <f t="shared" si="56"/>
        <v>0</v>
      </c>
      <c r="M516" s="111">
        <f t="shared" si="56"/>
        <v>0</v>
      </c>
      <c r="N516" s="111">
        <f t="shared" si="56"/>
        <v>0</v>
      </c>
      <c r="O516" s="111">
        <f t="shared" si="56"/>
        <v>0</v>
      </c>
      <c r="P516" s="111">
        <f t="shared" si="56"/>
        <v>0</v>
      </c>
      <c r="Q516" s="111">
        <f t="shared" si="56"/>
        <v>0</v>
      </c>
      <c r="R516" s="29"/>
      <c r="S516" s="100"/>
      <c r="T516" s="100"/>
      <c r="U516" s="100"/>
      <c r="V516" s="100"/>
      <c r="W516" s="100"/>
      <c r="X516" s="100"/>
      <c r="Y516" s="100"/>
      <c r="Z516" s="100"/>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100"/>
      <c r="BE516" s="100"/>
      <c r="BF516" s="100"/>
      <c r="BG516" s="100"/>
      <c r="BH516" s="100"/>
      <c r="BI516" s="100"/>
      <c r="BJ516" s="100"/>
      <c r="BK516" s="12"/>
      <c r="BL516" s="12"/>
    </row>
    <row r="517" spans="1:64" hidden="1" outlineLevel="1">
      <c r="A517" s="9"/>
      <c r="B517" s="9"/>
      <c r="C517" s="44"/>
      <c r="D517" s="270">
        <f>Asset16</f>
        <v>0</v>
      </c>
      <c r="E517" s="9"/>
      <c r="F517" s="9"/>
      <c r="G517" s="204">
        <f>'Adjustment for previous period'!G493</f>
        <v>0</v>
      </c>
      <c r="H517" s="111">
        <f t="shared" ref="H517:Q517" si="57">H27*H$7</f>
        <v>0</v>
      </c>
      <c r="I517" s="111">
        <f t="shared" si="57"/>
        <v>0</v>
      </c>
      <c r="J517" s="111">
        <f t="shared" si="57"/>
        <v>0</v>
      </c>
      <c r="K517" s="111">
        <f t="shared" si="57"/>
        <v>0</v>
      </c>
      <c r="L517" s="111">
        <f t="shared" si="57"/>
        <v>0</v>
      </c>
      <c r="M517" s="111">
        <f t="shared" si="57"/>
        <v>0</v>
      </c>
      <c r="N517" s="111">
        <f t="shared" si="57"/>
        <v>0</v>
      </c>
      <c r="O517" s="111">
        <f t="shared" si="57"/>
        <v>0</v>
      </c>
      <c r="P517" s="111">
        <f t="shared" si="57"/>
        <v>0</v>
      </c>
      <c r="Q517" s="111">
        <f t="shared" si="57"/>
        <v>0</v>
      </c>
      <c r="R517" s="29"/>
      <c r="S517" s="100"/>
      <c r="T517" s="100"/>
      <c r="U517" s="100"/>
      <c r="V517" s="100"/>
      <c r="W517" s="100"/>
      <c r="X517" s="100"/>
      <c r="Y517" s="100"/>
      <c r="Z517" s="100"/>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100"/>
      <c r="BE517" s="100"/>
      <c r="BF517" s="100"/>
      <c r="BG517" s="100"/>
      <c r="BH517" s="100"/>
      <c r="BI517" s="100"/>
      <c r="BJ517" s="100"/>
      <c r="BK517" s="12"/>
      <c r="BL517" s="12"/>
    </row>
    <row r="518" spans="1:64" hidden="1" outlineLevel="1">
      <c r="A518" s="9"/>
      <c r="B518" s="9"/>
      <c r="C518" s="44"/>
      <c r="D518" s="270">
        <f>Asset17</f>
        <v>0</v>
      </c>
      <c r="E518" s="9"/>
      <c r="F518" s="9"/>
      <c r="G518" s="204">
        <f>'Adjustment for previous period'!G494</f>
        <v>0</v>
      </c>
      <c r="H518" s="111">
        <f t="shared" ref="H518:Q518" si="58">H28*H$7</f>
        <v>0</v>
      </c>
      <c r="I518" s="111">
        <f t="shared" si="58"/>
        <v>0</v>
      </c>
      <c r="J518" s="111">
        <f t="shared" si="58"/>
        <v>0</v>
      </c>
      <c r="K518" s="111">
        <f t="shared" si="58"/>
        <v>0</v>
      </c>
      <c r="L518" s="111">
        <f t="shared" si="58"/>
        <v>0</v>
      </c>
      <c r="M518" s="111">
        <f t="shared" si="58"/>
        <v>0</v>
      </c>
      <c r="N518" s="111">
        <f t="shared" si="58"/>
        <v>0</v>
      </c>
      <c r="O518" s="111">
        <f t="shared" si="58"/>
        <v>0</v>
      </c>
      <c r="P518" s="111">
        <f t="shared" si="58"/>
        <v>0</v>
      </c>
      <c r="Q518" s="111">
        <f t="shared" si="58"/>
        <v>0</v>
      </c>
      <c r="R518" s="29"/>
      <c r="S518" s="100"/>
      <c r="T518" s="100"/>
      <c r="U518" s="100"/>
      <c r="V518" s="100"/>
      <c r="W518" s="100"/>
      <c r="X518" s="100"/>
      <c r="Y518" s="100"/>
      <c r="Z518" s="100"/>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100"/>
      <c r="BE518" s="100"/>
      <c r="BF518" s="100"/>
      <c r="BG518" s="100"/>
      <c r="BH518" s="100"/>
      <c r="BI518" s="100"/>
      <c r="BJ518" s="100"/>
      <c r="BK518" s="12"/>
      <c r="BL518" s="12"/>
    </row>
    <row r="519" spans="1:64" hidden="1" outlineLevel="1">
      <c r="A519" s="9"/>
      <c r="B519" s="9"/>
      <c r="C519" s="44"/>
      <c r="D519" s="270">
        <f>Asset18</f>
        <v>0</v>
      </c>
      <c r="E519" s="9"/>
      <c r="F519" s="9"/>
      <c r="G519" s="204">
        <f>'Adjustment for previous period'!G495</f>
        <v>0</v>
      </c>
      <c r="H519" s="111">
        <f t="shared" ref="H519:Q519" si="59">H29*H$7</f>
        <v>0</v>
      </c>
      <c r="I519" s="111">
        <f t="shared" si="59"/>
        <v>0</v>
      </c>
      <c r="J519" s="111">
        <f t="shared" si="59"/>
        <v>0</v>
      </c>
      <c r="K519" s="111">
        <f t="shared" si="59"/>
        <v>0</v>
      </c>
      <c r="L519" s="111">
        <f t="shared" si="59"/>
        <v>0</v>
      </c>
      <c r="M519" s="111">
        <f t="shared" si="59"/>
        <v>0</v>
      </c>
      <c r="N519" s="111">
        <f t="shared" si="59"/>
        <v>0</v>
      </c>
      <c r="O519" s="111">
        <f t="shared" si="59"/>
        <v>0</v>
      </c>
      <c r="P519" s="111">
        <f t="shared" si="59"/>
        <v>0</v>
      </c>
      <c r="Q519" s="111">
        <f t="shared" si="59"/>
        <v>0</v>
      </c>
      <c r="R519" s="29"/>
      <c r="S519" s="100"/>
      <c r="T519" s="100"/>
      <c r="U519" s="100"/>
      <c r="V519" s="100"/>
      <c r="W519" s="100"/>
      <c r="X519" s="100"/>
      <c r="Y519" s="100"/>
      <c r="Z519" s="100"/>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100"/>
      <c r="BE519" s="100"/>
      <c r="BF519" s="100"/>
      <c r="BG519" s="100"/>
      <c r="BH519" s="100"/>
      <c r="BI519" s="100"/>
      <c r="BJ519" s="100"/>
      <c r="BK519" s="12"/>
      <c r="BL519" s="12"/>
    </row>
    <row r="520" spans="1:64" hidden="1" outlineLevel="1">
      <c r="A520" s="9"/>
      <c r="B520" s="9"/>
      <c r="C520" s="44"/>
      <c r="D520" s="270">
        <f>Asset19</f>
        <v>0</v>
      </c>
      <c r="E520" s="9"/>
      <c r="F520" s="9"/>
      <c r="G520" s="204">
        <f>'Adjustment for previous period'!G496</f>
        <v>0</v>
      </c>
      <c r="H520" s="111">
        <f t="shared" ref="H520:Q520" si="60">H30*H$7</f>
        <v>0</v>
      </c>
      <c r="I520" s="111">
        <f t="shared" si="60"/>
        <v>0</v>
      </c>
      <c r="J520" s="111">
        <f t="shared" si="60"/>
        <v>0</v>
      </c>
      <c r="K520" s="111">
        <f t="shared" si="60"/>
        <v>0</v>
      </c>
      <c r="L520" s="111">
        <f t="shared" si="60"/>
        <v>0</v>
      </c>
      <c r="M520" s="111">
        <f t="shared" si="60"/>
        <v>0</v>
      </c>
      <c r="N520" s="111">
        <f t="shared" si="60"/>
        <v>0</v>
      </c>
      <c r="O520" s="111">
        <f t="shared" si="60"/>
        <v>0</v>
      </c>
      <c r="P520" s="111">
        <f t="shared" si="60"/>
        <v>0</v>
      </c>
      <c r="Q520" s="111">
        <f t="shared" si="60"/>
        <v>0</v>
      </c>
      <c r="R520" s="29"/>
      <c r="S520" s="100"/>
      <c r="T520" s="100"/>
      <c r="U520" s="100"/>
      <c r="V520" s="100"/>
      <c r="W520" s="100"/>
      <c r="X520" s="100"/>
      <c r="Y520" s="100"/>
      <c r="Z520" s="100"/>
      <c r="AA520" s="228"/>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100"/>
      <c r="BE520" s="100"/>
      <c r="BF520" s="100"/>
      <c r="BG520" s="100"/>
      <c r="BH520" s="100"/>
      <c r="BI520" s="100"/>
      <c r="BJ520" s="100"/>
      <c r="BK520" s="12"/>
      <c r="BL520" s="12"/>
    </row>
    <row r="521" spans="1:64" hidden="1" outlineLevel="1">
      <c r="A521" s="9"/>
      <c r="B521" s="9"/>
      <c r="C521" s="44"/>
      <c r="D521" s="270">
        <f>Asset20</f>
        <v>0</v>
      </c>
      <c r="E521" s="9"/>
      <c r="F521" s="9"/>
      <c r="G521" s="204">
        <f>'Adjustment for previous period'!G497</f>
        <v>0</v>
      </c>
      <c r="H521" s="111">
        <f>H31*H$7</f>
        <v>0</v>
      </c>
      <c r="I521" s="111">
        <f t="shared" ref="I521:Q521" si="61">I31*I$7</f>
        <v>0</v>
      </c>
      <c r="J521" s="111">
        <f t="shared" si="61"/>
        <v>0</v>
      </c>
      <c r="K521" s="111">
        <f t="shared" si="61"/>
        <v>0</v>
      </c>
      <c r="L521" s="111">
        <f t="shared" si="61"/>
        <v>0</v>
      </c>
      <c r="M521" s="111">
        <f t="shared" si="61"/>
        <v>0</v>
      </c>
      <c r="N521" s="111">
        <f t="shared" si="61"/>
        <v>0</v>
      </c>
      <c r="O521" s="111">
        <f t="shared" si="61"/>
        <v>0</v>
      </c>
      <c r="P521" s="111">
        <f t="shared" si="61"/>
        <v>0</v>
      </c>
      <c r="Q521" s="111">
        <f t="shared" si="61"/>
        <v>0</v>
      </c>
      <c r="R521" s="29"/>
      <c r="S521" s="100"/>
      <c r="T521" s="100"/>
      <c r="U521" s="100"/>
      <c r="V521" s="100"/>
      <c r="W521" s="100"/>
      <c r="X521" s="100"/>
      <c r="Y521" s="100"/>
      <c r="Z521" s="100"/>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100"/>
      <c r="BE521" s="100"/>
      <c r="BF521" s="100"/>
      <c r="BG521" s="100"/>
      <c r="BH521" s="100"/>
      <c r="BI521" s="100"/>
      <c r="BJ521" s="100"/>
      <c r="BK521" s="12"/>
      <c r="BL521" s="12"/>
    </row>
    <row r="522" spans="1:64" hidden="1" outlineLevel="1">
      <c r="A522" s="9"/>
      <c r="B522" s="9"/>
      <c r="C522" s="44"/>
      <c r="D522" s="270">
        <f>Asset21</f>
        <v>0</v>
      </c>
      <c r="E522" s="9"/>
      <c r="F522" s="9"/>
      <c r="G522" s="204">
        <f>'Adjustment for previous period'!G498</f>
        <v>0</v>
      </c>
      <c r="H522" s="111">
        <f t="shared" ref="H522:Q530" si="62">H32*H$7</f>
        <v>0</v>
      </c>
      <c r="I522" s="111">
        <f t="shared" si="62"/>
        <v>0</v>
      </c>
      <c r="J522" s="111">
        <f t="shared" si="62"/>
        <v>0</v>
      </c>
      <c r="K522" s="111">
        <f t="shared" si="62"/>
        <v>0</v>
      </c>
      <c r="L522" s="111">
        <f t="shared" si="62"/>
        <v>0</v>
      </c>
      <c r="M522" s="111">
        <f>M32*M$7</f>
        <v>0</v>
      </c>
      <c r="N522" s="111">
        <f>N32*N$7</f>
        <v>0</v>
      </c>
      <c r="O522" s="111">
        <f>O32*O$7</f>
        <v>0</v>
      </c>
      <c r="P522" s="111">
        <f>P32*P$7</f>
        <v>0</v>
      </c>
      <c r="Q522" s="111">
        <f>Q32*Q$7</f>
        <v>0</v>
      </c>
      <c r="R522" s="29"/>
      <c r="S522" s="100"/>
      <c r="T522" s="100"/>
      <c r="U522" s="100"/>
      <c r="V522" s="100"/>
      <c r="W522" s="100"/>
      <c r="X522" s="100"/>
      <c r="Y522" s="100"/>
      <c r="Z522" s="100"/>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100"/>
      <c r="BE522" s="100"/>
      <c r="BF522" s="100"/>
      <c r="BG522" s="100"/>
      <c r="BH522" s="100"/>
      <c r="BI522" s="100"/>
      <c r="BJ522" s="100"/>
      <c r="BK522" s="12"/>
      <c r="BL522" s="12"/>
    </row>
    <row r="523" spans="1:64" hidden="1" outlineLevel="1">
      <c r="A523" s="9"/>
      <c r="B523" s="9"/>
      <c r="C523" s="44"/>
      <c r="D523" s="270">
        <f>Asset22</f>
        <v>0</v>
      </c>
      <c r="E523" s="9"/>
      <c r="F523" s="9"/>
      <c r="G523" s="204">
        <f>'Adjustment for previous period'!G499</f>
        <v>0</v>
      </c>
      <c r="H523" s="111">
        <f t="shared" si="62"/>
        <v>0</v>
      </c>
      <c r="I523" s="111">
        <f t="shared" si="62"/>
        <v>0</v>
      </c>
      <c r="J523" s="111">
        <f t="shared" si="62"/>
        <v>0</v>
      </c>
      <c r="K523" s="111">
        <f t="shared" si="62"/>
        <v>0</v>
      </c>
      <c r="L523" s="111">
        <f t="shared" si="62"/>
        <v>0</v>
      </c>
      <c r="M523" s="111">
        <f t="shared" si="62"/>
        <v>0</v>
      </c>
      <c r="N523" s="111">
        <f t="shared" si="62"/>
        <v>0</v>
      </c>
      <c r="O523" s="111">
        <f t="shared" si="62"/>
        <v>0</v>
      </c>
      <c r="P523" s="111">
        <f t="shared" si="62"/>
        <v>0</v>
      </c>
      <c r="Q523" s="111">
        <f t="shared" si="62"/>
        <v>0</v>
      </c>
      <c r="R523" s="29"/>
      <c r="S523" s="100"/>
      <c r="T523" s="100"/>
      <c r="U523" s="100"/>
      <c r="V523" s="100"/>
      <c r="W523" s="100"/>
      <c r="X523" s="100"/>
      <c r="Y523" s="100"/>
      <c r="Z523" s="100"/>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100"/>
      <c r="BE523" s="100"/>
      <c r="BF523" s="100"/>
      <c r="BG523" s="100"/>
      <c r="BH523" s="100"/>
      <c r="BI523" s="100"/>
      <c r="BJ523" s="100"/>
      <c r="BK523" s="12"/>
      <c r="BL523" s="12"/>
    </row>
    <row r="524" spans="1:64" hidden="1" outlineLevel="1">
      <c r="A524" s="9"/>
      <c r="B524" s="9"/>
      <c r="C524" s="44"/>
      <c r="D524" s="270">
        <f>Asset23</f>
        <v>0</v>
      </c>
      <c r="E524" s="9"/>
      <c r="F524" s="9"/>
      <c r="G524" s="204">
        <f>'Adjustment for previous period'!G500</f>
        <v>0</v>
      </c>
      <c r="H524" s="111">
        <f t="shared" si="62"/>
        <v>0</v>
      </c>
      <c r="I524" s="111">
        <f t="shared" si="62"/>
        <v>0</v>
      </c>
      <c r="J524" s="111">
        <f t="shared" si="62"/>
        <v>0</v>
      </c>
      <c r="K524" s="111">
        <f t="shared" si="62"/>
        <v>0</v>
      </c>
      <c r="L524" s="111">
        <f t="shared" si="62"/>
        <v>0</v>
      </c>
      <c r="M524" s="111">
        <f t="shared" si="62"/>
        <v>0</v>
      </c>
      <c r="N524" s="111">
        <f t="shared" si="62"/>
        <v>0</v>
      </c>
      <c r="O524" s="111">
        <f t="shared" si="62"/>
        <v>0</v>
      </c>
      <c r="P524" s="111">
        <f t="shared" si="62"/>
        <v>0</v>
      </c>
      <c r="Q524" s="111">
        <f t="shared" si="62"/>
        <v>0</v>
      </c>
      <c r="R524" s="29"/>
      <c r="S524" s="100"/>
      <c r="T524" s="100"/>
      <c r="U524" s="100"/>
      <c r="V524" s="100"/>
      <c r="W524" s="100"/>
      <c r="X524" s="100"/>
      <c r="Y524" s="100"/>
      <c r="Z524" s="100"/>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100"/>
      <c r="BE524" s="100"/>
      <c r="BF524" s="100"/>
      <c r="BG524" s="100"/>
      <c r="BH524" s="100"/>
      <c r="BI524" s="100"/>
      <c r="BJ524" s="100"/>
      <c r="BK524" s="12"/>
      <c r="BL524" s="12"/>
    </row>
    <row r="525" spans="1:64" hidden="1" outlineLevel="1">
      <c r="A525" s="9"/>
      <c r="B525" s="9"/>
      <c r="C525" s="44"/>
      <c r="D525" s="270">
        <f>Asset24</f>
        <v>0</v>
      </c>
      <c r="E525" s="9"/>
      <c r="F525" s="9"/>
      <c r="G525" s="204">
        <f>'Adjustment for previous period'!G501</f>
        <v>0</v>
      </c>
      <c r="H525" s="111">
        <f t="shared" si="62"/>
        <v>0</v>
      </c>
      <c r="I525" s="111">
        <f t="shared" si="62"/>
        <v>0</v>
      </c>
      <c r="J525" s="111">
        <f t="shared" si="62"/>
        <v>0</v>
      </c>
      <c r="K525" s="111">
        <f t="shared" si="62"/>
        <v>0</v>
      </c>
      <c r="L525" s="111">
        <f t="shared" si="62"/>
        <v>0</v>
      </c>
      <c r="M525" s="111">
        <f t="shared" si="62"/>
        <v>0</v>
      </c>
      <c r="N525" s="111">
        <f t="shared" si="62"/>
        <v>0</v>
      </c>
      <c r="O525" s="111">
        <f t="shared" si="62"/>
        <v>0</v>
      </c>
      <c r="P525" s="111">
        <f t="shared" si="62"/>
        <v>0</v>
      </c>
      <c r="Q525" s="111">
        <f t="shared" si="62"/>
        <v>0</v>
      </c>
      <c r="R525" s="29"/>
      <c r="S525" s="100"/>
      <c r="T525" s="100"/>
      <c r="U525" s="100"/>
      <c r="V525" s="100"/>
      <c r="W525" s="100"/>
      <c r="X525" s="100"/>
      <c r="Y525" s="100"/>
      <c r="Z525" s="100"/>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100"/>
      <c r="BE525" s="100"/>
      <c r="BF525" s="100"/>
      <c r="BG525" s="100"/>
      <c r="BH525" s="100"/>
      <c r="BI525" s="100"/>
      <c r="BJ525" s="100"/>
      <c r="BK525" s="12"/>
      <c r="BL525" s="12"/>
    </row>
    <row r="526" spans="1:64" hidden="1" outlineLevel="1">
      <c r="A526" s="9"/>
      <c r="B526" s="9"/>
      <c r="C526" s="44"/>
      <c r="D526" s="270">
        <f>Asset25</f>
        <v>0</v>
      </c>
      <c r="E526" s="9"/>
      <c r="F526" s="9"/>
      <c r="G526" s="204">
        <f>'Adjustment for previous period'!G502</f>
        <v>0</v>
      </c>
      <c r="H526" s="111">
        <f t="shared" si="62"/>
        <v>0</v>
      </c>
      <c r="I526" s="111">
        <f t="shared" si="62"/>
        <v>0</v>
      </c>
      <c r="J526" s="111">
        <f t="shared" si="62"/>
        <v>0</v>
      </c>
      <c r="K526" s="111">
        <f t="shared" si="62"/>
        <v>0</v>
      </c>
      <c r="L526" s="111">
        <f t="shared" si="62"/>
        <v>0</v>
      </c>
      <c r="M526" s="111">
        <f t="shared" si="62"/>
        <v>0</v>
      </c>
      <c r="N526" s="111">
        <f t="shared" si="62"/>
        <v>0</v>
      </c>
      <c r="O526" s="111">
        <f t="shared" si="62"/>
        <v>0</v>
      </c>
      <c r="P526" s="111">
        <f t="shared" si="62"/>
        <v>0</v>
      </c>
      <c r="Q526" s="111">
        <f t="shared" si="62"/>
        <v>0</v>
      </c>
      <c r="R526" s="29"/>
      <c r="S526" s="100"/>
      <c r="T526" s="100"/>
      <c r="U526" s="100"/>
      <c r="V526" s="100"/>
      <c r="W526" s="100"/>
      <c r="X526" s="100"/>
      <c r="Y526" s="100"/>
      <c r="Z526" s="100"/>
      <c r="AA526" s="228"/>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100"/>
      <c r="BE526" s="100"/>
      <c r="BF526" s="100"/>
      <c r="BG526" s="100"/>
      <c r="BH526" s="100"/>
      <c r="BI526" s="100"/>
      <c r="BJ526" s="100"/>
      <c r="BK526" s="12"/>
      <c r="BL526" s="12"/>
    </row>
    <row r="527" spans="1:64" hidden="1" outlineLevel="1">
      <c r="A527" s="9"/>
      <c r="B527" s="9"/>
      <c r="C527" s="44"/>
      <c r="D527" s="270">
        <f>Asset26</f>
        <v>0</v>
      </c>
      <c r="E527" s="9"/>
      <c r="F527" s="9"/>
      <c r="G527" s="204">
        <f>'Adjustment for previous period'!G503</f>
        <v>0</v>
      </c>
      <c r="H527" s="111">
        <f t="shared" si="62"/>
        <v>0</v>
      </c>
      <c r="I527" s="111">
        <f t="shared" si="62"/>
        <v>0</v>
      </c>
      <c r="J527" s="111">
        <f t="shared" si="62"/>
        <v>0</v>
      </c>
      <c r="K527" s="111">
        <f t="shared" si="62"/>
        <v>0</v>
      </c>
      <c r="L527" s="111">
        <f t="shared" si="62"/>
        <v>0</v>
      </c>
      <c r="M527" s="111">
        <f t="shared" si="62"/>
        <v>0</v>
      </c>
      <c r="N527" s="111">
        <f t="shared" si="62"/>
        <v>0</v>
      </c>
      <c r="O527" s="111">
        <f t="shared" si="62"/>
        <v>0</v>
      </c>
      <c r="P527" s="111">
        <f t="shared" si="62"/>
        <v>0</v>
      </c>
      <c r="Q527" s="111">
        <f t="shared" si="62"/>
        <v>0</v>
      </c>
      <c r="R527" s="29"/>
      <c r="S527" s="100"/>
      <c r="T527" s="100"/>
      <c r="U527" s="100"/>
      <c r="V527" s="100"/>
      <c r="W527" s="100"/>
      <c r="X527" s="100"/>
      <c r="Y527" s="100"/>
      <c r="Z527" s="100"/>
      <c r="AA527" s="228"/>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100"/>
      <c r="BE527" s="100"/>
      <c r="BF527" s="100"/>
      <c r="BG527" s="100"/>
      <c r="BH527" s="100"/>
      <c r="BI527" s="100"/>
      <c r="BJ527" s="100"/>
      <c r="BK527" s="12"/>
      <c r="BL527" s="12"/>
    </row>
    <row r="528" spans="1:64" hidden="1" outlineLevel="1">
      <c r="A528" s="9"/>
      <c r="B528" s="9"/>
      <c r="C528" s="44"/>
      <c r="D528" s="270">
        <f>Asset27</f>
        <v>0</v>
      </c>
      <c r="E528" s="9"/>
      <c r="F528" s="9"/>
      <c r="G528" s="204">
        <f>'Adjustment for previous period'!G504</f>
        <v>0</v>
      </c>
      <c r="H528" s="111">
        <f t="shared" si="62"/>
        <v>0</v>
      </c>
      <c r="I528" s="111">
        <f t="shared" si="62"/>
        <v>0</v>
      </c>
      <c r="J528" s="111">
        <f t="shared" si="62"/>
        <v>0</v>
      </c>
      <c r="K528" s="111">
        <f t="shared" si="62"/>
        <v>0</v>
      </c>
      <c r="L528" s="111">
        <f t="shared" si="62"/>
        <v>0</v>
      </c>
      <c r="M528" s="111">
        <f t="shared" si="62"/>
        <v>0</v>
      </c>
      <c r="N528" s="111">
        <f t="shared" si="62"/>
        <v>0</v>
      </c>
      <c r="O528" s="111">
        <f t="shared" si="62"/>
        <v>0</v>
      </c>
      <c r="P528" s="111">
        <f t="shared" si="62"/>
        <v>0</v>
      </c>
      <c r="Q528" s="111">
        <f t="shared" si="62"/>
        <v>0</v>
      </c>
      <c r="R528" s="29"/>
      <c r="S528" s="100"/>
      <c r="T528" s="100"/>
      <c r="U528" s="100"/>
      <c r="V528" s="100"/>
      <c r="W528" s="100"/>
      <c r="X528" s="100"/>
      <c r="Y528" s="100"/>
      <c r="Z528" s="100"/>
      <c r="AA528" s="228"/>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100"/>
      <c r="BE528" s="100"/>
      <c r="BF528" s="100"/>
      <c r="BG528" s="100"/>
      <c r="BH528" s="100"/>
      <c r="BI528" s="100"/>
      <c r="BJ528" s="100"/>
      <c r="BK528" s="12"/>
      <c r="BL528" s="12"/>
    </row>
    <row r="529" spans="1:64" hidden="1" outlineLevel="1">
      <c r="A529" s="9"/>
      <c r="B529" s="9"/>
      <c r="C529" s="44"/>
      <c r="D529" s="270">
        <f>Asset28</f>
        <v>0</v>
      </c>
      <c r="E529" s="9"/>
      <c r="F529" s="9"/>
      <c r="G529" s="204">
        <f>'Adjustment for previous period'!G505</f>
        <v>0</v>
      </c>
      <c r="H529" s="111">
        <f t="shared" si="62"/>
        <v>0</v>
      </c>
      <c r="I529" s="111">
        <f t="shared" si="62"/>
        <v>0</v>
      </c>
      <c r="J529" s="111">
        <f t="shared" si="62"/>
        <v>0</v>
      </c>
      <c r="K529" s="111">
        <f t="shared" si="62"/>
        <v>0</v>
      </c>
      <c r="L529" s="111">
        <f t="shared" si="62"/>
        <v>0</v>
      </c>
      <c r="M529" s="111">
        <f t="shared" si="62"/>
        <v>0</v>
      </c>
      <c r="N529" s="111">
        <f t="shared" si="62"/>
        <v>0</v>
      </c>
      <c r="O529" s="111">
        <f t="shared" si="62"/>
        <v>0</v>
      </c>
      <c r="P529" s="111">
        <f t="shared" si="62"/>
        <v>0</v>
      </c>
      <c r="Q529" s="111">
        <f t="shared" si="62"/>
        <v>0</v>
      </c>
      <c r="R529" s="29"/>
      <c r="S529" s="100"/>
      <c r="T529" s="100"/>
      <c r="U529" s="100"/>
      <c r="V529" s="100"/>
      <c r="W529" s="100"/>
      <c r="X529" s="100"/>
      <c r="Y529" s="100"/>
      <c r="Z529" s="100"/>
      <c r="AA529" s="228"/>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100"/>
      <c r="BE529" s="100"/>
      <c r="BF529" s="100"/>
      <c r="BG529" s="100"/>
      <c r="BH529" s="100"/>
      <c r="BI529" s="100"/>
      <c r="BJ529" s="100"/>
      <c r="BK529" s="12"/>
      <c r="BL529" s="12"/>
    </row>
    <row r="530" spans="1:64" hidden="1" outlineLevel="1">
      <c r="A530" s="9"/>
      <c r="B530" s="9"/>
      <c r="C530" s="44"/>
      <c r="D530" s="270">
        <f>Asset29</f>
        <v>0</v>
      </c>
      <c r="E530" s="9"/>
      <c r="F530" s="9"/>
      <c r="G530" s="204">
        <f>'Adjustment for previous period'!G506</f>
        <v>0</v>
      </c>
      <c r="H530" s="111">
        <f t="shared" si="62"/>
        <v>0</v>
      </c>
      <c r="I530" s="111">
        <f t="shared" si="62"/>
        <v>0</v>
      </c>
      <c r="J530" s="111">
        <f t="shared" si="62"/>
        <v>0</v>
      </c>
      <c r="K530" s="111">
        <f t="shared" si="62"/>
        <v>0</v>
      </c>
      <c r="L530" s="111">
        <f t="shared" si="62"/>
        <v>0</v>
      </c>
      <c r="M530" s="111">
        <f t="shared" si="62"/>
        <v>0</v>
      </c>
      <c r="N530" s="111">
        <f t="shared" si="62"/>
        <v>0</v>
      </c>
      <c r="O530" s="111">
        <f t="shared" si="62"/>
        <v>0</v>
      </c>
      <c r="P530" s="111">
        <f t="shared" si="62"/>
        <v>0</v>
      </c>
      <c r="Q530" s="111">
        <f t="shared" si="62"/>
        <v>0</v>
      </c>
      <c r="R530" s="29"/>
      <c r="S530" s="100"/>
      <c r="T530" s="100"/>
      <c r="U530" s="100"/>
      <c r="V530" s="100"/>
      <c r="W530" s="100"/>
      <c r="X530" s="100"/>
      <c r="Y530" s="100"/>
      <c r="Z530" s="100"/>
      <c r="AA530" s="228"/>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100"/>
      <c r="BE530" s="100"/>
      <c r="BF530" s="100"/>
      <c r="BG530" s="100"/>
      <c r="BH530" s="100"/>
      <c r="BI530" s="100"/>
      <c r="BJ530" s="100"/>
      <c r="BK530" s="12"/>
      <c r="BL530" s="12"/>
    </row>
    <row r="531" spans="1:64" hidden="1" outlineLevel="1">
      <c r="A531" s="9"/>
      <c r="B531" s="9"/>
      <c r="C531" s="44"/>
      <c r="D531" s="270">
        <f>Asset30</f>
        <v>0</v>
      </c>
      <c r="E531" s="9"/>
      <c r="F531" s="9"/>
      <c r="G531" s="204">
        <f>'Adjustment for previous period'!G507</f>
        <v>0</v>
      </c>
      <c r="H531" s="111">
        <f t="shared" ref="H531:Q531" si="63">H41*H$7</f>
        <v>0</v>
      </c>
      <c r="I531" s="111">
        <f t="shared" si="63"/>
        <v>0</v>
      </c>
      <c r="J531" s="111">
        <f t="shared" si="63"/>
        <v>0</v>
      </c>
      <c r="K531" s="111">
        <f t="shared" si="63"/>
        <v>0</v>
      </c>
      <c r="L531" s="111">
        <f t="shared" si="63"/>
        <v>0</v>
      </c>
      <c r="M531" s="111">
        <f t="shared" si="63"/>
        <v>0</v>
      </c>
      <c r="N531" s="111">
        <f t="shared" si="63"/>
        <v>0</v>
      </c>
      <c r="O531" s="111">
        <f t="shared" si="63"/>
        <v>0</v>
      </c>
      <c r="P531" s="111">
        <f t="shared" si="63"/>
        <v>0</v>
      </c>
      <c r="Q531" s="111">
        <f t="shared" si="63"/>
        <v>0</v>
      </c>
      <c r="R531" s="29"/>
      <c r="S531" s="100"/>
      <c r="T531" s="100"/>
      <c r="U531" s="100"/>
      <c r="V531" s="100"/>
      <c r="W531" s="100"/>
      <c r="X531" s="100"/>
      <c r="Y531" s="100"/>
      <c r="Z531" s="100"/>
      <c r="AA531" s="228"/>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100"/>
      <c r="BE531" s="100"/>
      <c r="BF531" s="100"/>
      <c r="BG531" s="100"/>
      <c r="BH531" s="100"/>
      <c r="BI531" s="100"/>
      <c r="BJ531" s="100"/>
      <c r="BK531" s="12"/>
      <c r="BL531" s="12"/>
    </row>
    <row r="532" spans="1:64" collapsed="1">
      <c r="A532" s="9"/>
      <c r="B532" s="9"/>
      <c r="C532" s="44"/>
      <c r="D532" s="113"/>
      <c r="E532" s="9"/>
      <c r="F532" s="9"/>
      <c r="G532" s="208"/>
      <c r="H532" s="35"/>
      <c r="I532" s="35"/>
      <c r="J532" s="35"/>
      <c r="K532" s="35"/>
      <c r="L532" s="35"/>
      <c r="M532" s="35"/>
      <c r="N532" s="29"/>
      <c r="O532" s="29"/>
      <c r="P532" s="29"/>
      <c r="Q532" s="29"/>
      <c r="R532" s="29"/>
      <c r="S532" s="100"/>
      <c r="T532" s="100"/>
      <c r="U532" s="100"/>
      <c r="V532" s="100"/>
      <c r="W532" s="100"/>
      <c r="X532" s="100"/>
      <c r="Y532" s="100"/>
      <c r="Z532" s="100"/>
      <c r="AA532" s="228"/>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100"/>
      <c r="BE532" s="100"/>
      <c r="BF532" s="100"/>
      <c r="BG532" s="100"/>
      <c r="BH532" s="100"/>
      <c r="BI532" s="100"/>
      <c r="BJ532" s="100"/>
      <c r="BK532" s="12"/>
      <c r="BL532" s="12"/>
    </row>
    <row r="533" spans="1:64">
      <c r="A533" s="9"/>
      <c r="B533" s="9"/>
      <c r="C533" s="226" t="s">
        <v>72</v>
      </c>
      <c r="D533" s="221"/>
      <c r="E533" s="9"/>
      <c r="F533" s="9"/>
      <c r="G533" s="202">
        <f>SUM(G534:G563)</f>
        <v>-45.523352281960584</v>
      </c>
      <c r="H533" s="344">
        <f>SUM(H534:H563)</f>
        <v>-26.375693058523041</v>
      </c>
      <c r="I533" s="344">
        <f t="shared" ref="I533:P533" si="64">SUM(I534:I563)</f>
        <v>-65.226303677947726</v>
      </c>
      <c r="J533" s="344">
        <f t="shared" si="64"/>
        <v>-57.59160044973283</v>
      </c>
      <c r="K533" s="344">
        <f t="shared" si="64"/>
        <v>-50.368751816213297</v>
      </c>
      <c r="L533" s="344">
        <f t="shared" si="64"/>
        <v>-75.627613532673422</v>
      </c>
      <c r="M533" s="344">
        <f t="shared" si="64"/>
        <v>-63.651678288150613</v>
      </c>
      <c r="N533" s="35">
        <f t="shared" si="64"/>
        <v>0</v>
      </c>
      <c r="O533" s="35">
        <f t="shared" si="64"/>
        <v>0</v>
      </c>
      <c r="P533" s="35">
        <f t="shared" si="64"/>
        <v>0</v>
      </c>
      <c r="Q533" s="35">
        <f>SUM(Q534:Q563)</f>
        <v>0</v>
      </c>
      <c r="R533" s="29"/>
      <c r="S533" s="100"/>
      <c r="T533" s="100"/>
      <c r="U533" s="100"/>
      <c r="V533" s="100"/>
      <c r="W533" s="100"/>
      <c r="X533" s="100"/>
      <c r="Y533" s="100"/>
      <c r="Z533" s="100"/>
      <c r="AA533" s="228"/>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100"/>
      <c r="BE533" s="100"/>
      <c r="BF533" s="100"/>
      <c r="BG533" s="100"/>
      <c r="BH533" s="100"/>
      <c r="BI533" s="100"/>
      <c r="BJ533" s="100"/>
      <c r="BK533" s="12"/>
      <c r="BL533" s="12"/>
    </row>
    <row r="534" spans="1:64" ht="12.75" hidden="1" customHeight="1" outlineLevel="1">
      <c r="A534" s="9"/>
      <c r="B534" s="9"/>
      <c r="C534" s="44"/>
      <c r="D534" s="270" t="str">
        <f>Asset1</f>
        <v>Secondary</v>
      </c>
      <c r="E534" s="9"/>
      <c r="F534" s="9"/>
      <c r="G534" s="204">
        <f>'Adjustment for previous period'!G510</f>
        <v>-5.009896309442194</v>
      </c>
      <c r="H534" s="345">
        <f t="shared" ref="H534:Q534" si="65">H696+H728</f>
        <v>-13.127493565530653</v>
      </c>
      <c r="I534" s="345">
        <f t="shared" si="65"/>
        <v>-16.706697038860476</v>
      </c>
      <c r="J534" s="345">
        <f t="shared" si="65"/>
        <v>-16.72626696791756</v>
      </c>
      <c r="K534" s="345">
        <f t="shared" si="65"/>
        <v>-17.447809993779288</v>
      </c>
      <c r="L534" s="345">
        <f t="shared" si="65"/>
        <v>-16.911275676528</v>
      </c>
      <c r="M534" s="345">
        <f t="shared" si="65"/>
        <v>-7.7133130621957759</v>
      </c>
      <c r="N534" s="111">
        <f t="shared" si="65"/>
        <v>0</v>
      </c>
      <c r="O534" s="111">
        <f t="shared" si="65"/>
        <v>0</v>
      </c>
      <c r="P534" s="111">
        <f t="shared" si="65"/>
        <v>0</v>
      </c>
      <c r="Q534" s="111">
        <f t="shared" si="65"/>
        <v>0</v>
      </c>
      <c r="R534" s="29"/>
      <c r="S534" s="100"/>
      <c r="T534" s="100"/>
      <c r="U534" s="100"/>
      <c r="V534" s="100"/>
      <c r="W534" s="100"/>
      <c r="X534" s="100"/>
      <c r="Y534" s="100"/>
      <c r="Z534" s="100"/>
      <c r="AA534" s="228"/>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100"/>
      <c r="BE534" s="100"/>
      <c r="BF534" s="100"/>
      <c r="BG534" s="100"/>
      <c r="BH534" s="100"/>
      <c r="BI534" s="100"/>
      <c r="BJ534" s="100"/>
      <c r="BK534" s="12"/>
      <c r="BL534" s="12"/>
    </row>
    <row r="535" spans="1:64" ht="12.75" hidden="1" customHeight="1" outlineLevel="1">
      <c r="A535" s="9"/>
      <c r="B535" s="9"/>
      <c r="C535" s="44"/>
      <c r="D535" s="270" t="str">
        <f>Asset2</f>
        <v>Switchgear</v>
      </c>
      <c r="E535" s="9"/>
      <c r="F535" s="9"/>
      <c r="G535" s="204">
        <f>'Adjustment for previous period'!G511</f>
        <v>-9.9700462083033674</v>
      </c>
      <c r="H535" s="345">
        <f t="shared" ref="H535:Q535" si="66">H697+H729</f>
        <v>-5.16767928771025</v>
      </c>
      <c r="I535" s="345">
        <f t="shared" si="66"/>
        <v>-11.058378975705052</v>
      </c>
      <c r="J535" s="345">
        <f t="shared" si="66"/>
        <v>-9.2325867093128497</v>
      </c>
      <c r="K535" s="345">
        <f t="shared" si="66"/>
        <v>-8.4036588351926653</v>
      </c>
      <c r="L535" s="345">
        <f t="shared" si="66"/>
        <v>-13.286980578054823</v>
      </c>
      <c r="M535" s="345">
        <f t="shared" si="66"/>
        <v>-12.4881714037137</v>
      </c>
      <c r="N535" s="111">
        <f t="shared" si="66"/>
        <v>0</v>
      </c>
      <c r="O535" s="111">
        <f t="shared" si="66"/>
        <v>0</v>
      </c>
      <c r="P535" s="111">
        <f t="shared" si="66"/>
        <v>0</v>
      </c>
      <c r="Q535" s="111">
        <f t="shared" si="66"/>
        <v>0</v>
      </c>
      <c r="R535" s="29"/>
      <c r="S535" s="100"/>
      <c r="T535" s="100"/>
      <c r="U535" s="100"/>
      <c r="V535" s="100"/>
      <c r="W535" s="100"/>
      <c r="X535" s="100"/>
      <c r="Y535" s="100"/>
      <c r="Z535" s="100"/>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100"/>
      <c r="BE535" s="100"/>
      <c r="BF535" s="100"/>
      <c r="BG535" s="100"/>
      <c r="BH535" s="100"/>
      <c r="BI535" s="100"/>
      <c r="BJ535" s="100"/>
      <c r="BK535" s="12"/>
      <c r="BL535" s="12"/>
    </row>
    <row r="536" spans="1:64" ht="12.75" hidden="1" customHeight="1" outlineLevel="1">
      <c r="A536" s="9"/>
      <c r="B536" s="9"/>
      <c r="C536" s="44"/>
      <c r="D536" s="270" t="str">
        <f>Asset3</f>
        <v>Transformers</v>
      </c>
      <c r="E536" s="9"/>
      <c r="F536" s="9"/>
      <c r="G536" s="204">
        <f>'Adjustment for previous period'!G512</f>
        <v>-9.0020269407922626</v>
      </c>
      <c r="H536" s="345">
        <f t="shared" ref="H536:Q536" si="67">H698+H730</f>
        <v>-6.811503774009398</v>
      </c>
      <c r="I536" s="345">
        <f t="shared" si="67"/>
        <v>-9.9444544712273064</v>
      </c>
      <c r="J536" s="345">
        <f t="shared" si="67"/>
        <v>-9.5116775943280096</v>
      </c>
      <c r="K536" s="345">
        <f t="shared" si="67"/>
        <v>-9.1465570796065343</v>
      </c>
      <c r="L536" s="345">
        <f t="shared" si="67"/>
        <v>-11.069960458292249</v>
      </c>
      <c r="M536" s="345">
        <f t="shared" si="67"/>
        <v>-10.972452903891696</v>
      </c>
      <c r="N536" s="111">
        <f t="shared" si="67"/>
        <v>0</v>
      </c>
      <c r="O536" s="111">
        <f t="shared" si="67"/>
        <v>0</v>
      </c>
      <c r="P536" s="111">
        <f t="shared" si="67"/>
        <v>0</v>
      </c>
      <c r="Q536" s="111">
        <f t="shared" si="67"/>
        <v>0</v>
      </c>
      <c r="R536" s="29"/>
      <c r="S536" s="100"/>
      <c r="T536" s="100"/>
      <c r="U536" s="100"/>
      <c r="V536" s="100"/>
      <c r="W536" s="100"/>
      <c r="X536" s="100"/>
      <c r="Y536" s="100"/>
      <c r="Z536" s="100"/>
      <c r="AA536" s="228"/>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100"/>
      <c r="BE536" s="100"/>
      <c r="BF536" s="100"/>
      <c r="BG536" s="100"/>
      <c r="BH536" s="100"/>
      <c r="BI536" s="100"/>
      <c r="BJ536" s="100"/>
      <c r="BK536" s="12"/>
      <c r="BL536" s="12"/>
    </row>
    <row r="537" spans="1:64" ht="12.75" hidden="1" customHeight="1" outlineLevel="1">
      <c r="A537" s="9"/>
      <c r="B537" s="9"/>
      <c r="C537" s="44"/>
      <c r="D537" s="270" t="str">
        <f>Asset4</f>
        <v>Reactive</v>
      </c>
      <c r="E537" s="9"/>
      <c r="F537" s="9"/>
      <c r="G537" s="204">
        <f>'Adjustment for previous period'!G513</f>
        <v>-1.9565416146037446</v>
      </c>
      <c r="H537" s="345">
        <f t="shared" ref="H537:Q537" si="68">H699+H731</f>
        <v>-1.2076086090258618</v>
      </c>
      <c r="I537" s="345">
        <f t="shared" si="68"/>
        <v>-2.7372436932769828</v>
      </c>
      <c r="J537" s="345">
        <f t="shared" si="68"/>
        <v>-2.4031846957869587</v>
      </c>
      <c r="K537" s="345">
        <f t="shared" si="68"/>
        <v>-2.1970282186738057</v>
      </c>
      <c r="L537" s="345">
        <f t="shared" si="68"/>
        <v>-3.1426101164698874</v>
      </c>
      <c r="M537" s="345">
        <f t="shared" si="68"/>
        <v>-3.1127957044725267</v>
      </c>
      <c r="N537" s="111">
        <f t="shared" si="68"/>
        <v>0</v>
      </c>
      <c r="O537" s="111">
        <f t="shared" si="68"/>
        <v>0</v>
      </c>
      <c r="P537" s="111">
        <f t="shared" si="68"/>
        <v>0</v>
      </c>
      <c r="Q537" s="111">
        <f t="shared" si="68"/>
        <v>0</v>
      </c>
      <c r="R537" s="29"/>
      <c r="S537" s="100"/>
      <c r="T537" s="100"/>
      <c r="U537" s="100"/>
      <c r="V537" s="100"/>
      <c r="W537" s="100"/>
      <c r="X537" s="100"/>
      <c r="Y537" s="100"/>
      <c r="Z537" s="100"/>
      <c r="AA537" s="228"/>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100"/>
      <c r="BE537" s="100"/>
      <c r="BF537" s="100"/>
      <c r="BG537" s="100"/>
      <c r="BH537" s="100"/>
      <c r="BI537" s="100"/>
      <c r="BJ537" s="100"/>
      <c r="BK537" s="12"/>
      <c r="BL537" s="12"/>
    </row>
    <row r="538" spans="1:64" ht="12.75" hidden="1" customHeight="1" outlineLevel="1">
      <c r="A538" s="9"/>
      <c r="B538" s="9"/>
      <c r="C538" s="44"/>
      <c r="D538" s="270" t="str">
        <f>Asset5</f>
        <v>Towers and Conductor</v>
      </c>
      <c r="E538" s="9"/>
      <c r="F538" s="9"/>
      <c r="G538" s="204">
        <f>'Adjustment for previous period'!G514</f>
        <v>-9.3974643039723151</v>
      </c>
      <c r="H538" s="345">
        <f t="shared" ref="H538:Q538" si="69">H700+H732</f>
        <v>1.2990806735117673</v>
      </c>
      <c r="I538" s="345">
        <f t="shared" si="69"/>
        <v>-16.439836514360138</v>
      </c>
      <c r="J538" s="345">
        <f t="shared" si="69"/>
        <v>-11.85949453136686</v>
      </c>
      <c r="K538" s="345">
        <f t="shared" si="69"/>
        <v>-7.9099804748251685</v>
      </c>
      <c r="L538" s="345">
        <f t="shared" si="69"/>
        <v>-18.936385416110102</v>
      </c>
      <c r="M538" s="345">
        <f t="shared" si="69"/>
        <v>-16.853753273899418</v>
      </c>
      <c r="N538" s="111">
        <f t="shared" si="69"/>
        <v>0</v>
      </c>
      <c r="O538" s="111">
        <f t="shared" si="69"/>
        <v>0</v>
      </c>
      <c r="P538" s="111">
        <f t="shared" si="69"/>
        <v>0</v>
      </c>
      <c r="Q538" s="111">
        <f t="shared" si="69"/>
        <v>0</v>
      </c>
      <c r="R538" s="29"/>
      <c r="S538" s="100"/>
      <c r="T538" s="100"/>
      <c r="U538" s="100"/>
      <c r="V538" s="100"/>
      <c r="W538" s="100"/>
      <c r="X538" s="100"/>
      <c r="Y538" s="100"/>
      <c r="Z538" s="100"/>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100"/>
      <c r="BE538" s="100"/>
      <c r="BF538" s="100"/>
      <c r="BG538" s="100"/>
      <c r="BH538" s="100"/>
      <c r="BI538" s="100"/>
      <c r="BJ538" s="100"/>
      <c r="BK538" s="12"/>
      <c r="BL538" s="12"/>
    </row>
    <row r="539" spans="1:64" ht="12.75" hidden="1" customHeight="1" outlineLevel="1">
      <c r="A539" s="9"/>
      <c r="B539" s="9"/>
      <c r="C539" s="44"/>
      <c r="D539" s="270" t="str">
        <f>Asset6</f>
        <v>Establishment</v>
      </c>
      <c r="E539" s="9"/>
      <c r="F539" s="9"/>
      <c r="G539" s="204">
        <f>'Adjustment for previous period'!G515</f>
        <v>-1.9292989819905269</v>
      </c>
      <c r="H539" s="345">
        <f t="shared" ref="H539:Q539" si="70">H701+H733</f>
        <v>-0.25374876393132872</v>
      </c>
      <c r="I539" s="345">
        <f t="shared" si="70"/>
        <v>-2.0314598577539904</v>
      </c>
      <c r="J539" s="345">
        <f t="shared" si="70"/>
        <v>-1.5295969445546937</v>
      </c>
      <c r="K539" s="345">
        <f t="shared" si="70"/>
        <v>-1.1845124445127628</v>
      </c>
      <c r="L539" s="345">
        <f t="shared" si="70"/>
        <v>-2.3587324806034498</v>
      </c>
      <c r="M539" s="345">
        <f t="shared" si="70"/>
        <v>-2.3279194299071717</v>
      </c>
      <c r="N539" s="111">
        <f t="shared" si="70"/>
        <v>0</v>
      </c>
      <c r="O539" s="111">
        <f t="shared" si="70"/>
        <v>0</v>
      </c>
      <c r="P539" s="111">
        <f t="shared" si="70"/>
        <v>0</v>
      </c>
      <c r="Q539" s="111">
        <f t="shared" si="70"/>
        <v>0</v>
      </c>
      <c r="R539" s="29"/>
      <c r="S539" s="100"/>
      <c r="T539" s="100"/>
      <c r="U539" s="100"/>
      <c r="V539" s="100"/>
      <c r="W539" s="100"/>
      <c r="X539" s="100"/>
      <c r="Y539" s="100"/>
      <c r="Z539" s="100"/>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100"/>
      <c r="BE539" s="100"/>
      <c r="BF539" s="100"/>
      <c r="BG539" s="100"/>
      <c r="BH539" s="100"/>
      <c r="BI539" s="100"/>
      <c r="BJ539" s="100"/>
      <c r="BK539" s="12"/>
      <c r="BL539" s="12"/>
    </row>
    <row r="540" spans="1:64" ht="12.75" hidden="1" customHeight="1" outlineLevel="1">
      <c r="A540" s="9"/>
      <c r="B540" s="9"/>
      <c r="C540" s="44"/>
      <c r="D540" s="270" t="str">
        <f>Asset7</f>
        <v>Communications</v>
      </c>
      <c r="E540" s="9"/>
      <c r="F540" s="9"/>
      <c r="G540" s="204">
        <f>'Adjustment for previous period'!G516</f>
        <v>-6.3024287901060712</v>
      </c>
      <c r="H540" s="345">
        <f t="shared" ref="H540:Q540" si="71">H702+H734</f>
        <v>-1.5112597185958192</v>
      </c>
      <c r="I540" s="345">
        <f t="shared" si="71"/>
        <v>-1.5914339041704126</v>
      </c>
      <c r="J540" s="345">
        <f t="shared" si="71"/>
        <v>-1.1984862057853964</v>
      </c>
      <c r="K540" s="345">
        <f t="shared" si="71"/>
        <v>-1.8271962266637336</v>
      </c>
      <c r="L540" s="345">
        <f t="shared" si="71"/>
        <v>-2.5424743620960548</v>
      </c>
      <c r="M540" s="345">
        <f t="shared" si="71"/>
        <v>-2.4152251807147374</v>
      </c>
      <c r="N540" s="111">
        <f t="shared" si="71"/>
        <v>0</v>
      </c>
      <c r="O540" s="111">
        <f t="shared" si="71"/>
        <v>0</v>
      </c>
      <c r="P540" s="111">
        <f t="shared" si="71"/>
        <v>0</v>
      </c>
      <c r="Q540" s="111">
        <f t="shared" si="71"/>
        <v>0</v>
      </c>
      <c r="R540" s="29"/>
      <c r="S540" s="100"/>
      <c r="T540" s="100"/>
      <c r="U540" s="100"/>
      <c r="V540" s="100"/>
      <c r="W540" s="100"/>
      <c r="X540" s="100"/>
      <c r="Y540" s="100"/>
      <c r="Z540" s="100"/>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100"/>
      <c r="BE540" s="100"/>
      <c r="BF540" s="100"/>
      <c r="BG540" s="100"/>
      <c r="BH540" s="100"/>
      <c r="BI540" s="100"/>
      <c r="BJ540" s="100"/>
      <c r="BK540" s="12"/>
      <c r="BL540" s="12"/>
    </row>
    <row r="541" spans="1:64" ht="12.75" hidden="1" customHeight="1" outlineLevel="1">
      <c r="A541" s="9"/>
      <c r="B541" s="9"/>
      <c r="C541" s="44"/>
      <c r="D541" s="270" t="str">
        <f>Asset8</f>
        <v>Inventory</v>
      </c>
      <c r="E541" s="9"/>
      <c r="F541" s="9"/>
      <c r="G541" s="204">
        <f>'Adjustment for previous period'!G517</f>
        <v>0.1190149191478946</v>
      </c>
      <c r="H541" s="345">
        <f t="shared" ref="H541:Q541" si="72">H703+H735</f>
        <v>0.27048693951064479</v>
      </c>
      <c r="I541" s="345">
        <f t="shared" si="72"/>
        <v>0.16045835394699282</v>
      </c>
      <c r="J541" s="345">
        <f t="shared" si="72"/>
        <v>0.20630359793184785</v>
      </c>
      <c r="K541" s="345">
        <f t="shared" si="72"/>
        <v>0.24756431751821667</v>
      </c>
      <c r="L541" s="345">
        <f t="shared" si="72"/>
        <v>0.18130461819581847</v>
      </c>
      <c r="M541" s="345">
        <f t="shared" si="72"/>
        <v>0.21014853472697018</v>
      </c>
      <c r="N541" s="111">
        <f t="shared" si="72"/>
        <v>0</v>
      </c>
      <c r="O541" s="111">
        <f t="shared" si="72"/>
        <v>0</v>
      </c>
      <c r="P541" s="111">
        <f t="shared" si="72"/>
        <v>0</v>
      </c>
      <c r="Q541" s="111">
        <f t="shared" si="72"/>
        <v>0</v>
      </c>
      <c r="R541" s="29"/>
      <c r="S541" s="100"/>
      <c r="T541" s="100"/>
      <c r="U541" s="100"/>
      <c r="V541" s="100"/>
      <c r="W541" s="100"/>
      <c r="X541" s="100"/>
      <c r="Y541" s="100"/>
      <c r="Z541" s="100"/>
      <c r="AA541" s="228"/>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100"/>
      <c r="BE541" s="100"/>
      <c r="BF541" s="100"/>
      <c r="BG541" s="100"/>
      <c r="BH541" s="100"/>
      <c r="BI541" s="100"/>
      <c r="BJ541" s="100"/>
      <c r="BK541" s="12"/>
      <c r="BL541" s="12"/>
    </row>
    <row r="542" spans="1:64" ht="12.75" hidden="1" customHeight="1" outlineLevel="1">
      <c r="A542" s="9"/>
      <c r="B542" s="9"/>
      <c r="C542" s="44"/>
      <c r="D542" s="270" t="str">
        <f>Asset9</f>
        <v>IT</v>
      </c>
      <c r="E542" s="9"/>
      <c r="F542" s="9"/>
      <c r="G542" s="204">
        <f>'Adjustment for previous period'!G518</f>
        <v>-3.9008862920846168</v>
      </c>
      <c r="H542" s="345">
        <f t="shared" ref="H542:Q542" si="73">H704+H736</f>
        <v>-4.3127085664652576</v>
      </c>
      <c r="I542" s="345">
        <f t="shared" si="73"/>
        <v>-5.7038382111038191</v>
      </c>
      <c r="J542" s="345">
        <f t="shared" si="73"/>
        <v>-7.6373656283160543</v>
      </c>
      <c r="K542" s="345">
        <f t="shared" si="73"/>
        <v>-6.8908417782781344</v>
      </c>
      <c r="L542" s="345">
        <f t="shared" si="73"/>
        <v>-9.4485414854721501</v>
      </c>
      <c r="M542" s="345">
        <f t="shared" si="73"/>
        <v>-10.121973625247318</v>
      </c>
      <c r="N542" s="111">
        <f t="shared" si="73"/>
        <v>0</v>
      </c>
      <c r="O542" s="111">
        <f t="shared" si="73"/>
        <v>0</v>
      </c>
      <c r="P542" s="111">
        <f t="shared" si="73"/>
        <v>0</v>
      </c>
      <c r="Q542" s="111">
        <f t="shared" si="73"/>
        <v>0</v>
      </c>
      <c r="R542" s="29"/>
      <c r="S542" s="100"/>
      <c r="T542" s="100"/>
      <c r="U542" s="100"/>
      <c r="V542" s="100"/>
      <c r="W542" s="100"/>
      <c r="X542" s="100"/>
      <c r="Y542" s="100"/>
      <c r="Z542" s="100"/>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100"/>
      <c r="BE542" s="100"/>
      <c r="BF542" s="100"/>
      <c r="BG542" s="100"/>
      <c r="BH542" s="100"/>
      <c r="BI542" s="100"/>
      <c r="BJ542" s="100"/>
      <c r="BK542" s="12"/>
      <c r="BL542" s="12"/>
    </row>
    <row r="543" spans="1:64" ht="12.75" hidden="1" customHeight="1" outlineLevel="1">
      <c r="A543" s="9"/>
      <c r="B543" s="9"/>
      <c r="C543" s="44"/>
      <c r="D543" s="270" t="str">
        <f>Asset10</f>
        <v>Vehicles</v>
      </c>
      <c r="E543" s="9"/>
      <c r="F543" s="9"/>
      <c r="G543" s="204">
        <f>'Adjustment for previous period'!G519</f>
        <v>-0.14566511533793916</v>
      </c>
      <c r="H543" s="345">
        <f t="shared" ref="H543:Q543" si="74">H705+H737</f>
        <v>-0.79185877819558881</v>
      </c>
      <c r="I543" s="345">
        <f t="shared" si="74"/>
        <v>-0.89119631586653392</v>
      </c>
      <c r="J543" s="345">
        <f t="shared" si="74"/>
        <v>-0.79194739917184953</v>
      </c>
      <c r="K543" s="345">
        <f t="shared" si="74"/>
        <v>-0.22189788437557317</v>
      </c>
      <c r="L543" s="345">
        <f t="shared" si="74"/>
        <v>-0.28056787061790711</v>
      </c>
      <c r="M543" s="345">
        <f t="shared" si="74"/>
        <v>-0.44547897323077845</v>
      </c>
      <c r="N543" s="111">
        <f t="shared" si="74"/>
        <v>0</v>
      </c>
      <c r="O543" s="111">
        <f t="shared" si="74"/>
        <v>0</v>
      </c>
      <c r="P543" s="111">
        <f t="shared" si="74"/>
        <v>0</v>
      </c>
      <c r="Q543" s="111">
        <f t="shared" si="74"/>
        <v>0</v>
      </c>
      <c r="R543" s="29"/>
      <c r="S543" s="100"/>
      <c r="T543" s="100"/>
      <c r="U543" s="100"/>
      <c r="V543" s="100"/>
      <c r="W543" s="100"/>
      <c r="X543" s="100"/>
      <c r="Y543" s="100"/>
      <c r="Z543" s="100"/>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100"/>
      <c r="BE543" s="100"/>
      <c r="BF543" s="100"/>
      <c r="BG543" s="100"/>
      <c r="BH543" s="100"/>
      <c r="BI543" s="100"/>
      <c r="BJ543" s="100"/>
      <c r="BK543" s="12"/>
      <c r="BL543" s="12"/>
    </row>
    <row r="544" spans="1:64" ht="12.75" hidden="1" customHeight="1" outlineLevel="1">
      <c r="A544" s="9"/>
      <c r="B544" s="9"/>
      <c r="C544" s="44"/>
      <c r="D544" s="270" t="str">
        <f>Asset11</f>
        <v>other</v>
      </c>
      <c r="E544" s="9"/>
      <c r="F544" s="9"/>
      <c r="G544" s="204">
        <f>'Adjustment for previous period'!G520</f>
        <v>-1.5380787381567749</v>
      </c>
      <c r="H544" s="345">
        <f t="shared" ref="H544:Q544" si="75">H706+H738</f>
        <v>-1.191669164458329</v>
      </c>
      <c r="I544" s="345">
        <f t="shared" si="75"/>
        <v>-1.4423585745026217</v>
      </c>
      <c r="J544" s="345">
        <f t="shared" si="75"/>
        <v>-1.4117778742077083</v>
      </c>
      <c r="K544" s="345">
        <f t="shared" si="75"/>
        <v>-1.3489575295552254</v>
      </c>
      <c r="L544" s="345">
        <f t="shared" si="75"/>
        <v>-1.8120005188117592</v>
      </c>
      <c r="M544" s="345">
        <f t="shared" si="75"/>
        <v>-2.1923772936301766</v>
      </c>
      <c r="N544" s="111">
        <f t="shared" si="75"/>
        <v>0</v>
      </c>
      <c r="O544" s="111">
        <f t="shared" si="75"/>
        <v>0</v>
      </c>
      <c r="P544" s="111">
        <f t="shared" si="75"/>
        <v>0</v>
      </c>
      <c r="Q544" s="111">
        <f t="shared" si="75"/>
        <v>0</v>
      </c>
      <c r="R544" s="29"/>
      <c r="S544" s="100"/>
      <c r="T544" s="100"/>
      <c r="U544" s="100"/>
      <c r="V544" s="100"/>
      <c r="W544" s="100"/>
      <c r="X544" s="100"/>
      <c r="Y544" s="100"/>
      <c r="Z544" s="100"/>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100"/>
      <c r="BE544" s="100"/>
      <c r="BF544" s="100"/>
      <c r="BG544" s="100"/>
      <c r="BH544" s="100"/>
      <c r="BI544" s="100"/>
      <c r="BJ544" s="100"/>
      <c r="BK544" s="12"/>
      <c r="BL544" s="12"/>
    </row>
    <row r="545" spans="1:64" ht="12.75" hidden="1" customHeight="1" outlineLevel="1">
      <c r="A545" s="9"/>
      <c r="B545" s="9"/>
      <c r="C545" s="44"/>
      <c r="D545" s="270" t="str">
        <f>Asset12</f>
        <v>premises</v>
      </c>
      <c r="E545" s="9"/>
      <c r="F545" s="9"/>
      <c r="G545" s="204">
        <f>'Adjustment for previous period'!G521</f>
        <v>-1.7554403275244403</v>
      </c>
      <c r="H545" s="345">
        <f t="shared" ref="H545:Q545" si="76">H707+H739</f>
        <v>-1.1144539984028849</v>
      </c>
      <c r="I545" s="345">
        <f t="shared" si="76"/>
        <v>-1.3155479397673364</v>
      </c>
      <c r="J545" s="345">
        <f t="shared" si="76"/>
        <v>-1.2499696658166843</v>
      </c>
      <c r="K545" s="345">
        <f t="shared" si="76"/>
        <v>-0.92779916792256867</v>
      </c>
      <c r="L545" s="345">
        <f t="shared" si="76"/>
        <v>-1.0428373177810462</v>
      </c>
      <c r="M545" s="345">
        <f t="shared" si="76"/>
        <v>-0.98583041662575821</v>
      </c>
      <c r="N545" s="111">
        <f t="shared" si="76"/>
        <v>0</v>
      </c>
      <c r="O545" s="111">
        <f t="shared" si="76"/>
        <v>0</v>
      </c>
      <c r="P545" s="111">
        <f t="shared" si="76"/>
        <v>0</v>
      </c>
      <c r="Q545" s="111">
        <f t="shared" si="76"/>
        <v>0</v>
      </c>
      <c r="R545" s="29"/>
      <c r="S545" s="100"/>
      <c r="T545" s="100"/>
      <c r="U545" s="100"/>
      <c r="V545" s="100"/>
      <c r="W545" s="100"/>
      <c r="X545" s="100"/>
      <c r="Y545" s="100"/>
      <c r="Z545" s="100"/>
      <c r="AA545" s="228"/>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100"/>
      <c r="BE545" s="100"/>
      <c r="BF545" s="100"/>
      <c r="BG545" s="100"/>
      <c r="BH545" s="100"/>
      <c r="BI545" s="100"/>
      <c r="BJ545" s="100"/>
      <c r="BK545" s="12"/>
      <c r="BL545" s="12"/>
    </row>
    <row r="546" spans="1:64" ht="12.75" hidden="1" customHeight="1" outlineLevel="1">
      <c r="A546" s="9"/>
      <c r="B546" s="9"/>
      <c r="C546" s="44"/>
      <c r="D546" s="270" t="str">
        <f>Asset13</f>
        <v>Land</v>
      </c>
      <c r="E546" s="9"/>
      <c r="F546" s="9"/>
      <c r="G546" s="204">
        <f>'Adjustment for previous period'!G522</f>
        <v>2.5060166229602889</v>
      </c>
      <c r="H546" s="345">
        <f t="shared" ref="H546:Q546" si="77">H708+H740</f>
        <v>3.528825378559989</v>
      </c>
      <c r="I546" s="345">
        <f t="shared" si="77"/>
        <v>2.0933709872813515</v>
      </c>
      <c r="J546" s="345">
        <f t="shared" si="77"/>
        <v>2.6914769836474512</v>
      </c>
      <c r="K546" s="345">
        <f t="shared" si="77"/>
        <v>3.2143556773509681</v>
      </c>
      <c r="L546" s="345">
        <f t="shared" si="77"/>
        <v>2.3316328176647785</v>
      </c>
      <c r="M546" s="345">
        <f t="shared" si="77"/>
        <v>2.6474057872088981</v>
      </c>
      <c r="N546" s="111">
        <f t="shared" si="77"/>
        <v>0</v>
      </c>
      <c r="O546" s="111">
        <f t="shared" si="77"/>
        <v>0</v>
      </c>
      <c r="P546" s="111">
        <f t="shared" si="77"/>
        <v>0</v>
      </c>
      <c r="Q546" s="111">
        <f t="shared" si="77"/>
        <v>0</v>
      </c>
      <c r="R546" s="29"/>
      <c r="S546" s="100"/>
      <c r="T546" s="100"/>
      <c r="U546" s="100"/>
      <c r="V546" s="100"/>
      <c r="W546" s="100"/>
      <c r="X546" s="100"/>
      <c r="Y546" s="100"/>
      <c r="Z546" s="100"/>
      <c r="AA546" s="228"/>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100"/>
      <c r="BE546" s="100"/>
      <c r="BF546" s="100"/>
      <c r="BG546" s="100"/>
      <c r="BH546" s="100"/>
      <c r="BI546" s="100"/>
      <c r="BJ546" s="100"/>
      <c r="BK546" s="12"/>
      <c r="BL546" s="12"/>
    </row>
    <row r="547" spans="1:64" ht="12.75" hidden="1" customHeight="1" outlineLevel="1">
      <c r="A547" s="9"/>
      <c r="B547" s="9"/>
      <c r="C547" s="44"/>
      <c r="D547" s="270" t="str">
        <f>Asset14</f>
        <v>Easements</v>
      </c>
      <c r="E547" s="9"/>
      <c r="F547" s="9"/>
      <c r="G547" s="204">
        <f>'Adjustment for previous period'!G523</f>
        <v>2.7593897982454862</v>
      </c>
      <c r="H547" s="345">
        <f t="shared" ref="H547:Q547" si="78">H709+H741</f>
        <v>4.0158981762199319</v>
      </c>
      <c r="I547" s="345">
        <f t="shared" si="78"/>
        <v>2.3823124774186062</v>
      </c>
      <c r="J547" s="345">
        <f t="shared" si="78"/>
        <v>3.0629731852524928</v>
      </c>
      <c r="K547" s="345">
        <f t="shared" si="78"/>
        <v>3.6755678223029795</v>
      </c>
      <c r="L547" s="345">
        <f t="shared" si="78"/>
        <v>2.691815312303405</v>
      </c>
      <c r="M547" s="345">
        <f t="shared" si="78"/>
        <v>3.1200586574425646</v>
      </c>
      <c r="N547" s="111">
        <f t="shared" si="78"/>
        <v>0</v>
      </c>
      <c r="O547" s="111">
        <f t="shared" si="78"/>
        <v>0</v>
      </c>
      <c r="P547" s="111">
        <f t="shared" si="78"/>
        <v>0</v>
      </c>
      <c r="Q547" s="111">
        <f t="shared" si="78"/>
        <v>0</v>
      </c>
      <c r="R547" s="29"/>
      <c r="S547" s="100"/>
      <c r="T547" s="100"/>
      <c r="U547" s="100"/>
      <c r="V547" s="100"/>
      <c r="W547" s="100"/>
      <c r="X547" s="100"/>
      <c r="Y547" s="100"/>
      <c r="Z547" s="100"/>
      <c r="AA547" s="228"/>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100"/>
      <c r="BE547" s="100"/>
      <c r="BF547" s="100"/>
      <c r="BG547" s="100"/>
      <c r="BH547" s="100"/>
      <c r="BI547" s="100"/>
      <c r="BJ547" s="100"/>
      <c r="BK547" s="12"/>
      <c r="BL547" s="12"/>
    </row>
    <row r="548" spans="1:64" ht="12.75" hidden="1" customHeight="1" outlineLevel="1">
      <c r="A548" s="9"/>
      <c r="B548" s="9"/>
      <c r="C548" s="44"/>
      <c r="D548" s="270">
        <f>Asset15</f>
        <v>0</v>
      </c>
      <c r="E548" s="9"/>
      <c r="F548" s="9"/>
      <c r="G548" s="204">
        <f>'Adjustment for previous period'!G524</f>
        <v>0</v>
      </c>
      <c r="H548" s="111">
        <f t="shared" ref="H548:Q548" si="79">H710+H742</f>
        <v>0</v>
      </c>
      <c r="I548" s="111">
        <f t="shared" si="79"/>
        <v>0</v>
      </c>
      <c r="J548" s="111">
        <f t="shared" si="79"/>
        <v>0</v>
      </c>
      <c r="K548" s="111">
        <f t="shared" si="79"/>
        <v>0</v>
      </c>
      <c r="L548" s="111">
        <f t="shared" si="79"/>
        <v>0</v>
      </c>
      <c r="M548" s="111">
        <f t="shared" si="79"/>
        <v>0</v>
      </c>
      <c r="N548" s="111">
        <f t="shared" si="79"/>
        <v>0</v>
      </c>
      <c r="O548" s="111">
        <f t="shared" si="79"/>
        <v>0</v>
      </c>
      <c r="P548" s="111">
        <f t="shared" si="79"/>
        <v>0</v>
      </c>
      <c r="Q548" s="111">
        <f t="shared" si="79"/>
        <v>0</v>
      </c>
      <c r="R548" s="29"/>
      <c r="S548" s="100"/>
      <c r="T548" s="100"/>
      <c r="U548" s="100"/>
      <c r="V548" s="100"/>
      <c r="W548" s="100"/>
      <c r="X548" s="100"/>
      <c r="Y548" s="100"/>
      <c r="Z548" s="100"/>
      <c r="AA548" s="228"/>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100"/>
      <c r="BE548" s="100"/>
      <c r="BF548" s="100"/>
      <c r="BG548" s="100"/>
      <c r="BH548" s="100"/>
      <c r="BI548" s="100"/>
      <c r="BJ548" s="100"/>
      <c r="BK548" s="12"/>
      <c r="BL548" s="12"/>
    </row>
    <row r="549" spans="1:64" ht="12.75" hidden="1" customHeight="1" outlineLevel="1">
      <c r="A549" s="9"/>
      <c r="B549" s="9"/>
      <c r="C549" s="44"/>
      <c r="D549" s="270">
        <f>Asset16</f>
        <v>0</v>
      </c>
      <c r="E549" s="9"/>
      <c r="F549" s="9"/>
      <c r="G549" s="204">
        <f>'Adjustment for previous period'!G525</f>
        <v>0</v>
      </c>
      <c r="H549" s="111">
        <f t="shared" ref="H549:Q549" si="80">H711+H743</f>
        <v>0</v>
      </c>
      <c r="I549" s="111">
        <f t="shared" si="80"/>
        <v>0</v>
      </c>
      <c r="J549" s="111">
        <f t="shared" si="80"/>
        <v>0</v>
      </c>
      <c r="K549" s="111">
        <f t="shared" si="80"/>
        <v>0</v>
      </c>
      <c r="L549" s="111">
        <f t="shared" si="80"/>
        <v>0</v>
      </c>
      <c r="M549" s="111">
        <f t="shared" si="80"/>
        <v>0</v>
      </c>
      <c r="N549" s="111">
        <f t="shared" si="80"/>
        <v>0</v>
      </c>
      <c r="O549" s="111">
        <f t="shared" si="80"/>
        <v>0</v>
      </c>
      <c r="P549" s="111">
        <f t="shared" si="80"/>
        <v>0</v>
      </c>
      <c r="Q549" s="111">
        <f t="shared" si="80"/>
        <v>0</v>
      </c>
      <c r="R549" s="29"/>
      <c r="S549" s="100"/>
      <c r="T549" s="100"/>
      <c r="U549" s="100"/>
      <c r="V549" s="100"/>
      <c r="W549" s="100"/>
      <c r="X549" s="100"/>
      <c r="Y549" s="100"/>
      <c r="Z549" s="100"/>
      <c r="AA549" s="228"/>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100"/>
      <c r="BE549" s="100"/>
      <c r="BF549" s="100"/>
      <c r="BG549" s="100"/>
      <c r="BH549" s="100"/>
      <c r="BI549" s="100"/>
      <c r="BJ549" s="100"/>
      <c r="BK549" s="12"/>
      <c r="BL549" s="12"/>
    </row>
    <row r="550" spans="1:64" ht="12.75" hidden="1" customHeight="1" outlineLevel="1">
      <c r="A550" s="9"/>
      <c r="B550" s="9"/>
      <c r="C550" s="44"/>
      <c r="D550" s="270">
        <f>Asset17</f>
        <v>0</v>
      </c>
      <c r="E550" s="9"/>
      <c r="F550" s="9"/>
      <c r="G550" s="204">
        <f>'Adjustment for previous period'!G526</f>
        <v>0</v>
      </c>
      <c r="H550" s="111">
        <f t="shared" ref="H550:Q550" si="81">H712+H744</f>
        <v>0</v>
      </c>
      <c r="I550" s="111">
        <f t="shared" si="81"/>
        <v>0</v>
      </c>
      <c r="J550" s="111">
        <f t="shared" si="81"/>
        <v>0</v>
      </c>
      <c r="K550" s="111">
        <f t="shared" si="81"/>
        <v>0</v>
      </c>
      <c r="L550" s="111">
        <f t="shared" si="81"/>
        <v>0</v>
      </c>
      <c r="M550" s="111">
        <f t="shared" si="81"/>
        <v>0</v>
      </c>
      <c r="N550" s="111">
        <f t="shared" si="81"/>
        <v>0</v>
      </c>
      <c r="O550" s="111">
        <f t="shared" si="81"/>
        <v>0</v>
      </c>
      <c r="P550" s="111">
        <f t="shared" si="81"/>
        <v>0</v>
      </c>
      <c r="Q550" s="111">
        <f t="shared" si="81"/>
        <v>0</v>
      </c>
      <c r="R550" s="29"/>
      <c r="S550" s="100"/>
      <c r="T550" s="100"/>
      <c r="U550" s="100"/>
      <c r="V550" s="100"/>
      <c r="W550" s="100"/>
      <c r="X550" s="100"/>
      <c r="Y550" s="100"/>
      <c r="Z550" s="100"/>
      <c r="AA550" s="228"/>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100"/>
      <c r="BE550" s="100"/>
      <c r="BF550" s="100"/>
      <c r="BG550" s="100"/>
      <c r="BH550" s="100"/>
      <c r="BI550" s="100"/>
      <c r="BJ550" s="100"/>
      <c r="BK550" s="12"/>
      <c r="BL550" s="12"/>
    </row>
    <row r="551" spans="1:64" ht="12.75" hidden="1" customHeight="1" outlineLevel="1">
      <c r="A551" s="9"/>
      <c r="B551" s="9"/>
      <c r="C551" s="44"/>
      <c r="D551" s="270">
        <f>Asset18</f>
        <v>0</v>
      </c>
      <c r="E551" s="9"/>
      <c r="F551" s="9"/>
      <c r="G551" s="204">
        <f>'Adjustment for previous period'!G527</f>
        <v>0</v>
      </c>
      <c r="H551" s="111">
        <f t="shared" ref="H551:Q551" si="82">H713+H745</f>
        <v>0</v>
      </c>
      <c r="I551" s="111">
        <f t="shared" si="82"/>
        <v>0</v>
      </c>
      <c r="J551" s="111">
        <f t="shared" si="82"/>
        <v>0</v>
      </c>
      <c r="K551" s="111">
        <f t="shared" si="82"/>
        <v>0</v>
      </c>
      <c r="L551" s="111">
        <f t="shared" si="82"/>
        <v>0</v>
      </c>
      <c r="M551" s="111">
        <f t="shared" si="82"/>
        <v>0</v>
      </c>
      <c r="N551" s="111">
        <f t="shared" si="82"/>
        <v>0</v>
      </c>
      <c r="O551" s="111">
        <f t="shared" si="82"/>
        <v>0</v>
      </c>
      <c r="P551" s="111">
        <f t="shared" si="82"/>
        <v>0</v>
      </c>
      <c r="Q551" s="111">
        <f t="shared" si="82"/>
        <v>0</v>
      </c>
      <c r="R551" s="29"/>
      <c r="S551" s="100"/>
      <c r="T551" s="100"/>
      <c r="U551" s="100"/>
      <c r="V551" s="100"/>
      <c r="W551" s="100"/>
      <c r="X551" s="100"/>
      <c r="Y551" s="100"/>
      <c r="Z551" s="100"/>
      <c r="AA551" s="228"/>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100"/>
      <c r="BE551" s="100"/>
      <c r="BF551" s="100"/>
      <c r="BG551" s="100"/>
      <c r="BH551" s="100"/>
      <c r="BI551" s="100"/>
      <c r="BJ551" s="100"/>
      <c r="BK551" s="12"/>
      <c r="BL551" s="12"/>
    </row>
    <row r="552" spans="1:64" ht="12.75" hidden="1" customHeight="1" outlineLevel="1">
      <c r="A552" s="9"/>
      <c r="B552" s="9"/>
      <c r="C552" s="44"/>
      <c r="D552" s="270">
        <f>Asset19</f>
        <v>0</v>
      </c>
      <c r="E552" s="9"/>
      <c r="F552" s="9"/>
      <c r="G552" s="204">
        <f>'Adjustment for previous period'!G528</f>
        <v>0</v>
      </c>
      <c r="H552" s="111">
        <f t="shared" ref="H552:Q552" si="83">H714+H746</f>
        <v>0</v>
      </c>
      <c r="I552" s="111">
        <f t="shared" si="83"/>
        <v>0</v>
      </c>
      <c r="J552" s="111">
        <f t="shared" si="83"/>
        <v>0</v>
      </c>
      <c r="K552" s="111">
        <f t="shared" si="83"/>
        <v>0</v>
      </c>
      <c r="L552" s="111">
        <f t="shared" si="83"/>
        <v>0</v>
      </c>
      <c r="M552" s="111">
        <f t="shared" si="83"/>
        <v>0</v>
      </c>
      <c r="N552" s="111">
        <f t="shared" si="83"/>
        <v>0</v>
      </c>
      <c r="O552" s="111">
        <f t="shared" si="83"/>
        <v>0</v>
      </c>
      <c r="P552" s="111">
        <f t="shared" si="83"/>
        <v>0</v>
      </c>
      <c r="Q552" s="111">
        <f t="shared" si="83"/>
        <v>0</v>
      </c>
      <c r="R552" s="29"/>
      <c r="S552" s="100"/>
      <c r="T552" s="100"/>
      <c r="U552" s="100"/>
      <c r="V552" s="100"/>
      <c r="W552" s="100"/>
      <c r="X552" s="100"/>
      <c r="Y552" s="100"/>
      <c r="Z552" s="100"/>
      <c r="AA552" s="228"/>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100"/>
      <c r="BE552" s="100"/>
      <c r="BF552" s="100"/>
      <c r="BG552" s="100"/>
      <c r="BH552" s="100"/>
      <c r="BI552" s="100"/>
      <c r="BJ552" s="100"/>
      <c r="BK552" s="12"/>
      <c r="BL552" s="12"/>
    </row>
    <row r="553" spans="1:64" ht="12.75" hidden="1" customHeight="1" outlineLevel="1">
      <c r="A553" s="9"/>
      <c r="B553" s="9"/>
      <c r="C553" s="44"/>
      <c r="D553" s="270">
        <f>Asset20</f>
        <v>0</v>
      </c>
      <c r="E553" s="9"/>
      <c r="F553" s="9"/>
      <c r="G553" s="204">
        <f>'Adjustment for previous period'!G529</f>
        <v>0</v>
      </c>
      <c r="H553" s="111">
        <f t="shared" ref="H553:Q553" si="84">H715+H747</f>
        <v>0</v>
      </c>
      <c r="I553" s="111">
        <f t="shared" si="84"/>
        <v>0</v>
      </c>
      <c r="J553" s="111">
        <f t="shared" si="84"/>
        <v>0</v>
      </c>
      <c r="K553" s="111">
        <f t="shared" si="84"/>
        <v>0</v>
      </c>
      <c r="L553" s="111">
        <f t="shared" si="84"/>
        <v>0</v>
      </c>
      <c r="M553" s="111">
        <f t="shared" si="84"/>
        <v>0</v>
      </c>
      <c r="N553" s="111">
        <f t="shared" si="84"/>
        <v>0</v>
      </c>
      <c r="O553" s="111">
        <f t="shared" si="84"/>
        <v>0</v>
      </c>
      <c r="P553" s="111">
        <f t="shared" si="84"/>
        <v>0</v>
      </c>
      <c r="Q553" s="111">
        <f t="shared" si="84"/>
        <v>0</v>
      </c>
      <c r="R553" s="29"/>
      <c r="S553" s="100"/>
      <c r="T553" s="100"/>
      <c r="U553" s="100"/>
      <c r="V553" s="100"/>
      <c r="W553" s="100"/>
      <c r="X553" s="100"/>
      <c r="Y553" s="100"/>
      <c r="Z553" s="100"/>
      <c r="AA553" s="228"/>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100"/>
      <c r="BE553" s="100"/>
      <c r="BF553" s="100"/>
      <c r="BG553" s="100"/>
      <c r="BH553" s="100"/>
      <c r="BI553" s="100"/>
      <c r="BJ553" s="100"/>
      <c r="BK553" s="12"/>
      <c r="BL553" s="12"/>
    </row>
    <row r="554" spans="1:64" ht="12.75" hidden="1" customHeight="1" outlineLevel="1">
      <c r="A554" s="9"/>
      <c r="B554" s="9"/>
      <c r="C554" s="44"/>
      <c r="D554" s="270">
        <f>Asset21</f>
        <v>0</v>
      </c>
      <c r="E554" s="9"/>
      <c r="F554" s="9"/>
      <c r="G554" s="204">
        <f>'Adjustment for previous period'!G530</f>
        <v>0</v>
      </c>
      <c r="H554" s="111">
        <f>H716+H748</f>
        <v>0</v>
      </c>
      <c r="I554" s="111">
        <f t="shared" ref="I554:Q563" si="85">I716+I748</f>
        <v>0</v>
      </c>
      <c r="J554" s="111">
        <f t="shared" si="85"/>
        <v>0</v>
      </c>
      <c r="K554" s="111">
        <f t="shared" si="85"/>
        <v>0</v>
      </c>
      <c r="L554" s="111">
        <f t="shared" si="85"/>
        <v>0</v>
      </c>
      <c r="M554" s="111">
        <f t="shared" si="85"/>
        <v>0</v>
      </c>
      <c r="N554" s="111">
        <f t="shared" si="85"/>
        <v>0</v>
      </c>
      <c r="O554" s="111">
        <f t="shared" si="85"/>
        <v>0</v>
      </c>
      <c r="P554" s="111">
        <f t="shared" si="85"/>
        <v>0</v>
      </c>
      <c r="Q554" s="111">
        <f t="shared" si="85"/>
        <v>0</v>
      </c>
      <c r="R554" s="29"/>
      <c r="S554" s="100"/>
      <c r="T554" s="100"/>
      <c r="U554" s="100"/>
      <c r="V554" s="100"/>
      <c r="W554" s="100"/>
      <c r="X554" s="100"/>
      <c r="Y554" s="100"/>
      <c r="Z554" s="100"/>
      <c r="AA554" s="228"/>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100"/>
      <c r="BE554" s="100"/>
      <c r="BF554" s="100"/>
      <c r="BG554" s="100"/>
      <c r="BH554" s="100"/>
      <c r="BI554" s="100"/>
      <c r="BJ554" s="100"/>
      <c r="BK554" s="12"/>
      <c r="BL554" s="12"/>
    </row>
    <row r="555" spans="1:64" ht="12.75" hidden="1" customHeight="1" outlineLevel="1">
      <c r="A555" s="9"/>
      <c r="B555" s="9"/>
      <c r="C555" s="44"/>
      <c r="D555" s="270">
        <f>Asset22</f>
        <v>0</v>
      </c>
      <c r="E555" s="9"/>
      <c r="F555" s="9"/>
      <c r="G555" s="204">
        <f>'Adjustment for previous period'!G531</f>
        <v>0</v>
      </c>
      <c r="H555" s="111">
        <f>H717+H749</f>
        <v>0</v>
      </c>
      <c r="I555" s="111">
        <f t="shared" si="85"/>
        <v>0</v>
      </c>
      <c r="J555" s="111">
        <f t="shared" si="85"/>
        <v>0</v>
      </c>
      <c r="K555" s="111">
        <f t="shared" si="85"/>
        <v>0</v>
      </c>
      <c r="L555" s="111">
        <f t="shared" si="85"/>
        <v>0</v>
      </c>
      <c r="M555" s="111">
        <f t="shared" si="85"/>
        <v>0</v>
      </c>
      <c r="N555" s="111">
        <f t="shared" si="85"/>
        <v>0</v>
      </c>
      <c r="O555" s="111">
        <f t="shared" si="85"/>
        <v>0</v>
      </c>
      <c r="P555" s="111">
        <f t="shared" si="85"/>
        <v>0</v>
      </c>
      <c r="Q555" s="111">
        <f t="shared" si="85"/>
        <v>0</v>
      </c>
      <c r="R555" s="29"/>
      <c r="S555" s="100"/>
      <c r="T555" s="100"/>
      <c r="U555" s="100"/>
      <c r="V555" s="100"/>
      <c r="W555" s="100"/>
      <c r="X555" s="100"/>
      <c r="Y555" s="100"/>
      <c r="Z555" s="100"/>
      <c r="AA555" s="228"/>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100"/>
      <c r="BE555" s="100"/>
      <c r="BF555" s="100"/>
      <c r="BG555" s="100"/>
      <c r="BH555" s="100"/>
      <c r="BI555" s="100"/>
      <c r="BJ555" s="100"/>
      <c r="BK555" s="12"/>
      <c r="BL555" s="12"/>
    </row>
    <row r="556" spans="1:64" ht="12.75" hidden="1" customHeight="1" outlineLevel="1">
      <c r="A556" s="9"/>
      <c r="B556" s="9"/>
      <c r="C556" s="44"/>
      <c r="D556" s="270">
        <f>Asset23</f>
        <v>0</v>
      </c>
      <c r="E556" s="9"/>
      <c r="F556" s="9"/>
      <c r="G556" s="204">
        <f>'Adjustment for previous period'!G532</f>
        <v>0</v>
      </c>
      <c r="H556" s="111">
        <f t="shared" ref="H556:H562" si="86">H718+H750</f>
        <v>0</v>
      </c>
      <c r="I556" s="111">
        <f t="shared" si="85"/>
        <v>0</v>
      </c>
      <c r="J556" s="111">
        <f t="shared" si="85"/>
        <v>0</v>
      </c>
      <c r="K556" s="111">
        <f t="shared" si="85"/>
        <v>0</v>
      </c>
      <c r="L556" s="111">
        <f t="shared" si="85"/>
        <v>0</v>
      </c>
      <c r="M556" s="111">
        <f t="shared" si="85"/>
        <v>0</v>
      </c>
      <c r="N556" s="111">
        <f t="shared" si="85"/>
        <v>0</v>
      </c>
      <c r="O556" s="111">
        <f t="shared" si="85"/>
        <v>0</v>
      </c>
      <c r="P556" s="111">
        <f t="shared" si="85"/>
        <v>0</v>
      </c>
      <c r="Q556" s="111">
        <f t="shared" si="85"/>
        <v>0</v>
      </c>
      <c r="R556" s="29"/>
      <c r="S556" s="100"/>
      <c r="T556" s="100"/>
      <c r="U556" s="100"/>
      <c r="V556" s="100"/>
      <c r="W556" s="100"/>
      <c r="X556" s="100"/>
      <c r="Y556" s="100"/>
      <c r="Z556" s="100"/>
      <c r="AA556" s="228"/>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100"/>
      <c r="BE556" s="100"/>
      <c r="BF556" s="100"/>
      <c r="BG556" s="100"/>
      <c r="BH556" s="100"/>
      <c r="BI556" s="100"/>
      <c r="BJ556" s="100"/>
      <c r="BK556" s="12"/>
      <c r="BL556" s="12"/>
    </row>
    <row r="557" spans="1:64" ht="12.75" hidden="1" customHeight="1" outlineLevel="1">
      <c r="A557" s="9"/>
      <c r="B557" s="9"/>
      <c r="C557" s="44"/>
      <c r="D557" s="270">
        <f>Asset24</f>
        <v>0</v>
      </c>
      <c r="E557" s="9"/>
      <c r="F557" s="9"/>
      <c r="G557" s="204">
        <f>'Adjustment for previous period'!G533</f>
        <v>0</v>
      </c>
      <c r="H557" s="111">
        <f t="shared" si="86"/>
        <v>0</v>
      </c>
      <c r="I557" s="111">
        <f t="shared" si="85"/>
        <v>0</v>
      </c>
      <c r="J557" s="111">
        <f t="shared" si="85"/>
        <v>0</v>
      </c>
      <c r="K557" s="111">
        <f t="shared" si="85"/>
        <v>0</v>
      </c>
      <c r="L557" s="111">
        <f t="shared" si="85"/>
        <v>0</v>
      </c>
      <c r="M557" s="111">
        <f t="shared" si="85"/>
        <v>0</v>
      </c>
      <c r="N557" s="111">
        <f t="shared" si="85"/>
        <v>0</v>
      </c>
      <c r="O557" s="111">
        <f t="shared" si="85"/>
        <v>0</v>
      </c>
      <c r="P557" s="111">
        <f t="shared" si="85"/>
        <v>0</v>
      </c>
      <c r="Q557" s="111">
        <f t="shared" si="85"/>
        <v>0</v>
      </c>
      <c r="R557" s="29"/>
      <c r="S557" s="100"/>
      <c r="T557" s="100"/>
      <c r="U557" s="100"/>
      <c r="V557" s="100"/>
      <c r="W557" s="100"/>
      <c r="X557" s="100"/>
      <c r="Y557" s="100"/>
      <c r="Z557" s="100"/>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100"/>
      <c r="BE557" s="100"/>
      <c r="BF557" s="100"/>
      <c r="BG557" s="100"/>
      <c r="BH557" s="100"/>
      <c r="BI557" s="100"/>
      <c r="BJ557" s="100"/>
      <c r="BK557" s="12"/>
      <c r="BL557" s="12"/>
    </row>
    <row r="558" spans="1:64" ht="12.75" hidden="1" customHeight="1" outlineLevel="1">
      <c r="A558" s="9"/>
      <c r="B558" s="9"/>
      <c r="C558" s="44"/>
      <c r="D558" s="270">
        <f>Asset25</f>
        <v>0</v>
      </c>
      <c r="E558" s="9"/>
      <c r="F558" s="9"/>
      <c r="G558" s="204">
        <f>'Adjustment for previous period'!G534</f>
        <v>0</v>
      </c>
      <c r="H558" s="111">
        <f t="shared" si="86"/>
        <v>0</v>
      </c>
      <c r="I558" s="111">
        <f t="shared" si="85"/>
        <v>0</v>
      </c>
      <c r="J558" s="111">
        <f t="shared" si="85"/>
        <v>0</v>
      </c>
      <c r="K558" s="111">
        <f t="shared" si="85"/>
        <v>0</v>
      </c>
      <c r="L558" s="111">
        <f t="shared" si="85"/>
        <v>0</v>
      </c>
      <c r="M558" s="111">
        <f t="shared" si="85"/>
        <v>0</v>
      </c>
      <c r="N558" s="111">
        <f t="shared" si="85"/>
        <v>0</v>
      </c>
      <c r="O558" s="111">
        <f t="shared" si="85"/>
        <v>0</v>
      </c>
      <c r="P558" s="111">
        <f t="shared" si="85"/>
        <v>0</v>
      </c>
      <c r="Q558" s="111">
        <f t="shared" si="85"/>
        <v>0</v>
      </c>
      <c r="R558" s="29"/>
      <c r="S558" s="100"/>
      <c r="T558" s="100"/>
      <c r="U558" s="100"/>
      <c r="V558" s="100"/>
      <c r="W558" s="100"/>
      <c r="X558" s="100"/>
      <c r="Y558" s="100"/>
      <c r="Z558" s="100"/>
      <c r="AA558" s="228"/>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100"/>
      <c r="BE558" s="100"/>
      <c r="BF558" s="100"/>
      <c r="BG558" s="100"/>
      <c r="BH558" s="100"/>
      <c r="BI558" s="100"/>
      <c r="BJ558" s="100"/>
      <c r="BK558" s="12"/>
      <c r="BL558" s="12"/>
    </row>
    <row r="559" spans="1:64" ht="12.75" hidden="1" customHeight="1" outlineLevel="1">
      <c r="A559" s="9"/>
      <c r="B559" s="9"/>
      <c r="C559" s="44"/>
      <c r="D559" s="270">
        <f>Asset26</f>
        <v>0</v>
      </c>
      <c r="E559" s="9"/>
      <c r="F559" s="9"/>
      <c r="G559" s="204">
        <f>'Adjustment for previous period'!G535</f>
        <v>0</v>
      </c>
      <c r="H559" s="111">
        <f t="shared" si="86"/>
        <v>0</v>
      </c>
      <c r="I559" s="111">
        <f t="shared" si="85"/>
        <v>0</v>
      </c>
      <c r="J559" s="111">
        <f t="shared" si="85"/>
        <v>0</v>
      </c>
      <c r="K559" s="111">
        <f t="shared" si="85"/>
        <v>0</v>
      </c>
      <c r="L559" s="111">
        <f t="shared" si="85"/>
        <v>0</v>
      </c>
      <c r="M559" s="111">
        <f t="shared" si="85"/>
        <v>0</v>
      </c>
      <c r="N559" s="111">
        <f t="shared" si="85"/>
        <v>0</v>
      </c>
      <c r="O559" s="111">
        <f t="shared" si="85"/>
        <v>0</v>
      </c>
      <c r="P559" s="111">
        <f t="shared" si="85"/>
        <v>0</v>
      </c>
      <c r="Q559" s="111">
        <f t="shared" si="85"/>
        <v>0</v>
      </c>
      <c r="R559" s="29"/>
      <c r="S559" s="100"/>
      <c r="T559" s="100"/>
      <c r="U559" s="100"/>
      <c r="V559" s="100"/>
      <c r="W559" s="100"/>
      <c r="X559" s="100"/>
      <c r="Y559" s="100"/>
      <c r="Z559" s="100"/>
      <c r="AA559" s="228"/>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100"/>
      <c r="BE559" s="100"/>
      <c r="BF559" s="100"/>
      <c r="BG559" s="100"/>
      <c r="BH559" s="100"/>
      <c r="BI559" s="100"/>
      <c r="BJ559" s="100"/>
      <c r="BK559" s="12"/>
      <c r="BL559" s="12"/>
    </row>
    <row r="560" spans="1:64" ht="12.75" hidden="1" customHeight="1" outlineLevel="1">
      <c r="A560" s="9"/>
      <c r="B560" s="9"/>
      <c r="C560" s="44"/>
      <c r="D560" s="270">
        <f>Asset27</f>
        <v>0</v>
      </c>
      <c r="E560" s="9"/>
      <c r="F560" s="9"/>
      <c r="G560" s="204">
        <f>'Adjustment for previous period'!G536</f>
        <v>0</v>
      </c>
      <c r="H560" s="111">
        <f t="shared" si="86"/>
        <v>0</v>
      </c>
      <c r="I560" s="111">
        <f t="shared" si="85"/>
        <v>0</v>
      </c>
      <c r="J560" s="111">
        <f t="shared" si="85"/>
        <v>0</v>
      </c>
      <c r="K560" s="111">
        <f t="shared" si="85"/>
        <v>0</v>
      </c>
      <c r="L560" s="111">
        <f t="shared" si="85"/>
        <v>0</v>
      </c>
      <c r="M560" s="111">
        <f t="shared" si="85"/>
        <v>0</v>
      </c>
      <c r="N560" s="111">
        <f t="shared" si="85"/>
        <v>0</v>
      </c>
      <c r="O560" s="111">
        <f t="shared" si="85"/>
        <v>0</v>
      </c>
      <c r="P560" s="111">
        <f t="shared" si="85"/>
        <v>0</v>
      </c>
      <c r="Q560" s="111">
        <f t="shared" si="85"/>
        <v>0</v>
      </c>
      <c r="R560" s="29"/>
      <c r="S560" s="100"/>
      <c r="T560" s="100"/>
      <c r="U560" s="100"/>
      <c r="V560" s="100"/>
      <c r="W560" s="100"/>
      <c r="X560" s="100"/>
      <c r="Y560" s="100"/>
      <c r="Z560" s="100"/>
      <c r="AA560" s="228"/>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100"/>
      <c r="BE560" s="100"/>
      <c r="BF560" s="100"/>
      <c r="BG560" s="100"/>
      <c r="BH560" s="100"/>
      <c r="BI560" s="100"/>
      <c r="BJ560" s="100"/>
      <c r="BK560" s="12"/>
      <c r="BL560" s="12"/>
    </row>
    <row r="561" spans="1:64" ht="12.75" hidden="1" customHeight="1" outlineLevel="1">
      <c r="A561" s="9"/>
      <c r="B561" s="9"/>
      <c r="C561" s="44"/>
      <c r="D561" s="270">
        <f>Asset28</f>
        <v>0</v>
      </c>
      <c r="E561" s="9"/>
      <c r="F561" s="9"/>
      <c r="G561" s="204">
        <f>'Adjustment for previous period'!G537</f>
        <v>0</v>
      </c>
      <c r="H561" s="111">
        <f t="shared" si="86"/>
        <v>0</v>
      </c>
      <c r="I561" s="111">
        <f t="shared" si="85"/>
        <v>0</v>
      </c>
      <c r="J561" s="111">
        <f t="shared" si="85"/>
        <v>0</v>
      </c>
      <c r="K561" s="111">
        <f t="shared" si="85"/>
        <v>0</v>
      </c>
      <c r="L561" s="111">
        <f t="shared" si="85"/>
        <v>0</v>
      </c>
      <c r="M561" s="111">
        <f t="shared" si="85"/>
        <v>0</v>
      </c>
      <c r="N561" s="111">
        <f t="shared" si="85"/>
        <v>0</v>
      </c>
      <c r="O561" s="111">
        <f t="shared" si="85"/>
        <v>0</v>
      </c>
      <c r="P561" s="111">
        <f t="shared" si="85"/>
        <v>0</v>
      </c>
      <c r="Q561" s="111">
        <f t="shared" si="85"/>
        <v>0</v>
      </c>
      <c r="R561" s="29"/>
      <c r="S561" s="100"/>
      <c r="T561" s="100"/>
      <c r="U561" s="100"/>
      <c r="V561" s="100"/>
      <c r="W561" s="100"/>
      <c r="X561" s="100"/>
      <c r="Y561" s="100"/>
      <c r="Z561" s="100"/>
      <c r="AA561" s="228"/>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100"/>
      <c r="BE561" s="100"/>
      <c r="BF561" s="100"/>
      <c r="BG561" s="100"/>
      <c r="BH561" s="100"/>
      <c r="BI561" s="100"/>
      <c r="BJ561" s="100"/>
      <c r="BK561" s="12"/>
      <c r="BL561" s="12"/>
    </row>
    <row r="562" spans="1:64" ht="12.75" hidden="1" customHeight="1" outlineLevel="1">
      <c r="A562" s="9"/>
      <c r="B562" s="9"/>
      <c r="C562" s="44"/>
      <c r="D562" s="270">
        <f>Asset29</f>
        <v>0</v>
      </c>
      <c r="E562" s="9"/>
      <c r="F562" s="9"/>
      <c r="G562" s="204">
        <f>'Adjustment for previous period'!G538</f>
        <v>0</v>
      </c>
      <c r="H562" s="111">
        <f t="shared" si="86"/>
        <v>0</v>
      </c>
      <c r="I562" s="111">
        <f t="shared" si="85"/>
        <v>0</v>
      </c>
      <c r="J562" s="111">
        <f t="shared" si="85"/>
        <v>0</v>
      </c>
      <c r="K562" s="111">
        <f t="shared" si="85"/>
        <v>0</v>
      </c>
      <c r="L562" s="111">
        <f t="shared" si="85"/>
        <v>0</v>
      </c>
      <c r="M562" s="111">
        <f t="shared" si="85"/>
        <v>0</v>
      </c>
      <c r="N562" s="111">
        <f t="shared" si="85"/>
        <v>0</v>
      </c>
      <c r="O562" s="111">
        <f t="shared" si="85"/>
        <v>0</v>
      </c>
      <c r="P562" s="111">
        <f t="shared" si="85"/>
        <v>0</v>
      </c>
      <c r="Q562" s="111">
        <f t="shared" si="85"/>
        <v>0</v>
      </c>
      <c r="R562" s="29"/>
      <c r="S562" s="100"/>
      <c r="T562" s="100"/>
      <c r="U562" s="100"/>
      <c r="V562" s="100"/>
      <c r="W562" s="100"/>
      <c r="X562" s="100"/>
      <c r="Y562" s="100"/>
      <c r="Z562" s="100"/>
      <c r="AA562" s="228"/>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100"/>
      <c r="BE562" s="100"/>
      <c r="BF562" s="100"/>
      <c r="BG562" s="100"/>
      <c r="BH562" s="100"/>
      <c r="BI562" s="100"/>
      <c r="BJ562" s="100"/>
      <c r="BK562" s="12"/>
      <c r="BL562" s="12"/>
    </row>
    <row r="563" spans="1:64" ht="12.75" hidden="1" customHeight="1" outlineLevel="1">
      <c r="A563" s="9"/>
      <c r="B563" s="9"/>
      <c r="C563" s="44"/>
      <c r="D563" s="270">
        <f>Asset30</f>
        <v>0</v>
      </c>
      <c r="E563" s="9"/>
      <c r="F563" s="9"/>
      <c r="G563" s="204">
        <f>'Adjustment for previous period'!G539</f>
        <v>0</v>
      </c>
      <c r="H563" s="111">
        <f>H725+H757</f>
        <v>0</v>
      </c>
      <c r="I563" s="111">
        <f>I725+I757</f>
        <v>0</v>
      </c>
      <c r="J563" s="111">
        <f t="shared" si="85"/>
        <v>0</v>
      </c>
      <c r="K563" s="111">
        <f t="shared" si="85"/>
        <v>0</v>
      </c>
      <c r="L563" s="111">
        <f t="shared" si="85"/>
        <v>0</v>
      </c>
      <c r="M563" s="111">
        <f t="shared" si="85"/>
        <v>0</v>
      </c>
      <c r="N563" s="111">
        <f t="shared" si="85"/>
        <v>0</v>
      </c>
      <c r="O563" s="111">
        <f t="shared" si="85"/>
        <v>0</v>
      </c>
      <c r="P563" s="111">
        <f t="shared" si="85"/>
        <v>0</v>
      </c>
      <c r="Q563" s="111">
        <f>Q725+Q757</f>
        <v>0</v>
      </c>
      <c r="R563" s="29"/>
      <c r="S563" s="100"/>
      <c r="T563" s="100"/>
      <c r="U563" s="100"/>
      <c r="V563" s="100"/>
      <c r="W563" s="100"/>
      <c r="X563" s="100"/>
      <c r="Y563" s="100"/>
      <c r="Z563" s="100"/>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100"/>
      <c r="BE563" s="100"/>
      <c r="BF563" s="100"/>
      <c r="BG563" s="100"/>
      <c r="BH563" s="100"/>
      <c r="BI563" s="100"/>
      <c r="BJ563" s="100"/>
      <c r="BK563" s="12"/>
      <c r="BL563" s="12"/>
    </row>
    <row r="564" spans="1:64" collapsed="1">
      <c r="A564" s="9"/>
      <c r="B564" s="9"/>
      <c r="C564" s="44"/>
      <c r="D564" s="127"/>
      <c r="E564" s="9"/>
      <c r="F564" s="9"/>
      <c r="G564" s="208"/>
      <c r="H564" s="111"/>
      <c r="I564" s="111"/>
      <c r="J564" s="111"/>
      <c r="K564" s="111"/>
      <c r="L564" s="111"/>
      <c r="M564" s="111"/>
      <c r="N564" s="29"/>
      <c r="O564" s="29"/>
      <c r="P564" s="29"/>
      <c r="Q564" s="29"/>
      <c r="R564" s="29"/>
      <c r="S564" s="100"/>
      <c r="T564" s="100"/>
      <c r="U564" s="100"/>
      <c r="V564" s="100"/>
      <c r="W564" s="100"/>
      <c r="X564" s="100"/>
      <c r="Y564" s="100"/>
      <c r="Z564" s="100"/>
      <c r="AA564" s="228"/>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100"/>
      <c r="BE564" s="100"/>
      <c r="BF564" s="100"/>
      <c r="BG564" s="100"/>
      <c r="BH564" s="100"/>
      <c r="BI564" s="100"/>
      <c r="BJ564" s="100"/>
      <c r="BK564" s="12"/>
      <c r="BL564" s="12"/>
    </row>
    <row r="565" spans="1:64">
      <c r="A565" s="9"/>
      <c r="B565" s="9"/>
      <c r="C565" s="44" t="s">
        <v>49</v>
      </c>
      <c r="D565" s="113"/>
      <c r="E565" s="9"/>
      <c r="F565" s="9"/>
      <c r="G565" s="310">
        <f>SUM(G566:G595)</f>
        <v>57.55983069683036</v>
      </c>
      <c r="H565" s="35"/>
      <c r="I565" s="35"/>
      <c r="J565" s="35"/>
      <c r="K565" s="35"/>
      <c r="L565" s="35"/>
      <c r="M565" s="35"/>
      <c r="N565" s="29"/>
      <c r="O565" s="29"/>
      <c r="P565" s="29"/>
      <c r="Q565" s="29"/>
      <c r="R565" s="29"/>
      <c r="S565" s="100"/>
      <c r="T565" s="100"/>
      <c r="U565" s="100"/>
      <c r="V565" s="100"/>
      <c r="W565" s="100"/>
      <c r="X565" s="100"/>
      <c r="Y565" s="100"/>
      <c r="Z565" s="100"/>
      <c r="AA565" s="228"/>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100"/>
      <c r="BE565" s="100"/>
      <c r="BF565" s="100"/>
      <c r="BG565" s="100"/>
      <c r="BH565" s="100"/>
      <c r="BI565" s="100"/>
      <c r="BJ565" s="100"/>
      <c r="BK565" s="12"/>
      <c r="BL565" s="12"/>
    </row>
    <row r="566" spans="1:64" hidden="1" outlineLevel="1">
      <c r="A566" s="9"/>
      <c r="B566" s="9"/>
      <c r="C566" s="9"/>
      <c r="D566" s="270" t="str">
        <f>Asset1</f>
        <v>Secondary</v>
      </c>
      <c r="E566" s="9"/>
      <c r="F566" s="9"/>
      <c r="G566" s="204">
        <f>'Adjustment for previous period'!G542</f>
        <v>-16.281207716143459</v>
      </c>
      <c r="H566" s="35"/>
      <c r="I566" s="35"/>
      <c r="J566" s="35"/>
      <c r="K566" s="35"/>
      <c r="L566" s="35"/>
      <c r="M566" s="35"/>
      <c r="N566" s="29"/>
      <c r="O566" s="29"/>
      <c r="P566" s="29"/>
      <c r="Q566" s="29"/>
      <c r="R566" s="29"/>
      <c r="S566" s="100"/>
      <c r="T566" s="100"/>
      <c r="U566" s="100"/>
      <c r="V566" s="100"/>
      <c r="W566" s="100"/>
      <c r="X566" s="100"/>
      <c r="Y566" s="100"/>
      <c r="Z566" s="100"/>
      <c r="AA566" s="228"/>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100"/>
      <c r="BE566" s="100"/>
      <c r="BF566" s="100"/>
      <c r="BG566" s="100"/>
      <c r="BH566" s="100"/>
      <c r="BI566" s="100"/>
      <c r="BJ566" s="100"/>
      <c r="BK566" s="12"/>
      <c r="BL566" s="12"/>
    </row>
    <row r="567" spans="1:64" hidden="1" outlineLevel="1">
      <c r="A567" s="9"/>
      <c r="B567" s="9"/>
      <c r="C567" s="44"/>
      <c r="D567" s="270" t="str">
        <f>Asset2</f>
        <v>Switchgear</v>
      </c>
      <c r="E567" s="9"/>
      <c r="F567" s="9"/>
      <c r="G567" s="204">
        <f>'Adjustment for previous period'!G543</f>
        <v>15.455696168577855</v>
      </c>
      <c r="H567" s="35"/>
      <c r="I567" s="35"/>
      <c r="J567" s="35"/>
      <c r="K567" s="35"/>
      <c r="L567" s="35"/>
      <c r="M567" s="35"/>
      <c r="N567" s="29"/>
      <c r="O567" s="29"/>
      <c r="P567" s="29"/>
      <c r="Q567" s="29"/>
      <c r="R567" s="29"/>
      <c r="S567" s="100"/>
      <c r="T567" s="100"/>
      <c r="U567" s="100"/>
      <c r="V567" s="100"/>
      <c r="W567" s="100"/>
      <c r="X567" s="100"/>
      <c r="Y567" s="100"/>
      <c r="Z567" s="100"/>
      <c r="AA567" s="228"/>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100"/>
      <c r="BE567" s="100"/>
      <c r="BF567" s="100"/>
      <c r="BG567" s="100"/>
      <c r="BH567" s="100"/>
      <c r="BI567" s="100"/>
      <c r="BJ567" s="100"/>
      <c r="BK567" s="12"/>
      <c r="BL567" s="12"/>
    </row>
    <row r="568" spans="1:64" hidden="1" outlineLevel="1">
      <c r="A568" s="9"/>
      <c r="B568" s="9"/>
      <c r="C568" s="44"/>
      <c r="D568" s="270" t="str">
        <f>Asset3</f>
        <v>Transformers</v>
      </c>
      <c r="E568" s="9"/>
      <c r="F568" s="9"/>
      <c r="G568" s="204">
        <f>'Adjustment for previous period'!G544</f>
        <v>0.9104404614822883</v>
      </c>
      <c r="H568" s="35"/>
      <c r="I568" s="35"/>
      <c r="J568" s="35"/>
      <c r="K568" s="35"/>
      <c r="L568" s="35"/>
      <c r="M568" s="35"/>
      <c r="N568" s="29"/>
      <c r="O568" s="29"/>
      <c r="P568" s="29"/>
      <c r="Q568" s="29"/>
      <c r="R568" s="29"/>
      <c r="S568" s="100"/>
      <c r="T568" s="100"/>
      <c r="U568" s="100"/>
      <c r="V568" s="100"/>
      <c r="W568" s="100"/>
      <c r="X568" s="100"/>
      <c r="Y568" s="100"/>
      <c r="Z568" s="100"/>
      <c r="AA568" s="228"/>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100"/>
      <c r="BE568" s="100"/>
      <c r="BF568" s="100"/>
      <c r="BG568" s="100"/>
      <c r="BH568" s="100"/>
      <c r="BI568" s="100"/>
      <c r="BJ568" s="100"/>
      <c r="BK568" s="12"/>
      <c r="BL568" s="12"/>
    </row>
    <row r="569" spans="1:64" hidden="1" outlineLevel="1">
      <c r="A569" s="9"/>
      <c r="B569" s="9"/>
      <c r="C569" s="44"/>
      <c r="D569" s="270" t="str">
        <f>Asset4</f>
        <v>Reactive</v>
      </c>
      <c r="E569" s="9"/>
      <c r="F569" s="9"/>
      <c r="G569" s="204">
        <f>'Adjustment for previous period'!G545</f>
        <v>-4.7265766335035275</v>
      </c>
      <c r="H569" s="35"/>
      <c r="I569" s="35"/>
      <c r="J569" s="35"/>
      <c r="K569" s="35"/>
      <c r="L569" s="35"/>
      <c r="M569" s="35"/>
      <c r="N569" s="29"/>
      <c r="O569" s="29"/>
      <c r="P569" s="29"/>
      <c r="Q569" s="29"/>
      <c r="R569" s="29"/>
      <c r="S569" s="100"/>
      <c r="T569" s="100"/>
      <c r="U569" s="100"/>
      <c r="V569" s="100"/>
      <c r="W569" s="100"/>
      <c r="X569" s="100"/>
      <c r="Y569" s="100"/>
      <c r="Z569" s="100"/>
      <c r="AA569" s="228"/>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100"/>
      <c r="BE569" s="100"/>
      <c r="BF569" s="100"/>
      <c r="BG569" s="100"/>
      <c r="BH569" s="100"/>
      <c r="BI569" s="100"/>
      <c r="BJ569" s="100"/>
      <c r="BK569" s="12"/>
      <c r="BL569" s="12"/>
    </row>
    <row r="570" spans="1:64" hidden="1" outlineLevel="1">
      <c r="A570" s="9"/>
      <c r="B570" s="9"/>
      <c r="C570" s="44"/>
      <c r="D570" s="270" t="str">
        <f>Asset5</f>
        <v>Towers and Conductor</v>
      </c>
      <c r="E570" s="9"/>
      <c r="F570" s="9"/>
      <c r="G570" s="204">
        <f>'Adjustment for previous period'!G546</f>
        <v>38.984171014791826</v>
      </c>
      <c r="H570" s="35"/>
      <c r="I570" s="35"/>
      <c r="J570" s="35"/>
      <c r="K570" s="35"/>
      <c r="L570" s="35"/>
      <c r="M570" s="35"/>
      <c r="N570" s="29"/>
      <c r="O570" s="29"/>
      <c r="P570" s="29"/>
      <c r="Q570" s="29"/>
      <c r="R570" s="29"/>
      <c r="S570" s="100"/>
      <c r="T570" s="100"/>
      <c r="U570" s="100"/>
      <c r="V570" s="100"/>
      <c r="W570" s="100"/>
      <c r="X570" s="100"/>
      <c r="Y570" s="100"/>
      <c r="Z570" s="100"/>
      <c r="AA570" s="228"/>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100"/>
      <c r="BE570" s="100"/>
      <c r="BF570" s="100"/>
      <c r="BG570" s="100"/>
      <c r="BH570" s="100"/>
      <c r="BI570" s="100"/>
      <c r="BJ570" s="100"/>
      <c r="BK570" s="12"/>
      <c r="BL570" s="12"/>
    </row>
    <row r="571" spans="1:64" hidden="1" outlineLevel="1">
      <c r="A571" s="9"/>
      <c r="B571" s="9"/>
      <c r="C571" s="44"/>
      <c r="D571" s="270" t="str">
        <f>Asset6</f>
        <v>Establishment</v>
      </c>
      <c r="E571" s="9"/>
      <c r="F571" s="9"/>
      <c r="G571" s="204">
        <f>'Adjustment for previous period'!G547</f>
        <v>12.000040263973975</v>
      </c>
      <c r="H571" s="35"/>
      <c r="I571" s="35"/>
      <c r="J571" s="35"/>
      <c r="K571" s="35"/>
      <c r="L571" s="35"/>
      <c r="M571" s="35"/>
      <c r="N571" s="29"/>
      <c r="O571" s="29"/>
      <c r="P571" s="29"/>
      <c r="Q571" s="29"/>
      <c r="R571" s="29"/>
      <c r="S571" s="100"/>
      <c r="T571" s="100"/>
      <c r="U571" s="100"/>
      <c r="V571" s="100"/>
      <c r="W571" s="100"/>
      <c r="X571" s="100"/>
      <c r="Y571" s="100"/>
      <c r="Z571" s="100"/>
      <c r="AA571" s="228"/>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100"/>
      <c r="BE571" s="100"/>
      <c r="BF571" s="100"/>
      <c r="BG571" s="100"/>
      <c r="BH571" s="100"/>
      <c r="BI571" s="100"/>
      <c r="BJ571" s="100"/>
      <c r="BK571" s="12"/>
      <c r="BL571" s="12"/>
    </row>
    <row r="572" spans="1:64" hidden="1" outlineLevel="1">
      <c r="A572" s="9"/>
      <c r="B572" s="9"/>
      <c r="C572" s="44"/>
      <c r="D572" s="270" t="str">
        <f>Asset7</f>
        <v>Communications</v>
      </c>
      <c r="E572" s="9"/>
      <c r="F572" s="9"/>
      <c r="G572" s="204">
        <f>'Adjustment for previous period'!G548</f>
        <v>-13.590356985680822</v>
      </c>
      <c r="H572" s="35"/>
      <c r="I572" s="35"/>
      <c r="J572" s="35"/>
      <c r="K572" s="35"/>
      <c r="L572" s="35"/>
      <c r="M572" s="35"/>
      <c r="N572" s="29"/>
      <c r="O572" s="29"/>
      <c r="P572" s="29"/>
      <c r="Q572" s="29"/>
      <c r="R572" s="29"/>
      <c r="S572" s="100"/>
      <c r="T572" s="100"/>
      <c r="U572" s="100"/>
      <c r="V572" s="100"/>
      <c r="W572" s="100"/>
      <c r="X572" s="100"/>
      <c r="Y572" s="100"/>
      <c r="Z572" s="100"/>
      <c r="AA572" s="228"/>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100"/>
      <c r="BE572" s="100"/>
      <c r="BF572" s="100"/>
      <c r="BG572" s="100"/>
      <c r="BH572" s="100"/>
      <c r="BI572" s="100"/>
      <c r="BJ572" s="100"/>
      <c r="BK572" s="12"/>
      <c r="BL572" s="12"/>
    </row>
    <row r="573" spans="1:64" hidden="1" outlineLevel="1">
      <c r="A573" s="9"/>
      <c r="B573" s="9"/>
      <c r="C573" s="44"/>
      <c r="D573" s="270" t="str">
        <f>Asset8</f>
        <v>Inventory</v>
      </c>
      <c r="E573" s="9"/>
      <c r="F573" s="9"/>
      <c r="G573" s="204">
        <f>'Adjustment for previous period'!G549</f>
        <v>1.8185</v>
      </c>
      <c r="H573" s="35"/>
      <c r="I573" s="35"/>
      <c r="J573" s="35"/>
      <c r="K573" s="35"/>
      <c r="L573" s="35"/>
      <c r="M573" s="35"/>
      <c r="N573" s="29"/>
      <c r="O573" s="29"/>
      <c r="P573" s="29"/>
      <c r="Q573" s="29"/>
      <c r="R573" s="29"/>
      <c r="S573" s="100"/>
      <c r="T573" s="100"/>
      <c r="U573" s="100"/>
      <c r="V573" s="100"/>
      <c r="W573" s="100"/>
      <c r="X573" s="100"/>
      <c r="Y573" s="100"/>
      <c r="Z573" s="100"/>
      <c r="AA573" s="228"/>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100"/>
      <c r="BE573" s="100"/>
      <c r="BF573" s="100"/>
      <c r="BG573" s="100"/>
      <c r="BH573" s="100"/>
      <c r="BI573" s="100"/>
      <c r="BJ573" s="100"/>
      <c r="BK573" s="12"/>
      <c r="BL573" s="12"/>
    </row>
    <row r="574" spans="1:64" hidden="1" outlineLevel="1">
      <c r="A574" s="9"/>
      <c r="B574" s="9"/>
      <c r="C574" s="44"/>
      <c r="D574" s="270" t="str">
        <f>Asset9</f>
        <v>IT</v>
      </c>
      <c r="E574" s="9"/>
      <c r="F574" s="9"/>
      <c r="G574" s="204">
        <f>'Adjustment for previous period'!G550</f>
        <v>15.693</v>
      </c>
      <c r="H574" s="35"/>
      <c r="I574" s="35"/>
      <c r="J574" s="35"/>
      <c r="K574" s="35"/>
      <c r="L574" s="35"/>
      <c r="M574" s="35"/>
      <c r="N574" s="29"/>
      <c r="O574" s="29"/>
      <c r="P574" s="29"/>
      <c r="Q574" s="29"/>
      <c r="R574" s="29"/>
      <c r="S574" s="100"/>
      <c r="T574" s="100"/>
      <c r="U574" s="100"/>
      <c r="V574" s="100"/>
      <c r="W574" s="100"/>
      <c r="X574" s="100"/>
      <c r="Y574" s="100"/>
      <c r="Z574" s="100"/>
      <c r="AA574" s="228"/>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100"/>
      <c r="BE574" s="100"/>
      <c r="BF574" s="100"/>
      <c r="BG574" s="100"/>
      <c r="BH574" s="100"/>
      <c r="BI574" s="100"/>
      <c r="BJ574" s="100"/>
      <c r="BK574" s="12"/>
      <c r="BL574" s="12"/>
    </row>
    <row r="575" spans="1:64" hidden="1" outlineLevel="1">
      <c r="A575" s="9"/>
      <c r="B575" s="9"/>
      <c r="C575" s="44"/>
      <c r="D575" s="270" t="str">
        <f>Asset10</f>
        <v>Vehicles</v>
      </c>
      <c r="E575" s="9"/>
      <c r="F575" s="9"/>
      <c r="G575" s="204">
        <f>'Adjustment for previous period'!G551</f>
        <v>-2.4E-2</v>
      </c>
      <c r="H575" s="35"/>
      <c r="I575" s="35"/>
      <c r="J575" s="35"/>
      <c r="K575" s="35"/>
      <c r="L575" s="35"/>
      <c r="M575" s="35"/>
      <c r="N575" s="29"/>
      <c r="O575" s="29"/>
      <c r="P575" s="29"/>
      <c r="Q575" s="29"/>
      <c r="R575" s="29"/>
      <c r="S575" s="100"/>
      <c r="T575" s="100"/>
      <c r="U575" s="100"/>
      <c r="V575" s="100"/>
      <c r="W575" s="100"/>
      <c r="X575" s="100"/>
      <c r="Y575" s="100"/>
      <c r="Z575" s="100"/>
      <c r="AA575" s="228"/>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100"/>
      <c r="BE575" s="100"/>
      <c r="BF575" s="100"/>
      <c r="BG575" s="100"/>
      <c r="BH575" s="100"/>
      <c r="BI575" s="100"/>
      <c r="BJ575" s="100"/>
      <c r="BK575" s="12"/>
      <c r="BL575" s="12"/>
    </row>
    <row r="576" spans="1:64" hidden="1" outlineLevel="1">
      <c r="A576" s="9"/>
      <c r="B576" s="9"/>
      <c r="C576" s="44"/>
      <c r="D576" s="270" t="str">
        <f>Asset11</f>
        <v>other</v>
      </c>
      <c r="E576" s="9"/>
      <c r="F576" s="9"/>
      <c r="G576" s="204">
        <f>'Adjustment for previous period'!G552</f>
        <v>5.681</v>
      </c>
      <c r="H576" s="35"/>
      <c r="I576" s="35"/>
      <c r="J576" s="35"/>
      <c r="K576" s="35"/>
      <c r="L576" s="35"/>
      <c r="M576" s="35"/>
      <c r="N576" s="29"/>
      <c r="O576" s="29"/>
      <c r="P576" s="29"/>
      <c r="Q576" s="29"/>
      <c r="R576" s="29"/>
      <c r="S576" s="100"/>
      <c r="T576" s="100"/>
      <c r="U576" s="100"/>
      <c r="V576" s="100"/>
      <c r="W576" s="100"/>
      <c r="X576" s="100"/>
      <c r="Y576" s="100"/>
      <c r="Z576" s="100"/>
      <c r="AA576" s="228"/>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100"/>
      <c r="BE576" s="100"/>
      <c r="BF576" s="100"/>
      <c r="BG576" s="100"/>
      <c r="BH576" s="100"/>
      <c r="BI576" s="100"/>
      <c r="BJ576" s="100"/>
      <c r="BK576" s="12"/>
      <c r="BL576" s="12"/>
    </row>
    <row r="577" spans="1:64" hidden="1" outlineLevel="1">
      <c r="A577" s="9"/>
      <c r="B577" s="9"/>
      <c r="C577" s="44"/>
      <c r="D577" s="270" t="str">
        <f>Asset12</f>
        <v>premises</v>
      </c>
      <c r="E577" s="9"/>
      <c r="F577" s="9"/>
      <c r="G577" s="204">
        <f>'Adjustment for previous period'!G553</f>
        <v>4.0469999999999997</v>
      </c>
      <c r="H577" s="35"/>
      <c r="I577" s="35"/>
      <c r="J577" s="35"/>
      <c r="K577" s="35"/>
      <c r="L577" s="35"/>
      <c r="M577" s="35"/>
      <c r="N577" s="29"/>
      <c r="O577" s="29"/>
      <c r="P577" s="29"/>
      <c r="Q577" s="29"/>
      <c r="R577" s="29"/>
      <c r="S577" s="100"/>
      <c r="T577" s="100"/>
      <c r="U577" s="100"/>
      <c r="V577" s="100"/>
      <c r="W577" s="100"/>
      <c r="X577" s="100"/>
      <c r="Y577" s="100"/>
      <c r="Z577" s="100"/>
      <c r="AA577" s="228"/>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100"/>
      <c r="BE577" s="100"/>
      <c r="BF577" s="100"/>
      <c r="BG577" s="100"/>
      <c r="BH577" s="100"/>
      <c r="BI577" s="100"/>
      <c r="BJ577" s="100"/>
      <c r="BK577" s="12"/>
      <c r="BL577" s="12"/>
    </row>
    <row r="578" spans="1:64" hidden="1" outlineLevel="1">
      <c r="A578" s="9"/>
      <c r="B578" s="9"/>
      <c r="C578" s="44"/>
      <c r="D578" s="270" t="str">
        <f>Asset13</f>
        <v>Land</v>
      </c>
      <c r="E578" s="9"/>
      <c r="F578" s="9"/>
      <c r="G578" s="204">
        <f>'Adjustment for previous period'!G554</f>
        <v>-2.4674295714323651</v>
      </c>
      <c r="H578" s="35"/>
      <c r="I578" s="35"/>
      <c r="J578" s="35"/>
      <c r="K578" s="35"/>
      <c r="L578" s="35"/>
      <c r="M578" s="35"/>
      <c r="N578" s="29"/>
      <c r="O578" s="29"/>
      <c r="P578" s="29"/>
      <c r="Q578" s="29"/>
      <c r="R578" s="29"/>
      <c r="S578" s="100"/>
      <c r="T578" s="100"/>
      <c r="U578" s="100"/>
      <c r="V578" s="100"/>
      <c r="W578" s="100"/>
      <c r="X578" s="100"/>
      <c r="Y578" s="100"/>
      <c r="Z578" s="100"/>
      <c r="AA578" s="228"/>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100"/>
      <c r="BE578" s="100"/>
      <c r="BF578" s="100"/>
      <c r="BG578" s="100"/>
      <c r="BH578" s="100"/>
      <c r="BI578" s="100"/>
      <c r="BJ578" s="100"/>
      <c r="BK578" s="12"/>
      <c r="BL578" s="12"/>
    </row>
    <row r="579" spans="1:64" hidden="1" outlineLevel="1">
      <c r="A579" s="9"/>
      <c r="B579" s="9"/>
      <c r="C579" s="44"/>
      <c r="D579" s="270" t="str">
        <f>Asset14</f>
        <v>Easements</v>
      </c>
      <c r="E579" s="9"/>
      <c r="F579" s="9"/>
      <c r="G579" s="204">
        <f>'Adjustment for previous period'!G555</f>
        <v>5.9553694764592276E-2</v>
      </c>
      <c r="H579" s="35"/>
      <c r="I579" s="35"/>
      <c r="J579" s="35"/>
      <c r="K579" s="35"/>
      <c r="L579" s="35"/>
      <c r="M579" s="35"/>
      <c r="N579" s="29"/>
      <c r="O579" s="29"/>
      <c r="P579" s="29"/>
      <c r="Q579" s="29"/>
      <c r="R579" s="29"/>
      <c r="S579" s="100"/>
      <c r="T579" s="100"/>
      <c r="U579" s="100"/>
      <c r="V579" s="100"/>
      <c r="W579" s="100"/>
      <c r="X579" s="100"/>
      <c r="Y579" s="100"/>
      <c r="Z579" s="100"/>
      <c r="AA579" s="228"/>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100"/>
      <c r="BE579" s="100"/>
      <c r="BF579" s="100"/>
      <c r="BG579" s="100"/>
      <c r="BH579" s="100"/>
      <c r="BI579" s="100"/>
      <c r="BJ579" s="100"/>
      <c r="BK579" s="12"/>
      <c r="BL579" s="12"/>
    </row>
    <row r="580" spans="1:64" hidden="1" outlineLevel="1">
      <c r="A580" s="9"/>
      <c r="B580" s="9"/>
      <c r="C580" s="44"/>
      <c r="D580" s="270">
        <f>Asset15</f>
        <v>0</v>
      </c>
      <c r="E580" s="9"/>
      <c r="F580" s="9"/>
      <c r="G580" s="204">
        <f>'Adjustment for previous period'!G556</f>
        <v>0</v>
      </c>
      <c r="H580" s="35"/>
      <c r="I580" s="35"/>
      <c r="J580" s="35"/>
      <c r="K580" s="35"/>
      <c r="L580" s="35"/>
      <c r="M580" s="35"/>
      <c r="N580" s="29"/>
      <c r="O580" s="29"/>
      <c r="P580" s="29"/>
      <c r="Q580" s="29"/>
      <c r="R580" s="29"/>
      <c r="S580" s="100"/>
      <c r="T580" s="100"/>
      <c r="U580" s="100"/>
      <c r="V580" s="100"/>
      <c r="W580" s="100"/>
      <c r="X580" s="100"/>
      <c r="Y580" s="100"/>
      <c r="Z580" s="100"/>
      <c r="AA580" s="228"/>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100"/>
      <c r="BE580" s="100"/>
      <c r="BF580" s="100"/>
      <c r="BG580" s="100"/>
      <c r="BH580" s="100"/>
      <c r="BI580" s="100"/>
      <c r="BJ580" s="100"/>
      <c r="BK580" s="12"/>
      <c r="BL580" s="12"/>
    </row>
    <row r="581" spans="1:64" hidden="1" outlineLevel="1">
      <c r="A581" s="9"/>
      <c r="B581" s="9"/>
      <c r="C581" s="44"/>
      <c r="D581" s="270">
        <f>Asset16</f>
        <v>0</v>
      </c>
      <c r="E581" s="9"/>
      <c r="F581" s="9"/>
      <c r="G581" s="204">
        <f>'Adjustment for previous period'!G557</f>
        <v>0</v>
      </c>
      <c r="H581" s="35"/>
      <c r="I581" s="35"/>
      <c r="J581" s="35"/>
      <c r="K581" s="35"/>
      <c r="L581" s="35"/>
      <c r="M581" s="35"/>
      <c r="N581" s="29"/>
      <c r="O581" s="29"/>
      <c r="P581" s="29"/>
      <c r="Q581" s="29"/>
      <c r="R581" s="29"/>
      <c r="S581" s="100"/>
      <c r="T581" s="100"/>
      <c r="U581" s="100"/>
      <c r="V581" s="100"/>
      <c r="W581" s="100"/>
      <c r="X581" s="100"/>
      <c r="Y581" s="100"/>
      <c r="Z581" s="100"/>
      <c r="AA581" s="228"/>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100"/>
      <c r="BE581" s="100"/>
      <c r="BF581" s="100"/>
      <c r="BG581" s="100"/>
      <c r="BH581" s="100"/>
      <c r="BI581" s="100"/>
      <c r="BJ581" s="100"/>
      <c r="BK581" s="12"/>
      <c r="BL581" s="12"/>
    </row>
    <row r="582" spans="1:64" hidden="1" outlineLevel="1">
      <c r="A582" s="9"/>
      <c r="B582" s="9"/>
      <c r="C582" s="44"/>
      <c r="D582" s="270">
        <f>Asset17</f>
        <v>0</v>
      </c>
      <c r="E582" s="9"/>
      <c r="F582" s="9"/>
      <c r="G582" s="204">
        <f>'Adjustment for previous period'!G558</f>
        <v>0</v>
      </c>
      <c r="H582" s="35"/>
      <c r="I582" s="35"/>
      <c r="J582" s="35"/>
      <c r="K582" s="35"/>
      <c r="L582" s="35"/>
      <c r="M582" s="35"/>
      <c r="N582" s="29"/>
      <c r="O582" s="29"/>
      <c r="P582" s="29"/>
      <c r="Q582" s="29"/>
      <c r="R582" s="29"/>
      <c r="S582" s="100"/>
      <c r="T582" s="100"/>
      <c r="U582" s="100"/>
      <c r="V582" s="100"/>
      <c r="W582" s="100"/>
      <c r="X582" s="100"/>
      <c r="Y582" s="100"/>
      <c r="Z582" s="100"/>
      <c r="AA582" s="228"/>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100"/>
      <c r="BE582" s="100"/>
      <c r="BF582" s="100"/>
      <c r="BG582" s="100"/>
      <c r="BH582" s="100"/>
      <c r="BI582" s="100"/>
      <c r="BJ582" s="100"/>
      <c r="BK582" s="12"/>
      <c r="BL582" s="12"/>
    </row>
    <row r="583" spans="1:64" hidden="1" outlineLevel="1">
      <c r="A583" s="9"/>
      <c r="B583" s="9"/>
      <c r="C583" s="44"/>
      <c r="D583" s="270">
        <f>Asset18</f>
        <v>0</v>
      </c>
      <c r="E583" s="9"/>
      <c r="F583" s="9"/>
      <c r="G583" s="204">
        <f>'Adjustment for previous period'!G559</f>
        <v>0</v>
      </c>
      <c r="H583" s="35"/>
      <c r="I583" s="35"/>
      <c r="J583" s="35"/>
      <c r="K583" s="35"/>
      <c r="L583" s="35"/>
      <c r="M583" s="35"/>
      <c r="N583" s="29"/>
      <c r="O583" s="29"/>
      <c r="P583" s="29"/>
      <c r="Q583" s="29"/>
      <c r="R583" s="29"/>
      <c r="S583" s="100"/>
      <c r="T583" s="100"/>
      <c r="U583" s="100"/>
      <c r="V583" s="100"/>
      <c r="W583" s="100"/>
      <c r="X583" s="100"/>
      <c r="Y583" s="100"/>
      <c r="Z583" s="100"/>
      <c r="AA583" s="228"/>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100"/>
      <c r="BE583" s="100"/>
      <c r="BF583" s="100"/>
      <c r="BG583" s="100"/>
      <c r="BH583" s="100"/>
      <c r="BI583" s="100"/>
      <c r="BJ583" s="100"/>
      <c r="BK583" s="12"/>
      <c r="BL583" s="12"/>
    </row>
    <row r="584" spans="1:64" hidden="1" outlineLevel="1">
      <c r="A584" s="9"/>
      <c r="B584" s="9"/>
      <c r="C584" s="44"/>
      <c r="D584" s="270">
        <f>Asset19</f>
        <v>0</v>
      </c>
      <c r="E584" s="9"/>
      <c r="F584" s="9"/>
      <c r="G584" s="204">
        <f>'Adjustment for previous period'!G560</f>
        <v>0</v>
      </c>
      <c r="H584" s="35"/>
      <c r="I584" s="35"/>
      <c r="J584" s="35"/>
      <c r="K584" s="35"/>
      <c r="L584" s="35"/>
      <c r="M584" s="35"/>
      <c r="N584" s="29"/>
      <c r="O584" s="29"/>
      <c r="P584" s="29"/>
      <c r="Q584" s="29"/>
      <c r="R584" s="29"/>
      <c r="S584" s="100"/>
      <c r="T584" s="100"/>
      <c r="U584" s="100"/>
      <c r="V584" s="100"/>
      <c r="W584" s="100"/>
      <c r="X584" s="100"/>
      <c r="Y584" s="100"/>
      <c r="Z584" s="100"/>
      <c r="AA584" s="228"/>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100"/>
      <c r="BE584" s="100"/>
      <c r="BF584" s="100"/>
      <c r="BG584" s="100"/>
      <c r="BH584" s="100"/>
      <c r="BI584" s="100"/>
      <c r="BJ584" s="100"/>
      <c r="BK584" s="12"/>
      <c r="BL584" s="12"/>
    </row>
    <row r="585" spans="1:64" hidden="1" outlineLevel="1">
      <c r="A585" s="9"/>
      <c r="B585" s="9"/>
      <c r="C585" s="44"/>
      <c r="D585" s="270">
        <f>Asset20</f>
        <v>0</v>
      </c>
      <c r="E585" s="9"/>
      <c r="F585" s="9"/>
      <c r="G585" s="204">
        <f>'Adjustment for previous period'!G561</f>
        <v>0</v>
      </c>
      <c r="H585" s="35"/>
      <c r="I585" s="35"/>
      <c r="J585" s="35"/>
      <c r="K585" s="35"/>
      <c r="L585" s="35"/>
      <c r="M585" s="35"/>
      <c r="N585" s="29"/>
      <c r="O585" s="29"/>
      <c r="P585" s="29"/>
      <c r="Q585" s="29"/>
      <c r="R585" s="29"/>
      <c r="S585" s="100"/>
      <c r="T585" s="100"/>
      <c r="U585" s="100"/>
      <c r="V585" s="100"/>
      <c r="W585" s="100"/>
      <c r="X585" s="100"/>
      <c r="Y585" s="100"/>
      <c r="Z585" s="100"/>
      <c r="AA585" s="228"/>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100"/>
      <c r="BE585" s="100"/>
      <c r="BF585" s="100"/>
      <c r="BG585" s="100"/>
      <c r="BH585" s="100"/>
      <c r="BI585" s="100"/>
      <c r="BJ585" s="100"/>
      <c r="BK585" s="12"/>
      <c r="BL585" s="12"/>
    </row>
    <row r="586" spans="1:64" hidden="1" outlineLevel="1">
      <c r="A586" s="9"/>
      <c r="B586" s="9"/>
      <c r="C586" s="44"/>
      <c r="D586" s="270">
        <f>Asset21</f>
        <v>0</v>
      </c>
      <c r="E586" s="9"/>
      <c r="F586" s="9"/>
      <c r="G586" s="204">
        <f>'Adjustment for previous period'!G562</f>
        <v>0</v>
      </c>
      <c r="H586" s="35"/>
      <c r="I586" s="35"/>
      <c r="J586" s="35"/>
      <c r="K586" s="35"/>
      <c r="L586" s="35"/>
      <c r="M586" s="35"/>
      <c r="N586" s="29"/>
      <c r="O586" s="29"/>
      <c r="P586" s="29"/>
      <c r="Q586" s="29"/>
      <c r="R586" s="29"/>
      <c r="S586" s="100"/>
      <c r="T586" s="100"/>
      <c r="U586" s="100"/>
      <c r="V586" s="100"/>
      <c r="W586" s="100"/>
      <c r="X586" s="100"/>
      <c r="Y586" s="100"/>
      <c r="Z586" s="100"/>
      <c r="AA586" s="228"/>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100"/>
      <c r="BE586" s="100"/>
      <c r="BF586" s="100"/>
      <c r="BG586" s="100"/>
      <c r="BH586" s="100"/>
      <c r="BI586" s="100"/>
      <c r="BJ586" s="100"/>
      <c r="BK586" s="12"/>
      <c r="BL586" s="12"/>
    </row>
    <row r="587" spans="1:64" hidden="1" outlineLevel="1">
      <c r="A587" s="9"/>
      <c r="B587" s="9"/>
      <c r="C587" s="44"/>
      <c r="D587" s="270">
        <f>Asset22</f>
        <v>0</v>
      </c>
      <c r="E587" s="9"/>
      <c r="F587" s="9"/>
      <c r="G587" s="204">
        <f>'Adjustment for previous period'!G563</f>
        <v>0</v>
      </c>
      <c r="H587" s="35"/>
      <c r="I587" s="35"/>
      <c r="J587" s="35"/>
      <c r="K587" s="35"/>
      <c r="L587" s="35"/>
      <c r="M587" s="35"/>
      <c r="N587" s="29"/>
      <c r="O587" s="29"/>
      <c r="P587" s="29"/>
      <c r="Q587" s="29"/>
      <c r="R587" s="29"/>
      <c r="S587" s="100"/>
      <c r="T587" s="100"/>
      <c r="U587" s="100"/>
      <c r="V587" s="100"/>
      <c r="W587" s="100"/>
      <c r="X587" s="100"/>
      <c r="Y587" s="100"/>
      <c r="Z587" s="100"/>
      <c r="AA587" s="228"/>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100"/>
      <c r="BE587" s="100"/>
      <c r="BF587" s="100"/>
      <c r="BG587" s="100"/>
      <c r="BH587" s="100"/>
      <c r="BI587" s="100"/>
      <c r="BJ587" s="100"/>
      <c r="BK587" s="12"/>
      <c r="BL587" s="12"/>
    </row>
    <row r="588" spans="1:64" hidden="1" outlineLevel="1">
      <c r="A588" s="9"/>
      <c r="B588" s="9"/>
      <c r="C588" s="44"/>
      <c r="D588" s="270">
        <f>Asset23</f>
        <v>0</v>
      </c>
      <c r="E588" s="9"/>
      <c r="F588" s="9"/>
      <c r="G588" s="204">
        <f>'Adjustment for previous period'!G564</f>
        <v>0</v>
      </c>
      <c r="H588" s="35"/>
      <c r="I588" s="35"/>
      <c r="J588" s="35"/>
      <c r="K588" s="35"/>
      <c r="L588" s="35"/>
      <c r="M588" s="35"/>
      <c r="N588" s="29"/>
      <c r="O588" s="29"/>
      <c r="P588" s="29"/>
      <c r="Q588" s="29"/>
      <c r="R588" s="29"/>
      <c r="S588" s="100"/>
      <c r="T588" s="100"/>
      <c r="U588" s="100"/>
      <c r="V588" s="100"/>
      <c r="W588" s="100"/>
      <c r="X588" s="100"/>
      <c r="Y588" s="100"/>
      <c r="Z588" s="100"/>
      <c r="AA588" s="228"/>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100"/>
      <c r="BE588" s="100"/>
      <c r="BF588" s="100"/>
      <c r="BG588" s="100"/>
      <c r="BH588" s="100"/>
      <c r="BI588" s="100"/>
      <c r="BJ588" s="100"/>
      <c r="BK588" s="12"/>
      <c r="BL588" s="12"/>
    </row>
    <row r="589" spans="1:64" hidden="1" outlineLevel="1">
      <c r="A589" s="9"/>
      <c r="B589" s="9"/>
      <c r="C589" s="44"/>
      <c r="D589" s="270">
        <f>Asset24</f>
        <v>0</v>
      </c>
      <c r="E589" s="9"/>
      <c r="F589" s="9"/>
      <c r="G589" s="204">
        <f>'Adjustment for previous period'!G565</f>
        <v>0</v>
      </c>
      <c r="H589" s="35"/>
      <c r="I589" s="35"/>
      <c r="J589" s="35"/>
      <c r="K589" s="35"/>
      <c r="L589" s="35"/>
      <c r="M589" s="35"/>
      <c r="N589" s="29"/>
      <c r="O589" s="29"/>
      <c r="P589" s="29"/>
      <c r="Q589" s="29"/>
      <c r="R589" s="29"/>
      <c r="S589" s="100"/>
      <c r="T589" s="100"/>
      <c r="U589" s="100"/>
      <c r="V589" s="100"/>
      <c r="W589" s="100"/>
      <c r="X589" s="100"/>
      <c r="Y589" s="100"/>
      <c r="Z589" s="100"/>
      <c r="AA589" s="228"/>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100"/>
      <c r="BE589" s="100"/>
      <c r="BF589" s="100"/>
      <c r="BG589" s="100"/>
      <c r="BH589" s="100"/>
      <c r="BI589" s="100"/>
      <c r="BJ589" s="100"/>
      <c r="BK589" s="12"/>
      <c r="BL589" s="12"/>
    </row>
    <row r="590" spans="1:64" hidden="1" outlineLevel="1">
      <c r="A590" s="9"/>
      <c r="B590" s="9"/>
      <c r="C590" s="44"/>
      <c r="D590" s="270">
        <f>Asset25</f>
        <v>0</v>
      </c>
      <c r="E590" s="9"/>
      <c r="F590" s="9"/>
      <c r="G590" s="204">
        <f>'Adjustment for previous period'!G566</f>
        <v>0</v>
      </c>
      <c r="H590" s="35"/>
      <c r="I590" s="35"/>
      <c r="J590" s="35"/>
      <c r="K590" s="35"/>
      <c r="L590" s="35"/>
      <c r="M590" s="35"/>
      <c r="N590" s="29"/>
      <c r="O590" s="29"/>
      <c r="P590" s="29"/>
      <c r="Q590" s="29"/>
      <c r="R590" s="29"/>
      <c r="S590" s="100"/>
      <c r="T590" s="100"/>
      <c r="U590" s="100"/>
      <c r="V590" s="100"/>
      <c r="W590" s="100"/>
      <c r="X590" s="100"/>
      <c r="Y590" s="100"/>
      <c r="Z590" s="100"/>
      <c r="AA590" s="228"/>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100"/>
      <c r="BE590" s="100"/>
      <c r="BF590" s="100"/>
      <c r="BG590" s="100"/>
      <c r="BH590" s="100"/>
      <c r="BI590" s="100"/>
      <c r="BJ590" s="100"/>
      <c r="BK590" s="12"/>
      <c r="BL590" s="12"/>
    </row>
    <row r="591" spans="1:64" hidden="1" outlineLevel="1">
      <c r="A591" s="9"/>
      <c r="B591" s="9"/>
      <c r="C591" s="44"/>
      <c r="D591" s="270">
        <f>Asset26</f>
        <v>0</v>
      </c>
      <c r="E591" s="9"/>
      <c r="F591" s="9"/>
      <c r="G591" s="204">
        <f>'Adjustment for previous period'!G567</f>
        <v>0</v>
      </c>
      <c r="H591" s="35"/>
      <c r="I591" s="35"/>
      <c r="J591" s="35"/>
      <c r="K591" s="35"/>
      <c r="L591" s="35"/>
      <c r="M591" s="35"/>
      <c r="N591" s="29"/>
      <c r="O591" s="29"/>
      <c r="P591" s="29"/>
      <c r="Q591" s="29"/>
      <c r="R591" s="29"/>
      <c r="S591" s="100"/>
      <c r="T591" s="100"/>
      <c r="U591" s="100"/>
      <c r="V591" s="100"/>
      <c r="W591" s="100"/>
      <c r="X591" s="100"/>
      <c r="Y591" s="100"/>
      <c r="Z591" s="100"/>
      <c r="AA591" s="228"/>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100"/>
      <c r="BE591" s="100"/>
      <c r="BF591" s="100"/>
      <c r="BG591" s="100"/>
      <c r="BH591" s="100"/>
      <c r="BI591" s="100"/>
      <c r="BJ591" s="100"/>
      <c r="BK591" s="12"/>
      <c r="BL591" s="12"/>
    </row>
    <row r="592" spans="1:64" hidden="1" outlineLevel="1">
      <c r="A592" s="9"/>
      <c r="B592" s="9"/>
      <c r="C592" s="44"/>
      <c r="D592" s="270">
        <f>Asset27</f>
        <v>0</v>
      </c>
      <c r="E592" s="9"/>
      <c r="F592" s="9"/>
      <c r="G592" s="204">
        <f>'Adjustment for previous period'!G568</f>
        <v>0</v>
      </c>
      <c r="H592" s="35"/>
      <c r="I592" s="35"/>
      <c r="J592" s="35"/>
      <c r="K592" s="35"/>
      <c r="L592" s="35"/>
      <c r="M592" s="35"/>
      <c r="N592" s="29"/>
      <c r="O592" s="29"/>
      <c r="P592" s="29"/>
      <c r="Q592" s="29"/>
      <c r="R592" s="29"/>
      <c r="S592" s="100"/>
      <c r="T592" s="100"/>
      <c r="U592" s="100"/>
      <c r="V592" s="100"/>
      <c r="W592" s="100"/>
      <c r="X592" s="100"/>
      <c r="Y592" s="100"/>
      <c r="Z592" s="100"/>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100"/>
      <c r="BE592" s="100"/>
      <c r="BF592" s="100"/>
      <c r="BG592" s="100"/>
      <c r="BH592" s="100"/>
      <c r="BI592" s="100"/>
      <c r="BJ592" s="100"/>
      <c r="BK592" s="12"/>
      <c r="BL592" s="12"/>
    </row>
    <row r="593" spans="1:64" hidden="1" outlineLevel="1">
      <c r="A593" s="9"/>
      <c r="B593" s="9"/>
      <c r="C593" s="44"/>
      <c r="D593" s="270">
        <f>Asset28</f>
        <v>0</v>
      </c>
      <c r="E593" s="9"/>
      <c r="F593" s="9"/>
      <c r="G593" s="204">
        <f>'Adjustment for previous period'!G569</f>
        <v>0</v>
      </c>
      <c r="H593" s="35"/>
      <c r="I593" s="35"/>
      <c r="J593" s="35"/>
      <c r="K593" s="35"/>
      <c r="L593" s="35"/>
      <c r="M593" s="35"/>
      <c r="N593" s="29"/>
      <c r="O593" s="29"/>
      <c r="P593" s="29"/>
      <c r="Q593" s="29"/>
      <c r="R593" s="29"/>
      <c r="S593" s="100"/>
      <c r="T593" s="100"/>
      <c r="U593" s="100"/>
      <c r="V593" s="100"/>
      <c r="W593" s="100"/>
      <c r="X593" s="100"/>
      <c r="Y593" s="100"/>
      <c r="Z593" s="100"/>
      <c r="AA593" s="228"/>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100"/>
      <c r="BE593" s="100"/>
      <c r="BF593" s="100"/>
      <c r="BG593" s="100"/>
      <c r="BH593" s="100"/>
      <c r="BI593" s="100"/>
      <c r="BJ593" s="100"/>
      <c r="BK593" s="12"/>
      <c r="BL593" s="12"/>
    </row>
    <row r="594" spans="1:64" hidden="1" outlineLevel="1">
      <c r="A594" s="9"/>
      <c r="B594" s="9"/>
      <c r="C594" s="44"/>
      <c r="D594" s="270">
        <f>Asset29</f>
        <v>0</v>
      </c>
      <c r="E594" s="9"/>
      <c r="F594" s="9"/>
      <c r="G594" s="204">
        <f>'Adjustment for previous period'!G570</f>
        <v>0</v>
      </c>
      <c r="H594" s="35"/>
      <c r="I594" s="35"/>
      <c r="J594" s="35"/>
      <c r="K594" s="35"/>
      <c r="L594" s="35"/>
      <c r="M594" s="35"/>
      <c r="N594" s="29"/>
      <c r="O594" s="29"/>
      <c r="P594" s="29"/>
      <c r="Q594" s="29"/>
      <c r="R594" s="29"/>
      <c r="S594" s="100"/>
      <c r="T594" s="100"/>
      <c r="U594" s="100"/>
      <c r="V594" s="100"/>
      <c r="W594" s="100"/>
      <c r="X594" s="100"/>
      <c r="Y594" s="100"/>
      <c r="Z594" s="100"/>
      <c r="AA594" s="228"/>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100"/>
      <c r="BE594" s="100"/>
      <c r="BF594" s="100"/>
      <c r="BG594" s="100"/>
      <c r="BH594" s="100"/>
      <c r="BI594" s="100"/>
      <c r="BJ594" s="100"/>
      <c r="BK594" s="12"/>
      <c r="BL594" s="12"/>
    </row>
    <row r="595" spans="1:64" hidden="1" outlineLevel="1">
      <c r="A595" s="9"/>
      <c r="B595" s="9"/>
      <c r="C595" s="44"/>
      <c r="D595" s="270">
        <f>Asset30</f>
        <v>0</v>
      </c>
      <c r="E595" s="9"/>
      <c r="F595" s="9"/>
      <c r="G595" s="204">
        <f>'Adjustment for previous period'!G571</f>
        <v>0</v>
      </c>
      <c r="H595" s="35"/>
      <c r="I595" s="35"/>
      <c r="J595" s="35"/>
      <c r="K595" s="35"/>
      <c r="L595" s="35"/>
      <c r="M595" s="35"/>
      <c r="N595" s="29"/>
      <c r="O595" s="29"/>
      <c r="P595" s="29"/>
      <c r="Q595" s="29"/>
      <c r="R595" s="29"/>
      <c r="S595" s="100"/>
      <c r="T595" s="100"/>
      <c r="U595" s="100"/>
      <c r="V595" s="100"/>
      <c r="W595" s="100"/>
      <c r="X595" s="100"/>
      <c r="Y595" s="100"/>
      <c r="Z595" s="100"/>
      <c r="AA595" s="228"/>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100"/>
      <c r="BE595" s="100"/>
      <c r="BF595" s="100"/>
      <c r="BG595" s="100"/>
      <c r="BH595" s="100"/>
      <c r="BI595" s="100"/>
      <c r="BJ595" s="100"/>
      <c r="BK595" s="12"/>
      <c r="BL595" s="12"/>
    </row>
    <row r="596" spans="1:64" collapsed="1">
      <c r="A596" s="9"/>
      <c r="B596" s="9"/>
      <c r="C596" s="44"/>
      <c r="D596" s="113"/>
      <c r="E596" s="9"/>
      <c r="F596" s="9"/>
      <c r="G596" s="208"/>
      <c r="H596" s="35"/>
      <c r="I596" s="35"/>
      <c r="J596" s="35"/>
      <c r="K596" s="35"/>
      <c r="L596" s="35"/>
      <c r="M596" s="35"/>
      <c r="N596" s="29"/>
      <c r="O596" s="29"/>
      <c r="P596" s="29"/>
      <c r="Q596" s="29"/>
      <c r="R596" s="29"/>
      <c r="S596" s="100"/>
      <c r="T596" s="100"/>
      <c r="U596" s="100"/>
      <c r="V596" s="100"/>
      <c r="W596" s="100"/>
      <c r="X596" s="100"/>
      <c r="Y596" s="100"/>
      <c r="Z596" s="100"/>
      <c r="AA596" s="228"/>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100"/>
      <c r="BE596" s="100"/>
      <c r="BF596" s="100"/>
      <c r="BG596" s="100"/>
      <c r="BH596" s="100"/>
      <c r="BI596" s="100"/>
      <c r="BJ596" s="100"/>
      <c r="BK596" s="12"/>
      <c r="BL596" s="12"/>
    </row>
    <row r="597" spans="1:64">
      <c r="A597" s="9"/>
      <c r="B597" s="9"/>
      <c r="C597" s="44" t="s">
        <v>61</v>
      </c>
      <c r="D597" s="113"/>
      <c r="E597" s="9"/>
      <c r="F597" s="9"/>
      <c r="G597" s="310">
        <f>SUM(G598:G627)</f>
        <v>-18.986894388246089</v>
      </c>
      <c r="H597" s="35"/>
      <c r="I597" s="35"/>
      <c r="J597" s="35"/>
      <c r="K597" s="35"/>
      <c r="L597" s="35"/>
      <c r="M597" s="35"/>
      <c r="N597" s="29"/>
      <c r="O597" s="29"/>
      <c r="P597" s="29"/>
      <c r="Q597" s="29"/>
      <c r="R597" s="29"/>
      <c r="S597" s="100"/>
      <c r="T597" s="100"/>
      <c r="U597" s="100"/>
      <c r="V597" s="100"/>
      <c r="W597" s="100"/>
      <c r="X597" s="100"/>
      <c r="Y597" s="100"/>
      <c r="Z597" s="100"/>
      <c r="AA597" s="228"/>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100"/>
      <c r="BE597" s="100"/>
      <c r="BF597" s="100"/>
      <c r="BG597" s="100"/>
      <c r="BH597" s="100"/>
      <c r="BI597" s="100"/>
      <c r="BJ597" s="100"/>
      <c r="BK597" s="12"/>
      <c r="BL597" s="12"/>
    </row>
    <row r="598" spans="1:64" hidden="1" outlineLevel="1">
      <c r="A598" s="9"/>
      <c r="B598" s="9"/>
      <c r="C598" s="9"/>
      <c r="D598" s="270" t="str">
        <f>Asset1</f>
        <v>Secondary</v>
      </c>
      <c r="E598" s="9"/>
      <c r="F598" s="9"/>
      <c r="G598" s="204">
        <f>'Adjustment for previous period'!G574</f>
        <v>-12.351417430702048</v>
      </c>
      <c r="H598" s="35"/>
      <c r="I598" s="35"/>
      <c r="J598" s="35"/>
      <c r="K598" s="35"/>
      <c r="L598" s="35"/>
      <c r="M598" s="35"/>
      <c r="N598" s="29"/>
      <c r="O598" s="29"/>
      <c r="P598" s="29"/>
      <c r="Q598" s="29"/>
      <c r="R598" s="29"/>
      <c r="S598" s="100"/>
      <c r="T598" s="100"/>
      <c r="U598" s="100"/>
      <c r="V598" s="100"/>
      <c r="W598" s="100"/>
      <c r="X598" s="100"/>
      <c r="Y598" s="100"/>
      <c r="Z598" s="100"/>
      <c r="AA598" s="228"/>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100"/>
      <c r="BE598" s="100"/>
      <c r="BF598" s="100"/>
      <c r="BG598" s="100"/>
      <c r="BH598" s="100"/>
      <c r="BI598" s="100"/>
      <c r="BJ598" s="100"/>
      <c r="BK598" s="12"/>
      <c r="BL598" s="12"/>
    </row>
    <row r="599" spans="1:64" hidden="1" outlineLevel="1">
      <c r="A599" s="9"/>
      <c r="B599" s="9"/>
      <c r="C599" s="44"/>
      <c r="D599" s="270" t="str">
        <f>Asset2</f>
        <v>Switchgear</v>
      </c>
      <c r="E599" s="9"/>
      <c r="F599" s="9"/>
      <c r="G599" s="204">
        <f>'Adjustment for previous period'!G575</f>
        <v>-1.428515011584818</v>
      </c>
      <c r="H599" s="35"/>
      <c r="I599" s="35"/>
      <c r="J599" s="35"/>
      <c r="K599" s="35"/>
      <c r="L599" s="35"/>
      <c r="M599" s="35"/>
      <c r="N599" s="29"/>
      <c r="O599" s="29"/>
      <c r="P599" s="29"/>
      <c r="Q599" s="29"/>
      <c r="R599" s="29"/>
      <c r="S599" s="100"/>
      <c r="T599" s="100"/>
      <c r="U599" s="100"/>
      <c r="V599" s="100"/>
      <c r="W599" s="100"/>
      <c r="X599" s="100"/>
      <c r="Y599" s="100"/>
      <c r="Z599" s="100"/>
      <c r="AA599" s="228"/>
      <c r="AB599" s="228"/>
      <c r="AC599" s="228"/>
      <c r="AD599" s="228"/>
      <c r="AE599" s="228"/>
      <c r="AF599" s="228"/>
      <c r="AG599" s="228"/>
      <c r="AH599" s="228"/>
      <c r="AI599" s="228"/>
      <c r="AJ599" s="228"/>
      <c r="AK599" s="228"/>
      <c r="AL599" s="228"/>
      <c r="AM599" s="228"/>
      <c r="AN599" s="228"/>
      <c r="AO599" s="228"/>
      <c r="AP599" s="228"/>
      <c r="AQ599" s="228"/>
      <c r="AR599" s="228"/>
      <c r="AS599" s="228"/>
      <c r="AT599" s="228"/>
      <c r="AU599" s="228"/>
      <c r="AV599" s="228"/>
      <c r="AW599" s="228"/>
      <c r="AX599" s="228"/>
      <c r="AY599" s="228"/>
      <c r="AZ599" s="228"/>
      <c r="BA599" s="228"/>
      <c r="BB599" s="228"/>
      <c r="BC599" s="228"/>
      <c r="BD599" s="100"/>
      <c r="BE599" s="100"/>
      <c r="BF599" s="100"/>
      <c r="BG599" s="100"/>
      <c r="BH599" s="100"/>
      <c r="BI599" s="100"/>
      <c r="BJ599" s="100"/>
      <c r="BK599" s="12"/>
      <c r="BL599" s="12"/>
    </row>
    <row r="600" spans="1:64" hidden="1" outlineLevel="1">
      <c r="A600" s="9"/>
      <c r="B600" s="9"/>
      <c r="C600" s="44"/>
      <c r="D600" s="270" t="str">
        <f>Asset3</f>
        <v>Transformers</v>
      </c>
      <c r="E600" s="9"/>
      <c r="F600" s="9"/>
      <c r="G600" s="204">
        <f>'Adjustment for previous period'!G576</f>
        <v>-5.1534767631484444</v>
      </c>
      <c r="H600" s="35"/>
      <c r="I600" s="35"/>
      <c r="J600" s="35"/>
      <c r="K600" s="35"/>
      <c r="L600" s="35"/>
      <c r="M600" s="35"/>
      <c r="N600" s="29"/>
      <c r="O600" s="29"/>
      <c r="P600" s="29"/>
      <c r="Q600" s="29"/>
      <c r="R600" s="29"/>
      <c r="S600" s="100"/>
      <c r="T600" s="100"/>
      <c r="U600" s="100"/>
      <c r="V600" s="100"/>
      <c r="W600" s="100"/>
      <c r="X600" s="100"/>
      <c r="Y600" s="100"/>
      <c r="Z600" s="100"/>
      <c r="AA600" s="228"/>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100"/>
      <c r="BE600" s="100"/>
      <c r="BF600" s="100"/>
      <c r="BG600" s="100"/>
      <c r="BH600" s="100"/>
      <c r="BI600" s="100"/>
      <c r="BJ600" s="100"/>
      <c r="BK600" s="12"/>
      <c r="BL600" s="12"/>
    </row>
    <row r="601" spans="1:64" hidden="1" outlineLevel="1">
      <c r="A601" s="9"/>
      <c r="B601" s="9"/>
      <c r="C601" s="44"/>
      <c r="D601" s="270" t="str">
        <f>Asset4</f>
        <v>Reactive</v>
      </c>
      <c r="E601" s="9"/>
      <c r="F601" s="9"/>
      <c r="G601" s="204">
        <f>'Adjustment for previous period'!G577</f>
        <v>-1.474197786426011</v>
      </c>
      <c r="H601" s="35"/>
      <c r="I601" s="35"/>
      <c r="J601" s="35"/>
      <c r="K601" s="35"/>
      <c r="L601" s="35"/>
      <c r="M601" s="35"/>
      <c r="N601" s="29"/>
      <c r="O601" s="29"/>
      <c r="P601" s="29"/>
      <c r="Q601" s="29"/>
      <c r="R601" s="29"/>
      <c r="S601" s="100"/>
      <c r="T601" s="100"/>
      <c r="U601" s="100"/>
      <c r="V601" s="100"/>
      <c r="W601" s="100"/>
      <c r="X601" s="100"/>
      <c r="Y601" s="100"/>
      <c r="Z601" s="100"/>
      <c r="AA601" s="228"/>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100"/>
      <c r="BE601" s="100"/>
      <c r="BF601" s="100"/>
      <c r="BG601" s="100"/>
      <c r="BH601" s="100"/>
      <c r="BI601" s="100"/>
      <c r="BJ601" s="100"/>
      <c r="BK601" s="12"/>
      <c r="BL601" s="12"/>
    </row>
    <row r="602" spans="1:64" hidden="1" outlineLevel="1">
      <c r="A602" s="9"/>
      <c r="B602" s="9"/>
      <c r="C602" s="44"/>
      <c r="D602" s="270" t="str">
        <f>Asset5</f>
        <v>Towers and Conductor</v>
      </c>
      <c r="E602" s="9"/>
      <c r="F602" s="9"/>
      <c r="G602" s="204">
        <f>'Adjustment for previous period'!G578</f>
        <v>13.319989319926002</v>
      </c>
      <c r="H602" s="35"/>
      <c r="I602" s="35"/>
      <c r="J602" s="35"/>
      <c r="K602" s="35"/>
      <c r="L602" s="35"/>
      <c r="M602" s="35"/>
      <c r="N602" s="29"/>
      <c r="O602" s="29"/>
      <c r="P602" s="29"/>
      <c r="Q602" s="29"/>
      <c r="R602" s="29"/>
      <c r="S602" s="100"/>
      <c r="T602" s="100"/>
      <c r="U602" s="100"/>
      <c r="V602" s="100"/>
      <c r="W602" s="100"/>
      <c r="X602" s="100"/>
      <c r="Y602" s="100"/>
      <c r="Z602" s="100"/>
      <c r="AA602" s="228"/>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100"/>
      <c r="BE602" s="100"/>
      <c r="BF602" s="100"/>
      <c r="BG602" s="100"/>
      <c r="BH602" s="100"/>
      <c r="BI602" s="100"/>
      <c r="BJ602" s="100"/>
      <c r="BK602" s="12"/>
      <c r="BL602" s="12"/>
    </row>
    <row r="603" spans="1:64" hidden="1" outlineLevel="1">
      <c r="A603" s="9"/>
      <c r="B603" s="9"/>
      <c r="C603" s="44"/>
      <c r="D603" s="270" t="str">
        <f>Asset6</f>
        <v>Establishment</v>
      </c>
      <c r="E603" s="9"/>
      <c r="F603" s="9"/>
      <c r="G603" s="204">
        <f>'Adjustment for previous period'!G579</f>
        <v>-3.8615828986139329</v>
      </c>
      <c r="H603" s="35"/>
      <c r="I603" s="35"/>
      <c r="J603" s="35"/>
      <c r="K603" s="35"/>
      <c r="L603" s="35"/>
      <c r="M603" s="35"/>
      <c r="N603" s="29"/>
      <c r="O603" s="29"/>
      <c r="P603" s="29"/>
      <c r="Q603" s="29"/>
      <c r="R603" s="29"/>
      <c r="S603" s="100"/>
      <c r="T603" s="100"/>
      <c r="U603" s="100"/>
      <c r="V603" s="100"/>
      <c r="W603" s="100"/>
      <c r="X603" s="100"/>
      <c r="Y603" s="100"/>
      <c r="Z603" s="100"/>
      <c r="AA603" s="228"/>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100"/>
      <c r="BE603" s="100"/>
      <c r="BF603" s="100"/>
      <c r="BG603" s="100"/>
      <c r="BH603" s="100"/>
      <c r="BI603" s="100"/>
      <c r="BJ603" s="100"/>
      <c r="BK603" s="12"/>
      <c r="BL603" s="12"/>
    </row>
    <row r="604" spans="1:64" hidden="1" outlineLevel="1">
      <c r="A604" s="9"/>
      <c r="B604" s="9"/>
      <c r="C604" s="44"/>
      <c r="D604" s="270" t="str">
        <f>Asset7</f>
        <v>Communications</v>
      </c>
      <c r="E604" s="9"/>
      <c r="F604" s="9"/>
      <c r="G604" s="204">
        <f>'Adjustment for previous period'!G580</f>
        <v>-13.219881986010956</v>
      </c>
      <c r="H604" s="35"/>
      <c r="I604" s="35"/>
      <c r="J604" s="35"/>
      <c r="K604" s="35"/>
      <c r="L604" s="35"/>
      <c r="M604" s="35"/>
      <c r="N604" s="29"/>
      <c r="O604" s="29"/>
      <c r="P604" s="29"/>
      <c r="Q604" s="29"/>
      <c r="R604" s="29"/>
      <c r="S604" s="100"/>
      <c r="T604" s="100"/>
      <c r="U604" s="100"/>
      <c r="V604" s="100"/>
      <c r="W604" s="100"/>
      <c r="X604" s="100"/>
      <c r="Y604" s="100"/>
      <c r="Z604" s="100"/>
      <c r="AA604" s="228"/>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100"/>
      <c r="BE604" s="100"/>
      <c r="BF604" s="100"/>
      <c r="BG604" s="100"/>
      <c r="BH604" s="100"/>
      <c r="BI604" s="100"/>
      <c r="BJ604" s="100"/>
      <c r="BK604" s="12"/>
      <c r="BL604" s="12"/>
    </row>
    <row r="605" spans="1:64" hidden="1" outlineLevel="1">
      <c r="A605" s="9"/>
      <c r="B605" s="9"/>
      <c r="C605" s="44"/>
      <c r="D605" s="270" t="str">
        <f>Asset8</f>
        <v>Inventory</v>
      </c>
      <c r="E605" s="9"/>
      <c r="F605" s="9"/>
      <c r="G605" s="204">
        <f>'Adjustment for previous period'!G581</f>
        <v>0.70152223622115595</v>
      </c>
      <c r="H605" s="35"/>
      <c r="I605" s="35"/>
      <c r="J605" s="35"/>
      <c r="K605" s="35"/>
      <c r="L605" s="35"/>
      <c r="M605" s="35"/>
      <c r="N605" s="29"/>
      <c r="O605" s="29"/>
      <c r="P605" s="29"/>
      <c r="Q605" s="29"/>
      <c r="R605" s="29"/>
      <c r="S605" s="100"/>
      <c r="T605" s="100"/>
      <c r="U605" s="100"/>
      <c r="V605" s="100"/>
      <c r="W605" s="100"/>
      <c r="X605" s="100"/>
      <c r="Y605" s="100"/>
      <c r="Z605" s="100"/>
      <c r="AA605" s="228"/>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100"/>
      <c r="BE605" s="100"/>
      <c r="BF605" s="100"/>
      <c r="BG605" s="100"/>
      <c r="BH605" s="100"/>
      <c r="BI605" s="100"/>
      <c r="BJ605" s="100"/>
      <c r="BK605" s="12"/>
      <c r="BL605" s="12"/>
    </row>
    <row r="606" spans="1:64" hidden="1" outlineLevel="1">
      <c r="A606" s="9"/>
      <c r="B606" s="9"/>
      <c r="C606" s="44"/>
      <c r="D606" s="270" t="str">
        <f>Asset9</f>
        <v>IT</v>
      </c>
      <c r="E606" s="9"/>
      <c r="F606" s="9"/>
      <c r="G606" s="204">
        <f>'Adjustment for previous period'!G582</f>
        <v>3.1018293072285652</v>
      </c>
      <c r="H606" s="35"/>
      <c r="I606" s="35"/>
      <c r="J606" s="35"/>
      <c r="K606" s="35"/>
      <c r="L606" s="35"/>
      <c r="M606" s="35"/>
      <c r="N606" s="29"/>
      <c r="O606" s="29"/>
      <c r="P606" s="29"/>
      <c r="Q606" s="29"/>
      <c r="R606" s="29"/>
      <c r="S606" s="100"/>
      <c r="T606" s="100"/>
      <c r="U606" s="100"/>
      <c r="V606" s="100"/>
      <c r="W606" s="100"/>
      <c r="X606" s="100"/>
      <c r="Y606" s="100"/>
      <c r="Z606" s="100"/>
      <c r="AA606" s="228"/>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100"/>
      <c r="BE606" s="100"/>
      <c r="BF606" s="100"/>
      <c r="BG606" s="100"/>
      <c r="BH606" s="100"/>
      <c r="BI606" s="100"/>
      <c r="BJ606" s="100"/>
      <c r="BK606" s="12"/>
      <c r="BL606" s="12"/>
    </row>
    <row r="607" spans="1:64" hidden="1" outlineLevel="1">
      <c r="A607" s="9"/>
      <c r="B607" s="9"/>
      <c r="C607" s="44"/>
      <c r="D607" s="270" t="str">
        <f>Asset10</f>
        <v>Vehicles</v>
      </c>
      <c r="E607" s="9"/>
      <c r="F607" s="9"/>
      <c r="G607" s="204">
        <f>'Adjustment for previous period'!G583</f>
        <v>-0.35276175728998993</v>
      </c>
      <c r="H607" s="35"/>
      <c r="I607" s="35"/>
      <c r="J607" s="35"/>
      <c r="K607" s="35"/>
      <c r="L607" s="35"/>
      <c r="M607" s="35"/>
      <c r="N607" s="29"/>
      <c r="O607" s="29"/>
      <c r="P607" s="29"/>
      <c r="Q607" s="29"/>
      <c r="R607" s="29"/>
      <c r="S607" s="100"/>
      <c r="T607" s="100"/>
      <c r="U607" s="100"/>
      <c r="V607" s="100"/>
      <c r="W607" s="100"/>
      <c r="X607" s="100"/>
      <c r="Y607" s="100"/>
      <c r="Z607" s="100"/>
      <c r="AA607" s="228"/>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100"/>
      <c r="BE607" s="100"/>
      <c r="BF607" s="100"/>
      <c r="BG607" s="100"/>
      <c r="BH607" s="100"/>
      <c r="BI607" s="100"/>
      <c r="BJ607" s="100"/>
      <c r="BK607" s="12"/>
      <c r="BL607" s="12"/>
    </row>
    <row r="608" spans="1:64" hidden="1" outlineLevel="1">
      <c r="A608" s="9"/>
      <c r="B608" s="9"/>
      <c r="C608" s="44"/>
      <c r="D608" s="270" t="str">
        <f>Asset11</f>
        <v>other</v>
      </c>
      <c r="E608" s="9"/>
      <c r="F608" s="9"/>
      <c r="G608" s="204">
        <f>'Adjustment for previous period'!G584</f>
        <v>1.6983766857323237</v>
      </c>
      <c r="H608" s="35"/>
      <c r="I608" s="35"/>
      <c r="J608" s="35"/>
      <c r="K608" s="35"/>
      <c r="L608" s="35"/>
      <c r="M608" s="35"/>
      <c r="N608" s="29"/>
      <c r="O608" s="29"/>
      <c r="P608" s="29"/>
      <c r="Q608" s="29"/>
      <c r="R608" s="29"/>
      <c r="S608" s="100"/>
      <c r="T608" s="100"/>
      <c r="U608" s="100"/>
      <c r="V608" s="100"/>
      <c r="W608" s="100"/>
      <c r="X608" s="100"/>
      <c r="Y608" s="100"/>
      <c r="Z608" s="100"/>
      <c r="AA608" s="228"/>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100"/>
      <c r="BE608" s="100"/>
      <c r="BF608" s="100"/>
      <c r="BG608" s="100"/>
      <c r="BH608" s="100"/>
      <c r="BI608" s="100"/>
      <c r="BJ608" s="100"/>
      <c r="BK608" s="12"/>
      <c r="BL608" s="12"/>
    </row>
    <row r="609" spans="1:64" hidden="1" outlineLevel="1">
      <c r="A609" s="9"/>
      <c r="B609" s="9"/>
      <c r="C609" s="44"/>
      <c r="D609" s="270" t="str">
        <f>Asset12</f>
        <v>premises</v>
      </c>
      <c r="E609" s="9"/>
      <c r="F609" s="9"/>
      <c r="G609" s="204">
        <f>'Adjustment for previous period'!G585</f>
        <v>0.67583448337990049</v>
      </c>
      <c r="H609" s="35"/>
      <c r="I609" s="35"/>
      <c r="J609" s="35"/>
      <c r="K609" s="35"/>
      <c r="L609" s="35"/>
      <c r="M609" s="35"/>
      <c r="N609" s="29"/>
      <c r="O609" s="29"/>
      <c r="P609" s="29"/>
      <c r="Q609" s="29"/>
      <c r="R609" s="29"/>
      <c r="S609" s="100"/>
      <c r="T609" s="100"/>
      <c r="U609" s="100"/>
      <c r="V609" s="100"/>
      <c r="W609" s="100"/>
      <c r="X609" s="100"/>
      <c r="Y609" s="100"/>
      <c r="Z609" s="100"/>
      <c r="AA609" s="228"/>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100"/>
      <c r="BE609" s="100"/>
      <c r="BF609" s="100"/>
      <c r="BG609" s="100"/>
      <c r="BH609" s="100"/>
      <c r="BI609" s="100"/>
      <c r="BJ609" s="100"/>
      <c r="BK609" s="12"/>
      <c r="BL609" s="12"/>
    </row>
    <row r="610" spans="1:64" hidden="1" outlineLevel="1">
      <c r="A610" s="9"/>
      <c r="B610" s="9"/>
      <c r="C610" s="44"/>
      <c r="D610" s="270" t="str">
        <f>Asset13</f>
        <v>Land</v>
      </c>
      <c r="E610" s="9"/>
      <c r="F610" s="9"/>
      <c r="G610" s="204">
        <f>'Adjustment for previous period'!G586</f>
        <v>-0.66707176255729972</v>
      </c>
      <c r="H610" s="35"/>
      <c r="I610" s="35"/>
      <c r="J610" s="35"/>
      <c r="K610" s="35"/>
      <c r="L610" s="35"/>
      <c r="M610" s="35"/>
      <c r="N610" s="29"/>
      <c r="O610" s="29"/>
      <c r="P610" s="29"/>
      <c r="Q610" s="29"/>
      <c r="R610" s="29"/>
      <c r="S610" s="100"/>
      <c r="T610" s="100"/>
      <c r="U610" s="100"/>
      <c r="V610" s="100"/>
      <c r="W610" s="100"/>
      <c r="X610" s="100"/>
      <c r="Y610" s="100"/>
      <c r="Z610" s="100"/>
      <c r="AA610" s="228"/>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100"/>
      <c r="BE610" s="100"/>
      <c r="BF610" s="100"/>
      <c r="BG610" s="100"/>
      <c r="BH610" s="100"/>
      <c r="BI610" s="100"/>
      <c r="BJ610" s="100"/>
      <c r="BK610" s="12"/>
      <c r="BL610" s="12"/>
    </row>
    <row r="611" spans="1:64" hidden="1" outlineLevel="1">
      <c r="A611" s="9"/>
      <c r="B611" s="9"/>
      <c r="C611" s="44"/>
      <c r="D611" s="270" t="str">
        <f>Asset14</f>
        <v>Easements</v>
      </c>
      <c r="E611" s="9"/>
      <c r="F611" s="9"/>
      <c r="G611" s="204">
        <f>'Adjustment for previous period'!G587</f>
        <v>2.4458975599457162E-2</v>
      </c>
      <c r="H611" s="35"/>
      <c r="I611" s="35"/>
      <c r="J611" s="35"/>
      <c r="K611" s="35"/>
      <c r="L611" s="35"/>
      <c r="M611" s="35"/>
      <c r="N611" s="29"/>
      <c r="O611" s="29"/>
      <c r="P611" s="29"/>
      <c r="Q611" s="29"/>
      <c r="R611" s="29"/>
      <c r="S611" s="100"/>
      <c r="T611" s="100"/>
      <c r="U611" s="100"/>
      <c r="V611" s="100"/>
      <c r="W611" s="100"/>
      <c r="X611" s="100"/>
      <c r="Y611" s="100"/>
      <c r="Z611" s="100"/>
      <c r="AA611" s="228"/>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100"/>
      <c r="BE611" s="100"/>
      <c r="BF611" s="100"/>
      <c r="BG611" s="100"/>
      <c r="BH611" s="100"/>
      <c r="BI611" s="100"/>
      <c r="BJ611" s="100"/>
      <c r="BK611" s="12"/>
      <c r="BL611" s="12"/>
    </row>
    <row r="612" spans="1:64" hidden="1" outlineLevel="1">
      <c r="A612" s="9"/>
      <c r="B612" s="9"/>
      <c r="C612" s="44"/>
      <c r="D612" s="270">
        <f>Asset15</f>
        <v>0</v>
      </c>
      <c r="E612" s="9"/>
      <c r="F612" s="9"/>
      <c r="G612" s="204">
        <f>'Adjustment for previous period'!G588</f>
        <v>0</v>
      </c>
      <c r="H612" s="35"/>
      <c r="I612" s="35"/>
      <c r="J612" s="35"/>
      <c r="K612" s="35"/>
      <c r="L612" s="35"/>
      <c r="M612" s="35"/>
      <c r="N612" s="29"/>
      <c r="O612" s="29"/>
      <c r="P612" s="29"/>
      <c r="Q612" s="29"/>
      <c r="R612" s="29"/>
      <c r="S612" s="100"/>
      <c r="T612" s="100"/>
      <c r="U612" s="100"/>
      <c r="V612" s="100"/>
      <c r="W612" s="100"/>
      <c r="X612" s="100"/>
      <c r="Y612" s="100"/>
      <c r="Z612" s="100"/>
      <c r="AA612" s="228"/>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100"/>
      <c r="BE612" s="100"/>
      <c r="BF612" s="100"/>
      <c r="BG612" s="100"/>
      <c r="BH612" s="100"/>
      <c r="BI612" s="100"/>
      <c r="BJ612" s="100"/>
      <c r="BK612" s="12"/>
      <c r="BL612" s="12"/>
    </row>
    <row r="613" spans="1:64" hidden="1" outlineLevel="1">
      <c r="A613" s="9"/>
      <c r="B613" s="9"/>
      <c r="C613" s="44"/>
      <c r="D613" s="270">
        <f>Asset16</f>
        <v>0</v>
      </c>
      <c r="E613" s="9"/>
      <c r="F613" s="9"/>
      <c r="G613" s="204">
        <f>'Adjustment for previous period'!G589</f>
        <v>0</v>
      </c>
      <c r="H613" s="35"/>
      <c r="I613" s="35"/>
      <c r="J613" s="35"/>
      <c r="K613" s="35"/>
      <c r="L613" s="35"/>
      <c r="M613" s="35"/>
      <c r="N613" s="29"/>
      <c r="O613" s="29"/>
      <c r="P613" s="29"/>
      <c r="Q613" s="29"/>
      <c r="R613" s="29"/>
      <c r="S613" s="100"/>
      <c r="T613" s="100"/>
      <c r="U613" s="100"/>
      <c r="V613" s="100"/>
      <c r="W613" s="100"/>
      <c r="X613" s="100"/>
      <c r="Y613" s="100"/>
      <c r="Z613" s="100"/>
      <c r="AA613" s="228"/>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100"/>
      <c r="BE613" s="100"/>
      <c r="BF613" s="100"/>
      <c r="BG613" s="100"/>
      <c r="BH613" s="100"/>
      <c r="BI613" s="100"/>
      <c r="BJ613" s="100"/>
      <c r="BK613" s="12"/>
      <c r="BL613" s="12"/>
    </row>
    <row r="614" spans="1:64" hidden="1" outlineLevel="1">
      <c r="A614" s="9"/>
      <c r="B614" s="9"/>
      <c r="C614" s="44"/>
      <c r="D614" s="270">
        <f>Asset17</f>
        <v>0</v>
      </c>
      <c r="E614" s="9"/>
      <c r="F614" s="9"/>
      <c r="G614" s="204">
        <f>'Adjustment for previous period'!G590</f>
        <v>0</v>
      </c>
      <c r="H614" s="35"/>
      <c r="I614" s="35"/>
      <c r="J614" s="35"/>
      <c r="K614" s="35"/>
      <c r="L614" s="35"/>
      <c r="M614" s="35"/>
      <c r="N614" s="29"/>
      <c r="O614" s="29"/>
      <c r="P614" s="29"/>
      <c r="Q614" s="29"/>
      <c r="R614" s="29"/>
      <c r="S614" s="100"/>
      <c r="T614" s="100"/>
      <c r="U614" s="100"/>
      <c r="V614" s="100"/>
      <c r="W614" s="100"/>
      <c r="X614" s="100"/>
      <c r="Y614" s="100"/>
      <c r="Z614" s="100"/>
      <c r="AA614" s="228"/>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100"/>
      <c r="BE614" s="100"/>
      <c r="BF614" s="100"/>
      <c r="BG614" s="100"/>
      <c r="BH614" s="100"/>
      <c r="BI614" s="100"/>
      <c r="BJ614" s="100"/>
      <c r="BK614" s="12"/>
      <c r="BL614" s="12"/>
    </row>
    <row r="615" spans="1:64" hidden="1" outlineLevel="1">
      <c r="A615" s="9"/>
      <c r="B615" s="9"/>
      <c r="C615" s="44"/>
      <c r="D615" s="270">
        <f>Asset18</f>
        <v>0</v>
      </c>
      <c r="E615" s="9"/>
      <c r="F615" s="9"/>
      <c r="G615" s="204">
        <f>'Adjustment for previous period'!G591</f>
        <v>0</v>
      </c>
      <c r="H615" s="35"/>
      <c r="I615" s="35"/>
      <c r="J615" s="35"/>
      <c r="K615" s="35"/>
      <c r="L615" s="35"/>
      <c r="M615" s="35"/>
      <c r="N615" s="29"/>
      <c r="O615" s="29"/>
      <c r="P615" s="29"/>
      <c r="Q615" s="29"/>
      <c r="R615" s="29"/>
      <c r="S615" s="100"/>
      <c r="T615" s="100"/>
      <c r="U615" s="100"/>
      <c r="V615" s="100"/>
      <c r="W615" s="100"/>
      <c r="X615" s="100"/>
      <c r="Y615" s="100"/>
      <c r="Z615" s="100"/>
      <c r="AA615" s="228"/>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100"/>
      <c r="BE615" s="100"/>
      <c r="BF615" s="100"/>
      <c r="BG615" s="100"/>
      <c r="BH615" s="100"/>
      <c r="BI615" s="100"/>
      <c r="BJ615" s="100"/>
      <c r="BK615" s="12"/>
      <c r="BL615" s="12"/>
    </row>
    <row r="616" spans="1:64" hidden="1" outlineLevel="1">
      <c r="A616" s="9"/>
      <c r="B616" s="9"/>
      <c r="C616" s="44"/>
      <c r="D616" s="270">
        <f>Asset19</f>
        <v>0</v>
      </c>
      <c r="E616" s="9"/>
      <c r="F616" s="9"/>
      <c r="G616" s="204">
        <f>'Adjustment for previous period'!G592</f>
        <v>0</v>
      </c>
      <c r="H616" s="35"/>
      <c r="I616" s="35"/>
      <c r="J616" s="35"/>
      <c r="K616" s="35"/>
      <c r="L616" s="35"/>
      <c r="M616" s="35"/>
      <c r="N616" s="29"/>
      <c r="O616" s="29"/>
      <c r="P616" s="29"/>
      <c r="Q616" s="29"/>
      <c r="R616" s="29"/>
      <c r="S616" s="100"/>
      <c r="T616" s="100"/>
      <c r="U616" s="100"/>
      <c r="V616" s="100"/>
      <c r="W616" s="100"/>
      <c r="X616" s="100"/>
      <c r="Y616" s="100"/>
      <c r="Z616" s="100"/>
      <c r="AA616" s="228"/>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100"/>
      <c r="BE616" s="100"/>
      <c r="BF616" s="100"/>
      <c r="BG616" s="100"/>
      <c r="BH616" s="100"/>
      <c r="BI616" s="100"/>
      <c r="BJ616" s="100"/>
      <c r="BK616" s="12"/>
      <c r="BL616" s="12"/>
    </row>
    <row r="617" spans="1:64" hidden="1" outlineLevel="1">
      <c r="A617" s="9"/>
      <c r="B617" s="9"/>
      <c r="C617" s="44"/>
      <c r="D617" s="270">
        <f>Asset20</f>
        <v>0</v>
      </c>
      <c r="E617" s="9"/>
      <c r="F617" s="9"/>
      <c r="G617" s="204">
        <f>'Adjustment for previous period'!G593</f>
        <v>0</v>
      </c>
      <c r="H617" s="35"/>
      <c r="I617" s="35"/>
      <c r="J617" s="35"/>
      <c r="K617" s="35"/>
      <c r="L617" s="35"/>
      <c r="M617" s="35"/>
      <c r="N617" s="29"/>
      <c r="O617" s="29"/>
      <c r="P617" s="29"/>
      <c r="Q617" s="29"/>
      <c r="R617" s="29"/>
      <c r="S617" s="100"/>
      <c r="T617" s="100"/>
      <c r="U617" s="100"/>
      <c r="V617" s="100"/>
      <c r="W617" s="100"/>
      <c r="X617" s="100"/>
      <c r="Y617" s="100"/>
      <c r="Z617" s="100"/>
      <c r="AA617" s="228"/>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100"/>
      <c r="BE617" s="100"/>
      <c r="BF617" s="100"/>
      <c r="BG617" s="100"/>
      <c r="BH617" s="100"/>
      <c r="BI617" s="100"/>
      <c r="BJ617" s="100"/>
      <c r="BK617" s="12"/>
      <c r="BL617" s="12"/>
    </row>
    <row r="618" spans="1:64" hidden="1" outlineLevel="1">
      <c r="A618" s="9"/>
      <c r="B618" s="9"/>
      <c r="C618" s="44"/>
      <c r="D618" s="270">
        <f>Asset21</f>
        <v>0</v>
      </c>
      <c r="E618" s="9"/>
      <c r="F618" s="9"/>
      <c r="G618" s="204">
        <f>'Adjustment for previous period'!G594</f>
        <v>0</v>
      </c>
      <c r="H618" s="35"/>
      <c r="I618" s="35"/>
      <c r="J618" s="35"/>
      <c r="K618" s="35"/>
      <c r="L618" s="35"/>
      <c r="M618" s="35"/>
      <c r="N618" s="29"/>
      <c r="O618" s="29"/>
      <c r="P618" s="29"/>
      <c r="Q618" s="29"/>
      <c r="R618" s="29"/>
      <c r="S618" s="100"/>
      <c r="T618" s="100"/>
      <c r="U618" s="100"/>
      <c r="V618" s="100"/>
      <c r="W618" s="100"/>
      <c r="X618" s="100"/>
      <c r="Y618" s="100"/>
      <c r="Z618" s="100"/>
      <c r="AA618" s="228"/>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100"/>
      <c r="BE618" s="100"/>
      <c r="BF618" s="100"/>
      <c r="BG618" s="100"/>
      <c r="BH618" s="100"/>
      <c r="BI618" s="100"/>
      <c r="BJ618" s="100"/>
      <c r="BK618" s="12"/>
      <c r="BL618" s="12"/>
    </row>
    <row r="619" spans="1:64" hidden="1" outlineLevel="1">
      <c r="A619" s="9"/>
      <c r="B619" s="9"/>
      <c r="C619" s="44"/>
      <c r="D619" s="270">
        <f>Asset22</f>
        <v>0</v>
      </c>
      <c r="E619" s="9"/>
      <c r="F619" s="9"/>
      <c r="G619" s="204">
        <f>'Adjustment for previous period'!G595</f>
        <v>0</v>
      </c>
      <c r="H619" s="35"/>
      <c r="I619" s="35"/>
      <c r="J619" s="35"/>
      <c r="K619" s="35"/>
      <c r="L619" s="35"/>
      <c r="M619" s="35"/>
      <c r="N619" s="29"/>
      <c r="O619" s="29"/>
      <c r="P619" s="29"/>
      <c r="Q619" s="29"/>
      <c r="R619" s="29"/>
      <c r="S619" s="100"/>
      <c r="T619" s="100"/>
      <c r="U619" s="100"/>
      <c r="V619" s="100"/>
      <c r="W619" s="100"/>
      <c r="X619" s="100"/>
      <c r="Y619" s="100"/>
      <c r="Z619" s="100"/>
      <c r="AA619" s="228"/>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100"/>
      <c r="BE619" s="100"/>
      <c r="BF619" s="100"/>
      <c r="BG619" s="100"/>
      <c r="BH619" s="100"/>
      <c r="BI619" s="100"/>
      <c r="BJ619" s="100"/>
      <c r="BK619" s="12"/>
      <c r="BL619" s="12"/>
    </row>
    <row r="620" spans="1:64" hidden="1" outlineLevel="1">
      <c r="A620" s="9"/>
      <c r="B620" s="9"/>
      <c r="C620" s="44"/>
      <c r="D620" s="270">
        <f>Asset23</f>
        <v>0</v>
      </c>
      <c r="E620" s="9"/>
      <c r="F620" s="9"/>
      <c r="G620" s="204">
        <f>'Adjustment for previous period'!G596</f>
        <v>0</v>
      </c>
      <c r="H620" s="35"/>
      <c r="I620" s="35"/>
      <c r="J620" s="35"/>
      <c r="K620" s="35"/>
      <c r="L620" s="35"/>
      <c r="M620" s="35"/>
      <c r="N620" s="29"/>
      <c r="O620" s="29"/>
      <c r="P620" s="29"/>
      <c r="Q620" s="29"/>
      <c r="R620" s="29"/>
      <c r="S620" s="100"/>
      <c r="T620" s="100"/>
      <c r="U620" s="100"/>
      <c r="V620" s="100"/>
      <c r="W620" s="100"/>
      <c r="X620" s="100"/>
      <c r="Y620" s="100"/>
      <c r="Z620" s="100"/>
      <c r="AA620" s="228"/>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100"/>
      <c r="BE620" s="100"/>
      <c r="BF620" s="100"/>
      <c r="BG620" s="100"/>
      <c r="BH620" s="100"/>
      <c r="BI620" s="100"/>
      <c r="BJ620" s="100"/>
      <c r="BK620" s="12"/>
      <c r="BL620" s="12"/>
    </row>
    <row r="621" spans="1:64" hidden="1" outlineLevel="1">
      <c r="A621" s="9"/>
      <c r="B621" s="9"/>
      <c r="C621" s="44"/>
      <c r="D621" s="270">
        <f>Asset24</f>
        <v>0</v>
      </c>
      <c r="E621" s="9"/>
      <c r="F621" s="9"/>
      <c r="G621" s="204">
        <f>'Adjustment for previous period'!G597</f>
        <v>0</v>
      </c>
      <c r="H621" s="35"/>
      <c r="I621" s="35"/>
      <c r="J621" s="35"/>
      <c r="K621" s="35"/>
      <c r="L621" s="35"/>
      <c r="M621" s="35"/>
      <c r="N621" s="29"/>
      <c r="O621" s="29"/>
      <c r="P621" s="29"/>
      <c r="Q621" s="29"/>
      <c r="R621" s="29"/>
      <c r="S621" s="100"/>
      <c r="T621" s="100"/>
      <c r="U621" s="100"/>
      <c r="V621" s="100"/>
      <c r="W621" s="100"/>
      <c r="X621" s="100"/>
      <c r="Y621" s="100"/>
      <c r="Z621" s="100"/>
      <c r="AA621" s="228"/>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100"/>
      <c r="BE621" s="100"/>
      <c r="BF621" s="100"/>
      <c r="BG621" s="100"/>
      <c r="BH621" s="100"/>
      <c r="BI621" s="100"/>
      <c r="BJ621" s="100"/>
      <c r="BK621" s="12"/>
      <c r="BL621" s="12"/>
    </row>
    <row r="622" spans="1:64" hidden="1" outlineLevel="1">
      <c r="A622" s="9"/>
      <c r="B622" s="9"/>
      <c r="C622" s="44"/>
      <c r="D622" s="270">
        <f>Asset25</f>
        <v>0</v>
      </c>
      <c r="E622" s="9"/>
      <c r="F622" s="9"/>
      <c r="G622" s="204">
        <f>'Adjustment for previous period'!G598</f>
        <v>0</v>
      </c>
      <c r="H622" s="35"/>
      <c r="I622" s="35"/>
      <c r="J622" s="35"/>
      <c r="K622" s="35"/>
      <c r="L622" s="35"/>
      <c r="M622" s="35"/>
      <c r="N622" s="29"/>
      <c r="O622" s="29"/>
      <c r="P622" s="29"/>
      <c r="Q622" s="29"/>
      <c r="R622" s="29"/>
      <c r="S622" s="100"/>
      <c r="T622" s="100"/>
      <c r="U622" s="100"/>
      <c r="V622" s="100"/>
      <c r="W622" s="100"/>
      <c r="X622" s="100"/>
      <c r="Y622" s="100"/>
      <c r="Z622" s="100"/>
      <c r="AA622" s="228"/>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100"/>
      <c r="BE622" s="100"/>
      <c r="BF622" s="100"/>
      <c r="BG622" s="100"/>
      <c r="BH622" s="100"/>
      <c r="BI622" s="100"/>
      <c r="BJ622" s="100"/>
      <c r="BK622" s="12"/>
      <c r="BL622" s="12"/>
    </row>
    <row r="623" spans="1:64" hidden="1" outlineLevel="1">
      <c r="A623" s="9"/>
      <c r="B623" s="9"/>
      <c r="C623" s="44"/>
      <c r="D623" s="270">
        <f>Asset26</f>
        <v>0</v>
      </c>
      <c r="E623" s="9"/>
      <c r="F623" s="9"/>
      <c r="G623" s="204">
        <f>'Adjustment for previous period'!G599</f>
        <v>0</v>
      </c>
      <c r="H623" s="35"/>
      <c r="I623" s="35"/>
      <c r="J623" s="35"/>
      <c r="K623" s="35"/>
      <c r="L623" s="35"/>
      <c r="M623" s="35"/>
      <c r="N623" s="29"/>
      <c r="O623" s="29"/>
      <c r="P623" s="29"/>
      <c r="Q623" s="29"/>
      <c r="R623" s="29"/>
      <c r="S623" s="100"/>
      <c r="T623" s="100"/>
      <c r="U623" s="100"/>
      <c r="V623" s="100"/>
      <c r="W623" s="100"/>
      <c r="X623" s="100"/>
      <c r="Y623" s="100"/>
      <c r="Z623" s="100"/>
      <c r="AA623" s="228"/>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100"/>
      <c r="BE623" s="100"/>
      <c r="BF623" s="100"/>
      <c r="BG623" s="100"/>
      <c r="BH623" s="100"/>
      <c r="BI623" s="100"/>
      <c r="BJ623" s="100"/>
      <c r="BK623" s="12"/>
      <c r="BL623" s="12"/>
    </row>
    <row r="624" spans="1:64" hidden="1" outlineLevel="1">
      <c r="A624" s="9"/>
      <c r="B624" s="9"/>
      <c r="C624" s="44"/>
      <c r="D624" s="270">
        <f>Asset27</f>
        <v>0</v>
      </c>
      <c r="E624" s="9"/>
      <c r="F624" s="9"/>
      <c r="G624" s="204">
        <f>'Adjustment for previous period'!G600</f>
        <v>0</v>
      </c>
      <c r="H624" s="35"/>
      <c r="I624" s="35"/>
      <c r="J624" s="35"/>
      <c r="K624" s="35"/>
      <c r="L624" s="35"/>
      <c r="M624" s="35"/>
      <c r="N624" s="29"/>
      <c r="O624" s="29"/>
      <c r="P624" s="29"/>
      <c r="Q624" s="29"/>
      <c r="R624" s="29"/>
      <c r="S624" s="100"/>
      <c r="T624" s="100"/>
      <c r="U624" s="100"/>
      <c r="V624" s="100"/>
      <c r="W624" s="100"/>
      <c r="X624" s="100"/>
      <c r="Y624" s="100"/>
      <c r="Z624" s="100"/>
      <c r="AA624" s="228"/>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100"/>
      <c r="BE624" s="100"/>
      <c r="BF624" s="100"/>
      <c r="BG624" s="100"/>
      <c r="BH624" s="100"/>
      <c r="BI624" s="100"/>
      <c r="BJ624" s="100"/>
      <c r="BK624" s="12"/>
      <c r="BL624" s="12"/>
    </row>
    <row r="625" spans="1:64" hidden="1" outlineLevel="1">
      <c r="A625" s="9"/>
      <c r="B625" s="9"/>
      <c r="C625" s="44"/>
      <c r="D625" s="270">
        <f>Asset28</f>
        <v>0</v>
      </c>
      <c r="E625" s="9"/>
      <c r="F625" s="9"/>
      <c r="G625" s="204">
        <f>'Adjustment for previous period'!G601</f>
        <v>0</v>
      </c>
      <c r="H625" s="35"/>
      <c r="I625" s="35"/>
      <c r="J625" s="35"/>
      <c r="K625" s="35"/>
      <c r="L625" s="35"/>
      <c r="M625" s="35"/>
      <c r="N625" s="29"/>
      <c r="O625" s="29"/>
      <c r="P625" s="29"/>
      <c r="Q625" s="29"/>
      <c r="R625" s="29"/>
      <c r="S625" s="100"/>
      <c r="T625" s="100"/>
      <c r="U625" s="100"/>
      <c r="V625" s="100"/>
      <c r="W625" s="100"/>
      <c r="X625" s="100"/>
      <c r="Y625" s="100"/>
      <c r="Z625" s="100"/>
      <c r="AA625" s="228"/>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100"/>
      <c r="BE625" s="100"/>
      <c r="BF625" s="100"/>
      <c r="BG625" s="100"/>
      <c r="BH625" s="100"/>
      <c r="BI625" s="100"/>
      <c r="BJ625" s="100"/>
      <c r="BK625" s="12"/>
      <c r="BL625" s="12"/>
    </row>
    <row r="626" spans="1:64" hidden="1" outlineLevel="1">
      <c r="A626" s="9"/>
      <c r="B626" s="9"/>
      <c r="C626" s="44"/>
      <c r="D626" s="270">
        <f>Asset29</f>
        <v>0</v>
      </c>
      <c r="E626" s="9"/>
      <c r="F626" s="9"/>
      <c r="G626" s="204">
        <f>'Adjustment for previous period'!G602</f>
        <v>0</v>
      </c>
      <c r="H626" s="35"/>
      <c r="I626" s="35"/>
      <c r="J626" s="35"/>
      <c r="K626" s="35"/>
      <c r="L626" s="35"/>
      <c r="M626" s="35"/>
      <c r="N626" s="29"/>
      <c r="O626" s="29"/>
      <c r="P626" s="29"/>
      <c r="Q626" s="29"/>
      <c r="R626" s="29"/>
      <c r="S626" s="100"/>
      <c r="T626" s="100"/>
      <c r="U626" s="100"/>
      <c r="V626" s="100"/>
      <c r="W626" s="100"/>
      <c r="X626" s="100"/>
      <c r="Y626" s="100"/>
      <c r="Z626" s="100"/>
      <c r="AA626" s="228"/>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100"/>
      <c r="BE626" s="100"/>
      <c r="BF626" s="100"/>
      <c r="BG626" s="100"/>
      <c r="BH626" s="100"/>
      <c r="BI626" s="100"/>
      <c r="BJ626" s="100"/>
      <c r="BK626" s="12"/>
      <c r="BL626" s="12"/>
    </row>
    <row r="627" spans="1:64" hidden="1" outlineLevel="1">
      <c r="A627" s="9"/>
      <c r="B627" s="9"/>
      <c r="C627" s="44"/>
      <c r="D627" s="270">
        <f>Asset30</f>
        <v>0</v>
      </c>
      <c r="E627" s="9"/>
      <c r="F627" s="9"/>
      <c r="G627" s="204">
        <f>'Adjustment for previous period'!G603</f>
        <v>0</v>
      </c>
      <c r="H627" s="35"/>
      <c r="I627" s="35"/>
      <c r="J627" s="35"/>
      <c r="K627" s="35"/>
      <c r="L627" s="35"/>
      <c r="M627" s="35"/>
      <c r="N627" s="29"/>
      <c r="O627" s="29"/>
      <c r="P627" s="29"/>
      <c r="Q627" s="29"/>
      <c r="R627" s="29"/>
      <c r="S627" s="100"/>
      <c r="T627" s="100"/>
      <c r="U627" s="100"/>
      <c r="V627" s="100"/>
      <c r="W627" s="100"/>
      <c r="X627" s="100"/>
      <c r="Y627" s="100"/>
      <c r="Z627" s="100"/>
      <c r="AA627" s="228"/>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100"/>
      <c r="BE627" s="100"/>
      <c r="BF627" s="100"/>
      <c r="BG627" s="100"/>
      <c r="BH627" s="100"/>
      <c r="BI627" s="100"/>
      <c r="BJ627" s="100"/>
      <c r="BK627" s="12"/>
      <c r="BL627" s="12"/>
    </row>
    <row r="628" spans="1:64" collapsed="1">
      <c r="A628" s="9"/>
      <c r="B628" s="9"/>
      <c r="C628" s="44"/>
      <c r="D628" s="113"/>
      <c r="E628" s="9"/>
      <c r="F628" s="9"/>
      <c r="G628" s="208"/>
      <c r="H628" s="35"/>
      <c r="I628" s="35"/>
      <c r="J628" s="35"/>
      <c r="K628" s="35"/>
      <c r="L628" s="35"/>
      <c r="M628" s="35"/>
      <c r="N628" s="29"/>
      <c r="O628" s="29"/>
      <c r="P628" s="29"/>
      <c r="Q628" s="29"/>
      <c r="R628" s="29"/>
      <c r="S628" s="100"/>
      <c r="T628" s="100"/>
      <c r="U628" s="100"/>
      <c r="V628" s="100"/>
      <c r="W628" s="100"/>
      <c r="X628" s="100"/>
      <c r="Y628" s="100"/>
      <c r="Z628" s="100"/>
      <c r="AA628" s="228"/>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100"/>
      <c r="BE628" s="100"/>
      <c r="BF628" s="100"/>
      <c r="BG628" s="100"/>
      <c r="BH628" s="100"/>
      <c r="BI628" s="100"/>
      <c r="BJ628" s="100"/>
      <c r="BK628" s="12"/>
      <c r="BL628" s="12"/>
    </row>
    <row r="629" spans="1:64">
      <c r="A629" s="9"/>
      <c r="B629" s="9"/>
      <c r="C629" s="44" t="s">
        <v>58</v>
      </c>
      <c r="D629" s="127"/>
      <c r="E629" s="9"/>
      <c r="F629" s="9"/>
      <c r="G629" s="310">
        <f>SUM(G630:G659)</f>
        <v>17.003209000000002</v>
      </c>
      <c r="H629" s="111"/>
      <c r="I629" s="111"/>
      <c r="J629" s="111"/>
      <c r="K629" s="111"/>
      <c r="L629" s="111"/>
      <c r="M629" s="111"/>
      <c r="N629" s="29"/>
      <c r="O629" s="29"/>
      <c r="P629" s="29"/>
      <c r="Q629" s="29"/>
      <c r="R629" s="29"/>
      <c r="S629" s="100"/>
      <c r="T629" s="100"/>
      <c r="U629" s="100"/>
      <c r="V629" s="100"/>
      <c r="W629" s="100"/>
      <c r="X629" s="100"/>
      <c r="Y629" s="100"/>
      <c r="Z629" s="100"/>
      <c r="AA629" s="228"/>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100"/>
      <c r="BE629" s="100"/>
      <c r="BF629" s="100"/>
      <c r="BG629" s="100"/>
      <c r="BH629" s="100"/>
      <c r="BI629" s="100"/>
      <c r="BJ629" s="100"/>
      <c r="BK629" s="12"/>
      <c r="BL629" s="12"/>
    </row>
    <row r="630" spans="1:64" hidden="1" outlineLevel="1">
      <c r="A630" s="9"/>
      <c r="B630" s="9"/>
      <c r="C630" s="44"/>
      <c r="D630" s="270" t="str">
        <f>Asset1</f>
        <v>Secondary</v>
      </c>
      <c r="E630" s="9"/>
      <c r="F630" s="9"/>
      <c r="G630" s="204">
        <f>'Adjustment for previous period'!G606</f>
        <v>6.3991040000000003</v>
      </c>
      <c r="H630" s="111"/>
      <c r="I630" s="111"/>
      <c r="J630" s="111"/>
      <c r="K630" s="111"/>
      <c r="L630" s="111"/>
      <c r="M630" s="111"/>
      <c r="N630" s="29"/>
      <c r="O630" s="29"/>
      <c r="P630" s="29"/>
      <c r="Q630" s="29"/>
      <c r="R630" s="29"/>
      <c r="S630" s="100"/>
      <c r="T630" s="100"/>
      <c r="U630" s="100"/>
      <c r="V630" s="100"/>
      <c r="W630" s="100"/>
      <c r="X630" s="100"/>
      <c r="Y630" s="100"/>
      <c r="Z630" s="100"/>
      <c r="AA630" s="228"/>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100"/>
      <c r="BE630" s="100"/>
      <c r="BF630" s="100"/>
      <c r="BG630" s="100"/>
      <c r="BH630" s="100"/>
      <c r="BI630" s="100"/>
      <c r="BJ630" s="100"/>
      <c r="BK630" s="12"/>
      <c r="BL630" s="12"/>
    </row>
    <row r="631" spans="1:64" hidden="1" outlineLevel="1">
      <c r="A631" s="9"/>
      <c r="B631" s="9"/>
      <c r="C631" s="44"/>
      <c r="D631" s="270" t="str">
        <f>Asset2</f>
        <v>Switchgear</v>
      </c>
      <c r="E631" s="9"/>
      <c r="F631" s="9"/>
      <c r="G631" s="204">
        <f>'Adjustment for previous period'!G607</f>
        <v>4.6862470000000007</v>
      </c>
      <c r="H631" s="111"/>
      <c r="I631" s="111"/>
      <c r="J631" s="111"/>
      <c r="K631" s="111"/>
      <c r="L631" s="111"/>
      <c r="M631" s="111"/>
      <c r="N631" s="29"/>
      <c r="O631" s="29"/>
      <c r="P631" s="29"/>
      <c r="Q631" s="29"/>
      <c r="R631" s="29"/>
      <c r="S631" s="100"/>
      <c r="T631" s="100"/>
      <c r="U631" s="100"/>
      <c r="V631" s="100"/>
      <c r="W631" s="100"/>
      <c r="X631" s="100"/>
      <c r="Y631" s="100"/>
      <c r="Z631" s="100"/>
      <c r="AA631" s="228"/>
      <c r="AB631" s="228"/>
      <c r="AC631" s="228"/>
      <c r="AD631" s="228"/>
      <c r="AE631" s="228"/>
      <c r="AF631" s="228"/>
      <c r="AG631" s="228"/>
      <c r="AH631" s="228"/>
      <c r="AI631" s="228"/>
      <c r="AJ631" s="228"/>
      <c r="AK631" s="228"/>
      <c r="AL631" s="228"/>
      <c r="AM631" s="228"/>
      <c r="AN631" s="228"/>
      <c r="AO631" s="228"/>
      <c r="AP631" s="228"/>
      <c r="AQ631" s="228"/>
      <c r="AR631" s="228"/>
      <c r="AS631" s="228"/>
      <c r="AT631" s="228"/>
      <c r="AU631" s="228"/>
      <c r="AV631" s="228"/>
      <c r="AW631" s="228"/>
      <c r="AX631" s="228"/>
      <c r="AY631" s="228"/>
      <c r="AZ631" s="228"/>
      <c r="BA631" s="228"/>
      <c r="BB631" s="228"/>
      <c r="BC631" s="228"/>
      <c r="BD631" s="100"/>
      <c r="BE631" s="100"/>
      <c r="BF631" s="100"/>
      <c r="BG631" s="100"/>
      <c r="BH631" s="100"/>
      <c r="BI631" s="100"/>
      <c r="BJ631" s="100"/>
      <c r="BK631" s="12"/>
      <c r="BL631" s="12"/>
    </row>
    <row r="632" spans="1:64" hidden="1" outlineLevel="1">
      <c r="A632" s="9"/>
      <c r="B632" s="9"/>
      <c r="C632" s="44"/>
      <c r="D632" s="270" t="str">
        <f>Asset3</f>
        <v>Transformers</v>
      </c>
      <c r="E632" s="9"/>
      <c r="F632" s="9"/>
      <c r="G632" s="204">
        <f>'Adjustment for previous period'!G608</f>
        <v>0</v>
      </c>
      <c r="H632" s="111"/>
      <c r="I632" s="111"/>
      <c r="J632" s="111"/>
      <c r="K632" s="111"/>
      <c r="L632" s="111"/>
      <c r="M632" s="111"/>
      <c r="N632" s="29"/>
      <c r="O632" s="29"/>
      <c r="P632" s="29"/>
      <c r="Q632" s="29"/>
      <c r="R632" s="29"/>
      <c r="S632" s="100"/>
      <c r="T632" s="100"/>
      <c r="U632" s="100"/>
      <c r="V632" s="100"/>
      <c r="W632" s="100"/>
      <c r="X632" s="100"/>
      <c r="Y632" s="100"/>
      <c r="Z632" s="100"/>
      <c r="AA632" s="228"/>
      <c r="AB632" s="228"/>
      <c r="AC632" s="228"/>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228"/>
      <c r="BD632" s="100"/>
      <c r="BE632" s="100"/>
      <c r="BF632" s="100"/>
      <c r="BG632" s="100"/>
      <c r="BH632" s="100"/>
      <c r="BI632" s="100"/>
      <c r="BJ632" s="100"/>
      <c r="BK632" s="12"/>
      <c r="BL632" s="12"/>
    </row>
    <row r="633" spans="1:64" hidden="1" outlineLevel="1">
      <c r="A633" s="9"/>
      <c r="B633" s="9"/>
      <c r="C633" s="44"/>
      <c r="D633" s="270" t="str">
        <f>Asset4</f>
        <v>Reactive</v>
      </c>
      <c r="E633" s="9"/>
      <c r="F633" s="9"/>
      <c r="G633" s="204">
        <f>'Adjustment for previous period'!G609</f>
        <v>0</v>
      </c>
      <c r="H633" s="111"/>
      <c r="I633" s="111"/>
      <c r="J633" s="111"/>
      <c r="K633" s="111"/>
      <c r="L633" s="111"/>
      <c r="M633" s="111"/>
      <c r="N633" s="29"/>
      <c r="O633" s="29"/>
      <c r="P633" s="29"/>
      <c r="Q633" s="29"/>
      <c r="R633" s="29"/>
      <c r="S633" s="100"/>
      <c r="T633" s="100"/>
      <c r="U633" s="100"/>
      <c r="V633" s="100"/>
      <c r="W633" s="100"/>
      <c r="X633" s="100"/>
      <c r="Y633" s="100"/>
      <c r="Z633" s="100"/>
      <c r="AA633" s="228"/>
      <c r="AB633" s="228"/>
      <c r="AC633" s="228"/>
      <c r="AD633" s="228"/>
      <c r="AE633" s="228"/>
      <c r="AF633" s="228"/>
      <c r="AG633" s="228"/>
      <c r="AH633" s="228"/>
      <c r="AI633" s="228"/>
      <c r="AJ633" s="228"/>
      <c r="AK633" s="228"/>
      <c r="AL633" s="228"/>
      <c r="AM633" s="228"/>
      <c r="AN633" s="228"/>
      <c r="AO633" s="228"/>
      <c r="AP633" s="228"/>
      <c r="AQ633" s="228"/>
      <c r="AR633" s="228"/>
      <c r="AS633" s="228"/>
      <c r="AT633" s="228"/>
      <c r="AU633" s="228"/>
      <c r="AV633" s="228"/>
      <c r="AW633" s="228"/>
      <c r="AX633" s="228"/>
      <c r="AY633" s="228"/>
      <c r="AZ633" s="228"/>
      <c r="BA633" s="228"/>
      <c r="BB633" s="228"/>
      <c r="BC633" s="228"/>
      <c r="BD633" s="100"/>
      <c r="BE633" s="100"/>
      <c r="BF633" s="100"/>
      <c r="BG633" s="100"/>
      <c r="BH633" s="100"/>
      <c r="BI633" s="100"/>
      <c r="BJ633" s="100"/>
      <c r="BK633" s="12"/>
      <c r="BL633" s="12"/>
    </row>
    <row r="634" spans="1:64" hidden="1" outlineLevel="1">
      <c r="A634" s="9"/>
      <c r="B634" s="9"/>
      <c r="C634" s="44"/>
      <c r="D634" s="270" t="str">
        <f>Asset5</f>
        <v>Towers and Conductor</v>
      </c>
      <c r="E634" s="9"/>
      <c r="F634" s="9"/>
      <c r="G634" s="204">
        <f>'Adjustment for previous period'!G610</f>
        <v>4.1564750000000004</v>
      </c>
      <c r="H634" s="111"/>
      <c r="I634" s="111"/>
      <c r="J634" s="111"/>
      <c r="K634" s="111"/>
      <c r="L634" s="111"/>
      <c r="M634" s="111"/>
      <c r="N634" s="29"/>
      <c r="O634" s="29"/>
      <c r="P634" s="29"/>
      <c r="Q634" s="29"/>
      <c r="R634" s="29"/>
      <c r="S634" s="100"/>
      <c r="T634" s="100"/>
      <c r="U634" s="100"/>
      <c r="V634" s="100"/>
      <c r="W634" s="100"/>
      <c r="X634" s="100"/>
      <c r="Y634" s="100"/>
      <c r="Z634" s="100"/>
      <c r="AA634" s="228"/>
      <c r="AB634" s="228"/>
      <c r="AC634" s="228"/>
      <c r="AD634" s="228"/>
      <c r="AE634" s="228"/>
      <c r="AF634" s="228"/>
      <c r="AG634" s="228"/>
      <c r="AH634" s="228"/>
      <c r="AI634" s="228"/>
      <c r="AJ634" s="228"/>
      <c r="AK634" s="228"/>
      <c r="AL634" s="228"/>
      <c r="AM634" s="228"/>
      <c r="AN634" s="228"/>
      <c r="AO634" s="228"/>
      <c r="AP634" s="228"/>
      <c r="AQ634" s="228"/>
      <c r="AR634" s="228"/>
      <c r="AS634" s="228"/>
      <c r="AT634" s="228"/>
      <c r="AU634" s="228"/>
      <c r="AV634" s="228"/>
      <c r="AW634" s="228"/>
      <c r="AX634" s="228"/>
      <c r="AY634" s="228"/>
      <c r="AZ634" s="228"/>
      <c r="BA634" s="228"/>
      <c r="BB634" s="228"/>
      <c r="BC634" s="228"/>
      <c r="BD634" s="100"/>
      <c r="BE634" s="100"/>
      <c r="BF634" s="100"/>
      <c r="BG634" s="100"/>
      <c r="BH634" s="100"/>
      <c r="BI634" s="100"/>
      <c r="BJ634" s="100"/>
      <c r="BK634" s="12"/>
      <c r="BL634" s="12"/>
    </row>
    <row r="635" spans="1:64" hidden="1" outlineLevel="1">
      <c r="A635" s="9"/>
      <c r="B635" s="9"/>
      <c r="C635" s="44"/>
      <c r="D635" s="270" t="str">
        <f>Asset6</f>
        <v>Establishment</v>
      </c>
      <c r="E635" s="9"/>
      <c r="F635" s="9"/>
      <c r="G635" s="204">
        <f>'Adjustment for previous period'!G611</f>
        <v>0</v>
      </c>
      <c r="H635" s="111"/>
      <c r="I635" s="111"/>
      <c r="J635" s="111"/>
      <c r="K635" s="111"/>
      <c r="L635" s="111"/>
      <c r="M635" s="111"/>
      <c r="N635" s="29"/>
      <c r="O635" s="29"/>
      <c r="P635" s="29"/>
      <c r="Q635" s="29"/>
      <c r="R635" s="29"/>
      <c r="S635" s="100"/>
      <c r="T635" s="100"/>
      <c r="U635" s="100"/>
      <c r="V635" s="100"/>
      <c r="W635" s="100"/>
      <c r="X635" s="100"/>
      <c r="Y635" s="100"/>
      <c r="Z635" s="100"/>
      <c r="AA635" s="228"/>
      <c r="AB635" s="228"/>
      <c r="AC635" s="228"/>
      <c r="AD635" s="228"/>
      <c r="AE635" s="228"/>
      <c r="AF635" s="228"/>
      <c r="AG635" s="228"/>
      <c r="AH635" s="228"/>
      <c r="AI635" s="228"/>
      <c r="AJ635" s="228"/>
      <c r="AK635" s="228"/>
      <c r="AL635" s="228"/>
      <c r="AM635" s="228"/>
      <c r="AN635" s="228"/>
      <c r="AO635" s="228"/>
      <c r="AP635" s="228"/>
      <c r="AQ635" s="228"/>
      <c r="AR635" s="228"/>
      <c r="AS635" s="228"/>
      <c r="AT635" s="228"/>
      <c r="AU635" s="228"/>
      <c r="AV635" s="228"/>
      <c r="AW635" s="228"/>
      <c r="AX635" s="228"/>
      <c r="AY635" s="228"/>
      <c r="AZ635" s="228"/>
      <c r="BA635" s="228"/>
      <c r="BB635" s="228"/>
      <c r="BC635" s="228"/>
      <c r="BD635" s="100"/>
      <c r="BE635" s="100"/>
      <c r="BF635" s="100"/>
      <c r="BG635" s="100"/>
      <c r="BH635" s="100"/>
      <c r="BI635" s="100"/>
      <c r="BJ635" s="100"/>
      <c r="BK635" s="12"/>
      <c r="BL635" s="12"/>
    </row>
    <row r="636" spans="1:64" hidden="1" outlineLevel="1">
      <c r="A636" s="9"/>
      <c r="B636" s="9"/>
      <c r="C636" s="44"/>
      <c r="D636" s="270" t="str">
        <f>Asset7</f>
        <v>Communications</v>
      </c>
      <c r="E636" s="9"/>
      <c r="F636" s="9"/>
      <c r="G636" s="204">
        <f>'Adjustment for previous period'!G612</f>
        <v>1.3286929999999999</v>
      </c>
      <c r="H636" s="111"/>
      <c r="I636" s="111"/>
      <c r="J636" s="111"/>
      <c r="K636" s="111"/>
      <c r="L636" s="111"/>
      <c r="M636" s="111"/>
      <c r="N636" s="29"/>
      <c r="O636" s="29"/>
      <c r="P636" s="29"/>
      <c r="Q636" s="29"/>
      <c r="R636" s="29"/>
      <c r="S636" s="100"/>
      <c r="T636" s="100"/>
      <c r="U636" s="100"/>
      <c r="V636" s="100"/>
      <c r="W636" s="100"/>
      <c r="X636" s="100"/>
      <c r="Y636" s="100"/>
      <c r="Z636" s="100"/>
      <c r="AA636" s="228"/>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100"/>
      <c r="BE636" s="100"/>
      <c r="BF636" s="100"/>
      <c r="BG636" s="100"/>
      <c r="BH636" s="100"/>
      <c r="BI636" s="100"/>
      <c r="BJ636" s="100"/>
      <c r="BK636" s="12"/>
      <c r="BL636" s="12"/>
    </row>
    <row r="637" spans="1:64" hidden="1" outlineLevel="1">
      <c r="A637" s="9"/>
      <c r="B637" s="9"/>
      <c r="C637" s="44"/>
      <c r="D637" s="270" t="str">
        <f>Asset8</f>
        <v>Inventory</v>
      </c>
      <c r="E637" s="9"/>
      <c r="F637" s="9"/>
      <c r="G637" s="204">
        <f>'Adjustment for previous period'!G613</f>
        <v>0</v>
      </c>
      <c r="H637" s="111"/>
      <c r="I637" s="111"/>
      <c r="J637" s="111"/>
      <c r="K637" s="111"/>
      <c r="L637" s="111"/>
      <c r="M637" s="111"/>
      <c r="N637" s="29"/>
      <c r="O637" s="29"/>
      <c r="P637" s="29"/>
      <c r="Q637" s="29"/>
      <c r="R637" s="29"/>
      <c r="S637" s="100"/>
      <c r="T637" s="100"/>
      <c r="U637" s="100"/>
      <c r="V637" s="100"/>
      <c r="W637" s="100"/>
      <c r="X637" s="100"/>
      <c r="Y637" s="100"/>
      <c r="Z637" s="100"/>
      <c r="AA637" s="228"/>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100"/>
      <c r="BE637" s="100"/>
      <c r="BF637" s="100"/>
      <c r="BG637" s="100"/>
      <c r="BH637" s="100"/>
      <c r="BI637" s="100"/>
      <c r="BJ637" s="100"/>
      <c r="BK637" s="12"/>
      <c r="BL637" s="12"/>
    </row>
    <row r="638" spans="1:64" hidden="1" outlineLevel="1">
      <c r="A638" s="9"/>
      <c r="B638" s="9"/>
      <c r="C638" s="44"/>
      <c r="D638" s="270" t="str">
        <f>Asset9</f>
        <v>IT</v>
      </c>
      <c r="E638" s="9"/>
      <c r="F638" s="9"/>
      <c r="G638" s="204">
        <f>'Adjustment for previous period'!G614</f>
        <v>0</v>
      </c>
      <c r="H638" s="111"/>
      <c r="I638" s="111"/>
      <c r="J638" s="111"/>
      <c r="K638" s="111"/>
      <c r="L638" s="111"/>
      <c r="M638" s="111"/>
      <c r="N638" s="29"/>
      <c r="O638" s="29"/>
      <c r="P638" s="29"/>
      <c r="Q638" s="29"/>
      <c r="R638" s="29"/>
      <c r="S638" s="100"/>
      <c r="T638" s="100"/>
      <c r="U638" s="100"/>
      <c r="V638" s="100"/>
      <c r="W638" s="100"/>
      <c r="X638" s="100"/>
      <c r="Y638" s="100"/>
      <c r="Z638" s="100"/>
      <c r="AA638" s="228"/>
      <c r="AB638" s="228"/>
      <c r="AC638" s="228"/>
      <c r="AD638" s="228"/>
      <c r="AE638" s="228"/>
      <c r="AF638" s="228"/>
      <c r="AG638" s="228"/>
      <c r="AH638" s="228"/>
      <c r="AI638" s="228"/>
      <c r="AJ638" s="228"/>
      <c r="AK638" s="228"/>
      <c r="AL638" s="228"/>
      <c r="AM638" s="228"/>
      <c r="AN638" s="228"/>
      <c r="AO638" s="228"/>
      <c r="AP638" s="228"/>
      <c r="AQ638" s="228"/>
      <c r="AR638" s="228"/>
      <c r="AS638" s="228"/>
      <c r="AT638" s="228"/>
      <c r="AU638" s="228"/>
      <c r="AV638" s="228"/>
      <c r="AW638" s="228"/>
      <c r="AX638" s="228"/>
      <c r="AY638" s="228"/>
      <c r="AZ638" s="228"/>
      <c r="BA638" s="228"/>
      <c r="BB638" s="228"/>
      <c r="BC638" s="228"/>
      <c r="BD638" s="100"/>
      <c r="BE638" s="100"/>
      <c r="BF638" s="100"/>
      <c r="BG638" s="100"/>
      <c r="BH638" s="100"/>
      <c r="BI638" s="100"/>
      <c r="BJ638" s="100"/>
      <c r="BK638" s="12"/>
      <c r="BL638" s="12"/>
    </row>
    <row r="639" spans="1:64" hidden="1" outlineLevel="1">
      <c r="A639" s="9"/>
      <c r="B639" s="9"/>
      <c r="C639" s="44"/>
      <c r="D639" s="270" t="str">
        <f>Asset10</f>
        <v>Vehicles</v>
      </c>
      <c r="E639" s="9"/>
      <c r="F639" s="9"/>
      <c r="G639" s="204">
        <f>'Adjustment for previous period'!G615</f>
        <v>0</v>
      </c>
      <c r="H639" s="111"/>
      <c r="I639" s="111"/>
      <c r="J639" s="111"/>
      <c r="K639" s="111"/>
      <c r="L639" s="111"/>
      <c r="M639" s="111"/>
      <c r="N639" s="29"/>
      <c r="O639" s="29"/>
      <c r="P639" s="29"/>
      <c r="Q639" s="29"/>
      <c r="R639" s="29"/>
      <c r="S639" s="100"/>
      <c r="T639" s="100"/>
      <c r="U639" s="100"/>
      <c r="V639" s="100"/>
      <c r="W639" s="100"/>
      <c r="X639" s="100"/>
      <c r="Y639" s="100"/>
      <c r="Z639" s="100"/>
      <c r="AA639" s="228"/>
      <c r="AB639" s="228"/>
      <c r="AC639" s="228"/>
      <c r="AD639" s="228"/>
      <c r="AE639" s="228"/>
      <c r="AF639" s="228"/>
      <c r="AG639" s="228"/>
      <c r="AH639" s="228"/>
      <c r="AI639" s="228"/>
      <c r="AJ639" s="228"/>
      <c r="AK639" s="228"/>
      <c r="AL639" s="228"/>
      <c r="AM639" s="228"/>
      <c r="AN639" s="228"/>
      <c r="AO639" s="228"/>
      <c r="AP639" s="228"/>
      <c r="AQ639" s="228"/>
      <c r="AR639" s="228"/>
      <c r="AS639" s="228"/>
      <c r="AT639" s="228"/>
      <c r="AU639" s="228"/>
      <c r="AV639" s="228"/>
      <c r="AW639" s="228"/>
      <c r="AX639" s="228"/>
      <c r="AY639" s="228"/>
      <c r="AZ639" s="228"/>
      <c r="BA639" s="228"/>
      <c r="BB639" s="228"/>
      <c r="BC639" s="228"/>
      <c r="BD639" s="100"/>
      <c r="BE639" s="100"/>
      <c r="BF639" s="100"/>
      <c r="BG639" s="100"/>
      <c r="BH639" s="100"/>
      <c r="BI639" s="100"/>
      <c r="BJ639" s="100"/>
      <c r="BK639" s="12"/>
      <c r="BL639" s="12"/>
    </row>
    <row r="640" spans="1:64" hidden="1" outlineLevel="1">
      <c r="A640" s="9"/>
      <c r="B640" s="9"/>
      <c r="C640" s="44"/>
      <c r="D640" s="270" t="str">
        <f>Asset11</f>
        <v>other</v>
      </c>
      <c r="E640" s="9"/>
      <c r="F640" s="9"/>
      <c r="G640" s="204">
        <f>'Adjustment for previous period'!G616</f>
        <v>0.43269000000000002</v>
      </c>
      <c r="H640" s="111"/>
      <c r="I640" s="111"/>
      <c r="J640" s="111"/>
      <c r="K640" s="111"/>
      <c r="L640" s="111"/>
      <c r="M640" s="111"/>
      <c r="N640" s="29"/>
      <c r="O640" s="29"/>
      <c r="P640" s="29"/>
      <c r="Q640" s="29"/>
      <c r="R640" s="29"/>
      <c r="S640" s="100"/>
      <c r="T640" s="100"/>
      <c r="U640" s="100"/>
      <c r="V640" s="100"/>
      <c r="W640" s="100"/>
      <c r="X640" s="100"/>
      <c r="Y640" s="100"/>
      <c r="Z640" s="100"/>
      <c r="AA640" s="228"/>
      <c r="AB640" s="228"/>
      <c r="AC640" s="228"/>
      <c r="AD640" s="228"/>
      <c r="AE640" s="228"/>
      <c r="AF640" s="228"/>
      <c r="AG640" s="228"/>
      <c r="AH640" s="228"/>
      <c r="AI640" s="228"/>
      <c r="AJ640" s="228"/>
      <c r="AK640" s="228"/>
      <c r="AL640" s="228"/>
      <c r="AM640" s="228"/>
      <c r="AN640" s="228"/>
      <c r="AO640" s="228"/>
      <c r="AP640" s="228"/>
      <c r="AQ640" s="228"/>
      <c r="AR640" s="228"/>
      <c r="AS640" s="228"/>
      <c r="AT640" s="228"/>
      <c r="AU640" s="228"/>
      <c r="AV640" s="228"/>
      <c r="AW640" s="228"/>
      <c r="AX640" s="228"/>
      <c r="AY640" s="228"/>
      <c r="AZ640" s="228"/>
      <c r="BA640" s="228"/>
      <c r="BB640" s="228"/>
      <c r="BC640" s="228"/>
      <c r="BD640" s="100"/>
      <c r="BE640" s="100"/>
      <c r="BF640" s="100"/>
      <c r="BG640" s="100"/>
      <c r="BH640" s="100"/>
      <c r="BI640" s="100"/>
      <c r="BJ640" s="100"/>
      <c r="BK640" s="12"/>
      <c r="BL640" s="12"/>
    </row>
    <row r="641" spans="1:64" hidden="1" outlineLevel="1">
      <c r="A641" s="9"/>
      <c r="B641" s="9"/>
      <c r="C641" s="44"/>
      <c r="D641" s="270" t="str">
        <f>Asset12</f>
        <v>premises</v>
      </c>
      <c r="E641" s="9"/>
      <c r="F641" s="9"/>
      <c r="G641" s="204">
        <f>'Adjustment for previous period'!G617</f>
        <v>0</v>
      </c>
      <c r="H641" s="111"/>
      <c r="I641" s="111"/>
      <c r="J641" s="111"/>
      <c r="K641" s="111"/>
      <c r="L641" s="111"/>
      <c r="M641" s="111"/>
      <c r="N641" s="29"/>
      <c r="O641" s="29"/>
      <c r="P641" s="29"/>
      <c r="Q641" s="29"/>
      <c r="R641" s="29"/>
      <c r="S641" s="100"/>
      <c r="T641" s="100"/>
      <c r="U641" s="100"/>
      <c r="V641" s="100"/>
      <c r="W641" s="100"/>
      <c r="X641" s="100"/>
      <c r="Y641" s="100"/>
      <c r="Z641" s="100"/>
      <c r="AA641" s="228"/>
      <c r="AB641" s="228"/>
      <c r="AC641" s="228"/>
      <c r="AD641" s="228"/>
      <c r="AE641" s="228"/>
      <c r="AF641" s="228"/>
      <c r="AG641" s="228"/>
      <c r="AH641" s="228"/>
      <c r="AI641" s="228"/>
      <c r="AJ641" s="228"/>
      <c r="AK641" s="228"/>
      <c r="AL641" s="228"/>
      <c r="AM641" s="228"/>
      <c r="AN641" s="228"/>
      <c r="AO641" s="228"/>
      <c r="AP641" s="228"/>
      <c r="AQ641" s="228"/>
      <c r="AR641" s="228"/>
      <c r="AS641" s="228"/>
      <c r="AT641" s="228"/>
      <c r="AU641" s="228"/>
      <c r="AV641" s="228"/>
      <c r="AW641" s="228"/>
      <c r="AX641" s="228"/>
      <c r="AY641" s="228"/>
      <c r="AZ641" s="228"/>
      <c r="BA641" s="228"/>
      <c r="BB641" s="228"/>
      <c r="BC641" s="228"/>
      <c r="BD641" s="100"/>
      <c r="BE641" s="100"/>
      <c r="BF641" s="100"/>
      <c r="BG641" s="100"/>
      <c r="BH641" s="100"/>
      <c r="BI641" s="100"/>
      <c r="BJ641" s="100"/>
      <c r="BK641" s="12"/>
      <c r="BL641" s="12"/>
    </row>
    <row r="642" spans="1:64" hidden="1" outlineLevel="1">
      <c r="A642" s="9"/>
      <c r="B642" s="9"/>
      <c r="C642" s="44"/>
      <c r="D642" s="270" t="str">
        <f>Asset13</f>
        <v>Land</v>
      </c>
      <c r="E642" s="9"/>
      <c r="F642" s="9"/>
      <c r="G642" s="204">
        <f>'Adjustment for previous period'!G618</f>
        <v>0</v>
      </c>
      <c r="H642" s="111"/>
      <c r="I642" s="111"/>
      <c r="J642" s="111"/>
      <c r="K642" s="111"/>
      <c r="L642" s="111"/>
      <c r="M642" s="111"/>
      <c r="N642" s="29"/>
      <c r="O642" s="29"/>
      <c r="P642" s="29"/>
      <c r="Q642" s="29"/>
      <c r="R642" s="29"/>
      <c r="S642" s="100"/>
      <c r="T642" s="100"/>
      <c r="U642" s="100"/>
      <c r="V642" s="100"/>
      <c r="W642" s="100"/>
      <c r="X642" s="100"/>
      <c r="Y642" s="100"/>
      <c r="Z642" s="100"/>
      <c r="AA642" s="228"/>
      <c r="AB642" s="228"/>
      <c r="AC642" s="228"/>
      <c r="AD642" s="228"/>
      <c r="AE642" s="228"/>
      <c r="AF642" s="228"/>
      <c r="AG642" s="228"/>
      <c r="AH642" s="228"/>
      <c r="AI642" s="228"/>
      <c r="AJ642" s="228"/>
      <c r="AK642" s="228"/>
      <c r="AL642" s="228"/>
      <c r="AM642" s="228"/>
      <c r="AN642" s="228"/>
      <c r="AO642" s="228"/>
      <c r="AP642" s="228"/>
      <c r="AQ642" s="228"/>
      <c r="AR642" s="228"/>
      <c r="AS642" s="228"/>
      <c r="AT642" s="228"/>
      <c r="AU642" s="228"/>
      <c r="AV642" s="228"/>
      <c r="AW642" s="228"/>
      <c r="AX642" s="228"/>
      <c r="AY642" s="228"/>
      <c r="AZ642" s="228"/>
      <c r="BA642" s="228"/>
      <c r="BB642" s="228"/>
      <c r="BC642" s="228"/>
      <c r="BD642" s="100"/>
      <c r="BE642" s="100"/>
      <c r="BF642" s="100"/>
      <c r="BG642" s="100"/>
      <c r="BH642" s="100"/>
      <c r="BI642" s="100"/>
      <c r="BJ642" s="100"/>
      <c r="BK642" s="12"/>
      <c r="BL642" s="12"/>
    </row>
    <row r="643" spans="1:64" hidden="1" outlineLevel="1">
      <c r="A643" s="9"/>
      <c r="B643" s="9"/>
      <c r="C643" s="44"/>
      <c r="D643" s="270" t="str">
        <f>Asset14</f>
        <v>Easements</v>
      </c>
      <c r="E643" s="9"/>
      <c r="F643" s="9"/>
      <c r="G643" s="204">
        <f>'Adjustment for previous period'!G619</f>
        <v>0</v>
      </c>
      <c r="H643" s="111"/>
      <c r="I643" s="111"/>
      <c r="J643" s="111"/>
      <c r="K643" s="111"/>
      <c r="L643" s="111"/>
      <c r="M643" s="111"/>
      <c r="N643" s="29"/>
      <c r="O643" s="29"/>
      <c r="P643" s="29"/>
      <c r="Q643" s="29"/>
      <c r="R643" s="29"/>
      <c r="S643" s="100"/>
      <c r="T643" s="100"/>
      <c r="U643" s="100"/>
      <c r="V643" s="100"/>
      <c r="W643" s="100"/>
      <c r="X643" s="100"/>
      <c r="Y643" s="100"/>
      <c r="Z643" s="100"/>
      <c r="AA643" s="228"/>
      <c r="AB643" s="228"/>
      <c r="AC643" s="228"/>
      <c r="AD643" s="228"/>
      <c r="AE643" s="228"/>
      <c r="AF643" s="228"/>
      <c r="AG643" s="228"/>
      <c r="AH643" s="228"/>
      <c r="AI643" s="228"/>
      <c r="AJ643" s="228"/>
      <c r="AK643" s="228"/>
      <c r="AL643" s="228"/>
      <c r="AM643" s="228"/>
      <c r="AN643" s="228"/>
      <c r="AO643" s="228"/>
      <c r="AP643" s="228"/>
      <c r="AQ643" s="228"/>
      <c r="AR643" s="228"/>
      <c r="AS643" s="228"/>
      <c r="AT643" s="228"/>
      <c r="AU643" s="228"/>
      <c r="AV643" s="228"/>
      <c r="AW643" s="228"/>
      <c r="AX643" s="228"/>
      <c r="AY643" s="228"/>
      <c r="AZ643" s="228"/>
      <c r="BA643" s="228"/>
      <c r="BB643" s="228"/>
      <c r="BC643" s="228"/>
      <c r="BD643" s="100"/>
      <c r="BE643" s="100"/>
      <c r="BF643" s="100"/>
      <c r="BG643" s="100"/>
      <c r="BH643" s="100"/>
      <c r="BI643" s="100"/>
      <c r="BJ643" s="100"/>
      <c r="BK643" s="12"/>
      <c r="BL643" s="12"/>
    </row>
    <row r="644" spans="1:64" hidden="1" outlineLevel="1">
      <c r="A644" s="9"/>
      <c r="B644" s="9"/>
      <c r="C644" s="44"/>
      <c r="D644" s="270">
        <f>Asset15</f>
        <v>0</v>
      </c>
      <c r="E644" s="9"/>
      <c r="F644" s="9"/>
      <c r="G644" s="204">
        <f>'Adjustment for previous period'!G620</f>
        <v>0</v>
      </c>
      <c r="H644" s="111"/>
      <c r="I644" s="111"/>
      <c r="J644" s="111"/>
      <c r="K644" s="111"/>
      <c r="L644" s="111"/>
      <c r="M644" s="111"/>
      <c r="N644" s="29"/>
      <c r="O644" s="29"/>
      <c r="P644" s="29"/>
      <c r="Q644" s="29"/>
      <c r="R644" s="29"/>
      <c r="S644" s="100"/>
      <c r="T644" s="100"/>
      <c r="U644" s="100"/>
      <c r="V644" s="100"/>
      <c r="W644" s="100"/>
      <c r="X644" s="100"/>
      <c r="Y644" s="100"/>
      <c r="Z644" s="100"/>
      <c r="AA644" s="228"/>
      <c r="AB644" s="228"/>
      <c r="AC644" s="228"/>
      <c r="AD644" s="228"/>
      <c r="AE644" s="228"/>
      <c r="AF644" s="228"/>
      <c r="AG644" s="228"/>
      <c r="AH644" s="228"/>
      <c r="AI644" s="228"/>
      <c r="AJ644" s="228"/>
      <c r="AK644" s="228"/>
      <c r="AL644" s="228"/>
      <c r="AM644" s="228"/>
      <c r="AN644" s="228"/>
      <c r="AO644" s="228"/>
      <c r="AP644" s="228"/>
      <c r="AQ644" s="228"/>
      <c r="AR644" s="228"/>
      <c r="AS644" s="228"/>
      <c r="AT644" s="228"/>
      <c r="AU644" s="228"/>
      <c r="AV644" s="228"/>
      <c r="AW644" s="228"/>
      <c r="AX644" s="228"/>
      <c r="AY644" s="228"/>
      <c r="AZ644" s="228"/>
      <c r="BA644" s="228"/>
      <c r="BB644" s="228"/>
      <c r="BC644" s="228"/>
      <c r="BD644" s="100"/>
      <c r="BE644" s="100"/>
      <c r="BF644" s="100"/>
      <c r="BG644" s="100"/>
      <c r="BH644" s="100"/>
      <c r="BI644" s="100"/>
      <c r="BJ644" s="100"/>
      <c r="BK644" s="12"/>
      <c r="BL644" s="12"/>
    </row>
    <row r="645" spans="1:64" hidden="1" outlineLevel="1">
      <c r="A645" s="9"/>
      <c r="B645" s="9"/>
      <c r="C645" s="44"/>
      <c r="D645" s="270">
        <f>Asset16</f>
        <v>0</v>
      </c>
      <c r="E645" s="9"/>
      <c r="F645" s="9"/>
      <c r="G645" s="204">
        <f>'Adjustment for previous period'!G621</f>
        <v>0</v>
      </c>
      <c r="H645" s="111"/>
      <c r="I645" s="111"/>
      <c r="J645" s="111"/>
      <c r="K645" s="111"/>
      <c r="L645" s="111"/>
      <c r="M645" s="111"/>
      <c r="N645" s="29"/>
      <c r="O645" s="29"/>
      <c r="P645" s="29"/>
      <c r="Q645" s="29"/>
      <c r="R645" s="29"/>
      <c r="S645" s="100"/>
      <c r="T645" s="100"/>
      <c r="U645" s="100"/>
      <c r="V645" s="100"/>
      <c r="W645" s="100"/>
      <c r="X645" s="100"/>
      <c r="Y645" s="100"/>
      <c r="Z645" s="100"/>
      <c r="AA645" s="228"/>
      <c r="AB645" s="228"/>
      <c r="AC645" s="228"/>
      <c r="AD645" s="228"/>
      <c r="AE645" s="228"/>
      <c r="AF645" s="228"/>
      <c r="AG645" s="228"/>
      <c r="AH645" s="228"/>
      <c r="AI645" s="228"/>
      <c r="AJ645" s="228"/>
      <c r="AK645" s="228"/>
      <c r="AL645" s="228"/>
      <c r="AM645" s="228"/>
      <c r="AN645" s="228"/>
      <c r="AO645" s="228"/>
      <c r="AP645" s="228"/>
      <c r="AQ645" s="228"/>
      <c r="AR645" s="228"/>
      <c r="AS645" s="228"/>
      <c r="AT645" s="228"/>
      <c r="AU645" s="228"/>
      <c r="AV645" s="228"/>
      <c r="AW645" s="228"/>
      <c r="AX645" s="228"/>
      <c r="AY645" s="228"/>
      <c r="AZ645" s="228"/>
      <c r="BA645" s="228"/>
      <c r="BB645" s="228"/>
      <c r="BC645" s="228"/>
      <c r="BD645" s="100"/>
      <c r="BE645" s="100"/>
      <c r="BF645" s="100"/>
      <c r="BG645" s="100"/>
      <c r="BH645" s="100"/>
      <c r="BI645" s="100"/>
      <c r="BJ645" s="100"/>
      <c r="BK645" s="12"/>
      <c r="BL645" s="12"/>
    </row>
    <row r="646" spans="1:64" hidden="1" outlineLevel="1">
      <c r="A646" s="9"/>
      <c r="B646" s="9"/>
      <c r="C646" s="44"/>
      <c r="D646" s="270">
        <f>Asset17</f>
        <v>0</v>
      </c>
      <c r="E646" s="9"/>
      <c r="F646" s="9"/>
      <c r="G646" s="204">
        <f>'Adjustment for previous period'!G622</f>
        <v>0</v>
      </c>
      <c r="H646" s="111"/>
      <c r="I646" s="111"/>
      <c r="J646" s="111"/>
      <c r="K646" s="111"/>
      <c r="L646" s="111"/>
      <c r="M646" s="111"/>
      <c r="N646" s="29"/>
      <c r="O646" s="29"/>
      <c r="P646" s="29"/>
      <c r="Q646" s="29"/>
      <c r="R646" s="29"/>
      <c r="S646" s="100"/>
      <c r="T646" s="100"/>
      <c r="U646" s="100"/>
      <c r="V646" s="100"/>
      <c r="W646" s="100"/>
      <c r="X646" s="100"/>
      <c r="Y646" s="100"/>
      <c r="Z646" s="100"/>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8"/>
      <c r="AY646" s="228"/>
      <c r="AZ646" s="228"/>
      <c r="BA646" s="228"/>
      <c r="BB646" s="228"/>
      <c r="BC646" s="228"/>
      <c r="BD646" s="100"/>
      <c r="BE646" s="100"/>
      <c r="BF646" s="100"/>
      <c r="BG646" s="100"/>
      <c r="BH646" s="100"/>
      <c r="BI646" s="100"/>
      <c r="BJ646" s="100"/>
      <c r="BK646" s="12"/>
      <c r="BL646" s="12"/>
    </row>
    <row r="647" spans="1:64" hidden="1" outlineLevel="1">
      <c r="A647" s="9"/>
      <c r="B647" s="9"/>
      <c r="C647" s="44"/>
      <c r="D647" s="270">
        <f>Asset18</f>
        <v>0</v>
      </c>
      <c r="E647" s="9"/>
      <c r="F647" s="9"/>
      <c r="G647" s="204">
        <f>'Adjustment for previous period'!G623</f>
        <v>0</v>
      </c>
      <c r="H647" s="111"/>
      <c r="I647" s="111"/>
      <c r="J647" s="111"/>
      <c r="K647" s="111"/>
      <c r="L647" s="111"/>
      <c r="M647" s="111"/>
      <c r="N647" s="29"/>
      <c r="O647" s="29"/>
      <c r="P647" s="29"/>
      <c r="Q647" s="29"/>
      <c r="R647" s="29"/>
      <c r="S647" s="100"/>
      <c r="T647" s="100"/>
      <c r="U647" s="100"/>
      <c r="V647" s="100"/>
      <c r="W647" s="100"/>
      <c r="X647" s="100"/>
      <c r="Y647" s="100"/>
      <c r="Z647" s="100"/>
      <c r="AA647" s="228"/>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c r="AX647" s="228"/>
      <c r="AY647" s="228"/>
      <c r="AZ647" s="228"/>
      <c r="BA647" s="228"/>
      <c r="BB647" s="228"/>
      <c r="BC647" s="228"/>
      <c r="BD647" s="100"/>
      <c r="BE647" s="100"/>
      <c r="BF647" s="100"/>
      <c r="BG647" s="100"/>
      <c r="BH647" s="100"/>
      <c r="BI647" s="100"/>
      <c r="BJ647" s="100"/>
      <c r="BK647" s="12"/>
      <c r="BL647" s="12"/>
    </row>
    <row r="648" spans="1:64" hidden="1" outlineLevel="1">
      <c r="A648" s="9"/>
      <c r="B648" s="9"/>
      <c r="C648" s="44"/>
      <c r="D648" s="270">
        <f>Asset19</f>
        <v>0</v>
      </c>
      <c r="E648" s="9"/>
      <c r="F648" s="9"/>
      <c r="G648" s="204">
        <f>'Adjustment for previous period'!G624</f>
        <v>0</v>
      </c>
      <c r="H648" s="111"/>
      <c r="I648" s="111"/>
      <c r="J648" s="111"/>
      <c r="K648" s="111"/>
      <c r="L648" s="111"/>
      <c r="M648" s="111"/>
      <c r="N648" s="29"/>
      <c r="O648" s="29"/>
      <c r="P648" s="29"/>
      <c r="Q648" s="29"/>
      <c r="R648" s="29"/>
      <c r="S648" s="100"/>
      <c r="T648" s="100"/>
      <c r="U648" s="100"/>
      <c r="V648" s="100"/>
      <c r="W648" s="100"/>
      <c r="X648" s="100"/>
      <c r="Y648" s="100"/>
      <c r="Z648" s="100"/>
      <c r="AA648" s="228"/>
      <c r="AB648" s="228"/>
      <c r="AC648" s="228"/>
      <c r="AD648" s="228"/>
      <c r="AE648" s="228"/>
      <c r="AF648" s="228"/>
      <c r="AG648" s="228"/>
      <c r="AH648" s="228"/>
      <c r="AI648" s="228"/>
      <c r="AJ648" s="228"/>
      <c r="AK648" s="228"/>
      <c r="AL648" s="228"/>
      <c r="AM648" s="228"/>
      <c r="AN648" s="228"/>
      <c r="AO648" s="228"/>
      <c r="AP648" s="228"/>
      <c r="AQ648" s="228"/>
      <c r="AR648" s="228"/>
      <c r="AS648" s="228"/>
      <c r="AT648" s="228"/>
      <c r="AU648" s="228"/>
      <c r="AV648" s="228"/>
      <c r="AW648" s="228"/>
      <c r="AX648" s="228"/>
      <c r="AY648" s="228"/>
      <c r="AZ648" s="228"/>
      <c r="BA648" s="228"/>
      <c r="BB648" s="228"/>
      <c r="BC648" s="228"/>
      <c r="BD648" s="100"/>
      <c r="BE648" s="100"/>
      <c r="BF648" s="100"/>
      <c r="BG648" s="100"/>
      <c r="BH648" s="100"/>
      <c r="BI648" s="100"/>
      <c r="BJ648" s="100"/>
      <c r="BK648" s="12"/>
      <c r="BL648" s="12"/>
    </row>
    <row r="649" spans="1:64" hidden="1" outlineLevel="1">
      <c r="A649" s="9"/>
      <c r="B649" s="9"/>
      <c r="C649" s="44"/>
      <c r="D649" s="270">
        <f>Asset20</f>
        <v>0</v>
      </c>
      <c r="E649" s="9"/>
      <c r="F649" s="9"/>
      <c r="G649" s="204">
        <f>'Adjustment for previous period'!G625</f>
        <v>0</v>
      </c>
      <c r="H649" s="111"/>
      <c r="I649" s="111"/>
      <c r="J649" s="111"/>
      <c r="K649" s="111"/>
      <c r="L649" s="111"/>
      <c r="M649" s="111"/>
      <c r="N649" s="29"/>
      <c r="O649" s="29"/>
      <c r="P649" s="29"/>
      <c r="Q649" s="29"/>
      <c r="R649" s="29"/>
      <c r="S649" s="100"/>
      <c r="T649" s="100"/>
      <c r="U649" s="100"/>
      <c r="V649" s="100"/>
      <c r="W649" s="100"/>
      <c r="X649" s="100"/>
      <c r="Y649" s="100"/>
      <c r="Z649" s="100"/>
      <c r="AA649" s="228"/>
      <c r="AB649" s="228"/>
      <c r="AC649" s="228"/>
      <c r="AD649" s="228"/>
      <c r="AE649" s="228"/>
      <c r="AF649" s="228"/>
      <c r="AG649" s="228"/>
      <c r="AH649" s="228"/>
      <c r="AI649" s="228"/>
      <c r="AJ649" s="228"/>
      <c r="AK649" s="228"/>
      <c r="AL649" s="228"/>
      <c r="AM649" s="228"/>
      <c r="AN649" s="228"/>
      <c r="AO649" s="228"/>
      <c r="AP649" s="228"/>
      <c r="AQ649" s="228"/>
      <c r="AR649" s="228"/>
      <c r="AS649" s="228"/>
      <c r="AT649" s="228"/>
      <c r="AU649" s="228"/>
      <c r="AV649" s="228"/>
      <c r="AW649" s="228"/>
      <c r="AX649" s="228"/>
      <c r="AY649" s="228"/>
      <c r="AZ649" s="228"/>
      <c r="BA649" s="228"/>
      <c r="BB649" s="228"/>
      <c r="BC649" s="228"/>
      <c r="BD649" s="100"/>
      <c r="BE649" s="100"/>
      <c r="BF649" s="100"/>
      <c r="BG649" s="100"/>
      <c r="BH649" s="100"/>
      <c r="BI649" s="100"/>
      <c r="BJ649" s="100"/>
      <c r="BK649" s="12"/>
      <c r="BL649" s="12"/>
    </row>
    <row r="650" spans="1:64" hidden="1" outlineLevel="1">
      <c r="A650" s="9"/>
      <c r="B650" s="9"/>
      <c r="C650" s="44"/>
      <c r="D650" s="270">
        <f>Asset21</f>
        <v>0</v>
      </c>
      <c r="E650" s="9"/>
      <c r="F650" s="9"/>
      <c r="G650" s="204">
        <f>'Adjustment for previous period'!G626</f>
        <v>0</v>
      </c>
      <c r="H650" s="111"/>
      <c r="I650" s="111"/>
      <c r="J650" s="111"/>
      <c r="K650" s="111"/>
      <c r="L650" s="111"/>
      <c r="M650" s="111"/>
      <c r="N650" s="29"/>
      <c r="O650" s="29"/>
      <c r="P650" s="29"/>
      <c r="Q650" s="29"/>
      <c r="R650" s="29"/>
      <c r="S650" s="100"/>
      <c r="T650" s="100"/>
      <c r="U650" s="100"/>
      <c r="V650" s="100"/>
      <c r="W650" s="100"/>
      <c r="X650" s="100"/>
      <c r="Y650" s="100"/>
      <c r="Z650" s="100"/>
      <c r="AA650" s="228"/>
      <c r="AB650" s="228"/>
      <c r="AC650" s="228"/>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228"/>
      <c r="BD650" s="100"/>
      <c r="BE650" s="100"/>
      <c r="BF650" s="100"/>
      <c r="BG650" s="100"/>
      <c r="BH650" s="100"/>
      <c r="BI650" s="100"/>
      <c r="BJ650" s="100"/>
      <c r="BK650" s="12"/>
      <c r="BL650" s="12"/>
    </row>
    <row r="651" spans="1:64" hidden="1" outlineLevel="1">
      <c r="A651" s="9"/>
      <c r="B651" s="9"/>
      <c r="C651" s="44"/>
      <c r="D651" s="270">
        <f>Asset22</f>
        <v>0</v>
      </c>
      <c r="E651" s="9"/>
      <c r="F651" s="9"/>
      <c r="G651" s="204">
        <f>'Adjustment for previous period'!G627</f>
        <v>0</v>
      </c>
      <c r="H651" s="111"/>
      <c r="I651" s="111"/>
      <c r="J651" s="111"/>
      <c r="K651" s="111"/>
      <c r="L651" s="111"/>
      <c r="M651" s="111"/>
      <c r="N651" s="29"/>
      <c r="O651" s="29"/>
      <c r="P651" s="29"/>
      <c r="Q651" s="29"/>
      <c r="R651" s="29"/>
      <c r="S651" s="100"/>
      <c r="T651" s="100"/>
      <c r="U651" s="100"/>
      <c r="V651" s="100"/>
      <c r="W651" s="100"/>
      <c r="X651" s="100"/>
      <c r="Y651" s="100"/>
      <c r="Z651" s="100"/>
      <c r="AA651" s="228"/>
      <c r="AB651" s="228"/>
      <c r="AC651" s="228"/>
      <c r="AD651" s="228"/>
      <c r="AE651" s="228"/>
      <c r="AF651" s="228"/>
      <c r="AG651" s="228"/>
      <c r="AH651" s="228"/>
      <c r="AI651" s="228"/>
      <c r="AJ651" s="228"/>
      <c r="AK651" s="228"/>
      <c r="AL651" s="228"/>
      <c r="AM651" s="228"/>
      <c r="AN651" s="228"/>
      <c r="AO651" s="228"/>
      <c r="AP651" s="228"/>
      <c r="AQ651" s="228"/>
      <c r="AR651" s="228"/>
      <c r="AS651" s="228"/>
      <c r="AT651" s="228"/>
      <c r="AU651" s="228"/>
      <c r="AV651" s="228"/>
      <c r="AW651" s="228"/>
      <c r="AX651" s="228"/>
      <c r="AY651" s="228"/>
      <c r="AZ651" s="228"/>
      <c r="BA651" s="228"/>
      <c r="BB651" s="228"/>
      <c r="BC651" s="228"/>
      <c r="BD651" s="100"/>
      <c r="BE651" s="100"/>
      <c r="BF651" s="100"/>
      <c r="BG651" s="100"/>
      <c r="BH651" s="100"/>
      <c r="BI651" s="100"/>
      <c r="BJ651" s="100"/>
      <c r="BK651" s="12"/>
      <c r="BL651" s="12"/>
    </row>
    <row r="652" spans="1:64" hidden="1" outlineLevel="1">
      <c r="A652" s="9"/>
      <c r="B652" s="9"/>
      <c r="C652" s="44"/>
      <c r="D652" s="270">
        <f>Asset23</f>
        <v>0</v>
      </c>
      <c r="E652" s="9"/>
      <c r="F652" s="9"/>
      <c r="G652" s="204">
        <f>'Adjustment for previous period'!G628</f>
        <v>0</v>
      </c>
      <c r="H652" s="111"/>
      <c r="I652" s="111"/>
      <c r="J652" s="111"/>
      <c r="K652" s="111"/>
      <c r="L652" s="111"/>
      <c r="M652" s="111"/>
      <c r="N652" s="29"/>
      <c r="O652" s="29"/>
      <c r="P652" s="29"/>
      <c r="Q652" s="29"/>
      <c r="R652" s="29"/>
      <c r="S652" s="100"/>
      <c r="T652" s="100"/>
      <c r="U652" s="100"/>
      <c r="V652" s="100"/>
      <c r="W652" s="100"/>
      <c r="X652" s="100"/>
      <c r="Y652" s="100"/>
      <c r="Z652" s="100"/>
      <c r="AA652" s="228"/>
      <c r="AB652" s="228"/>
      <c r="AC652" s="228"/>
      <c r="AD652" s="228"/>
      <c r="AE652" s="228"/>
      <c r="AF652" s="228"/>
      <c r="AG652" s="228"/>
      <c r="AH652" s="228"/>
      <c r="AI652" s="228"/>
      <c r="AJ652" s="228"/>
      <c r="AK652" s="228"/>
      <c r="AL652" s="228"/>
      <c r="AM652" s="228"/>
      <c r="AN652" s="228"/>
      <c r="AO652" s="228"/>
      <c r="AP652" s="228"/>
      <c r="AQ652" s="228"/>
      <c r="AR652" s="228"/>
      <c r="AS652" s="228"/>
      <c r="AT652" s="228"/>
      <c r="AU652" s="228"/>
      <c r="AV652" s="228"/>
      <c r="AW652" s="228"/>
      <c r="AX652" s="228"/>
      <c r="AY652" s="228"/>
      <c r="AZ652" s="228"/>
      <c r="BA652" s="228"/>
      <c r="BB652" s="228"/>
      <c r="BC652" s="228"/>
      <c r="BD652" s="100"/>
      <c r="BE652" s="100"/>
      <c r="BF652" s="100"/>
      <c r="BG652" s="100"/>
      <c r="BH652" s="100"/>
      <c r="BI652" s="100"/>
      <c r="BJ652" s="100"/>
      <c r="BK652" s="12"/>
      <c r="BL652" s="12"/>
    </row>
    <row r="653" spans="1:64" hidden="1" outlineLevel="1">
      <c r="A653" s="9"/>
      <c r="B653" s="9"/>
      <c r="C653" s="44"/>
      <c r="D653" s="270">
        <f>Asset24</f>
        <v>0</v>
      </c>
      <c r="E653" s="9"/>
      <c r="F653" s="9"/>
      <c r="G653" s="204">
        <f>'Adjustment for previous period'!G629</f>
        <v>0</v>
      </c>
      <c r="H653" s="111"/>
      <c r="I653" s="111"/>
      <c r="J653" s="111"/>
      <c r="K653" s="111"/>
      <c r="L653" s="111"/>
      <c r="M653" s="111"/>
      <c r="N653" s="29"/>
      <c r="O653" s="29"/>
      <c r="P653" s="29"/>
      <c r="Q653" s="29"/>
      <c r="R653" s="29"/>
      <c r="S653" s="100"/>
      <c r="T653" s="100"/>
      <c r="U653" s="100"/>
      <c r="V653" s="100"/>
      <c r="W653" s="100"/>
      <c r="X653" s="100"/>
      <c r="Y653" s="100"/>
      <c r="Z653" s="100"/>
      <c r="AA653" s="228"/>
      <c r="AB653" s="228"/>
      <c r="AC653" s="228"/>
      <c r="AD653" s="228"/>
      <c r="AE653" s="228"/>
      <c r="AF653" s="228"/>
      <c r="AG653" s="228"/>
      <c r="AH653" s="228"/>
      <c r="AI653" s="228"/>
      <c r="AJ653" s="228"/>
      <c r="AK653" s="228"/>
      <c r="AL653" s="228"/>
      <c r="AM653" s="228"/>
      <c r="AN653" s="228"/>
      <c r="AO653" s="228"/>
      <c r="AP653" s="228"/>
      <c r="AQ653" s="228"/>
      <c r="AR653" s="228"/>
      <c r="AS653" s="228"/>
      <c r="AT653" s="228"/>
      <c r="AU653" s="228"/>
      <c r="AV653" s="228"/>
      <c r="AW653" s="228"/>
      <c r="AX653" s="228"/>
      <c r="AY653" s="228"/>
      <c r="AZ653" s="228"/>
      <c r="BA653" s="228"/>
      <c r="BB653" s="228"/>
      <c r="BC653" s="228"/>
      <c r="BD653" s="100"/>
      <c r="BE653" s="100"/>
      <c r="BF653" s="100"/>
      <c r="BG653" s="100"/>
      <c r="BH653" s="100"/>
      <c r="BI653" s="100"/>
      <c r="BJ653" s="100"/>
      <c r="BK653" s="12"/>
      <c r="BL653" s="12"/>
    </row>
    <row r="654" spans="1:64" hidden="1" outlineLevel="1">
      <c r="A654" s="9"/>
      <c r="B654" s="9"/>
      <c r="C654" s="44"/>
      <c r="D654" s="270">
        <f>Asset25</f>
        <v>0</v>
      </c>
      <c r="E654" s="9"/>
      <c r="F654" s="9"/>
      <c r="G654" s="204">
        <f>'Adjustment for previous period'!G630</f>
        <v>0</v>
      </c>
      <c r="H654" s="111"/>
      <c r="I654" s="111"/>
      <c r="J654" s="111"/>
      <c r="K654" s="111"/>
      <c r="L654" s="111"/>
      <c r="M654" s="111"/>
      <c r="N654" s="29"/>
      <c r="O654" s="29"/>
      <c r="P654" s="29"/>
      <c r="Q654" s="29"/>
      <c r="R654" s="29"/>
      <c r="S654" s="100"/>
      <c r="T654" s="100"/>
      <c r="U654" s="100"/>
      <c r="V654" s="100"/>
      <c r="W654" s="100"/>
      <c r="X654" s="100"/>
      <c r="Y654" s="100"/>
      <c r="Z654" s="100"/>
      <c r="AA654" s="228"/>
      <c r="AB654" s="228"/>
      <c r="AC654" s="228"/>
      <c r="AD654" s="228"/>
      <c r="AE654" s="228"/>
      <c r="AF654" s="228"/>
      <c r="AG654" s="228"/>
      <c r="AH654" s="228"/>
      <c r="AI654" s="228"/>
      <c r="AJ654" s="228"/>
      <c r="AK654" s="228"/>
      <c r="AL654" s="228"/>
      <c r="AM654" s="228"/>
      <c r="AN654" s="228"/>
      <c r="AO654" s="228"/>
      <c r="AP654" s="228"/>
      <c r="AQ654" s="228"/>
      <c r="AR654" s="228"/>
      <c r="AS654" s="228"/>
      <c r="AT654" s="228"/>
      <c r="AU654" s="228"/>
      <c r="AV654" s="228"/>
      <c r="AW654" s="228"/>
      <c r="AX654" s="228"/>
      <c r="AY654" s="228"/>
      <c r="AZ654" s="228"/>
      <c r="BA654" s="228"/>
      <c r="BB654" s="228"/>
      <c r="BC654" s="228"/>
      <c r="BD654" s="100"/>
      <c r="BE654" s="100"/>
      <c r="BF654" s="100"/>
      <c r="BG654" s="100"/>
      <c r="BH654" s="100"/>
      <c r="BI654" s="100"/>
      <c r="BJ654" s="100"/>
      <c r="BK654" s="12"/>
      <c r="BL654" s="12"/>
    </row>
    <row r="655" spans="1:64" hidden="1" outlineLevel="1">
      <c r="A655" s="9"/>
      <c r="B655" s="9"/>
      <c r="C655" s="44"/>
      <c r="D655" s="270">
        <f>Asset26</f>
        <v>0</v>
      </c>
      <c r="E655" s="9"/>
      <c r="F655" s="9"/>
      <c r="G655" s="204">
        <f>'Adjustment for previous period'!G631</f>
        <v>0</v>
      </c>
      <c r="H655" s="111"/>
      <c r="I655" s="111"/>
      <c r="J655" s="111"/>
      <c r="K655" s="111"/>
      <c r="L655" s="111"/>
      <c r="M655" s="111"/>
      <c r="N655" s="29"/>
      <c r="O655" s="29"/>
      <c r="P655" s="29"/>
      <c r="Q655" s="29"/>
      <c r="R655" s="29"/>
      <c r="S655" s="100"/>
      <c r="T655" s="100"/>
      <c r="U655" s="100"/>
      <c r="V655" s="100"/>
      <c r="W655" s="100"/>
      <c r="X655" s="100"/>
      <c r="Y655" s="100"/>
      <c r="Z655" s="100"/>
      <c r="AA655" s="228"/>
      <c r="AB655" s="228"/>
      <c r="AC655" s="228"/>
      <c r="AD655" s="228"/>
      <c r="AE655" s="228"/>
      <c r="AF655" s="228"/>
      <c r="AG655" s="228"/>
      <c r="AH655" s="228"/>
      <c r="AI655" s="228"/>
      <c r="AJ655" s="228"/>
      <c r="AK655" s="228"/>
      <c r="AL655" s="228"/>
      <c r="AM655" s="228"/>
      <c r="AN655" s="228"/>
      <c r="AO655" s="228"/>
      <c r="AP655" s="228"/>
      <c r="AQ655" s="228"/>
      <c r="AR655" s="228"/>
      <c r="AS655" s="228"/>
      <c r="AT655" s="228"/>
      <c r="AU655" s="228"/>
      <c r="AV655" s="228"/>
      <c r="AW655" s="228"/>
      <c r="AX655" s="228"/>
      <c r="AY655" s="228"/>
      <c r="AZ655" s="228"/>
      <c r="BA655" s="228"/>
      <c r="BB655" s="228"/>
      <c r="BC655" s="228"/>
      <c r="BD655" s="100"/>
      <c r="BE655" s="100"/>
      <c r="BF655" s="100"/>
      <c r="BG655" s="100"/>
      <c r="BH655" s="100"/>
      <c r="BI655" s="100"/>
      <c r="BJ655" s="100"/>
      <c r="BK655" s="12"/>
      <c r="BL655" s="12"/>
    </row>
    <row r="656" spans="1:64" hidden="1" outlineLevel="1">
      <c r="A656" s="9"/>
      <c r="B656" s="9"/>
      <c r="C656" s="44"/>
      <c r="D656" s="270">
        <f>Asset27</f>
        <v>0</v>
      </c>
      <c r="E656" s="9"/>
      <c r="F656" s="9"/>
      <c r="G656" s="204">
        <f>'Adjustment for previous period'!G632</f>
        <v>0</v>
      </c>
      <c r="H656" s="111"/>
      <c r="I656" s="111"/>
      <c r="J656" s="111"/>
      <c r="K656" s="111"/>
      <c r="L656" s="111"/>
      <c r="M656" s="111"/>
      <c r="N656" s="29"/>
      <c r="O656" s="29"/>
      <c r="P656" s="29"/>
      <c r="Q656" s="29"/>
      <c r="R656" s="29"/>
      <c r="S656" s="100"/>
      <c r="T656" s="100"/>
      <c r="U656" s="100"/>
      <c r="V656" s="100"/>
      <c r="W656" s="100"/>
      <c r="X656" s="100"/>
      <c r="Y656" s="100"/>
      <c r="Z656" s="100"/>
      <c r="AA656" s="228"/>
      <c r="AB656" s="228"/>
      <c r="AC656" s="228"/>
      <c r="AD656" s="228"/>
      <c r="AE656" s="228"/>
      <c r="AF656" s="228"/>
      <c r="AG656" s="228"/>
      <c r="AH656" s="228"/>
      <c r="AI656" s="228"/>
      <c r="AJ656" s="228"/>
      <c r="AK656" s="228"/>
      <c r="AL656" s="228"/>
      <c r="AM656" s="228"/>
      <c r="AN656" s="228"/>
      <c r="AO656" s="228"/>
      <c r="AP656" s="228"/>
      <c r="AQ656" s="228"/>
      <c r="AR656" s="228"/>
      <c r="AS656" s="228"/>
      <c r="AT656" s="228"/>
      <c r="AU656" s="228"/>
      <c r="AV656" s="228"/>
      <c r="AW656" s="228"/>
      <c r="AX656" s="228"/>
      <c r="AY656" s="228"/>
      <c r="AZ656" s="228"/>
      <c r="BA656" s="228"/>
      <c r="BB656" s="228"/>
      <c r="BC656" s="228"/>
      <c r="BD656" s="100"/>
      <c r="BE656" s="100"/>
      <c r="BF656" s="100"/>
      <c r="BG656" s="100"/>
      <c r="BH656" s="100"/>
      <c r="BI656" s="100"/>
      <c r="BJ656" s="100"/>
      <c r="BK656" s="12"/>
      <c r="BL656" s="12"/>
    </row>
    <row r="657" spans="1:64" hidden="1" outlineLevel="1">
      <c r="A657" s="9"/>
      <c r="B657" s="9"/>
      <c r="C657" s="44"/>
      <c r="D657" s="270">
        <f>Asset28</f>
        <v>0</v>
      </c>
      <c r="E657" s="9"/>
      <c r="F657" s="9"/>
      <c r="G657" s="204">
        <f>'Adjustment for previous period'!G633</f>
        <v>0</v>
      </c>
      <c r="H657" s="111"/>
      <c r="I657" s="111"/>
      <c r="J657" s="111"/>
      <c r="K657" s="111"/>
      <c r="L657" s="111"/>
      <c r="M657" s="111"/>
      <c r="N657" s="29"/>
      <c r="O657" s="29"/>
      <c r="P657" s="29"/>
      <c r="Q657" s="29"/>
      <c r="R657" s="29"/>
      <c r="S657" s="100"/>
      <c r="T657" s="100"/>
      <c r="U657" s="100"/>
      <c r="V657" s="100"/>
      <c r="W657" s="100"/>
      <c r="X657" s="100"/>
      <c r="Y657" s="100"/>
      <c r="Z657" s="100"/>
      <c r="AA657" s="228"/>
      <c r="AB657" s="228"/>
      <c r="AC657" s="228"/>
      <c r="AD657" s="228"/>
      <c r="AE657" s="228"/>
      <c r="AF657" s="228"/>
      <c r="AG657" s="228"/>
      <c r="AH657" s="228"/>
      <c r="AI657" s="228"/>
      <c r="AJ657" s="228"/>
      <c r="AK657" s="228"/>
      <c r="AL657" s="228"/>
      <c r="AM657" s="228"/>
      <c r="AN657" s="228"/>
      <c r="AO657" s="228"/>
      <c r="AP657" s="228"/>
      <c r="AQ657" s="228"/>
      <c r="AR657" s="228"/>
      <c r="AS657" s="228"/>
      <c r="AT657" s="228"/>
      <c r="AU657" s="228"/>
      <c r="AV657" s="228"/>
      <c r="AW657" s="228"/>
      <c r="AX657" s="228"/>
      <c r="AY657" s="228"/>
      <c r="AZ657" s="228"/>
      <c r="BA657" s="228"/>
      <c r="BB657" s="228"/>
      <c r="BC657" s="228"/>
      <c r="BD657" s="100"/>
      <c r="BE657" s="100"/>
      <c r="BF657" s="100"/>
      <c r="BG657" s="100"/>
      <c r="BH657" s="100"/>
      <c r="BI657" s="100"/>
      <c r="BJ657" s="100"/>
      <c r="BK657" s="12"/>
      <c r="BL657" s="12"/>
    </row>
    <row r="658" spans="1:64" hidden="1" outlineLevel="1">
      <c r="A658" s="9"/>
      <c r="B658" s="9"/>
      <c r="C658" s="44"/>
      <c r="D658" s="270">
        <f>Asset29</f>
        <v>0</v>
      </c>
      <c r="E658" s="9"/>
      <c r="F658" s="9"/>
      <c r="G658" s="204">
        <f>'Adjustment for previous period'!G634</f>
        <v>0</v>
      </c>
      <c r="H658" s="111"/>
      <c r="I658" s="111"/>
      <c r="J658" s="111"/>
      <c r="K658" s="111"/>
      <c r="L658" s="111"/>
      <c r="M658" s="111"/>
      <c r="N658" s="29"/>
      <c r="O658" s="29"/>
      <c r="P658" s="29"/>
      <c r="Q658" s="29"/>
      <c r="R658" s="29"/>
      <c r="S658" s="100"/>
      <c r="T658" s="100"/>
      <c r="U658" s="100"/>
      <c r="V658" s="100"/>
      <c r="W658" s="100"/>
      <c r="X658" s="100"/>
      <c r="Y658" s="100"/>
      <c r="Z658" s="100"/>
      <c r="AA658" s="228"/>
      <c r="AB658" s="228"/>
      <c r="AC658" s="228"/>
      <c r="AD658" s="228"/>
      <c r="AE658" s="228"/>
      <c r="AF658" s="228"/>
      <c r="AG658" s="228"/>
      <c r="AH658" s="228"/>
      <c r="AI658" s="228"/>
      <c r="AJ658" s="228"/>
      <c r="AK658" s="228"/>
      <c r="AL658" s="228"/>
      <c r="AM658" s="228"/>
      <c r="AN658" s="228"/>
      <c r="AO658" s="228"/>
      <c r="AP658" s="228"/>
      <c r="AQ658" s="228"/>
      <c r="AR658" s="228"/>
      <c r="AS658" s="228"/>
      <c r="AT658" s="228"/>
      <c r="AU658" s="228"/>
      <c r="AV658" s="228"/>
      <c r="AW658" s="228"/>
      <c r="AX658" s="228"/>
      <c r="AY658" s="228"/>
      <c r="AZ658" s="228"/>
      <c r="BA658" s="228"/>
      <c r="BB658" s="228"/>
      <c r="BC658" s="228"/>
      <c r="BD658" s="100"/>
      <c r="BE658" s="100"/>
      <c r="BF658" s="100"/>
      <c r="BG658" s="100"/>
      <c r="BH658" s="100"/>
      <c r="BI658" s="100"/>
      <c r="BJ658" s="100"/>
      <c r="BK658" s="12"/>
      <c r="BL658" s="12"/>
    </row>
    <row r="659" spans="1:64" hidden="1" outlineLevel="1">
      <c r="A659" s="9"/>
      <c r="B659" s="9"/>
      <c r="C659" s="44"/>
      <c r="D659" s="270">
        <f>Asset30</f>
        <v>0</v>
      </c>
      <c r="E659" s="9"/>
      <c r="F659" s="9"/>
      <c r="G659" s="204">
        <f>'Adjustment for previous period'!G635</f>
        <v>0</v>
      </c>
      <c r="H659" s="111"/>
      <c r="I659" s="111"/>
      <c r="J659" s="111"/>
      <c r="K659" s="111"/>
      <c r="L659" s="111"/>
      <c r="M659" s="111"/>
      <c r="N659" s="29"/>
      <c r="O659" s="29"/>
      <c r="P659" s="29"/>
      <c r="Q659" s="29"/>
      <c r="R659" s="29"/>
      <c r="S659" s="100"/>
      <c r="T659" s="100"/>
      <c r="U659" s="100"/>
      <c r="V659" s="100"/>
      <c r="W659" s="100"/>
      <c r="X659" s="100"/>
      <c r="Y659" s="100"/>
      <c r="Z659" s="100"/>
      <c r="AA659" s="228"/>
      <c r="AB659" s="228"/>
      <c r="AC659" s="228"/>
      <c r="AD659" s="228"/>
      <c r="AE659" s="228"/>
      <c r="AF659" s="228"/>
      <c r="AG659" s="228"/>
      <c r="AH659" s="228"/>
      <c r="AI659" s="228"/>
      <c r="AJ659" s="228"/>
      <c r="AK659" s="228"/>
      <c r="AL659" s="228"/>
      <c r="AM659" s="228"/>
      <c r="AN659" s="228"/>
      <c r="AO659" s="228"/>
      <c r="AP659" s="228"/>
      <c r="AQ659" s="228"/>
      <c r="AR659" s="228"/>
      <c r="AS659" s="228"/>
      <c r="AT659" s="228"/>
      <c r="AU659" s="228"/>
      <c r="AV659" s="228"/>
      <c r="AW659" s="228"/>
      <c r="AX659" s="228"/>
      <c r="AY659" s="228"/>
      <c r="AZ659" s="228"/>
      <c r="BA659" s="228"/>
      <c r="BB659" s="228"/>
      <c r="BC659" s="228"/>
      <c r="BD659" s="100"/>
      <c r="BE659" s="100"/>
      <c r="BF659" s="100"/>
      <c r="BG659" s="100"/>
      <c r="BH659" s="100"/>
      <c r="BI659" s="100"/>
      <c r="BJ659" s="100"/>
      <c r="BK659" s="12"/>
      <c r="BL659" s="12"/>
    </row>
    <row r="660" spans="1:64" collapsed="1">
      <c r="A660" s="9"/>
      <c r="B660" s="9"/>
      <c r="C660" s="44"/>
      <c r="D660" s="127"/>
      <c r="E660" s="9"/>
      <c r="F660" s="9"/>
      <c r="G660" s="28"/>
      <c r="H660" s="111"/>
      <c r="I660" s="111"/>
      <c r="J660" s="111"/>
      <c r="K660" s="111"/>
      <c r="L660" s="111"/>
      <c r="M660" s="111"/>
      <c r="N660" s="29"/>
      <c r="O660" s="29"/>
      <c r="P660" s="29"/>
      <c r="Q660" s="29"/>
      <c r="R660" s="29"/>
      <c r="S660" s="100"/>
      <c r="T660" s="100"/>
      <c r="U660" s="100"/>
      <c r="V660" s="100"/>
      <c r="W660" s="100"/>
      <c r="X660" s="100"/>
      <c r="Y660" s="100"/>
      <c r="Z660" s="100"/>
      <c r="AA660" s="228"/>
      <c r="AB660" s="228"/>
      <c r="AC660" s="228"/>
      <c r="AD660" s="228"/>
      <c r="AE660" s="228"/>
      <c r="AF660" s="228"/>
      <c r="AG660" s="228"/>
      <c r="AH660" s="228"/>
      <c r="AI660" s="228"/>
      <c r="AJ660" s="228"/>
      <c r="AK660" s="228"/>
      <c r="AL660" s="228"/>
      <c r="AM660" s="228"/>
      <c r="AN660" s="228"/>
      <c r="AO660" s="228"/>
      <c r="AP660" s="228"/>
      <c r="AQ660" s="228"/>
      <c r="AR660" s="228"/>
      <c r="AS660" s="228"/>
      <c r="AT660" s="228"/>
      <c r="AU660" s="228"/>
      <c r="AV660" s="228"/>
      <c r="AW660" s="228"/>
      <c r="AX660" s="228"/>
      <c r="AY660" s="228"/>
      <c r="AZ660" s="228"/>
      <c r="BA660" s="228"/>
      <c r="BB660" s="228"/>
      <c r="BC660" s="228"/>
      <c r="BD660" s="100"/>
      <c r="BE660" s="100"/>
      <c r="BF660" s="100"/>
      <c r="BG660" s="100"/>
      <c r="BH660" s="100"/>
      <c r="BI660" s="100"/>
      <c r="BJ660" s="100"/>
      <c r="BK660" s="12"/>
      <c r="BL660" s="12"/>
    </row>
    <row r="661" spans="1:64">
      <c r="A661" s="9"/>
      <c r="B661" s="9"/>
      <c r="C661" s="332" t="s">
        <v>158</v>
      </c>
      <c r="D661" s="333"/>
      <c r="E661" s="334"/>
      <c r="F661" s="334"/>
      <c r="G661" s="339">
        <f>SUM(G662:G691)</f>
        <v>115.84899999999999</v>
      </c>
      <c r="H661" s="111"/>
      <c r="I661" s="111"/>
      <c r="J661" s="111"/>
      <c r="K661" s="111"/>
      <c r="L661" s="111"/>
      <c r="M661" s="111"/>
      <c r="N661" s="29"/>
      <c r="O661" s="29"/>
      <c r="P661" s="29"/>
      <c r="Q661" s="29"/>
      <c r="R661" s="29"/>
      <c r="S661" s="100"/>
      <c r="T661" s="100"/>
      <c r="U661" s="100"/>
      <c r="V661" s="100"/>
      <c r="W661" s="100"/>
      <c r="X661" s="100"/>
      <c r="Y661" s="100"/>
      <c r="Z661" s="100"/>
      <c r="AA661" s="100"/>
      <c r="AB661" s="228"/>
      <c r="AC661" s="228"/>
      <c r="AD661" s="228"/>
      <c r="AE661" s="228"/>
      <c r="AF661" s="228"/>
      <c r="AG661" s="228"/>
      <c r="AH661" s="228"/>
      <c r="AI661" s="228"/>
      <c r="AJ661" s="228"/>
      <c r="AK661" s="228"/>
      <c r="AL661" s="228"/>
      <c r="AM661" s="228"/>
      <c r="AN661" s="228"/>
      <c r="AO661" s="228"/>
      <c r="AP661" s="228"/>
      <c r="AQ661" s="228"/>
      <c r="AR661" s="228"/>
      <c r="AS661" s="228"/>
      <c r="AT661" s="228"/>
      <c r="AU661" s="228"/>
      <c r="AV661" s="228"/>
      <c r="AW661" s="228"/>
      <c r="AX661" s="228"/>
      <c r="AY661" s="228"/>
      <c r="AZ661" s="228"/>
      <c r="BA661" s="228"/>
      <c r="BB661" s="228"/>
      <c r="BC661" s="228"/>
      <c r="BD661" s="100"/>
      <c r="BE661" s="100"/>
      <c r="BF661" s="100"/>
      <c r="BG661" s="100"/>
      <c r="BH661" s="100"/>
      <c r="BI661" s="100"/>
      <c r="BJ661" s="100"/>
      <c r="BK661" s="12"/>
      <c r="BL661" s="12"/>
    </row>
    <row r="662" spans="1:64" hidden="1" outlineLevel="1">
      <c r="A662" s="9"/>
      <c r="B662" s="9"/>
      <c r="C662" s="44"/>
      <c r="D662" s="270" t="str">
        <f>Asset1</f>
        <v>Secondary</v>
      </c>
      <c r="E662" s="9"/>
      <c r="F662" s="9"/>
      <c r="G662" s="204">
        <f>Input!N7</f>
        <v>17.722999999999999</v>
      </c>
      <c r="H662" s="111"/>
      <c r="I662" s="111"/>
      <c r="J662" s="111"/>
      <c r="K662" s="111"/>
      <c r="L662" s="111"/>
      <c r="M662" s="111"/>
      <c r="N662" s="29"/>
      <c r="O662" s="29"/>
      <c r="P662" s="29"/>
      <c r="Q662" s="29"/>
      <c r="R662" s="29"/>
      <c r="S662" s="100"/>
      <c r="T662" s="100"/>
      <c r="U662" s="100"/>
      <c r="V662" s="100"/>
      <c r="W662" s="100"/>
      <c r="X662" s="100"/>
      <c r="Y662" s="100"/>
      <c r="Z662" s="100"/>
      <c r="AA662" s="100"/>
      <c r="AB662" s="228"/>
      <c r="AC662" s="228"/>
      <c r="AD662" s="228"/>
      <c r="AE662" s="228"/>
      <c r="AF662" s="228"/>
      <c r="AG662" s="228"/>
      <c r="AH662" s="228"/>
      <c r="AI662" s="228"/>
      <c r="AJ662" s="228"/>
      <c r="AK662" s="228"/>
      <c r="AL662" s="228"/>
      <c r="AM662" s="228"/>
      <c r="AN662" s="228"/>
      <c r="AO662" s="228"/>
      <c r="AP662" s="228"/>
      <c r="AQ662" s="228"/>
      <c r="AR662" s="228"/>
      <c r="AS662" s="228"/>
      <c r="AT662" s="228"/>
      <c r="AU662" s="228"/>
      <c r="AV662" s="228"/>
      <c r="AW662" s="228"/>
      <c r="AX662" s="228"/>
      <c r="AY662" s="228"/>
      <c r="AZ662" s="228"/>
      <c r="BA662" s="228"/>
      <c r="BB662" s="228"/>
      <c r="BC662" s="228"/>
      <c r="BD662" s="100"/>
      <c r="BE662" s="100"/>
      <c r="BF662" s="100"/>
      <c r="BG662" s="100"/>
      <c r="BH662" s="100"/>
      <c r="BI662" s="100"/>
      <c r="BJ662" s="100"/>
      <c r="BK662" s="12"/>
      <c r="BL662" s="12"/>
    </row>
    <row r="663" spans="1:64" hidden="1" outlineLevel="1">
      <c r="A663" s="9"/>
      <c r="B663" s="9"/>
      <c r="C663" s="44"/>
      <c r="D663" s="270" t="str">
        <f>Asset2</f>
        <v>Switchgear</v>
      </c>
      <c r="E663" s="9"/>
      <c r="F663" s="9"/>
      <c r="G663" s="204">
        <f>Input!N8</f>
        <v>59.128999999999998</v>
      </c>
      <c r="H663" s="111"/>
      <c r="I663" s="111"/>
      <c r="J663" s="111"/>
      <c r="K663" s="111"/>
      <c r="L663" s="111"/>
      <c r="M663" s="111"/>
      <c r="N663" s="29"/>
      <c r="O663" s="29"/>
      <c r="P663" s="29"/>
      <c r="Q663" s="29"/>
      <c r="R663" s="29"/>
      <c r="S663" s="100"/>
      <c r="T663" s="100"/>
      <c r="U663" s="100"/>
      <c r="V663" s="100"/>
      <c r="W663" s="100"/>
      <c r="X663" s="100"/>
      <c r="Y663" s="100"/>
      <c r="Z663" s="100"/>
      <c r="AA663" s="100"/>
      <c r="AB663" s="228"/>
      <c r="AC663" s="228"/>
      <c r="AD663" s="228"/>
      <c r="AE663" s="228"/>
      <c r="AF663" s="228"/>
      <c r="AG663" s="228"/>
      <c r="AH663" s="228"/>
      <c r="AI663" s="228"/>
      <c r="AJ663" s="228"/>
      <c r="AK663" s="228"/>
      <c r="AL663" s="228"/>
      <c r="AM663" s="228"/>
      <c r="AN663" s="228"/>
      <c r="AO663" s="228"/>
      <c r="AP663" s="228"/>
      <c r="AQ663" s="228"/>
      <c r="AR663" s="228"/>
      <c r="AS663" s="228"/>
      <c r="AT663" s="228"/>
      <c r="AU663" s="228"/>
      <c r="AV663" s="228"/>
      <c r="AW663" s="228"/>
      <c r="AX663" s="228"/>
      <c r="AY663" s="228"/>
      <c r="AZ663" s="228"/>
      <c r="BA663" s="228"/>
      <c r="BB663" s="228"/>
      <c r="BC663" s="228"/>
      <c r="BD663" s="100"/>
      <c r="BE663" s="100"/>
      <c r="BF663" s="100"/>
      <c r="BG663" s="100"/>
      <c r="BH663" s="100"/>
      <c r="BI663" s="100"/>
      <c r="BJ663" s="100"/>
      <c r="BK663" s="12"/>
      <c r="BL663" s="12"/>
    </row>
    <row r="664" spans="1:64" hidden="1" outlineLevel="1">
      <c r="A664" s="9"/>
      <c r="B664" s="9"/>
      <c r="C664" s="44"/>
      <c r="D664" s="270" t="str">
        <f>Asset3</f>
        <v>Transformers</v>
      </c>
      <c r="E664" s="9"/>
      <c r="F664" s="9"/>
      <c r="G664" s="204">
        <f>Input!N9</f>
        <v>15.13</v>
      </c>
      <c r="H664" s="111"/>
      <c r="I664" s="111"/>
      <c r="J664" s="111"/>
      <c r="K664" s="111"/>
      <c r="L664" s="111"/>
      <c r="M664" s="111"/>
      <c r="N664" s="29"/>
      <c r="O664" s="29"/>
      <c r="P664" s="29"/>
      <c r="Q664" s="29"/>
      <c r="R664" s="29"/>
      <c r="S664" s="100"/>
      <c r="T664" s="100"/>
      <c r="U664" s="100"/>
      <c r="V664" s="100"/>
      <c r="W664" s="100"/>
      <c r="X664" s="100"/>
      <c r="Y664" s="100"/>
      <c r="Z664" s="100"/>
      <c r="AA664" s="100"/>
      <c r="AB664" s="228"/>
      <c r="AC664" s="228"/>
      <c r="AD664" s="228"/>
      <c r="AE664" s="228"/>
      <c r="AF664" s="228"/>
      <c r="AG664" s="228"/>
      <c r="AH664" s="228"/>
      <c r="AI664" s="228"/>
      <c r="AJ664" s="228"/>
      <c r="AK664" s="228"/>
      <c r="AL664" s="228"/>
      <c r="AM664" s="228"/>
      <c r="AN664" s="228"/>
      <c r="AO664" s="228"/>
      <c r="AP664" s="228"/>
      <c r="AQ664" s="228"/>
      <c r="AR664" s="228"/>
      <c r="AS664" s="228"/>
      <c r="AT664" s="228"/>
      <c r="AU664" s="228"/>
      <c r="AV664" s="228"/>
      <c r="AW664" s="228"/>
      <c r="AX664" s="228"/>
      <c r="AY664" s="228"/>
      <c r="AZ664" s="228"/>
      <c r="BA664" s="228"/>
      <c r="BB664" s="228"/>
      <c r="BC664" s="228"/>
      <c r="BD664" s="100"/>
      <c r="BE664" s="100"/>
      <c r="BF664" s="100"/>
      <c r="BG664" s="100"/>
      <c r="BH664" s="100"/>
      <c r="BI664" s="100"/>
      <c r="BJ664" s="100"/>
      <c r="BK664" s="12"/>
      <c r="BL664" s="12"/>
    </row>
    <row r="665" spans="1:64" hidden="1" outlineLevel="1">
      <c r="A665" s="9"/>
      <c r="B665" s="9"/>
      <c r="C665" s="44"/>
      <c r="D665" s="270" t="str">
        <f>Asset4</f>
        <v>Reactive</v>
      </c>
      <c r="E665" s="9"/>
      <c r="F665" s="9"/>
      <c r="G665" s="204">
        <f>Input!N10</f>
        <v>12.513</v>
      </c>
      <c r="H665" s="111"/>
      <c r="I665" s="111"/>
      <c r="J665" s="111"/>
      <c r="K665" s="111"/>
      <c r="L665" s="111"/>
      <c r="M665" s="111"/>
      <c r="N665" s="29"/>
      <c r="O665" s="29"/>
      <c r="P665" s="29"/>
      <c r="Q665" s="29"/>
      <c r="R665" s="29"/>
      <c r="S665" s="100"/>
      <c r="T665" s="100"/>
      <c r="U665" s="100"/>
      <c r="V665" s="100"/>
      <c r="W665" s="100"/>
      <c r="X665" s="100"/>
      <c r="Y665" s="100"/>
      <c r="Z665" s="100"/>
      <c r="AA665" s="100"/>
      <c r="AB665" s="228"/>
      <c r="AC665" s="228"/>
      <c r="AD665" s="228"/>
      <c r="AE665" s="228"/>
      <c r="AF665" s="228"/>
      <c r="AG665" s="228"/>
      <c r="AH665" s="228"/>
      <c r="AI665" s="228"/>
      <c r="AJ665" s="228"/>
      <c r="AK665" s="228"/>
      <c r="AL665" s="228"/>
      <c r="AM665" s="228"/>
      <c r="AN665" s="228"/>
      <c r="AO665" s="228"/>
      <c r="AP665" s="228"/>
      <c r="AQ665" s="228"/>
      <c r="AR665" s="228"/>
      <c r="AS665" s="228"/>
      <c r="AT665" s="228"/>
      <c r="AU665" s="228"/>
      <c r="AV665" s="228"/>
      <c r="AW665" s="228"/>
      <c r="AX665" s="228"/>
      <c r="AY665" s="228"/>
      <c r="AZ665" s="228"/>
      <c r="BA665" s="228"/>
      <c r="BB665" s="228"/>
      <c r="BC665" s="228"/>
      <c r="BD665" s="100"/>
      <c r="BE665" s="100"/>
      <c r="BF665" s="100"/>
      <c r="BG665" s="100"/>
      <c r="BH665" s="100"/>
      <c r="BI665" s="100"/>
      <c r="BJ665" s="100"/>
      <c r="BK665" s="12"/>
      <c r="BL665" s="12"/>
    </row>
    <row r="666" spans="1:64" hidden="1" outlineLevel="1">
      <c r="A666" s="9"/>
      <c r="B666" s="9"/>
      <c r="C666" s="44"/>
      <c r="D666" s="270" t="str">
        <f>Asset5</f>
        <v>Towers and Conductor</v>
      </c>
      <c r="E666" s="9"/>
      <c r="F666" s="9"/>
      <c r="G666" s="204">
        <f>Input!N11</f>
        <v>5.907</v>
      </c>
      <c r="H666" s="111"/>
      <c r="I666" s="111"/>
      <c r="J666" s="111"/>
      <c r="K666" s="111"/>
      <c r="L666" s="111"/>
      <c r="M666" s="111"/>
      <c r="N666" s="29"/>
      <c r="O666" s="29"/>
      <c r="P666" s="29"/>
      <c r="Q666" s="29"/>
      <c r="R666" s="29"/>
      <c r="S666" s="100"/>
      <c r="T666" s="100"/>
      <c r="U666" s="100"/>
      <c r="V666" s="100"/>
      <c r="W666" s="100"/>
      <c r="X666" s="100"/>
      <c r="Y666" s="100"/>
      <c r="Z666" s="100"/>
      <c r="AA666" s="100"/>
      <c r="AB666" s="228"/>
      <c r="AC666" s="228"/>
      <c r="AD666" s="228"/>
      <c r="AE666" s="228"/>
      <c r="AF666" s="228"/>
      <c r="AG666" s="228"/>
      <c r="AH666" s="228"/>
      <c r="AI666" s="228"/>
      <c r="AJ666" s="228"/>
      <c r="AK666" s="228"/>
      <c r="AL666" s="228"/>
      <c r="AM666" s="228"/>
      <c r="AN666" s="228"/>
      <c r="AO666" s="228"/>
      <c r="AP666" s="228"/>
      <c r="AQ666" s="228"/>
      <c r="AR666" s="228"/>
      <c r="AS666" s="228"/>
      <c r="AT666" s="228"/>
      <c r="AU666" s="228"/>
      <c r="AV666" s="228"/>
      <c r="AW666" s="228"/>
      <c r="AX666" s="228"/>
      <c r="AY666" s="228"/>
      <c r="AZ666" s="228"/>
      <c r="BA666" s="228"/>
      <c r="BB666" s="228"/>
      <c r="BC666" s="228"/>
      <c r="BD666" s="100"/>
      <c r="BE666" s="100"/>
      <c r="BF666" s="100"/>
      <c r="BG666" s="100"/>
      <c r="BH666" s="100"/>
      <c r="BI666" s="100"/>
      <c r="BJ666" s="100"/>
      <c r="BK666" s="12"/>
      <c r="BL666" s="12"/>
    </row>
    <row r="667" spans="1:64" hidden="1" outlineLevel="1">
      <c r="A667" s="9"/>
      <c r="B667" s="9"/>
      <c r="C667" s="44"/>
      <c r="D667" s="270" t="str">
        <f>Asset6</f>
        <v>Establishment</v>
      </c>
      <c r="E667" s="9"/>
      <c r="F667" s="9"/>
      <c r="G667" s="204">
        <f>Input!N12</f>
        <v>4.085</v>
      </c>
      <c r="H667" s="111"/>
      <c r="I667" s="111"/>
      <c r="J667" s="111"/>
      <c r="K667" s="111"/>
      <c r="L667" s="111"/>
      <c r="M667" s="111"/>
      <c r="N667" s="29"/>
      <c r="O667" s="29"/>
      <c r="P667" s="29"/>
      <c r="Q667" s="29"/>
      <c r="R667" s="29"/>
      <c r="S667" s="100"/>
      <c r="T667" s="100"/>
      <c r="U667" s="100"/>
      <c r="V667" s="100"/>
      <c r="W667" s="100"/>
      <c r="X667" s="100"/>
      <c r="Y667" s="100"/>
      <c r="Z667" s="100"/>
      <c r="AA667" s="100"/>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100"/>
      <c r="BE667" s="100"/>
      <c r="BF667" s="100"/>
      <c r="BG667" s="100"/>
      <c r="BH667" s="100"/>
      <c r="BI667" s="100"/>
      <c r="BJ667" s="100"/>
      <c r="BK667" s="12"/>
      <c r="BL667" s="12"/>
    </row>
    <row r="668" spans="1:64" hidden="1" outlineLevel="1">
      <c r="A668" s="9"/>
      <c r="B668" s="9"/>
      <c r="C668" s="44"/>
      <c r="D668" s="270" t="str">
        <f>Asset7</f>
        <v>Communications</v>
      </c>
      <c r="E668" s="9"/>
      <c r="F668" s="9"/>
      <c r="G668" s="204">
        <f>Input!N13</f>
        <v>1.3620000000000001</v>
      </c>
      <c r="H668" s="111"/>
      <c r="I668" s="111"/>
      <c r="J668" s="111"/>
      <c r="K668" s="111"/>
      <c r="L668" s="111"/>
      <c r="M668" s="111"/>
      <c r="N668" s="29"/>
      <c r="O668" s="29"/>
      <c r="P668" s="29"/>
      <c r="Q668" s="29"/>
      <c r="R668" s="29"/>
      <c r="S668" s="100"/>
      <c r="T668" s="100"/>
      <c r="U668" s="100"/>
      <c r="V668" s="100"/>
      <c r="W668" s="100"/>
      <c r="X668" s="100"/>
      <c r="Y668" s="100"/>
      <c r="Z668" s="100"/>
      <c r="AA668" s="100"/>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100"/>
      <c r="BE668" s="100"/>
      <c r="BF668" s="100"/>
      <c r="BG668" s="100"/>
      <c r="BH668" s="100"/>
      <c r="BI668" s="100"/>
      <c r="BJ668" s="100"/>
      <c r="BK668" s="12"/>
      <c r="BL668" s="12"/>
    </row>
    <row r="669" spans="1:64" hidden="1" outlineLevel="1">
      <c r="A669" s="9"/>
      <c r="B669" s="9"/>
      <c r="C669" s="44"/>
      <c r="D669" s="270" t="str">
        <f>Asset8</f>
        <v>Inventory</v>
      </c>
      <c r="E669" s="9"/>
      <c r="F669" s="9"/>
      <c r="G669" s="204">
        <f>Input!N14</f>
        <v>0</v>
      </c>
      <c r="H669" s="111"/>
      <c r="I669" s="111"/>
      <c r="J669" s="111"/>
      <c r="K669" s="111"/>
      <c r="L669" s="111"/>
      <c r="M669" s="111"/>
      <c r="N669" s="29"/>
      <c r="O669" s="29"/>
      <c r="P669" s="29"/>
      <c r="Q669" s="29"/>
      <c r="R669" s="29"/>
      <c r="S669" s="100"/>
      <c r="T669" s="100"/>
      <c r="U669" s="100"/>
      <c r="V669" s="100"/>
      <c r="W669" s="100"/>
      <c r="X669" s="100"/>
      <c r="Y669" s="100"/>
      <c r="Z669" s="100"/>
      <c r="AA669" s="100"/>
      <c r="AB669" s="228"/>
      <c r="AC669" s="228"/>
      <c r="AD669" s="228"/>
      <c r="AE669" s="228"/>
      <c r="AF669" s="228"/>
      <c r="AG669" s="228"/>
      <c r="AH669" s="228"/>
      <c r="AI669" s="228"/>
      <c r="AJ669" s="228"/>
      <c r="AK669" s="228"/>
      <c r="AL669" s="228"/>
      <c r="AM669" s="228"/>
      <c r="AN669" s="228"/>
      <c r="AO669" s="228"/>
      <c r="AP669" s="228"/>
      <c r="AQ669" s="228"/>
      <c r="AR669" s="228"/>
      <c r="AS669" s="228"/>
      <c r="AT669" s="228"/>
      <c r="AU669" s="228"/>
      <c r="AV669" s="228"/>
      <c r="AW669" s="228"/>
      <c r="AX669" s="228"/>
      <c r="AY669" s="228"/>
      <c r="AZ669" s="228"/>
      <c r="BA669" s="228"/>
      <c r="BB669" s="228"/>
      <c r="BC669" s="228"/>
      <c r="BD669" s="100"/>
      <c r="BE669" s="100"/>
      <c r="BF669" s="100"/>
      <c r="BG669" s="100"/>
      <c r="BH669" s="100"/>
      <c r="BI669" s="100"/>
      <c r="BJ669" s="100"/>
      <c r="BK669" s="12"/>
      <c r="BL669" s="12"/>
    </row>
    <row r="670" spans="1:64" hidden="1" outlineLevel="1">
      <c r="A670" s="9"/>
      <c r="B670" s="9"/>
      <c r="C670" s="44"/>
      <c r="D670" s="270" t="str">
        <f>Asset9</f>
        <v>IT</v>
      </c>
      <c r="E670" s="9"/>
      <c r="F670" s="9"/>
      <c r="G670" s="204">
        <f>Input!N15</f>
        <v>0</v>
      </c>
      <c r="H670" s="111"/>
      <c r="I670" s="111"/>
      <c r="J670" s="111"/>
      <c r="K670" s="111"/>
      <c r="L670" s="111"/>
      <c r="M670" s="111"/>
      <c r="N670" s="29"/>
      <c r="O670" s="29"/>
      <c r="P670" s="29"/>
      <c r="Q670" s="29"/>
      <c r="R670" s="29"/>
      <c r="S670" s="100"/>
      <c r="T670" s="100"/>
      <c r="U670" s="100"/>
      <c r="V670" s="100"/>
      <c r="W670" s="100"/>
      <c r="X670" s="100"/>
      <c r="Y670" s="100"/>
      <c r="Z670" s="100"/>
      <c r="AA670" s="100"/>
      <c r="AB670" s="228"/>
      <c r="AC670" s="228"/>
      <c r="AD670" s="228"/>
      <c r="AE670" s="228"/>
      <c r="AF670" s="228"/>
      <c r="AG670" s="228"/>
      <c r="AH670" s="228"/>
      <c r="AI670" s="228"/>
      <c r="AJ670" s="228"/>
      <c r="AK670" s="228"/>
      <c r="AL670" s="228"/>
      <c r="AM670" s="228"/>
      <c r="AN670" s="228"/>
      <c r="AO670" s="228"/>
      <c r="AP670" s="228"/>
      <c r="AQ670" s="228"/>
      <c r="AR670" s="228"/>
      <c r="AS670" s="228"/>
      <c r="AT670" s="228"/>
      <c r="AU670" s="228"/>
      <c r="AV670" s="228"/>
      <c r="AW670" s="228"/>
      <c r="AX670" s="228"/>
      <c r="AY670" s="228"/>
      <c r="AZ670" s="228"/>
      <c r="BA670" s="228"/>
      <c r="BB670" s="228"/>
      <c r="BC670" s="228"/>
      <c r="BD670" s="100"/>
      <c r="BE670" s="100"/>
      <c r="BF670" s="100"/>
      <c r="BG670" s="100"/>
      <c r="BH670" s="100"/>
      <c r="BI670" s="100"/>
      <c r="BJ670" s="100"/>
      <c r="BK670" s="12"/>
      <c r="BL670" s="12"/>
    </row>
    <row r="671" spans="1:64" hidden="1" outlineLevel="1">
      <c r="A671" s="9"/>
      <c r="B671" s="9"/>
      <c r="C671" s="44"/>
      <c r="D671" s="270" t="str">
        <f>Asset10</f>
        <v>Vehicles</v>
      </c>
      <c r="E671" s="9"/>
      <c r="F671" s="9"/>
      <c r="G671" s="204">
        <f>Input!N16</f>
        <v>0</v>
      </c>
      <c r="H671" s="111"/>
      <c r="I671" s="111"/>
      <c r="J671" s="111"/>
      <c r="K671" s="111"/>
      <c r="L671" s="111"/>
      <c r="M671" s="111"/>
      <c r="N671" s="29"/>
      <c r="O671" s="29"/>
      <c r="P671" s="29"/>
      <c r="Q671" s="29"/>
      <c r="R671" s="29"/>
      <c r="S671" s="100"/>
      <c r="T671" s="100"/>
      <c r="U671" s="100"/>
      <c r="V671" s="100"/>
      <c r="W671" s="100"/>
      <c r="X671" s="100"/>
      <c r="Y671" s="100"/>
      <c r="Z671" s="100"/>
      <c r="AA671" s="100"/>
      <c r="AB671" s="228"/>
      <c r="AC671" s="228"/>
      <c r="AD671" s="228"/>
      <c r="AE671" s="228"/>
      <c r="AF671" s="228"/>
      <c r="AG671" s="228"/>
      <c r="AH671" s="228"/>
      <c r="AI671" s="228"/>
      <c r="AJ671" s="228"/>
      <c r="AK671" s="228"/>
      <c r="AL671" s="228"/>
      <c r="AM671" s="228"/>
      <c r="AN671" s="228"/>
      <c r="AO671" s="228"/>
      <c r="AP671" s="228"/>
      <c r="AQ671" s="228"/>
      <c r="AR671" s="228"/>
      <c r="AS671" s="228"/>
      <c r="AT671" s="228"/>
      <c r="AU671" s="228"/>
      <c r="AV671" s="228"/>
      <c r="AW671" s="228"/>
      <c r="AX671" s="228"/>
      <c r="AY671" s="228"/>
      <c r="AZ671" s="228"/>
      <c r="BA671" s="228"/>
      <c r="BB671" s="228"/>
      <c r="BC671" s="228"/>
      <c r="BD671" s="100"/>
      <c r="BE671" s="100"/>
      <c r="BF671" s="100"/>
      <c r="BG671" s="100"/>
      <c r="BH671" s="100"/>
      <c r="BI671" s="100"/>
      <c r="BJ671" s="100"/>
      <c r="BK671" s="12"/>
      <c r="BL671" s="12"/>
    </row>
    <row r="672" spans="1:64" hidden="1" outlineLevel="1">
      <c r="A672" s="9"/>
      <c r="B672" s="9"/>
      <c r="C672" s="44"/>
      <c r="D672" s="270" t="str">
        <f>Asset11</f>
        <v>other</v>
      </c>
      <c r="E672" s="9"/>
      <c r="F672" s="9"/>
      <c r="G672" s="204">
        <f>Input!N17</f>
        <v>0</v>
      </c>
      <c r="H672" s="111"/>
      <c r="I672" s="111"/>
      <c r="J672" s="111"/>
      <c r="K672" s="111"/>
      <c r="L672" s="111"/>
      <c r="M672" s="111"/>
      <c r="N672" s="29"/>
      <c r="O672" s="29"/>
      <c r="P672" s="29"/>
      <c r="Q672" s="29"/>
      <c r="R672" s="29"/>
      <c r="S672" s="100"/>
      <c r="T672" s="100"/>
      <c r="U672" s="100"/>
      <c r="V672" s="100"/>
      <c r="W672" s="100"/>
      <c r="X672" s="100"/>
      <c r="Y672" s="100"/>
      <c r="Z672" s="100"/>
      <c r="AA672" s="100"/>
      <c r="AB672" s="228"/>
      <c r="AC672" s="228"/>
      <c r="AD672" s="228"/>
      <c r="AE672" s="228"/>
      <c r="AF672" s="228"/>
      <c r="AG672" s="228"/>
      <c r="AH672" s="228"/>
      <c r="AI672" s="228"/>
      <c r="AJ672" s="228"/>
      <c r="AK672" s="228"/>
      <c r="AL672" s="228"/>
      <c r="AM672" s="228"/>
      <c r="AN672" s="228"/>
      <c r="AO672" s="228"/>
      <c r="AP672" s="228"/>
      <c r="AQ672" s="228"/>
      <c r="AR672" s="228"/>
      <c r="AS672" s="228"/>
      <c r="AT672" s="228"/>
      <c r="AU672" s="228"/>
      <c r="AV672" s="228"/>
      <c r="AW672" s="228"/>
      <c r="AX672" s="228"/>
      <c r="AY672" s="228"/>
      <c r="AZ672" s="228"/>
      <c r="BA672" s="228"/>
      <c r="BB672" s="228"/>
      <c r="BC672" s="228"/>
      <c r="BD672" s="100"/>
      <c r="BE672" s="100"/>
      <c r="BF672" s="100"/>
      <c r="BG672" s="100"/>
      <c r="BH672" s="100"/>
      <c r="BI672" s="100"/>
      <c r="BJ672" s="100"/>
      <c r="BK672" s="12"/>
      <c r="BL672" s="12"/>
    </row>
    <row r="673" spans="1:64" hidden="1" outlineLevel="1">
      <c r="A673" s="9"/>
      <c r="B673" s="9"/>
      <c r="C673" s="44"/>
      <c r="D673" s="270" t="str">
        <f>Asset12</f>
        <v>premises</v>
      </c>
      <c r="E673" s="9"/>
      <c r="F673" s="9"/>
      <c r="G673" s="204">
        <f>Input!N18</f>
        <v>0</v>
      </c>
      <c r="H673" s="111"/>
      <c r="I673" s="111"/>
      <c r="J673" s="111"/>
      <c r="K673" s="111"/>
      <c r="L673" s="111"/>
      <c r="M673" s="111"/>
      <c r="N673" s="29"/>
      <c r="O673" s="29"/>
      <c r="P673" s="29"/>
      <c r="Q673" s="29"/>
      <c r="R673" s="29"/>
      <c r="S673" s="100"/>
      <c r="T673" s="100"/>
      <c r="U673" s="100"/>
      <c r="V673" s="100"/>
      <c r="W673" s="100"/>
      <c r="X673" s="100"/>
      <c r="Y673" s="100"/>
      <c r="Z673" s="100"/>
      <c r="AA673" s="100"/>
      <c r="AB673" s="228"/>
      <c r="AC673" s="228"/>
      <c r="AD673" s="228"/>
      <c r="AE673" s="228"/>
      <c r="AF673" s="228"/>
      <c r="AG673" s="228"/>
      <c r="AH673" s="228"/>
      <c r="AI673" s="228"/>
      <c r="AJ673" s="228"/>
      <c r="AK673" s="228"/>
      <c r="AL673" s="228"/>
      <c r="AM673" s="228"/>
      <c r="AN673" s="228"/>
      <c r="AO673" s="228"/>
      <c r="AP673" s="228"/>
      <c r="AQ673" s="228"/>
      <c r="AR673" s="228"/>
      <c r="AS673" s="228"/>
      <c r="AT673" s="228"/>
      <c r="AU673" s="228"/>
      <c r="AV673" s="228"/>
      <c r="AW673" s="228"/>
      <c r="AX673" s="228"/>
      <c r="AY673" s="228"/>
      <c r="AZ673" s="228"/>
      <c r="BA673" s="228"/>
      <c r="BB673" s="228"/>
      <c r="BC673" s="228"/>
      <c r="BD673" s="100"/>
      <c r="BE673" s="100"/>
      <c r="BF673" s="100"/>
      <c r="BG673" s="100"/>
      <c r="BH673" s="100"/>
      <c r="BI673" s="100"/>
      <c r="BJ673" s="100"/>
      <c r="BK673" s="12"/>
      <c r="BL673" s="12"/>
    </row>
    <row r="674" spans="1:64" hidden="1" outlineLevel="1">
      <c r="A674" s="9"/>
      <c r="B674" s="9"/>
      <c r="C674" s="44"/>
      <c r="D674" s="270" t="str">
        <f>Asset13</f>
        <v>Land</v>
      </c>
      <c r="E674" s="9"/>
      <c r="F674" s="9"/>
      <c r="G674" s="204">
        <f>Input!N19</f>
        <v>0</v>
      </c>
      <c r="H674" s="111"/>
      <c r="I674" s="111"/>
      <c r="J674" s="111"/>
      <c r="K674" s="111"/>
      <c r="L674" s="111"/>
      <c r="M674" s="111"/>
      <c r="N674" s="29"/>
      <c r="O674" s="29"/>
      <c r="P674" s="29"/>
      <c r="Q674" s="29"/>
      <c r="R674" s="29"/>
      <c r="S674" s="100"/>
      <c r="T674" s="100"/>
      <c r="U674" s="100"/>
      <c r="V674" s="100"/>
      <c r="W674" s="100"/>
      <c r="X674" s="100"/>
      <c r="Y674" s="100"/>
      <c r="Z674" s="100"/>
      <c r="AA674" s="100"/>
      <c r="AB674" s="228"/>
      <c r="AC674" s="228"/>
      <c r="AD674" s="228"/>
      <c r="AE674" s="228"/>
      <c r="AF674" s="228"/>
      <c r="AG674" s="228"/>
      <c r="AH674" s="228"/>
      <c r="AI674" s="228"/>
      <c r="AJ674" s="228"/>
      <c r="AK674" s="228"/>
      <c r="AL674" s="228"/>
      <c r="AM674" s="228"/>
      <c r="AN674" s="228"/>
      <c r="AO674" s="228"/>
      <c r="AP674" s="228"/>
      <c r="AQ674" s="228"/>
      <c r="AR674" s="228"/>
      <c r="AS674" s="228"/>
      <c r="AT674" s="228"/>
      <c r="AU674" s="228"/>
      <c r="AV674" s="228"/>
      <c r="AW674" s="228"/>
      <c r="AX674" s="228"/>
      <c r="AY674" s="228"/>
      <c r="AZ674" s="228"/>
      <c r="BA674" s="228"/>
      <c r="BB674" s="228"/>
      <c r="BC674" s="228"/>
      <c r="BD674" s="100"/>
      <c r="BE674" s="100"/>
      <c r="BF674" s="100"/>
      <c r="BG674" s="100"/>
      <c r="BH674" s="100"/>
      <c r="BI674" s="100"/>
      <c r="BJ674" s="100"/>
      <c r="BK674" s="12"/>
      <c r="BL674" s="12"/>
    </row>
    <row r="675" spans="1:64" hidden="1" outlineLevel="1">
      <c r="A675" s="9"/>
      <c r="B675" s="9"/>
      <c r="C675" s="44"/>
      <c r="D675" s="270" t="str">
        <f>Asset14</f>
        <v>Easements</v>
      </c>
      <c r="E675" s="9"/>
      <c r="F675" s="9"/>
      <c r="G675" s="204">
        <f>Input!N20</f>
        <v>0</v>
      </c>
      <c r="H675" s="111"/>
      <c r="I675" s="111"/>
      <c r="J675" s="111"/>
      <c r="K675" s="111"/>
      <c r="L675" s="111"/>
      <c r="M675" s="111"/>
      <c r="N675" s="29"/>
      <c r="O675" s="29"/>
      <c r="P675" s="29"/>
      <c r="Q675" s="29"/>
      <c r="R675" s="29"/>
      <c r="S675" s="100"/>
      <c r="T675" s="100"/>
      <c r="U675" s="100"/>
      <c r="V675" s="100"/>
      <c r="W675" s="100"/>
      <c r="X675" s="100"/>
      <c r="Y675" s="100"/>
      <c r="Z675" s="100"/>
      <c r="AA675" s="100"/>
      <c r="AB675" s="228"/>
      <c r="AC675" s="228"/>
      <c r="AD675" s="228"/>
      <c r="AE675" s="228"/>
      <c r="AF675" s="228"/>
      <c r="AG675" s="228"/>
      <c r="AH675" s="228"/>
      <c r="AI675" s="228"/>
      <c r="AJ675" s="228"/>
      <c r="AK675" s="228"/>
      <c r="AL675" s="228"/>
      <c r="AM675" s="228"/>
      <c r="AN675" s="228"/>
      <c r="AO675" s="228"/>
      <c r="AP675" s="228"/>
      <c r="AQ675" s="228"/>
      <c r="AR675" s="228"/>
      <c r="AS675" s="228"/>
      <c r="AT675" s="228"/>
      <c r="AU675" s="228"/>
      <c r="AV675" s="228"/>
      <c r="AW675" s="228"/>
      <c r="AX675" s="228"/>
      <c r="AY675" s="228"/>
      <c r="AZ675" s="228"/>
      <c r="BA675" s="228"/>
      <c r="BB675" s="228"/>
      <c r="BC675" s="228"/>
      <c r="BD675" s="100"/>
      <c r="BE675" s="100"/>
      <c r="BF675" s="100"/>
      <c r="BG675" s="100"/>
      <c r="BH675" s="100"/>
      <c r="BI675" s="100"/>
      <c r="BJ675" s="100"/>
      <c r="BK675" s="12"/>
      <c r="BL675" s="12"/>
    </row>
    <row r="676" spans="1:64" hidden="1" outlineLevel="1">
      <c r="A676" s="9"/>
      <c r="B676" s="9"/>
      <c r="C676" s="44"/>
      <c r="D676" s="270">
        <f>Asset15</f>
        <v>0</v>
      </c>
      <c r="E676" s="9"/>
      <c r="F676" s="9"/>
      <c r="G676" s="204">
        <f>Input!N21</f>
        <v>0</v>
      </c>
      <c r="H676" s="111"/>
      <c r="I676" s="111"/>
      <c r="J676" s="111"/>
      <c r="K676" s="111"/>
      <c r="L676" s="111"/>
      <c r="M676" s="111"/>
      <c r="N676" s="29"/>
      <c r="O676" s="29"/>
      <c r="P676" s="29"/>
      <c r="Q676" s="29"/>
      <c r="R676" s="29"/>
      <c r="S676" s="100"/>
      <c r="T676" s="100"/>
      <c r="U676" s="100"/>
      <c r="V676" s="100"/>
      <c r="W676" s="100"/>
      <c r="X676" s="100"/>
      <c r="Y676" s="100"/>
      <c r="Z676" s="100"/>
      <c r="AA676" s="100"/>
      <c r="AB676" s="228"/>
      <c r="AC676" s="228"/>
      <c r="AD676" s="228"/>
      <c r="AE676" s="228"/>
      <c r="AF676" s="228"/>
      <c r="AG676" s="228"/>
      <c r="AH676" s="228"/>
      <c r="AI676" s="228"/>
      <c r="AJ676" s="228"/>
      <c r="AK676" s="228"/>
      <c r="AL676" s="228"/>
      <c r="AM676" s="228"/>
      <c r="AN676" s="228"/>
      <c r="AO676" s="228"/>
      <c r="AP676" s="228"/>
      <c r="AQ676" s="228"/>
      <c r="AR676" s="228"/>
      <c r="AS676" s="228"/>
      <c r="AT676" s="228"/>
      <c r="AU676" s="228"/>
      <c r="AV676" s="228"/>
      <c r="AW676" s="228"/>
      <c r="AX676" s="228"/>
      <c r="AY676" s="228"/>
      <c r="AZ676" s="228"/>
      <c r="BA676" s="228"/>
      <c r="BB676" s="228"/>
      <c r="BC676" s="228"/>
      <c r="BD676" s="100"/>
      <c r="BE676" s="100"/>
      <c r="BF676" s="100"/>
      <c r="BG676" s="100"/>
      <c r="BH676" s="100"/>
      <c r="BI676" s="100"/>
      <c r="BJ676" s="100"/>
      <c r="BK676" s="12"/>
      <c r="BL676" s="12"/>
    </row>
    <row r="677" spans="1:64" hidden="1" outlineLevel="1">
      <c r="A677" s="9"/>
      <c r="B677" s="9"/>
      <c r="C677" s="44"/>
      <c r="D677" s="270">
        <f>Asset16</f>
        <v>0</v>
      </c>
      <c r="E677" s="9"/>
      <c r="F677" s="9"/>
      <c r="G677" s="204">
        <f>Input!N22</f>
        <v>0</v>
      </c>
      <c r="H677" s="111"/>
      <c r="I677" s="111"/>
      <c r="J677" s="111"/>
      <c r="K677" s="111"/>
      <c r="L677" s="111"/>
      <c r="M677" s="111"/>
      <c r="N677" s="29"/>
      <c r="O677" s="29"/>
      <c r="P677" s="29"/>
      <c r="Q677" s="29"/>
      <c r="R677" s="29"/>
      <c r="S677" s="100"/>
      <c r="T677" s="100"/>
      <c r="U677" s="100"/>
      <c r="V677" s="100"/>
      <c r="W677" s="100"/>
      <c r="X677" s="100"/>
      <c r="Y677" s="100"/>
      <c r="Z677" s="100"/>
      <c r="AA677" s="100"/>
      <c r="AB677" s="228"/>
      <c r="AC677" s="228"/>
      <c r="AD677" s="228"/>
      <c r="AE677" s="228"/>
      <c r="AF677" s="228"/>
      <c r="AG677" s="228"/>
      <c r="AH677" s="228"/>
      <c r="AI677" s="228"/>
      <c r="AJ677" s="228"/>
      <c r="AK677" s="228"/>
      <c r="AL677" s="228"/>
      <c r="AM677" s="228"/>
      <c r="AN677" s="228"/>
      <c r="AO677" s="228"/>
      <c r="AP677" s="228"/>
      <c r="AQ677" s="228"/>
      <c r="AR677" s="228"/>
      <c r="AS677" s="228"/>
      <c r="AT677" s="228"/>
      <c r="AU677" s="228"/>
      <c r="AV677" s="228"/>
      <c r="AW677" s="228"/>
      <c r="AX677" s="228"/>
      <c r="AY677" s="228"/>
      <c r="AZ677" s="228"/>
      <c r="BA677" s="228"/>
      <c r="BB677" s="228"/>
      <c r="BC677" s="228"/>
      <c r="BD677" s="100"/>
      <c r="BE677" s="100"/>
      <c r="BF677" s="100"/>
      <c r="BG677" s="100"/>
      <c r="BH677" s="100"/>
      <c r="BI677" s="100"/>
      <c r="BJ677" s="100"/>
      <c r="BK677" s="12"/>
      <c r="BL677" s="12"/>
    </row>
    <row r="678" spans="1:64" hidden="1" outlineLevel="1">
      <c r="A678" s="9"/>
      <c r="B678" s="9"/>
      <c r="C678" s="44"/>
      <c r="D678" s="270">
        <f>Asset17</f>
        <v>0</v>
      </c>
      <c r="E678" s="9"/>
      <c r="F678" s="9"/>
      <c r="G678" s="204">
        <f>Input!N23</f>
        <v>0</v>
      </c>
      <c r="H678" s="111"/>
      <c r="I678" s="111"/>
      <c r="J678" s="111"/>
      <c r="K678" s="111"/>
      <c r="L678" s="111"/>
      <c r="M678" s="111"/>
      <c r="N678" s="29"/>
      <c r="O678" s="29"/>
      <c r="P678" s="29"/>
      <c r="Q678" s="29"/>
      <c r="R678" s="29"/>
      <c r="S678" s="100"/>
      <c r="T678" s="100"/>
      <c r="U678" s="100"/>
      <c r="V678" s="100"/>
      <c r="W678" s="100"/>
      <c r="X678" s="100"/>
      <c r="Y678" s="100"/>
      <c r="Z678" s="100"/>
      <c r="AA678" s="100"/>
      <c r="AB678" s="228"/>
      <c r="AC678" s="228"/>
      <c r="AD678" s="228"/>
      <c r="AE678" s="228"/>
      <c r="AF678" s="228"/>
      <c r="AG678" s="228"/>
      <c r="AH678" s="228"/>
      <c r="AI678" s="228"/>
      <c r="AJ678" s="228"/>
      <c r="AK678" s="228"/>
      <c r="AL678" s="228"/>
      <c r="AM678" s="228"/>
      <c r="AN678" s="228"/>
      <c r="AO678" s="228"/>
      <c r="AP678" s="228"/>
      <c r="AQ678" s="228"/>
      <c r="AR678" s="228"/>
      <c r="AS678" s="228"/>
      <c r="AT678" s="228"/>
      <c r="AU678" s="228"/>
      <c r="AV678" s="228"/>
      <c r="AW678" s="228"/>
      <c r="AX678" s="228"/>
      <c r="AY678" s="228"/>
      <c r="AZ678" s="228"/>
      <c r="BA678" s="228"/>
      <c r="BB678" s="228"/>
      <c r="BC678" s="228"/>
      <c r="BD678" s="100"/>
      <c r="BE678" s="100"/>
      <c r="BF678" s="100"/>
      <c r="BG678" s="100"/>
      <c r="BH678" s="100"/>
      <c r="BI678" s="100"/>
      <c r="BJ678" s="100"/>
      <c r="BK678" s="12"/>
      <c r="BL678" s="12"/>
    </row>
    <row r="679" spans="1:64" hidden="1" outlineLevel="1">
      <c r="A679" s="9"/>
      <c r="B679" s="9"/>
      <c r="C679" s="44"/>
      <c r="D679" s="270">
        <f>Asset18</f>
        <v>0</v>
      </c>
      <c r="E679" s="9"/>
      <c r="F679" s="9"/>
      <c r="G679" s="204">
        <f>Input!N24</f>
        <v>0</v>
      </c>
      <c r="H679" s="111"/>
      <c r="I679" s="111"/>
      <c r="J679" s="111"/>
      <c r="K679" s="111"/>
      <c r="L679" s="111"/>
      <c r="M679" s="111"/>
      <c r="N679" s="29"/>
      <c r="O679" s="29"/>
      <c r="P679" s="29"/>
      <c r="Q679" s="29"/>
      <c r="R679" s="29"/>
      <c r="S679" s="100"/>
      <c r="T679" s="100"/>
      <c r="U679" s="100"/>
      <c r="V679" s="100"/>
      <c r="W679" s="100"/>
      <c r="X679" s="100"/>
      <c r="Y679" s="100"/>
      <c r="Z679" s="100"/>
      <c r="AA679" s="100"/>
      <c r="AB679" s="228"/>
      <c r="AC679" s="228"/>
      <c r="AD679" s="228"/>
      <c r="AE679" s="228"/>
      <c r="AF679" s="228"/>
      <c r="AG679" s="228"/>
      <c r="AH679" s="228"/>
      <c r="AI679" s="228"/>
      <c r="AJ679" s="228"/>
      <c r="AK679" s="228"/>
      <c r="AL679" s="228"/>
      <c r="AM679" s="228"/>
      <c r="AN679" s="228"/>
      <c r="AO679" s="228"/>
      <c r="AP679" s="228"/>
      <c r="AQ679" s="228"/>
      <c r="AR679" s="228"/>
      <c r="AS679" s="228"/>
      <c r="AT679" s="228"/>
      <c r="AU679" s="228"/>
      <c r="AV679" s="228"/>
      <c r="AW679" s="228"/>
      <c r="AX679" s="228"/>
      <c r="AY679" s="228"/>
      <c r="AZ679" s="228"/>
      <c r="BA679" s="228"/>
      <c r="BB679" s="228"/>
      <c r="BC679" s="228"/>
      <c r="BD679" s="100"/>
      <c r="BE679" s="100"/>
      <c r="BF679" s="100"/>
      <c r="BG679" s="100"/>
      <c r="BH679" s="100"/>
      <c r="BI679" s="100"/>
      <c r="BJ679" s="100"/>
      <c r="BK679" s="12"/>
      <c r="BL679" s="12"/>
    </row>
    <row r="680" spans="1:64" hidden="1" outlineLevel="1">
      <c r="A680" s="9"/>
      <c r="B680" s="9"/>
      <c r="C680" s="44"/>
      <c r="D680" s="270">
        <f>Asset19</f>
        <v>0</v>
      </c>
      <c r="E680" s="9"/>
      <c r="F680" s="9"/>
      <c r="G680" s="204">
        <f>Input!N25</f>
        <v>0</v>
      </c>
      <c r="H680" s="111"/>
      <c r="I680" s="111"/>
      <c r="J680" s="111"/>
      <c r="K680" s="111"/>
      <c r="L680" s="111"/>
      <c r="M680" s="111"/>
      <c r="N680" s="29"/>
      <c r="O680" s="29"/>
      <c r="P680" s="29"/>
      <c r="Q680" s="29"/>
      <c r="R680" s="29"/>
      <c r="S680" s="100"/>
      <c r="T680" s="100"/>
      <c r="U680" s="100"/>
      <c r="V680" s="100"/>
      <c r="W680" s="100"/>
      <c r="X680" s="100"/>
      <c r="Y680" s="100"/>
      <c r="Z680" s="100"/>
      <c r="AA680" s="100"/>
      <c r="AB680" s="228"/>
      <c r="AC680" s="228"/>
      <c r="AD680" s="228"/>
      <c r="AE680" s="228"/>
      <c r="AF680" s="228"/>
      <c r="AG680" s="228"/>
      <c r="AH680" s="228"/>
      <c r="AI680" s="228"/>
      <c r="AJ680" s="228"/>
      <c r="AK680" s="228"/>
      <c r="AL680" s="228"/>
      <c r="AM680" s="228"/>
      <c r="AN680" s="228"/>
      <c r="AO680" s="228"/>
      <c r="AP680" s="228"/>
      <c r="AQ680" s="228"/>
      <c r="AR680" s="228"/>
      <c r="AS680" s="228"/>
      <c r="AT680" s="228"/>
      <c r="AU680" s="228"/>
      <c r="AV680" s="228"/>
      <c r="AW680" s="228"/>
      <c r="AX680" s="228"/>
      <c r="AY680" s="228"/>
      <c r="AZ680" s="228"/>
      <c r="BA680" s="228"/>
      <c r="BB680" s="228"/>
      <c r="BC680" s="228"/>
      <c r="BD680" s="100"/>
      <c r="BE680" s="100"/>
      <c r="BF680" s="100"/>
      <c r="BG680" s="100"/>
      <c r="BH680" s="100"/>
      <c r="BI680" s="100"/>
      <c r="BJ680" s="100"/>
      <c r="BK680" s="12"/>
      <c r="BL680" s="12"/>
    </row>
    <row r="681" spans="1:64" hidden="1" outlineLevel="1">
      <c r="A681" s="9"/>
      <c r="B681" s="9"/>
      <c r="C681" s="44"/>
      <c r="D681" s="270">
        <f>Asset20</f>
        <v>0</v>
      </c>
      <c r="E681" s="9"/>
      <c r="F681" s="9"/>
      <c r="G681" s="204">
        <f>Input!N26</f>
        <v>0</v>
      </c>
      <c r="H681" s="111"/>
      <c r="I681" s="111"/>
      <c r="J681" s="111"/>
      <c r="K681" s="111"/>
      <c r="L681" s="111"/>
      <c r="M681" s="111"/>
      <c r="N681" s="29"/>
      <c r="O681" s="29"/>
      <c r="P681" s="29"/>
      <c r="Q681" s="29"/>
      <c r="R681" s="29"/>
      <c r="S681" s="100"/>
      <c r="T681" s="100"/>
      <c r="U681" s="100"/>
      <c r="V681" s="100"/>
      <c r="W681" s="100"/>
      <c r="X681" s="100"/>
      <c r="Y681" s="100"/>
      <c r="Z681" s="100"/>
      <c r="AA681" s="100"/>
      <c r="AB681" s="228"/>
      <c r="AC681" s="228"/>
      <c r="AD681" s="228"/>
      <c r="AE681" s="228"/>
      <c r="AF681" s="228"/>
      <c r="AG681" s="228"/>
      <c r="AH681" s="228"/>
      <c r="AI681" s="228"/>
      <c r="AJ681" s="228"/>
      <c r="AK681" s="228"/>
      <c r="AL681" s="228"/>
      <c r="AM681" s="228"/>
      <c r="AN681" s="228"/>
      <c r="AO681" s="228"/>
      <c r="AP681" s="228"/>
      <c r="AQ681" s="228"/>
      <c r="AR681" s="228"/>
      <c r="AS681" s="228"/>
      <c r="AT681" s="228"/>
      <c r="AU681" s="228"/>
      <c r="AV681" s="228"/>
      <c r="AW681" s="228"/>
      <c r="AX681" s="228"/>
      <c r="AY681" s="228"/>
      <c r="AZ681" s="228"/>
      <c r="BA681" s="228"/>
      <c r="BB681" s="228"/>
      <c r="BC681" s="228"/>
      <c r="BD681" s="100"/>
      <c r="BE681" s="100"/>
      <c r="BF681" s="100"/>
      <c r="BG681" s="100"/>
      <c r="BH681" s="100"/>
      <c r="BI681" s="100"/>
      <c r="BJ681" s="100"/>
      <c r="BK681" s="12"/>
      <c r="BL681" s="12"/>
    </row>
    <row r="682" spans="1:64" hidden="1" outlineLevel="1">
      <c r="A682" s="9"/>
      <c r="B682" s="9"/>
      <c r="C682" s="44"/>
      <c r="D682" s="270">
        <f>Asset21</f>
        <v>0</v>
      </c>
      <c r="E682" s="9"/>
      <c r="F682" s="9"/>
      <c r="G682" s="204">
        <f>Input!N27</f>
        <v>0</v>
      </c>
      <c r="H682" s="111"/>
      <c r="I682" s="111"/>
      <c r="J682" s="111"/>
      <c r="K682" s="111"/>
      <c r="L682" s="111"/>
      <c r="M682" s="111"/>
      <c r="N682" s="29"/>
      <c r="O682" s="29"/>
      <c r="P682" s="29"/>
      <c r="Q682" s="29"/>
      <c r="R682" s="29"/>
      <c r="S682" s="100"/>
      <c r="T682" s="100"/>
      <c r="U682" s="100"/>
      <c r="V682" s="100"/>
      <c r="W682" s="100"/>
      <c r="X682" s="100"/>
      <c r="Y682" s="100"/>
      <c r="Z682" s="100"/>
      <c r="AA682" s="100"/>
      <c r="AB682" s="228"/>
      <c r="AC682" s="228"/>
      <c r="AD682" s="228"/>
      <c r="AE682" s="228"/>
      <c r="AF682" s="228"/>
      <c r="AG682" s="228"/>
      <c r="AH682" s="228"/>
      <c r="AI682" s="228"/>
      <c r="AJ682" s="228"/>
      <c r="AK682" s="228"/>
      <c r="AL682" s="228"/>
      <c r="AM682" s="228"/>
      <c r="AN682" s="228"/>
      <c r="AO682" s="228"/>
      <c r="AP682" s="228"/>
      <c r="AQ682" s="228"/>
      <c r="AR682" s="228"/>
      <c r="AS682" s="228"/>
      <c r="AT682" s="228"/>
      <c r="AU682" s="228"/>
      <c r="AV682" s="228"/>
      <c r="AW682" s="228"/>
      <c r="AX682" s="228"/>
      <c r="AY682" s="228"/>
      <c r="AZ682" s="228"/>
      <c r="BA682" s="228"/>
      <c r="BB682" s="228"/>
      <c r="BC682" s="228"/>
      <c r="BD682" s="100"/>
      <c r="BE682" s="100"/>
      <c r="BF682" s="100"/>
      <c r="BG682" s="100"/>
      <c r="BH682" s="100"/>
      <c r="BI682" s="100"/>
      <c r="BJ682" s="100"/>
      <c r="BK682" s="12"/>
      <c r="BL682" s="12"/>
    </row>
    <row r="683" spans="1:64" hidden="1" outlineLevel="1">
      <c r="A683" s="9"/>
      <c r="B683" s="9"/>
      <c r="C683" s="44"/>
      <c r="D683" s="270">
        <f>Asset22</f>
        <v>0</v>
      </c>
      <c r="E683" s="9"/>
      <c r="F683" s="9"/>
      <c r="G683" s="204">
        <f>Input!N28</f>
        <v>0</v>
      </c>
      <c r="H683" s="111"/>
      <c r="I683" s="111"/>
      <c r="J683" s="111"/>
      <c r="K683" s="111"/>
      <c r="L683" s="111"/>
      <c r="M683" s="111"/>
      <c r="N683" s="29"/>
      <c r="O683" s="29"/>
      <c r="P683" s="29"/>
      <c r="Q683" s="29"/>
      <c r="R683" s="29"/>
      <c r="S683" s="100"/>
      <c r="T683" s="100"/>
      <c r="U683" s="100"/>
      <c r="V683" s="100"/>
      <c r="W683" s="100"/>
      <c r="X683" s="100"/>
      <c r="Y683" s="100"/>
      <c r="Z683" s="100"/>
      <c r="AA683" s="100"/>
      <c r="AB683" s="228"/>
      <c r="AC683" s="228"/>
      <c r="AD683" s="228"/>
      <c r="AE683" s="228"/>
      <c r="AF683" s="228"/>
      <c r="AG683" s="228"/>
      <c r="AH683" s="228"/>
      <c r="AI683" s="228"/>
      <c r="AJ683" s="228"/>
      <c r="AK683" s="228"/>
      <c r="AL683" s="228"/>
      <c r="AM683" s="228"/>
      <c r="AN683" s="228"/>
      <c r="AO683" s="228"/>
      <c r="AP683" s="228"/>
      <c r="AQ683" s="228"/>
      <c r="AR683" s="228"/>
      <c r="AS683" s="228"/>
      <c r="AT683" s="228"/>
      <c r="AU683" s="228"/>
      <c r="AV683" s="228"/>
      <c r="AW683" s="228"/>
      <c r="AX683" s="228"/>
      <c r="AY683" s="228"/>
      <c r="AZ683" s="228"/>
      <c r="BA683" s="228"/>
      <c r="BB683" s="228"/>
      <c r="BC683" s="228"/>
      <c r="BD683" s="100"/>
      <c r="BE683" s="100"/>
      <c r="BF683" s="100"/>
      <c r="BG683" s="100"/>
      <c r="BH683" s="100"/>
      <c r="BI683" s="100"/>
      <c r="BJ683" s="100"/>
      <c r="BK683" s="12"/>
      <c r="BL683" s="12"/>
    </row>
    <row r="684" spans="1:64" hidden="1" outlineLevel="1">
      <c r="A684" s="9"/>
      <c r="B684" s="9"/>
      <c r="C684" s="44"/>
      <c r="D684" s="270">
        <f>Asset23</f>
        <v>0</v>
      </c>
      <c r="E684" s="9"/>
      <c r="F684" s="9"/>
      <c r="G684" s="204">
        <f>Input!N29</f>
        <v>0</v>
      </c>
      <c r="H684" s="111"/>
      <c r="I684" s="111"/>
      <c r="J684" s="111"/>
      <c r="K684" s="111"/>
      <c r="L684" s="111"/>
      <c r="M684" s="111"/>
      <c r="N684" s="29"/>
      <c r="O684" s="29"/>
      <c r="P684" s="29"/>
      <c r="Q684" s="29"/>
      <c r="R684" s="29"/>
      <c r="S684" s="100"/>
      <c r="T684" s="100"/>
      <c r="U684" s="100"/>
      <c r="V684" s="100"/>
      <c r="W684" s="100"/>
      <c r="X684" s="100"/>
      <c r="Y684" s="100"/>
      <c r="Z684" s="100"/>
      <c r="AA684" s="100"/>
      <c r="AB684" s="228"/>
      <c r="AC684" s="228"/>
      <c r="AD684" s="228"/>
      <c r="AE684" s="228"/>
      <c r="AF684" s="228"/>
      <c r="AG684" s="228"/>
      <c r="AH684" s="228"/>
      <c r="AI684" s="228"/>
      <c r="AJ684" s="228"/>
      <c r="AK684" s="228"/>
      <c r="AL684" s="228"/>
      <c r="AM684" s="228"/>
      <c r="AN684" s="228"/>
      <c r="AO684" s="228"/>
      <c r="AP684" s="228"/>
      <c r="AQ684" s="228"/>
      <c r="AR684" s="228"/>
      <c r="AS684" s="228"/>
      <c r="AT684" s="228"/>
      <c r="AU684" s="228"/>
      <c r="AV684" s="228"/>
      <c r="AW684" s="228"/>
      <c r="AX684" s="228"/>
      <c r="AY684" s="228"/>
      <c r="AZ684" s="228"/>
      <c r="BA684" s="228"/>
      <c r="BB684" s="228"/>
      <c r="BC684" s="228"/>
      <c r="BD684" s="100"/>
      <c r="BE684" s="100"/>
      <c r="BF684" s="100"/>
      <c r="BG684" s="100"/>
      <c r="BH684" s="100"/>
      <c r="BI684" s="100"/>
      <c r="BJ684" s="100"/>
      <c r="BK684" s="12"/>
      <c r="BL684" s="12"/>
    </row>
    <row r="685" spans="1:64" hidden="1" outlineLevel="1">
      <c r="A685" s="9"/>
      <c r="B685" s="9"/>
      <c r="C685" s="44"/>
      <c r="D685" s="270">
        <f>Asset24</f>
        <v>0</v>
      </c>
      <c r="E685" s="9"/>
      <c r="F685" s="9"/>
      <c r="G685" s="204">
        <f>Input!N30</f>
        <v>0</v>
      </c>
      <c r="H685" s="111"/>
      <c r="I685" s="111"/>
      <c r="J685" s="111"/>
      <c r="K685" s="111"/>
      <c r="L685" s="111"/>
      <c r="M685" s="111"/>
      <c r="N685" s="29"/>
      <c r="O685" s="29"/>
      <c r="P685" s="29"/>
      <c r="Q685" s="29"/>
      <c r="R685" s="29"/>
      <c r="S685" s="100"/>
      <c r="T685" s="100"/>
      <c r="U685" s="100"/>
      <c r="V685" s="100"/>
      <c r="W685" s="100"/>
      <c r="X685" s="100"/>
      <c r="Y685" s="100"/>
      <c r="Z685" s="100"/>
      <c r="AA685" s="100"/>
      <c r="AB685" s="228"/>
      <c r="AC685" s="228"/>
      <c r="AD685" s="228"/>
      <c r="AE685" s="228"/>
      <c r="AF685" s="228"/>
      <c r="AG685" s="228"/>
      <c r="AH685" s="228"/>
      <c r="AI685" s="228"/>
      <c r="AJ685" s="228"/>
      <c r="AK685" s="228"/>
      <c r="AL685" s="228"/>
      <c r="AM685" s="228"/>
      <c r="AN685" s="228"/>
      <c r="AO685" s="228"/>
      <c r="AP685" s="228"/>
      <c r="AQ685" s="228"/>
      <c r="AR685" s="228"/>
      <c r="AS685" s="228"/>
      <c r="AT685" s="228"/>
      <c r="AU685" s="228"/>
      <c r="AV685" s="228"/>
      <c r="AW685" s="228"/>
      <c r="AX685" s="228"/>
      <c r="AY685" s="228"/>
      <c r="AZ685" s="228"/>
      <c r="BA685" s="228"/>
      <c r="BB685" s="228"/>
      <c r="BC685" s="228"/>
      <c r="BD685" s="100"/>
      <c r="BE685" s="100"/>
      <c r="BF685" s="100"/>
      <c r="BG685" s="100"/>
      <c r="BH685" s="100"/>
      <c r="BI685" s="100"/>
      <c r="BJ685" s="100"/>
      <c r="BK685" s="12"/>
      <c r="BL685" s="12"/>
    </row>
    <row r="686" spans="1:64" hidden="1" outlineLevel="1">
      <c r="A686" s="9"/>
      <c r="B686" s="9"/>
      <c r="C686" s="44"/>
      <c r="D686" s="270">
        <f>Asset25</f>
        <v>0</v>
      </c>
      <c r="E686" s="9"/>
      <c r="F686" s="9"/>
      <c r="G686" s="204">
        <f>Input!N31</f>
        <v>0</v>
      </c>
      <c r="H686" s="111"/>
      <c r="I686" s="111"/>
      <c r="J686" s="111"/>
      <c r="K686" s="111"/>
      <c r="L686" s="111"/>
      <c r="M686" s="111"/>
      <c r="N686" s="29"/>
      <c r="O686" s="29"/>
      <c r="P686" s="29"/>
      <c r="Q686" s="29"/>
      <c r="R686" s="29"/>
      <c r="S686" s="100"/>
      <c r="T686" s="100"/>
      <c r="U686" s="100"/>
      <c r="V686" s="100"/>
      <c r="W686" s="100"/>
      <c r="X686" s="100"/>
      <c r="Y686" s="100"/>
      <c r="Z686" s="100"/>
      <c r="AA686" s="100"/>
      <c r="AB686" s="228"/>
      <c r="AC686" s="228"/>
      <c r="AD686" s="228"/>
      <c r="AE686" s="228"/>
      <c r="AF686" s="228"/>
      <c r="AG686" s="228"/>
      <c r="AH686" s="228"/>
      <c r="AI686" s="228"/>
      <c r="AJ686" s="228"/>
      <c r="AK686" s="228"/>
      <c r="AL686" s="228"/>
      <c r="AM686" s="228"/>
      <c r="AN686" s="228"/>
      <c r="AO686" s="228"/>
      <c r="AP686" s="228"/>
      <c r="AQ686" s="228"/>
      <c r="AR686" s="228"/>
      <c r="AS686" s="228"/>
      <c r="AT686" s="228"/>
      <c r="AU686" s="228"/>
      <c r="AV686" s="228"/>
      <c r="AW686" s="228"/>
      <c r="AX686" s="228"/>
      <c r="AY686" s="228"/>
      <c r="AZ686" s="228"/>
      <c r="BA686" s="228"/>
      <c r="BB686" s="228"/>
      <c r="BC686" s="228"/>
      <c r="BD686" s="100"/>
      <c r="BE686" s="100"/>
      <c r="BF686" s="100"/>
      <c r="BG686" s="100"/>
      <c r="BH686" s="100"/>
      <c r="BI686" s="100"/>
      <c r="BJ686" s="100"/>
      <c r="BK686" s="12"/>
      <c r="BL686" s="12"/>
    </row>
    <row r="687" spans="1:64" hidden="1" outlineLevel="1">
      <c r="A687" s="9"/>
      <c r="B687" s="9"/>
      <c r="C687" s="44"/>
      <c r="D687" s="270">
        <f>Asset26</f>
        <v>0</v>
      </c>
      <c r="E687" s="9"/>
      <c r="F687" s="9"/>
      <c r="G687" s="204">
        <f>Input!N32</f>
        <v>0</v>
      </c>
      <c r="H687" s="111"/>
      <c r="I687" s="111"/>
      <c r="J687" s="111"/>
      <c r="K687" s="111"/>
      <c r="L687" s="111"/>
      <c r="M687" s="111"/>
      <c r="N687" s="29"/>
      <c r="O687" s="29"/>
      <c r="P687" s="29"/>
      <c r="Q687" s="29"/>
      <c r="R687" s="29"/>
      <c r="S687" s="100"/>
      <c r="T687" s="100"/>
      <c r="U687" s="100"/>
      <c r="V687" s="100"/>
      <c r="W687" s="100"/>
      <c r="X687" s="100"/>
      <c r="Y687" s="100"/>
      <c r="Z687" s="100"/>
      <c r="AA687" s="100"/>
      <c r="AB687" s="228"/>
      <c r="AC687" s="228"/>
      <c r="AD687" s="228"/>
      <c r="AE687" s="228"/>
      <c r="AF687" s="228"/>
      <c r="AG687" s="228"/>
      <c r="AH687" s="228"/>
      <c r="AI687" s="228"/>
      <c r="AJ687" s="228"/>
      <c r="AK687" s="228"/>
      <c r="AL687" s="228"/>
      <c r="AM687" s="228"/>
      <c r="AN687" s="228"/>
      <c r="AO687" s="228"/>
      <c r="AP687" s="228"/>
      <c r="AQ687" s="228"/>
      <c r="AR687" s="228"/>
      <c r="AS687" s="228"/>
      <c r="AT687" s="228"/>
      <c r="AU687" s="228"/>
      <c r="AV687" s="228"/>
      <c r="AW687" s="228"/>
      <c r="AX687" s="228"/>
      <c r="AY687" s="228"/>
      <c r="AZ687" s="228"/>
      <c r="BA687" s="228"/>
      <c r="BB687" s="228"/>
      <c r="BC687" s="228"/>
      <c r="BD687" s="100"/>
      <c r="BE687" s="100"/>
      <c r="BF687" s="100"/>
      <c r="BG687" s="100"/>
      <c r="BH687" s="100"/>
      <c r="BI687" s="100"/>
      <c r="BJ687" s="100"/>
      <c r="BK687" s="12"/>
      <c r="BL687" s="12"/>
    </row>
    <row r="688" spans="1:64" hidden="1" outlineLevel="1">
      <c r="A688" s="9"/>
      <c r="B688" s="9"/>
      <c r="C688" s="44"/>
      <c r="D688" s="270">
        <f>Asset27</f>
        <v>0</v>
      </c>
      <c r="E688" s="9"/>
      <c r="F688" s="9"/>
      <c r="G688" s="204">
        <f>Input!N33</f>
        <v>0</v>
      </c>
      <c r="H688" s="111"/>
      <c r="I688" s="111"/>
      <c r="J688" s="111"/>
      <c r="K688" s="111"/>
      <c r="L688" s="111"/>
      <c r="M688" s="111"/>
      <c r="N688" s="29"/>
      <c r="O688" s="29"/>
      <c r="P688" s="29"/>
      <c r="Q688" s="29"/>
      <c r="R688" s="29"/>
      <c r="S688" s="100"/>
      <c r="T688" s="100"/>
      <c r="U688" s="100"/>
      <c r="V688" s="100"/>
      <c r="W688" s="100"/>
      <c r="X688" s="100"/>
      <c r="Y688" s="100"/>
      <c r="Z688" s="100"/>
      <c r="AA688" s="100"/>
      <c r="AB688" s="228"/>
      <c r="AC688" s="228"/>
      <c r="AD688" s="228"/>
      <c r="AE688" s="228"/>
      <c r="AF688" s="228"/>
      <c r="AG688" s="228"/>
      <c r="AH688" s="228"/>
      <c r="AI688" s="228"/>
      <c r="AJ688" s="228"/>
      <c r="AK688" s="228"/>
      <c r="AL688" s="228"/>
      <c r="AM688" s="228"/>
      <c r="AN688" s="228"/>
      <c r="AO688" s="228"/>
      <c r="AP688" s="228"/>
      <c r="AQ688" s="228"/>
      <c r="AR688" s="228"/>
      <c r="AS688" s="228"/>
      <c r="AT688" s="228"/>
      <c r="AU688" s="228"/>
      <c r="AV688" s="228"/>
      <c r="AW688" s="228"/>
      <c r="AX688" s="228"/>
      <c r="AY688" s="228"/>
      <c r="AZ688" s="228"/>
      <c r="BA688" s="228"/>
      <c r="BB688" s="228"/>
      <c r="BC688" s="228"/>
      <c r="BD688" s="100"/>
      <c r="BE688" s="100"/>
      <c r="BF688" s="100"/>
      <c r="BG688" s="100"/>
      <c r="BH688" s="100"/>
      <c r="BI688" s="100"/>
      <c r="BJ688" s="100"/>
      <c r="BK688" s="12"/>
      <c r="BL688" s="12"/>
    </row>
    <row r="689" spans="1:64" hidden="1" outlineLevel="1">
      <c r="A689" s="9"/>
      <c r="B689" s="9"/>
      <c r="C689" s="44"/>
      <c r="D689" s="270">
        <f>Asset28</f>
        <v>0</v>
      </c>
      <c r="E689" s="9"/>
      <c r="F689" s="9"/>
      <c r="G689" s="204">
        <f>Input!N34</f>
        <v>0</v>
      </c>
      <c r="H689" s="111"/>
      <c r="I689" s="111"/>
      <c r="J689" s="111"/>
      <c r="K689" s="111"/>
      <c r="L689" s="111"/>
      <c r="M689" s="111"/>
      <c r="N689" s="29"/>
      <c r="O689" s="29"/>
      <c r="P689" s="29"/>
      <c r="Q689" s="29"/>
      <c r="R689" s="29"/>
      <c r="S689" s="100"/>
      <c r="T689" s="100"/>
      <c r="U689" s="100"/>
      <c r="V689" s="100"/>
      <c r="W689" s="100"/>
      <c r="X689" s="100"/>
      <c r="Y689" s="100"/>
      <c r="Z689" s="100"/>
      <c r="AA689" s="100"/>
      <c r="AB689" s="228"/>
      <c r="AC689" s="228"/>
      <c r="AD689" s="228"/>
      <c r="AE689" s="228"/>
      <c r="AF689" s="228"/>
      <c r="AG689" s="228"/>
      <c r="AH689" s="228"/>
      <c r="AI689" s="228"/>
      <c r="AJ689" s="228"/>
      <c r="AK689" s="228"/>
      <c r="AL689" s="228"/>
      <c r="AM689" s="228"/>
      <c r="AN689" s="228"/>
      <c r="AO689" s="228"/>
      <c r="AP689" s="228"/>
      <c r="AQ689" s="228"/>
      <c r="AR689" s="228"/>
      <c r="AS689" s="228"/>
      <c r="AT689" s="228"/>
      <c r="AU689" s="228"/>
      <c r="AV689" s="228"/>
      <c r="AW689" s="228"/>
      <c r="AX689" s="228"/>
      <c r="AY689" s="228"/>
      <c r="AZ689" s="228"/>
      <c r="BA689" s="228"/>
      <c r="BB689" s="228"/>
      <c r="BC689" s="228"/>
      <c r="BD689" s="100"/>
      <c r="BE689" s="100"/>
      <c r="BF689" s="100"/>
      <c r="BG689" s="100"/>
      <c r="BH689" s="100"/>
      <c r="BI689" s="100"/>
      <c r="BJ689" s="100"/>
      <c r="BK689" s="12"/>
      <c r="BL689" s="12"/>
    </row>
    <row r="690" spans="1:64" hidden="1" outlineLevel="1">
      <c r="A690" s="9"/>
      <c r="B690" s="9"/>
      <c r="C690" s="44"/>
      <c r="D690" s="270">
        <f>Asset29</f>
        <v>0</v>
      </c>
      <c r="E690" s="9"/>
      <c r="F690" s="9"/>
      <c r="G690" s="204">
        <f>Input!N35</f>
        <v>0</v>
      </c>
      <c r="H690" s="111"/>
      <c r="I690" s="111"/>
      <c r="J690" s="111"/>
      <c r="K690" s="111"/>
      <c r="L690" s="111"/>
      <c r="M690" s="111"/>
      <c r="N690" s="29"/>
      <c r="O690" s="29"/>
      <c r="P690" s="29"/>
      <c r="Q690" s="29"/>
      <c r="R690" s="29"/>
      <c r="S690" s="100"/>
      <c r="T690" s="100"/>
      <c r="U690" s="100"/>
      <c r="V690" s="100"/>
      <c r="W690" s="100"/>
      <c r="X690" s="100"/>
      <c r="Y690" s="100"/>
      <c r="Z690" s="100"/>
      <c r="AA690" s="100"/>
      <c r="AB690" s="228"/>
      <c r="AC690" s="228"/>
      <c r="AD690" s="228"/>
      <c r="AE690" s="228"/>
      <c r="AF690" s="228"/>
      <c r="AG690" s="228"/>
      <c r="AH690" s="228"/>
      <c r="AI690" s="228"/>
      <c r="AJ690" s="228"/>
      <c r="AK690" s="228"/>
      <c r="AL690" s="228"/>
      <c r="AM690" s="228"/>
      <c r="AN690" s="228"/>
      <c r="AO690" s="228"/>
      <c r="AP690" s="228"/>
      <c r="AQ690" s="228"/>
      <c r="AR690" s="228"/>
      <c r="AS690" s="228"/>
      <c r="AT690" s="228"/>
      <c r="AU690" s="228"/>
      <c r="AV690" s="228"/>
      <c r="AW690" s="228"/>
      <c r="AX690" s="228"/>
      <c r="AY690" s="228"/>
      <c r="AZ690" s="228"/>
      <c r="BA690" s="228"/>
      <c r="BB690" s="228"/>
      <c r="BC690" s="228"/>
      <c r="BD690" s="100"/>
      <c r="BE690" s="100"/>
      <c r="BF690" s="100"/>
      <c r="BG690" s="100"/>
      <c r="BH690" s="100"/>
      <c r="BI690" s="100"/>
      <c r="BJ690" s="100"/>
      <c r="BK690" s="12"/>
      <c r="BL690" s="12"/>
    </row>
    <row r="691" spans="1:64" hidden="1" outlineLevel="1">
      <c r="A691" s="9"/>
      <c r="B691" s="9"/>
      <c r="C691" s="44"/>
      <c r="D691" s="270">
        <f>Asset30</f>
        <v>0</v>
      </c>
      <c r="E691" s="9"/>
      <c r="F691" s="9"/>
      <c r="G691" s="204">
        <f>Input!N36</f>
        <v>0</v>
      </c>
      <c r="H691" s="111"/>
      <c r="I691" s="111"/>
      <c r="J691" s="111"/>
      <c r="K691" s="111"/>
      <c r="L691" s="111"/>
      <c r="M691" s="111"/>
      <c r="N691" s="29"/>
      <c r="O691" s="29"/>
      <c r="P691" s="29"/>
      <c r="Q691" s="29"/>
      <c r="R691" s="29"/>
      <c r="S691" s="100"/>
      <c r="T691" s="100"/>
      <c r="U691" s="100"/>
      <c r="V691" s="100"/>
      <c r="W691" s="100"/>
      <c r="X691" s="100"/>
      <c r="Y691" s="100"/>
      <c r="Z691" s="100"/>
      <c r="AA691" s="100"/>
      <c r="AB691" s="228"/>
      <c r="AC691" s="228"/>
      <c r="AD691" s="228"/>
      <c r="AE691" s="228"/>
      <c r="AF691" s="228"/>
      <c r="AG691" s="228"/>
      <c r="AH691" s="228"/>
      <c r="AI691" s="228"/>
      <c r="AJ691" s="228"/>
      <c r="AK691" s="228"/>
      <c r="AL691" s="228"/>
      <c r="AM691" s="228"/>
      <c r="AN691" s="228"/>
      <c r="AO691" s="228"/>
      <c r="AP691" s="228"/>
      <c r="AQ691" s="228"/>
      <c r="AR691" s="228"/>
      <c r="AS691" s="228"/>
      <c r="AT691" s="228"/>
      <c r="AU691" s="228"/>
      <c r="AV691" s="228"/>
      <c r="AW691" s="228"/>
      <c r="AX691" s="228"/>
      <c r="AY691" s="228"/>
      <c r="AZ691" s="228"/>
      <c r="BA691" s="228"/>
      <c r="BB691" s="228"/>
      <c r="BC691" s="228"/>
      <c r="BD691" s="100"/>
      <c r="BE691" s="100"/>
      <c r="BF691" s="100"/>
      <c r="BG691" s="100"/>
      <c r="BH691" s="100"/>
      <c r="BI691" s="100"/>
      <c r="BJ691" s="100"/>
      <c r="BK691" s="12"/>
      <c r="BL691" s="12"/>
    </row>
    <row r="692" spans="1:64" collapsed="1">
      <c r="A692" s="9"/>
      <c r="B692" s="9"/>
      <c r="C692" s="44"/>
      <c r="D692" s="127"/>
      <c r="E692" s="9"/>
      <c r="F692" s="9"/>
      <c r="G692" s="28"/>
      <c r="H692" s="111"/>
      <c r="I692" s="111"/>
      <c r="J692" s="111"/>
      <c r="K692" s="111"/>
      <c r="L692" s="111"/>
      <c r="M692" s="111"/>
      <c r="N692" s="29"/>
      <c r="O692" s="29"/>
      <c r="P692" s="29"/>
      <c r="Q692" s="29"/>
      <c r="R692" s="29"/>
      <c r="S692" s="100"/>
      <c r="T692" s="100"/>
      <c r="U692" s="100"/>
      <c r="V692" s="100"/>
      <c r="W692" s="100"/>
      <c r="X692" s="100"/>
      <c r="Y692" s="100"/>
      <c r="Z692" s="100"/>
      <c r="AA692" s="100"/>
      <c r="AB692" s="228"/>
      <c r="AC692" s="228"/>
      <c r="AD692" s="228"/>
      <c r="AE692" s="228"/>
      <c r="AF692" s="228"/>
      <c r="AG692" s="228"/>
      <c r="AH692" s="228"/>
      <c r="AI692" s="228"/>
      <c r="AJ692" s="228"/>
      <c r="AK692" s="228"/>
      <c r="AL692" s="228"/>
      <c r="AM692" s="228"/>
      <c r="AN692" s="228"/>
      <c r="AO692" s="228"/>
      <c r="AP692" s="228"/>
      <c r="AQ692" s="228"/>
      <c r="AR692" s="228"/>
      <c r="AS692" s="228"/>
      <c r="AT692" s="228"/>
      <c r="AU692" s="228"/>
      <c r="AV692" s="228"/>
      <c r="AW692" s="228"/>
      <c r="AX692" s="228"/>
      <c r="AY692" s="228"/>
      <c r="AZ692" s="228"/>
      <c r="BA692" s="228"/>
      <c r="BB692" s="228"/>
      <c r="BC692" s="228"/>
      <c r="BD692" s="100"/>
      <c r="BE692" s="100"/>
      <c r="BF692" s="100"/>
      <c r="BG692" s="100"/>
      <c r="BH692" s="100"/>
      <c r="BI692" s="100"/>
      <c r="BJ692" s="100"/>
      <c r="BK692" s="12"/>
      <c r="BL692" s="12"/>
    </row>
    <row r="693" spans="1:64">
      <c r="A693" s="122"/>
      <c r="B693" s="122"/>
      <c r="C693" s="122"/>
      <c r="D693" s="123"/>
      <c r="E693" s="108"/>
      <c r="F693" s="108"/>
      <c r="G693" s="124"/>
      <c r="H693" s="125"/>
      <c r="I693" s="125"/>
      <c r="J693" s="125"/>
      <c r="K693" s="125"/>
      <c r="L693" s="125"/>
      <c r="M693" s="125"/>
      <c r="N693" s="126"/>
      <c r="O693" s="126"/>
      <c r="P693" s="126"/>
      <c r="Q693" s="126"/>
      <c r="R693" s="126"/>
      <c r="S693" s="126"/>
      <c r="T693" s="100"/>
      <c r="U693" s="100"/>
      <c r="V693" s="100"/>
      <c r="W693" s="100"/>
      <c r="X693" s="100"/>
      <c r="Y693" s="100"/>
      <c r="Z693" s="100"/>
      <c r="AA693" s="228"/>
      <c r="AB693" s="228"/>
      <c r="AC693" s="228"/>
      <c r="AD693" s="228"/>
      <c r="AE693" s="228"/>
      <c r="AF693" s="228"/>
      <c r="AG693" s="228"/>
      <c r="AH693" s="228"/>
      <c r="AI693" s="228"/>
      <c r="AJ693" s="228"/>
      <c r="AK693" s="228"/>
      <c r="AL693" s="228"/>
      <c r="AM693" s="228"/>
      <c r="AN693" s="228"/>
      <c r="AO693" s="228"/>
      <c r="AP693" s="228"/>
      <c r="AQ693" s="228"/>
      <c r="AR693" s="228"/>
      <c r="AS693" s="228"/>
      <c r="AT693" s="228"/>
      <c r="AU693" s="228"/>
      <c r="AV693" s="228"/>
      <c r="AW693" s="228"/>
      <c r="AX693" s="228"/>
      <c r="AY693" s="228"/>
      <c r="AZ693" s="228"/>
      <c r="BA693" s="228"/>
      <c r="BB693" s="228"/>
      <c r="BC693" s="228"/>
      <c r="BD693" s="100"/>
      <c r="BE693" s="100"/>
      <c r="BF693" s="100"/>
      <c r="BG693" s="100"/>
      <c r="BH693" s="100"/>
      <c r="BI693" s="100"/>
      <c r="BJ693" s="100"/>
      <c r="BK693" s="12"/>
      <c r="BL693" s="12"/>
    </row>
    <row r="694" spans="1:64">
      <c r="A694" s="9"/>
      <c r="B694" s="12"/>
      <c r="C694" s="90"/>
      <c r="D694" s="113"/>
      <c r="E694" s="12"/>
      <c r="F694" s="12"/>
      <c r="G694" s="140"/>
      <c r="H694" s="141"/>
      <c r="I694" s="141"/>
      <c r="J694" s="141"/>
      <c r="K694" s="141"/>
      <c r="L694" s="141"/>
      <c r="M694" s="141"/>
      <c r="N694" s="100"/>
      <c r="O694" s="100"/>
      <c r="P694" s="100"/>
      <c r="Q694" s="100"/>
      <c r="R694" s="100"/>
      <c r="S694" s="100"/>
      <c r="T694" s="100"/>
      <c r="U694" s="100"/>
      <c r="V694" s="100"/>
      <c r="W694" s="100"/>
      <c r="X694" s="100"/>
      <c r="Y694" s="100"/>
      <c r="Z694" s="100"/>
      <c r="AA694" s="228"/>
      <c r="AB694" s="228"/>
      <c r="AC694" s="228"/>
      <c r="AD694" s="228"/>
      <c r="AE694" s="228"/>
      <c r="AF694" s="228"/>
      <c r="AG694" s="228"/>
      <c r="AH694" s="228"/>
      <c r="AI694" s="228"/>
      <c r="AJ694" s="228"/>
      <c r="AK694" s="228"/>
      <c r="AL694" s="228"/>
      <c r="AM694" s="228"/>
      <c r="AN694" s="228"/>
      <c r="AO694" s="228"/>
      <c r="AP694" s="228"/>
      <c r="AQ694" s="228"/>
      <c r="AR694" s="228"/>
      <c r="AS694" s="228"/>
      <c r="AT694" s="228"/>
      <c r="AU694" s="228"/>
      <c r="AV694" s="228"/>
      <c r="AW694" s="228"/>
      <c r="AX694" s="228"/>
      <c r="AY694" s="228"/>
      <c r="AZ694" s="228"/>
      <c r="BA694" s="228"/>
      <c r="BB694" s="228"/>
      <c r="BC694" s="228"/>
      <c r="BD694" s="100"/>
      <c r="BE694" s="100"/>
      <c r="BF694" s="100"/>
      <c r="BG694" s="100"/>
      <c r="BH694" s="100"/>
      <c r="BI694" s="100"/>
      <c r="BJ694" s="100"/>
      <c r="BK694" s="12"/>
      <c r="BL694" s="12"/>
    </row>
    <row r="695" spans="1:64" s="9" customFormat="1">
      <c r="B695" s="12"/>
      <c r="C695" s="90" t="s">
        <v>29</v>
      </c>
      <c r="D695" s="12"/>
      <c r="E695" s="12"/>
      <c r="F695" s="12"/>
      <c r="G695" s="203">
        <f>SUM(G696:G725)</f>
        <v>-103.39259776036626</v>
      </c>
      <c r="H695" s="337">
        <f>SUM(H696:H725)</f>
        <v>-107.125820766967</v>
      </c>
      <c r="I695" s="337">
        <f t="shared" ref="I695:P695" si="87">SUM(I696:I725)</f>
        <v>-112.8812560610301</v>
      </c>
      <c r="J695" s="337">
        <f t="shared" si="87"/>
        <v>-118.9132329752439</v>
      </c>
      <c r="K695" s="337">
        <f t="shared" si="87"/>
        <v>-123.78223907834379</v>
      </c>
      <c r="L695" s="337">
        <f>SUM(L696:L725)</f>
        <v>-129.68170347464371</v>
      </c>
      <c r="M695" s="337">
        <f t="shared" si="87"/>
        <v>-127.50937891965418</v>
      </c>
      <c r="N695" s="115">
        <f t="shared" si="87"/>
        <v>0</v>
      </c>
      <c r="O695" s="115">
        <f t="shared" si="87"/>
        <v>0</v>
      </c>
      <c r="P695" s="115">
        <f t="shared" si="87"/>
        <v>0</v>
      </c>
      <c r="Q695" s="115">
        <f>SUM(Q696:Q725)</f>
        <v>0</v>
      </c>
      <c r="R695" s="106"/>
      <c r="S695" s="106"/>
      <c r="T695" s="106"/>
      <c r="U695" s="106"/>
      <c r="V695" s="106"/>
      <c r="W695" s="106"/>
      <c r="X695" s="106"/>
      <c r="Y695" s="106"/>
      <c r="Z695" s="106"/>
      <c r="AA695" s="215"/>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5"/>
      <c r="AX695" s="215"/>
      <c r="AY695" s="215"/>
      <c r="AZ695" s="215"/>
      <c r="BA695" s="215"/>
      <c r="BB695" s="215"/>
      <c r="BC695" s="215"/>
      <c r="BD695" s="106"/>
      <c r="BE695" s="106"/>
      <c r="BF695" s="106"/>
      <c r="BG695" s="106"/>
      <c r="BH695" s="106"/>
      <c r="BI695" s="106"/>
      <c r="BJ695" s="106"/>
      <c r="BK695" s="12"/>
      <c r="BL695" s="12"/>
    </row>
    <row r="696" spans="1:64" ht="12" hidden="1" customHeight="1" outlineLevel="1">
      <c r="A696" s="9"/>
      <c r="B696" s="9"/>
      <c r="C696" s="9"/>
      <c r="D696" s="270" t="str">
        <f>Asset1</f>
        <v>Secondary</v>
      </c>
      <c r="E696" s="9"/>
      <c r="F696" s="9"/>
      <c r="G696" s="201">
        <f t="shared" ref="G696:G725" si="88">-(G728-G534)</f>
        <v>-8.9154799844031309</v>
      </c>
      <c r="H696" s="642">
        <f>-'SPA actual depreciation'!L680/1000</f>
        <v>-18.622068746632824</v>
      </c>
      <c r="I696" s="642">
        <f>-'SPA actual depreciation'!M680/1000</f>
        <v>-19.827575929754406</v>
      </c>
      <c r="J696" s="642">
        <f>-'SPA actual depreciation'!N680/1000</f>
        <v>-20.454425079423974</v>
      </c>
      <c r="K696" s="642">
        <f>-'SPA actual depreciation'!O680/1000</f>
        <v>-21.71621719811008</v>
      </c>
      <c r="L696" s="642">
        <f>-'SPA actual depreciation'!P680/1000</f>
        <v>-19.991371415875985</v>
      </c>
      <c r="M696" s="642">
        <f>-'SPA actual depreciation'!Q680/1000</f>
        <v>-11.417162084673439</v>
      </c>
      <c r="N696" s="111">
        <f>N$88*N$7</f>
        <v>0</v>
      </c>
      <c r="O696" s="111">
        <f>O$88*O$7</f>
        <v>0</v>
      </c>
      <c r="P696" s="111">
        <f>P$88*P$7</f>
        <v>0</v>
      </c>
      <c r="Q696" s="111">
        <f>Q$88*Q$7</f>
        <v>0</v>
      </c>
      <c r="R696" s="9"/>
      <c r="S696" s="12"/>
      <c r="T696" s="12"/>
      <c r="U696" s="12"/>
      <c r="V696" s="12"/>
      <c r="W696" s="12"/>
      <c r="X696" s="12"/>
      <c r="Y696" s="12"/>
      <c r="Z696" s="12"/>
      <c r="AA696" s="221"/>
      <c r="AB696" s="221"/>
      <c r="AC696" s="221"/>
      <c r="AD696" s="221"/>
      <c r="AE696" s="221"/>
      <c r="AF696" s="221"/>
      <c r="AG696" s="221"/>
      <c r="AH696" s="221"/>
      <c r="AI696" s="221"/>
      <c r="AJ696" s="221"/>
      <c r="AK696" s="221"/>
      <c r="AL696" s="221"/>
      <c r="AM696" s="221"/>
      <c r="AN696" s="221"/>
      <c r="AO696" s="221"/>
      <c r="AP696" s="221"/>
      <c r="AQ696" s="221"/>
      <c r="AR696" s="221"/>
      <c r="AS696" s="221"/>
      <c r="AT696" s="221"/>
      <c r="AU696" s="221"/>
      <c r="AV696" s="221"/>
      <c r="AW696" s="221"/>
      <c r="AX696" s="221"/>
      <c r="AY696" s="221"/>
      <c r="AZ696" s="221"/>
      <c r="BA696" s="221"/>
      <c r="BB696" s="221"/>
      <c r="BC696" s="221"/>
      <c r="BD696" s="12"/>
      <c r="BE696" s="12"/>
      <c r="BF696" s="12"/>
      <c r="BG696" s="12"/>
      <c r="BH696" s="12"/>
      <c r="BI696" s="12"/>
      <c r="BJ696" s="12"/>
      <c r="BK696" s="12"/>
      <c r="BL696" s="12"/>
    </row>
    <row r="697" spans="1:64" ht="12" hidden="1" customHeight="1" outlineLevel="1">
      <c r="A697" s="9"/>
      <c r="B697" s="9"/>
      <c r="C697" s="9"/>
      <c r="D697" s="270" t="str">
        <f>Asset2</f>
        <v>Switchgear</v>
      </c>
      <c r="E697" s="9"/>
      <c r="F697" s="9"/>
      <c r="G697" s="201">
        <f t="shared" si="88"/>
        <v>-17.333373576396376</v>
      </c>
      <c r="H697" s="642">
        <f>-'SPA actual depreciation'!L681/1000</f>
        <v>-18.241460266122001</v>
      </c>
      <c r="I697" s="642">
        <f>-'SPA actual depreciation'!M681/1000</f>
        <v>-19.064892997007043</v>
      </c>
      <c r="J697" s="642">
        <f>-'SPA actual depreciation'!N681/1000</f>
        <v>-20.087330058061088</v>
      </c>
      <c r="K697" s="642">
        <f>-'SPA actual depreciation'!O681/1000</f>
        <v>-21.787576639750718</v>
      </c>
      <c r="L697" s="642">
        <f>-'SPA actual depreciation'!P681/1000</f>
        <v>-23.254559150314584</v>
      </c>
      <c r="M697" s="642">
        <f>-'SPA actual depreciation'!Q681/1000</f>
        <v>-24.484297352868239</v>
      </c>
      <c r="N697" s="111">
        <f>N$101*N$7</f>
        <v>0</v>
      </c>
      <c r="O697" s="111">
        <f>O$101*O$7</f>
        <v>0</v>
      </c>
      <c r="P697" s="111">
        <f>P$101*P$7</f>
        <v>0</v>
      </c>
      <c r="Q697" s="111">
        <f>Q$101*Q$7</f>
        <v>0</v>
      </c>
      <c r="R697" s="9"/>
      <c r="S697" s="12"/>
      <c r="T697" s="12"/>
      <c r="U697" s="12"/>
      <c r="V697" s="12"/>
      <c r="W697" s="12"/>
      <c r="X697" s="12"/>
      <c r="Y697" s="12"/>
      <c r="Z697" s="12"/>
      <c r="AA697" s="221"/>
      <c r="AB697" s="221"/>
      <c r="AC697" s="221"/>
      <c r="AD697" s="221"/>
      <c r="AE697" s="221"/>
      <c r="AF697" s="221"/>
      <c r="AG697" s="221"/>
      <c r="AH697" s="221"/>
      <c r="AI697" s="221"/>
      <c r="AJ697" s="221"/>
      <c r="AK697" s="221"/>
      <c r="AL697" s="221"/>
      <c r="AM697" s="221"/>
      <c r="AN697" s="221"/>
      <c r="AO697" s="221"/>
      <c r="AP697" s="221"/>
      <c r="AQ697" s="221"/>
      <c r="AR697" s="221"/>
      <c r="AS697" s="221"/>
      <c r="AT697" s="221"/>
      <c r="AU697" s="221"/>
      <c r="AV697" s="221"/>
      <c r="AW697" s="221"/>
      <c r="AX697" s="221"/>
      <c r="AY697" s="221"/>
      <c r="AZ697" s="221"/>
      <c r="BA697" s="221"/>
      <c r="BB697" s="221"/>
      <c r="BC697" s="221"/>
      <c r="BD697" s="12"/>
      <c r="BE697" s="12"/>
      <c r="BF697" s="12"/>
      <c r="BG697" s="12"/>
      <c r="BH697" s="12"/>
      <c r="BI697" s="12"/>
      <c r="BJ697" s="12"/>
      <c r="BK697" s="12"/>
      <c r="BL697" s="12"/>
    </row>
    <row r="698" spans="1:64" ht="12" hidden="1" customHeight="1" outlineLevel="1">
      <c r="A698" s="9"/>
      <c r="B698" s="9"/>
      <c r="C698" s="9"/>
      <c r="D698" s="270" t="str">
        <f>Asset3</f>
        <v>Transformers</v>
      </c>
      <c r="E698" s="9"/>
      <c r="F698" s="9"/>
      <c r="G698" s="201">
        <f t="shared" si="88"/>
        <v>-13.561178474587212</v>
      </c>
      <c r="H698" s="642">
        <f>-'SPA actual depreciation'!L682/1000</f>
        <v>-12.967918281052714</v>
      </c>
      <c r="I698" s="642">
        <f>-'SPA actual depreciation'!M682/1000</f>
        <v>-13.561453685569189</v>
      </c>
      <c r="J698" s="642">
        <f>-'SPA actual depreciation'!N682/1000</f>
        <v>-13.991578625142122</v>
      </c>
      <c r="K698" s="642">
        <f>-'SPA actual depreciation'!O682/1000</f>
        <v>-14.620477699236902</v>
      </c>
      <c r="L698" s="642">
        <f>-'SPA actual depreciation'!P682/1000</f>
        <v>-15.290296142539995</v>
      </c>
      <c r="M698" s="642">
        <f>-'SPA actual depreciation'!Q682/1000</f>
        <v>-16.384383727846256</v>
      </c>
      <c r="N698" s="111">
        <f>N$114*N$7</f>
        <v>0</v>
      </c>
      <c r="O698" s="111">
        <f>O$114*O$7</f>
        <v>0</v>
      </c>
      <c r="P698" s="111">
        <f>P$114*P$7</f>
        <v>0</v>
      </c>
      <c r="Q698" s="111">
        <f>Q$114*Q$7</f>
        <v>0</v>
      </c>
      <c r="R698" s="9"/>
      <c r="S698" s="12"/>
      <c r="T698" s="12"/>
      <c r="U698" s="12"/>
      <c r="V698" s="12"/>
      <c r="W698" s="12"/>
      <c r="X698" s="12"/>
      <c r="Y698" s="12"/>
      <c r="Z698" s="12"/>
      <c r="AA698" s="221"/>
      <c r="AB698" s="221"/>
      <c r="AC698" s="221"/>
      <c r="AD698" s="221"/>
      <c r="AE698" s="221"/>
      <c r="AF698" s="221"/>
      <c r="AG698" s="221"/>
      <c r="AH698" s="221"/>
      <c r="AI698" s="221"/>
      <c r="AJ698" s="221"/>
      <c r="AK698" s="221"/>
      <c r="AL698" s="221"/>
      <c r="AM698" s="221"/>
      <c r="AN698" s="221"/>
      <c r="AO698" s="221"/>
      <c r="AP698" s="221"/>
      <c r="AQ698" s="221"/>
      <c r="AR698" s="221"/>
      <c r="AS698" s="221"/>
      <c r="AT698" s="221"/>
      <c r="AU698" s="221"/>
      <c r="AV698" s="221"/>
      <c r="AW698" s="221"/>
      <c r="AX698" s="221"/>
      <c r="AY698" s="221"/>
      <c r="AZ698" s="221"/>
      <c r="BA698" s="221"/>
      <c r="BB698" s="221"/>
      <c r="BC698" s="221"/>
      <c r="BD698" s="12"/>
      <c r="BE698" s="12"/>
      <c r="BF698" s="12"/>
      <c r="BG698" s="12"/>
      <c r="BH698" s="12"/>
      <c r="BI698" s="12"/>
      <c r="BJ698" s="12"/>
      <c r="BK698" s="12"/>
      <c r="BL698" s="12"/>
    </row>
    <row r="699" spans="1:64" ht="12" hidden="1" customHeight="1" outlineLevel="1">
      <c r="A699" s="9"/>
      <c r="B699" s="9"/>
      <c r="C699" s="9"/>
      <c r="D699" s="270" t="str">
        <f>Asset4</f>
        <v>Reactive</v>
      </c>
      <c r="E699" s="9"/>
      <c r="F699" s="9"/>
      <c r="G699" s="201">
        <f t="shared" si="88"/>
        <v>-4.419352999573781</v>
      </c>
      <c r="H699" s="642">
        <f>-'SPA actual depreciation'!L683/1000</f>
        <v>-4.4387168369452779</v>
      </c>
      <c r="I699" s="642">
        <f>-'SPA actual depreciation'!M683/1000</f>
        <v>-4.6024569001646158</v>
      </c>
      <c r="J699" s="642">
        <f>-'SPA actual depreciation'!N683/1000</f>
        <v>-4.7257242697720923</v>
      </c>
      <c r="K699" s="642">
        <f>-'SPA actual depreciation'!O683/1000</f>
        <v>-4.8524547519657908</v>
      </c>
      <c r="L699" s="642">
        <f>-'SPA actual depreciation'!P683/1000</f>
        <v>-5.0172447251785952</v>
      </c>
      <c r="M699" s="642">
        <f>-'SPA actual depreciation'!Q683/1000</f>
        <v>-5.2668297132768203</v>
      </c>
      <c r="N699" s="111">
        <f>N$127*N$7</f>
        <v>0</v>
      </c>
      <c r="O699" s="111">
        <f>O$127*O$7</f>
        <v>0</v>
      </c>
      <c r="P699" s="111">
        <f>P$127*P$7</f>
        <v>0</v>
      </c>
      <c r="Q699" s="111">
        <f>Q$127*Q$7</f>
        <v>0</v>
      </c>
      <c r="R699" s="9"/>
      <c r="S699" s="12"/>
      <c r="T699" s="12"/>
      <c r="U699" s="12"/>
      <c r="V699" s="12"/>
      <c r="W699" s="12"/>
      <c r="X699" s="12"/>
      <c r="Y699" s="12"/>
      <c r="Z699" s="12"/>
      <c r="AA699" s="221"/>
      <c r="AB699" s="221"/>
      <c r="AC699" s="221"/>
      <c r="AD699" s="221"/>
      <c r="AE699" s="221"/>
      <c r="AF699" s="221"/>
      <c r="AG699" s="221"/>
      <c r="AH699" s="221"/>
      <c r="AI699" s="221"/>
      <c r="AJ699" s="221"/>
      <c r="AK699" s="221"/>
      <c r="AL699" s="221"/>
      <c r="AM699" s="221"/>
      <c r="AN699" s="221"/>
      <c r="AO699" s="221"/>
      <c r="AP699" s="221"/>
      <c r="AQ699" s="221"/>
      <c r="AR699" s="221"/>
      <c r="AS699" s="221"/>
      <c r="AT699" s="221"/>
      <c r="AU699" s="221"/>
      <c r="AV699" s="221"/>
      <c r="AW699" s="221"/>
      <c r="AX699" s="221"/>
      <c r="AY699" s="221"/>
      <c r="AZ699" s="221"/>
      <c r="BA699" s="221"/>
      <c r="BB699" s="221"/>
      <c r="BC699" s="221"/>
      <c r="BD699" s="12"/>
      <c r="BE699" s="12"/>
      <c r="BF699" s="12"/>
      <c r="BG699" s="12"/>
      <c r="BH699" s="12"/>
      <c r="BI699" s="12"/>
      <c r="BJ699" s="12"/>
      <c r="BK699" s="12"/>
      <c r="BL699" s="12"/>
    </row>
    <row r="700" spans="1:64" ht="12" hidden="1" customHeight="1" outlineLevel="1">
      <c r="A700" s="9"/>
      <c r="B700" s="9"/>
      <c r="C700" s="9"/>
      <c r="D700" s="270" t="str">
        <f>Asset5</f>
        <v>Towers and Conductor</v>
      </c>
      <c r="E700" s="9"/>
      <c r="F700" s="9"/>
      <c r="G700" s="201">
        <f t="shared" si="88"/>
        <v>-38.533894214563276</v>
      </c>
      <c r="H700" s="642">
        <f>-'SPA actual depreciation'!L684/1000</f>
        <v>-37.191058075697654</v>
      </c>
      <c r="I700" s="642">
        <f>-'SPA actual depreciation'!M684/1000</f>
        <v>-38.659642075212489</v>
      </c>
      <c r="J700" s="642">
        <f>-'SPA actual depreciation'!N684/1000</f>
        <v>-39.810874520631614</v>
      </c>
      <c r="K700" s="642">
        <f>-'SPA actual depreciation'!O684/1000</f>
        <v>-41.030658214027675</v>
      </c>
      <c r="L700" s="642">
        <f>-'SPA actual depreciation'!P684/1000</f>
        <v>-43.035890894890059</v>
      </c>
      <c r="M700" s="642">
        <f>-'SPA actual depreciation'!Q684/1000</f>
        <v>-44.658024434406386</v>
      </c>
      <c r="N700" s="111">
        <f>N$140*N$7</f>
        <v>0</v>
      </c>
      <c r="O700" s="111">
        <f>O$140*O$7</f>
        <v>0</v>
      </c>
      <c r="P700" s="111">
        <f>P$140*P$7</f>
        <v>0</v>
      </c>
      <c r="Q700" s="111">
        <f>Q$140*Q$7</f>
        <v>0</v>
      </c>
      <c r="R700" s="9"/>
      <c r="S700" s="12"/>
      <c r="T700" s="12"/>
      <c r="U700" s="12"/>
      <c r="V700" s="12"/>
      <c r="W700" s="12"/>
      <c r="X700" s="12"/>
      <c r="Y700" s="12"/>
      <c r="Z700" s="12"/>
      <c r="AA700" s="221"/>
      <c r="AB700" s="221"/>
      <c r="AC700" s="221"/>
      <c r="AD700" s="221"/>
      <c r="AE700" s="221"/>
      <c r="AF700" s="221"/>
      <c r="AG700" s="221"/>
      <c r="AH700" s="221"/>
      <c r="AI700" s="221"/>
      <c r="AJ700" s="221"/>
      <c r="AK700" s="221"/>
      <c r="AL700" s="221"/>
      <c r="AM700" s="221"/>
      <c r="AN700" s="221"/>
      <c r="AO700" s="221"/>
      <c r="AP700" s="221"/>
      <c r="AQ700" s="221"/>
      <c r="AR700" s="221"/>
      <c r="AS700" s="221"/>
      <c r="AT700" s="221"/>
      <c r="AU700" s="221"/>
      <c r="AV700" s="221"/>
      <c r="AW700" s="221"/>
      <c r="AX700" s="221"/>
      <c r="AY700" s="221"/>
      <c r="AZ700" s="221"/>
      <c r="BA700" s="221"/>
      <c r="BB700" s="221"/>
      <c r="BC700" s="221"/>
      <c r="BD700" s="12"/>
      <c r="BE700" s="12"/>
      <c r="BF700" s="12"/>
      <c r="BG700" s="12"/>
      <c r="BH700" s="12"/>
      <c r="BI700" s="12"/>
      <c r="BJ700" s="12"/>
      <c r="BK700" s="12"/>
      <c r="BL700" s="12"/>
    </row>
    <row r="701" spans="1:64" ht="12" hidden="1" customHeight="1" outlineLevel="1">
      <c r="A701" s="9"/>
      <c r="B701" s="9"/>
      <c r="C701" s="9"/>
      <c r="D701" s="270" t="str">
        <f>Asset6</f>
        <v>Establishment</v>
      </c>
      <c r="E701" s="9"/>
      <c r="F701" s="9"/>
      <c r="G701" s="201">
        <f t="shared" si="88"/>
        <v>-4.2911100413010619</v>
      </c>
      <c r="H701" s="642">
        <f>-'SPA actual depreciation'!L685/1000</f>
        <v>-3.9320838170508225</v>
      </c>
      <c r="I701" s="642">
        <f>-'SPA actual depreciation'!M685/1000</f>
        <v>-4.3740157537047661</v>
      </c>
      <c r="J701" s="642">
        <f>-'SPA actual depreciation'!N685/1000</f>
        <v>-4.7264567526305079</v>
      </c>
      <c r="K701" s="642">
        <f>-'SPA actual depreciation'!O685/1000</f>
        <v>-5.0019150776836856</v>
      </c>
      <c r="L701" s="642">
        <f>-'SPA actual depreciation'!P685/1000</f>
        <v>-5.309208386493256</v>
      </c>
      <c r="M701" s="642">
        <f>-'SPA actual depreciation'!Q685/1000</f>
        <v>-5.929008277621695</v>
      </c>
      <c r="N701" s="111">
        <f>N$153*N$7</f>
        <v>0</v>
      </c>
      <c r="O701" s="111">
        <f>O$153*O$7</f>
        <v>0</v>
      </c>
      <c r="P701" s="111">
        <f>P$153*P$7</f>
        <v>0</v>
      </c>
      <c r="Q701" s="111">
        <f>Q$153*Q$7</f>
        <v>0</v>
      </c>
      <c r="R701" s="9"/>
      <c r="S701" s="12"/>
      <c r="T701" s="12"/>
      <c r="U701" s="12"/>
      <c r="V701" s="12"/>
      <c r="W701" s="12"/>
      <c r="X701" s="12"/>
      <c r="Y701" s="12"/>
      <c r="Z701" s="12"/>
      <c r="AA701" s="221"/>
      <c r="AB701" s="221"/>
      <c r="AC701" s="221"/>
      <c r="AD701" s="221"/>
      <c r="AE701" s="221"/>
      <c r="AF701" s="221"/>
      <c r="AG701" s="221"/>
      <c r="AH701" s="221"/>
      <c r="AI701" s="221"/>
      <c r="AJ701" s="221"/>
      <c r="AK701" s="221"/>
      <c r="AL701" s="221"/>
      <c r="AM701" s="221"/>
      <c r="AN701" s="221"/>
      <c r="AO701" s="221"/>
      <c r="AP701" s="221"/>
      <c r="AQ701" s="221"/>
      <c r="AR701" s="221"/>
      <c r="AS701" s="221"/>
      <c r="AT701" s="221"/>
      <c r="AU701" s="221"/>
      <c r="AV701" s="221"/>
      <c r="AW701" s="221"/>
      <c r="AX701" s="221"/>
      <c r="AY701" s="221"/>
      <c r="AZ701" s="221"/>
      <c r="BA701" s="221"/>
      <c r="BB701" s="221"/>
      <c r="BC701" s="221"/>
      <c r="BD701" s="12"/>
      <c r="BE701" s="12"/>
      <c r="BF701" s="12"/>
      <c r="BG701" s="12"/>
      <c r="BH701" s="12"/>
      <c r="BI701" s="12"/>
      <c r="BJ701" s="12"/>
      <c r="BK701" s="12"/>
      <c r="BL701" s="12"/>
    </row>
    <row r="702" spans="1:64" ht="12" hidden="1" customHeight="1" outlineLevel="1">
      <c r="A702" s="9"/>
      <c r="B702" s="9"/>
      <c r="C702" s="9"/>
      <c r="D702" s="270" t="str">
        <f>Asset7</f>
        <v>Communications</v>
      </c>
      <c r="E702" s="9"/>
      <c r="F702" s="9"/>
      <c r="G702" s="201">
        <f t="shared" si="88"/>
        <v>-7.3893631311994454</v>
      </c>
      <c r="H702" s="642">
        <f>-'SPA actual depreciation'!L686/1000</f>
        <v>-1.8132185327570081</v>
      </c>
      <c r="I702" s="642">
        <f>-'SPA actual depreciation'!M686/1000</f>
        <v>-1.904701619490923</v>
      </c>
      <c r="J702" s="642">
        <f>-'SPA actual depreciation'!N686/1000</f>
        <v>-2.0911794243247943</v>
      </c>
      <c r="K702" s="642">
        <f>-'SPA actual depreciation'!O686/1000</f>
        <v>-2.9927235737331164</v>
      </c>
      <c r="L702" s="642">
        <f>-'SPA actual depreciation'!P686/1000</f>
        <v>-3.4221420650079857</v>
      </c>
      <c r="M702" s="642">
        <f>-'SPA actual depreciation'!Q686/1000</f>
        <v>-3.4805051907732598</v>
      </c>
      <c r="N702" s="111">
        <f>N$166*N$7</f>
        <v>0</v>
      </c>
      <c r="O702" s="111">
        <f>O$166*O$7</f>
        <v>0</v>
      </c>
      <c r="P702" s="111">
        <f>P$166*P$7</f>
        <v>0</v>
      </c>
      <c r="Q702" s="111">
        <f>Q$166*Q$7</f>
        <v>0</v>
      </c>
      <c r="R702" s="9"/>
      <c r="S702" s="12"/>
      <c r="T702" s="12"/>
      <c r="U702" s="12"/>
      <c r="V702" s="12"/>
      <c r="W702" s="12"/>
      <c r="X702" s="12"/>
      <c r="Y702" s="12"/>
      <c r="Z702" s="12"/>
      <c r="AA702" s="221"/>
      <c r="AB702" s="221"/>
      <c r="AC702" s="221"/>
      <c r="AD702" s="221"/>
      <c r="AE702" s="221"/>
      <c r="AF702" s="221"/>
      <c r="AG702" s="221"/>
      <c r="AH702" s="221"/>
      <c r="AI702" s="221"/>
      <c r="AJ702" s="221"/>
      <c r="AK702" s="221"/>
      <c r="AL702" s="221"/>
      <c r="AM702" s="221"/>
      <c r="AN702" s="221"/>
      <c r="AO702" s="221"/>
      <c r="AP702" s="221"/>
      <c r="AQ702" s="221"/>
      <c r="AR702" s="221"/>
      <c r="AS702" s="221"/>
      <c r="AT702" s="221"/>
      <c r="AU702" s="221"/>
      <c r="AV702" s="221"/>
      <c r="AW702" s="221"/>
      <c r="AX702" s="221"/>
      <c r="AY702" s="221"/>
      <c r="AZ702" s="221"/>
      <c r="BA702" s="221"/>
      <c r="BB702" s="221"/>
      <c r="BC702" s="221"/>
      <c r="BD702" s="12"/>
      <c r="BE702" s="12"/>
      <c r="BF702" s="12"/>
      <c r="BG702" s="12"/>
      <c r="BH702" s="12"/>
      <c r="BI702" s="12"/>
      <c r="BJ702" s="12"/>
      <c r="BK702" s="12"/>
      <c r="BL702" s="12"/>
    </row>
    <row r="703" spans="1:64" ht="12" hidden="1" customHeight="1" outlineLevel="1">
      <c r="A703" s="9"/>
      <c r="B703" s="9"/>
      <c r="C703" s="9"/>
      <c r="D703" s="270" t="str">
        <f>Asset8</f>
        <v>Inventory</v>
      </c>
      <c r="E703" s="9"/>
      <c r="F703" s="9"/>
      <c r="G703" s="201">
        <f t="shared" si="88"/>
        <v>-2.0043714102192842E-2</v>
      </c>
      <c r="H703" s="642">
        <f>-'SPA actual depreciation'!L687/1000</f>
        <v>0</v>
      </c>
      <c r="I703" s="642">
        <f>-'SPA actual depreciation'!M687/1000</f>
        <v>0</v>
      </c>
      <c r="J703" s="642">
        <f>-'SPA actual depreciation'!N687/1000</f>
        <v>0</v>
      </c>
      <c r="K703" s="642">
        <f>-'SPA actual depreciation'!O687/1000</f>
        <v>0</v>
      </c>
      <c r="L703" s="642">
        <f>-'SPA actual depreciation'!P687/1000</f>
        <v>0</v>
      </c>
      <c r="M703" s="642">
        <f>-'SPA actual depreciation'!Q687/1000</f>
        <v>0</v>
      </c>
      <c r="N703" s="111">
        <f>N$179*N$7</f>
        <v>0</v>
      </c>
      <c r="O703" s="111">
        <f>O$179*O$7</f>
        <v>0</v>
      </c>
      <c r="P703" s="111">
        <f>P$179*P$7</f>
        <v>0</v>
      </c>
      <c r="Q703" s="111">
        <f>Q$179*Q$7</f>
        <v>0</v>
      </c>
      <c r="R703" s="9"/>
      <c r="S703" s="12"/>
      <c r="T703" s="12"/>
      <c r="U703" s="12"/>
      <c r="V703" s="12"/>
      <c r="W703" s="12"/>
      <c r="X703" s="12"/>
      <c r="Y703" s="12"/>
      <c r="Z703" s="12"/>
      <c r="AA703" s="221"/>
      <c r="AB703" s="221"/>
      <c r="AC703" s="221"/>
      <c r="AD703" s="221"/>
      <c r="AE703" s="221"/>
      <c r="AF703" s="221"/>
      <c r="AG703" s="221"/>
      <c r="AH703" s="221"/>
      <c r="AI703" s="221"/>
      <c r="AJ703" s="221"/>
      <c r="AK703" s="221"/>
      <c r="AL703" s="221"/>
      <c r="AM703" s="221"/>
      <c r="AN703" s="221"/>
      <c r="AO703" s="221"/>
      <c r="AP703" s="221"/>
      <c r="AQ703" s="221"/>
      <c r="AR703" s="221"/>
      <c r="AS703" s="221"/>
      <c r="AT703" s="221"/>
      <c r="AU703" s="221"/>
      <c r="AV703" s="221"/>
      <c r="AW703" s="221"/>
      <c r="AX703" s="221"/>
      <c r="AY703" s="221"/>
      <c r="AZ703" s="221"/>
      <c r="BA703" s="221"/>
      <c r="BB703" s="221"/>
      <c r="BC703" s="221"/>
      <c r="BD703" s="12"/>
      <c r="BE703" s="12"/>
      <c r="BF703" s="12"/>
      <c r="BG703" s="12"/>
      <c r="BH703" s="12"/>
      <c r="BI703" s="12"/>
      <c r="BJ703" s="12"/>
      <c r="BK703" s="12"/>
      <c r="BL703" s="12"/>
    </row>
    <row r="704" spans="1:64" ht="12" hidden="1" customHeight="1" outlineLevel="1">
      <c r="A704" s="9"/>
      <c r="B704" s="9"/>
      <c r="C704" s="9"/>
      <c r="D704" s="270" t="str">
        <f>Asset9</f>
        <v>IT</v>
      </c>
      <c r="E704" s="9"/>
      <c r="F704" s="9"/>
      <c r="G704" s="201">
        <f t="shared" si="88"/>
        <v>-4.3784199133380133</v>
      </c>
      <c r="H704" s="642">
        <f>-'SPA actual depreciation'!L688/1000</f>
        <v>-5.8837512164536294</v>
      </c>
      <c r="I704" s="642">
        <f>-'SPA actual depreciation'!M688/1000</f>
        <v>-6.6671986018093543</v>
      </c>
      <c r="J704" s="642">
        <f>-'SPA actual depreciation'!N688/1000</f>
        <v>-8.8651635794772421</v>
      </c>
      <c r="K704" s="642">
        <f>-'SPA actual depreciation'!O688/1000</f>
        <v>-8.4664189398474186</v>
      </c>
      <c r="L704" s="642">
        <f>-'SPA actual depreciation'!P688/1000</f>
        <v>-10.664949313892159</v>
      </c>
      <c r="M704" s="642">
        <f>-'SPA actual depreciation'!Q688/1000</f>
        <v>-11.60619256593027</v>
      </c>
      <c r="N704" s="111">
        <f>N$192*N$7</f>
        <v>0</v>
      </c>
      <c r="O704" s="111">
        <f>O$192*O$7</f>
        <v>0</v>
      </c>
      <c r="P704" s="111">
        <f>P$192*P$7</f>
        <v>0</v>
      </c>
      <c r="Q704" s="111">
        <f>Q$192*Q$7</f>
        <v>0</v>
      </c>
      <c r="R704" s="9"/>
      <c r="S704" s="12"/>
      <c r="T704" s="12"/>
      <c r="U704" s="12"/>
      <c r="V704" s="12"/>
      <c r="W704" s="12"/>
      <c r="X704" s="12"/>
      <c r="Y704" s="12"/>
      <c r="Z704" s="12"/>
      <c r="AA704" s="221"/>
      <c r="AB704" s="221"/>
      <c r="AC704" s="221"/>
      <c r="AD704" s="221"/>
      <c r="AE704" s="221"/>
      <c r="AF704" s="221"/>
      <c r="AG704" s="221"/>
      <c r="AH704" s="221"/>
      <c r="AI704" s="221"/>
      <c r="AJ704" s="221"/>
      <c r="AK704" s="221"/>
      <c r="AL704" s="221"/>
      <c r="AM704" s="221"/>
      <c r="AN704" s="221"/>
      <c r="AO704" s="221"/>
      <c r="AP704" s="221"/>
      <c r="AQ704" s="221"/>
      <c r="AR704" s="221"/>
      <c r="AS704" s="221"/>
      <c r="AT704" s="221"/>
      <c r="AU704" s="221"/>
      <c r="AV704" s="221"/>
      <c r="AW704" s="221"/>
      <c r="AX704" s="221"/>
      <c r="AY704" s="221"/>
      <c r="AZ704" s="221"/>
      <c r="BA704" s="221"/>
      <c r="BB704" s="221"/>
      <c r="BC704" s="221"/>
      <c r="BD704" s="12"/>
      <c r="BE704" s="12"/>
      <c r="BF704" s="12"/>
      <c r="BG704" s="12"/>
      <c r="BH704" s="12"/>
      <c r="BI704" s="12"/>
      <c r="BJ704" s="12"/>
      <c r="BK704" s="12"/>
      <c r="BL704" s="12"/>
    </row>
    <row r="705" spans="1:64" ht="12" hidden="1" customHeight="1" outlineLevel="1">
      <c r="A705" s="9"/>
      <c r="B705" s="9"/>
      <c r="C705" s="9"/>
      <c r="D705" s="270" t="str">
        <f>Asset10</f>
        <v>Vehicles</v>
      </c>
      <c r="E705" s="9"/>
      <c r="F705" s="9"/>
      <c r="G705" s="201">
        <f t="shared" si="88"/>
        <v>-0.26102973349870084</v>
      </c>
      <c r="H705" s="642">
        <f>-'SPA actual depreciation'!L689/1000</f>
        <v>-0.94644999113615069</v>
      </c>
      <c r="I705" s="642">
        <f>-'SPA actual depreciation'!M689/1000</f>
        <v>-0.97381911311980407</v>
      </c>
      <c r="J705" s="642">
        <f>-'SPA actual depreciation'!N689/1000</f>
        <v>-0.87956449524260916</v>
      </c>
      <c r="K705" s="642">
        <f>-'SPA actual depreciation'!O689/1000</f>
        <v>-0.29481434429687464</v>
      </c>
      <c r="L705" s="642">
        <f>-'SPA actual depreciation'!P689/1000</f>
        <v>-0.33145112755955924</v>
      </c>
      <c r="M705" s="642">
        <f>-'SPA actual depreciation'!Q689/1000</f>
        <v>-0.52810457719958659</v>
      </c>
      <c r="N705" s="111">
        <f>N$205*N$7</f>
        <v>0</v>
      </c>
      <c r="O705" s="111">
        <f>O$205*O$7</f>
        <v>0</v>
      </c>
      <c r="P705" s="111">
        <f>P$205*P$7</f>
        <v>0</v>
      </c>
      <c r="Q705" s="111">
        <f>Q$205*Q$7</f>
        <v>0</v>
      </c>
      <c r="R705" s="9"/>
      <c r="S705" s="12"/>
      <c r="T705" s="12"/>
      <c r="U705" s="12"/>
      <c r="V705" s="12"/>
      <c r="W705" s="12"/>
      <c r="X705" s="12"/>
      <c r="Y705" s="12"/>
      <c r="Z705" s="12"/>
      <c r="AA705" s="221"/>
      <c r="AB705" s="221"/>
      <c r="AC705" s="221"/>
      <c r="AD705" s="221"/>
      <c r="AE705" s="221"/>
      <c r="AF705" s="221"/>
      <c r="AG705" s="221"/>
      <c r="AH705" s="221"/>
      <c r="AI705" s="221"/>
      <c r="AJ705" s="221"/>
      <c r="AK705" s="221"/>
      <c r="AL705" s="221"/>
      <c r="AM705" s="221"/>
      <c r="AN705" s="221"/>
      <c r="AO705" s="221"/>
      <c r="AP705" s="221"/>
      <c r="AQ705" s="221"/>
      <c r="AR705" s="221"/>
      <c r="AS705" s="221"/>
      <c r="AT705" s="221"/>
      <c r="AU705" s="221"/>
      <c r="AV705" s="221"/>
      <c r="AW705" s="221"/>
      <c r="AX705" s="221"/>
      <c r="AY705" s="221"/>
      <c r="AZ705" s="221"/>
      <c r="BA705" s="221"/>
      <c r="BB705" s="221"/>
      <c r="BC705" s="221"/>
      <c r="BD705" s="12"/>
      <c r="BE705" s="12"/>
      <c r="BF705" s="12"/>
      <c r="BG705" s="12"/>
      <c r="BH705" s="12"/>
      <c r="BI705" s="12"/>
      <c r="BJ705" s="12"/>
      <c r="BK705" s="12"/>
      <c r="BL705" s="12"/>
    </row>
    <row r="706" spans="1:64" ht="12" hidden="1" customHeight="1" outlineLevel="1">
      <c r="A706" s="9"/>
      <c r="B706" s="9"/>
      <c r="C706" s="9"/>
      <c r="D706" s="270" t="str">
        <f>Asset11</f>
        <v>other</v>
      </c>
      <c r="E706" s="9"/>
      <c r="F706" s="9"/>
      <c r="G706" s="201">
        <f t="shared" si="88"/>
        <v>-1.652731229245967</v>
      </c>
      <c r="H706" s="642">
        <f>-'SPA actual depreciation'!L690/1000</f>
        <v>-1.6648019078409066</v>
      </c>
      <c r="I706" s="642">
        <f>-'SPA actual depreciation'!M690/1000</f>
        <v>-1.7708683632271884</v>
      </c>
      <c r="J706" s="642">
        <f>-'SPA actual depreciation'!N690/1000</f>
        <v>-1.8593203762911716</v>
      </c>
      <c r="K706" s="642">
        <f>-'SPA actual depreciation'!O690/1000</f>
        <v>-1.9250936158223029</v>
      </c>
      <c r="L706" s="642">
        <f>-'SPA actual depreciation'!P690/1000</f>
        <v>-2.2217220295100177</v>
      </c>
      <c r="M706" s="642">
        <f>-'SPA actual depreciation'!Q690/1000</f>
        <v>-2.6720807234016508</v>
      </c>
      <c r="N706" s="111">
        <f>N$218*N$7</f>
        <v>0</v>
      </c>
      <c r="O706" s="111">
        <f>O$218*O$7</f>
        <v>0</v>
      </c>
      <c r="P706" s="111">
        <f>P$218*P$7</f>
        <v>0</v>
      </c>
      <c r="Q706" s="111">
        <f>Q$218*Q$7</f>
        <v>0</v>
      </c>
      <c r="R706" s="9"/>
      <c r="S706" s="12"/>
      <c r="T706" s="12"/>
      <c r="U706" s="12"/>
      <c r="V706" s="12"/>
      <c r="W706" s="12"/>
      <c r="X706" s="12"/>
      <c r="Y706" s="12"/>
      <c r="Z706" s="12"/>
      <c r="AA706" s="221"/>
      <c r="AB706" s="221"/>
      <c r="AC706" s="221"/>
      <c r="AD706" s="221"/>
      <c r="AE706" s="221"/>
      <c r="AF706" s="221"/>
      <c r="AG706" s="221"/>
      <c r="AH706" s="221"/>
      <c r="AI706" s="221"/>
      <c r="AJ706" s="221"/>
      <c r="AK706" s="221"/>
      <c r="AL706" s="221"/>
      <c r="AM706" s="221"/>
      <c r="AN706" s="221"/>
      <c r="AO706" s="221"/>
      <c r="AP706" s="221"/>
      <c r="AQ706" s="221"/>
      <c r="AR706" s="221"/>
      <c r="AS706" s="221"/>
      <c r="AT706" s="221"/>
      <c r="AU706" s="221"/>
      <c r="AV706" s="221"/>
      <c r="AW706" s="221"/>
      <c r="AX706" s="221"/>
      <c r="AY706" s="221"/>
      <c r="AZ706" s="221"/>
      <c r="BA706" s="221"/>
      <c r="BB706" s="221"/>
      <c r="BC706" s="221"/>
      <c r="BD706" s="12"/>
      <c r="BE706" s="12"/>
      <c r="BF706" s="12"/>
      <c r="BG706" s="12"/>
      <c r="BH706" s="12"/>
      <c r="BI706" s="12"/>
      <c r="BJ706" s="12"/>
      <c r="BK706" s="12"/>
      <c r="BL706" s="12"/>
    </row>
    <row r="707" spans="1:64" ht="12" hidden="1" customHeight="1" outlineLevel="1">
      <c r="A707" s="9"/>
      <c r="B707" s="9"/>
      <c r="C707" s="9"/>
      <c r="D707" s="270" t="str">
        <f>Asset12</f>
        <v>premises</v>
      </c>
      <c r="E707" s="9"/>
      <c r="F707" s="9"/>
      <c r="G707" s="201">
        <f t="shared" si="88"/>
        <v>-1.911211058171556</v>
      </c>
      <c r="H707" s="642">
        <f>-'SPA actual depreciation'!L691/1000</f>
        <v>-1.4242930952780015</v>
      </c>
      <c r="I707" s="642">
        <f>-'SPA actual depreciation'!M691/1000</f>
        <v>-1.4746310219702994</v>
      </c>
      <c r="J707" s="642">
        <f>-'SPA actual depreciation'!N691/1000</f>
        <v>-1.4216157942466969</v>
      </c>
      <c r="K707" s="642">
        <f>-'SPA actual depreciation'!O691/1000</f>
        <v>-1.0938890238692083</v>
      </c>
      <c r="L707" s="642">
        <f>-'SPA actual depreciation'!P691/1000</f>
        <v>-1.1428682233815177</v>
      </c>
      <c r="M707" s="642">
        <f>-'SPA actual depreciation'!Q691/1000</f>
        <v>-1.0827902716565891</v>
      </c>
      <c r="N707" s="111">
        <f>N$231*N$7</f>
        <v>0</v>
      </c>
      <c r="O707" s="111">
        <f>O$231*O$7</f>
        <v>0</v>
      </c>
      <c r="P707" s="111">
        <f>P$231*P$7</f>
        <v>0</v>
      </c>
      <c r="Q707" s="111">
        <f>Q$231*Q$7</f>
        <v>0</v>
      </c>
      <c r="R707" s="9"/>
      <c r="S707" s="12"/>
      <c r="T707" s="12"/>
      <c r="U707" s="12"/>
      <c r="V707" s="12"/>
      <c r="W707" s="12"/>
      <c r="X707" s="12"/>
      <c r="Y707" s="12"/>
      <c r="Z707" s="12"/>
      <c r="AA707" s="221"/>
      <c r="AB707" s="221"/>
      <c r="AC707" s="221"/>
      <c r="AD707" s="221"/>
      <c r="AE707" s="221"/>
      <c r="AF707" s="221"/>
      <c r="AG707" s="221"/>
      <c r="AH707" s="221"/>
      <c r="AI707" s="221"/>
      <c r="AJ707" s="221"/>
      <c r="AK707" s="221"/>
      <c r="AL707" s="221"/>
      <c r="AM707" s="221"/>
      <c r="AN707" s="221"/>
      <c r="AO707" s="221"/>
      <c r="AP707" s="221"/>
      <c r="AQ707" s="221"/>
      <c r="AR707" s="221"/>
      <c r="AS707" s="221"/>
      <c r="AT707" s="221"/>
      <c r="AU707" s="221"/>
      <c r="AV707" s="221"/>
      <c r="AW707" s="221"/>
      <c r="AX707" s="221"/>
      <c r="AY707" s="221"/>
      <c r="AZ707" s="221"/>
      <c r="BA707" s="221"/>
      <c r="BB707" s="221"/>
      <c r="BC707" s="221"/>
      <c r="BD707" s="12"/>
      <c r="BE707" s="12"/>
      <c r="BF707" s="12"/>
      <c r="BG707" s="12"/>
      <c r="BH707" s="12"/>
      <c r="BI707" s="12"/>
      <c r="BJ707" s="12"/>
      <c r="BK707" s="12"/>
      <c r="BL707" s="12"/>
    </row>
    <row r="708" spans="1:64" ht="12" hidden="1" customHeight="1" outlineLevel="1">
      <c r="A708" s="9"/>
      <c r="B708" s="9"/>
      <c r="C708" s="9"/>
      <c r="D708" s="270" t="str">
        <f>Asset13</f>
        <v>Land</v>
      </c>
      <c r="E708" s="9"/>
      <c r="F708" s="9"/>
      <c r="G708" s="201">
        <f t="shared" si="88"/>
        <v>-0.34525136259926636</v>
      </c>
      <c r="H708" s="642">
        <f>-'SPA actual depreciation'!L692/1000</f>
        <v>0</v>
      </c>
      <c r="I708" s="642">
        <f>-'SPA actual depreciation'!M692/1000</f>
        <v>0</v>
      </c>
      <c r="J708" s="642">
        <f>-'SPA actual depreciation'!N692/1000</f>
        <v>0</v>
      </c>
      <c r="K708" s="642">
        <f>-'SPA actual depreciation'!O692/1000</f>
        <v>0</v>
      </c>
      <c r="L708" s="642">
        <f>-'SPA actual depreciation'!P692/1000</f>
        <v>0</v>
      </c>
      <c r="M708" s="642">
        <f>-'SPA actual depreciation'!Q692/1000</f>
        <v>0</v>
      </c>
      <c r="N708" s="111">
        <f>N$244*N$7</f>
        <v>0</v>
      </c>
      <c r="O708" s="111">
        <f>O$244*O$7</f>
        <v>0</v>
      </c>
      <c r="P708" s="111">
        <f>P$244*P$7</f>
        <v>0</v>
      </c>
      <c r="Q708" s="111">
        <f>Q$244*Q$7</f>
        <v>0</v>
      </c>
      <c r="R708" s="9"/>
      <c r="S708" s="12"/>
      <c r="T708" s="12"/>
      <c r="U708" s="12"/>
      <c r="V708" s="12"/>
      <c r="W708" s="12"/>
      <c r="X708" s="12"/>
      <c r="Y708" s="12"/>
      <c r="Z708" s="12"/>
      <c r="AA708" s="221"/>
      <c r="AB708" s="221"/>
      <c r="AC708" s="221"/>
      <c r="AD708" s="221"/>
      <c r="AE708" s="221"/>
      <c r="AF708" s="221"/>
      <c r="AG708" s="221"/>
      <c r="AH708" s="221"/>
      <c r="AI708" s="221"/>
      <c r="AJ708" s="221"/>
      <c r="AK708" s="221"/>
      <c r="AL708" s="221"/>
      <c r="AM708" s="221"/>
      <c r="AN708" s="221"/>
      <c r="AO708" s="221"/>
      <c r="AP708" s="221"/>
      <c r="AQ708" s="221"/>
      <c r="AR708" s="221"/>
      <c r="AS708" s="221"/>
      <c r="AT708" s="221"/>
      <c r="AU708" s="221"/>
      <c r="AV708" s="221"/>
      <c r="AW708" s="221"/>
      <c r="AX708" s="221"/>
      <c r="AY708" s="221"/>
      <c r="AZ708" s="221"/>
      <c r="BA708" s="221"/>
      <c r="BB708" s="221"/>
      <c r="BC708" s="221"/>
      <c r="BD708" s="12"/>
      <c r="BE708" s="12"/>
      <c r="BF708" s="12"/>
      <c r="BG708" s="12"/>
      <c r="BH708" s="12"/>
      <c r="BI708" s="12"/>
      <c r="BJ708" s="12"/>
      <c r="BK708" s="12"/>
      <c r="BL708" s="12"/>
    </row>
    <row r="709" spans="1:64" ht="12" hidden="1" customHeight="1" outlineLevel="1">
      <c r="A709" s="9"/>
      <c r="B709" s="9"/>
      <c r="C709" s="9"/>
      <c r="D709" s="270" t="str">
        <f>Asset14</f>
        <v>Easements</v>
      </c>
      <c r="E709" s="9"/>
      <c r="F709" s="9"/>
      <c r="G709" s="201">
        <f t="shared" si="88"/>
        <v>-0.38015832738626898</v>
      </c>
      <c r="H709" s="642">
        <f>-'SPA actual depreciation'!L693/1000</f>
        <v>0</v>
      </c>
      <c r="I709" s="642">
        <f>-'SPA actual depreciation'!M693/1000</f>
        <v>0</v>
      </c>
      <c r="J709" s="642">
        <f>-'SPA actual depreciation'!N693/1000</f>
        <v>0</v>
      </c>
      <c r="K709" s="642">
        <f>-'SPA actual depreciation'!O693/1000</f>
        <v>0</v>
      </c>
      <c r="L709" s="642">
        <f>-'SPA actual depreciation'!P693/1000</f>
        <v>0</v>
      </c>
      <c r="M709" s="642">
        <f>-'SPA actual depreciation'!Q693/1000</f>
        <v>0</v>
      </c>
      <c r="N709" s="111">
        <f>N$257*N$7</f>
        <v>0</v>
      </c>
      <c r="O709" s="111">
        <f>O$257*O$7</f>
        <v>0</v>
      </c>
      <c r="P709" s="111">
        <f>P$257*P$7</f>
        <v>0</v>
      </c>
      <c r="Q709" s="111">
        <f>Q$257*Q$7</f>
        <v>0</v>
      </c>
      <c r="R709" s="9"/>
      <c r="S709" s="12"/>
      <c r="T709" s="12"/>
      <c r="U709" s="12"/>
      <c r="V709" s="12"/>
      <c r="W709" s="12"/>
      <c r="X709" s="12"/>
      <c r="Y709" s="12"/>
      <c r="Z709" s="12"/>
      <c r="AA709" s="221"/>
      <c r="AB709" s="221"/>
      <c r="AC709" s="221"/>
      <c r="AD709" s="221"/>
      <c r="AE709" s="221"/>
      <c r="AF709" s="221"/>
      <c r="AG709" s="221"/>
      <c r="AH709" s="221"/>
      <c r="AI709" s="221"/>
      <c r="AJ709" s="221"/>
      <c r="AK709" s="221"/>
      <c r="AL709" s="221"/>
      <c r="AM709" s="221"/>
      <c r="AN709" s="221"/>
      <c r="AO709" s="221"/>
      <c r="AP709" s="221"/>
      <c r="AQ709" s="221"/>
      <c r="AR709" s="221"/>
      <c r="AS709" s="221"/>
      <c r="AT709" s="221"/>
      <c r="AU709" s="221"/>
      <c r="AV709" s="221"/>
      <c r="AW709" s="221"/>
      <c r="AX709" s="221"/>
      <c r="AY709" s="221"/>
      <c r="AZ709" s="221"/>
      <c r="BA709" s="221"/>
      <c r="BB709" s="221"/>
      <c r="BC709" s="221"/>
      <c r="BD709" s="12"/>
      <c r="BE709" s="12"/>
      <c r="BF709" s="12"/>
      <c r="BG709" s="12"/>
      <c r="BH709" s="12"/>
      <c r="BI709" s="12"/>
      <c r="BJ709" s="12"/>
      <c r="BK709" s="12"/>
      <c r="BL709" s="12"/>
    </row>
    <row r="710" spans="1:64" ht="12" hidden="1" customHeight="1" outlineLevel="1">
      <c r="A710" s="9"/>
      <c r="B710" s="9"/>
      <c r="C710" s="9"/>
      <c r="D710" s="270">
        <f>Asset15</f>
        <v>0</v>
      </c>
      <c r="E710" s="9"/>
      <c r="F710" s="9"/>
      <c r="G710" s="201">
        <f t="shared" si="88"/>
        <v>0</v>
      </c>
      <c r="H710" s="111">
        <f t="shared" ref="H710:Q710" si="89">H$270*H$7</f>
        <v>0</v>
      </c>
      <c r="I710" s="111">
        <f t="shared" si="89"/>
        <v>0</v>
      </c>
      <c r="J710" s="111">
        <f t="shared" si="89"/>
        <v>0</v>
      </c>
      <c r="K710" s="111">
        <f t="shared" si="89"/>
        <v>0</v>
      </c>
      <c r="L710" s="111">
        <f t="shared" si="89"/>
        <v>0</v>
      </c>
      <c r="M710" s="111">
        <f t="shared" si="89"/>
        <v>0</v>
      </c>
      <c r="N710" s="111">
        <f t="shared" si="89"/>
        <v>0</v>
      </c>
      <c r="O710" s="111">
        <f t="shared" si="89"/>
        <v>0</v>
      </c>
      <c r="P710" s="111">
        <f t="shared" si="89"/>
        <v>0</v>
      </c>
      <c r="Q710" s="111">
        <f t="shared" si="89"/>
        <v>0</v>
      </c>
      <c r="R710" s="9"/>
      <c r="S710" s="12"/>
      <c r="T710" s="12"/>
      <c r="U710" s="12"/>
      <c r="V710" s="12"/>
      <c r="W710" s="12"/>
      <c r="X710" s="12"/>
      <c r="Y710" s="12"/>
      <c r="Z710" s="12"/>
      <c r="AA710" s="221"/>
      <c r="AB710" s="221"/>
      <c r="AC710" s="221"/>
      <c r="AD710" s="221"/>
      <c r="AE710" s="221"/>
      <c r="AF710" s="221"/>
      <c r="AG710" s="221"/>
      <c r="AH710" s="221"/>
      <c r="AI710" s="221"/>
      <c r="AJ710" s="221"/>
      <c r="AK710" s="221"/>
      <c r="AL710" s="221"/>
      <c r="AM710" s="221"/>
      <c r="AN710" s="221"/>
      <c r="AO710" s="221"/>
      <c r="AP710" s="221"/>
      <c r="AQ710" s="221"/>
      <c r="AR710" s="221"/>
      <c r="AS710" s="221"/>
      <c r="AT710" s="221"/>
      <c r="AU710" s="221"/>
      <c r="AV710" s="221"/>
      <c r="AW710" s="221"/>
      <c r="AX710" s="221"/>
      <c r="AY710" s="221"/>
      <c r="AZ710" s="221"/>
      <c r="BA710" s="221"/>
      <c r="BB710" s="221"/>
      <c r="BC710" s="221"/>
      <c r="BD710" s="12"/>
      <c r="BE710" s="12"/>
      <c r="BF710" s="12"/>
      <c r="BG710" s="12"/>
      <c r="BH710" s="12"/>
      <c r="BI710" s="12"/>
      <c r="BJ710" s="12"/>
      <c r="BK710" s="12"/>
      <c r="BL710" s="12"/>
    </row>
    <row r="711" spans="1:64" ht="12" hidden="1" customHeight="1" outlineLevel="1">
      <c r="A711" s="9"/>
      <c r="B711" s="9"/>
      <c r="C711" s="9"/>
      <c r="D711" s="270">
        <f>Asset16</f>
        <v>0</v>
      </c>
      <c r="E711" s="9"/>
      <c r="F711" s="9"/>
      <c r="G711" s="201">
        <f t="shared" si="88"/>
        <v>0</v>
      </c>
      <c r="H711" s="111">
        <f t="shared" ref="H711:Q711" si="90">H$283*H$7</f>
        <v>0</v>
      </c>
      <c r="I711" s="111">
        <f t="shared" si="90"/>
        <v>0</v>
      </c>
      <c r="J711" s="111">
        <f t="shared" si="90"/>
        <v>0</v>
      </c>
      <c r="K711" s="111">
        <f t="shared" si="90"/>
        <v>0</v>
      </c>
      <c r="L711" s="111">
        <f t="shared" si="90"/>
        <v>0</v>
      </c>
      <c r="M711" s="111">
        <f t="shared" si="90"/>
        <v>0</v>
      </c>
      <c r="N711" s="111">
        <f t="shared" si="90"/>
        <v>0</v>
      </c>
      <c r="O711" s="111">
        <f t="shared" si="90"/>
        <v>0</v>
      </c>
      <c r="P711" s="111">
        <f t="shared" si="90"/>
        <v>0</v>
      </c>
      <c r="Q711" s="111">
        <f t="shared" si="90"/>
        <v>0</v>
      </c>
      <c r="R711" s="9"/>
      <c r="S711" s="12"/>
      <c r="T711" s="12"/>
      <c r="U711" s="12"/>
      <c r="V711" s="12"/>
      <c r="W711" s="12"/>
      <c r="X711" s="12"/>
      <c r="Y711" s="12"/>
      <c r="Z711" s="12"/>
      <c r="AA711" s="221"/>
      <c r="AB711" s="221"/>
      <c r="AC711" s="221"/>
      <c r="AD711" s="221"/>
      <c r="AE711" s="221"/>
      <c r="AF711" s="221"/>
      <c r="AG711" s="221"/>
      <c r="AH711" s="221"/>
      <c r="AI711" s="221"/>
      <c r="AJ711" s="221"/>
      <c r="AK711" s="221"/>
      <c r="AL711" s="221"/>
      <c r="AM711" s="221"/>
      <c r="AN711" s="221"/>
      <c r="AO711" s="221"/>
      <c r="AP711" s="221"/>
      <c r="AQ711" s="221"/>
      <c r="AR711" s="221"/>
      <c r="AS711" s="221"/>
      <c r="AT711" s="221"/>
      <c r="AU711" s="221"/>
      <c r="AV711" s="221"/>
      <c r="AW711" s="221"/>
      <c r="AX711" s="221"/>
      <c r="AY711" s="221"/>
      <c r="AZ711" s="221"/>
      <c r="BA711" s="221"/>
      <c r="BB711" s="221"/>
      <c r="BC711" s="221"/>
      <c r="BD711" s="12"/>
      <c r="BE711" s="12"/>
      <c r="BF711" s="12"/>
      <c r="BG711" s="12"/>
      <c r="BH711" s="12"/>
      <c r="BI711" s="12"/>
      <c r="BJ711" s="12"/>
      <c r="BK711" s="12"/>
      <c r="BL711" s="12"/>
    </row>
    <row r="712" spans="1:64" ht="12" hidden="1" customHeight="1" outlineLevel="1">
      <c r="A712" s="9"/>
      <c r="B712" s="9"/>
      <c r="C712" s="9"/>
      <c r="D712" s="270">
        <f>Asset17</f>
        <v>0</v>
      </c>
      <c r="E712" s="9"/>
      <c r="F712" s="9"/>
      <c r="G712" s="201">
        <f t="shared" si="88"/>
        <v>0</v>
      </c>
      <c r="H712" s="111">
        <f t="shared" ref="H712:Q712" si="91">H$296*H$7</f>
        <v>0</v>
      </c>
      <c r="I712" s="111">
        <f t="shared" si="91"/>
        <v>0</v>
      </c>
      <c r="J712" s="111">
        <f t="shared" si="91"/>
        <v>0</v>
      </c>
      <c r="K712" s="111">
        <f t="shared" si="91"/>
        <v>0</v>
      </c>
      <c r="L712" s="111">
        <f t="shared" si="91"/>
        <v>0</v>
      </c>
      <c r="M712" s="111">
        <f t="shared" si="91"/>
        <v>0</v>
      </c>
      <c r="N712" s="111">
        <f t="shared" si="91"/>
        <v>0</v>
      </c>
      <c r="O712" s="111">
        <f t="shared" si="91"/>
        <v>0</v>
      </c>
      <c r="P712" s="111">
        <f t="shared" si="91"/>
        <v>0</v>
      </c>
      <c r="Q712" s="111">
        <f t="shared" si="91"/>
        <v>0</v>
      </c>
      <c r="R712" s="9"/>
      <c r="S712" s="12"/>
      <c r="T712" s="12"/>
      <c r="U712" s="12"/>
      <c r="V712" s="12"/>
      <c r="W712" s="12"/>
      <c r="X712" s="12"/>
      <c r="Y712" s="12"/>
      <c r="Z712" s="12"/>
      <c r="AA712" s="221"/>
      <c r="AB712" s="221"/>
      <c r="AC712" s="221"/>
      <c r="AD712" s="221"/>
      <c r="AE712" s="221"/>
      <c r="AF712" s="221"/>
      <c r="AG712" s="221"/>
      <c r="AH712" s="221"/>
      <c r="AI712" s="221"/>
      <c r="AJ712" s="221"/>
      <c r="AK712" s="221"/>
      <c r="AL712" s="221"/>
      <c r="AM712" s="221"/>
      <c r="AN712" s="221"/>
      <c r="AO712" s="221"/>
      <c r="AP712" s="221"/>
      <c r="AQ712" s="221"/>
      <c r="AR712" s="221"/>
      <c r="AS712" s="221"/>
      <c r="AT712" s="221"/>
      <c r="AU712" s="221"/>
      <c r="AV712" s="221"/>
      <c r="AW712" s="221"/>
      <c r="AX712" s="221"/>
      <c r="AY712" s="221"/>
      <c r="AZ712" s="221"/>
      <c r="BA712" s="221"/>
      <c r="BB712" s="221"/>
      <c r="BC712" s="221"/>
      <c r="BD712" s="12"/>
      <c r="BE712" s="12"/>
      <c r="BF712" s="12"/>
      <c r="BG712" s="12"/>
      <c r="BH712" s="12"/>
      <c r="BI712" s="12"/>
      <c r="BJ712" s="12"/>
      <c r="BK712" s="12"/>
      <c r="BL712" s="12"/>
    </row>
    <row r="713" spans="1:64" ht="12" hidden="1" customHeight="1" outlineLevel="1">
      <c r="A713" s="9"/>
      <c r="B713" s="9"/>
      <c r="C713" s="9"/>
      <c r="D713" s="270">
        <f>Asset18</f>
        <v>0</v>
      </c>
      <c r="E713" s="9"/>
      <c r="F713" s="9"/>
      <c r="G713" s="201">
        <f t="shared" si="88"/>
        <v>0</v>
      </c>
      <c r="H713" s="111">
        <f t="shared" ref="H713:Q713" si="92">H$309*H$7</f>
        <v>0</v>
      </c>
      <c r="I713" s="111">
        <f t="shared" si="92"/>
        <v>0</v>
      </c>
      <c r="J713" s="111">
        <f t="shared" si="92"/>
        <v>0</v>
      </c>
      <c r="K713" s="111">
        <f t="shared" si="92"/>
        <v>0</v>
      </c>
      <c r="L713" s="111">
        <f t="shared" si="92"/>
        <v>0</v>
      </c>
      <c r="M713" s="111">
        <f t="shared" si="92"/>
        <v>0</v>
      </c>
      <c r="N713" s="111">
        <f t="shared" si="92"/>
        <v>0</v>
      </c>
      <c r="O713" s="111">
        <f t="shared" si="92"/>
        <v>0</v>
      </c>
      <c r="P713" s="111">
        <f t="shared" si="92"/>
        <v>0</v>
      </c>
      <c r="Q713" s="111">
        <f t="shared" si="92"/>
        <v>0</v>
      </c>
      <c r="R713" s="9"/>
      <c r="S713" s="12"/>
      <c r="T713" s="12"/>
      <c r="U713" s="12"/>
      <c r="V713" s="12"/>
      <c r="W713" s="12"/>
      <c r="X713" s="12"/>
      <c r="Y713" s="12"/>
      <c r="Z713" s="12"/>
      <c r="AA713" s="221"/>
      <c r="AB713" s="221"/>
      <c r="AC713" s="221"/>
      <c r="AD713" s="221"/>
      <c r="AE713" s="221"/>
      <c r="AF713" s="221"/>
      <c r="AG713" s="221"/>
      <c r="AH713" s="221"/>
      <c r="AI713" s="221"/>
      <c r="AJ713" s="221"/>
      <c r="AK713" s="221"/>
      <c r="AL713" s="221"/>
      <c r="AM713" s="221"/>
      <c r="AN713" s="221"/>
      <c r="AO713" s="221"/>
      <c r="AP713" s="221"/>
      <c r="AQ713" s="221"/>
      <c r="AR713" s="221"/>
      <c r="AS713" s="221"/>
      <c r="AT713" s="221"/>
      <c r="AU713" s="221"/>
      <c r="AV713" s="221"/>
      <c r="AW713" s="221"/>
      <c r="AX713" s="221"/>
      <c r="AY713" s="221"/>
      <c r="AZ713" s="221"/>
      <c r="BA713" s="221"/>
      <c r="BB713" s="221"/>
      <c r="BC713" s="221"/>
      <c r="BD713" s="12"/>
      <c r="BE713" s="12"/>
      <c r="BF713" s="12"/>
      <c r="BG713" s="12"/>
      <c r="BH713" s="12"/>
      <c r="BI713" s="12"/>
      <c r="BJ713" s="12"/>
      <c r="BK713" s="12"/>
      <c r="BL713" s="12"/>
    </row>
    <row r="714" spans="1:64" ht="12" hidden="1" customHeight="1" outlineLevel="1">
      <c r="A714" s="9"/>
      <c r="B714" s="9"/>
      <c r="C714" s="9"/>
      <c r="D714" s="270">
        <f>Asset19</f>
        <v>0</v>
      </c>
      <c r="E714" s="9"/>
      <c r="F714" s="9"/>
      <c r="G714" s="201">
        <f t="shared" si="88"/>
        <v>0</v>
      </c>
      <c r="H714" s="111">
        <f t="shared" ref="H714:Q714" si="93">H$322*H$7</f>
        <v>0</v>
      </c>
      <c r="I714" s="111">
        <f t="shared" si="93"/>
        <v>0</v>
      </c>
      <c r="J714" s="111">
        <f t="shared" si="93"/>
        <v>0</v>
      </c>
      <c r="K714" s="111">
        <f t="shared" si="93"/>
        <v>0</v>
      </c>
      <c r="L714" s="111">
        <f t="shared" si="93"/>
        <v>0</v>
      </c>
      <c r="M714" s="111">
        <f t="shared" si="93"/>
        <v>0</v>
      </c>
      <c r="N714" s="111">
        <f t="shared" si="93"/>
        <v>0</v>
      </c>
      <c r="O714" s="111">
        <f t="shared" si="93"/>
        <v>0</v>
      </c>
      <c r="P714" s="111">
        <f t="shared" si="93"/>
        <v>0</v>
      </c>
      <c r="Q714" s="111">
        <f t="shared" si="93"/>
        <v>0</v>
      </c>
      <c r="R714" s="9"/>
      <c r="S714" s="12"/>
      <c r="T714" s="12"/>
      <c r="U714" s="12"/>
      <c r="V714" s="12"/>
      <c r="W714" s="12"/>
      <c r="X714" s="12"/>
      <c r="Y714" s="12"/>
      <c r="Z714" s="12"/>
      <c r="AA714" s="221"/>
      <c r="AB714" s="221"/>
      <c r="AC714" s="221"/>
      <c r="AD714" s="221"/>
      <c r="AE714" s="221"/>
      <c r="AF714" s="221"/>
      <c r="AG714" s="221"/>
      <c r="AH714" s="221"/>
      <c r="AI714" s="221"/>
      <c r="AJ714" s="221"/>
      <c r="AK714" s="221"/>
      <c r="AL714" s="221"/>
      <c r="AM714" s="221"/>
      <c r="AN714" s="221"/>
      <c r="AO714" s="221"/>
      <c r="AP714" s="221"/>
      <c r="AQ714" s="221"/>
      <c r="AR714" s="221"/>
      <c r="AS714" s="221"/>
      <c r="AT714" s="221"/>
      <c r="AU714" s="221"/>
      <c r="AV714" s="221"/>
      <c r="AW714" s="221"/>
      <c r="AX714" s="221"/>
      <c r="AY714" s="221"/>
      <c r="AZ714" s="221"/>
      <c r="BA714" s="221"/>
      <c r="BB714" s="221"/>
      <c r="BC714" s="221"/>
      <c r="BD714" s="12"/>
      <c r="BE714" s="12"/>
      <c r="BF714" s="12"/>
      <c r="BG714" s="12"/>
      <c r="BH714" s="12"/>
      <c r="BI714" s="12"/>
      <c r="BJ714" s="12"/>
      <c r="BK714" s="12"/>
      <c r="BL714" s="12"/>
    </row>
    <row r="715" spans="1:64" ht="12" hidden="1" customHeight="1" outlineLevel="1">
      <c r="A715" s="9"/>
      <c r="B715" s="9"/>
      <c r="C715" s="9"/>
      <c r="D715" s="270">
        <f>Asset20</f>
        <v>0</v>
      </c>
      <c r="E715" s="9"/>
      <c r="F715" s="9"/>
      <c r="G715" s="201">
        <f t="shared" si="88"/>
        <v>0</v>
      </c>
      <c r="H715" s="111">
        <f>H$335*H$7</f>
        <v>0</v>
      </c>
      <c r="I715" s="111">
        <f t="shared" ref="I715:Q715" si="94">I$335*I$7</f>
        <v>0</v>
      </c>
      <c r="J715" s="111">
        <f t="shared" si="94"/>
        <v>0</v>
      </c>
      <c r="K715" s="111">
        <f t="shared" si="94"/>
        <v>0</v>
      </c>
      <c r="L715" s="111">
        <f t="shared" si="94"/>
        <v>0</v>
      </c>
      <c r="M715" s="111">
        <f t="shared" si="94"/>
        <v>0</v>
      </c>
      <c r="N715" s="111">
        <f t="shared" si="94"/>
        <v>0</v>
      </c>
      <c r="O715" s="111">
        <f t="shared" si="94"/>
        <v>0</v>
      </c>
      <c r="P715" s="111">
        <f t="shared" si="94"/>
        <v>0</v>
      </c>
      <c r="Q715" s="111">
        <f t="shared" si="94"/>
        <v>0</v>
      </c>
      <c r="R715" s="9"/>
      <c r="S715" s="12"/>
      <c r="T715" s="12"/>
      <c r="U715" s="12"/>
      <c r="V715" s="12"/>
      <c r="W715" s="12"/>
      <c r="X715" s="12"/>
      <c r="Y715" s="12"/>
      <c r="Z715" s="12"/>
      <c r="AA715" s="221"/>
      <c r="AB715" s="221"/>
      <c r="AC715" s="221"/>
      <c r="AD715" s="221"/>
      <c r="AE715" s="221"/>
      <c r="AF715" s="221"/>
      <c r="AG715" s="221"/>
      <c r="AH715" s="221"/>
      <c r="AI715" s="221"/>
      <c r="AJ715" s="221"/>
      <c r="AK715" s="221"/>
      <c r="AL715" s="221"/>
      <c r="AM715" s="221"/>
      <c r="AN715" s="221"/>
      <c r="AO715" s="221"/>
      <c r="AP715" s="221"/>
      <c r="AQ715" s="221"/>
      <c r="AR715" s="221"/>
      <c r="AS715" s="221"/>
      <c r="AT715" s="221"/>
      <c r="AU715" s="221"/>
      <c r="AV715" s="221"/>
      <c r="AW715" s="221"/>
      <c r="AX715" s="221"/>
      <c r="AY715" s="221"/>
      <c r="AZ715" s="221"/>
      <c r="BA715" s="221"/>
      <c r="BB715" s="221"/>
      <c r="BC715" s="221"/>
      <c r="BD715" s="12"/>
      <c r="BE715" s="12"/>
      <c r="BF715" s="12"/>
      <c r="BG715" s="12"/>
      <c r="BH715" s="12"/>
      <c r="BI715" s="12"/>
      <c r="BJ715" s="12"/>
      <c r="BK715" s="12"/>
      <c r="BL715" s="12"/>
    </row>
    <row r="716" spans="1:64" ht="12" hidden="1" customHeight="1" outlineLevel="1">
      <c r="A716" s="9"/>
      <c r="B716" s="9"/>
      <c r="C716" s="9"/>
      <c r="D716" s="270">
        <f>Asset21</f>
        <v>0</v>
      </c>
      <c r="E716" s="9"/>
      <c r="F716" s="9"/>
      <c r="G716" s="201">
        <f t="shared" si="88"/>
        <v>0</v>
      </c>
      <c r="H716" s="111">
        <f t="shared" ref="H716:Q716" si="95">H$348*H$7</f>
        <v>0</v>
      </c>
      <c r="I716" s="111">
        <f t="shared" si="95"/>
        <v>0</v>
      </c>
      <c r="J716" s="111">
        <f t="shared" si="95"/>
        <v>0</v>
      </c>
      <c r="K716" s="111">
        <f t="shared" si="95"/>
        <v>0</v>
      </c>
      <c r="L716" s="111">
        <f t="shared" si="95"/>
        <v>0</v>
      </c>
      <c r="M716" s="111">
        <f t="shared" si="95"/>
        <v>0</v>
      </c>
      <c r="N716" s="111">
        <f t="shared" si="95"/>
        <v>0</v>
      </c>
      <c r="O716" s="111">
        <f t="shared" si="95"/>
        <v>0</v>
      </c>
      <c r="P716" s="111">
        <f t="shared" si="95"/>
        <v>0</v>
      </c>
      <c r="Q716" s="111">
        <f t="shared" si="95"/>
        <v>0</v>
      </c>
      <c r="R716" s="9"/>
      <c r="S716" s="12"/>
      <c r="T716" s="12"/>
      <c r="U716" s="12"/>
      <c r="V716" s="12"/>
      <c r="W716" s="12"/>
      <c r="X716" s="12"/>
      <c r="Y716" s="12"/>
      <c r="Z716" s="12"/>
      <c r="AA716" s="221"/>
      <c r="AB716" s="221"/>
      <c r="AC716" s="221"/>
      <c r="AD716" s="221"/>
      <c r="AE716" s="221"/>
      <c r="AF716" s="221"/>
      <c r="AG716" s="221"/>
      <c r="AH716" s="221"/>
      <c r="AI716" s="221"/>
      <c r="AJ716" s="221"/>
      <c r="AK716" s="221"/>
      <c r="AL716" s="221"/>
      <c r="AM716" s="221"/>
      <c r="AN716" s="221"/>
      <c r="AO716" s="221"/>
      <c r="AP716" s="221"/>
      <c r="AQ716" s="221"/>
      <c r="AR716" s="221"/>
      <c r="AS716" s="221"/>
      <c r="AT716" s="221"/>
      <c r="AU716" s="221"/>
      <c r="AV716" s="221"/>
      <c r="AW716" s="221"/>
      <c r="AX716" s="221"/>
      <c r="AY716" s="221"/>
      <c r="AZ716" s="221"/>
      <c r="BA716" s="221"/>
      <c r="BB716" s="221"/>
      <c r="BC716" s="221"/>
      <c r="BD716" s="12"/>
      <c r="BE716" s="12"/>
      <c r="BF716" s="12"/>
      <c r="BG716" s="12"/>
      <c r="BH716" s="12"/>
      <c r="BI716" s="12"/>
      <c r="BJ716" s="12"/>
      <c r="BK716" s="12"/>
      <c r="BL716" s="12"/>
    </row>
    <row r="717" spans="1:64" ht="12" hidden="1" customHeight="1" outlineLevel="1">
      <c r="A717" s="9"/>
      <c r="B717" s="9"/>
      <c r="C717" s="9"/>
      <c r="D717" s="270">
        <f>Asset22</f>
        <v>0</v>
      </c>
      <c r="E717" s="9"/>
      <c r="F717" s="9"/>
      <c r="G717" s="201">
        <f t="shared" si="88"/>
        <v>0</v>
      </c>
      <c r="H717" s="111">
        <f>H$361*H$7</f>
        <v>0</v>
      </c>
      <c r="I717" s="111">
        <f t="shared" ref="I717:Q717" si="96">I$361*I$7</f>
        <v>0</v>
      </c>
      <c r="J717" s="111">
        <f t="shared" si="96"/>
        <v>0</v>
      </c>
      <c r="K717" s="111">
        <f t="shared" si="96"/>
        <v>0</v>
      </c>
      <c r="L717" s="111">
        <f t="shared" si="96"/>
        <v>0</v>
      </c>
      <c r="M717" s="111">
        <f t="shared" si="96"/>
        <v>0</v>
      </c>
      <c r="N717" s="111">
        <f t="shared" si="96"/>
        <v>0</v>
      </c>
      <c r="O717" s="111">
        <f t="shared" si="96"/>
        <v>0</v>
      </c>
      <c r="P717" s="111">
        <f t="shared" si="96"/>
        <v>0</v>
      </c>
      <c r="Q717" s="111">
        <f t="shared" si="96"/>
        <v>0</v>
      </c>
      <c r="R717" s="9"/>
      <c r="S717" s="12"/>
      <c r="T717" s="12"/>
      <c r="U717" s="12"/>
      <c r="V717" s="12"/>
      <c r="W717" s="12"/>
      <c r="X717" s="12"/>
      <c r="Y717" s="12"/>
      <c r="Z717" s="12"/>
      <c r="AA717" s="221"/>
      <c r="AB717" s="221"/>
      <c r="AC717" s="221"/>
      <c r="AD717" s="221"/>
      <c r="AE717" s="221"/>
      <c r="AF717" s="221"/>
      <c r="AG717" s="221"/>
      <c r="AH717" s="221"/>
      <c r="AI717" s="221"/>
      <c r="AJ717" s="221"/>
      <c r="AK717" s="221"/>
      <c r="AL717" s="221"/>
      <c r="AM717" s="221"/>
      <c r="AN717" s="221"/>
      <c r="AO717" s="221"/>
      <c r="AP717" s="221"/>
      <c r="AQ717" s="221"/>
      <c r="AR717" s="221"/>
      <c r="AS717" s="221"/>
      <c r="AT717" s="221"/>
      <c r="AU717" s="221"/>
      <c r="AV717" s="221"/>
      <c r="AW717" s="221"/>
      <c r="AX717" s="221"/>
      <c r="AY717" s="221"/>
      <c r="AZ717" s="221"/>
      <c r="BA717" s="221"/>
      <c r="BB717" s="221"/>
      <c r="BC717" s="221"/>
      <c r="BD717" s="12"/>
      <c r="BE717" s="12"/>
      <c r="BF717" s="12"/>
      <c r="BG717" s="12"/>
      <c r="BH717" s="12"/>
      <c r="BI717" s="12"/>
      <c r="BJ717" s="12"/>
      <c r="BK717" s="12"/>
      <c r="BL717" s="12"/>
    </row>
    <row r="718" spans="1:64" ht="12" hidden="1" customHeight="1" outlineLevel="1">
      <c r="A718" s="9"/>
      <c r="B718" s="9"/>
      <c r="C718" s="9"/>
      <c r="D718" s="270">
        <f>Asset23</f>
        <v>0</v>
      </c>
      <c r="E718" s="9"/>
      <c r="F718" s="9"/>
      <c r="G718" s="201">
        <f t="shared" si="88"/>
        <v>0</v>
      </c>
      <c r="H718" s="111">
        <f>H$374*H$7</f>
        <v>0</v>
      </c>
      <c r="I718" s="111">
        <f t="shared" ref="I718:P718" si="97">I$374*I$7</f>
        <v>0</v>
      </c>
      <c r="J718" s="111">
        <f t="shared" si="97"/>
        <v>0</v>
      </c>
      <c r="K718" s="111">
        <f t="shared" si="97"/>
        <v>0</v>
      </c>
      <c r="L718" s="111">
        <f t="shared" si="97"/>
        <v>0</v>
      </c>
      <c r="M718" s="111">
        <f t="shared" si="97"/>
        <v>0</v>
      </c>
      <c r="N718" s="111">
        <f t="shared" si="97"/>
        <v>0</v>
      </c>
      <c r="O718" s="111">
        <f t="shared" si="97"/>
        <v>0</v>
      </c>
      <c r="P718" s="111">
        <f t="shared" si="97"/>
        <v>0</v>
      </c>
      <c r="Q718" s="111">
        <f>Q$374*Q$7</f>
        <v>0</v>
      </c>
      <c r="R718" s="9"/>
      <c r="S718" s="12"/>
      <c r="T718" s="12"/>
      <c r="U718" s="12"/>
      <c r="V718" s="12"/>
      <c r="W718" s="12"/>
      <c r="X718" s="12"/>
      <c r="Y718" s="12"/>
      <c r="Z718" s="12"/>
      <c r="AA718" s="221"/>
      <c r="AB718" s="221"/>
      <c r="AC718" s="221"/>
      <c r="AD718" s="221"/>
      <c r="AE718" s="221"/>
      <c r="AF718" s="221"/>
      <c r="AG718" s="221"/>
      <c r="AH718" s="221"/>
      <c r="AI718" s="221"/>
      <c r="AJ718" s="221"/>
      <c r="AK718" s="221"/>
      <c r="AL718" s="221"/>
      <c r="AM718" s="221"/>
      <c r="AN718" s="221"/>
      <c r="AO718" s="221"/>
      <c r="AP718" s="221"/>
      <c r="AQ718" s="221"/>
      <c r="AR718" s="221"/>
      <c r="AS718" s="221"/>
      <c r="AT718" s="221"/>
      <c r="AU718" s="221"/>
      <c r="AV718" s="221"/>
      <c r="AW718" s="221"/>
      <c r="AX718" s="221"/>
      <c r="AY718" s="221"/>
      <c r="AZ718" s="221"/>
      <c r="BA718" s="221"/>
      <c r="BB718" s="221"/>
      <c r="BC718" s="221"/>
      <c r="BD718" s="12"/>
      <c r="BE718" s="12"/>
      <c r="BF718" s="12"/>
      <c r="BG718" s="12"/>
      <c r="BH718" s="12"/>
      <c r="BI718" s="12"/>
      <c r="BJ718" s="12"/>
      <c r="BK718" s="12"/>
      <c r="BL718" s="12"/>
    </row>
    <row r="719" spans="1:64" ht="12" hidden="1" customHeight="1" outlineLevel="1">
      <c r="A719" s="9"/>
      <c r="B719" s="9"/>
      <c r="C719" s="9"/>
      <c r="D719" s="270">
        <f>Asset24</f>
        <v>0</v>
      </c>
      <c r="E719" s="9"/>
      <c r="F719" s="9"/>
      <c r="G719" s="201">
        <f t="shared" si="88"/>
        <v>0</v>
      </c>
      <c r="H719" s="111">
        <f>H$387*H$7</f>
        <v>0</v>
      </c>
      <c r="I719" s="111">
        <f t="shared" ref="I719:P719" si="98">I$387*I$7</f>
        <v>0</v>
      </c>
      <c r="J719" s="111">
        <f t="shared" si="98"/>
        <v>0</v>
      </c>
      <c r="K719" s="111">
        <f t="shared" si="98"/>
        <v>0</v>
      </c>
      <c r="L719" s="111">
        <f t="shared" si="98"/>
        <v>0</v>
      </c>
      <c r="M719" s="111">
        <f t="shared" si="98"/>
        <v>0</v>
      </c>
      <c r="N719" s="111">
        <f t="shared" si="98"/>
        <v>0</v>
      </c>
      <c r="O719" s="111">
        <f t="shared" si="98"/>
        <v>0</v>
      </c>
      <c r="P719" s="111">
        <f t="shared" si="98"/>
        <v>0</v>
      </c>
      <c r="Q719" s="111">
        <f>Q$387*Q$7</f>
        <v>0</v>
      </c>
      <c r="R719" s="9"/>
      <c r="S719" s="12"/>
      <c r="T719" s="12"/>
      <c r="U719" s="12"/>
      <c r="V719" s="12"/>
      <c r="W719" s="12"/>
      <c r="X719" s="12"/>
      <c r="Y719" s="12"/>
      <c r="Z719" s="12"/>
      <c r="AA719" s="221"/>
      <c r="AB719" s="221"/>
      <c r="AC719" s="221"/>
      <c r="AD719" s="221"/>
      <c r="AE719" s="221"/>
      <c r="AF719" s="221"/>
      <c r="AG719" s="221"/>
      <c r="AH719" s="221"/>
      <c r="AI719" s="221"/>
      <c r="AJ719" s="221"/>
      <c r="AK719" s="221"/>
      <c r="AL719" s="221"/>
      <c r="AM719" s="221"/>
      <c r="AN719" s="221"/>
      <c r="AO719" s="221"/>
      <c r="AP719" s="221"/>
      <c r="AQ719" s="221"/>
      <c r="AR719" s="221"/>
      <c r="AS719" s="221"/>
      <c r="AT719" s="221"/>
      <c r="AU719" s="221"/>
      <c r="AV719" s="221"/>
      <c r="AW719" s="221"/>
      <c r="AX719" s="221"/>
      <c r="AY719" s="221"/>
      <c r="AZ719" s="221"/>
      <c r="BA719" s="221"/>
      <c r="BB719" s="221"/>
      <c r="BC719" s="221"/>
      <c r="BD719" s="12"/>
      <c r="BE719" s="12"/>
      <c r="BF719" s="12"/>
      <c r="BG719" s="12"/>
      <c r="BH719" s="12"/>
      <c r="BI719" s="12"/>
      <c r="BJ719" s="12"/>
      <c r="BK719" s="12"/>
      <c r="BL719" s="12"/>
    </row>
    <row r="720" spans="1:64" ht="12" hidden="1" customHeight="1" outlineLevel="1">
      <c r="A720" s="9"/>
      <c r="B720" s="9"/>
      <c r="C720" s="9"/>
      <c r="D720" s="270">
        <f>Asset25</f>
        <v>0</v>
      </c>
      <c r="E720" s="9"/>
      <c r="F720" s="9"/>
      <c r="G720" s="201">
        <f t="shared" si="88"/>
        <v>0</v>
      </c>
      <c r="H720" s="111">
        <f>H$400*H$7</f>
        <v>0</v>
      </c>
      <c r="I720" s="111">
        <f t="shared" ref="I720:P720" si="99">I$400*I$7</f>
        <v>0</v>
      </c>
      <c r="J720" s="111">
        <f t="shared" si="99"/>
        <v>0</v>
      </c>
      <c r="K720" s="111">
        <f t="shared" si="99"/>
        <v>0</v>
      </c>
      <c r="L720" s="111">
        <f t="shared" si="99"/>
        <v>0</v>
      </c>
      <c r="M720" s="111">
        <f t="shared" si="99"/>
        <v>0</v>
      </c>
      <c r="N720" s="111">
        <f t="shared" si="99"/>
        <v>0</v>
      </c>
      <c r="O720" s="111">
        <f t="shared" si="99"/>
        <v>0</v>
      </c>
      <c r="P720" s="111">
        <f t="shared" si="99"/>
        <v>0</v>
      </c>
      <c r="Q720" s="111">
        <f>Q$400*Q$7</f>
        <v>0</v>
      </c>
      <c r="R720" s="9"/>
      <c r="S720" s="12"/>
      <c r="T720" s="12"/>
      <c r="U720" s="12"/>
      <c r="V720" s="12"/>
      <c r="W720" s="12"/>
      <c r="X720" s="12"/>
      <c r="Y720" s="12"/>
      <c r="Z720" s="12"/>
      <c r="AA720" s="221"/>
      <c r="AB720" s="221"/>
      <c r="AC720" s="221"/>
      <c r="AD720" s="221"/>
      <c r="AE720" s="221"/>
      <c r="AF720" s="221"/>
      <c r="AG720" s="221"/>
      <c r="AH720" s="221"/>
      <c r="AI720" s="221"/>
      <c r="AJ720" s="221"/>
      <c r="AK720" s="221"/>
      <c r="AL720" s="221"/>
      <c r="AM720" s="221"/>
      <c r="AN720" s="221"/>
      <c r="AO720" s="221"/>
      <c r="AP720" s="221"/>
      <c r="AQ720" s="221"/>
      <c r="AR720" s="221"/>
      <c r="AS720" s="221"/>
      <c r="AT720" s="221"/>
      <c r="AU720" s="221"/>
      <c r="AV720" s="221"/>
      <c r="AW720" s="221"/>
      <c r="AX720" s="221"/>
      <c r="AY720" s="221"/>
      <c r="AZ720" s="221"/>
      <c r="BA720" s="221"/>
      <c r="BB720" s="221"/>
      <c r="BC720" s="221"/>
      <c r="BD720" s="12"/>
      <c r="BE720" s="12"/>
      <c r="BF720" s="12"/>
      <c r="BG720" s="12"/>
      <c r="BH720" s="12"/>
      <c r="BI720" s="12"/>
      <c r="BJ720" s="12"/>
      <c r="BK720" s="12"/>
      <c r="BL720" s="12"/>
    </row>
    <row r="721" spans="1:64" ht="12" hidden="1" customHeight="1" outlineLevel="1">
      <c r="A721" s="9"/>
      <c r="B721" s="9"/>
      <c r="C721" s="9"/>
      <c r="D721" s="270">
        <f>Asset26</f>
        <v>0</v>
      </c>
      <c r="E721" s="9"/>
      <c r="F721" s="9"/>
      <c r="G721" s="201">
        <f t="shared" si="88"/>
        <v>0</v>
      </c>
      <c r="H721" s="111">
        <f>H$413*H$7</f>
        <v>0</v>
      </c>
      <c r="I721" s="111">
        <f t="shared" ref="I721:Q721" si="100">I$413*I$7</f>
        <v>0</v>
      </c>
      <c r="J721" s="111">
        <f t="shared" si="100"/>
        <v>0</v>
      </c>
      <c r="K721" s="111">
        <f t="shared" si="100"/>
        <v>0</v>
      </c>
      <c r="L721" s="111">
        <f t="shared" si="100"/>
        <v>0</v>
      </c>
      <c r="M721" s="111">
        <f t="shared" si="100"/>
        <v>0</v>
      </c>
      <c r="N721" s="111">
        <f t="shared" si="100"/>
        <v>0</v>
      </c>
      <c r="O721" s="111">
        <f t="shared" si="100"/>
        <v>0</v>
      </c>
      <c r="P721" s="111">
        <f t="shared" si="100"/>
        <v>0</v>
      </c>
      <c r="Q721" s="111">
        <f t="shared" si="100"/>
        <v>0</v>
      </c>
      <c r="R721" s="9"/>
      <c r="S721" s="12"/>
      <c r="T721" s="12"/>
      <c r="U721" s="12"/>
      <c r="V721" s="12"/>
      <c r="W721" s="12"/>
      <c r="X721" s="12"/>
      <c r="Y721" s="12"/>
      <c r="Z721" s="12"/>
      <c r="AA721" s="221"/>
      <c r="AB721" s="221"/>
      <c r="AC721" s="221"/>
      <c r="AD721" s="221"/>
      <c r="AE721" s="221"/>
      <c r="AF721" s="221"/>
      <c r="AG721" s="221"/>
      <c r="AH721" s="221"/>
      <c r="AI721" s="221"/>
      <c r="AJ721" s="221"/>
      <c r="AK721" s="221"/>
      <c r="AL721" s="221"/>
      <c r="AM721" s="221"/>
      <c r="AN721" s="221"/>
      <c r="AO721" s="221"/>
      <c r="AP721" s="221"/>
      <c r="AQ721" s="221"/>
      <c r="AR721" s="221"/>
      <c r="AS721" s="221"/>
      <c r="AT721" s="221"/>
      <c r="AU721" s="221"/>
      <c r="AV721" s="221"/>
      <c r="AW721" s="221"/>
      <c r="AX721" s="221"/>
      <c r="AY721" s="221"/>
      <c r="AZ721" s="221"/>
      <c r="BA721" s="221"/>
      <c r="BB721" s="221"/>
      <c r="BC721" s="221"/>
      <c r="BD721" s="12"/>
      <c r="BE721" s="12"/>
      <c r="BF721" s="12"/>
      <c r="BG721" s="12"/>
      <c r="BH721" s="12"/>
      <c r="BI721" s="12"/>
      <c r="BJ721" s="12"/>
      <c r="BK721" s="12"/>
      <c r="BL721" s="12"/>
    </row>
    <row r="722" spans="1:64" ht="12" hidden="1" customHeight="1" outlineLevel="1">
      <c r="A722" s="9"/>
      <c r="B722" s="9"/>
      <c r="C722" s="9"/>
      <c r="D722" s="270">
        <f>Asset27</f>
        <v>0</v>
      </c>
      <c r="E722" s="9"/>
      <c r="F722" s="9"/>
      <c r="G722" s="201">
        <f t="shared" si="88"/>
        <v>0</v>
      </c>
      <c r="H722" s="111">
        <f>H$426*H$7</f>
        <v>0</v>
      </c>
      <c r="I722" s="111">
        <f t="shared" ref="I722:Q722" si="101">I$426*I$7</f>
        <v>0</v>
      </c>
      <c r="J722" s="111">
        <f t="shared" si="101"/>
        <v>0</v>
      </c>
      <c r="K722" s="111">
        <f t="shared" si="101"/>
        <v>0</v>
      </c>
      <c r="L722" s="111">
        <f t="shared" si="101"/>
        <v>0</v>
      </c>
      <c r="M722" s="111">
        <f t="shared" si="101"/>
        <v>0</v>
      </c>
      <c r="N722" s="111">
        <f t="shared" si="101"/>
        <v>0</v>
      </c>
      <c r="O722" s="111">
        <f t="shared" si="101"/>
        <v>0</v>
      </c>
      <c r="P722" s="111">
        <f t="shared" si="101"/>
        <v>0</v>
      </c>
      <c r="Q722" s="111">
        <f t="shared" si="101"/>
        <v>0</v>
      </c>
      <c r="R722" s="9"/>
      <c r="S722" s="12"/>
      <c r="T722" s="12"/>
      <c r="U722" s="12"/>
      <c r="V722" s="12"/>
      <c r="W722" s="12"/>
      <c r="X722" s="12"/>
      <c r="Y722" s="12"/>
      <c r="Z722" s="12"/>
      <c r="AA722" s="221"/>
      <c r="AB722" s="221"/>
      <c r="AC722" s="221"/>
      <c r="AD722" s="221"/>
      <c r="AE722" s="221"/>
      <c r="AF722" s="221"/>
      <c r="AG722" s="221"/>
      <c r="AH722" s="221"/>
      <c r="AI722" s="221"/>
      <c r="AJ722" s="221"/>
      <c r="AK722" s="221"/>
      <c r="AL722" s="221"/>
      <c r="AM722" s="221"/>
      <c r="AN722" s="221"/>
      <c r="AO722" s="221"/>
      <c r="AP722" s="221"/>
      <c r="AQ722" s="221"/>
      <c r="AR722" s="221"/>
      <c r="AS722" s="221"/>
      <c r="AT722" s="221"/>
      <c r="AU722" s="221"/>
      <c r="AV722" s="221"/>
      <c r="AW722" s="221"/>
      <c r="AX722" s="221"/>
      <c r="AY722" s="221"/>
      <c r="AZ722" s="221"/>
      <c r="BA722" s="221"/>
      <c r="BB722" s="221"/>
      <c r="BC722" s="221"/>
      <c r="BD722" s="12"/>
      <c r="BE722" s="12"/>
      <c r="BF722" s="12"/>
      <c r="BG722" s="12"/>
      <c r="BH722" s="12"/>
      <c r="BI722" s="12"/>
      <c r="BJ722" s="12"/>
      <c r="BK722" s="12"/>
      <c r="BL722" s="12"/>
    </row>
    <row r="723" spans="1:64" ht="12" hidden="1" customHeight="1" outlineLevel="1">
      <c r="A723" s="9"/>
      <c r="B723" s="9"/>
      <c r="C723" s="9"/>
      <c r="D723" s="270">
        <f>Asset28</f>
        <v>0</v>
      </c>
      <c r="E723" s="9"/>
      <c r="F723" s="9"/>
      <c r="G723" s="201">
        <f t="shared" si="88"/>
        <v>0</v>
      </c>
      <c r="H723" s="111">
        <f>H$439*H$7</f>
        <v>0</v>
      </c>
      <c r="I723" s="111">
        <f t="shared" ref="I723:Q723" si="102">I$439*I$7</f>
        <v>0</v>
      </c>
      <c r="J723" s="111">
        <f t="shared" si="102"/>
        <v>0</v>
      </c>
      <c r="K723" s="111">
        <f t="shared" si="102"/>
        <v>0</v>
      </c>
      <c r="L723" s="111">
        <f t="shared" si="102"/>
        <v>0</v>
      </c>
      <c r="M723" s="111">
        <f t="shared" si="102"/>
        <v>0</v>
      </c>
      <c r="N723" s="111">
        <f t="shared" si="102"/>
        <v>0</v>
      </c>
      <c r="O723" s="111">
        <f t="shared" si="102"/>
        <v>0</v>
      </c>
      <c r="P723" s="111">
        <f t="shared" si="102"/>
        <v>0</v>
      </c>
      <c r="Q723" s="111">
        <f t="shared" si="102"/>
        <v>0</v>
      </c>
      <c r="R723" s="9"/>
      <c r="S723" s="12"/>
      <c r="T723" s="12"/>
      <c r="U723" s="12"/>
      <c r="V723" s="12"/>
      <c r="W723" s="12"/>
      <c r="X723" s="12"/>
      <c r="Y723" s="12"/>
      <c r="Z723" s="12"/>
      <c r="AA723" s="221"/>
      <c r="AB723" s="221"/>
      <c r="AC723" s="221"/>
      <c r="AD723" s="221"/>
      <c r="AE723" s="221"/>
      <c r="AF723" s="221"/>
      <c r="AG723" s="221"/>
      <c r="AH723" s="221"/>
      <c r="AI723" s="221"/>
      <c r="AJ723" s="221"/>
      <c r="AK723" s="221"/>
      <c r="AL723" s="221"/>
      <c r="AM723" s="221"/>
      <c r="AN723" s="221"/>
      <c r="AO723" s="221"/>
      <c r="AP723" s="221"/>
      <c r="AQ723" s="221"/>
      <c r="AR723" s="221"/>
      <c r="AS723" s="221"/>
      <c r="AT723" s="221"/>
      <c r="AU723" s="221"/>
      <c r="AV723" s="221"/>
      <c r="AW723" s="221"/>
      <c r="AX723" s="221"/>
      <c r="AY723" s="221"/>
      <c r="AZ723" s="221"/>
      <c r="BA723" s="221"/>
      <c r="BB723" s="221"/>
      <c r="BC723" s="221"/>
      <c r="BD723" s="12"/>
      <c r="BE723" s="12"/>
      <c r="BF723" s="12"/>
      <c r="BG723" s="12"/>
      <c r="BH723" s="12"/>
      <c r="BI723" s="12"/>
      <c r="BJ723" s="12"/>
      <c r="BK723" s="12"/>
      <c r="BL723" s="12"/>
    </row>
    <row r="724" spans="1:64" ht="12" hidden="1" customHeight="1" outlineLevel="1">
      <c r="A724" s="9"/>
      <c r="B724" s="9"/>
      <c r="C724" s="9"/>
      <c r="D724" s="270">
        <f>Asset29</f>
        <v>0</v>
      </c>
      <c r="E724" s="9"/>
      <c r="F724" s="9"/>
      <c r="G724" s="201">
        <f t="shared" si="88"/>
        <v>0</v>
      </c>
      <c r="H724" s="111">
        <f>H$452*H$7</f>
        <v>0</v>
      </c>
      <c r="I724" s="111">
        <f t="shared" ref="I724:Q724" si="103">I$452*I$7</f>
        <v>0</v>
      </c>
      <c r="J724" s="111">
        <f t="shared" si="103"/>
        <v>0</v>
      </c>
      <c r="K724" s="111">
        <f t="shared" si="103"/>
        <v>0</v>
      </c>
      <c r="L724" s="111">
        <f t="shared" si="103"/>
        <v>0</v>
      </c>
      <c r="M724" s="111">
        <f t="shared" si="103"/>
        <v>0</v>
      </c>
      <c r="N724" s="111">
        <f t="shared" si="103"/>
        <v>0</v>
      </c>
      <c r="O724" s="111">
        <f t="shared" si="103"/>
        <v>0</v>
      </c>
      <c r="P724" s="111">
        <f t="shared" si="103"/>
        <v>0</v>
      </c>
      <c r="Q724" s="111">
        <f t="shared" si="103"/>
        <v>0</v>
      </c>
      <c r="R724" s="9"/>
      <c r="S724" s="12"/>
      <c r="T724" s="12"/>
      <c r="U724" s="12"/>
      <c r="V724" s="12"/>
      <c r="W724" s="12"/>
      <c r="X724" s="12"/>
      <c r="Y724" s="12"/>
      <c r="Z724" s="12"/>
      <c r="AA724" s="221"/>
      <c r="AB724" s="221"/>
      <c r="AC724" s="221"/>
      <c r="AD724" s="221"/>
      <c r="AE724" s="221"/>
      <c r="AF724" s="221"/>
      <c r="AG724" s="221"/>
      <c r="AH724" s="221"/>
      <c r="AI724" s="221"/>
      <c r="AJ724" s="221"/>
      <c r="AK724" s="221"/>
      <c r="AL724" s="221"/>
      <c r="AM724" s="221"/>
      <c r="AN724" s="221"/>
      <c r="AO724" s="221"/>
      <c r="AP724" s="221"/>
      <c r="AQ724" s="221"/>
      <c r="AR724" s="221"/>
      <c r="AS724" s="221"/>
      <c r="AT724" s="221"/>
      <c r="AU724" s="221"/>
      <c r="AV724" s="221"/>
      <c r="AW724" s="221"/>
      <c r="AX724" s="221"/>
      <c r="AY724" s="221"/>
      <c r="AZ724" s="221"/>
      <c r="BA724" s="221"/>
      <c r="BB724" s="221"/>
      <c r="BC724" s="221"/>
      <c r="BD724" s="12"/>
      <c r="BE724" s="12"/>
      <c r="BF724" s="12"/>
      <c r="BG724" s="12"/>
      <c r="BH724" s="12"/>
      <c r="BI724" s="12"/>
      <c r="BJ724" s="12"/>
      <c r="BK724" s="12"/>
      <c r="BL724" s="12"/>
    </row>
    <row r="725" spans="1:64" ht="12" hidden="1" customHeight="1" outlineLevel="1">
      <c r="A725" s="9"/>
      <c r="B725" s="9"/>
      <c r="C725" s="9"/>
      <c r="D725" s="270">
        <f>Asset30</f>
        <v>0</v>
      </c>
      <c r="E725" s="9"/>
      <c r="F725" s="9"/>
      <c r="G725" s="201">
        <f t="shared" si="88"/>
        <v>0</v>
      </c>
      <c r="H725" s="111">
        <f>H$465*H$7</f>
        <v>0</v>
      </c>
      <c r="I725" s="111">
        <f t="shared" ref="I725:P725" si="104">I$465*I$7</f>
        <v>0</v>
      </c>
      <c r="J725" s="111">
        <f t="shared" si="104"/>
        <v>0</v>
      </c>
      <c r="K725" s="111">
        <f t="shared" si="104"/>
        <v>0</v>
      </c>
      <c r="L725" s="111">
        <f t="shared" si="104"/>
        <v>0</v>
      </c>
      <c r="M725" s="111">
        <f t="shared" si="104"/>
        <v>0</v>
      </c>
      <c r="N725" s="111">
        <f t="shared" si="104"/>
        <v>0</v>
      </c>
      <c r="O725" s="111">
        <f t="shared" si="104"/>
        <v>0</v>
      </c>
      <c r="P725" s="111">
        <f t="shared" si="104"/>
        <v>0</v>
      </c>
      <c r="Q725" s="111">
        <f>Q$465*Q$7</f>
        <v>0</v>
      </c>
      <c r="R725" s="9"/>
      <c r="S725" s="12"/>
      <c r="T725" s="12"/>
      <c r="U725" s="12"/>
      <c r="V725" s="12"/>
      <c r="W725" s="12"/>
      <c r="X725" s="12"/>
      <c r="Y725" s="12"/>
      <c r="Z725" s="12"/>
      <c r="AA725" s="221"/>
      <c r="AB725" s="221"/>
      <c r="AC725" s="221"/>
      <c r="AD725" s="221"/>
      <c r="AE725" s="221"/>
      <c r="AF725" s="221"/>
      <c r="AG725" s="221"/>
      <c r="AH725" s="221"/>
      <c r="AI725" s="221"/>
      <c r="AJ725" s="221"/>
      <c r="AK725" s="221"/>
      <c r="AL725" s="221"/>
      <c r="AM725" s="221"/>
      <c r="AN725" s="221"/>
      <c r="AO725" s="221"/>
      <c r="AP725" s="221"/>
      <c r="AQ725" s="221"/>
      <c r="AR725" s="221"/>
      <c r="AS725" s="221"/>
      <c r="AT725" s="221"/>
      <c r="AU725" s="221"/>
      <c r="AV725" s="221"/>
      <c r="AW725" s="221"/>
      <c r="AX725" s="221"/>
      <c r="AY725" s="221"/>
      <c r="AZ725" s="221"/>
      <c r="BA725" s="221"/>
      <c r="BB725" s="221"/>
      <c r="BC725" s="221"/>
      <c r="BD725" s="12"/>
      <c r="BE725" s="12"/>
      <c r="BF725" s="12"/>
      <c r="BG725" s="12"/>
      <c r="BH725" s="12"/>
      <c r="BI725" s="12"/>
      <c r="BJ725" s="12"/>
      <c r="BK725" s="12"/>
      <c r="BL725" s="12"/>
    </row>
    <row r="726" spans="1:64" ht="12" customHeight="1" collapsed="1">
      <c r="A726" s="9"/>
      <c r="B726" s="9"/>
      <c r="C726" s="9"/>
      <c r="D726" s="9"/>
      <c r="E726" s="9"/>
      <c r="F726" s="9"/>
      <c r="G726" s="209"/>
      <c r="H726" s="9"/>
      <c r="I726" s="9"/>
      <c r="J726" s="9"/>
      <c r="K726" s="9"/>
      <c r="L726" s="9"/>
      <c r="M726" s="9"/>
      <c r="N726" s="9"/>
      <c r="O726" s="9"/>
      <c r="P726" s="9"/>
      <c r="Q726" s="9"/>
      <c r="R726" s="9"/>
      <c r="S726" s="12"/>
      <c r="T726" s="12"/>
      <c r="U726" s="12"/>
      <c r="V726" s="12"/>
      <c r="W726" s="12"/>
      <c r="X726" s="12"/>
      <c r="Y726" s="12"/>
      <c r="Z726" s="12"/>
      <c r="AA726" s="221"/>
      <c r="AB726" s="221"/>
      <c r="AC726" s="221"/>
      <c r="AD726" s="221"/>
      <c r="AE726" s="221"/>
      <c r="AF726" s="221"/>
      <c r="AG726" s="221"/>
      <c r="AH726" s="221"/>
      <c r="AI726" s="221"/>
      <c r="AJ726" s="221"/>
      <c r="AK726" s="221"/>
      <c r="AL726" s="221"/>
      <c r="AM726" s="221"/>
      <c r="AN726" s="221"/>
      <c r="AO726" s="221"/>
      <c r="AP726" s="221"/>
      <c r="AQ726" s="221"/>
      <c r="AR726" s="221"/>
      <c r="AS726" s="221"/>
      <c r="AT726" s="221"/>
      <c r="AU726" s="221"/>
      <c r="AV726" s="221"/>
      <c r="AW726" s="221"/>
      <c r="AX726" s="221"/>
      <c r="AY726" s="221"/>
      <c r="AZ726" s="221"/>
      <c r="BA726" s="221"/>
      <c r="BB726" s="221"/>
      <c r="BC726" s="221"/>
      <c r="BD726" s="12"/>
      <c r="BE726" s="12"/>
      <c r="BF726" s="12"/>
      <c r="BG726" s="12"/>
      <c r="BH726" s="12"/>
      <c r="BI726" s="12"/>
      <c r="BJ726" s="12"/>
      <c r="BK726" s="12"/>
      <c r="BL726" s="12"/>
    </row>
    <row r="727" spans="1:64" ht="12" customHeight="1">
      <c r="A727" s="9"/>
      <c r="B727" s="12"/>
      <c r="C727" s="90" t="s">
        <v>43</v>
      </c>
      <c r="D727" s="12"/>
      <c r="E727" s="12"/>
      <c r="F727" s="12"/>
      <c r="G727" s="205">
        <f>SUM(G728:G757)</f>
        <v>57.869245478405666</v>
      </c>
      <c r="H727" s="118">
        <f>SUM(H728:H757)</f>
        <v>80.750127708443955</v>
      </c>
      <c r="I727" s="118">
        <f t="shared" ref="I727:P727" si="105">SUM(I728:I757)</f>
        <v>47.65495238308236</v>
      </c>
      <c r="J727" s="118">
        <f t="shared" si="105"/>
        <v>61.321632525511085</v>
      </c>
      <c r="K727" s="118">
        <f t="shared" si="105"/>
        <v>73.413487262130474</v>
      </c>
      <c r="L727" s="118">
        <f t="shared" si="105"/>
        <v>54.054089941970282</v>
      </c>
      <c r="M727" s="118">
        <f t="shared" si="105"/>
        <v>63.857700631503562</v>
      </c>
      <c r="N727" s="118">
        <f t="shared" si="105"/>
        <v>0</v>
      </c>
      <c r="O727" s="118">
        <f t="shared" si="105"/>
        <v>0</v>
      </c>
      <c r="P727" s="118">
        <f t="shared" si="105"/>
        <v>0</v>
      </c>
      <c r="Q727" s="118">
        <f>SUM(Q728:Q757)</f>
        <v>0</v>
      </c>
      <c r="R727" s="9"/>
      <c r="S727" s="12"/>
      <c r="T727" s="12"/>
      <c r="U727" s="12"/>
      <c r="V727" s="12"/>
      <c r="W727" s="12"/>
      <c r="X727" s="12"/>
      <c r="Y727" s="12"/>
      <c r="Z727" s="12"/>
      <c r="AA727" s="221"/>
      <c r="AB727" s="221"/>
      <c r="AC727" s="221"/>
      <c r="AD727" s="221"/>
      <c r="AE727" s="221"/>
      <c r="AF727" s="221"/>
      <c r="AG727" s="221"/>
      <c r="AH727" s="221"/>
      <c r="AI727" s="221"/>
      <c r="AJ727" s="221"/>
      <c r="AK727" s="221"/>
      <c r="AL727" s="221"/>
      <c r="AM727" s="221"/>
      <c r="AN727" s="221"/>
      <c r="AO727" s="221"/>
      <c r="AP727" s="221"/>
      <c r="AQ727" s="221"/>
      <c r="AR727" s="221"/>
      <c r="AS727" s="221"/>
      <c r="AT727" s="221"/>
      <c r="AU727" s="221"/>
      <c r="AV727" s="221"/>
      <c r="AW727" s="221"/>
      <c r="AX727" s="221"/>
      <c r="AY727" s="221"/>
      <c r="AZ727" s="221"/>
      <c r="BA727" s="221"/>
      <c r="BB727" s="221"/>
      <c r="BC727" s="221"/>
      <c r="BD727" s="12"/>
      <c r="BE727" s="12"/>
      <c r="BF727" s="12"/>
      <c r="BG727" s="12"/>
      <c r="BH727" s="12"/>
      <c r="BI727" s="12"/>
      <c r="BJ727" s="12"/>
      <c r="BK727" s="12"/>
      <c r="BL727" s="12"/>
    </row>
    <row r="728" spans="1:64" ht="12" hidden="1" customHeight="1" outlineLevel="1">
      <c r="A728" s="9"/>
      <c r="B728" s="9"/>
      <c r="C728" s="9"/>
      <c r="D728" s="270" t="str">
        <f>Asset1</f>
        <v>Secondary</v>
      </c>
      <c r="E728" s="9"/>
      <c r="F728" s="9"/>
      <c r="G728" s="201">
        <f t="shared" ref="G728:L737" si="106">G470*G$6</f>
        <v>3.9055836749609361</v>
      </c>
      <c r="H728" s="111">
        <f t="shared" si="106"/>
        <v>5.4945751811021699</v>
      </c>
      <c r="I728" s="111">
        <f t="shared" si="106"/>
        <v>3.1208788908939313</v>
      </c>
      <c r="J728" s="111">
        <f t="shared" si="106"/>
        <v>3.7281581115064149</v>
      </c>
      <c r="K728" s="111">
        <f t="shared" si="106"/>
        <v>4.268407204330793</v>
      </c>
      <c r="L728" s="111">
        <f t="shared" si="106"/>
        <v>3.0800957393479869</v>
      </c>
      <c r="M728" s="111">
        <f t="shared" ref="M728" si="107">M470*M$6</f>
        <v>3.7038490224776632</v>
      </c>
      <c r="N728" s="111">
        <f>IF(COUNT($H728:M728)&gt;=Input!$Y$7,0,N470*N$6)</f>
        <v>0</v>
      </c>
      <c r="O728" s="111">
        <f>IF(COUNT($H728:N728)&gt;=Input!$Y$7,0,O470*O$6)</f>
        <v>0</v>
      </c>
      <c r="P728" s="111">
        <f>IF(COUNT($H728:O728)&gt;=Input!$Y$7,0,P470*P$6)</f>
        <v>0</v>
      </c>
      <c r="Q728" s="111">
        <f>IF(COUNT($H728:P728)&gt;=Input!$Y$7,0,Q470*Q$6)</f>
        <v>0</v>
      </c>
      <c r="R728" s="9"/>
      <c r="S728" s="12"/>
      <c r="T728" s="12"/>
      <c r="U728" s="12"/>
      <c r="V728" s="12"/>
      <c r="W728" s="12"/>
      <c r="X728" s="12"/>
      <c r="Y728" s="12"/>
      <c r="Z728" s="12"/>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12"/>
      <c r="BE728" s="12"/>
      <c r="BF728" s="12"/>
      <c r="BG728" s="12"/>
      <c r="BH728" s="12"/>
      <c r="BI728" s="12"/>
      <c r="BJ728" s="12"/>
      <c r="BK728" s="12"/>
      <c r="BL728" s="12"/>
    </row>
    <row r="729" spans="1:64" hidden="1" outlineLevel="1">
      <c r="A729" s="9"/>
      <c r="B729" s="9"/>
      <c r="C729" s="9"/>
      <c r="D729" s="270" t="str">
        <f>Asset2</f>
        <v>Switchgear</v>
      </c>
      <c r="E729" s="9"/>
      <c r="F729" s="9"/>
      <c r="G729" s="201">
        <f t="shared" si="106"/>
        <v>7.3633273680930067</v>
      </c>
      <c r="H729" s="111">
        <f t="shared" si="106"/>
        <v>13.073780978411751</v>
      </c>
      <c r="I729" s="111">
        <f t="shared" si="106"/>
        <v>8.0065140213019905</v>
      </c>
      <c r="J729" s="111">
        <f t="shared" si="106"/>
        <v>10.854743348748238</v>
      </c>
      <c r="K729" s="111">
        <f t="shared" si="106"/>
        <v>13.383917804558052</v>
      </c>
      <c r="L729" s="111">
        <f t="shared" si="106"/>
        <v>9.967578572259761</v>
      </c>
      <c r="M729" s="111">
        <f t="shared" ref="M729" si="108">M471*M$6</f>
        <v>11.996125949154539</v>
      </c>
      <c r="N729" s="111">
        <f>IF(COUNT($H729:M729)&gt;=Input!$Y$7,0,N471*N$6)</f>
        <v>0</v>
      </c>
      <c r="O729" s="111">
        <f>IF(COUNT($H729:N729)&gt;=Input!$Y$7,0,O471*O$6)</f>
        <v>0</v>
      </c>
      <c r="P729" s="111">
        <f>IF(COUNT($H729:O729)&gt;=Input!$Y$7,0,P471*P$6)</f>
        <v>0</v>
      </c>
      <c r="Q729" s="111">
        <f>IF(COUNT($H729:P729)&gt;=Input!$Y$7,0,Q471*Q$6)</f>
        <v>0</v>
      </c>
      <c r="R729" s="29"/>
      <c r="S729" s="100"/>
      <c r="T729" s="100"/>
      <c r="U729" s="100"/>
      <c r="V729" s="100"/>
      <c r="W729" s="100"/>
      <c r="X729" s="100"/>
      <c r="Y729" s="100"/>
      <c r="Z729" s="100"/>
      <c r="AA729" s="228"/>
      <c r="AB729" s="228"/>
      <c r="AC729" s="228"/>
      <c r="AD729" s="228"/>
      <c r="AE729" s="228"/>
      <c r="AF729" s="228"/>
      <c r="AG729" s="228"/>
      <c r="AH729" s="228"/>
      <c r="AI729" s="228"/>
      <c r="AJ729" s="228"/>
      <c r="AK729" s="228"/>
      <c r="AL729" s="228"/>
      <c r="AM729" s="228"/>
      <c r="AN729" s="228"/>
      <c r="AO729" s="228"/>
      <c r="AP729" s="228"/>
      <c r="AQ729" s="228"/>
      <c r="AR729" s="228"/>
      <c r="AS729" s="228"/>
      <c r="AT729" s="228"/>
      <c r="AU729" s="228"/>
      <c r="AV729" s="228"/>
      <c r="AW729" s="228"/>
      <c r="AX729" s="228"/>
      <c r="AY729" s="228"/>
      <c r="AZ729" s="228"/>
      <c r="BA729" s="228"/>
      <c r="BB729" s="228"/>
      <c r="BC729" s="228"/>
      <c r="BD729" s="100"/>
      <c r="BE729" s="100"/>
      <c r="BF729" s="100"/>
      <c r="BG729" s="100"/>
      <c r="BH729" s="100"/>
      <c r="BI729" s="100"/>
      <c r="BJ729" s="100"/>
      <c r="BK729" s="12"/>
      <c r="BL729" s="12"/>
    </row>
    <row r="730" spans="1:64" ht="12" hidden="1" customHeight="1" outlineLevel="1">
      <c r="A730" s="9"/>
      <c r="B730" s="9"/>
      <c r="C730" s="9"/>
      <c r="D730" s="270" t="str">
        <f>Asset3</f>
        <v>Transformers</v>
      </c>
      <c r="E730" s="9"/>
      <c r="F730" s="9"/>
      <c r="G730" s="201">
        <f t="shared" si="106"/>
        <v>4.5591515337949486</v>
      </c>
      <c r="H730" s="111">
        <f t="shared" si="106"/>
        <v>6.1564145070433165</v>
      </c>
      <c r="I730" s="111">
        <f t="shared" si="106"/>
        <v>3.6169992143418828</v>
      </c>
      <c r="J730" s="111">
        <f t="shared" si="106"/>
        <v>4.4799010308141112</v>
      </c>
      <c r="K730" s="111">
        <f t="shared" si="106"/>
        <v>5.4739206196303671</v>
      </c>
      <c r="L730" s="111">
        <f t="shared" si="106"/>
        <v>4.2203356842477469</v>
      </c>
      <c r="M730" s="111">
        <f t="shared" ref="M730" si="109">M472*M$6</f>
        <v>5.4119308239545596</v>
      </c>
      <c r="N730" s="111">
        <f>IF(COUNT($H730:M730)&gt;=Input!$Y$7,0,N472*N$6)</f>
        <v>0</v>
      </c>
      <c r="O730" s="111">
        <f>IF(COUNT($H730:N730)&gt;=Input!$Y$7,0,O472*O$6)</f>
        <v>0</v>
      </c>
      <c r="P730" s="111">
        <f>IF(COUNT($H730:O730)&gt;=Input!$Y$7,0,P472*P$6)</f>
        <v>0</v>
      </c>
      <c r="Q730" s="111">
        <f>IF(COUNT($H730:P730)&gt;=Input!$Y$7,0,Q472*Q$6)</f>
        <v>0</v>
      </c>
      <c r="R730" s="9"/>
      <c r="S730" s="12"/>
      <c r="T730" s="12"/>
      <c r="U730" s="12"/>
      <c r="V730" s="12"/>
      <c r="W730" s="12"/>
      <c r="X730" s="12"/>
      <c r="Y730" s="12"/>
      <c r="Z730" s="12"/>
      <c r="AA730" s="221"/>
      <c r="AB730" s="221"/>
      <c r="AC730" s="221"/>
      <c r="AD730" s="221"/>
      <c r="AE730" s="221"/>
      <c r="AF730" s="221"/>
      <c r="AG730" s="221"/>
      <c r="AH730" s="221"/>
      <c r="AI730" s="221"/>
      <c r="AJ730" s="221"/>
      <c r="AK730" s="221"/>
      <c r="AL730" s="221"/>
      <c r="AM730" s="221"/>
      <c r="AN730" s="221"/>
      <c r="AO730" s="221"/>
      <c r="AP730" s="221"/>
      <c r="AQ730" s="221"/>
      <c r="AR730" s="221"/>
      <c r="AS730" s="221"/>
      <c r="AT730" s="221"/>
      <c r="AU730" s="221"/>
      <c r="AV730" s="221"/>
      <c r="AW730" s="221"/>
      <c r="AX730" s="221"/>
      <c r="AY730" s="221"/>
      <c r="AZ730" s="221"/>
      <c r="BA730" s="221"/>
      <c r="BB730" s="221"/>
      <c r="BC730" s="221"/>
      <c r="BD730" s="12"/>
      <c r="BE730" s="12"/>
      <c r="BF730" s="12"/>
      <c r="BG730" s="12"/>
      <c r="BH730" s="12"/>
      <c r="BI730" s="12"/>
      <c r="BJ730" s="12"/>
      <c r="BK730" s="12"/>
      <c r="BL730" s="12"/>
    </row>
    <row r="731" spans="1:64" ht="12" hidden="1" customHeight="1" outlineLevel="1">
      <c r="A731" s="9"/>
      <c r="B731" s="9"/>
      <c r="C731" s="9"/>
      <c r="D731" s="270" t="str">
        <f>Asset4</f>
        <v>Reactive</v>
      </c>
      <c r="E731" s="9"/>
      <c r="F731" s="9"/>
      <c r="G731" s="201">
        <f t="shared" si="106"/>
        <v>2.4628113849700362</v>
      </c>
      <c r="H731" s="111">
        <f t="shared" si="106"/>
        <v>3.2311082279194161</v>
      </c>
      <c r="I731" s="111">
        <f t="shared" si="106"/>
        <v>1.8652132068876328</v>
      </c>
      <c r="J731" s="111">
        <f t="shared" si="106"/>
        <v>2.3225395739851336</v>
      </c>
      <c r="K731" s="111">
        <f t="shared" si="106"/>
        <v>2.6554265332919851</v>
      </c>
      <c r="L731" s="111">
        <f t="shared" si="106"/>
        <v>1.8746346087087076</v>
      </c>
      <c r="M731" s="111">
        <f t="shared" ref="M731" si="110">M473*M$6</f>
        <v>2.1540340088042935</v>
      </c>
      <c r="N731" s="111">
        <f>IF(COUNT($H731:M731)&gt;=Input!$Y$7,0,N473*N$6)</f>
        <v>0</v>
      </c>
      <c r="O731" s="111">
        <f>IF(COUNT($H731:N731)&gt;=Input!$Y$7,0,O473*O$6)</f>
        <v>0</v>
      </c>
      <c r="P731" s="111">
        <f>IF(COUNT($H731:O731)&gt;=Input!$Y$7,0,P473*P$6)</f>
        <v>0</v>
      </c>
      <c r="Q731" s="111">
        <f>IF(COUNT($H731:P731)&gt;=Input!$Y$7,0,Q473*Q$6)</f>
        <v>0</v>
      </c>
      <c r="R731" s="9"/>
      <c r="S731" s="12"/>
      <c r="T731" s="12"/>
      <c r="U731" s="12"/>
      <c r="V731" s="12"/>
      <c r="W731" s="12"/>
      <c r="X731" s="12"/>
      <c r="Y731" s="12"/>
      <c r="Z731" s="12"/>
      <c r="AA731" s="221"/>
      <c r="AB731" s="221"/>
      <c r="AC731" s="221"/>
      <c r="AD731" s="221"/>
      <c r="AE731" s="221"/>
      <c r="AF731" s="221"/>
      <c r="AG731" s="221"/>
      <c r="AH731" s="221"/>
      <c r="AI731" s="221"/>
      <c r="AJ731" s="221"/>
      <c r="AK731" s="221"/>
      <c r="AL731" s="221"/>
      <c r="AM731" s="221"/>
      <c r="AN731" s="221"/>
      <c r="AO731" s="221"/>
      <c r="AP731" s="221"/>
      <c r="AQ731" s="221"/>
      <c r="AR731" s="221"/>
      <c r="AS731" s="221"/>
      <c r="AT731" s="221"/>
      <c r="AU731" s="221"/>
      <c r="AV731" s="221"/>
      <c r="AW731" s="221"/>
      <c r="AX731" s="221"/>
      <c r="AY731" s="221"/>
      <c r="AZ731" s="221"/>
      <c r="BA731" s="221"/>
      <c r="BB731" s="221"/>
      <c r="BC731" s="221"/>
      <c r="BD731" s="12"/>
      <c r="BE731" s="12"/>
      <c r="BF731" s="12"/>
      <c r="BG731" s="12"/>
      <c r="BH731" s="12"/>
      <c r="BI731" s="12"/>
      <c r="BJ731" s="12"/>
      <c r="BK731" s="12"/>
      <c r="BL731" s="12"/>
    </row>
    <row r="732" spans="1:64" ht="12" hidden="1" customHeight="1" outlineLevel="1">
      <c r="A732" s="9"/>
      <c r="B732" s="9"/>
      <c r="C732" s="9"/>
      <c r="D732" s="270" t="str">
        <f>Asset5</f>
        <v>Towers and Conductor</v>
      </c>
      <c r="E732" s="9"/>
      <c r="F732" s="9"/>
      <c r="G732" s="201">
        <f t="shared" si="106"/>
        <v>29.136429910590962</v>
      </c>
      <c r="H732" s="111">
        <f t="shared" si="106"/>
        <v>38.490138749209422</v>
      </c>
      <c r="I732" s="111">
        <f t="shared" si="106"/>
        <v>22.21980556085235</v>
      </c>
      <c r="J732" s="111">
        <f t="shared" si="106"/>
        <v>27.951379989264755</v>
      </c>
      <c r="K732" s="111">
        <f t="shared" si="106"/>
        <v>33.120677739202506</v>
      </c>
      <c r="L732" s="111">
        <f t="shared" si="106"/>
        <v>24.099505478779957</v>
      </c>
      <c r="M732" s="111">
        <f t="shared" ref="M732" si="111">M474*M$6</f>
        <v>27.804271160506968</v>
      </c>
      <c r="N732" s="111">
        <f>IF(COUNT($H732:M732)&gt;=Input!$Y$7,0,N474*N$6)</f>
        <v>0</v>
      </c>
      <c r="O732" s="111">
        <f>IF(COUNT($H732:N732)&gt;=Input!$Y$7,0,O474*O$6)</f>
        <v>0</v>
      </c>
      <c r="P732" s="111">
        <f>IF(COUNT($H732:O732)&gt;=Input!$Y$7,0,P474*P$6)</f>
        <v>0</v>
      </c>
      <c r="Q732" s="111">
        <f>IF(COUNT($H732:P732)&gt;=Input!$Y$7,0,Q474*Q$6)</f>
        <v>0</v>
      </c>
      <c r="R732" s="9"/>
      <c r="S732" s="12"/>
      <c r="T732" s="12"/>
      <c r="U732" s="12"/>
      <c r="V732" s="12"/>
      <c r="W732" s="12"/>
      <c r="X732" s="12"/>
      <c r="Y732" s="12"/>
      <c r="Z732" s="12"/>
      <c r="AA732" s="221"/>
      <c r="AB732" s="221"/>
      <c r="AC732" s="221"/>
      <c r="AD732" s="221"/>
      <c r="AE732" s="221"/>
      <c r="AF732" s="221"/>
      <c r="AG732" s="221"/>
      <c r="AH732" s="221"/>
      <c r="AI732" s="221"/>
      <c r="AJ732" s="221"/>
      <c r="AK732" s="221"/>
      <c r="AL732" s="221"/>
      <c r="AM732" s="221"/>
      <c r="AN732" s="221"/>
      <c r="AO732" s="221"/>
      <c r="AP732" s="221"/>
      <c r="AQ732" s="221"/>
      <c r="AR732" s="221"/>
      <c r="AS732" s="221"/>
      <c r="AT732" s="221"/>
      <c r="AU732" s="221"/>
      <c r="AV732" s="221"/>
      <c r="AW732" s="221"/>
      <c r="AX732" s="221"/>
      <c r="AY732" s="221"/>
      <c r="AZ732" s="221"/>
      <c r="BA732" s="221"/>
      <c r="BB732" s="221"/>
      <c r="BC732" s="221"/>
      <c r="BD732" s="12"/>
      <c r="BE732" s="12"/>
      <c r="BF732" s="12"/>
      <c r="BG732" s="12"/>
      <c r="BH732" s="12"/>
      <c r="BI732" s="12"/>
      <c r="BJ732" s="12"/>
      <c r="BK732" s="12"/>
      <c r="BL732" s="12"/>
    </row>
    <row r="733" spans="1:64" hidden="1" outlineLevel="1">
      <c r="A733" s="9"/>
      <c r="B733" s="9"/>
      <c r="C733" s="9"/>
      <c r="D733" s="270" t="str">
        <f>Asset6</f>
        <v>Establishment</v>
      </c>
      <c r="E733" s="9"/>
      <c r="F733" s="9"/>
      <c r="G733" s="201">
        <f t="shared" si="106"/>
        <v>2.3618110593105346</v>
      </c>
      <c r="H733" s="111">
        <f t="shared" si="106"/>
        <v>3.6783350531194938</v>
      </c>
      <c r="I733" s="111">
        <f t="shared" si="106"/>
        <v>2.3425558959507757</v>
      </c>
      <c r="J733" s="111">
        <f t="shared" si="106"/>
        <v>3.1968598080758142</v>
      </c>
      <c r="K733" s="111">
        <f t="shared" si="106"/>
        <v>3.8174026331709228</v>
      </c>
      <c r="L733" s="111">
        <f t="shared" si="106"/>
        <v>2.9504759058898062</v>
      </c>
      <c r="M733" s="111">
        <f t="shared" ref="M733" si="112">M475*M$6</f>
        <v>3.6010888477145233</v>
      </c>
      <c r="N733" s="111">
        <f>IF(COUNT($H733:M733)&gt;=Input!$Y$7,0,N475*N$6)</f>
        <v>0</v>
      </c>
      <c r="O733" s="111">
        <f>IF(COUNT($H733:N733)&gt;=Input!$Y$7,0,O475*O$6)</f>
        <v>0</v>
      </c>
      <c r="P733" s="111">
        <f>IF(COUNT($H733:O733)&gt;=Input!$Y$7,0,P475*P$6)</f>
        <v>0</v>
      </c>
      <c r="Q733" s="111">
        <f>IF(COUNT($H733:P733)&gt;=Input!$Y$7,0,Q475*Q$6)</f>
        <v>0</v>
      </c>
      <c r="R733" s="9"/>
      <c r="S733" s="12"/>
      <c r="T733" s="12"/>
      <c r="U733" s="12"/>
      <c r="V733" s="12"/>
      <c r="W733" s="12"/>
      <c r="X733" s="12"/>
      <c r="Y733" s="12"/>
      <c r="Z733" s="12"/>
      <c r="AA733" s="221"/>
      <c r="AB733" s="221"/>
      <c r="AC733" s="221"/>
      <c r="AD733" s="221"/>
      <c r="AE733" s="221"/>
      <c r="AF733" s="221"/>
      <c r="AG733" s="221"/>
      <c r="AH733" s="221"/>
      <c r="AI733" s="221"/>
      <c r="AJ733" s="221"/>
      <c r="AK733" s="221"/>
      <c r="AL733" s="221"/>
      <c r="AM733" s="221"/>
      <c r="AN733" s="221"/>
      <c r="AO733" s="221"/>
      <c r="AP733" s="221"/>
      <c r="AQ733" s="221"/>
      <c r="AR733" s="221"/>
      <c r="AS733" s="221"/>
      <c r="AT733" s="221"/>
      <c r="AU733" s="221"/>
      <c r="AV733" s="221"/>
      <c r="AW733" s="221"/>
      <c r="AX733" s="221"/>
      <c r="AY733" s="221"/>
      <c r="AZ733" s="221"/>
      <c r="BA733" s="221"/>
      <c r="BB733" s="221"/>
      <c r="BC733" s="221"/>
      <c r="BD733" s="12"/>
      <c r="BE733" s="12"/>
      <c r="BF733" s="12"/>
      <c r="BG733" s="12"/>
      <c r="BH733" s="12"/>
      <c r="BI733" s="12"/>
      <c r="BJ733" s="12"/>
      <c r="BK733" s="12"/>
      <c r="BL733" s="12"/>
    </row>
    <row r="734" spans="1:64" hidden="1" outlineLevel="1">
      <c r="A734" s="9"/>
      <c r="B734" s="9"/>
      <c r="C734" s="9"/>
      <c r="D734" s="270" t="str">
        <f>Asset7</f>
        <v>Communications</v>
      </c>
      <c r="E734" s="9"/>
      <c r="F734" s="9"/>
      <c r="G734" s="201">
        <f t="shared" si="106"/>
        <v>1.0869343410933741</v>
      </c>
      <c r="H734" s="111">
        <f t="shared" si="106"/>
        <v>0.30195881416118897</v>
      </c>
      <c r="I734" s="111">
        <f t="shared" si="106"/>
        <v>0.31326771532051034</v>
      </c>
      <c r="J734" s="111">
        <f t="shared" si="106"/>
        <v>0.89269321853939787</v>
      </c>
      <c r="K734" s="111">
        <f t="shared" si="106"/>
        <v>1.1655273470693828</v>
      </c>
      <c r="L734" s="111">
        <f t="shared" si="106"/>
        <v>0.87966770291193064</v>
      </c>
      <c r="M734" s="111">
        <f t="shared" ref="M734" si="113">M476*M$6</f>
        <v>1.0652800100585225</v>
      </c>
      <c r="N734" s="111">
        <f>IF(COUNT($H734:M734)&gt;=Input!$Y$7,0,N476*N$6)</f>
        <v>0</v>
      </c>
      <c r="O734" s="111">
        <f>IF(COUNT($H734:N734)&gt;=Input!$Y$7,0,O476*O$6)</f>
        <v>0</v>
      </c>
      <c r="P734" s="111">
        <f>IF(COUNT($H734:O734)&gt;=Input!$Y$7,0,P476*P$6)</f>
        <v>0</v>
      </c>
      <c r="Q734" s="111">
        <f>IF(COUNT($H734:P734)&gt;=Input!$Y$7,0,Q476*Q$6)</f>
        <v>0</v>
      </c>
      <c r="R734" s="9"/>
      <c r="S734" s="9"/>
      <c r="T734" s="9"/>
      <c r="U734" s="9"/>
      <c r="V734" s="9"/>
      <c r="W734" s="9"/>
      <c r="X734" s="9"/>
      <c r="Y734" s="9"/>
      <c r="Z734" s="9"/>
      <c r="AB734" s="198"/>
      <c r="AC734" s="198"/>
      <c r="AD734" s="198"/>
      <c r="AE734" s="198"/>
      <c r="AF734" s="198"/>
      <c r="AG734" s="198"/>
      <c r="AH734" s="198"/>
      <c r="AI734" s="198"/>
      <c r="AJ734" s="198"/>
      <c r="AK734" s="198"/>
      <c r="AL734" s="198"/>
      <c r="AM734" s="198"/>
      <c r="AN734" s="198"/>
      <c r="AO734" s="198"/>
      <c r="AP734" s="198"/>
      <c r="AQ734" s="198"/>
      <c r="AR734" s="198"/>
      <c r="AS734" s="198"/>
      <c r="AT734" s="198"/>
      <c r="AU734" s="198"/>
      <c r="AV734" s="198"/>
      <c r="AW734" s="198"/>
      <c r="AX734" s="198"/>
      <c r="AY734" s="198"/>
      <c r="AZ734" s="198"/>
      <c r="BA734" s="198"/>
      <c r="BB734" s="198"/>
      <c r="BC734" s="198"/>
      <c r="BD734" s="9"/>
      <c r="BE734" s="9"/>
      <c r="BF734" s="9"/>
      <c r="BG734" s="9"/>
      <c r="BH734" s="9"/>
      <c r="BI734" s="9"/>
      <c r="BJ734" s="9"/>
      <c r="BK734" s="9"/>
      <c r="BL734" s="9"/>
    </row>
    <row r="735" spans="1:64" hidden="1" outlineLevel="1">
      <c r="A735" s="9"/>
      <c r="B735" s="9"/>
      <c r="C735" s="9"/>
      <c r="D735" s="270" t="str">
        <f>Asset8</f>
        <v>Inventory</v>
      </c>
      <c r="E735" s="9"/>
      <c r="F735" s="9"/>
      <c r="G735" s="201">
        <f t="shared" si="106"/>
        <v>0.13905863325008744</v>
      </c>
      <c r="H735" s="111">
        <f t="shared" si="106"/>
        <v>0.27048693951064479</v>
      </c>
      <c r="I735" s="111">
        <f t="shared" si="106"/>
        <v>0.16045835394699282</v>
      </c>
      <c r="J735" s="111">
        <f t="shared" si="106"/>
        <v>0.20630359793184785</v>
      </c>
      <c r="K735" s="111">
        <f t="shared" si="106"/>
        <v>0.24756431751821667</v>
      </c>
      <c r="L735" s="111">
        <f t="shared" si="106"/>
        <v>0.18130461819581847</v>
      </c>
      <c r="M735" s="111">
        <f t="shared" ref="M735" si="114">M477*M$6</f>
        <v>0.21014853472697018</v>
      </c>
      <c r="N735" s="111">
        <f>IF(COUNT($H735:M735)&gt;=Input!$Y$7,0,N477*N$6)</f>
        <v>0</v>
      </c>
      <c r="O735" s="111">
        <f>IF(COUNT($H735:N735)&gt;=Input!$Y$7,0,O477*O$6)</f>
        <v>0</v>
      </c>
      <c r="P735" s="111">
        <f>IF(COUNT($H735:O735)&gt;=Input!$Y$7,0,P477*P$6)</f>
        <v>0</v>
      </c>
      <c r="Q735" s="111">
        <f>IF(COUNT($H735:P735)&gt;=Input!$Y$7,0,Q477*Q$6)</f>
        <v>0</v>
      </c>
      <c r="R735" s="9"/>
      <c r="S735" s="9"/>
      <c r="T735" s="9"/>
      <c r="U735" s="9"/>
      <c r="V735" s="9"/>
      <c r="W735" s="9"/>
      <c r="X735" s="9"/>
      <c r="Y735" s="9"/>
      <c r="Z735" s="9"/>
      <c r="AB735" s="198"/>
      <c r="AC735" s="198"/>
      <c r="AD735" s="198"/>
      <c r="AE735" s="198"/>
      <c r="AF735" s="198"/>
      <c r="AG735" s="198"/>
      <c r="AH735" s="198"/>
      <c r="AI735" s="198"/>
      <c r="AJ735" s="198"/>
      <c r="AK735" s="198"/>
      <c r="AL735" s="198"/>
      <c r="AM735" s="198"/>
      <c r="AN735" s="198"/>
      <c r="AO735" s="198"/>
      <c r="AP735" s="198"/>
      <c r="AQ735" s="198"/>
      <c r="AR735" s="198"/>
      <c r="AS735" s="198"/>
      <c r="AT735" s="198"/>
      <c r="AU735" s="198"/>
      <c r="AV735" s="198"/>
      <c r="AW735" s="198"/>
      <c r="AX735" s="198"/>
      <c r="AY735" s="198"/>
      <c r="AZ735" s="198"/>
      <c r="BA735" s="198"/>
      <c r="BB735" s="198"/>
      <c r="BC735" s="198"/>
      <c r="BD735" s="9"/>
      <c r="BE735" s="9"/>
      <c r="BF735" s="9"/>
      <c r="BG735" s="9"/>
      <c r="BH735" s="9"/>
      <c r="BI735" s="9"/>
      <c r="BJ735" s="9"/>
      <c r="BK735" s="9"/>
      <c r="BL735" s="9"/>
    </row>
    <row r="736" spans="1:64" hidden="1" outlineLevel="1">
      <c r="A736" s="9"/>
      <c r="B736" s="9"/>
      <c r="C736" s="9"/>
      <c r="D736" s="270" t="str">
        <f>Asset9</f>
        <v>IT</v>
      </c>
      <c r="E736" s="9"/>
      <c r="F736" s="9"/>
      <c r="G736" s="201">
        <f t="shared" si="106"/>
        <v>0.47753362125339649</v>
      </c>
      <c r="H736" s="111">
        <f t="shared" si="106"/>
        <v>1.5710426499883721</v>
      </c>
      <c r="I736" s="111">
        <f t="shared" si="106"/>
        <v>0.96336039070553525</v>
      </c>
      <c r="J736" s="111">
        <f t="shared" si="106"/>
        <v>1.2277979511611881</v>
      </c>
      <c r="K736" s="111">
        <f t="shared" si="106"/>
        <v>1.5755771615692844</v>
      </c>
      <c r="L736" s="111">
        <f t="shared" si="106"/>
        <v>1.2164078284200084</v>
      </c>
      <c r="M736" s="111">
        <f t="shared" ref="M736" si="115">M478*M$6</f>
        <v>1.4842189406829516</v>
      </c>
      <c r="N736" s="111">
        <f>IF(COUNT($H736:M736)&gt;=Input!$Y$7,0,N478*N$6)</f>
        <v>0</v>
      </c>
      <c r="O736" s="111">
        <f>IF(COUNT($H736:N736)&gt;=Input!$Y$7,0,O478*O$6)</f>
        <v>0</v>
      </c>
      <c r="P736" s="111">
        <f>IF(COUNT($H736:O736)&gt;=Input!$Y$7,0,P478*P$6)</f>
        <v>0</v>
      </c>
      <c r="Q736" s="111">
        <f>IF(COUNT($H736:P736)&gt;=Input!$Y$7,0,Q478*Q$6)</f>
        <v>0</v>
      </c>
      <c r="R736" s="9"/>
      <c r="S736" s="9"/>
      <c r="T736" s="9"/>
      <c r="U736" s="9"/>
      <c r="V736" s="9"/>
      <c r="W736" s="9"/>
      <c r="X736" s="9"/>
      <c r="Y736" s="9"/>
      <c r="Z736" s="9"/>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9"/>
      <c r="BE736" s="9"/>
      <c r="BF736" s="9"/>
      <c r="BG736" s="9"/>
      <c r="BH736" s="9"/>
      <c r="BI736" s="9"/>
      <c r="BJ736" s="9"/>
      <c r="BK736" s="9"/>
      <c r="BL736" s="9"/>
    </row>
    <row r="737" spans="1:64" hidden="1" outlineLevel="1">
      <c r="A737" s="9"/>
      <c r="B737" s="9"/>
      <c r="C737" s="9"/>
      <c r="D737" s="270" t="str">
        <f>Asset10</f>
        <v>Vehicles</v>
      </c>
      <c r="E737" s="9"/>
      <c r="F737" s="9"/>
      <c r="G737" s="201">
        <f t="shared" si="106"/>
        <v>0.11536461816076168</v>
      </c>
      <c r="H737" s="111">
        <f t="shared" si="106"/>
        <v>0.15459121294056183</v>
      </c>
      <c r="I737" s="111">
        <f t="shared" si="106"/>
        <v>8.2622797253270153E-2</v>
      </c>
      <c r="J737" s="111">
        <f t="shared" si="106"/>
        <v>8.7617096070759612E-2</v>
      </c>
      <c r="K737" s="111">
        <f t="shared" si="106"/>
        <v>7.2916459921301455E-2</v>
      </c>
      <c r="L737" s="111">
        <f t="shared" si="106"/>
        <v>5.0883256941652154E-2</v>
      </c>
      <c r="M737" s="111">
        <f t="shared" ref="M737" si="116">M479*M$6</f>
        <v>8.2625603968808137E-2</v>
      </c>
      <c r="N737" s="111">
        <f>IF(COUNT($H737:M737)&gt;=Input!$Y$7,0,N479*N$6)</f>
        <v>0</v>
      </c>
      <c r="O737" s="111">
        <f>IF(COUNT($H737:N737)&gt;=Input!$Y$7,0,O479*O$6)</f>
        <v>0</v>
      </c>
      <c r="P737" s="111">
        <f>IF(COUNT($H737:O737)&gt;=Input!$Y$7,0,P479*P$6)</f>
        <v>0</v>
      </c>
      <c r="Q737" s="111">
        <f>IF(COUNT($H737:P737)&gt;=Input!$Y$7,0,Q479*Q$6)</f>
        <v>0</v>
      </c>
      <c r="R737" s="9"/>
      <c r="S737" s="9"/>
      <c r="T737" s="9"/>
      <c r="U737" s="9"/>
      <c r="V737" s="9"/>
      <c r="W737" s="9"/>
      <c r="X737" s="9"/>
      <c r="Y737" s="9"/>
      <c r="Z737" s="9"/>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9"/>
      <c r="BE737" s="9"/>
      <c r="BF737" s="9"/>
      <c r="BG737" s="9"/>
      <c r="BH737" s="9"/>
      <c r="BI737" s="9"/>
      <c r="BJ737" s="9"/>
      <c r="BK737" s="9"/>
      <c r="BL737" s="9"/>
    </row>
    <row r="738" spans="1:64" hidden="1" outlineLevel="1">
      <c r="A738" s="9"/>
      <c r="B738" s="9"/>
      <c r="C738" s="9"/>
      <c r="D738" s="270" t="str">
        <f>Asset11</f>
        <v>other</v>
      </c>
      <c r="E738" s="9"/>
      <c r="F738" s="9"/>
      <c r="G738" s="201">
        <f t="shared" ref="G738:L747" si="117">G480*G$6</f>
        <v>0.11465249108919226</v>
      </c>
      <c r="H738" s="111">
        <f t="shared" si="117"/>
        <v>0.47313274338257766</v>
      </c>
      <c r="I738" s="111">
        <f t="shared" si="117"/>
        <v>0.32850978872456671</v>
      </c>
      <c r="J738" s="111">
        <f t="shared" si="117"/>
        <v>0.44754250208346336</v>
      </c>
      <c r="K738" s="111">
        <f t="shared" si="117"/>
        <v>0.57613608626707746</v>
      </c>
      <c r="L738" s="111">
        <f t="shared" si="117"/>
        <v>0.40972151069825857</v>
      </c>
      <c r="M738" s="111">
        <f t="shared" ref="M738" si="118">M480*M$6</f>
        <v>0.47970342977147418</v>
      </c>
      <c r="N738" s="111">
        <f>IF(COUNT($H738:M738)&gt;=Input!$Y$7,0,N480*N$6)</f>
        <v>0</v>
      </c>
      <c r="O738" s="111">
        <f>IF(COUNT($H738:N738)&gt;=Input!$Y$7,0,O480*O$6)</f>
        <v>0</v>
      </c>
      <c r="P738" s="111">
        <f>IF(COUNT($H738:O738)&gt;=Input!$Y$7,0,P480*P$6)</f>
        <v>0</v>
      </c>
      <c r="Q738" s="111">
        <f>IF(COUNT($H738:P738)&gt;=Input!$Y$7,0,Q480*Q$6)</f>
        <v>0</v>
      </c>
      <c r="R738" s="9"/>
      <c r="S738" s="9"/>
      <c r="T738" s="9"/>
      <c r="U738" s="9"/>
      <c r="V738" s="9"/>
      <c r="W738" s="9"/>
      <c r="X738" s="9"/>
      <c r="Y738" s="9"/>
      <c r="Z738" s="9"/>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9"/>
      <c r="BE738" s="9"/>
      <c r="BF738" s="9"/>
      <c r="BG738" s="9"/>
      <c r="BH738" s="9"/>
      <c r="BI738" s="9"/>
      <c r="BJ738" s="9"/>
      <c r="BK738" s="9"/>
      <c r="BL738" s="9"/>
    </row>
    <row r="739" spans="1:64" hidden="1" outlineLevel="1">
      <c r="A739" s="9"/>
      <c r="B739" s="9"/>
      <c r="C739" s="9"/>
      <c r="D739" s="270" t="str">
        <f>Asset12</f>
        <v>premises</v>
      </c>
      <c r="E739" s="9"/>
      <c r="F739" s="9"/>
      <c r="G739" s="201">
        <f t="shared" si="117"/>
        <v>0.15577073064711569</v>
      </c>
      <c r="H739" s="111">
        <f t="shared" si="117"/>
        <v>0.30983909687511657</v>
      </c>
      <c r="I739" s="111">
        <f t="shared" si="117"/>
        <v>0.15908308220296286</v>
      </c>
      <c r="J739" s="111">
        <f t="shared" si="117"/>
        <v>0.17164612843001267</v>
      </c>
      <c r="K739" s="111">
        <f t="shared" si="117"/>
        <v>0.16608985594663964</v>
      </c>
      <c r="L739" s="111">
        <f t="shared" si="117"/>
        <v>0.10003090560047163</v>
      </c>
      <c r="M739" s="111">
        <f t="shared" ref="M739" si="119">M481*M$6</f>
        <v>9.695985503083096E-2</v>
      </c>
      <c r="N739" s="111">
        <f>IF(COUNT($H739:M739)&gt;=Input!$Y$7,0,N481*N$6)</f>
        <v>0</v>
      </c>
      <c r="O739" s="111">
        <f>IF(COUNT($H739:N739)&gt;=Input!$Y$7,0,O481*O$6)</f>
        <v>0</v>
      </c>
      <c r="P739" s="111">
        <f>IF(COUNT($H739:O739)&gt;=Input!$Y$7,0,P481*P$6)</f>
        <v>0</v>
      </c>
      <c r="Q739" s="111">
        <f>IF(COUNT($H739:P739)&gt;=Input!$Y$7,0,Q481*Q$6)</f>
        <v>0</v>
      </c>
      <c r="R739" s="9"/>
      <c r="S739" s="9"/>
      <c r="T739" s="9"/>
      <c r="U739" s="9"/>
      <c r="V739" s="9"/>
      <c r="W739" s="9"/>
      <c r="X739" s="9"/>
      <c r="Y739" s="9"/>
      <c r="Z739" s="9"/>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9"/>
      <c r="BE739" s="9"/>
      <c r="BF739" s="9"/>
      <c r="BG739" s="9"/>
      <c r="BH739" s="9"/>
      <c r="BI739" s="9"/>
      <c r="BJ739" s="9"/>
      <c r="BK739" s="9"/>
      <c r="BL739" s="9"/>
    </row>
    <row r="740" spans="1:64" hidden="1" outlineLevel="1">
      <c r="A740" s="9"/>
      <c r="B740" s="9"/>
      <c r="C740" s="9"/>
      <c r="D740" s="270" t="str">
        <f>Asset13</f>
        <v>Land</v>
      </c>
      <c r="E740" s="9"/>
      <c r="F740" s="9"/>
      <c r="G740" s="201">
        <f t="shared" si="117"/>
        <v>2.8512679855595553</v>
      </c>
      <c r="H740" s="111">
        <f t="shared" si="117"/>
        <v>3.528825378559989</v>
      </c>
      <c r="I740" s="111">
        <f t="shared" si="117"/>
        <v>2.0933709872813515</v>
      </c>
      <c r="J740" s="111">
        <f t="shared" si="117"/>
        <v>2.6914769836474512</v>
      </c>
      <c r="K740" s="111">
        <f t="shared" si="117"/>
        <v>3.2143556773509681</v>
      </c>
      <c r="L740" s="111">
        <f t="shared" si="117"/>
        <v>2.3316328176647785</v>
      </c>
      <c r="M740" s="111">
        <f t="shared" ref="M740" si="120">M482*M$6</f>
        <v>2.6474057872088981</v>
      </c>
      <c r="N740" s="111">
        <f>IF(COUNT($H740:M740)&gt;=Input!$Y$7,0,N482*N$6)</f>
        <v>0</v>
      </c>
      <c r="O740" s="111">
        <f>IF(COUNT($H740:N740)&gt;=Input!$Y$7,0,O482*O$6)</f>
        <v>0</v>
      </c>
      <c r="P740" s="111">
        <f>IF(COUNT($H740:O740)&gt;=Input!$Y$7,0,P482*P$6)</f>
        <v>0</v>
      </c>
      <c r="Q740" s="111">
        <f>IF(COUNT($H740:P740)&gt;=Input!$Y$7,0,Q482*Q$6)</f>
        <v>0</v>
      </c>
      <c r="R740" s="9"/>
      <c r="S740" s="9"/>
      <c r="T740" s="9"/>
      <c r="U740" s="9"/>
      <c r="V740" s="9"/>
      <c r="W740" s="9"/>
      <c r="X740" s="9"/>
      <c r="Y740" s="9"/>
      <c r="Z740" s="9"/>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9"/>
      <c r="BE740" s="9"/>
      <c r="BF740" s="9"/>
      <c r="BG740" s="9"/>
      <c r="BH740" s="9"/>
      <c r="BI740" s="9"/>
      <c r="BJ740" s="9"/>
      <c r="BK740" s="9"/>
      <c r="BL740" s="9"/>
    </row>
    <row r="741" spans="1:64" hidden="1" outlineLevel="1">
      <c r="A741" s="9"/>
      <c r="B741" s="9"/>
      <c r="C741" s="9"/>
      <c r="D741" s="270" t="str">
        <f>Asset14</f>
        <v>Easements</v>
      </c>
      <c r="E741" s="9"/>
      <c r="F741" s="9"/>
      <c r="G741" s="201">
        <f t="shared" si="117"/>
        <v>3.1395481256317552</v>
      </c>
      <c r="H741" s="111">
        <f t="shared" si="117"/>
        <v>4.0158981762199319</v>
      </c>
      <c r="I741" s="111">
        <f t="shared" si="117"/>
        <v>2.3823124774186062</v>
      </c>
      <c r="J741" s="111">
        <f t="shared" si="117"/>
        <v>3.0629731852524928</v>
      </c>
      <c r="K741" s="111">
        <f t="shared" si="117"/>
        <v>3.6755678223029795</v>
      </c>
      <c r="L741" s="111">
        <f t="shared" si="117"/>
        <v>2.691815312303405</v>
      </c>
      <c r="M741" s="111">
        <f t="shared" ref="M741" si="121">M483*M$6</f>
        <v>3.1200586574425646</v>
      </c>
      <c r="N741" s="111">
        <f>IF(COUNT($H741:M741)&gt;=Input!$Y$7,0,N483*N$6)</f>
        <v>0</v>
      </c>
      <c r="O741" s="111">
        <f>IF(COUNT($H741:N741)&gt;=Input!$Y$7,0,O483*O$6)</f>
        <v>0</v>
      </c>
      <c r="P741" s="111">
        <f>IF(COUNT($H741:O741)&gt;=Input!$Y$7,0,P483*P$6)</f>
        <v>0</v>
      </c>
      <c r="Q741" s="111">
        <f>IF(COUNT($H741:P741)&gt;=Input!$Y$7,0,Q483*Q$6)</f>
        <v>0</v>
      </c>
      <c r="R741" s="9"/>
      <c r="S741" s="9"/>
      <c r="T741" s="9"/>
      <c r="U741" s="9"/>
      <c r="V741" s="9"/>
      <c r="W741" s="9"/>
      <c r="X741" s="9"/>
      <c r="Y741" s="9"/>
      <c r="Z741" s="9"/>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9"/>
      <c r="BE741" s="9"/>
      <c r="BF741" s="9"/>
      <c r="BG741" s="9"/>
      <c r="BH741" s="9"/>
      <c r="BI741" s="9"/>
      <c r="BJ741" s="9"/>
      <c r="BK741" s="9"/>
      <c r="BL741" s="9"/>
    </row>
    <row r="742" spans="1:64" hidden="1" outlineLevel="1">
      <c r="A742" s="9"/>
      <c r="B742" s="9"/>
      <c r="C742" s="9"/>
      <c r="D742" s="270">
        <f>Asset15</f>
        <v>0</v>
      </c>
      <c r="E742" s="9"/>
      <c r="F742" s="9"/>
      <c r="G742" s="201">
        <f t="shared" si="117"/>
        <v>0</v>
      </c>
      <c r="H742" s="111">
        <f t="shared" si="117"/>
        <v>0</v>
      </c>
      <c r="I742" s="111">
        <f t="shared" si="117"/>
        <v>0</v>
      </c>
      <c r="J742" s="111">
        <f t="shared" si="117"/>
        <v>0</v>
      </c>
      <c r="K742" s="111">
        <f t="shared" si="117"/>
        <v>0</v>
      </c>
      <c r="L742" s="111">
        <f t="shared" si="117"/>
        <v>0</v>
      </c>
      <c r="M742" s="111">
        <f t="shared" ref="M742" si="122">M484*M$6</f>
        <v>0</v>
      </c>
      <c r="N742" s="111">
        <f>IF(COUNT($H742:M742)&gt;=Input!$Y$7,0,N484*N$6)</f>
        <v>0</v>
      </c>
      <c r="O742" s="111">
        <f>IF(COUNT($H742:N742)&gt;=Input!$Y$7,0,O484*O$6)</f>
        <v>0</v>
      </c>
      <c r="P742" s="111">
        <f>IF(COUNT($H742:O742)&gt;=Input!$Y$7,0,P484*P$6)</f>
        <v>0</v>
      </c>
      <c r="Q742" s="111">
        <f>IF(COUNT($H742:P742)&gt;=Input!$Y$7,0,Q484*Q$6)</f>
        <v>0</v>
      </c>
      <c r="R742" s="9"/>
      <c r="S742" s="9"/>
      <c r="T742" s="9"/>
      <c r="U742" s="9"/>
      <c r="V742" s="9"/>
      <c r="W742" s="9"/>
      <c r="X742" s="9"/>
      <c r="Y742" s="9"/>
      <c r="Z742" s="9"/>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9"/>
      <c r="BE742" s="9"/>
      <c r="BF742" s="9"/>
      <c r="BG742" s="9"/>
      <c r="BH742" s="9"/>
      <c r="BI742" s="9"/>
      <c r="BJ742" s="9"/>
      <c r="BK742" s="9"/>
      <c r="BL742" s="9"/>
    </row>
    <row r="743" spans="1:64" hidden="1" outlineLevel="1">
      <c r="A743" s="9"/>
      <c r="B743" s="9"/>
      <c r="C743" s="9"/>
      <c r="D743" s="270">
        <f>Asset16</f>
        <v>0</v>
      </c>
      <c r="E743" s="9"/>
      <c r="F743" s="9"/>
      <c r="G743" s="201">
        <f t="shared" si="117"/>
        <v>0</v>
      </c>
      <c r="H743" s="111">
        <f t="shared" si="117"/>
        <v>0</v>
      </c>
      <c r="I743" s="111">
        <f t="shared" si="117"/>
        <v>0</v>
      </c>
      <c r="J743" s="111">
        <f t="shared" si="117"/>
        <v>0</v>
      </c>
      <c r="K743" s="111">
        <f t="shared" si="117"/>
        <v>0</v>
      </c>
      <c r="L743" s="111">
        <f t="shared" si="117"/>
        <v>0</v>
      </c>
      <c r="M743" s="111">
        <f t="shared" ref="M743" si="123">M485*M$6</f>
        <v>0</v>
      </c>
      <c r="N743" s="111">
        <f>IF(COUNT($H743:M743)&gt;=Input!$Y$7,0,N485*N$6)</f>
        <v>0</v>
      </c>
      <c r="O743" s="111">
        <f>IF(COUNT($H743:N743)&gt;=Input!$Y$7,0,O485*O$6)</f>
        <v>0</v>
      </c>
      <c r="P743" s="111">
        <f>IF(COUNT($H743:O743)&gt;=Input!$Y$7,0,P485*P$6)</f>
        <v>0</v>
      </c>
      <c r="Q743" s="111">
        <f>IF(COUNT($H743:P743)&gt;=Input!$Y$7,0,Q485*Q$6)</f>
        <v>0</v>
      </c>
      <c r="R743" s="9"/>
      <c r="S743" s="9"/>
      <c r="T743" s="9"/>
      <c r="U743" s="9"/>
      <c r="V743" s="9"/>
      <c r="W743" s="9"/>
      <c r="X743" s="9"/>
      <c r="Y743" s="9"/>
      <c r="Z743" s="9"/>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9"/>
      <c r="BE743" s="9"/>
      <c r="BF743" s="9"/>
      <c r="BG743" s="9"/>
      <c r="BH743" s="9"/>
      <c r="BI743" s="9"/>
      <c r="BJ743" s="9"/>
      <c r="BK743" s="9"/>
      <c r="BL743" s="9"/>
    </row>
    <row r="744" spans="1:64" hidden="1" outlineLevel="1">
      <c r="A744" s="9"/>
      <c r="B744" s="9"/>
      <c r="C744" s="9"/>
      <c r="D744" s="270">
        <f>Asset17</f>
        <v>0</v>
      </c>
      <c r="E744" s="9"/>
      <c r="F744" s="9"/>
      <c r="G744" s="201">
        <f t="shared" si="117"/>
        <v>0</v>
      </c>
      <c r="H744" s="111">
        <f t="shared" si="117"/>
        <v>0</v>
      </c>
      <c r="I744" s="111">
        <f t="shared" si="117"/>
        <v>0</v>
      </c>
      <c r="J744" s="111">
        <f t="shared" si="117"/>
        <v>0</v>
      </c>
      <c r="K744" s="111">
        <f t="shared" si="117"/>
        <v>0</v>
      </c>
      <c r="L744" s="111">
        <f t="shared" si="117"/>
        <v>0</v>
      </c>
      <c r="M744" s="111">
        <f t="shared" ref="M744" si="124">M486*M$6</f>
        <v>0</v>
      </c>
      <c r="N744" s="111">
        <f>IF(COUNT($H744:M744)&gt;=Input!$Y$7,0,N486*N$6)</f>
        <v>0</v>
      </c>
      <c r="O744" s="111">
        <f>IF(COUNT($H744:N744)&gt;=Input!$Y$7,0,O486*O$6)</f>
        <v>0</v>
      </c>
      <c r="P744" s="111">
        <f>IF(COUNT($H744:O744)&gt;=Input!$Y$7,0,P486*P$6)</f>
        <v>0</v>
      </c>
      <c r="Q744" s="111">
        <f>IF(COUNT($H744:P744)&gt;=Input!$Y$7,0,Q486*Q$6)</f>
        <v>0</v>
      </c>
      <c r="R744" s="9"/>
      <c r="S744" s="9"/>
      <c r="T744" s="9"/>
      <c r="U744" s="9"/>
      <c r="V744" s="9"/>
      <c r="W744" s="9"/>
      <c r="X744" s="9"/>
      <c r="Y744" s="9"/>
      <c r="Z744" s="9"/>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9"/>
      <c r="BE744" s="9"/>
      <c r="BF744" s="9"/>
      <c r="BG744" s="9"/>
      <c r="BH744" s="9"/>
      <c r="BI744" s="9"/>
      <c r="BJ744" s="9"/>
      <c r="BK744" s="9"/>
      <c r="BL744" s="9"/>
    </row>
    <row r="745" spans="1:64" hidden="1" outlineLevel="1">
      <c r="A745" s="9"/>
      <c r="B745" s="9"/>
      <c r="C745" s="9"/>
      <c r="D745" s="270">
        <f>Asset18</f>
        <v>0</v>
      </c>
      <c r="E745" s="9"/>
      <c r="F745" s="9"/>
      <c r="G745" s="201">
        <f t="shared" si="117"/>
        <v>0</v>
      </c>
      <c r="H745" s="111">
        <f t="shared" si="117"/>
        <v>0</v>
      </c>
      <c r="I745" s="111">
        <f t="shared" si="117"/>
        <v>0</v>
      </c>
      <c r="J745" s="111">
        <f t="shared" si="117"/>
        <v>0</v>
      </c>
      <c r="K745" s="111">
        <f t="shared" si="117"/>
        <v>0</v>
      </c>
      <c r="L745" s="111">
        <f t="shared" si="117"/>
        <v>0</v>
      </c>
      <c r="M745" s="111">
        <f t="shared" ref="M745" si="125">M487*M$6</f>
        <v>0</v>
      </c>
      <c r="N745" s="111">
        <f>IF(COUNT($H745:M745)&gt;=Input!$Y$7,0,N487*N$6)</f>
        <v>0</v>
      </c>
      <c r="O745" s="111">
        <f>IF(COUNT($H745:N745)&gt;=Input!$Y$7,0,O487*O$6)</f>
        <v>0</v>
      </c>
      <c r="P745" s="111">
        <f>IF(COUNT($H745:O745)&gt;=Input!$Y$7,0,P487*P$6)</f>
        <v>0</v>
      </c>
      <c r="Q745" s="111">
        <f>IF(COUNT($H745:P745)&gt;=Input!$Y$7,0,Q487*Q$6)</f>
        <v>0</v>
      </c>
      <c r="R745" s="9"/>
      <c r="S745" s="9"/>
      <c r="T745" s="9"/>
      <c r="U745" s="9"/>
      <c r="V745" s="9"/>
      <c r="W745" s="9"/>
      <c r="X745" s="9"/>
      <c r="Y745" s="9"/>
      <c r="Z745" s="9"/>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9"/>
      <c r="BE745" s="9"/>
      <c r="BF745" s="9"/>
      <c r="BG745" s="9"/>
      <c r="BH745" s="9"/>
      <c r="BI745" s="9"/>
      <c r="BJ745" s="9"/>
      <c r="BK745" s="9"/>
      <c r="BL745" s="9"/>
    </row>
    <row r="746" spans="1:64" hidden="1" outlineLevel="1">
      <c r="A746" s="9"/>
      <c r="B746" s="9"/>
      <c r="C746" s="9"/>
      <c r="D746" s="270">
        <f>Asset19</f>
        <v>0</v>
      </c>
      <c r="E746" s="9"/>
      <c r="F746" s="9"/>
      <c r="G746" s="201">
        <f t="shared" si="117"/>
        <v>0</v>
      </c>
      <c r="H746" s="111">
        <f t="shared" si="117"/>
        <v>0</v>
      </c>
      <c r="I746" s="111">
        <f t="shared" si="117"/>
        <v>0</v>
      </c>
      <c r="J746" s="111">
        <f t="shared" si="117"/>
        <v>0</v>
      </c>
      <c r="K746" s="111">
        <f t="shared" si="117"/>
        <v>0</v>
      </c>
      <c r="L746" s="111">
        <f t="shared" si="117"/>
        <v>0</v>
      </c>
      <c r="M746" s="111">
        <f t="shared" ref="M746" si="126">M488*M$6</f>
        <v>0</v>
      </c>
      <c r="N746" s="111">
        <f>IF(COUNT($H746:M746)&gt;=Input!$Y$7,0,N488*N$6)</f>
        <v>0</v>
      </c>
      <c r="O746" s="111">
        <f>IF(COUNT($H746:N746)&gt;=Input!$Y$7,0,O488*O$6)</f>
        <v>0</v>
      </c>
      <c r="P746" s="111">
        <f>IF(COUNT($H746:O746)&gt;=Input!$Y$7,0,P488*P$6)</f>
        <v>0</v>
      </c>
      <c r="Q746" s="111">
        <f>IF(COUNT($H746:P746)&gt;=Input!$Y$7,0,Q488*Q$6)</f>
        <v>0</v>
      </c>
      <c r="R746" s="9"/>
      <c r="S746" s="9"/>
      <c r="T746" s="9"/>
      <c r="U746" s="9"/>
      <c r="V746" s="9"/>
      <c r="W746" s="9"/>
      <c r="X746" s="9"/>
      <c r="Y746" s="9"/>
      <c r="Z746" s="9"/>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9"/>
      <c r="BE746" s="9"/>
      <c r="BF746" s="9"/>
      <c r="BG746" s="9"/>
      <c r="BH746" s="9"/>
      <c r="BI746" s="9"/>
      <c r="BJ746" s="9"/>
      <c r="BK746" s="9"/>
      <c r="BL746" s="9"/>
    </row>
    <row r="747" spans="1:64" hidden="1" outlineLevel="1">
      <c r="A747" s="9"/>
      <c r="B747" s="9"/>
      <c r="C747" s="9"/>
      <c r="D747" s="270">
        <f>Asset20</f>
        <v>0</v>
      </c>
      <c r="E747" s="9"/>
      <c r="F747" s="9"/>
      <c r="G747" s="201">
        <f t="shared" si="117"/>
        <v>0</v>
      </c>
      <c r="H747" s="111">
        <f t="shared" si="117"/>
        <v>0</v>
      </c>
      <c r="I747" s="111">
        <f t="shared" si="117"/>
        <v>0</v>
      </c>
      <c r="J747" s="111">
        <f t="shared" si="117"/>
        <v>0</v>
      </c>
      <c r="K747" s="111">
        <f t="shared" si="117"/>
        <v>0</v>
      </c>
      <c r="L747" s="111">
        <f t="shared" si="117"/>
        <v>0</v>
      </c>
      <c r="M747" s="111">
        <f t="shared" ref="M747" si="127">M489*M$6</f>
        <v>0</v>
      </c>
      <c r="N747" s="111">
        <f>IF(COUNT($H747:M747)&gt;=Input!$Y$7,0,N489*N$6)</f>
        <v>0</v>
      </c>
      <c r="O747" s="111">
        <f>IF(COUNT($H747:N747)&gt;=Input!$Y$7,0,O489*O$6)</f>
        <v>0</v>
      </c>
      <c r="P747" s="111">
        <f>IF(COUNT($H747:O747)&gt;=Input!$Y$7,0,P489*P$6)</f>
        <v>0</v>
      </c>
      <c r="Q747" s="111">
        <f>IF(COUNT($H747:P747)&gt;=Input!$Y$7,0,Q489*Q$6)</f>
        <v>0</v>
      </c>
      <c r="R747" s="9"/>
      <c r="S747" s="9"/>
      <c r="T747" s="9"/>
      <c r="U747" s="9"/>
      <c r="V747" s="9"/>
      <c r="W747" s="9"/>
      <c r="X747" s="9"/>
      <c r="Y747" s="9"/>
      <c r="Z747" s="9"/>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9"/>
      <c r="BE747" s="9"/>
      <c r="BF747" s="9"/>
      <c r="BG747" s="9"/>
      <c r="BH747" s="9"/>
      <c r="BI747" s="9"/>
      <c r="BJ747" s="9"/>
      <c r="BK747" s="9"/>
      <c r="BL747" s="9"/>
    </row>
    <row r="748" spans="1:64" hidden="1" outlineLevel="1">
      <c r="A748" s="9"/>
      <c r="B748" s="9"/>
      <c r="C748" s="9"/>
      <c r="D748" s="270">
        <f>Asset21</f>
        <v>0</v>
      </c>
      <c r="E748" s="9"/>
      <c r="F748" s="9"/>
      <c r="G748" s="201">
        <f t="shared" ref="G748:L757" si="128">G490*G$6</f>
        <v>0</v>
      </c>
      <c r="H748" s="111">
        <f t="shared" si="128"/>
        <v>0</v>
      </c>
      <c r="I748" s="111">
        <f t="shared" si="128"/>
        <v>0</v>
      </c>
      <c r="J748" s="111">
        <f t="shared" si="128"/>
        <v>0</v>
      </c>
      <c r="K748" s="111">
        <f t="shared" si="128"/>
        <v>0</v>
      </c>
      <c r="L748" s="111">
        <f t="shared" si="128"/>
        <v>0</v>
      </c>
      <c r="M748" s="111">
        <f t="shared" ref="M748" si="129">M490*M$6</f>
        <v>0</v>
      </c>
      <c r="N748" s="111">
        <f>IF(COUNT($H748:M748)&gt;=Input!$Y$7,0,N490*N$6)</f>
        <v>0</v>
      </c>
      <c r="O748" s="111">
        <f>IF(COUNT($H748:N748)&gt;=Input!$Y$7,0,O490*O$6)</f>
        <v>0</v>
      </c>
      <c r="P748" s="111">
        <f>IF(COUNT($H748:O748)&gt;=Input!$Y$7,0,P490*P$6)</f>
        <v>0</v>
      </c>
      <c r="Q748" s="111">
        <f>IF(COUNT($H748:P748)&gt;=Input!$Y$7,0,Q490*Q$6)</f>
        <v>0</v>
      </c>
      <c r="R748" s="9"/>
      <c r="S748" s="9"/>
      <c r="T748" s="9"/>
      <c r="U748" s="9"/>
      <c r="V748" s="9"/>
      <c r="W748" s="9"/>
      <c r="X748" s="9"/>
      <c r="Y748" s="9"/>
      <c r="Z748" s="9"/>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9"/>
      <c r="BE748" s="9"/>
      <c r="BF748" s="9"/>
      <c r="BG748" s="9"/>
      <c r="BH748" s="9"/>
      <c r="BI748" s="9"/>
      <c r="BJ748" s="9"/>
      <c r="BK748" s="9"/>
      <c r="BL748" s="9"/>
    </row>
    <row r="749" spans="1:64" hidden="1" outlineLevel="1">
      <c r="A749" s="9"/>
      <c r="B749" s="9"/>
      <c r="C749" s="9"/>
      <c r="D749" s="270">
        <f>Asset22</f>
        <v>0</v>
      </c>
      <c r="E749" s="9"/>
      <c r="F749" s="9"/>
      <c r="G749" s="201">
        <f t="shared" si="128"/>
        <v>0</v>
      </c>
      <c r="H749" s="111">
        <f t="shared" si="128"/>
        <v>0</v>
      </c>
      <c r="I749" s="111">
        <f t="shared" si="128"/>
        <v>0</v>
      </c>
      <c r="J749" s="111">
        <f t="shared" si="128"/>
        <v>0</v>
      </c>
      <c r="K749" s="111">
        <f t="shared" si="128"/>
        <v>0</v>
      </c>
      <c r="L749" s="111">
        <f t="shared" si="128"/>
        <v>0</v>
      </c>
      <c r="M749" s="111">
        <f t="shared" ref="M749" si="130">M491*M$6</f>
        <v>0</v>
      </c>
      <c r="N749" s="111">
        <f>IF(COUNT($H749:M749)&gt;=Input!$Y$7,0,N491*N$6)</f>
        <v>0</v>
      </c>
      <c r="O749" s="111">
        <f>IF(COUNT($H749:N749)&gt;=Input!$Y$7,0,O491*O$6)</f>
        <v>0</v>
      </c>
      <c r="P749" s="111">
        <f>IF(COUNT($H749:O749)&gt;=Input!$Y$7,0,P491*P$6)</f>
        <v>0</v>
      </c>
      <c r="Q749" s="111">
        <f>IF(COUNT($H749:P749)&gt;=Input!$Y$7,0,Q491*Q$6)</f>
        <v>0</v>
      </c>
      <c r="R749" s="9"/>
      <c r="S749" s="9"/>
      <c r="T749" s="9"/>
      <c r="U749" s="9"/>
      <c r="V749" s="9"/>
      <c r="W749" s="9"/>
      <c r="X749" s="9"/>
      <c r="Y749" s="9"/>
      <c r="Z749" s="9"/>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9"/>
      <c r="BE749" s="9"/>
      <c r="BF749" s="9"/>
      <c r="BG749" s="9"/>
      <c r="BH749" s="9"/>
      <c r="BI749" s="9"/>
      <c r="BJ749" s="9"/>
      <c r="BK749" s="9"/>
      <c r="BL749" s="9"/>
    </row>
    <row r="750" spans="1:64" hidden="1" outlineLevel="1">
      <c r="A750" s="9"/>
      <c r="B750" s="9"/>
      <c r="C750" s="9"/>
      <c r="D750" s="270">
        <f>Asset23</f>
        <v>0</v>
      </c>
      <c r="E750" s="9"/>
      <c r="F750" s="9"/>
      <c r="G750" s="201">
        <f t="shared" si="128"/>
        <v>0</v>
      </c>
      <c r="H750" s="111">
        <f t="shared" si="128"/>
        <v>0</v>
      </c>
      <c r="I750" s="111">
        <f t="shared" si="128"/>
        <v>0</v>
      </c>
      <c r="J750" s="111">
        <f t="shared" si="128"/>
        <v>0</v>
      </c>
      <c r="K750" s="111">
        <f t="shared" si="128"/>
        <v>0</v>
      </c>
      <c r="L750" s="111">
        <f t="shared" si="128"/>
        <v>0</v>
      </c>
      <c r="M750" s="111">
        <f t="shared" ref="M750" si="131">M492*M$6</f>
        <v>0</v>
      </c>
      <c r="N750" s="111">
        <f>IF(COUNT($H750:M750)&gt;=Input!$Y$7,0,N492*N$6)</f>
        <v>0</v>
      </c>
      <c r="O750" s="111">
        <f>IF(COUNT($H750:N750)&gt;=Input!$Y$7,0,O492*O$6)</f>
        <v>0</v>
      </c>
      <c r="P750" s="111">
        <f>IF(COUNT($H750:O750)&gt;=Input!$Y$7,0,P492*P$6)</f>
        <v>0</v>
      </c>
      <c r="Q750" s="111">
        <f>IF(COUNT($H750:P750)&gt;=Input!$Y$7,0,Q492*Q$6)</f>
        <v>0</v>
      </c>
      <c r="R750" s="9"/>
      <c r="S750" s="9"/>
      <c r="T750" s="9"/>
      <c r="U750" s="9"/>
      <c r="V750" s="9"/>
      <c r="W750" s="9"/>
      <c r="X750" s="9"/>
      <c r="Y750" s="9"/>
      <c r="Z750" s="9"/>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9"/>
      <c r="BE750" s="9"/>
      <c r="BF750" s="9"/>
      <c r="BG750" s="9"/>
      <c r="BH750" s="9"/>
      <c r="BI750" s="9"/>
      <c r="BJ750" s="9"/>
      <c r="BK750" s="9"/>
      <c r="BL750" s="9"/>
    </row>
    <row r="751" spans="1:64" hidden="1" outlineLevel="1">
      <c r="A751" s="9"/>
      <c r="B751" s="9"/>
      <c r="C751" s="9"/>
      <c r="D751" s="270">
        <f>Asset24</f>
        <v>0</v>
      </c>
      <c r="E751" s="9"/>
      <c r="F751" s="9"/>
      <c r="G751" s="201">
        <f t="shared" si="128"/>
        <v>0</v>
      </c>
      <c r="H751" s="111">
        <f t="shared" si="128"/>
        <v>0</v>
      </c>
      <c r="I751" s="111">
        <f t="shared" si="128"/>
        <v>0</v>
      </c>
      <c r="J751" s="111">
        <f t="shared" si="128"/>
        <v>0</v>
      </c>
      <c r="K751" s="111">
        <f t="shared" si="128"/>
        <v>0</v>
      </c>
      <c r="L751" s="111">
        <f t="shared" si="128"/>
        <v>0</v>
      </c>
      <c r="M751" s="111">
        <f t="shared" ref="M751" si="132">M493*M$6</f>
        <v>0</v>
      </c>
      <c r="N751" s="111">
        <f>IF(COUNT($H751:M751)&gt;=Input!$Y$7,0,N493*N$6)</f>
        <v>0</v>
      </c>
      <c r="O751" s="111">
        <f>IF(COUNT($H751:N751)&gt;=Input!$Y$7,0,O493*O$6)</f>
        <v>0</v>
      </c>
      <c r="P751" s="111">
        <f>IF(COUNT($H751:O751)&gt;=Input!$Y$7,0,P493*P$6)</f>
        <v>0</v>
      </c>
      <c r="Q751" s="111">
        <f>IF(COUNT($H751:P751)&gt;=Input!$Y$7,0,Q493*Q$6)</f>
        <v>0</v>
      </c>
      <c r="R751" s="9"/>
      <c r="S751" s="9"/>
      <c r="T751" s="9"/>
      <c r="U751" s="9"/>
      <c r="V751" s="9"/>
      <c r="W751" s="9"/>
      <c r="X751" s="9"/>
      <c r="Y751" s="9"/>
      <c r="Z751" s="9"/>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9"/>
      <c r="BE751" s="9"/>
      <c r="BF751" s="9"/>
      <c r="BG751" s="9"/>
      <c r="BH751" s="9"/>
      <c r="BI751" s="9"/>
      <c r="BJ751" s="9"/>
      <c r="BK751" s="9"/>
      <c r="BL751" s="9"/>
    </row>
    <row r="752" spans="1:64" hidden="1" outlineLevel="1">
      <c r="A752" s="9"/>
      <c r="B752" s="9"/>
      <c r="C752" s="9"/>
      <c r="D752" s="270">
        <f>Asset25</f>
        <v>0</v>
      </c>
      <c r="E752" s="9"/>
      <c r="F752" s="9"/>
      <c r="G752" s="201">
        <f t="shared" si="128"/>
        <v>0</v>
      </c>
      <c r="H752" s="111">
        <f t="shared" si="128"/>
        <v>0</v>
      </c>
      <c r="I752" s="111">
        <f t="shared" si="128"/>
        <v>0</v>
      </c>
      <c r="J752" s="111">
        <f t="shared" si="128"/>
        <v>0</v>
      </c>
      <c r="K752" s="111">
        <f t="shared" si="128"/>
        <v>0</v>
      </c>
      <c r="L752" s="111">
        <f t="shared" si="128"/>
        <v>0</v>
      </c>
      <c r="M752" s="111">
        <f t="shared" ref="M752" si="133">M494*M$6</f>
        <v>0</v>
      </c>
      <c r="N752" s="111">
        <f>IF(COUNT($H752:M752)&gt;=Input!$Y$7,0,N494*N$6)</f>
        <v>0</v>
      </c>
      <c r="O752" s="111">
        <f>IF(COUNT($H752:N752)&gt;=Input!$Y$7,0,O494*O$6)</f>
        <v>0</v>
      </c>
      <c r="P752" s="111">
        <f>IF(COUNT($H752:O752)&gt;=Input!$Y$7,0,P494*P$6)</f>
        <v>0</v>
      </c>
      <c r="Q752" s="111">
        <f>IF(COUNT($H752:P752)&gt;=Input!$Y$7,0,Q494*Q$6)</f>
        <v>0</v>
      </c>
      <c r="R752" s="9"/>
      <c r="S752" s="9"/>
      <c r="T752" s="9"/>
      <c r="U752" s="9"/>
      <c r="V752" s="9"/>
      <c r="W752" s="9"/>
      <c r="X752" s="9"/>
      <c r="Y752" s="9"/>
      <c r="Z752" s="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9"/>
      <c r="BE752" s="9"/>
      <c r="BF752" s="9"/>
      <c r="BG752" s="9"/>
      <c r="BH752" s="9"/>
      <c r="BI752" s="9"/>
      <c r="BJ752" s="9"/>
      <c r="BK752" s="9"/>
      <c r="BL752" s="9"/>
    </row>
    <row r="753" spans="1:64" hidden="1" outlineLevel="1">
      <c r="A753" s="9"/>
      <c r="B753" s="9"/>
      <c r="C753" s="9"/>
      <c r="D753" s="270">
        <f>Asset26</f>
        <v>0</v>
      </c>
      <c r="E753" s="9"/>
      <c r="F753" s="9"/>
      <c r="G753" s="201">
        <f t="shared" si="128"/>
        <v>0</v>
      </c>
      <c r="H753" s="111">
        <f t="shared" si="128"/>
        <v>0</v>
      </c>
      <c r="I753" s="111">
        <f t="shared" si="128"/>
        <v>0</v>
      </c>
      <c r="J753" s="111">
        <f t="shared" si="128"/>
        <v>0</v>
      </c>
      <c r="K753" s="111">
        <f t="shared" si="128"/>
        <v>0</v>
      </c>
      <c r="L753" s="111">
        <f t="shared" si="128"/>
        <v>0</v>
      </c>
      <c r="M753" s="111">
        <f t="shared" ref="M753" si="134">M495*M$6</f>
        <v>0</v>
      </c>
      <c r="N753" s="111">
        <f>IF(COUNT($H753:M753)&gt;=Input!$Y$7,0,N495*N$6)</f>
        <v>0</v>
      </c>
      <c r="O753" s="111">
        <f>IF(COUNT($H753:N753)&gt;=Input!$Y$7,0,O495*O$6)</f>
        <v>0</v>
      </c>
      <c r="P753" s="111">
        <f>IF(COUNT($H753:O753)&gt;=Input!$Y$7,0,P495*P$6)</f>
        <v>0</v>
      </c>
      <c r="Q753" s="111">
        <f>IF(COUNT($H753:P753)&gt;=Input!$Y$7,0,Q495*Q$6)</f>
        <v>0</v>
      </c>
      <c r="R753" s="9"/>
      <c r="S753" s="9"/>
      <c r="T753" s="9"/>
      <c r="U753" s="9"/>
      <c r="V753" s="9"/>
      <c r="W753" s="9"/>
      <c r="X753" s="9"/>
      <c r="Y753" s="9"/>
      <c r="Z753" s="9"/>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9"/>
      <c r="BE753" s="9"/>
      <c r="BF753" s="9"/>
      <c r="BG753" s="9"/>
      <c r="BH753" s="9"/>
      <c r="BI753" s="9"/>
      <c r="BJ753" s="9"/>
      <c r="BK753" s="9"/>
      <c r="BL753" s="9"/>
    </row>
    <row r="754" spans="1:64" hidden="1" outlineLevel="1">
      <c r="A754" s="9"/>
      <c r="B754" s="9"/>
      <c r="C754" s="9"/>
      <c r="D754" s="270">
        <f>Asset27</f>
        <v>0</v>
      </c>
      <c r="E754" s="9"/>
      <c r="F754" s="9"/>
      <c r="G754" s="201">
        <f t="shared" si="128"/>
        <v>0</v>
      </c>
      <c r="H754" s="111">
        <f t="shared" si="128"/>
        <v>0</v>
      </c>
      <c r="I754" s="111">
        <f t="shared" si="128"/>
        <v>0</v>
      </c>
      <c r="J754" s="111">
        <f t="shared" si="128"/>
        <v>0</v>
      </c>
      <c r="K754" s="111">
        <f t="shared" si="128"/>
        <v>0</v>
      </c>
      <c r="L754" s="111">
        <f t="shared" si="128"/>
        <v>0</v>
      </c>
      <c r="M754" s="111">
        <f t="shared" ref="M754" si="135">M496*M$6</f>
        <v>0</v>
      </c>
      <c r="N754" s="111">
        <f>IF(COUNT($H754:M754)&gt;=Input!$Y$7,0,N496*N$6)</f>
        <v>0</v>
      </c>
      <c r="O754" s="111">
        <f>IF(COUNT($H754:N754)&gt;=Input!$Y$7,0,O496*O$6)</f>
        <v>0</v>
      </c>
      <c r="P754" s="111">
        <f>IF(COUNT($H754:O754)&gt;=Input!$Y$7,0,P496*P$6)</f>
        <v>0</v>
      </c>
      <c r="Q754" s="111">
        <f>IF(COUNT($H754:P754)&gt;=Input!$Y$7,0,Q496*Q$6)</f>
        <v>0</v>
      </c>
      <c r="R754" s="9"/>
      <c r="S754" s="9"/>
      <c r="T754" s="9"/>
      <c r="U754" s="9"/>
      <c r="V754" s="9"/>
      <c r="W754" s="9"/>
      <c r="X754" s="9"/>
      <c r="Y754" s="9"/>
      <c r="Z754" s="9"/>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9"/>
      <c r="BE754" s="9"/>
      <c r="BF754" s="9"/>
      <c r="BG754" s="9"/>
      <c r="BH754" s="9"/>
      <c r="BI754" s="9"/>
      <c r="BJ754" s="9"/>
      <c r="BK754" s="9"/>
      <c r="BL754" s="9"/>
    </row>
    <row r="755" spans="1:64" hidden="1" outlineLevel="1">
      <c r="A755" s="9"/>
      <c r="B755" s="9"/>
      <c r="C755" s="9"/>
      <c r="D755" s="270">
        <f>Asset28</f>
        <v>0</v>
      </c>
      <c r="E755" s="9"/>
      <c r="F755" s="9"/>
      <c r="G755" s="201">
        <f t="shared" si="128"/>
        <v>0</v>
      </c>
      <c r="H755" s="111">
        <f t="shared" si="128"/>
        <v>0</v>
      </c>
      <c r="I755" s="111">
        <f t="shared" si="128"/>
        <v>0</v>
      </c>
      <c r="J755" s="111">
        <f t="shared" si="128"/>
        <v>0</v>
      </c>
      <c r="K755" s="111">
        <f t="shared" si="128"/>
        <v>0</v>
      </c>
      <c r="L755" s="111">
        <f t="shared" si="128"/>
        <v>0</v>
      </c>
      <c r="M755" s="111">
        <f t="shared" ref="M755" si="136">M497*M$6</f>
        <v>0</v>
      </c>
      <c r="N755" s="111">
        <f>IF(COUNT($H755:M755)&gt;=Input!$Y$7,0,N497*N$6)</f>
        <v>0</v>
      </c>
      <c r="O755" s="111">
        <f>IF(COUNT($H755:N755)&gt;=Input!$Y$7,0,O497*O$6)</f>
        <v>0</v>
      </c>
      <c r="P755" s="111">
        <f>IF(COUNT($H755:O755)&gt;=Input!$Y$7,0,P497*P$6)</f>
        <v>0</v>
      </c>
      <c r="Q755" s="111">
        <f>IF(COUNT($H755:P755)&gt;=Input!$Y$7,0,Q497*Q$6)</f>
        <v>0</v>
      </c>
      <c r="R755" s="9"/>
      <c r="S755" s="9"/>
      <c r="T755" s="9"/>
      <c r="U755" s="9"/>
      <c r="V755" s="9"/>
      <c r="W755" s="9"/>
      <c r="X755" s="9"/>
      <c r="Y755" s="9"/>
      <c r="Z755" s="9"/>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9"/>
      <c r="BE755" s="9"/>
      <c r="BF755" s="9"/>
      <c r="BG755" s="9"/>
      <c r="BH755" s="9"/>
      <c r="BI755" s="9"/>
      <c r="BJ755" s="9"/>
      <c r="BK755" s="9"/>
      <c r="BL755" s="9"/>
    </row>
    <row r="756" spans="1:64" hidden="1" outlineLevel="1">
      <c r="A756" s="9"/>
      <c r="B756" s="9"/>
      <c r="C756" s="9"/>
      <c r="D756" s="270">
        <f>Asset29</f>
        <v>0</v>
      </c>
      <c r="E756" s="9"/>
      <c r="F756" s="9"/>
      <c r="G756" s="201">
        <f t="shared" si="128"/>
        <v>0</v>
      </c>
      <c r="H756" s="111">
        <f t="shared" si="128"/>
        <v>0</v>
      </c>
      <c r="I756" s="111">
        <f t="shared" si="128"/>
        <v>0</v>
      </c>
      <c r="J756" s="111">
        <f t="shared" si="128"/>
        <v>0</v>
      </c>
      <c r="K756" s="111">
        <f t="shared" si="128"/>
        <v>0</v>
      </c>
      <c r="L756" s="111">
        <f t="shared" si="128"/>
        <v>0</v>
      </c>
      <c r="M756" s="111">
        <f t="shared" ref="M756" si="137">M498*M$6</f>
        <v>0</v>
      </c>
      <c r="N756" s="111">
        <f>IF(COUNT($H756:M756)&gt;=Input!$Y$7,0,N498*N$6)</f>
        <v>0</v>
      </c>
      <c r="O756" s="111">
        <f>IF(COUNT($H756:N756)&gt;=Input!$Y$7,0,O498*O$6)</f>
        <v>0</v>
      </c>
      <c r="P756" s="111">
        <f>IF(COUNT($H756:O756)&gt;=Input!$Y$7,0,P498*P$6)</f>
        <v>0</v>
      </c>
      <c r="Q756" s="111">
        <f>IF(COUNT($H756:P756)&gt;=Input!$Y$7,0,Q498*Q$6)</f>
        <v>0</v>
      </c>
      <c r="R756" s="9"/>
      <c r="S756" s="9"/>
      <c r="T756" s="9"/>
      <c r="U756" s="9"/>
      <c r="V756" s="9"/>
      <c r="W756" s="9"/>
      <c r="X756" s="9"/>
      <c r="Y756" s="9"/>
      <c r="Z756" s="9"/>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9"/>
      <c r="BE756" s="9"/>
      <c r="BF756" s="9"/>
      <c r="BG756" s="9"/>
      <c r="BH756" s="9"/>
      <c r="BI756" s="9"/>
      <c r="BJ756" s="9"/>
      <c r="BK756" s="9"/>
      <c r="BL756" s="9"/>
    </row>
    <row r="757" spans="1:64" hidden="1" outlineLevel="1">
      <c r="A757" s="9"/>
      <c r="B757" s="9"/>
      <c r="C757" s="9"/>
      <c r="D757" s="270">
        <f>Asset30</f>
        <v>0</v>
      </c>
      <c r="E757" s="9"/>
      <c r="F757" s="9"/>
      <c r="G757" s="201">
        <f t="shared" si="128"/>
        <v>0</v>
      </c>
      <c r="H757" s="111">
        <f t="shared" si="128"/>
        <v>0</v>
      </c>
      <c r="I757" s="111">
        <f t="shared" si="128"/>
        <v>0</v>
      </c>
      <c r="J757" s="111">
        <f t="shared" si="128"/>
        <v>0</v>
      </c>
      <c r="K757" s="111">
        <f t="shared" si="128"/>
        <v>0</v>
      </c>
      <c r="L757" s="111">
        <f t="shared" si="128"/>
        <v>0</v>
      </c>
      <c r="M757" s="111">
        <f t="shared" ref="M757" si="138">M499*M$6</f>
        <v>0</v>
      </c>
      <c r="N757" s="111">
        <f>IF(COUNT($H757:M757)&gt;=Input!$Y$7,0,N499*N$6)</f>
        <v>0</v>
      </c>
      <c r="O757" s="111">
        <f>IF(COUNT($H757:N757)&gt;=Input!$Y$7,0,O499*O$6)</f>
        <v>0</v>
      </c>
      <c r="P757" s="111">
        <f>IF(COUNT($H757:O757)&gt;=Input!$Y$7,0,P499*P$6)</f>
        <v>0</v>
      </c>
      <c r="Q757" s="111">
        <f>IF(COUNT($H757:P757)&gt;=Input!$Y$7,0,Q499*Q$6)</f>
        <v>0</v>
      </c>
      <c r="R757" s="9"/>
      <c r="S757" s="9"/>
      <c r="T757" s="9"/>
      <c r="U757" s="9"/>
      <c r="V757" s="9"/>
      <c r="W757" s="9"/>
      <c r="X757" s="9"/>
      <c r="Y757" s="9"/>
      <c r="Z757" s="9"/>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9"/>
      <c r="BE757" s="9"/>
      <c r="BF757" s="9"/>
      <c r="BG757" s="9"/>
      <c r="BH757" s="9"/>
      <c r="BI757" s="9"/>
      <c r="BJ757" s="9"/>
      <c r="BK757" s="9"/>
      <c r="BL757" s="9"/>
    </row>
    <row r="758" spans="1:64" ht="13.5" customHeight="1" collapsed="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9"/>
      <c r="BE758" s="9"/>
      <c r="BF758" s="9"/>
      <c r="BG758" s="9"/>
      <c r="BH758" s="9"/>
      <c r="BI758" s="9"/>
      <c r="BJ758" s="9"/>
      <c r="BK758" s="9"/>
      <c r="BL758" s="9"/>
    </row>
    <row r="759" spans="1:64" s="12" customFormat="1">
      <c r="A759" s="74"/>
      <c r="B759" s="74"/>
      <c r="C759" s="81" t="s">
        <v>97</v>
      </c>
      <c r="D759" s="74"/>
      <c r="E759" s="74"/>
      <c r="F759" s="74"/>
      <c r="G759" s="84"/>
      <c r="H759" s="117"/>
      <c r="I759" s="117"/>
      <c r="J759" s="117"/>
      <c r="K759" s="117"/>
      <c r="L759" s="117"/>
      <c r="M759" s="117"/>
      <c r="N759" s="85"/>
      <c r="O759" s="85"/>
      <c r="P759" s="85"/>
      <c r="Q759" s="85"/>
      <c r="R759" s="85"/>
      <c r="S759" s="85"/>
      <c r="T759" s="106"/>
      <c r="U759" s="106"/>
      <c r="V759" s="106"/>
      <c r="W759" s="106"/>
      <c r="X759" s="106"/>
      <c r="Y759" s="106"/>
      <c r="Z759" s="106"/>
      <c r="AA759" s="215"/>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row>
    <row r="760" spans="1:64">
      <c r="A760" s="9"/>
      <c r="B760" s="9"/>
      <c r="C760" s="9"/>
      <c r="D760" s="9"/>
      <c r="E760" s="9"/>
      <c r="F760" s="9"/>
      <c r="G760" s="9"/>
      <c r="H760" s="9"/>
      <c r="I760" s="9"/>
      <c r="J760" s="9"/>
      <c r="K760" s="9"/>
      <c r="L760" s="9"/>
      <c r="M760" s="9"/>
      <c r="N760" s="9"/>
      <c r="O760" s="9"/>
      <c r="P760" s="9"/>
      <c r="Q760" s="9"/>
      <c r="R760" s="9"/>
      <c r="S760" s="9"/>
      <c r="T760" s="106"/>
      <c r="U760" s="106"/>
      <c r="V760" s="106"/>
      <c r="W760" s="106"/>
      <c r="X760" s="106"/>
      <c r="Y760" s="106"/>
      <c r="Z760" s="106"/>
      <c r="AA760" s="215"/>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5"/>
      <c r="AX760" s="215"/>
      <c r="AY760" s="215"/>
      <c r="AZ760" s="215"/>
      <c r="BA760" s="215"/>
      <c r="BB760" s="215"/>
      <c r="BC760" s="215"/>
      <c r="BD760" s="106"/>
      <c r="BE760" s="106"/>
      <c r="BF760" s="106"/>
      <c r="BG760" s="106"/>
      <c r="BH760" s="106"/>
      <c r="BI760" s="106"/>
      <c r="BJ760" s="106"/>
      <c r="BK760" s="12"/>
      <c r="BL760" s="12"/>
    </row>
    <row r="761" spans="1:64">
      <c r="A761" s="9"/>
      <c r="B761" s="9"/>
      <c r="C761" s="44" t="s">
        <v>86</v>
      </c>
      <c r="D761" s="9"/>
      <c r="E761" s="9"/>
      <c r="F761" s="9"/>
      <c r="G761" s="312">
        <f>SUM(G762:G791)</f>
        <v>1956.232102585243</v>
      </c>
      <c r="H761" s="363">
        <f>SUM(H762:H791)</f>
        <v>2174.1994089867562</v>
      </c>
      <c r="I761" s="313">
        <f t="shared" ref="I761:Q761" si="139">SUM(I762:I791)</f>
        <v>2188.1575575018915</v>
      </c>
      <c r="J761" s="313">
        <f t="shared" si="139"/>
        <v>2207.9329725714911</v>
      </c>
      <c r="K761" s="313">
        <f t="shared" si="139"/>
        <v>2257.8357186334351</v>
      </c>
      <c r="L761" s="313">
        <f t="shared" si="139"/>
        <v>2327.9483319013129</v>
      </c>
      <c r="M761" s="313">
        <f t="shared" si="139"/>
        <v>2413.5646384424585</v>
      </c>
      <c r="N761" s="313">
        <f t="shared" si="139"/>
        <v>2489.5469572869688</v>
      </c>
      <c r="O761" s="313">
        <f t="shared" si="139"/>
        <v>0</v>
      </c>
      <c r="P761" s="313">
        <f t="shared" si="139"/>
        <v>0</v>
      </c>
      <c r="Q761" s="313">
        <f t="shared" si="139"/>
        <v>0</v>
      </c>
      <c r="R761" s="313">
        <f>SUM(R762:R791)</f>
        <v>0</v>
      </c>
      <c r="S761" s="280"/>
      <c r="T761" s="99"/>
      <c r="U761" s="99"/>
      <c r="V761" s="99"/>
      <c r="W761" s="99"/>
      <c r="X761" s="99"/>
      <c r="Y761" s="99"/>
      <c r="Z761" s="99"/>
      <c r="AA761" s="230"/>
      <c r="AB761" s="230"/>
      <c r="AC761" s="230"/>
      <c r="AD761" s="230"/>
      <c r="AE761" s="230"/>
      <c r="AF761" s="230"/>
      <c r="AG761" s="230"/>
      <c r="AH761" s="230"/>
      <c r="AI761" s="230"/>
      <c r="AJ761" s="230"/>
      <c r="AK761" s="230"/>
      <c r="AL761" s="230"/>
      <c r="AM761" s="230"/>
      <c r="AN761" s="230"/>
      <c r="AO761" s="230"/>
      <c r="AP761" s="230"/>
      <c r="AQ761" s="230"/>
      <c r="AR761" s="230"/>
      <c r="AS761" s="230"/>
      <c r="AT761" s="230"/>
      <c r="AU761" s="230"/>
      <c r="AV761" s="230"/>
      <c r="AW761" s="230"/>
      <c r="AX761" s="230"/>
      <c r="AY761" s="230"/>
      <c r="AZ761" s="230"/>
      <c r="BA761" s="230"/>
      <c r="BB761" s="230"/>
      <c r="BC761" s="230"/>
      <c r="BD761" s="99"/>
      <c r="BE761" s="99"/>
      <c r="BF761" s="99"/>
      <c r="BG761" s="99"/>
      <c r="BH761" s="99"/>
      <c r="BI761" s="99"/>
      <c r="BJ761" s="99"/>
      <c r="BK761" s="12"/>
      <c r="BL761" s="12"/>
    </row>
    <row r="762" spans="1:64" hidden="1" outlineLevel="1">
      <c r="A762" s="9"/>
      <c r="B762" s="9"/>
      <c r="C762" s="9"/>
      <c r="D762" s="270" t="str">
        <f>Asset1</f>
        <v>Secondary</v>
      </c>
      <c r="E762" s="9"/>
      <c r="F762" s="9"/>
      <c r="G762" s="201">
        <f>Input!J7</f>
        <v>132.02570901226696</v>
      </c>
      <c r="H762" s="331">
        <f>G762+G794+G826+G858+G890+G922</f>
        <v>142.69945303295879</v>
      </c>
      <c r="I762" s="111">
        <f t="shared" ref="I762:N771" si="140">H762+H794+H826</f>
        <v>136.82906525575538</v>
      </c>
      <c r="J762" s="111">
        <f t="shared" si="140"/>
        <v>122.92546997430357</v>
      </c>
      <c r="K762" s="111">
        <f t="shared" si="140"/>
        <v>116.21502728189415</v>
      </c>
      <c r="L762" s="111">
        <f t="shared" si="140"/>
        <v>110.5231644303359</v>
      </c>
      <c r="M762" s="111">
        <f t="shared" si="140"/>
        <v>107.06134998593194</v>
      </c>
      <c r="N762" s="111">
        <f t="shared" si="140"/>
        <v>118.65237784322781</v>
      </c>
      <c r="O762" s="111">
        <f>IF(COUNT($H762:N762)&gt;Input!$Y$7,0, N762+N794+N826)</f>
        <v>0</v>
      </c>
      <c r="P762" s="111">
        <f>IF(COUNT($H762:O762)&gt;Input!$Y$7,0, O762+O794+O826)</f>
        <v>0</v>
      </c>
      <c r="Q762" s="111">
        <f>IF(COUNT($H762:P762)&gt;Input!$Y$7,0, P762+P794+P826)</f>
        <v>0</v>
      </c>
      <c r="R762" s="111">
        <f>IF(COUNT($H762:Q762)&gt;Input!$Y$7,0, Q762+Q794+Q826)</f>
        <v>0</v>
      </c>
      <c r="S762" s="9"/>
      <c r="T762" s="9"/>
      <c r="U762" s="9"/>
      <c r="V762" s="9"/>
      <c r="W762" s="9"/>
      <c r="X762" s="9"/>
      <c r="Y762" s="9"/>
      <c r="Z762" s="9"/>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9"/>
      <c r="BE762" s="9"/>
      <c r="BF762" s="9"/>
      <c r="BG762" s="9"/>
      <c r="BH762" s="9"/>
      <c r="BI762" s="9"/>
      <c r="BJ762" s="9"/>
      <c r="BK762" s="9"/>
      <c r="BL762" s="9"/>
    </row>
    <row r="763" spans="1:64" hidden="1" outlineLevel="1">
      <c r="A763" s="9"/>
      <c r="B763" s="9"/>
      <c r="C763" s="44"/>
      <c r="D763" s="270" t="str">
        <f>Asset2</f>
        <v>Switchgear</v>
      </c>
      <c r="E763" s="9"/>
      <c r="F763" s="9"/>
      <c r="G763" s="201">
        <f>Input!J8</f>
        <v>248.91247950836242</v>
      </c>
      <c r="H763" s="331">
        <f t="shared" ref="H763:H791" si="141">G763+G795+G827+G859+G891+G923</f>
        <v>350.07855548198637</v>
      </c>
      <c r="I763" s="111">
        <f t="shared" si="140"/>
        <v>351.25288305604892</v>
      </c>
      <c r="J763" s="111">
        <f t="shared" si="140"/>
        <v>366.81377009510896</v>
      </c>
      <c r="K763" s="111">
        <f t="shared" si="140"/>
        <v>407.56940237759011</v>
      </c>
      <c r="L763" s="111">
        <f t="shared" si="140"/>
        <v>432.87862354042431</v>
      </c>
      <c r="M763" s="111">
        <f t="shared" si="140"/>
        <v>450.58734618607048</v>
      </c>
      <c r="N763" s="111">
        <f t="shared" si="140"/>
        <v>481.8928807004819</v>
      </c>
      <c r="O763" s="111">
        <f>IF(COUNT($H763:N763)&gt;Input!$Y$7,0, N763+N795+N827)</f>
        <v>0</v>
      </c>
      <c r="P763" s="111">
        <f>IF(COUNT($H763:O763)&gt;Input!$Y$7,0, O763+O795+O827)</f>
        <v>0</v>
      </c>
      <c r="Q763" s="111">
        <f>IF(COUNT($H763:P763)&gt;Input!$Y$7,0, P763+P795+P827)</f>
        <v>0</v>
      </c>
      <c r="R763" s="111">
        <f>IF(COUNT($H763:Q763)&gt;Input!$Y$7,0, Q763+Q795+Q827)</f>
        <v>0</v>
      </c>
      <c r="S763" s="100"/>
      <c r="T763" s="100"/>
      <c r="U763" s="100"/>
      <c r="V763" s="100"/>
      <c r="W763" s="100"/>
      <c r="X763" s="100"/>
      <c r="Y763" s="100"/>
      <c r="Z763" s="100"/>
      <c r="AA763" s="228"/>
      <c r="AB763" s="228"/>
      <c r="AC763" s="228"/>
      <c r="AD763" s="228"/>
      <c r="AE763" s="228"/>
      <c r="AF763" s="228"/>
      <c r="AG763" s="228"/>
      <c r="AH763" s="228"/>
      <c r="AI763" s="228"/>
      <c r="AJ763" s="228"/>
      <c r="AK763" s="228"/>
      <c r="AL763" s="228"/>
      <c r="AM763" s="228"/>
      <c r="AN763" s="228"/>
      <c r="AO763" s="228"/>
      <c r="AP763" s="228"/>
      <c r="AQ763" s="228"/>
      <c r="AR763" s="228"/>
      <c r="AS763" s="228"/>
      <c r="AT763" s="228"/>
      <c r="AU763" s="228"/>
      <c r="AV763" s="228"/>
      <c r="AW763" s="228"/>
      <c r="AX763" s="228"/>
      <c r="AY763" s="228"/>
      <c r="AZ763" s="228"/>
      <c r="BA763" s="228"/>
      <c r="BB763" s="228"/>
      <c r="BC763" s="228"/>
      <c r="BD763" s="100"/>
      <c r="BE763" s="100"/>
      <c r="BF763" s="100"/>
      <c r="BG763" s="100"/>
      <c r="BH763" s="100"/>
      <c r="BI763" s="100"/>
      <c r="BJ763" s="100"/>
      <c r="BK763" s="12"/>
      <c r="BL763" s="12"/>
    </row>
    <row r="764" spans="1:64" hidden="1" outlineLevel="1">
      <c r="A764" s="9"/>
      <c r="B764" s="9"/>
      <c r="C764" s="44"/>
      <c r="D764" s="270" t="str">
        <f>Asset3</f>
        <v>Transformers</v>
      </c>
      <c r="E764" s="9"/>
      <c r="F764" s="9"/>
      <c r="G764" s="201">
        <f>Input!J9</f>
        <v>154.11914424024289</v>
      </c>
      <c r="H764" s="331">
        <f t="shared" si="141"/>
        <v>167.05795975892104</v>
      </c>
      <c r="I764" s="111">
        <f t="shared" si="140"/>
        <v>165.24760858444054</v>
      </c>
      <c r="J764" s="111">
        <f t="shared" si="140"/>
        <v>161.50275386447694</v>
      </c>
      <c r="K764" s="111">
        <f t="shared" si="140"/>
        <v>163.05682090481585</v>
      </c>
      <c r="L764" s="111">
        <f t="shared" si="140"/>
        <v>162.87187977480986</v>
      </c>
      <c r="M764" s="111">
        <f t="shared" si="140"/>
        <v>184.36842209607869</v>
      </c>
      <c r="N764" s="111">
        <f t="shared" si="140"/>
        <v>207.75775957568246</v>
      </c>
      <c r="O764" s="111">
        <f>IF(COUNT($H764:N764)&gt;Input!$Y$7,0, N764+N796+N828)</f>
        <v>0</v>
      </c>
      <c r="P764" s="111">
        <f>IF(COUNT($H764:O764)&gt;Input!$Y$7,0, O764+O796+O828)</f>
        <v>0</v>
      </c>
      <c r="Q764" s="111">
        <f>IF(COUNT($H764:P764)&gt;Input!$Y$7,0, P764+P796+P828)</f>
        <v>0</v>
      </c>
      <c r="R764" s="111">
        <f>IF(COUNT($H764:Q764)&gt;Input!$Y$7,0, Q764+Q796+Q828)</f>
        <v>0</v>
      </c>
      <c r="S764" s="100"/>
      <c r="T764" s="100"/>
      <c r="U764" s="100"/>
      <c r="V764" s="100"/>
      <c r="W764" s="100"/>
      <c r="X764" s="100"/>
      <c r="Y764" s="100"/>
      <c r="Z764" s="100"/>
      <c r="AA764" s="228"/>
      <c r="AB764" s="228"/>
      <c r="AC764" s="228"/>
      <c r="AD764" s="228"/>
      <c r="AE764" s="228"/>
      <c r="AF764" s="228"/>
      <c r="AG764" s="228"/>
      <c r="AH764" s="228"/>
      <c r="AI764" s="228"/>
      <c r="AJ764" s="228"/>
      <c r="AK764" s="228"/>
      <c r="AL764" s="228"/>
      <c r="AM764" s="228"/>
      <c r="AN764" s="228"/>
      <c r="AO764" s="228"/>
      <c r="AP764" s="228"/>
      <c r="AQ764" s="228"/>
      <c r="AR764" s="228"/>
      <c r="AS764" s="228"/>
      <c r="AT764" s="228"/>
      <c r="AU764" s="228"/>
      <c r="AV764" s="228"/>
      <c r="AW764" s="228"/>
      <c r="AX764" s="228"/>
      <c r="AY764" s="228"/>
      <c r="AZ764" s="228"/>
      <c r="BA764" s="228"/>
      <c r="BB764" s="228"/>
      <c r="BC764" s="228"/>
      <c r="BD764" s="100"/>
      <c r="BE764" s="100"/>
      <c r="BF764" s="100"/>
      <c r="BG764" s="100"/>
      <c r="BH764" s="100"/>
      <c r="BI764" s="100"/>
      <c r="BJ764" s="100"/>
      <c r="BK764" s="12"/>
      <c r="BL764" s="12"/>
    </row>
    <row r="765" spans="1:64" hidden="1" outlineLevel="1">
      <c r="A765" s="9"/>
      <c r="B765" s="9"/>
      <c r="C765" s="44"/>
      <c r="D765" s="270" t="str">
        <f>Asset4</f>
        <v>Reactive</v>
      </c>
      <c r="E765" s="9"/>
      <c r="F765" s="9"/>
      <c r="G765" s="201">
        <f>Input!J10</f>
        <v>83.253732687574384</v>
      </c>
      <c r="H765" s="331">
        <f t="shared" si="141"/>
        <v>87.678038523711535</v>
      </c>
      <c r="I765" s="111">
        <f t="shared" si="140"/>
        <v>86.473643037919544</v>
      </c>
      <c r="J765" s="111">
        <f t="shared" si="140"/>
        <v>84.716424659395258</v>
      </c>
      <c r="K765" s="111">
        <f t="shared" si="140"/>
        <v>82.288476551294778</v>
      </c>
      <c r="L765" s="111">
        <f t="shared" si="140"/>
        <v>80.536718834843413</v>
      </c>
      <c r="M765" s="111">
        <f t="shared" si="140"/>
        <v>82.718357788628936</v>
      </c>
      <c r="N765" s="111">
        <f t="shared" si="140"/>
        <v>80.40233075539571</v>
      </c>
      <c r="O765" s="111">
        <f>IF(COUNT($H765:N765)&gt;Input!$Y$7,0, N765+N797+N829)</f>
        <v>0</v>
      </c>
      <c r="P765" s="111">
        <f>IF(COUNT($H765:O765)&gt;Input!$Y$7,0, O765+O797+O829)</f>
        <v>0</v>
      </c>
      <c r="Q765" s="111">
        <f>IF(COUNT($H765:P765)&gt;Input!$Y$7,0, P765+P797+P829)</f>
        <v>0</v>
      </c>
      <c r="R765" s="111">
        <f>IF(COUNT($H765:Q765)&gt;Input!$Y$7,0, Q765+Q797+Q829)</f>
        <v>0</v>
      </c>
      <c r="S765" s="100"/>
      <c r="T765" s="100"/>
      <c r="U765" s="100"/>
      <c r="V765" s="100"/>
      <c r="W765" s="100"/>
      <c r="X765" s="100"/>
      <c r="Y765" s="100"/>
      <c r="Z765" s="100"/>
      <c r="AA765" s="228"/>
      <c r="AB765" s="228"/>
      <c r="AC765" s="228"/>
      <c r="AD765" s="228"/>
      <c r="AE765" s="228"/>
      <c r="AF765" s="228"/>
      <c r="AG765" s="228"/>
      <c r="AH765" s="228"/>
      <c r="AI765" s="228"/>
      <c r="AJ765" s="228"/>
      <c r="AK765" s="228"/>
      <c r="AL765" s="228"/>
      <c r="AM765" s="228"/>
      <c r="AN765" s="228"/>
      <c r="AO765" s="228"/>
      <c r="AP765" s="228"/>
      <c r="AQ765" s="228"/>
      <c r="AR765" s="228"/>
      <c r="AS765" s="228"/>
      <c r="AT765" s="228"/>
      <c r="AU765" s="228"/>
      <c r="AV765" s="228"/>
      <c r="AW765" s="228"/>
      <c r="AX765" s="228"/>
      <c r="AY765" s="228"/>
      <c r="AZ765" s="228"/>
      <c r="BA765" s="228"/>
      <c r="BB765" s="228"/>
      <c r="BC765" s="228"/>
      <c r="BD765" s="100"/>
      <c r="BE765" s="100"/>
      <c r="BF765" s="100"/>
      <c r="BG765" s="100"/>
      <c r="BH765" s="100"/>
      <c r="BI765" s="100"/>
      <c r="BJ765" s="100"/>
      <c r="BK765" s="12"/>
      <c r="BL765" s="12"/>
    </row>
    <row r="766" spans="1:64" hidden="1" outlineLevel="1">
      <c r="A766" s="9"/>
      <c r="B766" s="9"/>
      <c r="C766" s="44"/>
      <c r="D766" s="270" t="str">
        <f>Asset5</f>
        <v>Towers and Conductor</v>
      </c>
      <c r="E766" s="9"/>
      <c r="F766" s="9"/>
      <c r="G766" s="201">
        <f>Input!J11</f>
        <v>984.93801110802451</v>
      </c>
      <c r="H766" s="331">
        <f t="shared" si="141"/>
        <v>1040.296273092953</v>
      </c>
      <c r="I766" s="111">
        <f t="shared" si="140"/>
        <v>1047.1016204219616</v>
      </c>
      <c r="J766" s="111">
        <f t="shared" si="140"/>
        <v>1050.2223406330741</v>
      </c>
      <c r="K766" s="111">
        <f t="shared" si="140"/>
        <v>1047.77047867852</v>
      </c>
      <c r="L766" s="111">
        <f t="shared" si="140"/>
        <v>1081.7690088542993</v>
      </c>
      <c r="M766" s="111">
        <f t="shared" si="140"/>
        <v>1101.9734162276029</v>
      </c>
      <c r="N766" s="111">
        <f t="shared" si="140"/>
        <v>1089.9120077578234</v>
      </c>
      <c r="O766" s="111">
        <f>IF(COUNT($H766:N766)&gt;Input!$Y$7,0, N766+N798+N830)</f>
        <v>0</v>
      </c>
      <c r="P766" s="111">
        <f>IF(COUNT($H766:O766)&gt;Input!$Y$7,0, O766+O798+O830)</f>
        <v>0</v>
      </c>
      <c r="Q766" s="111">
        <f>IF(COUNT($H766:P766)&gt;Input!$Y$7,0, P766+P798+P830)</f>
        <v>0</v>
      </c>
      <c r="R766" s="111">
        <f>IF(COUNT($H766:Q766)&gt;Input!$Y$7,0, Q766+Q798+Q830)</f>
        <v>0</v>
      </c>
      <c r="S766" s="100"/>
      <c r="T766" s="100"/>
      <c r="U766" s="100"/>
      <c r="V766" s="100"/>
      <c r="W766" s="100"/>
      <c r="X766" s="100"/>
      <c r="Y766" s="100"/>
      <c r="Z766" s="100"/>
      <c r="AA766" s="228"/>
      <c r="AB766" s="228"/>
      <c r="AC766" s="228"/>
      <c r="AD766" s="228"/>
      <c r="AE766" s="228"/>
      <c r="AF766" s="228"/>
      <c r="AG766" s="228"/>
      <c r="AH766" s="228"/>
      <c r="AI766" s="228"/>
      <c r="AJ766" s="228"/>
      <c r="AK766" s="228"/>
      <c r="AL766" s="228"/>
      <c r="AM766" s="228"/>
      <c r="AN766" s="228"/>
      <c r="AO766" s="228"/>
      <c r="AP766" s="228"/>
      <c r="AQ766" s="228"/>
      <c r="AR766" s="228"/>
      <c r="AS766" s="228"/>
      <c r="AT766" s="228"/>
      <c r="AU766" s="228"/>
      <c r="AV766" s="228"/>
      <c r="AW766" s="228"/>
      <c r="AX766" s="228"/>
      <c r="AY766" s="228"/>
      <c r="AZ766" s="228"/>
      <c r="BA766" s="228"/>
      <c r="BB766" s="228"/>
      <c r="BC766" s="228"/>
      <c r="BD766" s="100"/>
      <c r="BE766" s="100"/>
      <c r="BF766" s="100"/>
      <c r="BG766" s="100"/>
      <c r="BH766" s="100"/>
      <c r="BI766" s="100"/>
      <c r="BJ766" s="100"/>
      <c r="BK766" s="12"/>
      <c r="BL766" s="12"/>
    </row>
    <row r="767" spans="1:64" hidden="1" outlineLevel="1">
      <c r="A767" s="9"/>
      <c r="B767" s="9"/>
      <c r="C767" s="44"/>
      <c r="D767" s="270" t="str">
        <f>Asset6</f>
        <v>Establishment</v>
      </c>
      <c r="E767" s="9"/>
      <c r="F767" s="9"/>
      <c r="G767" s="201">
        <f>Input!J12</f>
        <v>79.839482548432514</v>
      </c>
      <c r="H767" s="331">
        <f t="shared" si="141"/>
        <v>99.813803729564484</v>
      </c>
      <c r="I767" s="111">
        <f t="shared" si="140"/>
        <v>112.43303780737361</v>
      </c>
      <c r="J767" s="111">
        <f t="shared" si="140"/>
        <v>121.86243078822579</v>
      </c>
      <c r="K767" s="111">
        <f t="shared" si="140"/>
        <v>126.93913598501312</v>
      </c>
      <c r="L767" s="111">
        <f t="shared" si="140"/>
        <v>132.48582937308382</v>
      </c>
      <c r="M767" s="111">
        <f t="shared" si="140"/>
        <v>152.18656315991214</v>
      </c>
      <c r="N767" s="111">
        <f t="shared" si="140"/>
        <v>159.67713104868866</v>
      </c>
      <c r="O767" s="111">
        <f>IF(COUNT($H767:N767)&gt;Input!$Y$7,0, N767+N799+N831)</f>
        <v>0</v>
      </c>
      <c r="P767" s="111">
        <f>IF(COUNT($H767:O767)&gt;Input!$Y$7,0, O767+O799+O831)</f>
        <v>0</v>
      </c>
      <c r="Q767" s="111">
        <f>IF(COUNT($H767:P767)&gt;Input!$Y$7,0, P767+P799+P831)</f>
        <v>0</v>
      </c>
      <c r="R767" s="111">
        <f>IF(COUNT($H767:Q767)&gt;Input!$Y$7,0, Q767+Q799+Q831)</f>
        <v>0</v>
      </c>
      <c r="S767" s="100"/>
      <c r="T767" s="100"/>
      <c r="U767" s="100"/>
      <c r="V767" s="100"/>
      <c r="W767" s="100"/>
      <c r="X767" s="100"/>
      <c r="Y767" s="100"/>
      <c r="Z767" s="100"/>
      <c r="AA767" s="228"/>
      <c r="AB767" s="228"/>
      <c r="AC767" s="228"/>
      <c r="AD767" s="228"/>
      <c r="AE767" s="228"/>
      <c r="AF767" s="228"/>
      <c r="AG767" s="228"/>
      <c r="AH767" s="228"/>
      <c r="AI767" s="228"/>
      <c r="AJ767" s="228"/>
      <c r="AK767" s="228"/>
      <c r="AL767" s="228"/>
      <c r="AM767" s="228"/>
      <c r="AN767" s="228"/>
      <c r="AO767" s="228"/>
      <c r="AP767" s="228"/>
      <c r="AQ767" s="228"/>
      <c r="AR767" s="228"/>
      <c r="AS767" s="228"/>
      <c r="AT767" s="228"/>
      <c r="AU767" s="228"/>
      <c r="AV767" s="228"/>
      <c r="AW767" s="228"/>
      <c r="AX767" s="228"/>
      <c r="AY767" s="228"/>
      <c r="AZ767" s="228"/>
      <c r="BA767" s="228"/>
      <c r="BB767" s="228"/>
      <c r="BC767" s="228"/>
      <c r="BD767" s="100"/>
      <c r="BE767" s="100"/>
      <c r="BF767" s="100"/>
      <c r="BG767" s="100"/>
      <c r="BH767" s="100"/>
      <c r="BI767" s="100"/>
      <c r="BJ767" s="100"/>
      <c r="BK767" s="12"/>
      <c r="BL767" s="12"/>
    </row>
    <row r="768" spans="1:64" hidden="1" outlineLevel="1">
      <c r="A768" s="9"/>
      <c r="B768" s="9"/>
      <c r="C768" s="44"/>
      <c r="D768" s="270" t="str">
        <f>Asset7</f>
        <v>Communications</v>
      </c>
      <c r="E768" s="9"/>
      <c r="F768" s="9"/>
      <c r="G768" s="201">
        <f>Input!J13</f>
        <v>36.743106530439206</v>
      </c>
      <c r="H768" s="331">
        <f t="shared" si="141"/>
        <v>6.8651385503739526</v>
      </c>
      <c r="I768" s="111">
        <f t="shared" si="140"/>
        <v>5.6488383373137916</v>
      </c>
      <c r="J768" s="111">
        <f t="shared" si="140"/>
        <v>5.9495656936480259</v>
      </c>
      <c r="K768" s="111">
        <f t="shared" si="140"/>
        <v>16.370370460204825</v>
      </c>
      <c r="L768" s="111">
        <f t="shared" si="140"/>
        <v>20.829693395312983</v>
      </c>
      <c r="M768" s="111">
        <f t="shared" si="140"/>
        <v>23.960407089085507</v>
      </c>
      <c r="N768" s="111">
        <f t="shared" si="140"/>
        <v>26.712733831794328</v>
      </c>
      <c r="O768" s="111">
        <f>IF(COUNT($H768:N768)&gt;Input!$Y$7,0, N768+N800+N832)</f>
        <v>0</v>
      </c>
      <c r="P768" s="111">
        <f>IF(COUNT($H768:O768)&gt;Input!$Y$7,0, O768+O800+O832)</f>
        <v>0</v>
      </c>
      <c r="Q768" s="111">
        <f>IF(COUNT($H768:P768)&gt;Input!$Y$7,0, P768+P800+P832)</f>
        <v>0</v>
      </c>
      <c r="R768" s="111">
        <f>IF(COUNT($H768:Q768)&gt;Input!$Y$7,0, Q768+Q800+Q832)</f>
        <v>0</v>
      </c>
      <c r="S768" s="100"/>
      <c r="T768" s="100"/>
      <c r="U768" s="100"/>
      <c r="V768" s="100"/>
      <c r="W768" s="100"/>
      <c r="X768" s="100"/>
      <c r="Y768" s="100"/>
      <c r="Z768" s="100"/>
      <c r="AA768" s="228"/>
      <c r="AB768" s="228"/>
      <c r="AC768" s="228"/>
      <c r="AD768" s="228"/>
      <c r="AE768" s="228"/>
      <c r="AF768" s="228"/>
      <c r="AG768" s="228"/>
      <c r="AH768" s="228"/>
      <c r="AI768" s="228"/>
      <c r="AJ768" s="228"/>
      <c r="AK768" s="228"/>
      <c r="AL768" s="228"/>
      <c r="AM768" s="228"/>
      <c r="AN768" s="228"/>
      <c r="AO768" s="228"/>
      <c r="AP768" s="228"/>
      <c r="AQ768" s="228"/>
      <c r="AR768" s="228"/>
      <c r="AS768" s="228"/>
      <c r="AT768" s="228"/>
      <c r="AU768" s="228"/>
      <c r="AV768" s="228"/>
      <c r="AW768" s="228"/>
      <c r="AX768" s="228"/>
      <c r="AY768" s="228"/>
      <c r="AZ768" s="228"/>
      <c r="BA768" s="228"/>
      <c r="BB768" s="228"/>
      <c r="BC768" s="228"/>
      <c r="BD768" s="100"/>
      <c r="BE768" s="100"/>
      <c r="BF768" s="100"/>
      <c r="BG768" s="100"/>
      <c r="BH768" s="100"/>
      <c r="BI768" s="100"/>
      <c r="BJ768" s="100"/>
      <c r="BK768" s="12"/>
      <c r="BL768" s="12"/>
    </row>
    <row r="769" spans="1:64" hidden="1" outlineLevel="1">
      <c r="A769" s="9"/>
      <c r="B769" s="9"/>
      <c r="C769" s="44"/>
      <c r="D769" s="270" t="str">
        <f>Asset8</f>
        <v>Inventory</v>
      </c>
      <c r="E769" s="9"/>
      <c r="F769" s="9"/>
      <c r="G769" s="201">
        <f>Input!J14</f>
        <v>4.7007864066062357</v>
      </c>
      <c r="H769" s="645">
        <f t="shared" si="141"/>
        <v>7.3398235619752867</v>
      </c>
      <c r="I769" s="111">
        <f t="shared" si="140"/>
        <v>7.6103105014859311</v>
      </c>
      <c r="J769" s="111">
        <f t="shared" si="140"/>
        <v>7.7707688554329239</v>
      </c>
      <c r="K769" s="111">
        <f t="shared" si="140"/>
        <v>7.9770724533647721</v>
      </c>
      <c r="L769" s="111">
        <f t="shared" si="140"/>
        <v>8.2246367708829879</v>
      </c>
      <c r="M769" s="111">
        <f t="shared" si="140"/>
        <v>8.4059413890788068</v>
      </c>
      <c r="N769" s="111">
        <f t="shared" si="140"/>
        <v>8.6160899238057773</v>
      </c>
      <c r="O769" s="111">
        <f>IF(COUNT($H769:N769)&gt;Input!$Y$7,0, N769+N801+N833)</f>
        <v>0</v>
      </c>
      <c r="P769" s="111">
        <f>IF(COUNT($H769:O769)&gt;Input!$Y$7,0, O769+O801+O833)</f>
        <v>0</v>
      </c>
      <c r="Q769" s="111">
        <f>IF(COUNT($H769:P769)&gt;Input!$Y$7,0, P769+P801+P833)</f>
        <v>0</v>
      </c>
      <c r="R769" s="111">
        <f>IF(COUNT($H769:Q769)&gt;Input!$Y$7,0, Q769+Q801+Q833)</f>
        <v>0</v>
      </c>
      <c r="S769" s="100"/>
      <c r="T769" s="100"/>
      <c r="U769" s="100"/>
      <c r="V769" s="100"/>
      <c r="W769" s="100"/>
      <c r="X769" s="100"/>
      <c r="Y769" s="100"/>
      <c r="Z769" s="100"/>
      <c r="AA769" s="228"/>
      <c r="AB769" s="228"/>
      <c r="AC769" s="228"/>
      <c r="AD769" s="228"/>
      <c r="AE769" s="228"/>
      <c r="AF769" s="228"/>
      <c r="AG769" s="228"/>
      <c r="AH769" s="228"/>
      <c r="AI769" s="228"/>
      <c r="AJ769" s="228"/>
      <c r="AK769" s="228"/>
      <c r="AL769" s="228"/>
      <c r="AM769" s="228"/>
      <c r="AN769" s="228"/>
      <c r="AO769" s="228"/>
      <c r="AP769" s="228"/>
      <c r="AQ769" s="228"/>
      <c r="AR769" s="228"/>
      <c r="AS769" s="228"/>
      <c r="AT769" s="228"/>
      <c r="AU769" s="228"/>
      <c r="AV769" s="228"/>
      <c r="AW769" s="228"/>
      <c r="AX769" s="228"/>
      <c r="AY769" s="228"/>
      <c r="AZ769" s="228"/>
      <c r="BA769" s="228"/>
      <c r="BB769" s="228"/>
      <c r="BC769" s="228"/>
      <c r="BD769" s="100"/>
      <c r="BE769" s="100"/>
      <c r="BF769" s="100"/>
      <c r="BG769" s="100"/>
      <c r="BH769" s="100"/>
      <c r="BI769" s="100"/>
      <c r="BJ769" s="100"/>
      <c r="BK769" s="12"/>
      <c r="BL769" s="12"/>
    </row>
    <row r="770" spans="1:64" hidden="1" outlineLevel="1">
      <c r="A770" s="9"/>
      <c r="B770" s="9"/>
      <c r="C770" s="44"/>
      <c r="D770" s="270" t="str">
        <f>Asset9</f>
        <v>IT</v>
      </c>
      <c r="E770" s="9"/>
      <c r="F770" s="9"/>
      <c r="G770" s="201">
        <f>Input!J15</f>
        <v>16.14271263150075</v>
      </c>
      <c r="H770" s="645">
        <f t="shared" si="141"/>
        <v>42.631174281887823</v>
      </c>
      <c r="I770" s="111">
        <f t="shared" si="140"/>
        <v>41.038946933163942</v>
      </c>
      <c r="J770" s="111">
        <f t="shared" si="140"/>
        <v>47.885128981579051</v>
      </c>
      <c r="K770" s="111">
        <f t="shared" si="140"/>
        <v>45.126314869063755</v>
      </c>
      <c r="L770" s="111">
        <f t="shared" si="140"/>
        <v>47.421907792618541</v>
      </c>
      <c r="M770" s="111">
        <f t="shared" si="140"/>
        <v>46.548846024182033</v>
      </c>
      <c r="N770" s="111">
        <f t="shared" si="140"/>
        <v>54.551157069018608</v>
      </c>
      <c r="O770" s="111">
        <f>IF(COUNT($H770:N770)&gt;Input!$Y$7,0, N770+N802+N834)</f>
        <v>0</v>
      </c>
      <c r="P770" s="111">
        <f>IF(COUNT($H770:O770)&gt;Input!$Y$7,0, O770+O802+O834)</f>
        <v>0</v>
      </c>
      <c r="Q770" s="111">
        <f>IF(COUNT($H770:P770)&gt;Input!$Y$7,0, P770+P802+P834)</f>
        <v>0</v>
      </c>
      <c r="R770" s="111">
        <f>IF(COUNT($H770:Q770)&gt;Input!$Y$7,0, Q770+Q802+Q834)</f>
        <v>0</v>
      </c>
      <c r="S770" s="100"/>
      <c r="T770" s="100"/>
      <c r="U770" s="100"/>
      <c r="V770" s="100"/>
      <c r="W770" s="100"/>
      <c r="X770" s="100"/>
      <c r="Y770" s="100"/>
      <c r="Z770" s="100"/>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100"/>
      <c r="BE770" s="100"/>
      <c r="BF770" s="100"/>
      <c r="BG770" s="100"/>
      <c r="BH770" s="100"/>
      <c r="BI770" s="100"/>
      <c r="BJ770" s="100"/>
      <c r="BK770" s="12"/>
      <c r="BL770" s="12"/>
    </row>
    <row r="771" spans="1:64" hidden="1" outlineLevel="1">
      <c r="A771" s="9"/>
      <c r="B771" s="9"/>
      <c r="C771" s="44"/>
      <c r="D771" s="270" t="str">
        <f>Asset10</f>
        <v>Vehicles</v>
      </c>
      <c r="E771" s="9"/>
      <c r="F771" s="9"/>
      <c r="G771" s="201">
        <f>Input!J16</f>
        <v>3.8998256791301116</v>
      </c>
      <c r="H771" s="645">
        <f t="shared" si="141"/>
        <v>4.1949242697938862</v>
      </c>
      <c r="I771" s="111">
        <f t="shared" si="140"/>
        <v>3.350766104200336</v>
      </c>
      <c r="J771" s="111">
        <f t="shared" si="140"/>
        <v>2.9615662092218975</v>
      </c>
      <c r="K771" s="111">
        <f t="shared" si="140"/>
        <v>2.0018711797454269</v>
      </c>
      <c r="L771" s="111">
        <f t="shared" si="140"/>
        <v>1.9553880489766811</v>
      </c>
      <c r="M771" s="111">
        <f t="shared" si="140"/>
        <v>2.6422749068200648</v>
      </c>
      <c r="N771" s="111">
        <f t="shared" si="140"/>
        <v>3.8159543632830539</v>
      </c>
      <c r="O771" s="111">
        <f>IF(COUNT($H771:N771)&gt;Input!$Y$7,0, N771+N803+N835)</f>
        <v>0</v>
      </c>
      <c r="P771" s="111">
        <f>IF(COUNT($H771:O771)&gt;Input!$Y$7,0, O771+O803+O835)</f>
        <v>0</v>
      </c>
      <c r="Q771" s="111">
        <f>IF(COUNT($H771:P771)&gt;Input!$Y$7,0, P771+P803+P835)</f>
        <v>0</v>
      </c>
      <c r="R771" s="111">
        <f>IF(COUNT($H771:Q771)&gt;Input!$Y$7,0, Q771+Q803+Q835)</f>
        <v>0</v>
      </c>
      <c r="S771" s="100"/>
      <c r="T771" s="100"/>
      <c r="U771" s="100"/>
      <c r="V771" s="100"/>
      <c r="W771" s="100"/>
      <c r="X771" s="100"/>
      <c r="Y771" s="100"/>
      <c r="Z771" s="100"/>
      <c r="AA771" s="228"/>
      <c r="AB771" s="228"/>
      <c r="AC771" s="228"/>
      <c r="AD771" s="228"/>
      <c r="AE771" s="228"/>
      <c r="AF771" s="228"/>
      <c r="AG771" s="228"/>
      <c r="AH771" s="228"/>
      <c r="AI771" s="228"/>
      <c r="AJ771" s="228"/>
      <c r="AK771" s="228"/>
      <c r="AL771" s="228"/>
      <c r="AM771" s="228"/>
      <c r="AN771" s="228"/>
      <c r="AO771" s="228"/>
      <c r="AP771" s="228"/>
      <c r="AQ771" s="228"/>
      <c r="AR771" s="228"/>
      <c r="AS771" s="228"/>
      <c r="AT771" s="228"/>
      <c r="AU771" s="228"/>
      <c r="AV771" s="228"/>
      <c r="AW771" s="228"/>
      <c r="AX771" s="228"/>
      <c r="AY771" s="228"/>
      <c r="AZ771" s="228"/>
      <c r="BA771" s="228"/>
      <c r="BB771" s="228"/>
      <c r="BC771" s="228"/>
      <c r="BD771" s="100"/>
      <c r="BE771" s="100"/>
      <c r="BF771" s="100"/>
      <c r="BG771" s="100"/>
      <c r="BH771" s="100"/>
      <c r="BI771" s="100"/>
      <c r="BJ771" s="100"/>
      <c r="BK771" s="12"/>
      <c r="BL771" s="12"/>
    </row>
    <row r="772" spans="1:64" hidden="1" outlineLevel="1">
      <c r="A772" s="9"/>
      <c r="B772" s="9"/>
      <c r="C772" s="44"/>
      <c r="D772" s="270" t="str">
        <f>Asset11</f>
        <v>other</v>
      </c>
      <c r="E772" s="9"/>
      <c r="F772" s="9"/>
      <c r="G772" s="201">
        <f>Input!J17</f>
        <v>3.8757526879064059</v>
      </c>
      <c r="H772" s="645">
        <f t="shared" si="141"/>
        <v>12.406047663652647</v>
      </c>
      <c r="I772" s="111">
        <f t="shared" ref="I772:N781" si="142">H772+H804+H836</f>
        <v>11.623483751675471</v>
      </c>
      <c r="J772" s="111">
        <f t="shared" si="142"/>
        <v>12.054411027122995</v>
      </c>
      <c r="K772" s="111">
        <f t="shared" si="142"/>
        <v>15.156337587246645</v>
      </c>
      <c r="L772" s="111">
        <f t="shared" si="142"/>
        <v>15.995995356803663</v>
      </c>
      <c r="M772" s="111">
        <f t="shared" si="142"/>
        <v>18.814931624597882</v>
      </c>
      <c r="N772" s="111">
        <f t="shared" si="142"/>
        <v>18.267026221044333</v>
      </c>
      <c r="O772" s="111">
        <f>IF(COUNT($H772:N772)&gt;Input!$Y$7,0, N772+N804+N836)</f>
        <v>0</v>
      </c>
      <c r="P772" s="111">
        <f>IF(COUNT($H772:O772)&gt;Input!$Y$7,0, O772+O804+O836)</f>
        <v>0</v>
      </c>
      <c r="Q772" s="111">
        <f>IF(COUNT($H772:P772)&gt;Input!$Y$7,0, P772+P804+P836)</f>
        <v>0</v>
      </c>
      <c r="R772" s="111">
        <f>IF(COUNT($H772:Q772)&gt;Input!$Y$7,0, Q772+Q804+Q836)</f>
        <v>0</v>
      </c>
      <c r="S772" s="100"/>
      <c r="T772" s="100"/>
      <c r="U772" s="100"/>
      <c r="V772" s="100"/>
      <c r="W772" s="100"/>
      <c r="X772" s="100"/>
      <c r="Y772" s="100"/>
      <c r="Z772" s="100"/>
      <c r="AA772" s="228"/>
      <c r="AB772" s="228"/>
      <c r="AC772" s="228"/>
      <c r="AD772" s="228"/>
      <c r="AE772" s="228"/>
      <c r="AF772" s="228"/>
      <c r="AG772" s="228"/>
      <c r="AH772" s="228"/>
      <c r="AI772" s="228"/>
      <c r="AJ772" s="228"/>
      <c r="AK772" s="228"/>
      <c r="AL772" s="228"/>
      <c r="AM772" s="228"/>
      <c r="AN772" s="228"/>
      <c r="AO772" s="228"/>
      <c r="AP772" s="228"/>
      <c r="AQ772" s="228"/>
      <c r="AR772" s="228"/>
      <c r="AS772" s="228"/>
      <c r="AT772" s="228"/>
      <c r="AU772" s="228"/>
      <c r="AV772" s="228"/>
      <c r="AW772" s="228"/>
      <c r="AX772" s="228"/>
      <c r="AY772" s="228"/>
      <c r="AZ772" s="228"/>
      <c r="BA772" s="228"/>
      <c r="BB772" s="228"/>
      <c r="BC772" s="228"/>
      <c r="BD772" s="100"/>
      <c r="BE772" s="100"/>
      <c r="BF772" s="100"/>
      <c r="BG772" s="100"/>
      <c r="BH772" s="100"/>
      <c r="BI772" s="100"/>
      <c r="BJ772" s="100"/>
      <c r="BK772" s="12"/>
      <c r="BL772" s="12"/>
    </row>
    <row r="773" spans="1:64" hidden="1" outlineLevel="1">
      <c r="A773" s="9"/>
      <c r="B773" s="9"/>
      <c r="C773" s="44"/>
      <c r="D773" s="270" t="str">
        <f>Asset12</f>
        <v>premises</v>
      </c>
      <c r="E773" s="9"/>
      <c r="F773" s="9"/>
      <c r="G773" s="201">
        <f>Input!J18</f>
        <v>5.2657279599188227</v>
      </c>
      <c r="H773" s="645">
        <f t="shared" si="141"/>
        <v>8.4076676965603596</v>
      </c>
      <c r="I773" s="111">
        <f t="shared" si="142"/>
        <v>7.2720808133548722</v>
      </c>
      <c r="J773" s="111">
        <f t="shared" si="142"/>
        <v>6.3170242038943796</v>
      </c>
      <c r="K773" s="111">
        <f t="shared" si="142"/>
        <v>5.1500836560775376</v>
      </c>
      <c r="L773" s="111">
        <f t="shared" si="142"/>
        <v>4.3615477313733475</v>
      </c>
      <c r="M773" s="111">
        <f t="shared" si="142"/>
        <v>3.3814656885849397</v>
      </c>
      <c r="N773" s="111">
        <f t="shared" si="142"/>
        <v>2.601309013941917</v>
      </c>
      <c r="O773" s="111">
        <f>IF(COUNT($H773:N773)&gt;Input!$Y$7,0, N773+N805+N837)</f>
        <v>0</v>
      </c>
      <c r="P773" s="111">
        <f>IF(COUNT($H773:O773)&gt;Input!$Y$7,0, O773+O805+O837)</f>
        <v>0</v>
      </c>
      <c r="Q773" s="111">
        <f>IF(COUNT($H773:P773)&gt;Input!$Y$7,0, P773+P805+P837)</f>
        <v>0</v>
      </c>
      <c r="R773" s="111">
        <f>IF(COUNT($H773:Q773)&gt;Input!$Y$7,0, Q773+Q805+Q837)</f>
        <v>0</v>
      </c>
      <c r="S773" s="100"/>
      <c r="T773" s="100"/>
      <c r="U773" s="100"/>
      <c r="V773" s="100"/>
      <c r="W773" s="100"/>
      <c r="X773" s="100"/>
      <c r="Y773" s="100"/>
      <c r="Z773" s="100"/>
      <c r="AA773" s="228"/>
      <c r="AB773" s="228"/>
      <c r="AC773" s="228"/>
      <c r="AD773" s="228"/>
      <c r="AE773" s="228"/>
      <c r="AF773" s="228"/>
      <c r="AG773" s="228"/>
      <c r="AH773" s="228"/>
      <c r="AI773" s="228"/>
      <c r="AJ773" s="228"/>
      <c r="AK773" s="228"/>
      <c r="AL773" s="228"/>
      <c r="AM773" s="228"/>
      <c r="AN773" s="228"/>
      <c r="AO773" s="228"/>
      <c r="AP773" s="228"/>
      <c r="AQ773" s="228"/>
      <c r="AR773" s="228"/>
      <c r="AS773" s="228"/>
      <c r="AT773" s="228"/>
      <c r="AU773" s="228"/>
      <c r="AV773" s="228"/>
      <c r="AW773" s="228"/>
      <c r="AX773" s="228"/>
      <c r="AY773" s="228"/>
      <c r="AZ773" s="228"/>
      <c r="BA773" s="228"/>
      <c r="BB773" s="228"/>
      <c r="BC773" s="228"/>
      <c r="BD773" s="100"/>
      <c r="BE773" s="100"/>
      <c r="BF773" s="100"/>
      <c r="BG773" s="100"/>
      <c r="BH773" s="100"/>
      <c r="BI773" s="100"/>
      <c r="BJ773" s="100"/>
      <c r="BK773" s="12"/>
      <c r="BL773" s="12"/>
    </row>
    <row r="774" spans="1:64" hidden="1" outlineLevel="1">
      <c r="A774" s="9"/>
      <c r="B774" s="9"/>
      <c r="C774" s="44"/>
      <c r="D774" s="270" t="str">
        <f>Asset13</f>
        <v>Land</v>
      </c>
      <c r="E774" s="9"/>
      <c r="F774" s="9"/>
      <c r="G774" s="201">
        <f>Input!J19</f>
        <v>96.385254729241879</v>
      </c>
      <c r="H774" s="331">
        <f t="shared" si="141"/>
        <v>95.756770018212507</v>
      </c>
      <c r="I774" s="111">
        <f t="shared" si="142"/>
        <v>99.285595396772493</v>
      </c>
      <c r="J774" s="111">
        <f t="shared" si="142"/>
        <v>101.57932760816327</v>
      </c>
      <c r="K774" s="111">
        <f t="shared" si="142"/>
        <v>103.779363485508</v>
      </c>
      <c r="L774" s="111">
        <f t="shared" si="142"/>
        <v>105.9834070121492</v>
      </c>
      <c r="M774" s="111">
        <f t="shared" si="142"/>
        <v>106.1129699781812</v>
      </c>
      <c r="N774" s="111">
        <f t="shared" si="142"/>
        <v>108.76579422763572</v>
      </c>
      <c r="O774" s="111">
        <f>IF(COUNT($H774:N774)&gt;Input!$Y$7,0, N774+N806+N838)</f>
        <v>0</v>
      </c>
      <c r="P774" s="111">
        <f>IF(COUNT($H774:O774)&gt;Input!$Y$7,0, O774+O806+O838)</f>
        <v>0</v>
      </c>
      <c r="Q774" s="111">
        <f>IF(COUNT($H774:P774)&gt;Input!$Y$7,0, P774+P806+P838)</f>
        <v>0</v>
      </c>
      <c r="R774" s="111">
        <f>IF(COUNT($H774:Q774)&gt;Input!$Y$7,0, Q774+Q806+Q838)</f>
        <v>0</v>
      </c>
      <c r="S774" s="100"/>
      <c r="T774" s="100"/>
      <c r="U774" s="100"/>
      <c r="V774" s="100"/>
      <c r="W774" s="100"/>
      <c r="X774" s="100"/>
      <c r="Y774" s="100"/>
      <c r="Z774" s="100"/>
      <c r="AA774" s="228"/>
      <c r="AB774" s="228"/>
      <c r="AC774" s="228"/>
      <c r="AD774" s="228"/>
      <c r="AE774" s="228"/>
      <c r="AF774" s="228"/>
      <c r="AG774" s="228"/>
      <c r="AH774" s="228"/>
      <c r="AI774" s="228"/>
      <c r="AJ774" s="228"/>
      <c r="AK774" s="228"/>
      <c r="AL774" s="228"/>
      <c r="AM774" s="228"/>
      <c r="AN774" s="228"/>
      <c r="AO774" s="228"/>
      <c r="AP774" s="228"/>
      <c r="AQ774" s="228"/>
      <c r="AR774" s="228"/>
      <c r="AS774" s="228"/>
      <c r="AT774" s="228"/>
      <c r="AU774" s="228"/>
      <c r="AV774" s="228"/>
      <c r="AW774" s="228"/>
      <c r="AX774" s="228"/>
      <c r="AY774" s="228"/>
      <c r="AZ774" s="228"/>
      <c r="BA774" s="228"/>
      <c r="BB774" s="228"/>
      <c r="BC774" s="228"/>
      <c r="BD774" s="100"/>
      <c r="BE774" s="100"/>
      <c r="BF774" s="100"/>
      <c r="BG774" s="100"/>
      <c r="BH774" s="100"/>
      <c r="BI774" s="100"/>
      <c r="BJ774" s="100"/>
      <c r="BK774" s="12"/>
      <c r="BL774" s="12"/>
    </row>
    <row r="775" spans="1:64" hidden="1" outlineLevel="1">
      <c r="A775" s="9"/>
      <c r="B775" s="9"/>
      <c r="C775" s="44"/>
      <c r="D775" s="270" t="str">
        <f>Asset14</f>
        <v>Easements</v>
      </c>
      <c r="E775" s="9"/>
      <c r="F775" s="9"/>
      <c r="G775" s="201">
        <f>Input!J20</f>
        <v>106.13037685559563</v>
      </c>
      <c r="H775" s="331">
        <f t="shared" si="141"/>
        <v>108.97377932420517</v>
      </c>
      <c r="I775" s="111">
        <f t="shared" si="142"/>
        <v>112.9896775004251</v>
      </c>
      <c r="J775" s="111">
        <f t="shared" si="142"/>
        <v>115.37198997784371</v>
      </c>
      <c r="K775" s="111">
        <f t="shared" si="142"/>
        <v>118.4349631630962</v>
      </c>
      <c r="L775" s="111">
        <f t="shared" si="142"/>
        <v>122.11053098539918</v>
      </c>
      <c r="M775" s="111">
        <f t="shared" si="142"/>
        <v>124.80234629770258</v>
      </c>
      <c r="N775" s="111">
        <f t="shared" si="142"/>
        <v>127.92240495514515</v>
      </c>
      <c r="O775" s="111">
        <f>IF(COUNT($H775:N775)&gt;Input!$Y$7,0, N775+N807+N839)</f>
        <v>0</v>
      </c>
      <c r="P775" s="111">
        <f>IF(COUNT($H775:O775)&gt;Input!$Y$7,0, O775+O807+O839)</f>
        <v>0</v>
      </c>
      <c r="Q775" s="111">
        <f>IF(COUNT($H775:P775)&gt;Input!$Y$7,0, P775+P807+P839)</f>
        <v>0</v>
      </c>
      <c r="R775" s="111">
        <f>IF(COUNT($H775:Q775)&gt;Input!$Y$7,0, Q775+Q807+Q839)</f>
        <v>0</v>
      </c>
      <c r="S775" s="100"/>
      <c r="T775" s="100"/>
      <c r="U775" s="100"/>
      <c r="V775" s="100"/>
      <c r="W775" s="100"/>
      <c r="X775" s="100"/>
      <c r="Y775" s="100"/>
      <c r="Z775" s="100"/>
      <c r="AA775" s="228"/>
      <c r="AB775" s="228"/>
      <c r="AC775" s="228"/>
      <c r="AD775" s="228"/>
      <c r="AE775" s="228"/>
      <c r="AF775" s="228"/>
      <c r="AG775" s="228"/>
      <c r="AH775" s="228"/>
      <c r="AI775" s="228"/>
      <c r="AJ775" s="228"/>
      <c r="AK775" s="228"/>
      <c r="AL775" s="228"/>
      <c r="AM775" s="228"/>
      <c r="AN775" s="228"/>
      <c r="AO775" s="228"/>
      <c r="AP775" s="228"/>
      <c r="AQ775" s="228"/>
      <c r="AR775" s="228"/>
      <c r="AS775" s="228"/>
      <c r="AT775" s="228"/>
      <c r="AU775" s="228"/>
      <c r="AV775" s="228"/>
      <c r="AW775" s="228"/>
      <c r="AX775" s="228"/>
      <c r="AY775" s="228"/>
      <c r="AZ775" s="228"/>
      <c r="BA775" s="228"/>
      <c r="BB775" s="228"/>
      <c r="BC775" s="228"/>
      <c r="BD775" s="100"/>
      <c r="BE775" s="100"/>
      <c r="BF775" s="100"/>
      <c r="BG775" s="100"/>
      <c r="BH775" s="100"/>
      <c r="BI775" s="100"/>
      <c r="BJ775" s="100"/>
      <c r="BK775" s="12"/>
      <c r="BL775" s="12"/>
    </row>
    <row r="776" spans="1:64" hidden="1" outlineLevel="1">
      <c r="A776" s="9"/>
      <c r="B776" s="9"/>
      <c r="C776" s="44"/>
      <c r="D776" s="270">
        <f>Asset15</f>
        <v>0</v>
      </c>
      <c r="E776" s="9"/>
      <c r="F776" s="9"/>
      <c r="G776" s="201">
        <f>Input!J21</f>
        <v>0</v>
      </c>
      <c r="H776" s="331">
        <f t="shared" si="141"/>
        <v>0</v>
      </c>
      <c r="I776" s="111">
        <f t="shared" si="142"/>
        <v>0</v>
      </c>
      <c r="J776" s="111">
        <f t="shared" si="142"/>
        <v>0</v>
      </c>
      <c r="K776" s="111">
        <f t="shared" si="142"/>
        <v>0</v>
      </c>
      <c r="L776" s="111">
        <f t="shared" si="142"/>
        <v>0</v>
      </c>
      <c r="M776" s="111">
        <f t="shared" si="142"/>
        <v>0</v>
      </c>
      <c r="N776" s="111">
        <f t="shared" si="142"/>
        <v>0</v>
      </c>
      <c r="O776" s="111">
        <f>IF(COUNT($H776:N776)&gt;Input!$Y$7,0, N776+N808+N840)</f>
        <v>0</v>
      </c>
      <c r="P776" s="111">
        <f>IF(COUNT($H776:O776)&gt;Input!$Y$7,0, O776+O808+O840)</f>
        <v>0</v>
      </c>
      <c r="Q776" s="111">
        <f>IF(COUNT($H776:P776)&gt;Input!$Y$7,0, P776+P808+P840)</f>
        <v>0</v>
      </c>
      <c r="R776" s="111">
        <f>IF(COUNT($H776:Q776)&gt;Input!$Y$7,0, Q776+Q808+Q840)</f>
        <v>0</v>
      </c>
      <c r="S776" s="100"/>
      <c r="T776" s="100"/>
      <c r="U776" s="100"/>
      <c r="V776" s="100"/>
      <c r="W776" s="100"/>
      <c r="X776" s="100"/>
      <c r="Y776" s="100"/>
      <c r="Z776" s="100"/>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100"/>
      <c r="BE776" s="100"/>
      <c r="BF776" s="100"/>
      <c r="BG776" s="100"/>
      <c r="BH776" s="100"/>
      <c r="BI776" s="100"/>
      <c r="BJ776" s="100"/>
      <c r="BK776" s="12"/>
      <c r="BL776" s="12"/>
    </row>
    <row r="777" spans="1:64" hidden="1" outlineLevel="1">
      <c r="A777" s="9"/>
      <c r="B777" s="9"/>
      <c r="C777" s="44"/>
      <c r="D777" s="270">
        <f>Asset16</f>
        <v>0</v>
      </c>
      <c r="E777" s="9"/>
      <c r="F777" s="9"/>
      <c r="G777" s="201">
        <f>Input!J22</f>
        <v>0</v>
      </c>
      <c r="H777" s="331">
        <f t="shared" si="141"/>
        <v>0</v>
      </c>
      <c r="I777" s="111">
        <f t="shared" si="142"/>
        <v>0</v>
      </c>
      <c r="J777" s="111">
        <f t="shared" si="142"/>
        <v>0</v>
      </c>
      <c r="K777" s="111">
        <f t="shared" si="142"/>
        <v>0</v>
      </c>
      <c r="L777" s="111">
        <f t="shared" si="142"/>
        <v>0</v>
      </c>
      <c r="M777" s="111">
        <f t="shared" si="142"/>
        <v>0</v>
      </c>
      <c r="N777" s="111">
        <f t="shared" si="142"/>
        <v>0</v>
      </c>
      <c r="O777" s="111">
        <f>IF(COUNT($H777:N777)&gt;Input!$Y$7,0, N777+N809+N841)</f>
        <v>0</v>
      </c>
      <c r="P777" s="111">
        <f>IF(COUNT($H777:O777)&gt;Input!$Y$7,0, O777+O809+O841)</f>
        <v>0</v>
      </c>
      <c r="Q777" s="111">
        <f>IF(COUNT($H777:P777)&gt;Input!$Y$7,0, P777+P809+P841)</f>
        <v>0</v>
      </c>
      <c r="R777" s="111">
        <f>IF(COUNT($H777:Q777)&gt;Input!$Y$7,0, Q777+Q809+Q841)</f>
        <v>0</v>
      </c>
      <c r="S777" s="100"/>
      <c r="T777" s="100"/>
      <c r="U777" s="100"/>
      <c r="V777" s="100"/>
      <c r="W777" s="100"/>
      <c r="X777" s="100"/>
      <c r="Y777" s="100"/>
      <c r="Z777" s="100"/>
      <c r="AA777" s="228"/>
      <c r="AB777" s="228"/>
      <c r="AC777" s="228"/>
      <c r="AD777" s="228"/>
      <c r="AE777" s="228"/>
      <c r="AF777" s="228"/>
      <c r="AG777" s="228"/>
      <c r="AH777" s="228"/>
      <c r="AI777" s="228"/>
      <c r="AJ777" s="228"/>
      <c r="AK777" s="228"/>
      <c r="AL777" s="228"/>
      <c r="AM777" s="228"/>
      <c r="AN777" s="228"/>
      <c r="AO777" s="228"/>
      <c r="AP777" s="228"/>
      <c r="AQ777" s="228"/>
      <c r="AR777" s="228"/>
      <c r="AS777" s="228"/>
      <c r="AT777" s="228"/>
      <c r="AU777" s="228"/>
      <c r="AV777" s="228"/>
      <c r="AW777" s="228"/>
      <c r="AX777" s="228"/>
      <c r="AY777" s="228"/>
      <c r="AZ777" s="228"/>
      <c r="BA777" s="228"/>
      <c r="BB777" s="228"/>
      <c r="BC777" s="228"/>
      <c r="BD777" s="100"/>
      <c r="BE777" s="100"/>
      <c r="BF777" s="100"/>
      <c r="BG777" s="100"/>
      <c r="BH777" s="100"/>
      <c r="BI777" s="100"/>
      <c r="BJ777" s="100"/>
      <c r="BK777" s="12"/>
      <c r="BL777" s="12"/>
    </row>
    <row r="778" spans="1:64" hidden="1" outlineLevel="1">
      <c r="A778" s="9"/>
      <c r="B778" s="9"/>
      <c r="C778" s="44"/>
      <c r="D778" s="270">
        <f>Asset17</f>
        <v>0</v>
      </c>
      <c r="E778" s="9"/>
      <c r="F778" s="9"/>
      <c r="G778" s="201">
        <f>Input!J23</f>
        <v>0</v>
      </c>
      <c r="H778" s="331">
        <f t="shared" si="141"/>
        <v>0</v>
      </c>
      <c r="I778" s="111">
        <f t="shared" si="142"/>
        <v>0</v>
      </c>
      <c r="J778" s="111">
        <f t="shared" si="142"/>
        <v>0</v>
      </c>
      <c r="K778" s="111">
        <f t="shared" si="142"/>
        <v>0</v>
      </c>
      <c r="L778" s="111">
        <f t="shared" si="142"/>
        <v>0</v>
      </c>
      <c r="M778" s="111">
        <f t="shared" si="142"/>
        <v>0</v>
      </c>
      <c r="N778" s="111">
        <f t="shared" si="142"/>
        <v>0</v>
      </c>
      <c r="O778" s="111">
        <f>IF(COUNT($H778:N778)&gt;Input!$Y$7,0, N778+N810+N842)</f>
        <v>0</v>
      </c>
      <c r="P778" s="111">
        <f>IF(COUNT($H778:O778)&gt;Input!$Y$7,0, O778+O810+O842)</f>
        <v>0</v>
      </c>
      <c r="Q778" s="111">
        <f>IF(COUNT($H778:P778)&gt;Input!$Y$7,0, P778+P810+P842)</f>
        <v>0</v>
      </c>
      <c r="R778" s="111">
        <f>IF(COUNT($H778:Q778)&gt;Input!$Y$7,0, Q778+Q810+Q842)</f>
        <v>0</v>
      </c>
      <c r="S778" s="100"/>
      <c r="T778" s="100"/>
      <c r="U778" s="100"/>
      <c r="V778" s="100"/>
      <c r="W778" s="100"/>
      <c r="X778" s="100"/>
      <c r="Y778" s="100"/>
      <c r="Z778" s="100"/>
      <c r="AA778" s="228"/>
      <c r="AB778" s="228"/>
      <c r="AC778" s="228"/>
      <c r="AD778" s="228"/>
      <c r="AE778" s="228"/>
      <c r="AF778" s="228"/>
      <c r="AG778" s="228"/>
      <c r="AH778" s="228"/>
      <c r="AI778" s="228"/>
      <c r="AJ778" s="228"/>
      <c r="AK778" s="228"/>
      <c r="AL778" s="228"/>
      <c r="AM778" s="228"/>
      <c r="AN778" s="228"/>
      <c r="AO778" s="228"/>
      <c r="AP778" s="228"/>
      <c r="AQ778" s="228"/>
      <c r="AR778" s="228"/>
      <c r="AS778" s="228"/>
      <c r="AT778" s="228"/>
      <c r="AU778" s="228"/>
      <c r="AV778" s="228"/>
      <c r="AW778" s="228"/>
      <c r="AX778" s="228"/>
      <c r="AY778" s="228"/>
      <c r="AZ778" s="228"/>
      <c r="BA778" s="228"/>
      <c r="BB778" s="228"/>
      <c r="BC778" s="228"/>
      <c r="BD778" s="100"/>
      <c r="BE778" s="100"/>
      <c r="BF778" s="100"/>
      <c r="BG778" s="100"/>
      <c r="BH778" s="100"/>
      <c r="BI778" s="100"/>
      <c r="BJ778" s="100"/>
      <c r="BK778" s="12"/>
      <c r="BL778" s="12"/>
    </row>
    <row r="779" spans="1:64" hidden="1" outlineLevel="1">
      <c r="A779" s="9"/>
      <c r="B779" s="9"/>
      <c r="C779" s="44"/>
      <c r="D779" s="270">
        <f>Asset18</f>
        <v>0</v>
      </c>
      <c r="E779" s="9"/>
      <c r="F779" s="9"/>
      <c r="G779" s="201">
        <f>Input!J24</f>
        <v>0</v>
      </c>
      <c r="H779" s="331">
        <f t="shared" si="141"/>
        <v>0</v>
      </c>
      <c r="I779" s="111">
        <f t="shared" si="142"/>
        <v>0</v>
      </c>
      <c r="J779" s="111">
        <f t="shared" si="142"/>
        <v>0</v>
      </c>
      <c r="K779" s="111">
        <f t="shared" si="142"/>
        <v>0</v>
      </c>
      <c r="L779" s="111">
        <f t="shared" si="142"/>
        <v>0</v>
      </c>
      <c r="M779" s="111">
        <f t="shared" si="142"/>
        <v>0</v>
      </c>
      <c r="N779" s="111">
        <f t="shared" si="142"/>
        <v>0</v>
      </c>
      <c r="O779" s="111">
        <f>IF(COUNT($H779:N779)&gt;Input!$Y$7,0, N779+N811+N843)</f>
        <v>0</v>
      </c>
      <c r="P779" s="111">
        <f>IF(COUNT($H779:O779)&gt;Input!$Y$7,0, O779+O811+O843)</f>
        <v>0</v>
      </c>
      <c r="Q779" s="111">
        <f>IF(COUNT($H779:P779)&gt;Input!$Y$7,0, P779+P811+P843)</f>
        <v>0</v>
      </c>
      <c r="R779" s="111">
        <f>IF(COUNT($H779:Q779)&gt;Input!$Y$7,0, Q779+Q811+Q843)</f>
        <v>0</v>
      </c>
      <c r="S779" s="100"/>
      <c r="T779" s="100"/>
      <c r="U779" s="100"/>
      <c r="V779" s="100"/>
      <c r="W779" s="100"/>
      <c r="X779" s="100"/>
      <c r="Y779" s="100"/>
      <c r="Z779" s="100"/>
      <c r="AA779" s="228"/>
      <c r="AB779" s="228"/>
      <c r="AC779" s="228"/>
      <c r="AD779" s="228"/>
      <c r="AE779" s="228"/>
      <c r="AF779" s="228"/>
      <c r="AG779" s="228"/>
      <c r="AH779" s="228"/>
      <c r="AI779" s="228"/>
      <c r="AJ779" s="228"/>
      <c r="AK779" s="228"/>
      <c r="AL779" s="228"/>
      <c r="AM779" s="228"/>
      <c r="AN779" s="228"/>
      <c r="AO779" s="228"/>
      <c r="AP779" s="228"/>
      <c r="AQ779" s="228"/>
      <c r="AR779" s="228"/>
      <c r="AS779" s="228"/>
      <c r="AT779" s="228"/>
      <c r="AU779" s="228"/>
      <c r="AV779" s="228"/>
      <c r="AW779" s="228"/>
      <c r="AX779" s="228"/>
      <c r="AY779" s="228"/>
      <c r="AZ779" s="228"/>
      <c r="BA779" s="228"/>
      <c r="BB779" s="228"/>
      <c r="BC779" s="228"/>
      <c r="BD779" s="100"/>
      <c r="BE779" s="100"/>
      <c r="BF779" s="100"/>
      <c r="BG779" s="100"/>
      <c r="BH779" s="100"/>
      <c r="BI779" s="100"/>
      <c r="BJ779" s="100"/>
      <c r="BK779" s="12"/>
      <c r="BL779" s="12"/>
    </row>
    <row r="780" spans="1:64" hidden="1" outlineLevel="1">
      <c r="A780" s="9"/>
      <c r="B780" s="9"/>
      <c r="C780" s="44"/>
      <c r="D780" s="270">
        <f>Asset19</f>
        <v>0</v>
      </c>
      <c r="E780" s="9"/>
      <c r="F780" s="9"/>
      <c r="G780" s="201">
        <f>Input!J25</f>
        <v>0</v>
      </c>
      <c r="H780" s="331">
        <f t="shared" si="141"/>
        <v>0</v>
      </c>
      <c r="I780" s="111">
        <f t="shared" si="142"/>
        <v>0</v>
      </c>
      <c r="J780" s="111">
        <f t="shared" si="142"/>
        <v>0</v>
      </c>
      <c r="K780" s="111">
        <f t="shared" si="142"/>
        <v>0</v>
      </c>
      <c r="L780" s="111">
        <f t="shared" si="142"/>
        <v>0</v>
      </c>
      <c r="M780" s="111">
        <f t="shared" si="142"/>
        <v>0</v>
      </c>
      <c r="N780" s="111">
        <f t="shared" si="142"/>
        <v>0</v>
      </c>
      <c r="O780" s="111">
        <f>IF(COUNT($H780:N780)&gt;Input!$Y$7,0, N780+N812+N844)</f>
        <v>0</v>
      </c>
      <c r="P780" s="111">
        <f>IF(COUNT($H780:O780)&gt;Input!$Y$7,0, O780+O812+O844)</f>
        <v>0</v>
      </c>
      <c r="Q780" s="111">
        <f>IF(COUNT($H780:P780)&gt;Input!$Y$7,0, P780+P812+P844)</f>
        <v>0</v>
      </c>
      <c r="R780" s="111">
        <f>IF(COUNT($H780:Q780)&gt;Input!$Y$7,0, Q780+Q812+Q844)</f>
        <v>0</v>
      </c>
      <c r="S780" s="100"/>
      <c r="T780" s="100"/>
      <c r="U780" s="100"/>
      <c r="V780" s="100"/>
      <c r="W780" s="100"/>
      <c r="X780" s="100"/>
      <c r="Y780" s="100"/>
      <c r="Z780" s="100"/>
      <c r="AA780" s="228"/>
      <c r="AB780" s="228"/>
      <c r="AC780" s="228"/>
      <c r="AD780" s="228"/>
      <c r="AE780" s="228"/>
      <c r="AF780" s="228"/>
      <c r="AG780" s="228"/>
      <c r="AH780" s="228"/>
      <c r="AI780" s="228"/>
      <c r="AJ780" s="228"/>
      <c r="AK780" s="228"/>
      <c r="AL780" s="228"/>
      <c r="AM780" s="228"/>
      <c r="AN780" s="228"/>
      <c r="AO780" s="228"/>
      <c r="AP780" s="228"/>
      <c r="AQ780" s="228"/>
      <c r="AR780" s="228"/>
      <c r="AS780" s="228"/>
      <c r="AT780" s="228"/>
      <c r="AU780" s="228"/>
      <c r="AV780" s="228"/>
      <c r="AW780" s="228"/>
      <c r="AX780" s="228"/>
      <c r="AY780" s="228"/>
      <c r="AZ780" s="228"/>
      <c r="BA780" s="228"/>
      <c r="BB780" s="228"/>
      <c r="BC780" s="228"/>
      <c r="BD780" s="100"/>
      <c r="BE780" s="100"/>
      <c r="BF780" s="100"/>
      <c r="BG780" s="100"/>
      <c r="BH780" s="100"/>
      <c r="BI780" s="100"/>
      <c r="BJ780" s="100"/>
      <c r="BK780" s="12"/>
      <c r="BL780" s="12"/>
    </row>
    <row r="781" spans="1:64" hidden="1" outlineLevel="1">
      <c r="A781" s="9"/>
      <c r="B781" s="9"/>
      <c r="C781" s="44"/>
      <c r="D781" s="270">
        <f>Asset20</f>
        <v>0</v>
      </c>
      <c r="E781" s="9"/>
      <c r="F781" s="9"/>
      <c r="G781" s="201">
        <f>Input!J26</f>
        <v>0</v>
      </c>
      <c r="H781" s="331">
        <f t="shared" si="141"/>
        <v>0</v>
      </c>
      <c r="I781" s="111">
        <f t="shared" si="142"/>
        <v>0</v>
      </c>
      <c r="J781" s="111">
        <f t="shared" si="142"/>
        <v>0</v>
      </c>
      <c r="K781" s="111">
        <f t="shared" si="142"/>
        <v>0</v>
      </c>
      <c r="L781" s="111">
        <f t="shared" si="142"/>
        <v>0</v>
      </c>
      <c r="M781" s="111">
        <f t="shared" si="142"/>
        <v>0</v>
      </c>
      <c r="N781" s="111">
        <f t="shared" si="142"/>
        <v>0</v>
      </c>
      <c r="O781" s="111">
        <f>IF(COUNT($H781:N781)&gt;Input!$Y$7,0, N781+N813+N845)</f>
        <v>0</v>
      </c>
      <c r="P781" s="111">
        <f>IF(COUNT($H781:O781)&gt;Input!$Y$7,0, O781+O813+O845)</f>
        <v>0</v>
      </c>
      <c r="Q781" s="111">
        <f>IF(COUNT($H781:P781)&gt;Input!$Y$7,0, P781+P813+P845)</f>
        <v>0</v>
      </c>
      <c r="R781" s="111">
        <f>IF(COUNT($H781:Q781)&gt;Input!$Y$7,0, Q781+Q813+Q845)</f>
        <v>0</v>
      </c>
      <c r="S781" s="100"/>
      <c r="T781" s="100"/>
      <c r="U781" s="100"/>
      <c r="V781" s="100"/>
      <c r="W781" s="100"/>
      <c r="X781" s="100"/>
      <c r="Y781" s="100"/>
      <c r="Z781" s="100"/>
      <c r="AA781" s="228"/>
      <c r="AB781" s="228"/>
      <c r="AC781" s="228"/>
      <c r="AD781" s="228"/>
      <c r="AE781" s="228"/>
      <c r="AF781" s="228"/>
      <c r="AG781" s="228"/>
      <c r="AH781" s="228"/>
      <c r="AI781" s="228"/>
      <c r="AJ781" s="228"/>
      <c r="AK781" s="228"/>
      <c r="AL781" s="228"/>
      <c r="AM781" s="228"/>
      <c r="AN781" s="228"/>
      <c r="AO781" s="228"/>
      <c r="AP781" s="228"/>
      <c r="AQ781" s="228"/>
      <c r="AR781" s="228"/>
      <c r="AS781" s="228"/>
      <c r="AT781" s="228"/>
      <c r="AU781" s="228"/>
      <c r="AV781" s="228"/>
      <c r="AW781" s="228"/>
      <c r="AX781" s="228"/>
      <c r="AY781" s="228"/>
      <c r="AZ781" s="228"/>
      <c r="BA781" s="228"/>
      <c r="BB781" s="228"/>
      <c r="BC781" s="228"/>
      <c r="BD781" s="100"/>
      <c r="BE781" s="100"/>
      <c r="BF781" s="100"/>
      <c r="BG781" s="100"/>
      <c r="BH781" s="100"/>
      <c r="BI781" s="100"/>
      <c r="BJ781" s="100"/>
      <c r="BK781" s="12"/>
      <c r="BL781" s="12"/>
    </row>
    <row r="782" spans="1:64" hidden="1" outlineLevel="1">
      <c r="A782" s="9"/>
      <c r="B782" s="9"/>
      <c r="C782" s="44"/>
      <c r="D782" s="270">
        <f>Asset21</f>
        <v>0</v>
      </c>
      <c r="E782" s="9"/>
      <c r="F782" s="9"/>
      <c r="G782" s="201">
        <f>Input!J27</f>
        <v>0</v>
      </c>
      <c r="H782" s="331">
        <f t="shared" si="141"/>
        <v>0</v>
      </c>
      <c r="I782" s="111">
        <f t="shared" ref="I782:N782" si="143">H782+H814+H846</f>
        <v>0</v>
      </c>
      <c r="J782" s="111">
        <f t="shared" si="143"/>
        <v>0</v>
      </c>
      <c r="K782" s="111">
        <f t="shared" si="143"/>
        <v>0</v>
      </c>
      <c r="L782" s="111">
        <f t="shared" si="143"/>
        <v>0</v>
      </c>
      <c r="M782" s="111">
        <f t="shared" si="143"/>
        <v>0</v>
      </c>
      <c r="N782" s="111">
        <f t="shared" si="143"/>
        <v>0</v>
      </c>
      <c r="O782" s="111">
        <f>IF(COUNT($H782:N782)&gt;Input!$Y$7,0, N782+N814+N846)</f>
        <v>0</v>
      </c>
      <c r="P782" s="111">
        <f>IF(COUNT($H782:O782)&gt;Input!$Y$7,0, O782+O814+O846)</f>
        <v>0</v>
      </c>
      <c r="Q782" s="111">
        <f>IF(COUNT($H782:P782)&gt;Input!$Y$7,0, P782+P814+P846)</f>
        <v>0</v>
      </c>
      <c r="R782" s="111">
        <f>IF(COUNT($H782:Q782)&gt;Input!$Y$7,0, Q782+Q814+Q846)</f>
        <v>0</v>
      </c>
      <c r="S782" s="100"/>
      <c r="T782" s="100"/>
      <c r="U782" s="100"/>
      <c r="V782" s="100"/>
      <c r="W782" s="100"/>
      <c r="X782" s="100"/>
      <c r="Y782" s="100"/>
      <c r="Z782" s="100"/>
      <c r="AA782" s="228"/>
      <c r="AB782" s="228"/>
      <c r="AC782" s="228"/>
      <c r="AD782" s="228"/>
      <c r="AE782" s="228"/>
      <c r="AF782" s="228"/>
      <c r="AG782" s="228"/>
      <c r="AH782" s="228"/>
      <c r="AI782" s="228"/>
      <c r="AJ782" s="228"/>
      <c r="AK782" s="228"/>
      <c r="AL782" s="228"/>
      <c r="AM782" s="228"/>
      <c r="AN782" s="228"/>
      <c r="AO782" s="228"/>
      <c r="AP782" s="228"/>
      <c r="AQ782" s="228"/>
      <c r="AR782" s="228"/>
      <c r="AS782" s="228"/>
      <c r="AT782" s="228"/>
      <c r="AU782" s="228"/>
      <c r="AV782" s="228"/>
      <c r="AW782" s="228"/>
      <c r="AX782" s="228"/>
      <c r="AY782" s="228"/>
      <c r="AZ782" s="228"/>
      <c r="BA782" s="228"/>
      <c r="BB782" s="228"/>
      <c r="BC782" s="228"/>
      <c r="BD782" s="100"/>
      <c r="BE782" s="100"/>
      <c r="BF782" s="100"/>
      <c r="BG782" s="100"/>
      <c r="BH782" s="100"/>
      <c r="BI782" s="100"/>
      <c r="BJ782" s="100"/>
      <c r="BK782" s="12"/>
      <c r="BL782" s="12"/>
    </row>
    <row r="783" spans="1:64" hidden="1" outlineLevel="1">
      <c r="A783" s="9"/>
      <c r="B783" s="9"/>
      <c r="C783" s="44"/>
      <c r="D783" s="270">
        <f>Asset22</f>
        <v>0</v>
      </c>
      <c r="E783" s="9"/>
      <c r="F783" s="9"/>
      <c r="G783" s="201">
        <f>Input!J28</f>
        <v>0</v>
      </c>
      <c r="H783" s="331">
        <f t="shared" si="141"/>
        <v>0</v>
      </c>
      <c r="I783" s="111">
        <f t="shared" ref="I783:I791" si="144">H783+H815+H847</f>
        <v>0</v>
      </c>
      <c r="J783" s="111">
        <f t="shared" ref="J783:N791" si="145">I783+I815+I847</f>
        <v>0</v>
      </c>
      <c r="K783" s="111">
        <f t="shared" si="145"/>
        <v>0</v>
      </c>
      <c r="L783" s="111">
        <f t="shared" si="145"/>
        <v>0</v>
      </c>
      <c r="M783" s="111">
        <f t="shared" si="145"/>
        <v>0</v>
      </c>
      <c r="N783" s="111">
        <f t="shared" si="145"/>
        <v>0</v>
      </c>
      <c r="O783" s="111">
        <f>IF(COUNT($H783:N783)&gt;Input!$Y$7,0, N783+N815+N847)</f>
        <v>0</v>
      </c>
      <c r="P783" s="111">
        <f>IF(COUNT($H783:O783)&gt;Input!$Y$7,0, O783+O815+O847)</f>
        <v>0</v>
      </c>
      <c r="Q783" s="111">
        <f>IF(COUNT($H783:P783)&gt;Input!$Y$7,0, P783+P815+P847)</f>
        <v>0</v>
      </c>
      <c r="R783" s="111">
        <f>IF(COUNT($H783:Q783)&gt;Input!$Y$7,0, Q783+Q815+Q847)</f>
        <v>0</v>
      </c>
      <c r="S783" s="100"/>
      <c r="T783" s="100"/>
      <c r="U783" s="100"/>
      <c r="V783" s="100"/>
      <c r="W783" s="100"/>
      <c r="X783" s="100"/>
      <c r="Y783" s="100"/>
      <c r="Z783" s="100"/>
      <c r="AA783" s="228"/>
      <c r="AB783" s="228"/>
      <c r="AC783" s="228"/>
      <c r="AD783" s="228"/>
      <c r="AE783" s="228"/>
      <c r="AF783" s="228"/>
      <c r="AG783" s="228"/>
      <c r="AH783" s="228"/>
      <c r="AI783" s="228"/>
      <c r="AJ783" s="228"/>
      <c r="AK783" s="228"/>
      <c r="AL783" s="228"/>
      <c r="AM783" s="228"/>
      <c r="AN783" s="228"/>
      <c r="AO783" s="228"/>
      <c r="AP783" s="228"/>
      <c r="AQ783" s="228"/>
      <c r="AR783" s="228"/>
      <c r="AS783" s="228"/>
      <c r="AT783" s="228"/>
      <c r="AU783" s="228"/>
      <c r="AV783" s="228"/>
      <c r="AW783" s="228"/>
      <c r="AX783" s="228"/>
      <c r="AY783" s="228"/>
      <c r="AZ783" s="228"/>
      <c r="BA783" s="228"/>
      <c r="BB783" s="228"/>
      <c r="BC783" s="228"/>
      <c r="BD783" s="100"/>
      <c r="BE783" s="100"/>
      <c r="BF783" s="100"/>
      <c r="BG783" s="100"/>
      <c r="BH783" s="100"/>
      <c r="BI783" s="100"/>
      <c r="BJ783" s="100"/>
      <c r="BK783" s="12"/>
      <c r="BL783" s="12"/>
    </row>
    <row r="784" spans="1:64" hidden="1" outlineLevel="1">
      <c r="A784" s="9"/>
      <c r="B784" s="9"/>
      <c r="C784" s="44"/>
      <c r="D784" s="270">
        <f>Asset23</f>
        <v>0</v>
      </c>
      <c r="E784" s="9"/>
      <c r="F784" s="9"/>
      <c r="G784" s="201">
        <f>Input!J29</f>
        <v>0</v>
      </c>
      <c r="H784" s="331">
        <f t="shared" si="141"/>
        <v>0</v>
      </c>
      <c r="I784" s="111">
        <f t="shared" si="144"/>
        <v>0</v>
      </c>
      <c r="J784" s="111">
        <f t="shared" si="145"/>
        <v>0</v>
      </c>
      <c r="K784" s="111">
        <f t="shared" si="145"/>
        <v>0</v>
      </c>
      <c r="L784" s="111">
        <f t="shared" si="145"/>
        <v>0</v>
      </c>
      <c r="M784" s="111">
        <f t="shared" si="145"/>
        <v>0</v>
      </c>
      <c r="N784" s="111">
        <f t="shared" si="145"/>
        <v>0</v>
      </c>
      <c r="O784" s="111">
        <f>IF(COUNT($H784:N784)&gt;Input!$Y$7,0, N784+N816+N848)</f>
        <v>0</v>
      </c>
      <c r="P784" s="111">
        <f>IF(COUNT($H784:O784)&gt;Input!$Y$7,0, O784+O816+O848)</f>
        <v>0</v>
      </c>
      <c r="Q784" s="111">
        <f>IF(COUNT($H784:P784)&gt;Input!$Y$7,0, P784+P816+P848)</f>
        <v>0</v>
      </c>
      <c r="R784" s="111">
        <f>IF(COUNT($H784:Q784)&gt;Input!$Y$7,0, Q784+Q816+Q848)</f>
        <v>0</v>
      </c>
      <c r="S784" s="100"/>
      <c r="T784" s="100"/>
      <c r="U784" s="100"/>
      <c r="V784" s="100"/>
      <c r="W784" s="100"/>
      <c r="X784" s="100"/>
      <c r="Y784" s="100"/>
      <c r="Z784" s="100"/>
      <c r="AA784" s="228"/>
      <c r="AB784" s="228"/>
      <c r="AC784" s="228"/>
      <c r="AD784" s="228"/>
      <c r="AE784" s="228"/>
      <c r="AF784" s="228"/>
      <c r="AG784" s="228"/>
      <c r="AH784" s="228"/>
      <c r="AI784" s="228"/>
      <c r="AJ784" s="228"/>
      <c r="AK784" s="228"/>
      <c r="AL784" s="228"/>
      <c r="AM784" s="228"/>
      <c r="AN784" s="228"/>
      <c r="AO784" s="228"/>
      <c r="AP784" s="228"/>
      <c r="AQ784" s="228"/>
      <c r="AR784" s="228"/>
      <c r="AS784" s="228"/>
      <c r="AT784" s="228"/>
      <c r="AU784" s="228"/>
      <c r="AV784" s="228"/>
      <c r="AW784" s="228"/>
      <c r="AX784" s="228"/>
      <c r="AY784" s="228"/>
      <c r="AZ784" s="228"/>
      <c r="BA784" s="228"/>
      <c r="BB784" s="228"/>
      <c r="BC784" s="228"/>
      <c r="BD784" s="100"/>
      <c r="BE784" s="100"/>
      <c r="BF784" s="100"/>
      <c r="BG784" s="100"/>
      <c r="BH784" s="100"/>
      <c r="BI784" s="100"/>
      <c r="BJ784" s="100"/>
      <c r="BK784" s="12"/>
      <c r="BL784" s="12"/>
    </row>
    <row r="785" spans="1:64" hidden="1" outlineLevel="1">
      <c r="A785" s="9"/>
      <c r="B785" s="9"/>
      <c r="C785" s="44"/>
      <c r="D785" s="270">
        <f>Asset24</f>
        <v>0</v>
      </c>
      <c r="E785" s="9"/>
      <c r="F785" s="9"/>
      <c r="G785" s="201">
        <f>Input!J30</f>
        <v>0</v>
      </c>
      <c r="H785" s="331">
        <f t="shared" si="141"/>
        <v>0</v>
      </c>
      <c r="I785" s="111">
        <f t="shared" si="144"/>
        <v>0</v>
      </c>
      <c r="J785" s="111">
        <f t="shared" si="145"/>
        <v>0</v>
      </c>
      <c r="K785" s="111">
        <f t="shared" si="145"/>
        <v>0</v>
      </c>
      <c r="L785" s="111">
        <f t="shared" si="145"/>
        <v>0</v>
      </c>
      <c r="M785" s="111">
        <f t="shared" si="145"/>
        <v>0</v>
      </c>
      <c r="N785" s="111">
        <f t="shared" si="145"/>
        <v>0</v>
      </c>
      <c r="O785" s="111">
        <f>IF(COUNT($H785:N785)&gt;Input!$Y$7,0, N785+N817+N849)</f>
        <v>0</v>
      </c>
      <c r="P785" s="111">
        <f>IF(COUNT($H785:O785)&gt;Input!$Y$7,0, O785+O817+O849)</f>
        <v>0</v>
      </c>
      <c r="Q785" s="111">
        <f>IF(COUNT($H785:P785)&gt;Input!$Y$7,0, P785+P817+P849)</f>
        <v>0</v>
      </c>
      <c r="R785" s="111">
        <f>IF(COUNT($H785:Q785)&gt;Input!$Y$7,0, Q785+Q817+Q849)</f>
        <v>0</v>
      </c>
      <c r="S785" s="100"/>
      <c r="T785" s="100"/>
      <c r="U785" s="100"/>
      <c r="V785" s="100"/>
      <c r="W785" s="100"/>
      <c r="X785" s="100"/>
      <c r="Y785" s="100"/>
      <c r="Z785" s="100"/>
      <c r="AA785" s="228"/>
      <c r="AB785" s="228"/>
      <c r="AC785" s="228"/>
      <c r="AD785" s="228"/>
      <c r="AE785" s="228"/>
      <c r="AF785" s="228"/>
      <c r="AG785" s="228"/>
      <c r="AH785" s="228"/>
      <c r="AI785" s="228"/>
      <c r="AJ785" s="228"/>
      <c r="AK785" s="228"/>
      <c r="AL785" s="228"/>
      <c r="AM785" s="228"/>
      <c r="AN785" s="228"/>
      <c r="AO785" s="228"/>
      <c r="AP785" s="228"/>
      <c r="AQ785" s="228"/>
      <c r="AR785" s="228"/>
      <c r="AS785" s="228"/>
      <c r="AT785" s="228"/>
      <c r="AU785" s="228"/>
      <c r="AV785" s="228"/>
      <c r="AW785" s="228"/>
      <c r="AX785" s="228"/>
      <c r="AY785" s="228"/>
      <c r="AZ785" s="228"/>
      <c r="BA785" s="228"/>
      <c r="BB785" s="228"/>
      <c r="BC785" s="228"/>
      <c r="BD785" s="100"/>
      <c r="BE785" s="100"/>
      <c r="BF785" s="100"/>
      <c r="BG785" s="100"/>
      <c r="BH785" s="100"/>
      <c r="BI785" s="100"/>
      <c r="BJ785" s="100"/>
      <c r="BK785" s="12"/>
      <c r="BL785" s="12"/>
    </row>
    <row r="786" spans="1:64" hidden="1" outlineLevel="1">
      <c r="A786" s="9"/>
      <c r="B786" s="9"/>
      <c r="C786" s="44"/>
      <c r="D786" s="270">
        <f>Asset25</f>
        <v>0</v>
      </c>
      <c r="E786" s="9"/>
      <c r="F786" s="9"/>
      <c r="G786" s="201">
        <f>Input!J31</f>
        <v>0</v>
      </c>
      <c r="H786" s="331">
        <f t="shared" si="141"/>
        <v>0</v>
      </c>
      <c r="I786" s="111">
        <f t="shared" si="144"/>
        <v>0</v>
      </c>
      <c r="J786" s="111">
        <f t="shared" si="145"/>
        <v>0</v>
      </c>
      <c r="K786" s="111">
        <f t="shared" si="145"/>
        <v>0</v>
      </c>
      <c r="L786" s="111">
        <f t="shared" si="145"/>
        <v>0</v>
      </c>
      <c r="M786" s="111">
        <f t="shared" si="145"/>
        <v>0</v>
      </c>
      <c r="N786" s="111">
        <f t="shared" si="145"/>
        <v>0</v>
      </c>
      <c r="O786" s="111">
        <f>IF(COUNT($H786:N786)&gt;Input!$Y$7,0, N786+N818+N850)</f>
        <v>0</v>
      </c>
      <c r="P786" s="111">
        <f>IF(COUNT($H786:O786)&gt;Input!$Y$7,0, O786+O818+O850)</f>
        <v>0</v>
      </c>
      <c r="Q786" s="111">
        <f>IF(COUNT($H786:P786)&gt;Input!$Y$7,0, P786+P818+P850)</f>
        <v>0</v>
      </c>
      <c r="R786" s="111">
        <f>IF(COUNT($H786:Q786)&gt;Input!$Y$7,0, Q786+Q818+Q850)</f>
        <v>0</v>
      </c>
      <c r="S786" s="100"/>
      <c r="T786" s="100"/>
      <c r="U786" s="100"/>
      <c r="V786" s="100"/>
      <c r="W786" s="100"/>
      <c r="X786" s="100"/>
      <c r="Y786" s="100"/>
      <c r="Z786" s="100"/>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100"/>
      <c r="BE786" s="100"/>
      <c r="BF786" s="100"/>
      <c r="BG786" s="100"/>
      <c r="BH786" s="100"/>
      <c r="BI786" s="100"/>
      <c r="BJ786" s="100"/>
      <c r="BK786" s="12"/>
      <c r="BL786" s="12"/>
    </row>
    <row r="787" spans="1:64" hidden="1" outlineLevel="1">
      <c r="A787" s="9"/>
      <c r="B787" s="9"/>
      <c r="C787" s="44"/>
      <c r="D787" s="270">
        <f>Asset26</f>
        <v>0</v>
      </c>
      <c r="E787" s="9"/>
      <c r="F787" s="9"/>
      <c r="G787" s="201">
        <f>Input!J32</f>
        <v>0</v>
      </c>
      <c r="H787" s="331">
        <f t="shared" si="141"/>
        <v>0</v>
      </c>
      <c r="I787" s="111">
        <f t="shared" si="144"/>
        <v>0</v>
      </c>
      <c r="J787" s="111">
        <f t="shared" si="145"/>
        <v>0</v>
      </c>
      <c r="K787" s="111">
        <f t="shared" si="145"/>
        <v>0</v>
      </c>
      <c r="L787" s="111">
        <f t="shared" si="145"/>
        <v>0</v>
      </c>
      <c r="M787" s="111">
        <f t="shared" si="145"/>
        <v>0</v>
      </c>
      <c r="N787" s="111">
        <f t="shared" si="145"/>
        <v>0</v>
      </c>
      <c r="O787" s="111">
        <f>IF(COUNT($H787:N787)&gt;Input!$Y$7,0, N787+N819+N851)</f>
        <v>0</v>
      </c>
      <c r="P787" s="111">
        <f>IF(COUNT($H787:O787)&gt;Input!$Y$7,0, O787+O819+O851)</f>
        <v>0</v>
      </c>
      <c r="Q787" s="111">
        <f>IF(COUNT($H787:P787)&gt;Input!$Y$7,0, P787+P819+P851)</f>
        <v>0</v>
      </c>
      <c r="R787" s="111">
        <f>IF(COUNT($H787:Q787)&gt;Input!$Y$7,0, Q787+Q819+Q851)</f>
        <v>0</v>
      </c>
      <c r="S787" s="100"/>
      <c r="T787" s="100"/>
      <c r="U787" s="100"/>
      <c r="V787" s="100"/>
      <c r="W787" s="100"/>
      <c r="X787" s="100"/>
      <c r="Y787" s="100"/>
      <c r="Z787" s="100"/>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100"/>
      <c r="BE787" s="100"/>
      <c r="BF787" s="100"/>
      <c r="BG787" s="100"/>
      <c r="BH787" s="100"/>
      <c r="BI787" s="100"/>
      <c r="BJ787" s="100"/>
      <c r="BK787" s="12"/>
      <c r="BL787" s="12"/>
    </row>
    <row r="788" spans="1:64" hidden="1" outlineLevel="1">
      <c r="A788" s="9"/>
      <c r="B788" s="9"/>
      <c r="C788" s="44"/>
      <c r="D788" s="270">
        <f>Asset27</f>
        <v>0</v>
      </c>
      <c r="E788" s="9"/>
      <c r="F788" s="9"/>
      <c r="G788" s="201">
        <f>Input!J33</f>
        <v>0</v>
      </c>
      <c r="H788" s="331">
        <f t="shared" si="141"/>
        <v>0</v>
      </c>
      <c r="I788" s="111">
        <f t="shared" si="144"/>
        <v>0</v>
      </c>
      <c r="J788" s="111">
        <f t="shared" si="145"/>
        <v>0</v>
      </c>
      <c r="K788" s="111">
        <f t="shared" si="145"/>
        <v>0</v>
      </c>
      <c r="L788" s="111">
        <f t="shared" si="145"/>
        <v>0</v>
      </c>
      <c r="M788" s="111">
        <f t="shared" si="145"/>
        <v>0</v>
      </c>
      <c r="N788" s="111">
        <f t="shared" si="145"/>
        <v>0</v>
      </c>
      <c r="O788" s="111">
        <f>IF(COUNT($H788:N788)&gt;Input!$Y$7,0, N788+N820+N852)</f>
        <v>0</v>
      </c>
      <c r="P788" s="111">
        <f>IF(COUNT($H788:O788)&gt;Input!$Y$7,0, O788+O820+O852)</f>
        <v>0</v>
      </c>
      <c r="Q788" s="111">
        <f>IF(COUNT($H788:P788)&gt;Input!$Y$7,0, P788+P820+P852)</f>
        <v>0</v>
      </c>
      <c r="R788" s="111">
        <f>IF(COUNT($H788:Q788)&gt;Input!$Y$7,0, Q788+Q820+Q852)</f>
        <v>0</v>
      </c>
      <c r="S788" s="100"/>
      <c r="T788" s="100"/>
      <c r="U788" s="100"/>
      <c r="V788" s="100"/>
      <c r="W788" s="100"/>
      <c r="X788" s="100"/>
      <c r="Y788" s="100"/>
      <c r="Z788" s="100"/>
      <c r="AA788" s="228"/>
      <c r="AB788" s="228"/>
      <c r="AC788" s="228"/>
      <c r="AD788" s="228"/>
      <c r="AE788" s="228"/>
      <c r="AF788" s="228"/>
      <c r="AG788" s="228"/>
      <c r="AH788" s="228"/>
      <c r="AI788" s="228"/>
      <c r="AJ788" s="228"/>
      <c r="AK788" s="228"/>
      <c r="AL788" s="228"/>
      <c r="AM788" s="228"/>
      <c r="AN788" s="228"/>
      <c r="AO788" s="228"/>
      <c r="AP788" s="228"/>
      <c r="AQ788" s="228"/>
      <c r="AR788" s="228"/>
      <c r="AS788" s="228"/>
      <c r="AT788" s="228"/>
      <c r="AU788" s="228"/>
      <c r="AV788" s="228"/>
      <c r="AW788" s="228"/>
      <c r="AX788" s="228"/>
      <c r="AY788" s="228"/>
      <c r="AZ788" s="228"/>
      <c r="BA788" s="228"/>
      <c r="BB788" s="228"/>
      <c r="BC788" s="228"/>
      <c r="BD788" s="100"/>
      <c r="BE788" s="100"/>
      <c r="BF788" s="100"/>
      <c r="BG788" s="100"/>
      <c r="BH788" s="100"/>
      <c r="BI788" s="100"/>
      <c r="BJ788" s="100"/>
      <c r="BK788" s="12"/>
      <c r="BL788" s="12"/>
    </row>
    <row r="789" spans="1:64" hidden="1" outlineLevel="1">
      <c r="A789" s="9"/>
      <c r="B789" s="9"/>
      <c r="C789" s="44"/>
      <c r="D789" s="270">
        <f>Asset28</f>
        <v>0</v>
      </c>
      <c r="E789" s="9"/>
      <c r="F789" s="9"/>
      <c r="G789" s="201">
        <f>Input!J34</f>
        <v>0</v>
      </c>
      <c r="H789" s="331">
        <f t="shared" si="141"/>
        <v>0</v>
      </c>
      <c r="I789" s="111">
        <f t="shared" si="144"/>
        <v>0</v>
      </c>
      <c r="J789" s="111">
        <f t="shared" si="145"/>
        <v>0</v>
      </c>
      <c r="K789" s="111">
        <f t="shared" si="145"/>
        <v>0</v>
      </c>
      <c r="L789" s="111">
        <f t="shared" si="145"/>
        <v>0</v>
      </c>
      <c r="M789" s="111">
        <f t="shared" si="145"/>
        <v>0</v>
      </c>
      <c r="N789" s="111">
        <f t="shared" si="145"/>
        <v>0</v>
      </c>
      <c r="O789" s="111">
        <f>IF(COUNT($H789:N789)&gt;Input!$Y$7,0, N789+N821+N853)</f>
        <v>0</v>
      </c>
      <c r="P789" s="111">
        <f>IF(COUNT($H789:O789)&gt;Input!$Y$7,0, O789+O821+O853)</f>
        <v>0</v>
      </c>
      <c r="Q789" s="111">
        <f>IF(COUNT($H789:P789)&gt;Input!$Y$7,0, P789+P821+P853)</f>
        <v>0</v>
      </c>
      <c r="R789" s="111">
        <f>IF(COUNT($H789:Q789)&gt;Input!$Y$7,0, Q789+Q821+Q853)</f>
        <v>0</v>
      </c>
      <c r="S789" s="100"/>
      <c r="T789" s="100"/>
      <c r="U789" s="100"/>
      <c r="V789" s="100"/>
      <c r="W789" s="100"/>
      <c r="X789" s="100"/>
      <c r="Y789" s="100"/>
      <c r="Z789" s="100"/>
      <c r="AA789" s="228"/>
      <c r="AB789" s="228"/>
      <c r="AC789" s="228"/>
      <c r="AD789" s="228"/>
      <c r="AE789" s="228"/>
      <c r="AF789" s="228"/>
      <c r="AG789" s="228"/>
      <c r="AH789" s="228"/>
      <c r="AI789" s="228"/>
      <c r="AJ789" s="228"/>
      <c r="AK789" s="228"/>
      <c r="AL789" s="228"/>
      <c r="AM789" s="228"/>
      <c r="AN789" s="228"/>
      <c r="AO789" s="228"/>
      <c r="AP789" s="228"/>
      <c r="AQ789" s="228"/>
      <c r="AR789" s="228"/>
      <c r="AS789" s="228"/>
      <c r="AT789" s="228"/>
      <c r="AU789" s="228"/>
      <c r="AV789" s="228"/>
      <c r="AW789" s="228"/>
      <c r="AX789" s="228"/>
      <c r="AY789" s="228"/>
      <c r="AZ789" s="228"/>
      <c r="BA789" s="228"/>
      <c r="BB789" s="228"/>
      <c r="BC789" s="228"/>
      <c r="BD789" s="100"/>
      <c r="BE789" s="100"/>
      <c r="BF789" s="100"/>
      <c r="BG789" s="100"/>
      <c r="BH789" s="100"/>
      <c r="BI789" s="100"/>
      <c r="BJ789" s="100"/>
      <c r="BK789" s="12"/>
      <c r="BL789" s="12"/>
    </row>
    <row r="790" spans="1:64" hidden="1" outlineLevel="1">
      <c r="A790" s="9"/>
      <c r="B790" s="9"/>
      <c r="C790" s="44"/>
      <c r="D790" s="270">
        <f>Asset29</f>
        <v>0</v>
      </c>
      <c r="E790" s="9"/>
      <c r="F790" s="9"/>
      <c r="G790" s="201">
        <f>Input!J35</f>
        <v>0</v>
      </c>
      <c r="H790" s="331">
        <f t="shared" si="141"/>
        <v>0</v>
      </c>
      <c r="I790" s="111">
        <f t="shared" si="144"/>
        <v>0</v>
      </c>
      <c r="J790" s="111">
        <f t="shared" si="145"/>
        <v>0</v>
      </c>
      <c r="K790" s="111">
        <f t="shared" si="145"/>
        <v>0</v>
      </c>
      <c r="L790" s="111">
        <f t="shared" si="145"/>
        <v>0</v>
      </c>
      <c r="M790" s="111">
        <f t="shared" si="145"/>
        <v>0</v>
      </c>
      <c r="N790" s="111">
        <f t="shared" si="145"/>
        <v>0</v>
      </c>
      <c r="O790" s="111">
        <f>IF(COUNT($H790:N790)&gt;Input!$Y$7,0, N790+N822+N854)</f>
        <v>0</v>
      </c>
      <c r="P790" s="111">
        <f>IF(COUNT($H790:O790)&gt;Input!$Y$7,0, O790+O822+O854)</f>
        <v>0</v>
      </c>
      <c r="Q790" s="111">
        <f>IF(COUNT($H790:P790)&gt;Input!$Y$7,0, P790+P822+P854)</f>
        <v>0</v>
      </c>
      <c r="R790" s="111">
        <f>IF(COUNT($H790:Q790)&gt;Input!$Y$7,0, Q790+Q822+Q854)</f>
        <v>0</v>
      </c>
      <c r="S790" s="100"/>
      <c r="T790" s="100"/>
      <c r="U790" s="100"/>
      <c r="V790" s="100"/>
      <c r="W790" s="100"/>
      <c r="X790" s="100"/>
      <c r="Y790" s="100"/>
      <c r="Z790" s="100"/>
      <c r="AA790" s="228"/>
      <c r="AB790" s="228"/>
      <c r="AC790" s="228"/>
      <c r="AD790" s="228"/>
      <c r="AE790" s="228"/>
      <c r="AF790" s="228"/>
      <c r="AG790" s="228"/>
      <c r="AH790" s="228"/>
      <c r="AI790" s="228"/>
      <c r="AJ790" s="228"/>
      <c r="AK790" s="228"/>
      <c r="AL790" s="228"/>
      <c r="AM790" s="228"/>
      <c r="AN790" s="228"/>
      <c r="AO790" s="228"/>
      <c r="AP790" s="228"/>
      <c r="AQ790" s="228"/>
      <c r="AR790" s="228"/>
      <c r="AS790" s="228"/>
      <c r="AT790" s="228"/>
      <c r="AU790" s="228"/>
      <c r="AV790" s="228"/>
      <c r="AW790" s="228"/>
      <c r="AX790" s="228"/>
      <c r="AY790" s="228"/>
      <c r="AZ790" s="228"/>
      <c r="BA790" s="228"/>
      <c r="BB790" s="228"/>
      <c r="BC790" s="228"/>
      <c r="BD790" s="100"/>
      <c r="BE790" s="100"/>
      <c r="BF790" s="100"/>
      <c r="BG790" s="100"/>
      <c r="BH790" s="100"/>
      <c r="BI790" s="100"/>
      <c r="BJ790" s="100"/>
      <c r="BK790" s="12"/>
      <c r="BL790" s="12"/>
    </row>
    <row r="791" spans="1:64" hidden="1" outlineLevel="1">
      <c r="A791" s="9"/>
      <c r="B791" s="9"/>
      <c r="C791" s="44"/>
      <c r="D791" s="270">
        <f>Asset30</f>
        <v>0</v>
      </c>
      <c r="E791" s="9"/>
      <c r="F791" s="9"/>
      <c r="G791" s="201">
        <f>Input!J36</f>
        <v>0</v>
      </c>
      <c r="H791" s="331">
        <f t="shared" si="141"/>
        <v>0</v>
      </c>
      <c r="I791" s="111">
        <f t="shared" si="144"/>
        <v>0</v>
      </c>
      <c r="J791" s="111">
        <f t="shared" si="145"/>
        <v>0</v>
      </c>
      <c r="K791" s="111">
        <f t="shared" si="145"/>
        <v>0</v>
      </c>
      <c r="L791" s="111">
        <f>K791+K823+K855</f>
        <v>0</v>
      </c>
      <c r="M791" s="111">
        <f>L791+L823+L855</f>
        <v>0</v>
      </c>
      <c r="N791" s="111">
        <f>M791+M823+M855</f>
        <v>0</v>
      </c>
      <c r="O791" s="111">
        <f>IF(COUNT($H791:N791)&gt;Input!$Y$7,0, N791+N823+N855)</f>
        <v>0</v>
      </c>
      <c r="P791" s="111">
        <f>IF(COUNT($H791:O791)&gt;Input!$Y$7,0, O791+O823+O855)</f>
        <v>0</v>
      </c>
      <c r="Q791" s="111">
        <f>IF(COUNT($H791:P791)&gt;Input!$Y$7,0, P791+P823+P855)</f>
        <v>0</v>
      </c>
      <c r="R791" s="111">
        <f>IF(COUNT($H791:Q791)&gt;Input!$Y$7,0, Q791+Q823+Q855)</f>
        <v>0</v>
      </c>
      <c r="S791" s="100"/>
      <c r="T791" s="100"/>
      <c r="U791" s="100"/>
      <c r="V791" s="100"/>
      <c r="W791" s="100"/>
      <c r="X791" s="100"/>
      <c r="Y791" s="100"/>
      <c r="Z791" s="100"/>
      <c r="AA791" s="228"/>
      <c r="AB791" s="228"/>
      <c r="AC791" s="228"/>
      <c r="AD791" s="228"/>
      <c r="AE791" s="228"/>
      <c r="AF791" s="228"/>
      <c r="AG791" s="228"/>
      <c r="AH791" s="228"/>
      <c r="AI791" s="228"/>
      <c r="AJ791" s="228"/>
      <c r="AK791" s="228"/>
      <c r="AL791" s="228"/>
      <c r="AM791" s="228"/>
      <c r="AN791" s="228"/>
      <c r="AO791" s="228"/>
      <c r="AP791" s="228"/>
      <c r="AQ791" s="228"/>
      <c r="AR791" s="228"/>
      <c r="AS791" s="228"/>
      <c r="AT791" s="228"/>
      <c r="AU791" s="228"/>
      <c r="AV791" s="228"/>
      <c r="AW791" s="228"/>
      <c r="AX791" s="228"/>
      <c r="AY791" s="228"/>
      <c r="AZ791" s="228"/>
      <c r="BA791" s="228"/>
      <c r="BB791" s="228"/>
      <c r="BC791" s="228"/>
      <c r="BD791" s="100"/>
      <c r="BE791" s="100"/>
      <c r="BF791" s="100"/>
      <c r="BG791" s="100"/>
      <c r="BH791" s="100"/>
      <c r="BI791" s="100"/>
      <c r="BJ791" s="100"/>
      <c r="BK791" s="12"/>
      <c r="BL791" s="12"/>
    </row>
    <row r="792" spans="1:64" collapsed="1">
      <c r="A792" s="9"/>
      <c r="B792" s="9"/>
      <c r="C792" s="44"/>
      <c r="D792" s="270"/>
      <c r="E792" s="9"/>
      <c r="F792" s="9"/>
      <c r="G792" s="281"/>
      <c r="H792" s="35"/>
      <c r="I792" s="35"/>
      <c r="J792" s="35"/>
      <c r="K792" s="35"/>
      <c r="L792" s="35"/>
      <c r="M792" s="35"/>
      <c r="N792" s="29"/>
      <c r="O792" s="29"/>
      <c r="P792" s="29"/>
      <c r="Q792" s="29"/>
      <c r="R792" s="29"/>
      <c r="S792" s="100"/>
      <c r="T792" s="100"/>
      <c r="U792" s="100"/>
      <c r="V792" s="100"/>
      <c r="W792" s="100"/>
      <c r="X792" s="100"/>
      <c r="Y792" s="100"/>
      <c r="Z792" s="100"/>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100"/>
      <c r="BE792" s="100"/>
      <c r="BF792" s="100"/>
      <c r="BG792" s="100"/>
      <c r="BH792" s="100"/>
      <c r="BI792" s="100"/>
      <c r="BJ792" s="100"/>
      <c r="BK792" s="12"/>
      <c r="BL792" s="12"/>
    </row>
    <row r="793" spans="1:64">
      <c r="A793" s="9"/>
      <c r="B793" s="9"/>
      <c r="C793" s="44" t="s">
        <v>31</v>
      </c>
      <c r="D793" s="9"/>
      <c r="E793" s="9"/>
      <c r="F793" s="9"/>
      <c r="G793" s="202">
        <f>SUM(G794:G823)</f>
        <v>109.06872237489036</v>
      </c>
      <c r="H793" s="35">
        <f>SUM(H794:H823)</f>
        <v>40.960443279466659</v>
      </c>
      <c r="I793" s="35">
        <f t="shared" ref="I793:P793" si="146">SUM(I794:I823)</f>
        <v>86.52081901462553</v>
      </c>
      <c r="J793" s="35">
        <f t="shared" si="146"/>
        <v>110.19828949989198</v>
      </c>
      <c r="K793" s="35">
        <f t="shared" si="146"/>
        <v>123.82408866449445</v>
      </c>
      <c r="L793" s="35">
        <f t="shared" si="146"/>
        <v>163.9805117173627</v>
      </c>
      <c r="M793" s="35">
        <f t="shared" si="146"/>
        <v>143.15258180310337</v>
      </c>
      <c r="N793" s="35">
        <f t="shared" si="146"/>
        <v>0</v>
      </c>
      <c r="O793" s="35">
        <f t="shared" si="146"/>
        <v>0</v>
      </c>
      <c r="P793" s="35">
        <f t="shared" si="146"/>
        <v>0</v>
      </c>
      <c r="Q793" s="35">
        <f>SUM(Q794:Q823)</f>
        <v>0</v>
      </c>
      <c r="R793" s="29"/>
      <c r="S793" s="100"/>
      <c r="T793" s="100"/>
      <c r="U793" s="100"/>
      <c r="V793" s="100"/>
      <c r="W793" s="100"/>
      <c r="X793" s="100"/>
      <c r="Y793" s="100"/>
      <c r="Z793" s="100"/>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100"/>
      <c r="BE793" s="100"/>
      <c r="BF793" s="100"/>
      <c r="BG793" s="100"/>
      <c r="BH793" s="100"/>
      <c r="BI793" s="100"/>
      <c r="BJ793" s="100"/>
      <c r="BK793" s="12"/>
      <c r="BL793" s="12"/>
    </row>
    <row r="794" spans="1:64" hidden="1" outlineLevel="1">
      <c r="A794" s="9"/>
      <c r="B794" s="9"/>
      <c r="C794" s="44"/>
      <c r="D794" s="270" t="str">
        <f>Asset1</f>
        <v>Secondary</v>
      </c>
      <c r="E794" s="9"/>
      <c r="F794" s="9"/>
      <c r="G794" s="204">
        <f>'Adjustment for previous period'!G478</f>
        <v>26.5932654769795</v>
      </c>
      <c r="H794" s="111">
        <f t="shared" ref="H794:Q794" si="147">H44*H$7</f>
        <v>7.4929253610942759</v>
      </c>
      <c r="I794" s="111">
        <f t="shared" si="147"/>
        <v>3.0390304772475156</v>
      </c>
      <c r="J794" s="111">
        <f t="shared" si="147"/>
        <v>10.480474334599412</v>
      </c>
      <c r="K794" s="111">
        <f t="shared" si="147"/>
        <v>12.417681086079259</v>
      </c>
      <c r="L794" s="111">
        <f t="shared" si="147"/>
        <v>14.093174589240157</v>
      </c>
      <c r="M794" s="111">
        <f t="shared" si="147"/>
        <v>20.331656192321006</v>
      </c>
      <c r="N794" s="111">
        <f t="shared" si="147"/>
        <v>0</v>
      </c>
      <c r="O794" s="111">
        <f t="shared" si="147"/>
        <v>0</v>
      </c>
      <c r="P794" s="111">
        <f t="shared" si="147"/>
        <v>0</v>
      </c>
      <c r="Q794" s="111">
        <f t="shared" si="147"/>
        <v>0</v>
      </c>
      <c r="R794" s="29"/>
      <c r="S794" s="100"/>
      <c r="T794" s="100"/>
      <c r="U794" s="100"/>
      <c r="V794" s="100"/>
      <c r="W794" s="100"/>
      <c r="X794" s="100"/>
      <c r="Y794" s="100"/>
      <c r="Z794" s="100"/>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100"/>
      <c r="BE794" s="100"/>
      <c r="BF794" s="100"/>
      <c r="BG794" s="100"/>
      <c r="BH794" s="100"/>
      <c r="BI794" s="100"/>
      <c r="BJ794" s="100"/>
      <c r="BK794" s="12"/>
      <c r="BL794" s="12"/>
    </row>
    <row r="795" spans="1:64" hidden="1" outlineLevel="1">
      <c r="A795" s="9"/>
      <c r="B795" s="9"/>
      <c r="C795" s="44"/>
      <c r="D795" s="270" t="str">
        <f>Asset2</f>
        <v>Switchgear</v>
      </c>
      <c r="E795" s="9"/>
      <c r="F795" s="9"/>
      <c r="G795" s="204">
        <f>'Adjustment for previous period'!G479</f>
        <v>37.979941024934256</v>
      </c>
      <c r="H795" s="111">
        <f t="shared" ref="H795:Q795" si="148">H45*H$7</f>
        <v>6.5147042840088929</v>
      </c>
      <c r="I795" s="111">
        <f t="shared" si="148"/>
        <v>27.219845754764851</v>
      </c>
      <c r="J795" s="111">
        <f t="shared" si="148"/>
        <v>51.104543665450841</v>
      </c>
      <c r="K795" s="111">
        <f t="shared" si="148"/>
        <v>34.448092211556258</v>
      </c>
      <c r="L795" s="111">
        <f t="shared" si="148"/>
        <v>31.42086724897738</v>
      </c>
      <c r="M795" s="111">
        <f t="shared" si="148"/>
        <v>44.525148212627883</v>
      </c>
      <c r="N795" s="111">
        <f t="shared" si="148"/>
        <v>0</v>
      </c>
      <c r="O795" s="111">
        <f t="shared" si="148"/>
        <v>0</v>
      </c>
      <c r="P795" s="111">
        <f t="shared" si="148"/>
        <v>0</v>
      </c>
      <c r="Q795" s="111">
        <f t="shared" si="148"/>
        <v>0</v>
      </c>
      <c r="R795" s="29"/>
      <c r="S795" s="100"/>
      <c r="T795" s="100"/>
      <c r="U795" s="100"/>
      <c r="V795" s="100"/>
      <c r="W795" s="100"/>
      <c r="X795" s="100"/>
      <c r="Y795" s="100"/>
      <c r="Z795" s="100"/>
      <c r="AA795" s="228"/>
      <c r="AB795" s="228"/>
      <c r="AC795" s="228"/>
      <c r="AD795" s="228"/>
      <c r="AE795" s="228"/>
      <c r="AF795" s="228"/>
      <c r="AG795" s="228"/>
      <c r="AH795" s="228"/>
      <c r="AI795" s="228"/>
      <c r="AJ795" s="228"/>
      <c r="AK795" s="228"/>
      <c r="AL795" s="228"/>
      <c r="AM795" s="228"/>
      <c r="AN795" s="228"/>
      <c r="AO795" s="228"/>
      <c r="AP795" s="228"/>
      <c r="AQ795" s="228"/>
      <c r="AR795" s="228"/>
      <c r="AS795" s="228"/>
      <c r="AT795" s="228"/>
      <c r="AU795" s="228"/>
      <c r="AV795" s="228"/>
      <c r="AW795" s="228"/>
      <c r="AX795" s="228"/>
      <c r="AY795" s="228"/>
      <c r="AZ795" s="228"/>
      <c r="BA795" s="228"/>
      <c r="BB795" s="228"/>
      <c r="BC795" s="228"/>
      <c r="BD795" s="100"/>
      <c r="BE795" s="100"/>
      <c r="BF795" s="100"/>
      <c r="BG795" s="100"/>
      <c r="BH795" s="100"/>
      <c r="BI795" s="100"/>
      <c r="BJ795" s="100"/>
      <c r="BK795" s="12"/>
      <c r="BL795" s="12"/>
    </row>
    <row r="796" spans="1:64" hidden="1" outlineLevel="1">
      <c r="A796" s="9"/>
      <c r="B796" s="9"/>
      <c r="C796" s="44"/>
      <c r="D796" s="270" t="str">
        <f>Asset3</f>
        <v>Transformers</v>
      </c>
      <c r="E796" s="9"/>
      <c r="F796" s="9"/>
      <c r="G796" s="204">
        <f>'Adjustment for previous period'!G480</f>
        <v>11.053878761136563</v>
      </c>
      <c r="H796" s="111">
        <f t="shared" ref="H796:Q796" si="149">H46*H$7</f>
        <v>5.0011525995289032</v>
      </c>
      <c r="I796" s="111">
        <f t="shared" si="149"/>
        <v>6.3324626400300241</v>
      </c>
      <c r="J796" s="111">
        <f t="shared" si="149"/>
        <v>11.257961934565724</v>
      </c>
      <c r="K796" s="111">
        <f t="shared" si="149"/>
        <v>9.3751524721849115</v>
      </c>
      <c r="L796" s="111">
        <f t="shared" si="149"/>
        <v>33.196476384604573</v>
      </c>
      <c r="M796" s="111">
        <f t="shared" si="149"/>
        <v>35.164510655048055</v>
      </c>
      <c r="N796" s="111">
        <f t="shared" si="149"/>
        <v>0</v>
      </c>
      <c r="O796" s="111">
        <f t="shared" si="149"/>
        <v>0</v>
      </c>
      <c r="P796" s="111">
        <f t="shared" si="149"/>
        <v>0</v>
      </c>
      <c r="Q796" s="111">
        <f t="shared" si="149"/>
        <v>0</v>
      </c>
      <c r="R796" s="29"/>
      <c r="S796" s="100"/>
      <c r="T796" s="100"/>
      <c r="U796" s="100"/>
      <c r="V796" s="100"/>
      <c r="W796" s="100"/>
      <c r="X796" s="100"/>
      <c r="Y796" s="100"/>
      <c r="Z796" s="100"/>
      <c r="AA796" s="228"/>
      <c r="AB796" s="228"/>
      <c r="AC796" s="228"/>
      <c r="AD796" s="228"/>
      <c r="AE796" s="228"/>
      <c r="AF796" s="228"/>
      <c r="AG796" s="228"/>
      <c r="AH796" s="228"/>
      <c r="AI796" s="228"/>
      <c r="AJ796" s="228"/>
      <c r="AK796" s="228"/>
      <c r="AL796" s="228"/>
      <c r="AM796" s="228"/>
      <c r="AN796" s="228"/>
      <c r="AO796" s="228"/>
      <c r="AP796" s="228"/>
      <c r="AQ796" s="228"/>
      <c r="AR796" s="228"/>
      <c r="AS796" s="228"/>
      <c r="AT796" s="228"/>
      <c r="AU796" s="228"/>
      <c r="AV796" s="228"/>
      <c r="AW796" s="228"/>
      <c r="AX796" s="228"/>
      <c r="AY796" s="228"/>
      <c r="AZ796" s="228"/>
      <c r="BA796" s="228"/>
      <c r="BB796" s="228"/>
      <c r="BC796" s="228"/>
      <c r="BD796" s="100"/>
      <c r="BE796" s="100"/>
      <c r="BF796" s="100"/>
      <c r="BG796" s="100"/>
      <c r="BH796" s="100"/>
      <c r="BI796" s="100"/>
      <c r="BJ796" s="100"/>
      <c r="BK796" s="12"/>
      <c r="BL796" s="12"/>
    </row>
    <row r="797" spans="1:64" hidden="1" outlineLevel="1">
      <c r="A797" s="9"/>
      <c r="B797" s="9"/>
      <c r="C797" s="44"/>
      <c r="D797" s="270" t="str">
        <f>Asset4</f>
        <v>Reactive</v>
      </c>
      <c r="E797" s="9"/>
      <c r="F797" s="9"/>
      <c r="G797" s="204">
        <f>'Adjustment for previous period'!G481</f>
        <v>6.86218706704457E-2</v>
      </c>
      <c r="H797" s="111">
        <f t="shared" ref="H797:Q797" si="150">H47*H$7</f>
        <v>3.213123233877751E-3</v>
      </c>
      <c r="I797" s="111">
        <f t="shared" si="150"/>
        <v>1.0219990599974349</v>
      </c>
      <c r="J797" s="111">
        <f t="shared" si="150"/>
        <v>4.8667542395637191E-2</v>
      </c>
      <c r="K797" s="111">
        <f t="shared" si="150"/>
        <v>0.5469167287501111</v>
      </c>
      <c r="L797" s="111">
        <f t="shared" si="150"/>
        <v>5.4235251475346873</v>
      </c>
      <c r="M797" s="111">
        <f t="shared" si="150"/>
        <v>0.8828437353278622</v>
      </c>
      <c r="N797" s="111">
        <f t="shared" si="150"/>
        <v>0</v>
      </c>
      <c r="O797" s="111">
        <f t="shared" si="150"/>
        <v>0</v>
      </c>
      <c r="P797" s="111">
        <f t="shared" si="150"/>
        <v>0</v>
      </c>
      <c r="Q797" s="111">
        <f t="shared" si="150"/>
        <v>0</v>
      </c>
      <c r="R797" s="29"/>
      <c r="S797" s="100"/>
      <c r="T797" s="100"/>
      <c r="U797" s="100"/>
      <c r="V797" s="100"/>
      <c r="W797" s="100"/>
      <c r="X797" s="100"/>
      <c r="Y797" s="100"/>
      <c r="Z797" s="100"/>
      <c r="AA797" s="228"/>
      <c r="AB797" s="228"/>
      <c r="AC797" s="228"/>
      <c r="AD797" s="228"/>
      <c r="AE797" s="228"/>
      <c r="AF797" s="228"/>
      <c r="AG797" s="228"/>
      <c r="AH797" s="228"/>
      <c r="AI797" s="228"/>
      <c r="AJ797" s="228"/>
      <c r="AK797" s="228"/>
      <c r="AL797" s="228"/>
      <c r="AM797" s="228"/>
      <c r="AN797" s="228"/>
      <c r="AO797" s="228"/>
      <c r="AP797" s="228"/>
      <c r="AQ797" s="228"/>
      <c r="AR797" s="228"/>
      <c r="AS797" s="228"/>
      <c r="AT797" s="228"/>
      <c r="AU797" s="228"/>
      <c r="AV797" s="228"/>
      <c r="AW797" s="228"/>
      <c r="AX797" s="228"/>
      <c r="AY797" s="228"/>
      <c r="AZ797" s="228"/>
      <c r="BA797" s="228"/>
      <c r="BB797" s="228"/>
      <c r="BC797" s="228"/>
      <c r="BD797" s="100"/>
      <c r="BE797" s="100"/>
      <c r="BF797" s="100"/>
      <c r="BG797" s="100"/>
      <c r="BH797" s="100"/>
      <c r="BI797" s="100"/>
      <c r="BJ797" s="100"/>
      <c r="BK797" s="12"/>
      <c r="BL797" s="12"/>
    </row>
    <row r="798" spans="1:64" hidden="1" outlineLevel="1">
      <c r="A798" s="9"/>
      <c r="B798" s="9"/>
      <c r="C798" s="44"/>
      <c r="D798" s="270" t="str">
        <f>Asset5</f>
        <v>Towers and Conductor</v>
      </c>
      <c r="E798" s="9"/>
      <c r="F798" s="9"/>
      <c r="G798" s="204">
        <f>'Adjustment for previous period'!G482</f>
        <v>6.5445659541829384</v>
      </c>
      <c r="H798" s="111">
        <f t="shared" ref="H798:Q798" si="151">H48*H$7</f>
        <v>5.6594409371958339</v>
      </c>
      <c r="I798" s="111">
        <f t="shared" si="151"/>
        <v>19.702918482247362</v>
      </c>
      <c r="J798" s="111">
        <f t="shared" si="151"/>
        <v>9.4770035227215921</v>
      </c>
      <c r="K798" s="111">
        <f t="shared" si="151"/>
        <v>42.512173534266594</v>
      </c>
      <c r="L798" s="111">
        <f t="shared" si="151"/>
        <v>39.393686850563768</v>
      </c>
      <c r="M798" s="111">
        <f t="shared" si="151"/>
        <v>5.0472805589367535</v>
      </c>
      <c r="N798" s="111">
        <f t="shared" si="151"/>
        <v>0</v>
      </c>
      <c r="O798" s="111">
        <f t="shared" si="151"/>
        <v>0</v>
      </c>
      <c r="P798" s="111">
        <f t="shared" si="151"/>
        <v>0</v>
      </c>
      <c r="Q798" s="111">
        <f t="shared" si="151"/>
        <v>0</v>
      </c>
      <c r="R798" s="29"/>
      <c r="S798" s="100"/>
      <c r="T798" s="100"/>
      <c r="U798" s="100"/>
      <c r="V798" s="100"/>
      <c r="W798" s="100"/>
      <c r="X798" s="100"/>
      <c r="Y798" s="100"/>
      <c r="Z798" s="100"/>
      <c r="AA798" s="228"/>
      <c r="AB798" s="228"/>
      <c r="AC798" s="228"/>
      <c r="AD798" s="228"/>
      <c r="AE798" s="228"/>
      <c r="AF798" s="228"/>
      <c r="AG798" s="228"/>
      <c r="AH798" s="228"/>
      <c r="AI798" s="228"/>
      <c r="AJ798" s="228"/>
      <c r="AK798" s="228"/>
      <c r="AL798" s="228"/>
      <c r="AM798" s="228"/>
      <c r="AN798" s="228"/>
      <c r="AO798" s="228"/>
      <c r="AP798" s="228"/>
      <c r="AQ798" s="228"/>
      <c r="AR798" s="228"/>
      <c r="AS798" s="228"/>
      <c r="AT798" s="228"/>
      <c r="AU798" s="228"/>
      <c r="AV798" s="228"/>
      <c r="AW798" s="228"/>
      <c r="AX798" s="228"/>
      <c r="AY798" s="228"/>
      <c r="AZ798" s="228"/>
      <c r="BA798" s="228"/>
      <c r="BB798" s="228"/>
      <c r="BC798" s="228"/>
      <c r="BD798" s="100"/>
      <c r="BE798" s="100"/>
      <c r="BF798" s="100"/>
      <c r="BG798" s="100"/>
      <c r="BH798" s="100"/>
      <c r="BI798" s="100"/>
      <c r="BJ798" s="100"/>
      <c r="BK798" s="12"/>
      <c r="BL798" s="12"/>
    </row>
    <row r="799" spans="1:64" hidden="1" outlineLevel="1">
      <c r="A799" s="9"/>
      <c r="B799" s="9"/>
      <c r="C799" s="44"/>
      <c r="D799" s="270" t="str">
        <f>Asset6</f>
        <v>Establishment</v>
      </c>
      <c r="E799" s="9"/>
      <c r="F799" s="9"/>
      <c r="G799" s="204">
        <f>'Adjustment for previous period'!G483</f>
        <v>9.6801627977624651</v>
      </c>
      <c r="H799" s="111">
        <f t="shared" ref="H799:Q799" si="152">H49*H$7</f>
        <v>12.872982841740448</v>
      </c>
      <c r="I799" s="111">
        <f t="shared" si="152"/>
        <v>11.432832636208705</v>
      </c>
      <c r="J799" s="111">
        <f t="shared" si="152"/>
        <v>6.5678761762790874</v>
      </c>
      <c r="K799" s="111">
        <f t="shared" si="152"/>
        <v>6.6091180386332962</v>
      </c>
      <c r="L799" s="111">
        <f t="shared" si="152"/>
        <v>22.08941286850408</v>
      </c>
      <c r="M799" s="111">
        <f t="shared" si="152"/>
        <v>9.6149120874004197</v>
      </c>
      <c r="N799" s="111">
        <f t="shared" si="152"/>
        <v>0</v>
      </c>
      <c r="O799" s="111">
        <f t="shared" si="152"/>
        <v>0</v>
      </c>
      <c r="P799" s="111">
        <f t="shared" si="152"/>
        <v>0</v>
      </c>
      <c r="Q799" s="111">
        <f t="shared" si="152"/>
        <v>0</v>
      </c>
      <c r="R799" s="29"/>
      <c r="S799" s="100"/>
      <c r="T799" s="100"/>
      <c r="U799" s="100"/>
      <c r="V799" s="100"/>
      <c r="W799" s="100"/>
      <c r="X799" s="100"/>
      <c r="Y799" s="100"/>
      <c r="Z799" s="100"/>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100"/>
      <c r="BE799" s="100"/>
      <c r="BF799" s="100"/>
      <c r="BG799" s="100"/>
      <c r="BH799" s="100"/>
      <c r="BI799" s="100"/>
      <c r="BJ799" s="100"/>
      <c r="BK799" s="12"/>
      <c r="BL799" s="12"/>
    </row>
    <row r="800" spans="1:64" hidden="1" outlineLevel="1">
      <c r="A800" s="9"/>
      <c r="B800" s="9"/>
      <c r="C800" s="44"/>
      <c r="D800" s="270" t="str">
        <f>Asset7</f>
        <v>Communications</v>
      </c>
      <c r="E800" s="9"/>
      <c r="F800" s="9"/>
      <c r="G800" s="204">
        <f>'Adjustment for previous period'!G484</f>
        <v>1.872699781732589</v>
      </c>
      <c r="H800" s="111">
        <f t="shared" ref="H800:Q800" si="153">H50*H$7</f>
        <v>0.34392445681610778</v>
      </c>
      <c r="I800" s="111">
        <f t="shared" si="153"/>
        <v>2.0863269626890224</v>
      </c>
      <c r="J800" s="111">
        <f t="shared" si="153"/>
        <v>12.354031119368813</v>
      </c>
      <c r="K800" s="111">
        <f t="shared" si="153"/>
        <v>6.9440005290418165</v>
      </c>
      <c r="L800" s="111">
        <f t="shared" si="153"/>
        <v>6.0936841608878352</v>
      </c>
      <c r="M800" s="111">
        <f t="shared" si="153"/>
        <v>5.6338217562549424</v>
      </c>
      <c r="N800" s="111">
        <f t="shared" si="153"/>
        <v>0</v>
      </c>
      <c r="O800" s="111">
        <f t="shared" si="153"/>
        <v>0</v>
      </c>
      <c r="P800" s="111">
        <f t="shared" si="153"/>
        <v>0</v>
      </c>
      <c r="Q800" s="111">
        <f t="shared" si="153"/>
        <v>0</v>
      </c>
      <c r="R800" s="29"/>
      <c r="S800" s="100"/>
      <c r="T800" s="100"/>
      <c r="U800" s="100"/>
      <c r="V800" s="100"/>
      <c r="W800" s="100"/>
      <c r="X800" s="100"/>
      <c r="Y800" s="100"/>
      <c r="Z800" s="100"/>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100"/>
      <c r="BE800" s="100"/>
      <c r="BF800" s="100"/>
      <c r="BG800" s="100"/>
      <c r="BH800" s="100"/>
      <c r="BI800" s="100"/>
      <c r="BJ800" s="100"/>
      <c r="BK800" s="12"/>
      <c r="BL800" s="12"/>
    </row>
    <row r="801" spans="1:64" hidden="1" outlineLevel="1">
      <c r="A801" s="9"/>
      <c r="B801" s="9"/>
      <c r="C801" s="44"/>
      <c r="D801" s="270" t="str">
        <f>Asset8</f>
        <v>Inventory</v>
      </c>
      <c r="E801" s="9"/>
      <c r="F801" s="9"/>
      <c r="G801" s="204">
        <f>'Adjustment for previous period'!G485</f>
        <v>0</v>
      </c>
      <c r="H801" s="111">
        <f t="shared" ref="H801:Q801" si="154">H51*H$7</f>
        <v>0</v>
      </c>
      <c r="I801" s="111">
        <f t="shared" si="154"/>
        <v>0</v>
      </c>
      <c r="J801" s="111">
        <f t="shared" si="154"/>
        <v>0</v>
      </c>
      <c r="K801" s="111">
        <f t="shared" si="154"/>
        <v>0</v>
      </c>
      <c r="L801" s="111">
        <f t="shared" si="154"/>
        <v>0</v>
      </c>
      <c r="M801" s="111">
        <f t="shared" si="154"/>
        <v>0</v>
      </c>
      <c r="N801" s="111">
        <f t="shared" si="154"/>
        <v>0</v>
      </c>
      <c r="O801" s="111">
        <f t="shared" si="154"/>
        <v>0</v>
      </c>
      <c r="P801" s="111">
        <f t="shared" si="154"/>
        <v>0</v>
      </c>
      <c r="Q801" s="111">
        <f t="shared" si="154"/>
        <v>0</v>
      </c>
      <c r="R801" s="29"/>
      <c r="S801" s="100"/>
      <c r="T801" s="100"/>
      <c r="U801" s="100"/>
      <c r="V801" s="100"/>
      <c r="W801" s="100"/>
      <c r="X801" s="100"/>
      <c r="Y801" s="100"/>
      <c r="Z801" s="100"/>
      <c r="AA801" s="228"/>
      <c r="AB801" s="228"/>
      <c r="AC801" s="228"/>
      <c r="AD801" s="228"/>
      <c r="AE801" s="228"/>
      <c r="AF801" s="228"/>
      <c r="AG801" s="228"/>
      <c r="AH801" s="228"/>
      <c r="AI801" s="228"/>
      <c r="AJ801" s="228"/>
      <c r="AK801" s="228"/>
      <c r="AL801" s="228"/>
      <c r="AM801" s="228"/>
      <c r="AN801" s="228"/>
      <c r="AO801" s="228"/>
      <c r="AP801" s="228"/>
      <c r="AQ801" s="228"/>
      <c r="AR801" s="228"/>
      <c r="AS801" s="228"/>
      <c r="AT801" s="228"/>
      <c r="AU801" s="228"/>
      <c r="AV801" s="228"/>
      <c r="AW801" s="228"/>
      <c r="AX801" s="228"/>
      <c r="AY801" s="228"/>
      <c r="AZ801" s="228"/>
      <c r="BA801" s="228"/>
      <c r="BB801" s="228"/>
      <c r="BC801" s="228"/>
      <c r="BD801" s="100"/>
      <c r="BE801" s="100"/>
      <c r="BF801" s="100"/>
      <c r="BG801" s="100"/>
      <c r="BH801" s="100"/>
      <c r="BI801" s="100"/>
      <c r="BJ801" s="100"/>
      <c r="BK801" s="12"/>
      <c r="BL801" s="12"/>
    </row>
    <row r="802" spans="1:64" hidden="1" outlineLevel="1">
      <c r="A802" s="9"/>
      <c r="B802" s="9"/>
      <c r="C802" s="44"/>
      <c r="D802" s="270" t="str">
        <f>Asset9</f>
        <v>IT</v>
      </c>
      <c r="E802" s="9"/>
      <c r="F802" s="9"/>
      <c r="G802" s="204">
        <f>'Adjustment for previous period'!G486</f>
        <v>11.594518635243128</v>
      </c>
      <c r="H802" s="111">
        <f t="shared" ref="H802:Q802" si="155">H52*H$7</f>
        <v>2.7204812177413795</v>
      </c>
      <c r="I802" s="111">
        <f t="shared" si="155"/>
        <v>12.648101648621608</v>
      </c>
      <c r="J802" s="111">
        <f t="shared" si="155"/>
        <v>4.8350628568315273</v>
      </c>
      <c r="K802" s="111">
        <f t="shared" si="155"/>
        <v>9.3615400226381631</v>
      </c>
      <c r="L802" s="111">
        <f t="shared" si="155"/>
        <v>8.7465148285842975</v>
      </c>
      <c r="M802" s="111">
        <f t="shared" si="155"/>
        <v>18.444782460162301</v>
      </c>
      <c r="N802" s="111">
        <f t="shared" si="155"/>
        <v>0</v>
      </c>
      <c r="O802" s="111">
        <f t="shared" si="155"/>
        <v>0</v>
      </c>
      <c r="P802" s="111">
        <f t="shared" si="155"/>
        <v>0</v>
      </c>
      <c r="Q802" s="111">
        <f t="shared" si="155"/>
        <v>0</v>
      </c>
      <c r="R802" s="29"/>
      <c r="S802" s="100"/>
      <c r="T802" s="100"/>
      <c r="U802" s="100"/>
      <c r="V802" s="100"/>
      <c r="W802" s="100"/>
      <c r="X802" s="100"/>
      <c r="Y802" s="100"/>
      <c r="Z802" s="100"/>
      <c r="AA802" s="228"/>
      <c r="AB802" s="228"/>
      <c r="AC802" s="228"/>
      <c r="AD802" s="228"/>
      <c r="AE802" s="228"/>
      <c r="AF802" s="228"/>
      <c r="AG802" s="228"/>
      <c r="AH802" s="228"/>
      <c r="AI802" s="228"/>
      <c r="AJ802" s="228"/>
      <c r="AK802" s="228"/>
      <c r="AL802" s="228"/>
      <c r="AM802" s="228"/>
      <c r="AN802" s="228"/>
      <c r="AO802" s="228"/>
      <c r="AP802" s="228"/>
      <c r="AQ802" s="228"/>
      <c r="AR802" s="228"/>
      <c r="AS802" s="228"/>
      <c r="AT802" s="228"/>
      <c r="AU802" s="228"/>
      <c r="AV802" s="228"/>
      <c r="AW802" s="228"/>
      <c r="AX802" s="228"/>
      <c r="AY802" s="228"/>
      <c r="AZ802" s="228"/>
      <c r="BA802" s="228"/>
      <c r="BB802" s="228"/>
      <c r="BC802" s="228"/>
      <c r="BD802" s="100"/>
      <c r="BE802" s="100"/>
      <c r="BF802" s="100"/>
      <c r="BG802" s="100"/>
      <c r="BH802" s="100"/>
      <c r="BI802" s="100"/>
      <c r="BJ802" s="100"/>
      <c r="BK802" s="12"/>
      <c r="BL802" s="12"/>
    </row>
    <row r="803" spans="1:64" hidden="1" outlineLevel="1">
      <c r="A803" s="9"/>
      <c r="B803" s="9"/>
      <c r="C803" s="44"/>
      <c r="D803" s="270" t="str">
        <f>Asset10</f>
        <v>Vehicles</v>
      </c>
      <c r="E803" s="9"/>
      <c r="F803" s="9"/>
      <c r="G803" s="204">
        <f>'Adjustment for previous period'!G487</f>
        <v>0.8175254632917035</v>
      </c>
      <c r="H803" s="111">
        <f t="shared" ref="H803:Q803" si="156">H53*H$7</f>
        <v>-5.2299387397960945E-2</v>
      </c>
      <c r="I803" s="111">
        <f t="shared" si="156"/>
        <v>0.51397053522147895</v>
      </c>
      <c r="J803" s="111">
        <f t="shared" si="156"/>
        <v>-0.15875618580612408</v>
      </c>
      <c r="K803" s="111">
        <f t="shared" si="156"/>
        <v>0.1862041769153398</v>
      </c>
      <c r="L803" s="111">
        <f t="shared" si="156"/>
        <v>0.97523323883231483</v>
      </c>
      <c r="M803" s="111">
        <f t="shared" si="156"/>
        <v>1.6357271609920743</v>
      </c>
      <c r="N803" s="111">
        <f t="shared" si="156"/>
        <v>0</v>
      </c>
      <c r="O803" s="111">
        <f t="shared" si="156"/>
        <v>0</v>
      </c>
      <c r="P803" s="111">
        <f t="shared" si="156"/>
        <v>0</v>
      </c>
      <c r="Q803" s="111">
        <f t="shared" si="156"/>
        <v>0</v>
      </c>
      <c r="R803" s="29"/>
      <c r="S803" s="100"/>
      <c r="T803" s="100"/>
      <c r="U803" s="100"/>
      <c r="V803" s="100"/>
      <c r="W803" s="100"/>
      <c r="X803" s="100"/>
      <c r="Y803" s="100"/>
      <c r="Z803" s="100"/>
      <c r="AA803" s="228"/>
      <c r="AB803" s="228"/>
      <c r="AC803" s="228"/>
      <c r="AD803" s="228"/>
      <c r="AE803" s="228"/>
      <c r="AF803" s="228"/>
      <c r="AG803" s="228"/>
      <c r="AH803" s="228"/>
      <c r="AI803" s="228"/>
      <c r="AJ803" s="228"/>
      <c r="AK803" s="228"/>
      <c r="AL803" s="228"/>
      <c r="AM803" s="228"/>
      <c r="AN803" s="228"/>
      <c r="AO803" s="228"/>
      <c r="AP803" s="228"/>
      <c r="AQ803" s="228"/>
      <c r="AR803" s="228"/>
      <c r="AS803" s="228"/>
      <c r="AT803" s="228"/>
      <c r="AU803" s="228"/>
      <c r="AV803" s="228"/>
      <c r="AW803" s="228"/>
      <c r="AX803" s="228"/>
      <c r="AY803" s="228"/>
      <c r="AZ803" s="228"/>
      <c r="BA803" s="228"/>
      <c r="BB803" s="228"/>
      <c r="BC803" s="228"/>
      <c r="BD803" s="100"/>
      <c r="BE803" s="100"/>
      <c r="BF803" s="100"/>
      <c r="BG803" s="100"/>
      <c r="BH803" s="100"/>
      <c r="BI803" s="100"/>
      <c r="BJ803" s="100"/>
      <c r="BK803" s="12"/>
      <c r="BL803" s="12"/>
    </row>
    <row r="804" spans="1:64" hidden="1" outlineLevel="1">
      <c r="A804" s="9"/>
      <c r="B804" s="9"/>
      <c r="C804" s="44"/>
      <c r="D804" s="270" t="str">
        <f>Asset11</f>
        <v>other</v>
      </c>
      <c r="E804" s="9"/>
      <c r="F804" s="9"/>
      <c r="G804" s="204">
        <f>'Adjustment for previous period'!G488</f>
        <v>2.6889970281706916</v>
      </c>
      <c r="H804" s="111">
        <f t="shared" ref="H804:Q804" si="157">H54*H$7</f>
        <v>0.42505073030751106</v>
      </c>
      <c r="I804" s="111">
        <f t="shared" si="157"/>
        <v>1.9567221860791457</v>
      </c>
      <c r="J804" s="111">
        <f t="shared" si="157"/>
        <v>4.6412183250752719</v>
      </c>
      <c r="K804" s="111">
        <f t="shared" si="157"/>
        <v>2.2943822878440834</v>
      </c>
      <c r="L804" s="111">
        <f t="shared" si="157"/>
        <v>4.6880411651903255</v>
      </c>
      <c r="M804" s="111">
        <f t="shared" si="157"/>
        <v>1.6538020292331541</v>
      </c>
      <c r="N804" s="111">
        <f t="shared" si="157"/>
        <v>0</v>
      </c>
      <c r="O804" s="111">
        <f t="shared" si="157"/>
        <v>0</v>
      </c>
      <c r="P804" s="111">
        <f t="shared" si="157"/>
        <v>0</v>
      </c>
      <c r="Q804" s="111">
        <f t="shared" si="157"/>
        <v>0</v>
      </c>
      <c r="R804" s="29"/>
      <c r="S804" s="100"/>
      <c r="T804" s="100"/>
      <c r="U804" s="100"/>
      <c r="V804" s="100"/>
      <c r="W804" s="100"/>
      <c r="X804" s="100"/>
      <c r="Y804" s="100"/>
      <c r="Z804" s="100"/>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100"/>
      <c r="BE804" s="100"/>
      <c r="BF804" s="100"/>
      <c r="BG804" s="100"/>
      <c r="BH804" s="100"/>
      <c r="BI804" s="100"/>
      <c r="BJ804" s="100"/>
      <c r="BK804" s="12"/>
      <c r="BL804" s="12"/>
    </row>
    <row r="805" spans="1:64" hidden="1" outlineLevel="1">
      <c r="A805" s="9"/>
      <c r="B805" s="9"/>
      <c r="C805" s="44"/>
      <c r="D805" s="270" t="str">
        <f>Asset12</f>
        <v>premises</v>
      </c>
      <c r="E805" s="9"/>
      <c r="F805" s="9"/>
      <c r="G805" s="204">
        <f>'Adjustment for previous period'!G489</f>
        <v>0.17454558078607782</v>
      </c>
      <c r="H805" s="111">
        <f t="shared" ref="H805:Q805" si="158">H55*H$7</f>
        <v>-2.113288480260174E-2</v>
      </c>
      <c r="I805" s="111">
        <f t="shared" si="158"/>
        <v>0.36624740740895073</v>
      </c>
      <c r="J805" s="111">
        <f t="shared" si="158"/>
        <v>8.6966639246817565E-2</v>
      </c>
      <c r="K805" s="111">
        <f t="shared" si="158"/>
        <v>0.1455229167350259</v>
      </c>
      <c r="L805" s="111">
        <f t="shared" si="158"/>
        <v>6.6639837817343908E-2</v>
      </c>
      <c r="M805" s="111">
        <f t="shared" si="158"/>
        <v>0.21809695479894331</v>
      </c>
      <c r="N805" s="111">
        <f t="shared" si="158"/>
        <v>0</v>
      </c>
      <c r="O805" s="111">
        <f t="shared" si="158"/>
        <v>0</v>
      </c>
      <c r="P805" s="111">
        <f t="shared" si="158"/>
        <v>0</v>
      </c>
      <c r="Q805" s="111">
        <f t="shared" si="158"/>
        <v>0</v>
      </c>
      <c r="R805" s="29"/>
      <c r="S805" s="100"/>
      <c r="T805" s="100"/>
      <c r="U805" s="100"/>
      <c r="V805" s="100"/>
      <c r="W805" s="100"/>
      <c r="X805" s="100"/>
      <c r="Y805" s="100"/>
      <c r="Z805" s="100"/>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100"/>
      <c r="BE805" s="100"/>
      <c r="BF805" s="100"/>
      <c r="BG805" s="100"/>
      <c r="BH805" s="100"/>
      <c r="BI805" s="100"/>
      <c r="BJ805" s="100"/>
      <c r="BK805" s="12"/>
      <c r="BL805" s="12"/>
    </row>
    <row r="806" spans="1:64" hidden="1" outlineLevel="1">
      <c r="A806" s="9"/>
      <c r="B806" s="9"/>
      <c r="C806" s="44"/>
      <c r="D806" s="270" t="str">
        <f>Asset13</f>
        <v>Land</v>
      </c>
      <c r="E806" s="9"/>
      <c r="F806" s="9"/>
      <c r="G806" s="204">
        <f>'Adjustment for previous period'!G490</f>
        <v>0</v>
      </c>
      <c r="H806" s="111">
        <f t="shared" ref="H806:Q806" si="159">H56*H$7</f>
        <v>0</v>
      </c>
      <c r="I806" s="111">
        <f t="shared" si="159"/>
        <v>0.20036122410942422</v>
      </c>
      <c r="J806" s="111">
        <f t="shared" si="159"/>
        <v>-0.49676043083659671</v>
      </c>
      <c r="K806" s="111">
        <f t="shared" si="159"/>
        <v>-1.0166953401504202</v>
      </c>
      <c r="L806" s="111">
        <f t="shared" si="159"/>
        <v>-2.2067446033740983</v>
      </c>
      <c r="M806" s="111">
        <f t="shared" si="159"/>
        <v>0</v>
      </c>
      <c r="N806" s="111">
        <f t="shared" si="159"/>
        <v>0</v>
      </c>
      <c r="O806" s="111">
        <f t="shared" si="159"/>
        <v>0</v>
      </c>
      <c r="P806" s="111">
        <f t="shared" si="159"/>
        <v>0</v>
      </c>
      <c r="Q806" s="111">
        <f t="shared" si="159"/>
        <v>0</v>
      </c>
      <c r="R806" s="29"/>
      <c r="S806" s="100"/>
      <c r="T806" s="100"/>
      <c r="U806" s="100"/>
      <c r="V806" s="100"/>
      <c r="W806" s="100"/>
      <c r="X806" s="100"/>
      <c r="Y806" s="100"/>
      <c r="Z806" s="100"/>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100"/>
      <c r="BE806" s="100"/>
      <c r="BF806" s="100"/>
      <c r="BG806" s="100"/>
      <c r="BH806" s="100"/>
      <c r="BI806" s="100"/>
      <c r="BJ806" s="100"/>
      <c r="BK806" s="12"/>
      <c r="BL806" s="12"/>
    </row>
    <row r="807" spans="1:64" hidden="1" outlineLevel="1">
      <c r="A807" s="9"/>
      <c r="B807" s="9"/>
      <c r="C807" s="44"/>
      <c r="D807" s="270" t="str">
        <f>Asset14</f>
        <v>Easements</v>
      </c>
      <c r="E807" s="9"/>
      <c r="F807" s="9"/>
      <c r="G807" s="204">
        <f>'Adjustment for previous period'!G491</f>
        <v>0</v>
      </c>
      <c r="H807" s="111">
        <f t="shared" ref="H807:Q807" si="160">H57*H$7</f>
        <v>0</v>
      </c>
      <c r="I807" s="111">
        <f t="shared" si="160"/>
        <v>0</v>
      </c>
      <c r="J807" s="111">
        <f t="shared" si="160"/>
        <v>0</v>
      </c>
      <c r="K807" s="111">
        <f t="shared" si="160"/>
        <v>0</v>
      </c>
      <c r="L807" s="111">
        <f t="shared" si="160"/>
        <v>0</v>
      </c>
      <c r="M807" s="111">
        <f t="shared" si="160"/>
        <v>0</v>
      </c>
      <c r="N807" s="111">
        <f t="shared" si="160"/>
        <v>0</v>
      </c>
      <c r="O807" s="111">
        <f t="shared" si="160"/>
        <v>0</v>
      </c>
      <c r="P807" s="111">
        <f t="shared" si="160"/>
        <v>0</v>
      </c>
      <c r="Q807" s="111">
        <f t="shared" si="160"/>
        <v>0</v>
      </c>
      <c r="R807" s="29"/>
      <c r="S807" s="100"/>
      <c r="T807" s="100"/>
      <c r="U807" s="100"/>
      <c r="V807" s="100"/>
      <c r="W807" s="100"/>
      <c r="X807" s="100"/>
      <c r="Y807" s="100"/>
      <c r="Z807" s="100"/>
      <c r="AA807" s="228"/>
      <c r="AB807" s="228"/>
      <c r="AC807" s="228"/>
      <c r="AD807" s="228"/>
      <c r="AE807" s="228"/>
      <c r="AF807" s="228"/>
      <c r="AG807" s="228"/>
      <c r="AH807" s="228"/>
      <c r="AI807" s="228"/>
      <c r="AJ807" s="228"/>
      <c r="AK807" s="228"/>
      <c r="AL807" s="228"/>
      <c r="AM807" s="228"/>
      <c r="AN807" s="228"/>
      <c r="AO807" s="228"/>
      <c r="AP807" s="228"/>
      <c r="AQ807" s="228"/>
      <c r="AR807" s="228"/>
      <c r="AS807" s="228"/>
      <c r="AT807" s="228"/>
      <c r="AU807" s="228"/>
      <c r="AV807" s="228"/>
      <c r="AW807" s="228"/>
      <c r="AX807" s="228"/>
      <c r="AY807" s="228"/>
      <c r="AZ807" s="228"/>
      <c r="BA807" s="228"/>
      <c r="BB807" s="228"/>
      <c r="BC807" s="228"/>
      <c r="BD807" s="100"/>
      <c r="BE807" s="100"/>
      <c r="BF807" s="100"/>
      <c r="BG807" s="100"/>
      <c r="BH807" s="100"/>
      <c r="BI807" s="100"/>
      <c r="BJ807" s="100"/>
      <c r="BK807" s="12"/>
      <c r="BL807" s="12"/>
    </row>
    <row r="808" spans="1:64" hidden="1" outlineLevel="1">
      <c r="A808" s="9"/>
      <c r="B808" s="9"/>
      <c r="C808" s="44"/>
      <c r="D808" s="270">
        <f>Asset15</f>
        <v>0</v>
      </c>
      <c r="E808" s="9"/>
      <c r="F808" s="9"/>
      <c r="G808" s="204">
        <f>'Adjustment for previous period'!G492</f>
        <v>0</v>
      </c>
      <c r="H808" s="111">
        <f t="shared" ref="H808:Q808" si="161">H58*H$7</f>
        <v>0</v>
      </c>
      <c r="I808" s="111">
        <f t="shared" si="161"/>
        <v>0</v>
      </c>
      <c r="J808" s="111">
        <f t="shared" si="161"/>
        <v>0</v>
      </c>
      <c r="K808" s="111">
        <f t="shared" si="161"/>
        <v>0</v>
      </c>
      <c r="L808" s="111">
        <f t="shared" si="161"/>
        <v>0</v>
      </c>
      <c r="M808" s="111">
        <f t="shared" si="161"/>
        <v>0</v>
      </c>
      <c r="N808" s="111">
        <f t="shared" si="161"/>
        <v>0</v>
      </c>
      <c r="O808" s="111">
        <f t="shared" si="161"/>
        <v>0</v>
      </c>
      <c r="P808" s="111">
        <f t="shared" si="161"/>
        <v>0</v>
      </c>
      <c r="Q808" s="111">
        <f t="shared" si="161"/>
        <v>0</v>
      </c>
      <c r="R808" s="29"/>
      <c r="S808" s="100"/>
      <c r="T808" s="100"/>
      <c r="U808" s="100"/>
      <c r="V808" s="100"/>
      <c r="W808" s="100"/>
      <c r="X808" s="100"/>
      <c r="Y808" s="100"/>
      <c r="Z808" s="100"/>
      <c r="AA808" s="228"/>
      <c r="AB808" s="228"/>
      <c r="AC808" s="228"/>
      <c r="AD808" s="228"/>
      <c r="AE808" s="228"/>
      <c r="AF808" s="228"/>
      <c r="AG808" s="228"/>
      <c r="AH808" s="228"/>
      <c r="AI808" s="228"/>
      <c r="AJ808" s="228"/>
      <c r="AK808" s="228"/>
      <c r="AL808" s="228"/>
      <c r="AM808" s="228"/>
      <c r="AN808" s="228"/>
      <c r="AO808" s="228"/>
      <c r="AP808" s="228"/>
      <c r="AQ808" s="228"/>
      <c r="AR808" s="228"/>
      <c r="AS808" s="228"/>
      <c r="AT808" s="228"/>
      <c r="AU808" s="228"/>
      <c r="AV808" s="228"/>
      <c r="AW808" s="228"/>
      <c r="AX808" s="228"/>
      <c r="AY808" s="228"/>
      <c r="AZ808" s="228"/>
      <c r="BA808" s="228"/>
      <c r="BB808" s="228"/>
      <c r="BC808" s="228"/>
      <c r="BD808" s="100"/>
      <c r="BE808" s="100"/>
      <c r="BF808" s="100"/>
      <c r="BG808" s="100"/>
      <c r="BH808" s="100"/>
      <c r="BI808" s="100"/>
      <c r="BJ808" s="100"/>
      <c r="BK808" s="12"/>
      <c r="BL808" s="12"/>
    </row>
    <row r="809" spans="1:64" hidden="1" outlineLevel="1">
      <c r="A809" s="9"/>
      <c r="B809" s="9"/>
      <c r="C809" s="44"/>
      <c r="D809" s="270">
        <f>Asset16</f>
        <v>0</v>
      </c>
      <c r="E809" s="9"/>
      <c r="F809" s="9"/>
      <c r="G809" s="204">
        <f>'Adjustment for previous period'!G493</f>
        <v>0</v>
      </c>
      <c r="H809" s="111">
        <f t="shared" ref="H809:Q809" si="162">H59*H$7</f>
        <v>0</v>
      </c>
      <c r="I809" s="111">
        <f t="shared" si="162"/>
        <v>0</v>
      </c>
      <c r="J809" s="111">
        <f t="shared" si="162"/>
        <v>0</v>
      </c>
      <c r="K809" s="111">
        <f t="shared" si="162"/>
        <v>0</v>
      </c>
      <c r="L809" s="111">
        <f t="shared" si="162"/>
        <v>0</v>
      </c>
      <c r="M809" s="111">
        <f t="shared" si="162"/>
        <v>0</v>
      </c>
      <c r="N809" s="111">
        <f t="shared" si="162"/>
        <v>0</v>
      </c>
      <c r="O809" s="111">
        <f t="shared" si="162"/>
        <v>0</v>
      </c>
      <c r="P809" s="111">
        <f t="shared" si="162"/>
        <v>0</v>
      </c>
      <c r="Q809" s="111">
        <f t="shared" si="162"/>
        <v>0</v>
      </c>
      <c r="R809" s="29"/>
      <c r="S809" s="100"/>
      <c r="T809" s="100"/>
      <c r="U809" s="100"/>
      <c r="V809" s="100"/>
      <c r="W809" s="100"/>
      <c r="X809" s="100"/>
      <c r="Y809" s="100"/>
      <c r="Z809" s="100"/>
      <c r="AA809" s="228"/>
      <c r="AB809" s="228"/>
      <c r="AC809" s="228"/>
      <c r="AD809" s="228"/>
      <c r="AE809" s="228"/>
      <c r="AF809" s="228"/>
      <c r="AG809" s="228"/>
      <c r="AH809" s="228"/>
      <c r="AI809" s="228"/>
      <c r="AJ809" s="228"/>
      <c r="AK809" s="228"/>
      <c r="AL809" s="228"/>
      <c r="AM809" s="228"/>
      <c r="AN809" s="228"/>
      <c r="AO809" s="228"/>
      <c r="AP809" s="228"/>
      <c r="AQ809" s="228"/>
      <c r="AR809" s="228"/>
      <c r="AS809" s="228"/>
      <c r="AT809" s="228"/>
      <c r="AU809" s="228"/>
      <c r="AV809" s="228"/>
      <c r="AW809" s="228"/>
      <c r="AX809" s="228"/>
      <c r="AY809" s="228"/>
      <c r="AZ809" s="228"/>
      <c r="BA809" s="228"/>
      <c r="BB809" s="228"/>
      <c r="BC809" s="228"/>
      <c r="BD809" s="100"/>
      <c r="BE809" s="100"/>
      <c r="BF809" s="100"/>
      <c r="BG809" s="100"/>
      <c r="BH809" s="100"/>
      <c r="BI809" s="100"/>
      <c r="BJ809" s="100"/>
      <c r="BK809" s="12"/>
      <c r="BL809" s="12"/>
    </row>
    <row r="810" spans="1:64" hidden="1" outlineLevel="1">
      <c r="A810" s="9"/>
      <c r="B810" s="9"/>
      <c r="C810" s="44"/>
      <c r="D810" s="270">
        <f>Asset17</f>
        <v>0</v>
      </c>
      <c r="E810" s="9"/>
      <c r="F810" s="9"/>
      <c r="G810" s="204">
        <f>'Adjustment for previous period'!G494</f>
        <v>0</v>
      </c>
      <c r="H810" s="111">
        <f t="shared" ref="H810:Q810" si="163">H60*H$7</f>
        <v>0</v>
      </c>
      <c r="I810" s="111">
        <f t="shared" si="163"/>
        <v>0</v>
      </c>
      <c r="J810" s="111">
        <f t="shared" si="163"/>
        <v>0</v>
      </c>
      <c r="K810" s="111">
        <f t="shared" si="163"/>
        <v>0</v>
      </c>
      <c r="L810" s="111">
        <f t="shared" si="163"/>
        <v>0</v>
      </c>
      <c r="M810" s="111">
        <f t="shared" si="163"/>
        <v>0</v>
      </c>
      <c r="N810" s="111">
        <f t="shared" si="163"/>
        <v>0</v>
      </c>
      <c r="O810" s="111">
        <f t="shared" si="163"/>
        <v>0</v>
      </c>
      <c r="P810" s="111">
        <f t="shared" si="163"/>
        <v>0</v>
      </c>
      <c r="Q810" s="111">
        <f t="shared" si="163"/>
        <v>0</v>
      </c>
      <c r="R810" s="29"/>
      <c r="S810" s="100"/>
      <c r="T810" s="100"/>
      <c r="U810" s="100"/>
      <c r="V810" s="100"/>
      <c r="W810" s="100"/>
      <c r="X810" s="100"/>
      <c r="Y810" s="100"/>
      <c r="Z810" s="100"/>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100"/>
      <c r="BE810" s="100"/>
      <c r="BF810" s="100"/>
      <c r="BG810" s="100"/>
      <c r="BH810" s="100"/>
      <c r="BI810" s="100"/>
      <c r="BJ810" s="100"/>
      <c r="BK810" s="12"/>
      <c r="BL810" s="12"/>
    </row>
    <row r="811" spans="1:64" hidden="1" outlineLevel="1">
      <c r="A811" s="9"/>
      <c r="B811" s="9"/>
      <c r="C811" s="44"/>
      <c r="D811" s="270">
        <f>Asset18</f>
        <v>0</v>
      </c>
      <c r="E811" s="9"/>
      <c r="F811" s="9"/>
      <c r="G811" s="204">
        <f>'Adjustment for previous period'!G495</f>
        <v>0</v>
      </c>
      <c r="H811" s="111">
        <f t="shared" ref="H811:Q811" si="164">H61*H$7</f>
        <v>0</v>
      </c>
      <c r="I811" s="111">
        <f t="shared" si="164"/>
        <v>0</v>
      </c>
      <c r="J811" s="111">
        <f t="shared" si="164"/>
        <v>0</v>
      </c>
      <c r="K811" s="111">
        <f t="shared" si="164"/>
        <v>0</v>
      </c>
      <c r="L811" s="111">
        <f t="shared" si="164"/>
        <v>0</v>
      </c>
      <c r="M811" s="111">
        <f t="shared" si="164"/>
        <v>0</v>
      </c>
      <c r="N811" s="111">
        <f t="shared" si="164"/>
        <v>0</v>
      </c>
      <c r="O811" s="111">
        <f t="shared" si="164"/>
        <v>0</v>
      </c>
      <c r="P811" s="111">
        <f t="shared" si="164"/>
        <v>0</v>
      </c>
      <c r="Q811" s="111">
        <f t="shared" si="164"/>
        <v>0</v>
      </c>
      <c r="R811" s="29"/>
      <c r="S811" s="100"/>
      <c r="T811" s="100"/>
      <c r="U811" s="100"/>
      <c r="V811" s="100"/>
      <c r="W811" s="100"/>
      <c r="X811" s="100"/>
      <c r="Y811" s="100"/>
      <c r="Z811" s="100"/>
      <c r="AA811" s="228"/>
      <c r="AB811" s="228"/>
      <c r="AC811" s="228"/>
      <c r="AD811" s="228"/>
      <c r="AE811" s="228"/>
      <c r="AF811" s="228"/>
      <c r="AG811" s="228"/>
      <c r="AH811" s="228"/>
      <c r="AI811" s="228"/>
      <c r="AJ811" s="228"/>
      <c r="AK811" s="228"/>
      <c r="AL811" s="228"/>
      <c r="AM811" s="228"/>
      <c r="AN811" s="228"/>
      <c r="AO811" s="228"/>
      <c r="AP811" s="228"/>
      <c r="AQ811" s="228"/>
      <c r="AR811" s="228"/>
      <c r="AS811" s="228"/>
      <c r="AT811" s="228"/>
      <c r="AU811" s="228"/>
      <c r="AV811" s="228"/>
      <c r="AW811" s="228"/>
      <c r="AX811" s="228"/>
      <c r="AY811" s="228"/>
      <c r="AZ811" s="228"/>
      <c r="BA811" s="228"/>
      <c r="BB811" s="228"/>
      <c r="BC811" s="228"/>
      <c r="BD811" s="100"/>
      <c r="BE811" s="100"/>
      <c r="BF811" s="100"/>
      <c r="BG811" s="100"/>
      <c r="BH811" s="100"/>
      <c r="BI811" s="100"/>
      <c r="BJ811" s="100"/>
      <c r="BK811" s="12"/>
      <c r="BL811" s="12"/>
    </row>
    <row r="812" spans="1:64" hidden="1" outlineLevel="1">
      <c r="A812" s="9"/>
      <c r="B812" s="9"/>
      <c r="C812" s="44"/>
      <c r="D812" s="270">
        <f>Asset19</f>
        <v>0</v>
      </c>
      <c r="E812" s="9"/>
      <c r="F812" s="9"/>
      <c r="G812" s="204">
        <f>'Adjustment for previous period'!G496</f>
        <v>0</v>
      </c>
      <c r="H812" s="111">
        <f t="shared" ref="H812:Q812" si="165">H62*H$7</f>
        <v>0</v>
      </c>
      <c r="I812" s="111">
        <f t="shared" si="165"/>
        <v>0</v>
      </c>
      <c r="J812" s="111">
        <f t="shared" si="165"/>
        <v>0</v>
      </c>
      <c r="K812" s="111">
        <f t="shared" si="165"/>
        <v>0</v>
      </c>
      <c r="L812" s="111">
        <f t="shared" si="165"/>
        <v>0</v>
      </c>
      <c r="M812" s="111">
        <f t="shared" si="165"/>
        <v>0</v>
      </c>
      <c r="N812" s="111">
        <f t="shared" si="165"/>
        <v>0</v>
      </c>
      <c r="O812" s="111">
        <f t="shared" si="165"/>
        <v>0</v>
      </c>
      <c r="P812" s="111">
        <f t="shared" si="165"/>
        <v>0</v>
      </c>
      <c r="Q812" s="111">
        <f t="shared" si="165"/>
        <v>0</v>
      </c>
      <c r="R812" s="29"/>
      <c r="S812" s="100"/>
      <c r="T812" s="100"/>
      <c r="U812" s="100"/>
      <c r="V812" s="100"/>
      <c r="W812" s="100"/>
      <c r="X812" s="100"/>
      <c r="Y812" s="100"/>
      <c r="Z812" s="100"/>
      <c r="AA812" s="228"/>
      <c r="AB812" s="228"/>
      <c r="AC812" s="228"/>
      <c r="AD812" s="228"/>
      <c r="AE812" s="228"/>
      <c r="AF812" s="228"/>
      <c r="AG812" s="228"/>
      <c r="AH812" s="228"/>
      <c r="AI812" s="228"/>
      <c r="AJ812" s="228"/>
      <c r="AK812" s="228"/>
      <c r="AL812" s="228"/>
      <c r="AM812" s="228"/>
      <c r="AN812" s="228"/>
      <c r="AO812" s="228"/>
      <c r="AP812" s="228"/>
      <c r="AQ812" s="228"/>
      <c r="AR812" s="228"/>
      <c r="AS812" s="228"/>
      <c r="AT812" s="228"/>
      <c r="AU812" s="228"/>
      <c r="AV812" s="228"/>
      <c r="AW812" s="228"/>
      <c r="AX812" s="228"/>
      <c r="AY812" s="228"/>
      <c r="AZ812" s="228"/>
      <c r="BA812" s="228"/>
      <c r="BB812" s="228"/>
      <c r="BC812" s="228"/>
      <c r="BD812" s="100"/>
      <c r="BE812" s="100"/>
      <c r="BF812" s="100"/>
      <c r="BG812" s="100"/>
      <c r="BH812" s="100"/>
      <c r="BI812" s="100"/>
      <c r="BJ812" s="100"/>
      <c r="BK812" s="12"/>
      <c r="BL812" s="12"/>
    </row>
    <row r="813" spans="1:64" hidden="1" outlineLevel="1">
      <c r="A813" s="9"/>
      <c r="B813" s="9"/>
      <c r="C813" s="44"/>
      <c r="D813" s="270">
        <f>Asset20</f>
        <v>0</v>
      </c>
      <c r="E813" s="9"/>
      <c r="F813" s="9"/>
      <c r="G813" s="204">
        <f>'Adjustment for previous period'!G497</f>
        <v>0</v>
      </c>
      <c r="H813" s="111">
        <f t="shared" ref="H813:Q813" si="166">H63*H$7</f>
        <v>0</v>
      </c>
      <c r="I813" s="111">
        <f t="shared" si="166"/>
        <v>0</v>
      </c>
      <c r="J813" s="111">
        <f t="shared" si="166"/>
        <v>0</v>
      </c>
      <c r="K813" s="111">
        <f t="shared" si="166"/>
        <v>0</v>
      </c>
      <c r="L813" s="111">
        <f t="shared" si="166"/>
        <v>0</v>
      </c>
      <c r="M813" s="111">
        <f t="shared" si="166"/>
        <v>0</v>
      </c>
      <c r="N813" s="111">
        <f t="shared" si="166"/>
        <v>0</v>
      </c>
      <c r="O813" s="111">
        <f t="shared" si="166"/>
        <v>0</v>
      </c>
      <c r="P813" s="111">
        <f t="shared" si="166"/>
        <v>0</v>
      </c>
      <c r="Q813" s="111">
        <f t="shared" si="166"/>
        <v>0</v>
      </c>
      <c r="R813" s="29"/>
      <c r="S813" s="100"/>
      <c r="T813" s="100"/>
      <c r="U813" s="100"/>
      <c r="V813" s="100"/>
      <c r="W813" s="100"/>
      <c r="X813" s="100"/>
      <c r="Y813" s="100"/>
      <c r="Z813" s="100"/>
      <c r="AA813" s="228"/>
      <c r="AB813" s="228"/>
      <c r="AC813" s="228"/>
      <c r="AD813" s="228"/>
      <c r="AE813" s="228"/>
      <c r="AF813" s="228"/>
      <c r="AG813" s="228"/>
      <c r="AH813" s="228"/>
      <c r="AI813" s="228"/>
      <c r="AJ813" s="228"/>
      <c r="AK813" s="228"/>
      <c r="AL813" s="228"/>
      <c r="AM813" s="228"/>
      <c r="AN813" s="228"/>
      <c r="AO813" s="228"/>
      <c r="AP813" s="228"/>
      <c r="AQ813" s="228"/>
      <c r="AR813" s="228"/>
      <c r="AS813" s="228"/>
      <c r="AT813" s="228"/>
      <c r="AU813" s="228"/>
      <c r="AV813" s="228"/>
      <c r="AW813" s="228"/>
      <c r="AX813" s="228"/>
      <c r="AY813" s="228"/>
      <c r="AZ813" s="228"/>
      <c r="BA813" s="228"/>
      <c r="BB813" s="228"/>
      <c r="BC813" s="228"/>
      <c r="BD813" s="100"/>
      <c r="BE813" s="100"/>
      <c r="BF813" s="100"/>
      <c r="BG813" s="100"/>
      <c r="BH813" s="100"/>
      <c r="BI813" s="100"/>
      <c r="BJ813" s="100"/>
      <c r="BK813" s="12"/>
      <c r="BL813" s="12"/>
    </row>
    <row r="814" spans="1:64" hidden="1" outlineLevel="1">
      <c r="A814" s="9"/>
      <c r="B814" s="9"/>
      <c r="C814" s="44"/>
      <c r="D814" s="270">
        <f>Asset21</f>
        <v>0</v>
      </c>
      <c r="E814" s="9"/>
      <c r="F814" s="9"/>
      <c r="G814" s="204">
        <f>'Adjustment for previous period'!G498</f>
        <v>0</v>
      </c>
      <c r="H814" s="111">
        <f t="shared" ref="H814:Q814" si="167">H64*H$7</f>
        <v>0</v>
      </c>
      <c r="I814" s="111">
        <f t="shared" si="167"/>
        <v>0</v>
      </c>
      <c r="J814" s="111">
        <f t="shared" si="167"/>
        <v>0</v>
      </c>
      <c r="K814" s="111">
        <f t="shared" si="167"/>
        <v>0</v>
      </c>
      <c r="L814" s="111">
        <f t="shared" si="167"/>
        <v>0</v>
      </c>
      <c r="M814" s="111">
        <f t="shared" si="167"/>
        <v>0</v>
      </c>
      <c r="N814" s="111">
        <f t="shared" si="167"/>
        <v>0</v>
      </c>
      <c r="O814" s="111">
        <f t="shared" si="167"/>
        <v>0</v>
      </c>
      <c r="P814" s="111">
        <f t="shared" si="167"/>
        <v>0</v>
      </c>
      <c r="Q814" s="111">
        <f t="shared" si="167"/>
        <v>0</v>
      </c>
      <c r="R814" s="29"/>
      <c r="S814" s="100"/>
      <c r="T814" s="100"/>
      <c r="U814" s="100"/>
      <c r="V814" s="100"/>
      <c r="W814" s="100"/>
      <c r="X814" s="100"/>
      <c r="Y814" s="100"/>
      <c r="Z814" s="100"/>
      <c r="AA814" s="228"/>
      <c r="AB814" s="228"/>
      <c r="AC814" s="228"/>
      <c r="AD814" s="228"/>
      <c r="AE814" s="228"/>
      <c r="AF814" s="228"/>
      <c r="AG814" s="228"/>
      <c r="AH814" s="228"/>
      <c r="AI814" s="228"/>
      <c r="AJ814" s="228"/>
      <c r="AK814" s="228"/>
      <c r="AL814" s="228"/>
      <c r="AM814" s="228"/>
      <c r="AN814" s="228"/>
      <c r="AO814" s="228"/>
      <c r="AP814" s="228"/>
      <c r="AQ814" s="228"/>
      <c r="AR814" s="228"/>
      <c r="AS814" s="228"/>
      <c r="AT814" s="228"/>
      <c r="AU814" s="228"/>
      <c r="AV814" s="228"/>
      <c r="AW814" s="228"/>
      <c r="AX814" s="228"/>
      <c r="AY814" s="228"/>
      <c r="AZ814" s="228"/>
      <c r="BA814" s="228"/>
      <c r="BB814" s="228"/>
      <c r="BC814" s="228"/>
      <c r="BD814" s="100"/>
      <c r="BE814" s="100"/>
      <c r="BF814" s="100"/>
      <c r="BG814" s="100"/>
      <c r="BH814" s="100"/>
      <c r="BI814" s="100"/>
      <c r="BJ814" s="100"/>
      <c r="BK814" s="12"/>
      <c r="BL814" s="12"/>
    </row>
    <row r="815" spans="1:64" hidden="1" outlineLevel="1">
      <c r="A815" s="9"/>
      <c r="B815" s="9"/>
      <c r="C815" s="44"/>
      <c r="D815" s="270">
        <f>Asset22</f>
        <v>0</v>
      </c>
      <c r="E815" s="9"/>
      <c r="F815" s="9"/>
      <c r="G815" s="204">
        <f>'Adjustment for previous period'!G499</f>
        <v>0</v>
      </c>
      <c r="H815" s="111">
        <f t="shared" ref="H815:Q815" si="168">H65*H$7</f>
        <v>0</v>
      </c>
      <c r="I815" s="111">
        <f t="shared" si="168"/>
        <v>0</v>
      </c>
      <c r="J815" s="111">
        <f t="shared" si="168"/>
        <v>0</v>
      </c>
      <c r="K815" s="111">
        <f t="shared" si="168"/>
        <v>0</v>
      </c>
      <c r="L815" s="111">
        <f t="shared" si="168"/>
        <v>0</v>
      </c>
      <c r="M815" s="111">
        <f t="shared" si="168"/>
        <v>0</v>
      </c>
      <c r="N815" s="111">
        <f t="shared" si="168"/>
        <v>0</v>
      </c>
      <c r="O815" s="111">
        <f t="shared" si="168"/>
        <v>0</v>
      </c>
      <c r="P815" s="111">
        <f t="shared" si="168"/>
        <v>0</v>
      </c>
      <c r="Q815" s="111">
        <f t="shared" si="168"/>
        <v>0</v>
      </c>
      <c r="R815" s="29"/>
      <c r="S815" s="100"/>
      <c r="T815" s="100"/>
      <c r="U815" s="100"/>
      <c r="V815" s="100"/>
      <c r="W815" s="100"/>
      <c r="X815" s="100"/>
      <c r="Y815" s="100"/>
      <c r="Z815" s="100"/>
      <c r="AA815" s="228"/>
      <c r="AB815" s="228"/>
      <c r="AC815" s="228"/>
      <c r="AD815" s="228"/>
      <c r="AE815" s="228"/>
      <c r="AF815" s="228"/>
      <c r="AG815" s="228"/>
      <c r="AH815" s="228"/>
      <c r="AI815" s="228"/>
      <c r="AJ815" s="228"/>
      <c r="AK815" s="228"/>
      <c r="AL815" s="228"/>
      <c r="AM815" s="228"/>
      <c r="AN815" s="228"/>
      <c r="AO815" s="228"/>
      <c r="AP815" s="228"/>
      <c r="AQ815" s="228"/>
      <c r="AR815" s="228"/>
      <c r="AS815" s="228"/>
      <c r="AT815" s="228"/>
      <c r="AU815" s="228"/>
      <c r="AV815" s="228"/>
      <c r="AW815" s="228"/>
      <c r="AX815" s="228"/>
      <c r="AY815" s="228"/>
      <c r="AZ815" s="228"/>
      <c r="BA815" s="228"/>
      <c r="BB815" s="228"/>
      <c r="BC815" s="228"/>
      <c r="BD815" s="100"/>
      <c r="BE815" s="100"/>
      <c r="BF815" s="100"/>
      <c r="BG815" s="100"/>
      <c r="BH815" s="100"/>
      <c r="BI815" s="100"/>
      <c r="BJ815" s="100"/>
      <c r="BK815" s="12"/>
      <c r="BL815" s="12"/>
    </row>
    <row r="816" spans="1:64" hidden="1" outlineLevel="1">
      <c r="A816" s="9"/>
      <c r="B816" s="9"/>
      <c r="C816" s="44"/>
      <c r="D816" s="270">
        <f>Asset23</f>
        <v>0</v>
      </c>
      <c r="E816" s="9"/>
      <c r="F816" s="9"/>
      <c r="G816" s="204">
        <f>'Adjustment for previous period'!G500</f>
        <v>0</v>
      </c>
      <c r="H816" s="111">
        <f t="shared" ref="H816:Q816" si="169">H66*H$7</f>
        <v>0</v>
      </c>
      <c r="I816" s="111">
        <f t="shared" si="169"/>
        <v>0</v>
      </c>
      <c r="J816" s="111">
        <f t="shared" si="169"/>
        <v>0</v>
      </c>
      <c r="K816" s="111">
        <f t="shared" si="169"/>
        <v>0</v>
      </c>
      <c r="L816" s="111">
        <f t="shared" si="169"/>
        <v>0</v>
      </c>
      <c r="M816" s="111">
        <f t="shared" si="169"/>
        <v>0</v>
      </c>
      <c r="N816" s="111">
        <f t="shared" si="169"/>
        <v>0</v>
      </c>
      <c r="O816" s="111">
        <f t="shared" si="169"/>
        <v>0</v>
      </c>
      <c r="P816" s="111">
        <f t="shared" si="169"/>
        <v>0</v>
      </c>
      <c r="Q816" s="111">
        <f t="shared" si="169"/>
        <v>0</v>
      </c>
      <c r="R816" s="29"/>
      <c r="S816" s="100"/>
      <c r="T816" s="100"/>
      <c r="U816" s="100"/>
      <c r="V816" s="100"/>
      <c r="W816" s="100"/>
      <c r="X816" s="100"/>
      <c r="Y816" s="100"/>
      <c r="Z816" s="100"/>
      <c r="AA816" s="228"/>
      <c r="AB816" s="228"/>
      <c r="AC816" s="228"/>
      <c r="AD816" s="228"/>
      <c r="AE816" s="228"/>
      <c r="AF816" s="228"/>
      <c r="AG816" s="228"/>
      <c r="AH816" s="228"/>
      <c r="AI816" s="228"/>
      <c r="AJ816" s="228"/>
      <c r="AK816" s="228"/>
      <c r="AL816" s="228"/>
      <c r="AM816" s="228"/>
      <c r="AN816" s="228"/>
      <c r="AO816" s="228"/>
      <c r="AP816" s="228"/>
      <c r="AQ816" s="228"/>
      <c r="AR816" s="228"/>
      <c r="AS816" s="228"/>
      <c r="AT816" s="228"/>
      <c r="AU816" s="228"/>
      <c r="AV816" s="228"/>
      <c r="AW816" s="228"/>
      <c r="AX816" s="228"/>
      <c r="AY816" s="228"/>
      <c r="AZ816" s="228"/>
      <c r="BA816" s="228"/>
      <c r="BB816" s="228"/>
      <c r="BC816" s="228"/>
      <c r="BD816" s="100"/>
      <c r="BE816" s="100"/>
      <c r="BF816" s="100"/>
      <c r="BG816" s="100"/>
      <c r="BH816" s="100"/>
      <c r="BI816" s="100"/>
      <c r="BJ816" s="100"/>
      <c r="BK816" s="12"/>
      <c r="BL816" s="12"/>
    </row>
    <row r="817" spans="1:64" hidden="1" outlineLevel="1">
      <c r="A817" s="9"/>
      <c r="B817" s="9"/>
      <c r="C817" s="44"/>
      <c r="D817" s="270">
        <f>Asset24</f>
        <v>0</v>
      </c>
      <c r="E817" s="9"/>
      <c r="F817" s="9"/>
      <c r="G817" s="204">
        <f>'Adjustment for previous period'!G501</f>
        <v>0</v>
      </c>
      <c r="H817" s="111">
        <f t="shared" ref="H817:Q817" si="170">H67*H$7</f>
        <v>0</v>
      </c>
      <c r="I817" s="111">
        <f t="shared" si="170"/>
        <v>0</v>
      </c>
      <c r="J817" s="111">
        <f t="shared" si="170"/>
        <v>0</v>
      </c>
      <c r="K817" s="111">
        <f t="shared" si="170"/>
        <v>0</v>
      </c>
      <c r="L817" s="111">
        <f t="shared" si="170"/>
        <v>0</v>
      </c>
      <c r="M817" s="111">
        <f t="shared" si="170"/>
        <v>0</v>
      </c>
      <c r="N817" s="111">
        <f t="shared" si="170"/>
        <v>0</v>
      </c>
      <c r="O817" s="111">
        <f t="shared" si="170"/>
        <v>0</v>
      </c>
      <c r="P817" s="111">
        <f t="shared" si="170"/>
        <v>0</v>
      </c>
      <c r="Q817" s="111">
        <f t="shared" si="170"/>
        <v>0</v>
      </c>
      <c r="R817" s="29"/>
      <c r="S817" s="100"/>
      <c r="T817" s="100"/>
      <c r="U817" s="100"/>
      <c r="V817" s="100"/>
      <c r="W817" s="100"/>
      <c r="X817" s="100"/>
      <c r="Y817" s="100"/>
      <c r="Z817" s="100"/>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100"/>
      <c r="BE817" s="100"/>
      <c r="BF817" s="100"/>
      <c r="BG817" s="100"/>
      <c r="BH817" s="100"/>
      <c r="BI817" s="100"/>
      <c r="BJ817" s="100"/>
      <c r="BK817" s="12"/>
      <c r="BL817" s="12"/>
    </row>
    <row r="818" spans="1:64" hidden="1" outlineLevel="1">
      <c r="A818" s="9"/>
      <c r="B818" s="9"/>
      <c r="C818" s="44"/>
      <c r="D818" s="270">
        <f>Asset25</f>
        <v>0</v>
      </c>
      <c r="E818" s="9"/>
      <c r="F818" s="9"/>
      <c r="G818" s="204">
        <f>'Adjustment for previous period'!G502</f>
        <v>0</v>
      </c>
      <c r="H818" s="111">
        <f t="shared" ref="H818:Q818" si="171">H68*H$7</f>
        <v>0</v>
      </c>
      <c r="I818" s="111">
        <f t="shared" si="171"/>
        <v>0</v>
      </c>
      <c r="J818" s="111">
        <f t="shared" si="171"/>
        <v>0</v>
      </c>
      <c r="K818" s="111">
        <f t="shared" si="171"/>
        <v>0</v>
      </c>
      <c r="L818" s="111">
        <f t="shared" si="171"/>
        <v>0</v>
      </c>
      <c r="M818" s="111">
        <f t="shared" si="171"/>
        <v>0</v>
      </c>
      <c r="N818" s="111">
        <f t="shared" si="171"/>
        <v>0</v>
      </c>
      <c r="O818" s="111">
        <f t="shared" si="171"/>
        <v>0</v>
      </c>
      <c r="P818" s="111">
        <f t="shared" si="171"/>
        <v>0</v>
      </c>
      <c r="Q818" s="111">
        <f t="shared" si="171"/>
        <v>0</v>
      </c>
      <c r="R818" s="29"/>
      <c r="S818" s="100"/>
      <c r="T818" s="100"/>
      <c r="U818" s="100"/>
      <c r="V818" s="100"/>
      <c r="W818" s="100"/>
      <c r="X818" s="100"/>
      <c r="Y818" s="100"/>
      <c r="Z818" s="100"/>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100"/>
      <c r="BE818" s="100"/>
      <c r="BF818" s="100"/>
      <c r="BG818" s="100"/>
      <c r="BH818" s="100"/>
      <c r="BI818" s="100"/>
      <c r="BJ818" s="100"/>
      <c r="BK818" s="12"/>
      <c r="BL818" s="12"/>
    </row>
    <row r="819" spans="1:64" hidden="1" outlineLevel="1">
      <c r="A819" s="9"/>
      <c r="B819" s="9"/>
      <c r="C819" s="44"/>
      <c r="D819" s="270">
        <f>Asset26</f>
        <v>0</v>
      </c>
      <c r="E819" s="9"/>
      <c r="F819" s="9"/>
      <c r="G819" s="204">
        <f>'Adjustment for previous period'!G503</f>
        <v>0</v>
      </c>
      <c r="H819" s="111">
        <f t="shared" ref="H819:Q819" si="172">H69*H$7</f>
        <v>0</v>
      </c>
      <c r="I819" s="111">
        <f t="shared" si="172"/>
        <v>0</v>
      </c>
      <c r="J819" s="111">
        <f t="shared" si="172"/>
        <v>0</v>
      </c>
      <c r="K819" s="111">
        <f t="shared" si="172"/>
        <v>0</v>
      </c>
      <c r="L819" s="111">
        <f t="shared" si="172"/>
        <v>0</v>
      </c>
      <c r="M819" s="111">
        <f t="shared" si="172"/>
        <v>0</v>
      </c>
      <c r="N819" s="111">
        <f t="shared" si="172"/>
        <v>0</v>
      </c>
      <c r="O819" s="111">
        <f t="shared" si="172"/>
        <v>0</v>
      </c>
      <c r="P819" s="111">
        <f t="shared" si="172"/>
        <v>0</v>
      </c>
      <c r="Q819" s="111">
        <f t="shared" si="172"/>
        <v>0</v>
      </c>
      <c r="R819" s="29"/>
      <c r="S819" s="100"/>
      <c r="T819" s="100"/>
      <c r="U819" s="100"/>
      <c r="V819" s="100"/>
      <c r="W819" s="100"/>
      <c r="X819" s="100"/>
      <c r="Y819" s="100"/>
      <c r="Z819" s="100"/>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100"/>
      <c r="BE819" s="100"/>
      <c r="BF819" s="100"/>
      <c r="BG819" s="100"/>
      <c r="BH819" s="100"/>
      <c r="BI819" s="100"/>
      <c r="BJ819" s="100"/>
      <c r="BK819" s="12"/>
      <c r="BL819" s="12"/>
    </row>
    <row r="820" spans="1:64" hidden="1" outlineLevel="1">
      <c r="A820" s="9"/>
      <c r="B820" s="9"/>
      <c r="C820" s="44"/>
      <c r="D820" s="270">
        <f>Asset27</f>
        <v>0</v>
      </c>
      <c r="E820" s="9"/>
      <c r="F820" s="9"/>
      <c r="G820" s="204">
        <f>'Adjustment for previous period'!G504</f>
        <v>0</v>
      </c>
      <c r="H820" s="111">
        <f t="shared" ref="H820:Q820" si="173">H70*H$7</f>
        <v>0</v>
      </c>
      <c r="I820" s="111">
        <f t="shared" si="173"/>
        <v>0</v>
      </c>
      <c r="J820" s="111">
        <f t="shared" si="173"/>
        <v>0</v>
      </c>
      <c r="K820" s="111">
        <f t="shared" si="173"/>
        <v>0</v>
      </c>
      <c r="L820" s="111">
        <f t="shared" si="173"/>
        <v>0</v>
      </c>
      <c r="M820" s="111">
        <f t="shared" si="173"/>
        <v>0</v>
      </c>
      <c r="N820" s="111">
        <f t="shared" si="173"/>
        <v>0</v>
      </c>
      <c r="O820" s="111">
        <f t="shared" si="173"/>
        <v>0</v>
      </c>
      <c r="P820" s="111">
        <f t="shared" si="173"/>
        <v>0</v>
      </c>
      <c r="Q820" s="111">
        <f t="shared" si="173"/>
        <v>0</v>
      </c>
      <c r="R820" s="29"/>
      <c r="S820" s="100"/>
      <c r="T820" s="100"/>
      <c r="U820" s="100"/>
      <c r="V820" s="100"/>
      <c r="W820" s="100"/>
      <c r="X820" s="100"/>
      <c r="Y820" s="100"/>
      <c r="Z820" s="100"/>
      <c r="AA820" s="228"/>
      <c r="AB820" s="228"/>
      <c r="AC820" s="228"/>
      <c r="AD820" s="228"/>
      <c r="AE820" s="228"/>
      <c r="AF820" s="228"/>
      <c r="AG820" s="228"/>
      <c r="AH820" s="228"/>
      <c r="AI820" s="228"/>
      <c r="AJ820" s="228"/>
      <c r="AK820" s="228"/>
      <c r="AL820" s="228"/>
      <c r="AM820" s="228"/>
      <c r="AN820" s="228"/>
      <c r="AO820" s="228"/>
      <c r="AP820" s="228"/>
      <c r="AQ820" s="228"/>
      <c r="AR820" s="228"/>
      <c r="AS820" s="228"/>
      <c r="AT820" s="228"/>
      <c r="AU820" s="228"/>
      <c r="AV820" s="228"/>
      <c r="AW820" s="228"/>
      <c r="AX820" s="228"/>
      <c r="AY820" s="228"/>
      <c r="AZ820" s="228"/>
      <c r="BA820" s="228"/>
      <c r="BB820" s="228"/>
      <c r="BC820" s="228"/>
      <c r="BD820" s="100"/>
      <c r="BE820" s="100"/>
      <c r="BF820" s="100"/>
      <c r="BG820" s="100"/>
      <c r="BH820" s="100"/>
      <c r="BI820" s="100"/>
      <c r="BJ820" s="100"/>
      <c r="BK820" s="12"/>
      <c r="BL820" s="12"/>
    </row>
    <row r="821" spans="1:64" hidden="1" outlineLevel="1">
      <c r="A821" s="9"/>
      <c r="B821" s="9"/>
      <c r="C821" s="44"/>
      <c r="D821" s="270">
        <f>Asset28</f>
        <v>0</v>
      </c>
      <c r="E821" s="9"/>
      <c r="F821" s="9"/>
      <c r="G821" s="204">
        <f>'Adjustment for previous period'!G505</f>
        <v>0</v>
      </c>
      <c r="H821" s="111">
        <f t="shared" ref="H821:Q821" si="174">H71*H$7</f>
        <v>0</v>
      </c>
      <c r="I821" s="111">
        <f t="shared" si="174"/>
        <v>0</v>
      </c>
      <c r="J821" s="111">
        <f t="shared" si="174"/>
        <v>0</v>
      </c>
      <c r="K821" s="111">
        <f t="shared" si="174"/>
        <v>0</v>
      </c>
      <c r="L821" s="111">
        <f t="shared" si="174"/>
        <v>0</v>
      </c>
      <c r="M821" s="111">
        <f t="shared" si="174"/>
        <v>0</v>
      </c>
      <c r="N821" s="111">
        <f t="shared" si="174"/>
        <v>0</v>
      </c>
      <c r="O821" s="111">
        <f t="shared" si="174"/>
        <v>0</v>
      </c>
      <c r="P821" s="111">
        <f t="shared" si="174"/>
        <v>0</v>
      </c>
      <c r="Q821" s="111">
        <f t="shared" si="174"/>
        <v>0</v>
      </c>
      <c r="R821" s="29"/>
      <c r="S821" s="100"/>
      <c r="T821" s="100"/>
      <c r="U821" s="100"/>
      <c r="V821" s="100"/>
      <c r="W821" s="100"/>
      <c r="X821" s="100"/>
      <c r="Y821" s="100"/>
      <c r="Z821" s="100"/>
      <c r="AA821" s="228"/>
      <c r="AB821" s="228"/>
      <c r="AC821" s="228"/>
      <c r="AD821" s="228"/>
      <c r="AE821" s="228"/>
      <c r="AF821" s="228"/>
      <c r="AG821" s="228"/>
      <c r="AH821" s="228"/>
      <c r="AI821" s="228"/>
      <c r="AJ821" s="228"/>
      <c r="AK821" s="228"/>
      <c r="AL821" s="228"/>
      <c r="AM821" s="228"/>
      <c r="AN821" s="228"/>
      <c r="AO821" s="228"/>
      <c r="AP821" s="228"/>
      <c r="AQ821" s="228"/>
      <c r="AR821" s="228"/>
      <c r="AS821" s="228"/>
      <c r="AT821" s="228"/>
      <c r="AU821" s="228"/>
      <c r="AV821" s="228"/>
      <c r="AW821" s="228"/>
      <c r="AX821" s="228"/>
      <c r="AY821" s="228"/>
      <c r="AZ821" s="228"/>
      <c r="BA821" s="228"/>
      <c r="BB821" s="228"/>
      <c r="BC821" s="228"/>
      <c r="BD821" s="100"/>
      <c r="BE821" s="100"/>
      <c r="BF821" s="100"/>
      <c r="BG821" s="100"/>
      <c r="BH821" s="100"/>
      <c r="BI821" s="100"/>
      <c r="BJ821" s="100"/>
      <c r="BK821" s="12"/>
      <c r="BL821" s="12"/>
    </row>
    <row r="822" spans="1:64" hidden="1" outlineLevel="1">
      <c r="A822" s="9"/>
      <c r="B822" s="9"/>
      <c r="C822" s="44"/>
      <c r="D822" s="270">
        <f>Asset29</f>
        <v>0</v>
      </c>
      <c r="E822" s="9"/>
      <c r="F822" s="9"/>
      <c r="G822" s="204">
        <f>'Adjustment for previous period'!G506</f>
        <v>0</v>
      </c>
      <c r="H822" s="111">
        <f t="shared" ref="H822:Q822" si="175">H72*H$7</f>
        <v>0</v>
      </c>
      <c r="I822" s="111">
        <f t="shared" si="175"/>
        <v>0</v>
      </c>
      <c r="J822" s="111">
        <f t="shared" si="175"/>
        <v>0</v>
      </c>
      <c r="K822" s="111">
        <f t="shared" si="175"/>
        <v>0</v>
      </c>
      <c r="L822" s="111">
        <f t="shared" si="175"/>
        <v>0</v>
      </c>
      <c r="M822" s="111">
        <f t="shared" si="175"/>
        <v>0</v>
      </c>
      <c r="N822" s="111">
        <f t="shared" si="175"/>
        <v>0</v>
      </c>
      <c r="O822" s="111">
        <f t="shared" si="175"/>
        <v>0</v>
      </c>
      <c r="P822" s="111">
        <f t="shared" si="175"/>
        <v>0</v>
      </c>
      <c r="Q822" s="111">
        <f t="shared" si="175"/>
        <v>0</v>
      </c>
      <c r="R822" s="29"/>
      <c r="S822" s="100"/>
      <c r="T822" s="100"/>
      <c r="U822" s="100"/>
      <c r="V822" s="100"/>
      <c r="W822" s="100"/>
      <c r="X822" s="100"/>
      <c r="Y822" s="100"/>
      <c r="Z822" s="100"/>
      <c r="AA822" s="228"/>
      <c r="AB822" s="228"/>
      <c r="AC822" s="228"/>
      <c r="AD822" s="228"/>
      <c r="AE822" s="228"/>
      <c r="AF822" s="228"/>
      <c r="AG822" s="228"/>
      <c r="AH822" s="228"/>
      <c r="AI822" s="228"/>
      <c r="AJ822" s="228"/>
      <c r="AK822" s="228"/>
      <c r="AL822" s="228"/>
      <c r="AM822" s="228"/>
      <c r="AN822" s="228"/>
      <c r="AO822" s="228"/>
      <c r="AP822" s="228"/>
      <c r="AQ822" s="228"/>
      <c r="AR822" s="228"/>
      <c r="AS822" s="228"/>
      <c r="AT822" s="228"/>
      <c r="AU822" s="228"/>
      <c r="AV822" s="228"/>
      <c r="AW822" s="228"/>
      <c r="AX822" s="228"/>
      <c r="AY822" s="228"/>
      <c r="AZ822" s="228"/>
      <c r="BA822" s="228"/>
      <c r="BB822" s="228"/>
      <c r="BC822" s="228"/>
      <c r="BD822" s="100"/>
      <c r="BE822" s="100"/>
      <c r="BF822" s="100"/>
      <c r="BG822" s="100"/>
      <c r="BH822" s="100"/>
      <c r="BI822" s="100"/>
      <c r="BJ822" s="100"/>
      <c r="BK822" s="12"/>
      <c r="BL822" s="12"/>
    </row>
    <row r="823" spans="1:64" hidden="1" outlineLevel="1">
      <c r="A823" s="9"/>
      <c r="B823" s="9"/>
      <c r="C823" s="44"/>
      <c r="D823" s="270">
        <f>Asset30</f>
        <v>0</v>
      </c>
      <c r="E823" s="9"/>
      <c r="F823" s="9"/>
      <c r="G823" s="204">
        <f>'Adjustment for previous period'!G507</f>
        <v>0</v>
      </c>
      <c r="H823" s="111">
        <f t="shared" ref="H823:Q823" si="176">H73*H$7</f>
        <v>0</v>
      </c>
      <c r="I823" s="111">
        <f t="shared" si="176"/>
        <v>0</v>
      </c>
      <c r="J823" s="111">
        <f t="shared" si="176"/>
        <v>0</v>
      </c>
      <c r="K823" s="111">
        <f t="shared" si="176"/>
        <v>0</v>
      </c>
      <c r="L823" s="111">
        <f t="shared" si="176"/>
        <v>0</v>
      </c>
      <c r="M823" s="111">
        <f t="shared" si="176"/>
        <v>0</v>
      </c>
      <c r="N823" s="111">
        <f t="shared" si="176"/>
        <v>0</v>
      </c>
      <c r="O823" s="111">
        <f t="shared" si="176"/>
        <v>0</v>
      </c>
      <c r="P823" s="111">
        <f t="shared" si="176"/>
        <v>0</v>
      </c>
      <c r="Q823" s="111">
        <f t="shared" si="176"/>
        <v>0</v>
      </c>
      <c r="R823" s="29"/>
      <c r="S823" s="100"/>
      <c r="T823" s="100"/>
      <c r="U823" s="100"/>
      <c r="V823" s="100"/>
      <c r="W823" s="100"/>
      <c r="X823" s="100"/>
      <c r="Y823" s="100"/>
      <c r="Z823" s="100"/>
      <c r="AA823" s="228"/>
      <c r="AB823" s="228"/>
      <c r="AC823" s="228"/>
      <c r="AD823" s="228"/>
      <c r="AE823" s="228"/>
      <c r="AF823" s="228"/>
      <c r="AG823" s="228"/>
      <c r="AH823" s="228"/>
      <c r="AI823" s="228"/>
      <c r="AJ823" s="228"/>
      <c r="AK823" s="228"/>
      <c r="AL823" s="228"/>
      <c r="AM823" s="228"/>
      <c r="AN823" s="228"/>
      <c r="AO823" s="228"/>
      <c r="AP823" s="228"/>
      <c r="AQ823" s="228"/>
      <c r="AR823" s="228"/>
      <c r="AS823" s="228"/>
      <c r="AT823" s="228"/>
      <c r="AU823" s="228"/>
      <c r="AV823" s="228"/>
      <c r="AW823" s="228"/>
      <c r="AX823" s="228"/>
      <c r="AY823" s="228"/>
      <c r="AZ823" s="228"/>
      <c r="BA823" s="228"/>
      <c r="BB823" s="228"/>
      <c r="BC823" s="228"/>
      <c r="BD823" s="100"/>
      <c r="BE823" s="100"/>
      <c r="BF823" s="100"/>
      <c r="BG823" s="100"/>
      <c r="BH823" s="100"/>
      <c r="BI823" s="100"/>
      <c r="BJ823" s="100"/>
      <c r="BK823" s="12"/>
      <c r="BL823" s="12"/>
    </row>
    <row r="824" spans="1:64" collapsed="1">
      <c r="A824" s="9"/>
      <c r="B824" s="9"/>
      <c r="C824" s="44"/>
      <c r="D824" s="113"/>
      <c r="E824" s="9"/>
      <c r="F824" s="9"/>
      <c r="G824" s="281"/>
      <c r="H824" s="35"/>
      <c r="I824" s="35"/>
      <c r="J824" s="35"/>
      <c r="K824" s="35"/>
      <c r="L824" s="35"/>
      <c r="M824" s="35"/>
      <c r="N824" s="29"/>
      <c r="O824" s="29"/>
      <c r="P824" s="29"/>
      <c r="Q824" s="29"/>
      <c r="R824" s="29"/>
      <c r="S824" s="100"/>
      <c r="T824" s="100"/>
      <c r="U824" s="100"/>
      <c r="V824" s="100"/>
      <c r="W824" s="100"/>
      <c r="X824" s="100"/>
      <c r="Y824" s="100"/>
      <c r="Z824" s="100"/>
      <c r="AA824" s="228"/>
      <c r="AB824" s="228"/>
      <c r="AC824" s="228"/>
      <c r="AD824" s="228"/>
      <c r="AE824" s="228"/>
      <c r="AF824" s="228"/>
      <c r="AG824" s="228"/>
      <c r="AH824" s="228"/>
      <c r="AI824" s="228"/>
      <c r="AJ824" s="228"/>
      <c r="AK824" s="228"/>
      <c r="AL824" s="228"/>
      <c r="AM824" s="228"/>
      <c r="AN824" s="228"/>
      <c r="AO824" s="228"/>
      <c r="AP824" s="228"/>
      <c r="AQ824" s="228"/>
      <c r="AR824" s="228"/>
      <c r="AS824" s="228"/>
      <c r="AT824" s="228"/>
      <c r="AU824" s="228"/>
      <c r="AV824" s="228"/>
      <c r="AW824" s="228"/>
      <c r="AX824" s="228"/>
      <c r="AY824" s="228"/>
      <c r="AZ824" s="228"/>
      <c r="BA824" s="228"/>
      <c r="BB824" s="228"/>
      <c r="BC824" s="228"/>
      <c r="BD824" s="100"/>
      <c r="BE824" s="100"/>
      <c r="BF824" s="100"/>
      <c r="BG824" s="100"/>
      <c r="BH824" s="100"/>
      <c r="BI824" s="100"/>
      <c r="BJ824" s="100"/>
      <c r="BK824" s="12"/>
      <c r="BL824" s="12"/>
    </row>
    <row r="825" spans="1:64">
      <c r="A825" s="9"/>
      <c r="B825" s="9"/>
      <c r="C825" s="90" t="s">
        <v>72</v>
      </c>
      <c r="D825" s="12"/>
      <c r="E825" s="9"/>
      <c r="F825" s="9"/>
      <c r="G825" s="202">
        <f>SUM(G826:G855)</f>
        <v>-45.523352281960584</v>
      </c>
      <c r="H825" s="35">
        <f>SUM(H826:H855)</f>
        <v>-27.002294764331914</v>
      </c>
      <c r="I825" s="35">
        <f t="shared" ref="I825:P825" si="177">SUM(I826:I855)</f>
        <v>-66.745403945026254</v>
      </c>
      <c r="J825" s="35">
        <f t="shared" si="177"/>
        <v>-60.2955434379476</v>
      </c>
      <c r="K825" s="35">
        <f t="shared" si="177"/>
        <v>-53.711475396616578</v>
      </c>
      <c r="L825" s="35">
        <f t="shared" si="177"/>
        <v>-78.364205176217666</v>
      </c>
      <c r="M825" s="35">
        <f t="shared" si="177"/>
        <v>-67.17026295859273</v>
      </c>
      <c r="N825" s="35">
        <f t="shared" si="177"/>
        <v>0</v>
      </c>
      <c r="O825" s="35">
        <f t="shared" si="177"/>
        <v>0</v>
      </c>
      <c r="P825" s="35">
        <f t="shared" si="177"/>
        <v>0</v>
      </c>
      <c r="Q825" s="35">
        <f>SUM(Q826:Q855)</f>
        <v>0</v>
      </c>
      <c r="R825" s="29"/>
      <c r="S825" s="100"/>
      <c r="T825" s="100"/>
      <c r="U825" s="100"/>
      <c r="V825" s="100"/>
      <c r="W825" s="100"/>
      <c r="X825" s="100"/>
      <c r="Y825" s="100"/>
      <c r="Z825" s="100"/>
      <c r="AA825" s="228"/>
      <c r="AB825" s="228"/>
      <c r="AC825" s="228"/>
      <c r="AD825" s="228"/>
      <c r="AE825" s="228"/>
      <c r="AF825" s="228"/>
      <c r="AG825" s="228"/>
      <c r="AH825" s="228"/>
      <c r="AI825" s="228"/>
      <c r="AJ825" s="228"/>
      <c r="AK825" s="228"/>
      <c r="AL825" s="228"/>
      <c r="AM825" s="228"/>
      <c r="AN825" s="228"/>
      <c r="AO825" s="228"/>
      <c r="AP825" s="228"/>
      <c r="AQ825" s="228"/>
      <c r="AR825" s="228"/>
      <c r="AS825" s="228"/>
      <c r="AT825" s="228"/>
      <c r="AU825" s="228"/>
      <c r="AV825" s="228"/>
      <c r="AW825" s="228"/>
      <c r="AX825" s="228"/>
      <c r="AY825" s="228"/>
      <c r="AZ825" s="228"/>
      <c r="BA825" s="228"/>
      <c r="BB825" s="228"/>
      <c r="BC825" s="228"/>
      <c r="BD825" s="100"/>
      <c r="BE825" s="100"/>
      <c r="BF825" s="100"/>
      <c r="BG825" s="100"/>
      <c r="BH825" s="100"/>
      <c r="BI825" s="100"/>
      <c r="BJ825" s="100"/>
      <c r="BK825" s="12"/>
      <c r="BL825" s="12"/>
    </row>
    <row r="826" spans="1:64" ht="12.75" hidden="1" customHeight="1" outlineLevel="1">
      <c r="A826" s="9"/>
      <c r="B826" s="9"/>
      <c r="C826" s="44"/>
      <c r="D826" s="270" t="str">
        <f>Asset1</f>
        <v>Secondary</v>
      </c>
      <c r="E826" s="9"/>
      <c r="F826" s="9"/>
      <c r="G826" s="204">
        <f>'Adjustment for previous period'!G510</f>
        <v>-5.009896309442194</v>
      </c>
      <c r="H826" s="111">
        <f>H956+H988</f>
        <v>-13.363313138297674</v>
      </c>
      <c r="I826" s="111">
        <f t="shared" ref="I826:Q826" si="178">I956+I988</f>
        <v>-16.942625758699318</v>
      </c>
      <c r="J826" s="111">
        <f t="shared" si="178"/>
        <v>-17.19091702700883</v>
      </c>
      <c r="K826" s="111">
        <f t="shared" si="178"/>
        <v>-18.109543937637508</v>
      </c>
      <c r="L826" s="111">
        <f t="shared" si="178"/>
        <v>-17.554989033644116</v>
      </c>
      <c r="M826" s="111">
        <f t="shared" si="178"/>
        <v>-8.740628335025141</v>
      </c>
      <c r="N826" s="111">
        <f t="shared" si="178"/>
        <v>0</v>
      </c>
      <c r="O826" s="111">
        <f t="shared" si="178"/>
        <v>0</v>
      </c>
      <c r="P826" s="111">
        <f t="shared" si="178"/>
        <v>0</v>
      </c>
      <c r="Q826" s="111">
        <f t="shared" si="178"/>
        <v>0</v>
      </c>
      <c r="R826" s="29"/>
      <c r="S826" s="100"/>
      <c r="T826" s="100"/>
      <c r="U826" s="100"/>
      <c r="V826" s="100"/>
      <c r="W826" s="100"/>
      <c r="X826" s="100"/>
      <c r="Y826" s="100"/>
      <c r="Z826" s="100"/>
      <c r="AA826" s="228"/>
      <c r="AB826" s="228"/>
      <c r="AC826" s="228"/>
      <c r="AD826" s="228"/>
      <c r="AE826" s="228"/>
      <c r="AF826" s="228"/>
      <c r="AG826" s="228"/>
      <c r="AH826" s="228"/>
      <c r="AI826" s="228"/>
      <c r="AJ826" s="228"/>
      <c r="AK826" s="228"/>
      <c r="AL826" s="228"/>
      <c r="AM826" s="228"/>
      <c r="AN826" s="228"/>
      <c r="AO826" s="228"/>
      <c r="AP826" s="228"/>
      <c r="AQ826" s="228"/>
      <c r="AR826" s="228"/>
      <c r="AS826" s="228"/>
      <c r="AT826" s="228"/>
      <c r="AU826" s="228"/>
      <c r="AV826" s="228"/>
      <c r="AW826" s="228"/>
      <c r="AX826" s="228"/>
      <c r="AY826" s="228"/>
      <c r="AZ826" s="228"/>
      <c r="BA826" s="228"/>
      <c r="BB826" s="228"/>
      <c r="BC826" s="228"/>
      <c r="BD826" s="100"/>
      <c r="BE826" s="100"/>
      <c r="BF826" s="100"/>
      <c r="BG826" s="100"/>
      <c r="BH826" s="100"/>
      <c r="BI826" s="100"/>
      <c r="BJ826" s="100"/>
      <c r="BK826" s="12"/>
      <c r="BL826" s="12"/>
    </row>
    <row r="827" spans="1:64" ht="12.75" hidden="1" customHeight="1" outlineLevel="1">
      <c r="A827" s="9"/>
      <c r="B827" s="9"/>
      <c r="C827" s="44"/>
      <c r="D827" s="270" t="str">
        <f>Asset2</f>
        <v>Switchgear</v>
      </c>
      <c r="E827" s="9"/>
      <c r="F827" s="9"/>
      <c r="G827" s="204">
        <f>'Adjustment for previous period'!G511</f>
        <v>-9.9700462083033674</v>
      </c>
      <c r="H827" s="111">
        <f t="shared" ref="H827:Q827" si="179">H957+H989</f>
        <v>-5.3403767099463515</v>
      </c>
      <c r="I827" s="111">
        <f t="shared" si="179"/>
        <v>-11.658958715704792</v>
      </c>
      <c r="J827" s="111">
        <f t="shared" si="179"/>
        <v>-10.348911382969684</v>
      </c>
      <c r="K827" s="111">
        <f t="shared" si="179"/>
        <v>-9.1388710487220788</v>
      </c>
      <c r="L827" s="111">
        <f t="shared" si="179"/>
        <v>-13.712144603331225</v>
      </c>
      <c r="M827" s="111">
        <f t="shared" si="179"/>
        <v>-13.219613698216477</v>
      </c>
      <c r="N827" s="111">
        <f t="shared" si="179"/>
        <v>0</v>
      </c>
      <c r="O827" s="111">
        <f t="shared" si="179"/>
        <v>0</v>
      </c>
      <c r="P827" s="111">
        <f t="shared" si="179"/>
        <v>0</v>
      </c>
      <c r="Q827" s="111">
        <f t="shared" si="179"/>
        <v>0</v>
      </c>
      <c r="R827" s="29"/>
      <c r="S827" s="100"/>
      <c r="T827" s="100"/>
      <c r="U827" s="100"/>
      <c r="V827" s="100"/>
      <c r="W827" s="100"/>
      <c r="X827" s="100"/>
      <c r="Y827" s="100"/>
      <c r="Z827" s="100"/>
      <c r="AA827" s="228"/>
      <c r="AB827" s="228"/>
      <c r="AC827" s="228"/>
      <c r="AD827" s="228"/>
      <c r="AE827" s="228"/>
      <c r="AF827" s="228"/>
      <c r="AG827" s="228"/>
      <c r="AH827" s="228"/>
      <c r="AI827" s="228"/>
      <c r="AJ827" s="228"/>
      <c r="AK827" s="228"/>
      <c r="AL827" s="228"/>
      <c r="AM827" s="228"/>
      <c r="AN827" s="228"/>
      <c r="AO827" s="228"/>
      <c r="AP827" s="228"/>
      <c r="AQ827" s="228"/>
      <c r="AR827" s="228"/>
      <c r="AS827" s="228"/>
      <c r="AT827" s="228"/>
      <c r="AU827" s="228"/>
      <c r="AV827" s="228"/>
      <c r="AW827" s="228"/>
      <c r="AX827" s="228"/>
      <c r="AY827" s="228"/>
      <c r="AZ827" s="228"/>
      <c r="BA827" s="228"/>
      <c r="BB827" s="228"/>
      <c r="BC827" s="228"/>
      <c r="BD827" s="100"/>
      <c r="BE827" s="100"/>
      <c r="BF827" s="100"/>
      <c r="BG827" s="100"/>
      <c r="BH827" s="100"/>
      <c r="BI827" s="100"/>
      <c r="BJ827" s="100"/>
      <c r="BK827" s="12"/>
      <c r="BL827" s="12"/>
    </row>
    <row r="828" spans="1:64" ht="12.75" hidden="1" customHeight="1" outlineLevel="1">
      <c r="A828" s="9"/>
      <c r="B828" s="9"/>
      <c r="C828" s="44"/>
      <c r="D828" s="270" t="str">
        <f>Asset3</f>
        <v>Transformers</v>
      </c>
      <c r="E828" s="9"/>
      <c r="F828" s="9"/>
      <c r="G828" s="204">
        <f>'Adjustment for previous period'!G512</f>
        <v>-9.0020269407922626</v>
      </c>
      <c r="H828" s="111">
        <f t="shared" ref="H828:Q828" si="180">H958+H990</f>
        <v>-6.811503774009398</v>
      </c>
      <c r="I828" s="111">
        <f t="shared" si="180"/>
        <v>-10.077317359993629</v>
      </c>
      <c r="J828" s="111">
        <f t="shared" si="180"/>
        <v>-9.7038948942267975</v>
      </c>
      <c r="K828" s="111">
        <f t="shared" si="180"/>
        <v>-9.5600936021909</v>
      </c>
      <c r="L828" s="111">
        <f t="shared" si="180"/>
        <v>-11.699934063335748</v>
      </c>
      <c r="M828" s="111">
        <f t="shared" si="180"/>
        <v>-11.775173175444287</v>
      </c>
      <c r="N828" s="111">
        <f t="shared" si="180"/>
        <v>0</v>
      </c>
      <c r="O828" s="111">
        <f t="shared" si="180"/>
        <v>0</v>
      </c>
      <c r="P828" s="111">
        <f t="shared" si="180"/>
        <v>0</v>
      </c>
      <c r="Q828" s="111">
        <f t="shared" si="180"/>
        <v>0</v>
      </c>
      <c r="R828" s="29"/>
      <c r="S828" s="100"/>
      <c r="T828" s="100"/>
      <c r="U828" s="100"/>
      <c r="V828" s="100"/>
      <c r="W828" s="100"/>
      <c r="X828" s="100"/>
      <c r="Y828" s="100"/>
      <c r="Z828" s="100"/>
      <c r="AA828" s="228"/>
      <c r="AB828" s="228"/>
      <c r="AC828" s="228"/>
      <c r="AD828" s="228"/>
      <c r="AE828" s="228"/>
      <c r="AF828" s="228"/>
      <c r="AG828" s="228"/>
      <c r="AH828" s="228"/>
      <c r="AI828" s="228"/>
      <c r="AJ828" s="228"/>
      <c r="AK828" s="228"/>
      <c r="AL828" s="228"/>
      <c r="AM828" s="228"/>
      <c r="AN828" s="228"/>
      <c r="AO828" s="228"/>
      <c r="AP828" s="228"/>
      <c r="AQ828" s="228"/>
      <c r="AR828" s="228"/>
      <c r="AS828" s="228"/>
      <c r="AT828" s="228"/>
      <c r="AU828" s="228"/>
      <c r="AV828" s="228"/>
      <c r="AW828" s="228"/>
      <c r="AX828" s="228"/>
      <c r="AY828" s="228"/>
      <c r="AZ828" s="228"/>
      <c r="BA828" s="228"/>
      <c r="BB828" s="228"/>
      <c r="BC828" s="228"/>
      <c r="BD828" s="100"/>
      <c r="BE828" s="100"/>
      <c r="BF828" s="100"/>
      <c r="BG828" s="100"/>
      <c r="BH828" s="100"/>
      <c r="BI828" s="100"/>
      <c r="BJ828" s="100"/>
      <c r="BK828" s="12"/>
      <c r="BL828" s="12"/>
    </row>
    <row r="829" spans="1:64" ht="12.75" hidden="1" customHeight="1" outlineLevel="1">
      <c r="A829" s="9"/>
      <c r="B829" s="9"/>
      <c r="C829" s="44"/>
      <c r="D829" s="270" t="str">
        <f>Asset4</f>
        <v>Reactive</v>
      </c>
      <c r="E829" s="9"/>
      <c r="F829" s="9"/>
      <c r="G829" s="204">
        <f>'Adjustment for previous period'!G513</f>
        <v>-1.9565416146037446</v>
      </c>
      <c r="H829" s="111">
        <f t="shared" ref="H829:Q829" si="181">H959+H991</f>
        <v>-1.2076086090258618</v>
      </c>
      <c r="I829" s="111">
        <f t="shared" si="181"/>
        <v>-2.7792174385217301</v>
      </c>
      <c r="J829" s="111">
        <f t="shared" si="181"/>
        <v>-2.4766156504961083</v>
      </c>
      <c r="K829" s="111">
        <f t="shared" si="181"/>
        <v>-2.298674445201474</v>
      </c>
      <c r="L829" s="111">
        <f t="shared" si="181"/>
        <v>-3.2418861937491705</v>
      </c>
      <c r="M829" s="111">
        <f t="shared" si="181"/>
        <v>-3.1988707685610969</v>
      </c>
      <c r="N829" s="111">
        <f t="shared" si="181"/>
        <v>0</v>
      </c>
      <c r="O829" s="111">
        <f t="shared" si="181"/>
        <v>0</v>
      </c>
      <c r="P829" s="111">
        <f t="shared" si="181"/>
        <v>0</v>
      </c>
      <c r="Q829" s="111">
        <f t="shared" si="181"/>
        <v>0</v>
      </c>
      <c r="R829" s="29"/>
      <c r="S829" s="100"/>
      <c r="T829" s="100"/>
      <c r="U829" s="100"/>
      <c r="V829" s="100"/>
      <c r="W829" s="100"/>
      <c r="X829" s="100"/>
      <c r="Y829" s="100"/>
      <c r="Z829" s="100"/>
      <c r="AA829" s="228"/>
      <c r="AB829" s="228"/>
      <c r="AC829" s="228"/>
      <c r="AD829" s="228"/>
      <c r="AE829" s="228"/>
      <c r="AF829" s="228"/>
      <c r="AG829" s="228"/>
      <c r="AH829" s="228"/>
      <c r="AI829" s="228"/>
      <c r="AJ829" s="228"/>
      <c r="AK829" s="228"/>
      <c r="AL829" s="228"/>
      <c r="AM829" s="228"/>
      <c r="AN829" s="228"/>
      <c r="AO829" s="228"/>
      <c r="AP829" s="228"/>
      <c r="AQ829" s="228"/>
      <c r="AR829" s="228"/>
      <c r="AS829" s="228"/>
      <c r="AT829" s="228"/>
      <c r="AU829" s="228"/>
      <c r="AV829" s="228"/>
      <c r="AW829" s="228"/>
      <c r="AX829" s="228"/>
      <c r="AY829" s="228"/>
      <c r="AZ829" s="228"/>
      <c r="BA829" s="228"/>
      <c r="BB829" s="228"/>
      <c r="BC829" s="228"/>
      <c r="BD829" s="100"/>
      <c r="BE829" s="100"/>
      <c r="BF829" s="100"/>
      <c r="BG829" s="100"/>
      <c r="BH829" s="100"/>
      <c r="BI829" s="100"/>
      <c r="BJ829" s="100"/>
      <c r="BK829" s="12"/>
      <c r="BL829" s="12"/>
    </row>
    <row r="830" spans="1:64" ht="12.75" hidden="1" customHeight="1" outlineLevel="1">
      <c r="A830" s="9"/>
      <c r="B830" s="9"/>
      <c r="C830" s="44"/>
      <c r="D830" s="270" t="str">
        <f>Asset5</f>
        <v>Towers and Conductor</v>
      </c>
      <c r="E830" s="9"/>
      <c r="F830" s="9"/>
      <c r="G830" s="204">
        <f>'Adjustment for previous period'!G514</f>
        <v>-9.3974643039723151</v>
      </c>
      <c r="H830" s="111">
        <f t="shared" ref="H830:Q830" si="182">H960+H992</f>
        <v>1.1459063918128294</v>
      </c>
      <c r="I830" s="111">
        <f t="shared" si="182"/>
        <v>-16.582198271134942</v>
      </c>
      <c r="J830" s="111">
        <f t="shared" si="182"/>
        <v>-11.928865477275622</v>
      </c>
      <c r="K830" s="111">
        <f t="shared" si="182"/>
        <v>-8.5136433584874496</v>
      </c>
      <c r="L830" s="111">
        <f t="shared" si="182"/>
        <v>-19.189279477260072</v>
      </c>
      <c r="M830" s="111">
        <f t="shared" si="182"/>
        <v>-17.108689028716313</v>
      </c>
      <c r="N830" s="111">
        <f t="shared" si="182"/>
        <v>0</v>
      </c>
      <c r="O830" s="111">
        <f t="shared" si="182"/>
        <v>0</v>
      </c>
      <c r="P830" s="111">
        <f t="shared" si="182"/>
        <v>0</v>
      </c>
      <c r="Q830" s="111">
        <f t="shared" si="182"/>
        <v>0</v>
      </c>
      <c r="R830" s="29"/>
      <c r="S830" s="100"/>
      <c r="T830" s="100"/>
      <c r="U830" s="100"/>
      <c r="V830" s="100"/>
      <c r="W830" s="100"/>
      <c r="X830" s="100"/>
      <c r="Y830" s="100"/>
      <c r="Z830" s="100"/>
      <c r="AA830" s="228"/>
      <c r="AB830" s="228"/>
      <c r="AC830" s="228"/>
      <c r="AD830" s="228"/>
      <c r="AE830" s="228"/>
      <c r="AF830" s="228"/>
      <c r="AG830" s="228"/>
      <c r="AH830" s="228"/>
      <c r="AI830" s="228"/>
      <c r="AJ830" s="228"/>
      <c r="AK830" s="228"/>
      <c r="AL830" s="228"/>
      <c r="AM830" s="228"/>
      <c r="AN830" s="228"/>
      <c r="AO830" s="228"/>
      <c r="AP830" s="228"/>
      <c r="AQ830" s="228"/>
      <c r="AR830" s="228"/>
      <c r="AS830" s="228"/>
      <c r="AT830" s="228"/>
      <c r="AU830" s="228"/>
      <c r="AV830" s="228"/>
      <c r="AW830" s="228"/>
      <c r="AX830" s="228"/>
      <c r="AY830" s="228"/>
      <c r="AZ830" s="228"/>
      <c r="BA830" s="228"/>
      <c r="BB830" s="228"/>
      <c r="BC830" s="228"/>
      <c r="BD830" s="100"/>
      <c r="BE830" s="100"/>
      <c r="BF830" s="100"/>
      <c r="BG830" s="100"/>
      <c r="BH830" s="100"/>
      <c r="BI830" s="100"/>
      <c r="BJ830" s="100"/>
      <c r="BK830" s="12"/>
      <c r="BL830" s="12"/>
    </row>
    <row r="831" spans="1:64" ht="12.75" hidden="1" customHeight="1" outlineLevel="1">
      <c r="A831" s="9"/>
      <c r="B831" s="9"/>
      <c r="C831" s="44"/>
      <c r="D831" s="270" t="str">
        <f>Asset6</f>
        <v>Establishment</v>
      </c>
      <c r="E831" s="9"/>
      <c r="F831" s="9"/>
      <c r="G831" s="204">
        <f>'Adjustment for previous period'!G515</f>
        <v>-1.9292989819905269</v>
      </c>
      <c r="H831" s="111">
        <f t="shared" ref="H831:Q831" si="183">H961+H993</f>
        <v>-0.25374876393132872</v>
      </c>
      <c r="I831" s="111">
        <f t="shared" si="183"/>
        <v>-2.003439655356523</v>
      </c>
      <c r="J831" s="111">
        <f t="shared" si="183"/>
        <v>-1.4911709794917649</v>
      </c>
      <c r="K831" s="111">
        <f t="shared" si="183"/>
        <v>-1.0624246505625949</v>
      </c>
      <c r="L831" s="111">
        <f t="shared" si="183"/>
        <v>-2.3886790816757593</v>
      </c>
      <c r="M831" s="111">
        <f t="shared" si="183"/>
        <v>-2.1243441986238913</v>
      </c>
      <c r="N831" s="111">
        <f t="shared" si="183"/>
        <v>0</v>
      </c>
      <c r="O831" s="111">
        <f t="shared" si="183"/>
        <v>0</v>
      </c>
      <c r="P831" s="111">
        <f t="shared" si="183"/>
        <v>0</v>
      </c>
      <c r="Q831" s="111">
        <f t="shared" si="183"/>
        <v>0</v>
      </c>
      <c r="R831" s="29"/>
      <c r="S831" s="100"/>
      <c r="T831" s="100"/>
      <c r="U831" s="100"/>
      <c r="V831" s="100"/>
      <c r="W831" s="100"/>
      <c r="X831" s="100"/>
      <c r="Y831" s="100"/>
      <c r="Z831" s="100"/>
      <c r="AA831" s="228"/>
      <c r="AB831" s="228"/>
      <c r="AC831" s="228"/>
      <c r="AD831" s="228"/>
      <c r="AE831" s="228"/>
      <c r="AF831" s="228"/>
      <c r="AG831" s="228"/>
      <c r="AH831" s="228"/>
      <c r="AI831" s="228"/>
      <c r="AJ831" s="228"/>
      <c r="AK831" s="228"/>
      <c r="AL831" s="228"/>
      <c r="AM831" s="228"/>
      <c r="AN831" s="228"/>
      <c r="AO831" s="228"/>
      <c r="AP831" s="228"/>
      <c r="AQ831" s="228"/>
      <c r="AR831" s="228"/>
      <c r="AS831" s="228"/>
      <c r="AT831" s="228"/>
      <c r="AU831" s="228"/>
      <c r="AV831" s="228"/>
      <c r="AW831" s="228"/>
      <c r="AX831" s="228"/>
      <c r="AY831" s="228"/>
      <c r="AZ831" s="228"/>
      <c r="BA831" s="228"/>
      <c r="BB831" s="228"/>
      <c r="BC831" s="228"/>
      <c r="BD831" s="100"/>
      <c r="BE831" s="100"/>
      <c r="BF831" s="100"/>
      <c r="BG831" s="100"/>
      <c r="BH831" s="100"/>
      <c r="BI831" s="100"/>
      <c r="BJ831" s="100"/>
      <c r="BK831" s="12"/>
      <c r="BL831" s="12"/>
    </row>
    <row r="832" spans="1:64" ht="12.75" hidden="1" customHeight="1" outlineLevel="1">
      <c r="A832" s="9"/>
      <c r="B832" s="9"/>
      <c r="C832" s="44"/>
      <c r="D832" s="270" t="str">
        <f>Asset7</f>
        <v>Communications</v>
      </c>
      <c r="E832" s="9"/>
      <c r="F832" s="9"/>
      <c r="G832" s="204">
        <f>'Adjustment for previous period'!G516</f>
        <v>-6.3024287901060712</v>
      </c>
      <c r="H832" s="111">
        <f t="shared" ref="H832:Q832" si="184">H962+H994</f>
        <v>-1.5602246698762687</v>
      </c>
      <c r="I832" s="111">
        <f t="shared" si="184"/>
        <v>-1.7855996063547885</v>
      </c>
      <c r="J832" s="111">
        <f t="shared" si="184"/>
        <v>-1.9332263528120146</v>
      </c>
      <c r="K832" s="111">
        <f t="shared" si="184"/>
        <v>-2.4846775939336569</v>
      </c>
      <c r="L832" s="111">
        <f t="shared" si="184"/>
        <v>-2.9629704671153121</v>
      </c>
      <c r="M832" s="111">
        <f t="shared" si="184"/>
        <v>-2.8814950135461221</v>
      </c>
      <c r="N832" s="111">
        <f t="shared" si="184"/>
        <v>0</v>
      </c>
      <c r="O832" s="111">
        <f t="shared" si="184"/>
        <v>0</v>
      </c>
      <c r="P832" s="111">
        <f t="shared" si="184"/>
        <v>0</v>
      </c>
      <c r="Q832" s="111">
        <f t="shared" si="184"/>
        <v>0</v>
      </c>
      <c r="R832" s="29"/>
      <c r="S832" s="100"/>
      <c r="T832" s="100"/>
      <c r="U832" s="100"/>
      <c r="V832" s="100"/>
      <c r="W832" s="100"/>
      <c r="X832" s="100"/>
      <c r="Y832" s="100"/>
      <c r="Z832" s="100"/>
      <c r="AA832" s="228"/>
      <c r="AB832" s="228"/>
      <c r="AC832" s="228"/>
      <c r="AD832" s="228"/>
      <c r="AE832" s="228"/>
      <c r="AF832" s="228"/>
      <c r="AG832" s="228"/>
      <c r="AH832" s="228"/>
      <c r="AI832" s="228"/>
      <c r="AJ832" s="228"/>
      <c r="AK832" s="228"/>
      <c r="AL832" s="228"/>
      <c r="AM832" s="228"/>
      <c r="AN832" s="228"/>
      <c r="AO832" s="228"/>
      <c r="AP832" s="228"/>
      <c r="AQ832" s="228"/>
      <c r="AR832" s="228"/>
      <c r="AS832" s="228"/>
      <c r="AT832" s="228"/>
      <c r="AU832" s="228"/>
      <c r="AV832" s="228"/>
      <c r="AW832" s="228"/>
      <c r="AX832" s="228"/>
      <c r="AY832" s="228"/>
      <c r="AZ832" s="228"/>
      <c r="BA832" s="228"/>
      <c r="BB832" s="228"/>
      <c r="BC832" s="228"/>
      <c r="BD832" s="100"/>
      <c r="BE832" s="100"/>
      <c r="BF832" s="100"/>
      <c r="BG832" s="100"/>
      <c r="BH832" s="100"/>
      <c r="BI832" s="100"/>
      <c r="BJ832" s="100"/>
      <c r="BK832" s="12"/>
      <c r="BL832" s="12"/>
    </row>
    <row r="833" spans="1:64" ht="12.75" hidden="1" customHeight="1" outlineLevel="1">
      <c r="A833" s="9"/>
      <c r="B833" s="9"/>
      <c r="C833" s="44"/>
      <c r="D833" s="270" t="str">
        <f>Asset8</f>
        <v>Inventory</v>
      </c>
      <c r="E833" s="9"/>
      <c r="F833" s="9"/>
      <c r="G833" s="204">
        <f>'Adjustment for previous period'!G517</f>
        <v>0.1190149191478946</v>
      </c>
      <c r="H833" s="111">
        <f t="shared" ref="H833:Q833" si="185">H963+H995</f>
        <v>0.27048693951064479</v>
      </c>
      <c r="I833" s="111">
        <f t="shared" si="185"/>
        <v>0.16045835394699282</v>
      </c>
      <c r="J833" s="111">
        <f t="shared" si="185"/>
        <v>0.20630359793184785</v>
      </c>
      <c r="K833" s="111">
        <f t="shared" si="185"/>
        <v>0.24756431751821667</v>
      </c>
      <c r="L833" s="111">
        <f t="shared" si="185"/>
        <v>0.18130461819581847</v>
      </c>
      <c r="M833" s="111">
        <f t="shared" si="185"/>
        <v>0.21014853472697018</v>
      </c>
      <c r="N833" s="111">
        <f t="shared" si="185"/>
        <v>0</v>
      </c>
      <c r="O833" s="111">
        <f t="shared" si="185"/>
        <v>0</v>
      </c>
      <c r="P833" s="111">
        <f t="shared" si="185"/>
        <v>0</v>
      </c>
      <c r="Q833" s="111">
        <f t="shared" si="185"/>
        <v>0</v>
      </c>
      <c r="R833" s="29"/>
      <c r="S833" s="100"/>
      <c r="T833" s="100"/>
      <c r="U833" s="100"/>
      <c r="V833" s="100"/>
      <c r="W833" s="100"/>
      <c r="X833" s="100"/>
      <c r="Y833" s="100"/>
      <c r="Z833" s="100"/>
      <c r="AA833" s="228"/>
      <c r="AB833" s="228"/>
      <c r="AC833" s="228"/>
      <c r="AD833" s="228"/>
      <c r="AE833" s="228"/>
      <c r="AF833" s="228"/>
      <c r="AG833" s="228"/>
      <c r="AH833" s="228"/>
      <c r="AI833" s="228"/>
      <c r="AJ833" s="228"/>
      <c r="AK833" s="228"/>
      <c r="AL833" s="228"/>
      <c r="AM833" s="228"/>
      <c r="AN833" s="228"/>
      <c r="AO833" s="228"/>
      <c r="AP833" s="228"/>
      <c r="AQ833" s="228"/>
      <c r="AR833" s="228"/>
      <c r="AS833" s="228"/>
      <c r="AT833" s="228"/>
      <c r="AU833" s="228"/>
      <c r="AV833" s="228"/>
      <c r="AW833" s="228"/>
      <c r="AX833" s="228"/>
      <c r="AY833" s="228"/>
      <c r="AZ833" s="228"/>
      <c r="BA833" s="228"/>
      <c r="BB833" s="228"/>
      <c r="BC833" s="228"/>
      <c r="BD833" s="100"/>
      <c r="BE833" s="100"/>
      <c r="BF833" s="100"/>
      <c r="BG833" s="100"/>
      <c r="BH833" s="100"/>
      <c r="BI833" s="100"/>
      <c r="BJ833" s="100"/>
      <c r="BK833" s="12"/>
      <c r="BL833" s="12"/>
    </row>
    <row r="834" spans="1:64" ht="12.75" hidden="1" customHeight="1" outlineLevel="1">
      <c r="A834" s="9"/>
      <c r="B834" s="9"/>
      <c r="C834" s="44"/>
      <c r="D834" s="270" t="str">
        <f>Asset9</f>
        <v>IT</v>
      </c>
      <c r="E834" s="9"/>
      <c r="F834" s="9"/>
      <c r="G834" s="204">
        <f>'Adjustment for previous period'!G518</f>
        <v>-3.9008862920846168</v>
      </c>
      <c r="H834" s="111">
        <f t="shared" ref="H834:Q834" si="186">H964+H996</f>
        <v>-4.3127085664652576</v>
      </c>
      <c r="I834" s="111">
        <f t="shared" si="186"/>
        <v>-5.8019196002064986</v>
      </c>
      <c r="J834" s="111">
        <f t="shared" si="186"/>
        <v>-7.5938769693468231</v>
      </c>
      <c r="K834" s="111">
        <f t="shared" si="186"/>
        <v>-7.065947099083373</v>
      </c>
      <c r="L834" s="111">
        <f t="shared" si="186"/>
        <v>-9.6195765970208011</v>
      </c>
      <c r="M834" s="111">
        <f t="shared" si="186"/>
        <v>-10.44247141532572</v>
      </c>
      <c r="N834" s="111">
        <f t="shared" si="186"/>
        <v>0</v>
      </c>
      <c r="O834" s="111">
        <f t="shared" si="186"/>
        <v>0</v>
      </c>
      <c r="P834" s="111">
        <f t="shared" si="186"/>
        <v>0</v>
      </c>
      <c r="Q834" s="111">
        <f t="shared" si="186"/>
        <v>0</v>
      </c>
      <c r="R834" s="29"/>
      <c r="S834" s="100"/>
      <c r="T834" s="100"/>
      <c r="U834" s="100"/>
      <c r="V834" s="100"/>
      <c r="W834" s="100"/>
      <c r="X834" s="100"/>
      <c r="Y834" s="100"/>
      <c r="Z834" s="100"/>
      <c r="AA834" s="228"/>
      <c r="AB834" s="228"/>
      <c r="AC834" s="228"/>
      <c r="AD834" s="228"/>
      <c r="AE834" s="228"/>
      <c r="AF834" s="228"/>
      <c r="AG834" s="228"/>
      <c r="AH834" s="228"/>
      <c r="AI834" s="228"/>
      <c r="AJ834" s="228"/>
      <c r="AK834" s="228"/>
      <c r="AL834" s="228"/>
      <c r="AM834" s="228"/>
      <c r="AN834" s="228"/>
      <c r="AO834" s="228"/>
      <c r="AP834" s="228"/>
      <c r="AQ834" s="228"/>
      <c r="AR834" s="228"/>
      <c r="AS834" s="228"/>
      <c r="AT834" s="228"/>
      <c r="AU834" s="228"/>
      <c r="AV834" s="228"/>
      <c r="AW834" s="228"/>
      <c r="AX834" s="228"/>
      <c r="AY834" s="228"/>
      <c r="AZ834" s="228"/>
      <c r="BA834" s="228"/>
      <c r="BB834" s="228"/>
      <c r="BC834" s="228"/>
      <c r="BD834" s="100"/>
      <c r="BE834" s="100"/>
      <c r="BF834" s="100"/>
      <c r="BG834" s="100"/>
      <c r="BH834" s="100"/>
      <c r="BI834" s="100"/>
      <c r="BJ834" s="100"/>
      <c r="BK834" s="12"/>
      <c r="BL834" s="12"/>
    </row>
    <row r="835" spans="1:64" ht="12.75" hidden="1" customHeight="1" outlineLevel="1">
      <c r="A835" s="9"/>
      <c r="B835" s="9"/>
      <c r="C835" s="44"/>
      <c r="D835" s="270" t="str">
        <f>Asset10</f>
        <v>Vehicles</v>
      </c>
      <c r="E835" s="9"/>
      <c r="F835" s="9"/>
      <c r="G835" s="204">
        <f>'Adjustment for previous period'!G519</f>
        <v>-0.14566511533793916</v>
      </c>
      <c r="H835" s="111">
        <f t="shared" ref="H835:Q835" si="187">H965+H997</f>
        <v>-0.79185877819558881</v>
      </c>
      <c r="I835" s="111">
        <f t="shared" si="187"/>
        <v>-0.90317043019991727</v>
      </c>
      <c r="J835" s="111">
        <f t="shared" si="187"/>
        <v>-0.80093884367034629</v>
      </c>
      <c r="K835" s="111">
        <f t="shared" si="187"/>
        <v>-0.23268730768408563</v>
      </c>
      <c r="L835" s="111">
        <f t="shared" si="187"/>
        <v>-0.28834638098893073</v>
      </c>
      <c r="M835" s="111">
        <f t="shared" si="187"/>
        <v>-0.46204770452908495</v>
      </c>
      <c r="N835" s="111">
        <f t="shared" si="187"/>
        <v>0</v>
      </c>
      <c r="O835" s="111">
        <f t="shared" si="187"/>
        <v>0</v>
      </c>
      <c r="P835" s="111">
        <f t="shared" si="187"/>
        <v>0</v>
      </c>
      <c r="Q835" s="111">
        <f t="shared" si="187"/>
        <v>0</v>
      </c>
      <c r="R835" s="29"/>
      <c r="S835" s="100"/>
      <c r="T835" s="100"/>
      <c r="U835" s="100"/>
      <c r="V835" s="100"/>
      <c r="W835" s="100"/>
      <c r="X835" s="100"/>
      <c r="Y835" s="100"/>
      <c r="Z835" s="100"/>
      <c r="AA835" s="228"/>
      <c r="AB835" s="228"/>
      <c r="AC835" s="228"/>
      <c r="AD835" s="228"/>
      <c r="AE835" s="228"/>
      <c r="AF835" s="228"/>
      <c r="AG835" s="228"/>
      <c r="AH835" s="228"/>
      <c r="AI835" s="228"/>
      <c r="AJ835" s="228"/>
      <c r="AK835" s="228"/>
      <c r="AL835" s="228"/>
      <c r="AM835" s="228"/>
      <c r="AN835" s="228"/>
      <c r="AO835" s="228"/>
      <c r="AP835" s="228"/>
      <c r="AQ835" s="228"/>
      <c r="AR835" s="228"/>
      <c r="AS835" s="228"/>
      <c r="AT835" s="228"/>
      <c r="AU835" s="228"/>
      <c r="AV835" s="228"/>
      <c r="AW835" s="228"/>
      <c r="AX835" s="228"/>
      <c r="AY835" s="228"/>
      <c r="AZ835" s="228"/>
      <c r="BA835" s="228"/>
      <c r="BB835" s="228"/>
      <c r="BC835" s="228"/>
      <c r="BD835" s="100"/>
      <c r="BE835" s="100"/>
      <c r="BF835" s="100"/>
      <c r="BG835" s="100"/>
      <c r="BH835" s="100"/>
      <c r="BI835" s="100"/>
      <c r="BJ835" s="100"/>
      <c r="BK835" s="12"/>
      <c r="BL835" s="12"/>
    </row>
    <row r="836" spans="1:64" ht="12.75" hidden="1" customHeight="1" outlineLevel="1">
      <c r="A836" s="9"/>
      <c r="B836" s="9"/>
      <c r="C836" s="44"/>
      <c r="D836" s="270" t="str">
        <f>Asset11</f>
        <v>other</v>
      </c>
      <c r="E836" s="9"/>
      <c r="F836" s="9"/>
      <c r="G836" s="204">
        <f>'Adjustment for previous period'!G520</f>
        <v>-1.5380787381567749</v>
      </c>
      <c r="H836" s="111">
        <f t="shared" ref="H836:Q836" si="188">H966+H998</f>
        <v>-1.2076146422846876</v>
      </c>
      <c r="I836" s="111">
        <f t="shared" si="188"/>
        <v>-1.5257949106316209</v>
      </c>
      <c r="J836" s="111">
        <f t="shared" si="188"/>
        <v>-1.5392917649516225</v>
      </c>
      <c r="K836" s="111">
        <f t="shared" si="188"/>
        <v>-1.454724518287063</v>
      </c>
      <c r="L836" s="111">
        <f t="shared" si="188"/>
        <v>-1.8691048973961073</v>
      </c>
      <c r="M836" s="111">
        <f t="shared" si="188"/>
        <v>-2.2017074327867037</v>
      </c>
      <c r="N836" s="111">
        <f t="shared" si="188"/>
        <v>0</v>
      </c>
      <c r="O836" s="111">
        <f t="shared" si="188"/>
        <v>0</v>
      </c>
      <c r="P836" s="111">
        <f t="shared" si="188"/>
        <v>0</v>
      </c>
      <c r="Q836" s="111">
        <f t="shared" si="188"/>
        <v>0</v>
      </c>
      <c r="R836" s="29"/>
      <c r="S836" s="100"/>
      <c r="T836" s="100"/>
      <c r="U836" s="100"/>
      <c r="V836" s="100"/>
      <c r="W836" s="100"/>
      <c r="X836" s="100"/>
      <c r="Y836" s="100"/>
      <c r="Z836" s="100"/>
      <c r="AA836" s="228"/>
      <c r="AB836" s="228"/>
      <c r="AC836" s="228"/>
      <c r="AD836" s="228"/>
      <c r="AE836" s="228"/>
      <c r="AF836" s="228"/>
      <c r="AG836" s="228"/>
      <c r="AH836" s="228"/>
      <c r="AI836" s="228"/>
      <c r="AJ836" s="228"/>
      <c r="AK836" s="228"/>
      <c r="AL836" s="228"/>
      <c r="AM836" s="228"/>
      <c r="AN836" s="228"/>
      <c r="AO836" s="228"/>
      <c r="AP836" s="228"/>
      <c r="AQ836" s="228"/>
      <c r="AR836" s="228"/>
      <c r="AS836" s="228"/>
      <c r="AT836" s="228"/>
      <c r="AU836" s="228"/>
      <c r="AV836" s="228"/>
      <c r="AW836" s="228"/>
      <c r="AX836" s="228"/>
      <c r="AY836" s="228"/>
      <c r="AZ836" s="228"/>
      <c r="BA836" s="228"/>
      <c r="BB836" s="228"/>
      <c r="BC836" s="228"/>
      <c r="BD836" s="100"/>
      <c r="BE836" s="100"/>
      <c r="BF836" s="100"/>
      <c r="BG836" s="100"/>
      <c r="BH836" s="100"/>
      <c r="BI836" s="100"/>
      <c r="BJ836" s="100"/>
      <c r="BK836" s="12"/>
      <c r="BL836" s="12"/>
    </row>
    <row r="837" spans="1:64" ht="12.75" hidden="1" customHeight="1" outlineLevel="1">
      <c r="A837" s="9"/>
      <c r="B837" s="9"/>
      <c r="C837" s="44"/>
      <c r="D837" s="270" t="str">
        <f>Asset12</f>
        <v>premises</v>
      </c>
      <c r="E837" s="9"/>
      <c r="F837" s="9"/>
      <c r="G837" s="204">
        <f>'Adjustment for previous period'!G521</f>
        <v>-1.7554403275244403</v>
      </c>
      <c r="H837" s="111">
        <f t="shared" ref="H837:Q837" si="189">H967+H999</f>
        <v>-1.1144539984028849</v>
      </c>
      <c r="I837" s="111">
        <f t="shared" si="189"/>
        <v>-1.3213040168694434</v>
      </c>
      <c r="J837" s="111">
        <f t="shared" si="189"/>
        <v>-1.25390718706366</v>
      </c>
      <c r="K837" s="111">
        <f t="shared" si="189"/>
        <v>-0.93405884143921591</v>
      </c>
      <c r="L837" s="111">
        <f t="shared" si="189"/>
        <v>-1.0467218806057519</v>
      </c>
      <c r="M837" s="111">
        <f t="shared" si="189"/>
        <v>-0.99825362944196561</v>
      </c>
      <c r="N837" s="111">
        <f t="shared" si="189"/>
        <v>0</v>
      </c>
      <c r="O837" s="111">
        <f t="shared" si="189"/>
        <v>0</v>
      </c>
      <c r="P837" s="111">
        <f t="shared" si="189"/>
        <v>0</v>
      </c>
      <c r="Q837" s="111">
        <f t="shared" si="189"/>
        <v>0</v>
      </c>
      <c r="R837" s="29"/>
      <c r="S837" s="100"/>
      <c r="T837" s="100"/>
      <c r="U837" s="100"/>
      <c r="V837" s="100"/>
      <c r="W837" s="100"/>
      <c r="X837" s="100"/>
      <c r="Y837" s="100"/>
      <c r="Z837" s="100"/>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100"/>
      <c r="BE837" s="100"/>
      <c r="BF837" s="100"/>
      <c r="BG837" s="100"/>
      <c r="BH837" s="100"/>
      <c r="BI837" s="100"/>
      <c r="BJ837" s="100"/>
      <c r="BK837" s="12"/>
      <c r="BL837" s="12"/>
    </row>
    <row r="838" spans="1:64" ht="12.75" hidden="1" customHeight="1" outlineLevel="1">
      <c r="A838" s="9"/>
      <c r="B838" s="9"/>
      <c r="C838" s="44"/>
      <c r="D838" s="270" t="str">
        <f>Asset13</f>
        <v>Land</v>
      </c>
      <c r="E838" s="9"/>
      <c r="F838" s="9"/>
      <c r="G838" s="204">
        <f>'Adjustment for previous period'!G522</f>
        <v>2.5060166229602889</v>
      </c>
      <c r="H838" s="111">
        <f t="shared" ref="H838:Q838" si="190">H968+H1000</f>
        <v>3.528825378559989</v>
      </c>
      <c r="I838" s="111">
        <f t="shared" si="190"/>
        <v>2.0933709872813515</v>
      </c>
      <c r="J838" s="111">
        <f t="shared" si="190"/>
        <v>2.6967963081813298</v>
      </c>
      <c r="K838" s="111">
        <f t="shared" si="190"/>
        <v>3.2207388667916224</v>
      </c>
      <c r="L838" s="111">
        <f t="shared" si="190"/>
        <v>2.3363075694061086</v>
      </c>
      <c r="M838" s="111">
        <f t="shared" si="190"/>
        <v>2.6528242494545302</v>
      </c>
      <c r="N838" s="111">
        <f t="shared" si="190"/>
        <v>0</v>
      </c>
      <c r="O838" s="111">
        <f t="shared" si="190"/>
        <v>0</v>
      </c>
      <c r="P838" s="111">
        <f t="shared" si="190"/>
        <v>0</v>
      </c>
      <c r="Q838" s="111">
        <f t="shared" si="190"/>
        <v>0</v>
      </c>
      <c r="R838" s="29"/>
      <c r="S838" s="100"/>
      <c r="T838" s="100"/>
      <c r="U838" s="100"/>
      <c r="V838" s="100"/>
      <c r="W838" s="100"/>
      <c r="X838" s="100"/>
      <c r="Y838" s="100"/>
      <c r="Z838" s="100"/>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100"/>
      <c r="BE838" s="100"/>
      <c r="BF838" s="100"/>
      <c r="BG838" s="100"/>
      <c r="BH838" s="100"/>
      <c r="BI838" s="100"/>
      <c r="BJ838" s="100"/>
      <c r="BK838" s="12"/>
      <c r="BL838" s="12"/>
    </row>
    <row r="839" spans="1:64" ht="12.75" hidden="1" customHeight="1" outlineLevel="1">
      <c r="A839" s="9"/>
      <c r="B839" s="9"/>
      <c r="C839" s="44"/>
      <c r="D839" s="270" t="str">
        <f>Asset14</f>
        <v>Easements</v>
      </c>
      <c r="E839" s="9"/>
      <c r="F839" s="9"/>
      <c r="G839" s="204">
        <f>'Adjustment for previous period'!G523</f>
        <v>2.7593897982454862</v>
      </c>
      <c r="H839" s="111">
        <f t="shared" ref="H839:Q839" si="191">H969+H1001</f>
        <v>4.0158981762199319</v>
      </c>
      <c r="I839" s="111">
        <f t="shared" si="191"/>
        <v>2.3823124774186062</v>
      </c>
      <c r="J839" s="111">
        <f t="shared" si="191"/>
        <v>3.0629731852524928</v>
      </c>
      <c r="K839" s="111">
        <f t="shared" si="191"/>
        <v>3.6755678223029795</v>
      </c>
      <c r="L839" s="111">
        <f t="shared" si="191"/>
        <v>2.691815312303405</v>
      </c>
      <c r="M839" s="111">
        <f t="shared" si="191"/>
        <v>3.1200586574425646</v>
      </c>
      <c r="N839" s="111">
        <f t="shared" si="191"/>
        <v>0</v>
      </c>
      <c r="O839" s="111">
        <f t="shared" si="191"/>
        <v>0</v>
      </c>
      <c r="P839" s="111">
        <f t="shared" si="191"/>
        <v>0</v>
      </c>
      <c r="Q839" s="111">
        <f t="shared" si="191"/>
        <v>0</v>
      </c>
      <c r="R839" s="29"/>
      <c r="S839" s="100"/>
      <c r="T839" s="100"/>
      <c r="U839" s="100"/>
      <c r="V839" s="100"/>
      <c r="W839" s="100"/>
      <c r="X839" s="100"/>
      <c r="Y839" s="100"/>
      <c r="Z839" s="100"/>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100"/>
      <c r="BE839" s="100"/>
      <c r="BF839" s="100"/>
      <c r="BG839" s="100"/>
      <c r="BH839" s="100"/>
      <c r="BI839" s="100"/>
      <c r="BJ839" s="100"/>
      <c r="BK839" s="12"/>
      <c r="BL839" s="12"/>
    </row>
    <row r="840" spans="1:64" ht="12.75" hidden="1" customHeight="1" outlineLevel="1">
      <c r="A840" s="9"/>
      <c r="B840" s="9"/>
      <c r="C840" s="44"/>
      <c r="D840" s="270">
        <f>Asset15</f>
        <v>0</v>
      </c>
      <c r="E840" s="9"/>
      <c r="F840" s="9"/>
      <c r="G840" s="204">
        <f>'Adjustment for previous period'!G524</f>
        <v>0</v>
      </c>
      <c r="H840" s="111">
        <f t="shared" ref="H840:Q840" si="192">H970+H1002</f>
        <v>0</v>
      </c>
      <c r="I840" s="111">
        <f t="shared" si="192"/>
        <v>0</v>
      </c>
      <c r="J840" s="111">
        <f t="shared" si="192"/>
        <v>0</v>
      </c>
      <c r="K840" s="111">
        <f t="shared" si="192"/>
        <v>0</v>
      </c>
      <c r="L840" s="111">
        <f t="shared" si="192"/>
        <v>0</v>
      </c>
      <c r="M840" s="111">
        <f t="shared" si="192"/>
        <v>0</v>
      </c>
      <c r="N840" s="111">
        <f t="shared" si="192"/>
        <v>0</v>
      </c>
      <c r="O840" s="111">
        <f t="shared" si="192"/>
        <v>0</v>
      </c>
      <c r="P840" s="111">
        <f t="shared" si="192"/>
        <v>0</v>
      </c>
      <c r="Q840" s="111">
        <f t="shared" si="192"/>
        <v>0</v>
      </c>
      <c r="R840" s="29"/>
      <c r="S840" s="100"/>
      <c r="T840" s="100"/>
      <c r="U840" s="100"/>
      <c r="V840" s="100"/>
      <c r="W840" s="100"/>
      <c r="X840" s="100"/>
      <c r="Y840" s="100"/>
      <c r="Z840" s="100"/>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100"/>
      <c r="BE840" s="100"/>
      <c r="BF840" s="100"/>
      <c r="BG840" s="100"/>
      <c r="BH840" s="100"/>
      <c r="BI840" s="100"/>
      <c r="BJ840" s="100"/>
      <c r="BK840" s="12"/>
      <c r="BL840" s="12"/>
    </row>
    <row r="841" spans="1:64" ht="12.75" hidden="1" customHeight="1" outlineLevel="1">
      <c r="A841" s="9"/>
      <c r="B841" s="9"/>
      <c r="C841" s="44"/>
      <c r="D841" s="270">
        <f>Asset16</f>
        <v>0</v>
      </c>
      <c r="E841" s="9"/>
      <c r="F841" s="9"/>
      <c r="G841" s="204">
        <f>'Adjustment for previous period'!G525</f>
        <v>0</v>
      </c>
      <c r="H841" s="111">
        <f t="shared" ref="H841:Q841" si="193">H971+H1003</f>
        <v>0</v>
      </c>
      <c r="I841" s="111">
        <f t="shared" si="193"/>
        <v>0</v>
      </c>
      <c r="J841" s="111">
        <f t="shared" si="193"/>
        <v>0</v>
      </c>
      <c r="K841" s="111">
        <f t="shared" si="193"/>
        <v>0</v>
      </c>
      <c r="L841" s="111">
        <f t="shared" si="193"/>
        <v>0</v>
      </c>
      <c r="M841" s="111">
        <f t="shared" si="193"/>
        <v>0</v>
      </c>
      <c r="N841" s="111">
        <f t="shared" si="193"/>
        <v>0</v>
      </c>
      <c r="O841" s="111">
        <f t="shared" si="193"/>
        <v>0</v>
      </c>
      <c r="P841" s="111">
        <f t="shared" si="193"/>
        <v>0</v>
      </c>
      <c r="Q841" s="111">
        <f t="shared" si="193"/>
        <v>0</v>
      </c>
      <c r="R841" s="29"/>
      <c r="S841" s="100"/>
      <c r="T841" s="100"/>
      <c r="U841" s="100"/>
      <c r="V841" s="100"/>
      <c r="W841" s="100"/>
      <c r="X841" s="100"/>
      <c r="Y841" s="100"/>
      <c r="Z841" s="100"/>
      <c r="AA841" s="228"/>
      <c r="AB841" s="228"/>
      <c r="AC841" s="228"/>
      <c r="AD841" s="228"/>
      <c r="AE841" s="228"/>
      <c r="AF841" s="228"/>
      <c r="AG841" s="228"/>
      <c r="AH841" s="228"/>
      <c r="AI841" s="228"/>
      <c r="AJ841" s="228"/>
      <c r="AK841" s="228"/>
      <c r="AL841" s="228"/>
      <c r="AM841" s="228"/>
      <c r="AN841" s="228"/>
      <c r="AO841" s="228"/>
      <c r="AP841" s="228"/>
      <c r="AQ841" s="228"/>
      <c r="AR841" s="228"/>
      <c r="AS841" s="228"/>
      <c r="AT841" s="228"/>
      <c r="AU841" s="228"/>
      <c r="AV841" s="228"/>
      <c r="AW841" s="228"/>
      <c r="AX841" s="228"/>
      <c r="AY841" s="228"/>
      <c r="AZ841" s="228"/>
      <c r="BA841" s="228"/>
      <c r="BB841" s="228"/>
      <c r="BC841" s="228"/>
      <c r="BD841" s="100"/>
      <c r="BE841" s="100"/>
      <c r="BF841" s="100"/>
      <c r="BG841" s="100"/>
      <c r="BH841" s="100"/>
      <c r="BI841" s="100"/>
      <c r="BJ841" s="100"/>
      <c r="BK841" s="12"/>
      <c r="BL841" s="12"/>
    </row>
    <row r="842" spans="1:64" ht="12.75" hidden="1" customHeight="1" outlineLevel="1">
      <c r="A842" s="9"/>
      <c r="B842" s="9"/>
      <c r="C842" s="44"/>
      <c r="D842" s="270">
        <f>Asset17</f>
        <v>0</v>
      </c>
      <c r="E842" s="9"/>
      <c r="F842" s="9"/>
      <c r="G842" s="204">
        <f>'Adjustment for previous period'!G526</f>
        <v>0</v>
      </c>
      <c r="H842" s="111">
        <f t="shared" ref="H842:Q842" si="194">H972+H1004</f>
        <v>0</v>
      </c>
      <c r="I842" s="111">
        <f t="shared" si="194"/>
        <v>0</v>
      </c>
      <c r="J842" s="111">
        <f t="shared" si="194"/>
        <v>0</v>
      </c>
      <c r="K842" s="111">
        <f t="shared" si="194"/>
        <v>0</v>
      </c>
      <c r="L842" s="111">
        <f t="shared" si="194"/>
        <v>0</v>
      </c>
      <c r="M842" s="111">
        <f t="shared" si="194"/>
        <v>0</v>
      </c>
      <c r="N842" s="111">
        <f t="shared" si="194"/>
        <v>0</v>
      </c>
      <c r="O842" s="111">
        <f t="shared" si="194"/>
        <v>0</v>
      </c>
      <c r="P842" s="111">
        <f t="shared" si="194"/>
        <v>0</v>
      </c>
      <c r="Q842" s="111">
        <f t="shared" si="194"/>
        <v>0</v>
      </c>
      <c r="R842" s="29"/>
      <c r="S842" s="100"/>
      <c r="T842" s="100"/>
      <c r="U842" s="100"/>
      <c r="V842" s="100"/>
      <c r="W842" s="100"/>
      <c r="X842" s="100"/>
      <c r="Y842" s="100"/>
      <c r="Z842" s="100"/>
      <c r="AA842" s="228"/>
      <c r="AB842" s="228"/>
      <c r="AC842" s="228"/>
      <c r="AD842" s="228"/>
      <c r="AE842" s="228"/>
      <c r="AF842" s="228"/>
      <c r="AG842" s="228"/>
      <c r="AH842" s="228"/>
      <c r="AI842" s="228"/>
      <c r="AJ842" s="228"/>
      <c r="AK842" s="228"/>
      <c r="AL842" s="228"/>
      <c r="AM842" s="228"/>
      <c r="AN842" s="228"/>
      <c r="AO842" s="228"/>
      <c r="AP842" s="228"/>
      <c r="AQ842" s="228"/>
      <c r="AR842" s="228"/>
      <c r="AS842" s="228"/>
      <c r="AT842" s="228"/>
      <c r="AU842" s="228"/>
      <c r="AV842" s="228"/>
      <c r="AW842" s="228"/>
      <c r="AX842" s="228"/>
      <c r="AY842" s="228"/>
      <c r="AZ842" s="228"/>
      <c r="BA842" s="228"/>
      <c r="BB842" s="228"/>
      <c r="BC842" s="228"/>
      <c r="BD842" s="100"/>
      <c r="BE842" s="100"/>
      <c r="BF842" s="100"/>
      <c r="BG842" s="100"/>
      <c r="BH842" s="100"/>
      <c r="BI842" s="100"/>
      <c r="BJ842" s="100"/>
      <c r="BK842" s="12"/>
      <c r="BL842" s="12"/>
    </row>
    <row r="843" spans="1:64" ht="12.75" hidden="1" customHeight="1" outlineLevel="1">
      <c r="A843" s="9"/>
      <c r="B843" s="9"/>
      <c r="C843" s="44"/>
      <c r="D843" s="270">
        <f>Asset18</f>
        <v>0</v>
      </c>
      <c r="E843" s="9"/>
      <c r="F843" s="9"/>
      <c r="G843" s="204">
        <f>'Adjustment for previous period'!G527</f>
        <v>0</v>
      </c>
      <c r="H843" s="111">
        <f t="shared" ref="H843:Q843" si="195">H973+H1005</f>
        <v>0</v>
      </c>
      <c r="I843" s="111">
        <f t="shared" si="195"/>
        <v>0</v>
      </c>
      <c r="J843" s="111">
        <f t="shared" si="195"/>
        <v>0</v>
      </c>
      <c r="K843" s="111">
        <f t="shared" si="195"/>
        <v>0</v>
      </c>
      <c r="L843" s="111">
        <f t="shared" si="195"/>
        <v>0</v>
      </c>
      <c r="M843" s="111">
        <f t="shared" si="195"/>
        <v>0</v>
      </c>
      <c r="N843" s="111">
        <f t="shared" si="195"/>
        <v>0</v>
      </c>
      <c r="O843" s="111">
        <f t="shared" si="195"/>
        <v>0</v>
      </c>
      <c r="P843" s="111">
        <f t="shared" si="195"/>
        <v>0</v>
      </c>
      <c r="Q843" s="111">
        <f t="shared" si="195"/>
        <v>0</v>
      </c>
      <c r="R843" s="29"/>
      <c r="S843" s="100"/>
      <c r="T843" s="100"/>
      <c r="U843" s="100"/>
      <c r="V843" s="100"/>
      <c r="W843" s="100"/>
      <c r="X843" s="100"/>
      <c r="Y843" s="100"/>
      <c r="Z843" s="100"/>
      <c r="AA843" s="228"/>
      <c r="AB843" s="228"/>
      <c r="AC843" s="228"/>
      <c r="AD843" s="228"/>
      <c r="AE843" s="228"/>
      <c r="AF843" s="228"/>
      <c r="AG843" s="228"/>
      <c r="AH843" s="228"/>
      <c r="AI843" s="228"/>
      <c r="AJ843" s="228"/>
      <c r="AK843" s="228"/>
      <c r="AL843" s="228"/>
      <c r="AM843" s="228"/>
      <c r="AN843" s="228"/>
      <c r="AO843" s="228"/>
      <c r="AP843" s="228"/>
      <c r="AQ843" s="228"/>
      <c r="AR843" s="228"/>
      <c r="AS843" s="228"/>
      <c r="AT843" s="228"/>
      <c r="AU843" s="228"/>
      <c r="AV843" s="228"/>
      <c r="AW843" s="228"/>
      <c r="AX843" s="228"/>
      <c r="AY843" s="228"/>
      <c r="AZ843" s="228"/>
      <c r="BA843" s="228"/>
      <c r="BB843" s="228"/>
      <c r="BC843" s="228"/>
      <c r="BD843" s="100"/>
      <c r="BE843" s="100"/>
      <c r="BF843" s="100"/>
      <c r="BG843" s="100"/>
      <c r="BH843" s="100"/>
      <c r="BI843" s="100"/>
      <c r="BJ843" s="100"/>
      <c r="BK843" s="12"/>
      <c r="BL843" s="12"/>
    </row>
    <row r="844" spans="1:64" ht="12.75" hidden="1" customHeight="1" outlineLevel="1">
      <c r="A844" s="9"/>
      <c r="B844" s="9"/>
      <c r="C844" s="44"/>
      <c r="D844" s="270">
        <f>Asset19</f>
        <v>0</v>
      </c>
      <c r="E844" s="9"/>
      <c r="F844" s="9"/>
      <c r="G844" s="204">
        <f>'Adjustment for previous period'!G528</f>
        <v>0</v>
      </c>
      <c r="H844" s="111">
        <f t="shared" ref="H844:Q844" si="196">H974+H1006</f>
        <v>0</v>
      </c>
      <c r="I844" s="111">
        <f t="shared" si="196"/>
        <v>0</v>
      </c>
      <c r="J844" s="111">
        <f t="shared" si="196"/>
        <v>0</v>
      </c>
      <c r="K844" s="111">
        <f t="shared" si="196"/>
        <v>0</v>
      </c>
      <c r="L844" s="111">
        <f t="shared" si="196"/>
        <v>0</v>
      </c>
      <c r="M844" s="111">
        <f t="shared" si="196"/>
        <v>0</v>
      </c>
      <c r="N844" s="111">
        <f t="shared" si="196"/>
        <v>0</v>
      </c>
      <c r="O844" s="111">
        <f t="shared" si="196"/>
        <v>0</v>
      </c>
      <c r="P844" s="111">
        <f t="shared" si="196"/>
        <v>0</v>
      </c>
      <c r="Q844" s="111">
        <f t="shared" si="196"/>
        <v>0</v>
      </c>
      <c r="R844" s="29"/>
      <c r="S844" s="100"/>
      <c r="T844" s="100"/>
      <c r="U844" s="100"/>
      <c r="V844" s="100"/>
      <c r="W844" s="100"/>
      <c r="X844" s="100"/>
      <c r="Y844" s="100"/>
      <c r="Z844" s="100"/>
      <c r="AA844" s="228"/>
      <c r="AB844" s="228"/>
      <c r="AC844" s="228"/>
      <c r="AD844" s="228"/>
      <c r="AE844" s="228"/>
      <c r="AF844" s="228"/>
      <c r="AG844" s="228"/>
      <c r="AH844" s="228"/>
      <c r="AI844" s="228"/>
      <c r="AJ844" s="228"/>
      <c r="AK844" s="228"/>
      <c r="AL844" s="228"/>
      <c r="AM844" s="228"/>
      <c r="AN844" s="228"/>
      <c r="AO844" s="228"/>
      <c r="AP844" s="228"/>
      <c r="AQ844" s="228"/>
      <c r="AR844" s="228"/>
      <c r="AS844" s="228"/>
      <c r="AT844" s="228"/>
      <c r="AU844" s="228"/>
      <c r="AV844" s="228"/>
      <c r="AW844" s="228"/>
      <c r="AX844" s="228"/>
      <c r="AY844" s="228"/>
      <c r="AZ844" s="228"/>
      <c r="BA844" s="228"/>
      <c r="BB844" s="228"/>
      <c r="BC844" s="228"/>
      <c r="BD844" s="100"/>
      <c r="BE844" s="100"/>
      <c r="BF844" s="100"/>
      <c r="BG844" s="100"/>
      <c r="BH844" s="100"/>
      <c r="BI844" s="100"/>
      <c r="BJ844" s="100"/>
      <c r="BK844" s="12"/>
      <c r="BL844" s="12"/>
    </row>
    <row r="845" spans="1:64" ht="12.75" hidden="1" customHeight="1" outlineLevel="1">
      <c r="A845" s="9"/>
      <c r="B845" s="9"/>
      <c r="C845" s="44"/>
      <c r="D845" s="270">
        <f>Asset20</f>
        <v>0</v>
      </c>
      <c r="E845" s="9"/>
      <c r="F845" s="9"/>
      <c r="G845" s="204">
        <f>'Adjustment for previous period'!G529</f>
        <v>0</v>
      </c>
      <c r="H845" s="111">
        <f t="shared" ref="H845:Q845" si="197">H975+H1007</f>
        <v>0</v>
      </c>
      <c r="I845" s="111">
        <f t="shared" si="197"/>
        <v>0</v>
      </c>
      <c r="J845" s="111">
        <f t="shared" si="197"/>
        <v>0</v>
      </c>
      <c r="K845" s="111">
        <f t="shared" si="197"/>
        <v>0</v>
      </c>
      <c r="L845" s="111">
        <f t="shared" si="197"/>
        <v>0</v>
      </c>
      <c r="M845" s="111">
        <f t="shared" si="197"/>
        <v>0</v>
      </c>
      <c r="N845" s="111">
        <f t="shared" si="197"/>
        <v>0</v>
      </c>
      <c r="O845" s="111">
        <f t="shared" si="197"/>
        <v>0</v>
      </c>
      <c r="P845" s="111">
        <f t="shared" si="197"/>
        <v>0</v>
      </c>
      <c r="Q845" s="111">
        <f t="shared" si="197"/>
        <v>0</v>
      </c>
      <c r="R845" s="29"/>
      <c r="S845" s="100"/>
      <c r="T845" s="100"/>
      <c r="U845" s="100"/>
      <c r="V845" s="100"/>
      <c r="W845" s="100"/>
      <c r="X845" s="100"/>
      <c r="Y845" s="100"/>
      <c r="Z845" s="100"/>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100"/>
      <c r="BE845" s="100"/>
      <c r="BF845" s="100"/>
      <c r="BG845" s="100"/>
      <c r="BH845" s="100"/>
      <c r="BI845" s="100"/>
      <c r="BJ845" s="100"/>
      <c r="BK845" s="12"/>
      <c r="BL845" s="12"/>
    </row>
    <row r="846" spans="1:64" ht="12.75" hidden="1" customHeight="1" outlineLevel="1">
      <c r="A846" s="9"/>
      <c r="B846" s="9"/>
      <c r="C846" s="44"/>
      <c r="D846" s="270">
        <f>Asset21</f>
        <v>0</v>
      </c>
      <c r="E846" s="9"/>
      <c r="F846" s="9"/>
      <c r="G846" s="204">
        <f>'Adjustment for previous period'!G530</f>
        <v>0</v>
      </c>
      <c r="H846" s="111">
        <f>H976+H1008</f>
        <v>0</v>
      </c>
      <c r="I846" s="111">
        <f t="shared" ref="I846:Q846" si="198">I976+I1008</f>
        <v>0</v>
      </c>
      <c r="J846" s="111">
        <f t="shared" si="198"/>
        <v>0</v>
      </c>
      <c r="K846" s="111">
        <f t="shared" si="198"/>
        <v>0</v>
      </c>
      <c r="L846" s="111">
        <f t="shared" si="198"/>
        <v>0</v>
      </c>
      <c r="M846" s="111">
        <f t="shared" si="198"/>
        <v>0</v>
      </c>
      <c r="N846" s="111">
        <f t="shared" si="198"/>
        <v>0</v>
      </c>
      <c r="O846" s="111">
        <f t="shared" si="198"/>
        <v>0</v>
      </c>
      <c r="P846" s="111">
        <f t="shared" si="198"/>
        <v>0</v>
      </c>
      <c r="Q846" s="111">
        <f t="shared" si="198"/>
        <v>0</v>
      </c>
      <c r="R846" s="29"/>
      <c r="S846" s="100"/>
      <c r="T846" s="100"/>
      <c r="U846" s="100"/>
      <c r="V846" s="100"/>
      <c r="W846" s="100"/>
      <c r="X846" s="100"/>
      <c r="Y846" s="100"/>
      <c r="Z846" s="100"/>
      <c r="AA846" s="228"/>
      <c r="AB846" s="228"/>
      <c r="AC846" s="228"/>
      <c r="AD846" s="228"/>
      <c r="AE846" s="228"/>
      <c r="AF846" s="228"/>
      <c r="AG846" s="228"/>
      <c r="AH846" s="228"/>
      <c r="AI846" s="228"/>
      <c r="AJ846" s="228"/>
      <c r="AK846" s="228"/>
      <c r="AL846" s="228"/>
      <c r="AM846" s="228"/>
      <c r="AN846" s="228"/>
      <c r="AO846" s="228"/>
      <c r="AP846" s="228"/>
      <c r="AQ846" s="228"/>
      <c r="AR846" s="228"/>
      <c r="AS846" s="228"/>
      <c r="AT846" s="228"/>
      <c r="AU846" s="228"/>
      <c r="AV846" s="228"/>
      <c r="AW846" s="228"/>
      <c r="AX846" s="228"/>
      <c r="AY846" s="228"/>
      <c r="AZ846" s="228"/>
      <c r="BA846" s="228"/>
      <c r="BB846" s="228"/>
      <c r="BC846" s="228"/>
      <c r="BD846" s="100"/>
      <c r="BE846" s="100"/>
      <c r="BF846" s="100"/>
      <c r="BG846" s="100"/>
      <c r="BH846" s="100"/>
      <c r="BI846" s="100"/>
      <c r="BJ846" s="100"/>
      <c r="BK846" s="12"/>
      <c r="BL846" s="12"/>
    </row>
    <row r="847" spans="1:64" ht="12.75" hidden="1" customHeight="1" outlineLevel="1">
      <c r="A847" s="9"/>
      <c r="B847" s="9"/>
      <c r="C847" s="44"/>
      <c r="D847" s="270">
        <f>Asset22</f>
        <v>0</v>
      </c>
      <c r="E847" s="9"/>
      <c r="F847" s="9"/>
      <c r="G847" s="204">
        <f>'Adjustment for previous period'!G531</f>
        <v>0</v>
      </c>
      <c r="H847" s="111">
        <f t="shared" ref="H847:Q847" si="199">H977+H1009</f>
        <v>0</v>
      </c>
      <c r="I847" s="111">
        <f t="shared" si="199"/>
        <v>0</v>
      </c>
      <c r="J847" s="111">
        <f t="shared" si="199"/>
        <v>0</v>
      </c>
      <c r="K847" s="111">
        <f t="shared" si="199"/>
        <v>0</v>
      </c>
      <c r="L847" s="111">
        <f t="shared" si="199"/>
        <v>0</v>
      </c>
      <c r="M847" s="111">
        <f t="shared" si="199"/>
        <v>0</v>
      </c>
      <c r="N847" s="111">
        <f t="shared" si="199"/>
        <v>0</v>
      </c>
      <c r="O847" s="111">
        <f t="shared" si="199"/>
        <v>0</v>
      </c>
      <c r="P847" s="111">
        <f t="shared" si="199"/>
        <v>0</v>
      </c>
      <c r="Q847" s="111">
        <f t="shared" si="199"/>
        <v>0</v>
      </c>
      <c r="R847" s="29"/>
      <c r="S847" s="100"/>
      <c r="T847" s="100"/>
      <c r="U847" s="100"/>
      <c r="V847" s="100"/>
      <c r="W847" s="100"/>
      <c r="X847" s="100"/>
      <c r="Y847" s="100"/>
      <c r="Z847" s="100"/>
      <c r="AA847" s="228"/>
      <c r="AB847" s="228"/>
      <c r="AC847" s="228"/>
      <c r="AD847" s="228"/>
      <c r="AE847" s="228"/>
      <c r="AF847" s="228"/>
      <c r="AG847" s="228"/>
      <c r="AH847" s="228"/>
      <c r="AI847" s="228"/>
      <c r="AJ847" s="228"/>
      <c r="AK847" s="228"/>
      <c r="AL847" s="228"/>
      <c r="AM847" s="228"/>
      <c r="AN847" s="228"/>
      <c r="AO847" s="228"/>
      <c r="AP847" s="228"/>
      <c r="AQ847" s="228"/>
      <c r="AR847" s="228"/>
      <c r="AS847" s="228"/>
      <c r="AT847" s="228"/>
      <c r="AU847" s="228"/>
      <c r="AV847" s="228"/>
      <c r="AW847" s="228"/>
      <c r="AX847" s="228"/>
      <c r="AY847" s="228"/>
      <c r="AZ847" s="228"/>
      <c r="BA847" s="228"/>
      <c r="BB847" s="228"/>
      <c r="BC847" s="228"/>
      <c r="BD847" s="100"/>
      <c r="BE847" s="100"/>
      <c r="BF847" s="100"/>
      <c r="BG847" s="100"/>
      <c r="BH847" s="100"/>
      <c r="BI847" s="100"/>
      <c r="BJ847" s="100"/>
      <c r="BK847" s="12"/>
      <c r="BL847" s="12"/>
    </row>
    <row r="848" spans="1:64" ht="12.75" hidden="1" customHeight="1" outlineLevel="1">
      <c r="A848" s="9"/>
      <c r="B848" s="9"/>
      <c r="C848" s="44"/>
      <c r="D848" s="270">
        <f>Asset23</f>
        <v>0</v>
      </c>
      <c r="E848" s="9"/>
      <c r="F848" s="9"/>
      <c r="G848" s="204">
        <f>'Adjustment for previous period'!G532</f>
        <v>0</v>
      </c>
      <c r="H848" s="111">
        <f t="shared" ref="H848:Q848" si="200">H978+H1010</f>
        <v>0</v>
      </c>
      <c r="I848" s="111">
        <f t="shared" si="200"/>
        <v>0</v>
      </c>
      <c r="J848" s="111">
        <f t="shared" si="200"/>
        <v>0</v>
      </c>
      <c r="K848" s="111">
        <f t="shared" si="200"/>
        <v>0</v>
      </c>
      <c r="L848" s="111">
        <f t="shared" si="200"/>
        <v>0</v>
      </c>
      <c r="M848" s="111">
        <f t="shared" si="200"/>
        <v>0</v>
      </c>
      <c r="N848" s="111">
        <f t="shared" si="200"/>
        <v>0</v>
      </c>
      <c r="O848" s="111">
        <f t="shared" si="200"/>
        <v>0</v>
      </c>
      <c r="P848" s="111">
        <f t="shared" si="200"/>
        <v>0</v>
      </c>
      <c r="Q848" s="111">
        <f t="shared" si="200"/>
        <v>0</v>
      </c>
      <c r="R848" s="29"/>
      <c r="S848" s="100"/>
      <c r="T848" s="100"/>
      <c r="U848" s="100"/>
      <c r="V848" s="100"/>
      <c r="W848" s="100"/>
      <c r="X848" s="100"/>
      <c r="Y848" s="100"/>
      <c r="Z848" s="100"/>
      <c r="AA848" s="228"/>
      <c r="AB848" s="228"/>
      <c r="AC848" s="228"/>
      <c r="AD848" s="228"/>
      <c r="AE848" s="228"/>
      <c r="AF848" s="228"/>
      <c r="AG848" s="228"/>
      <c r="AH848" s="228"/>
      <c r="AI848" s="228"/>
      <c r="AJ848" s="228"/>
      <c r="AK848" s="228"/>
      <c r="AL848" s="228"/>
      <c r="AM848" s="228"/>
      <c r="AN848" s="228"/>
      <c r="AO848" s="228"/>
      <c r="AP848" s="228"/>
      <c r="AQ848" s="228"/>
      <c r="AR848" s="228"/>
      <c r="AS848" s="228"/>
      <c r="AT848" s="228"/>
      <c r="AU848" s="228"/>
      <c r="AV848" s="228"/>
      <c r="AW848" s="228"/>
      <c r="AX848" s="228"/>
      <c r="AY848" s="228"/>
      <c r="AZ848" s="228"/>
      <c r="BA848" s="228"/>
      <c r="BB848" s="228"/>
      <c r="BC848" s="228"/>
      <c r="BD848" s="100"/>
      <c r="BE848" s="100"/>
      <c r="BF848" s="100"/>
      <c r="BG848" s="100"/>
      <c r="BH848" s="100"/>
      <c r="BI848" s="100"/>
      <c r="BJ848" s="100"/>
      <c r="BK848" s="12"/>
      <c r="BL848" s="12"/>
    </row>
    <row r="849" spans="1:64" ht="12.75" hidden="1" customHeight="1" outlineLevel="1">
      <c r="A849" s="9"/>
      <c r="B849" s="9"/>
      <c r="C849" s="44"/>
      <c r="D849" s="270">
        <f>Asset24</f>
        <v>0</v>
      </c>
      <c r="E849" s="9"/>
      <c r="F849" s="9"/>
      <c r="G849" s="204">
        <f>'Adjustment for previous period'!G533</f>
        <v>0</v>
      </c>
      <c r="H849" s="111">
        <f t="shared" ref="H849:Q849" si="201">H979+H1011</f>
        <v>0</v>
      </c>
      <c r="I849" s="111">
        <f t="shared" si="201"/>
        <v>0</v>
      </c>
      <c r="J849" s="111">
        <f t="shared" si="201"/>
        <v>0</v>
      </c>
      <c r="K849" s="111">
        <f t="shared" si="201"/>
        <v>0</v>
      </c>
      <c r="L849" s="111">
        <f t="shared" si="201"/>
        <v>0</v>
      </c>
      <c r="M849" s="111">
        <f t="shared" si="201"/>
        <v>0</v>
      </c>
      <c r="N849" s="111">
        <f t="shared" si="201"/>
        <v>0</v>
      </c>
      <c r="O849" s="111">
        <f t="shared" si="201"/>
        <v>0</v>
      </c>
      <c r="P849" s="111">
        <f t="shared" si="201"/>
        <v>0</v>
      </c>
      <c r="Q849" s="111">
        <f t="shared" si="201"/>
        <v>0</v>
      </c>
      <c r="R849" s="29"/>
      <c r="S849" s="100"/>
      <c r="T849" s="100"/>
      <c r="U849" s="100"/>
      <c r="V849" s="100"/>
      <c r="W849" s="100"/>
      <c r="X849" s="100"/>
      <c r="Y849" s="100"/>
      <c r="Z849" s="100"/>
      <c r="AA849" s="228"/>
      <c r="AB849" s="228"/>
      <c r="AC849" s="228"/>
      <c r="AD849" s="228"/>
      <c r="AE849" s="228"/>
      <c r="AF849" s="228"/>
      <c r="AG849" s="228"/>
      <c r="AH849" s="228"/>
      <c r="AI849" s="228"/>
      <c r="AJ849" s="228"/>
      <c r="AK849" s="228"/>
      <c r="AL849" s="228"/>
      <c r="AM849" s="228"/>
      <c r="AN849" s="228"/>
      <c r="AO849" s="228"/>
      <c r="AP849" s="228"/>
      <c r="AQ849" s="228"/>
      <c r="AR849" s="228"/>
      <c r="AS849" s="228"/>
      <c r="AT849" s="228"/>
      <c r="AU849" s="228"/>
      <c r="AV849" s="228"/>
      <c r="AW849" s="228"/>
      <c r="AX849" s="228"/>
      <c r="AY849" s="228"/>
      <c r="AZ849" s="228"/>
      <c r="BA849" s="228"/>
      <c r="BB849" s="228"/>
      <c r="BC849" s="228"/>
      <c r="BD849" s="100"/>
      <c r="BE849" s="100"/>
      <c r="BF849" s="100"/>
      <c r="BG849" s="100"/>
      <c r="BH849" s="100"/>
      <c r="BI849" s="100"/>
      <c r="BJ849" s="100"/>
      <c r="BK849" s="12"/>
      <c r="BL849" s="12"/>
    </row>
    <row r="850" spans="1:64" ht="12.75" hidden="1" customHeight="1" outlineLevel="1">
      <c r="A850" s="9"/>
      <c r="B850" s="9"/>
      <c r="C850" s="44"/>
      <c r="D850" s="270">
        <f>Asset25</f>
        <v>0</v>
      </c>
      <c r="E850" s="9"/>
      <c r="F850" s="9"/>
      <c r="G850" s="204">
        <f>'Adjustment for previous period'!G534</f>
        <v>0</v>
      </c>
      <c r="H850" s="111">
        <f t="shared" ref="H850:Q850" si="202">H980+H1012</f>
        <v>0</v>
      </c>
      <c r="I850" s="111">
        <f t="shared" si="202"/>
        <v>0</v>
      </c>
      <c r="J850" s="111">
        <f t="shared" si="202"/>
        <v>0</v>
      </c>
      <c r="K850" s="111">
        <f t="shared" si="202"/>
        <v>0</v>
      </c>
      <c r="L850" s="111">
        <f t="shared" si="202"/>
        <v>0</v>
      </c>
      <c r="M850" s="111">
        <f t="shared" si="202"/>
        <v>0</v>
      </c>
      <c r="N850" s="111">
        <f t="shared" si="202"/>
        <v>0</v>
      </c>
      <c r="O850" s="111">
        <f t="shared" si="202"/>
        <v>0</v>
      </c>
      <c r="P850" s="111">
        <f t="shared" si="202"/>
        <v>0</v>
      </c>
      <c r="Q850" s="111">
        <f t="shared" si="202"/>
        <v>0</v>
      </c>
      <c r="R850" s="29"/>
      <c r="S850" s="100"/>
      <c r="T850" s="100"/>
      <c r="U850" s="100"/>
      <c r="V850" s="100"/>
      <c r="W850" s="100"/>
      <c r="X850" s="100"/>
      <c r="Y850" s="100"/>
      <c r="Z850" s="100"/>
      <c r="AA850" s="228"/>
      <c r="AB850" s="228"/>
      <c r="AC850" s="228"/>
      <c r="AD850" s="228"/>
      <c r="AE850" s="228"/>
      <c r="AF850" s="228"/>
      <c r="AG850" s="228"/>
      <c r="AH850" s="228"/>
      <c r="AI850" s="228"/>
      <c r="AJ850" s="228"/>
      <c r="AK850" s="228"/>
      <c r="AL850" s="228"/>
      <c r="AM850" s="228"/>
      <c r="AN850" s="228"/>
      <c r="AO850" s="228"/>
      <c r="AP850" s="228"/>
      <c r="AQ850" s="228"/>
      <c r="AR850" s="228"/>
      <c r="AS850" s="228"/>
      <c r="AT850" s="228"/>
      <c r="AU850" s="228"/>
      <c r="AV850" s="228"/>
      <c r="AW850" s="228"/>
      <c r="AX850" s="228"/>
      <c r="AY850" s="228"/>
      <c r="AZ850" s="228"/>
      <c r="BA850" s="228"/>
      <c r="BB850" s="228"/>
      <c r="BC850" s="228"/>
      <c r="BD850" s="100"/>
      <c r="BE850" s="100"/>
      <c r="BF850" s="100"/>
      <c r="BG850" s="100"/>
      <c r="BH850" s="100"/>
      <c r="BI850" s="100"/>
      <c r="BJ850" s="100"/>
      <c r="BK850" s="12"/>
      <c r="BL850" s="12"/>
    </row>
    <row r="851" spans="1:64" ht="12.75" hidden="1" customHeight="1" outlineLevel="1">
      <c r="A851" s="9"/>
      <c r="B851" s="9"/>
      <c r="C851" s="44"/>
      <c r="D851" s="270">
        <f>Asset26</f>
        <v>0</v>
      </c>
      <c r="E851" s="9"/>
      <c r="F851" s="9"/>
      <c r="G851" s="204">
        <f>'Adjustment for previous period'!G535</f>
        <v>0</v>
      </c>
      <c r="H851" s="111">
        <f t="shared" ref="H851:Q851" si="203">H981+H1013</f>
        <v>0</v>
      </c>
      <c r="I851" s="111">
        <f t="shared" si="203"/>
        <v>0</v>
      </c>
      <c r="J851" s="111">
        <f t="shared" si="203"/>
        <v>0</v>
      </c>
      <c r="K851" s="111">
        <f t="shared" si="203"/>
        <v>0</v>
      </c>
      <c r="L851" s="111">
        <f t="shared" si="203"/>
        <v>0</v>
      </c>
      <c r="M851" s="111">
        <f t="shared" si="203"/>
        <v>0</v>
      </c>
      <c r="N851" s="111">
        <f t="shared" si="203"/>
        <v>0</v>
      </c>
      <c r="O851" s="111">
        <f t="shared" si="203"/>
        <v>0</v>
      </c>
      <c r="P851" s="111">
        <f t="shared" si="203"/>
        <v>0</v>
      </c>
      <c r="Q851" s="111">
        <f t="shared" si="203"/>
        <v>0</v>
      </c>
      <c r="R851" s="29"/>
      <c r="S851" s="100"/>
      <c r="T851" s="100"/>
      <c r="U851" s="100"/>
      <c r="V851" s="100"/>
      <c r="W851" s="100"/>
      <c r="X851" s="100"/>
      <c r="Y851" s="100"/>
      <c r="Z851" s="100"/>
      <c r="AA851" s="228"/>
      <c r="AB851" s="228"/>
      <c r="AC851" s="228"/>
      <c r="AD851" s="228"/>
      <c r="AE851" s="228"/>
      <c r="AF851" s="228"/>
      <c r="AG851" s="228"/>
      <c r="AH851" s="228"/>
      <c r="AI851" s="228"/>
      <c r="AJ851" s="228"/>
      <c r="AK851" s="228"/>
      <c r="AL851" s="228"/>
      <c r="AM851" s="228"/>
      <c r="AN851" s="228"/>
      <c r="AO851" s="228"/>
      <c r="AP851" s="228"/>
      <c r="AQ851" s="228"/>
      <c r="AR851" s="228"/>
      <c r="AS851" s="228"/>
      <c r="AT851" s="228"/>
      <c r="AU851" s="228"/>
      <c r="AV851" s="228"/>
      <c r="AW851" s="228"/>
      <c r="AX851" s="228"/>
      <c r="AY851" s="228"/>
      <c r="AZ851" s="228"/>
      <c r="BA851" s="228"/>
      <c r="BB851" s="228"/>
      <c r="BC851" s="228"/>
      <c r="BD851" s="100"/>
      <c r="BE851" s="100"/>
      <c r="BF851" s="100"/>
      <c r="BG851" s="100"/>
      <c r="BH851" s="100"/>
      <c r="BI851" s="100"/>
      <c r="BJ851" s="100"/>
      <c r="BK851" s="12"/>
      <c r="BL851" s="12"/>
    </row>
    <row r="852" spans="1:64" ht="12.75" hidden="1" customHeight="1" outlineLevel="1">
      <c r="A852" s="9"/>
      <c r="B852" s="9"/>
      <c r="C852" s="44"/>
      <c r="D852" s="270">
        <f>Asset27</f>
        <v>0</v>
      </c>
      <c r="E852" s="9"/>
      <c r="F852" s="9"/>
      <c r="G852" s="204">
        <f>'Adjustment for previous period'!G536</f>
        <v>0</v>
      </c>
      <c r="H852" s="111">
        <f t="shared" ref="H852:Q852" si="204">H982+H1014</f>
        <v>0</v>
      </c>
      <c r="I852" s="111">
        <f t="shared" si="204"/>
        <v>0</v>
      </c>
      <c r="J852" s="111">
        <f t="shared" si="204"/>
        <v>0</v>
      </c>
      <c r="K852" s="111">
        <f t="shared" si="204"/>
        <v>0</v>
      </c>
      <c r="L852" s="111">
        <f t="shared" si="204"/>
        <v>0</v>
      </c>
      <c r="M852" s="111">
        <f t="shared" si="204"/>
        <v>0</v>
      </c>
      <c r="N852" s="111">
        <f t="shared" si="204"/>
        <v>0</v>
      </c>
      <c r="O852" s="111">
        <f t="shared" si="204"/>
        <v>0</v>
      </c>
      <c r="P852" s="111">
        <f t="shared" si="204"/>
        <v>0</v>
      </c>
      <c r="Q852" s="111">
        <f t="shared" si="204"/>
        <v>0</v>
      </c>
      <c r="R852" s="29"/>
      <c r="S852" s="100"/>
      <c r="T852" s="100"/>
      <c r="U852" s="100"/>
      <c r="V852" s="100"/>
      <c r="W852" s="100"/>
      <c r="X852" s="100"/>
      <c r="Y852" s="100"/>
      <c r="Z852" s="100"/>
      <c r="AA852" s="228"/>
      <c r="AB852" s="228"/>
      <c r="AC852" s="228"/>
      <c r="AD852" s="228"/>
      <c r="AE852" s="228"/>
      <c r="AF852" s="228"/>
      <c r="AG852" s="228"/>
      <c r="AH852" s="228"/>
      <c r="AI852" s="228"/>
      <c r="AJ852" s="228"/>
      <c r="AK852" s="228"/>
      <c r="AL852" s="228"/>
      <c r="AM852" s="228"/>
      <c r="AN852" s="228"/>
      <c r="AO852" s="228"/>
      <c r="AP852" s="228"/>
      <c r="AQ852" s="228"/>
      <c r="AR852" s="228"/>
      <c r="AS852" s="228"/>
      <c r="AT852" s="228"/>
      <c r="AU852" s="228"/>
      <c r="AV852" s="228"/>
      <c r="AW852" s="228"/>
      <c r="AX852" s="228"/>
      <c r="AY852" s="228"/>
      <c r="AZ852" s="228"/>
      <c r="BA852" s="228"/>
      <c r="BB852" s="228"/>
      <c r="BC852" s="228"/>
      <c r="BD852" s="100"/>
      <c r="BE852" s="100"/>
      <c r="BF852" s="100"/>
      <c r="BG852" s="100"/>
      <c r="BH852" s="100"/>
      <c r="BI852" s="100"/>
      <c r="BJ852" s="100"/>
      <c r="BK852" s="12"/>
      <c r="BL852" s="12"/>
    </row>
    <row r="853" spans="1:64" ht="12.75" hidden="1" customHeight="1" outlineLevel="1">
      <c r="A853" s="9"/>
      <c r="B853" s="9"/>
      <c r="C853" s="44"/>
      <c r="D853" s="270">
        <f>Asset28</f>
        <v>0</v>
      </c>
      <c r="E853" s="9"/>
      <c r="F853" s="9"/>
      <c r="G853" s="204">
        <f>'Adjustment for previous period'!G537</f>
        <v>0</v>
      </c>
      <c r="H853" s="111">
        <f t="shared" ref="H853:Q853" si="205">H983+H1015</f>
        <v>0</v>
      </c>
      <c r="I853" s="111">
        <f t="shared" si="205"/>
        <v>0</v>
      </c>
      <c r="J853" s="111">
        <f t="shared" si="205"/>
        <v>0</v>
      </c>
      <c r="K853" s="111">
        <f t="shared" si="205"/>
        <v>0</v>
      </c>
      <c r="L853" s="111">
        <f t="shared" si="205"/>
        <v>0</v>
      </c>
      <c r="M853" s="111">
        <f t="shared" si="205"/>
        <v>0</v>
      </c>
      <c r="N853" s="111">
        <f t="shared" si="205"/>
        <v>0</v>
      </c>
      <c r="O853" s="111">
        <f t="shared" si="205"/>
        <v>0</v>
      </c>
      <c r="P853" s="111">
        <f t="shared" si="205"/>
        <v>0</v>
      </c>
      <c r="Q853" s="111">
        <f t="shared" si="205"/>
        <v>0</v>
      </c>
      <c r="R853" s="29"/>
      <c r="S853" s="100"/>
      <c r="T853" s="100"/>
      <c r="U853" s="100"/>
      <c r="V853" s="100"/>
      <c r="W853" s="100"/>
      <c r="X853" s="100"/>
      <c r="Y853" s="100"/>
      <c r="Z853" s="100"/>
      <c r="AA853" s="228"/>
      <c r="AB853" s="228"/>
      <c r="AC853" s="228"/>
      <c r="AD853" s="228"/>
      <c r="AE853" s="228"/>
      <c r="AF853" s="228"/>
      <c r="AG853" s="228"/>
      <c r="AH853" s="228"/>
      <c r="AI853" s="228"/>
      <c r="AJ853" s="228"/>
      <c r="AK853" s="228"/>
      <c r="AL853" s="228"/>
      <c r="AM853" s="228"/>
      <c r="AN853" s="228"/>
      <c r="AO853" s="228"/>
      <c r="AP853" s="228"/>
      <c r="AQ853" s="228"/>
      <c r="AR853" s="228"/>
      <c r="AS853" s="228"/>
      <c r="AT853" s="228"/>
      <c r="AU853" s="228"/>
      <c r="AV853" s="228"/>
      <c r="AW853" s="228"/>
      <c r="AX853" s="228"/>
      <c r="AY853" s="228"/>
      <c r="AZ853" s="228"/>
      <c r="BA853" s="228"/>
      <c r="BB853" s="228"/>
      <c r="BC853" s="228"/>
      <c r="BD853" s="100"/>
      <c r="BE853" s="100"/>
      <c r="BF853" s="100"/>
      <c r="BG853" s="100"/>
      <c r="BH853" s="100"/>
      <c r="BI853" s="100"/>
      <c r="BJ853" s="100"/>
      <c r="BK853" s="12"/>
      <c r="BL853" s="12"/>
    </row>
    <row r="854" spans="1:64" ht="12.75" hidden="1" customHeight="1" outlineLevel="1">
      <c r="A854" s="9"/>
      <c r="B854" s="9"/>
      <c r="C854" s="44"/>
      <c r="D854" s="270">
        <f>Asset29</f>
        <v>0</v>
      </c>
      <c r="E854" s="9"/>
      <c r="F854" s="9"/>
      <c r="G854" s="204">
        <f>'Adjustment for previous period'!G538</f>
        <v>0</v>
      </c>
      <c r="H854" s="111">
        <f t="shared" ref="H854:Q854" si="206">H984+H1016</f>
        <v>0</v>
      </c>
      <c r="I854" s="111">
        <f t="shared" si="206"/>
        <v>0</v>
      </c>
      <c r="J854" s="111">
        <f t="shared" si="206"/>
        <v>0</v>
      </c>
      <c r="K854" s="111">
        <f t="shared" si="206"/>
        <v>0</v>
      </c>
      <c r="L854" s="111">
        <f t="shared" si="206"/>
        <v>0</v>
      </c>
      <c r="M854" s="111">
        <f t="shared" si="206"/>
        <v>0</v>
      </c>
      <c r="N854" s="111">
        <f t="shared" si="206"/>
        <v>0</v>
      </c>
      <c r="O854" s="111">
        <f t="shared" si="206"/>
        <v>0</v>
      </c>
      <c r="P854" s="111">
        <f t="shared" si="206"/>
        <v>0</v>
      </c>
      <c r="Q854" s="111">
        <f t="shared" si="206"/>
        <v>0</v>
      </c>
      <c r="R854" s="29"/>
      <c r="S854" s="100"/>
      <c r="T854" s="100"/>
      <c r="U854" s="100"/>
      <c r="V854" s="100"/>
      <c r="W854" s="100"/>
      <c r="X854" s="100"/>
      <c r="Y854" s="100"/>
      <c r="Z854" s="100"/>
      <c r="AA854" s="228"/>
      <c r="AB854" s="228"/>
      <c r="AC854" s="228"/>
      <c r="AD854" s="228"/>
      <c r="AE854" s="228"/>
      <c r="AF854" s="228"/>
      <c r="AG854" s="228"/>
      <c r="AH854" s="228"/>
      <c r="AI854" s="228"/>
      <c r="AJ854" s="228"/>
      <c r="AK854" s="228"/>
      <c r="AL854" s="228"/>
      <c r="AM854" s="228"/>
      <c r="AN854" s="228"/>
      <c r="AO854" s="228"/>
      <c r="AP854" s="228"/>
      <c r="AQ854" s="228"/>
      <c r="AR854" s="228"/>
      <c r="AS854" s="228"/>
      <c r="AT854" s="228"/>
      <c r="AU854" s="228"/>
      <c r="AV854" s="228"/>
      <c r="AW854" s="228"/>
      <c r="AX854" s="228"/>
      <c r="AY854" s="228"/>
      <c r="AZ854" s="228"/>
      <c r="BA854" s="228"/>
      <c r="BB854" s="228"/>
      <c r="BC854" s="228"/>
      <c r="BD854" s="100"/>
      <c r="BE854" s="100"/>
      <c r="BF854" s="100"/>
      <c r="BG854" s="100"/>
      <c r="BH854" s="100"/>
      <c r="BI854" s="100"/>
      <c r="BJ854" s="100"/>
      <c r="BK854" s="12"/>
      <c r="BL854" s="12"/>
    </row>
    <row r="855" spans="1:64" ht="12.75" hidden="1" customHeight="1" outlineLevel="1">
      <c r="A855" s="9"/>
      <c r="B855" s="9"/>
      <c r="C855" s="44"/>
      <c r="D855" s="270">
        <f>Asset30</f>
        <v>0</v>
      </c>
      <c r="E855" s="9"/>
      <c r="F855" s="9"/>
      <c r="G855" s="204">
        <f>'Adjustment for previous period'!G539</f>
        <v>0</v>
      </c>
      <c r="H855" s="111">
        <f>H985+H1017</f>
        <v>0</v>
      </c>
      <c r="I855" s="111">
        <f t="shared" ref="I855:P855" si="207">I985+I1017</f>
        <v>0</v>
      </c>
      <c r="J855" s="111">
        <f t="shared" si="207"/>
        <v>0</v>
      </c>
      <c r="K855" s="111">
        <f t="shared" si="207"/>
        <v>0</v>
      </c>
      <c r="L855" s="111">
        <f t="shared" si="207"/>
        <v>0</v>
      </c>
      <c r="M855" s="111">
        <f t="shared" si="207"/>
        <v>0</v>
      </c>
      <c r="N855" s="111">
        <f t="shared" si="207"/>
        <v>0</v>
      </c>
      <c r="O855" s="111">
        <f t="shared" si="207"/>
        <v>0</v>
      </c>
      <c r="P855" s="111">
        <f t="shared" si="207"/>
        <v>0</v>
      </c>
      <c r="Q855" s="111">
        <f>Q985+Q1017</f>
        <v>0</v>
      </c>
      <c r="R855" s="29"/>
      <c r="S855" s="100"/>
      <c r="T855" s="100"/>
      <c r="U855" s="100"/>
      <c r="V855" s="100"/>
      <c r="W855" s="100"/>
      <c r="X855" s="100"/>
      <c r="Y855" s="100"/>
      <c r="Z855" s="100"/>
      <c r="AA855" s="228"/>
      <c r="AB855" s="228"/>
      <c r="AC855" s="228"/>
      <c r="AD855" s="228"/>
      <c r="AE855" s="228"/>
      <c r="AF855" s="228"/>
      <c r="AG855" s="228"/>
      <c r="AH855" s="228"/>
      <c r="AI855" s="228"/>
      <c r="AJ855" s="228"/>
      <c r="AK855" s="228"/>
      <c r="AL855" s="228"/>
      <c r="AM855" s="228"/>
      <c r="AN855" s="228"/>
      <c r="AO855" s="228"/>
      <c r="AP855" s="228"/>
      <c r="AQ855" s="228"/>
      <c r="AR855" s="228"/>
      <c r="AS855" s="228"/>
      <c r="AT855" s="228"/>
      <c r="AU855" s="228"/>
      <c r="AV855" s="228"/>
      <c r="AW855" s="228"/>
      <c r="AX855" s="228"/>
      <c r="AY855" s="228"/>
      <c r="AZ855" s="228"/>
      <c r="BA855" s="228"/>
      <c r="BB855" s="228"/>
      <c r="BC855" s="228"/>
      <c r="BD855" s="100"/>
      <c r="BE855" s="100"/>
      <c r="BF855" s="100"/>
      <c r="BG855" s="100"/>
      <c r="BH855" s="100"/>
      <c r="BI855" s="100"/>
      <c r="BJ855" s="100"/>
      <c r="BK855" s="12"/>
      <c r="BL855" s="12"/>
    </row>
    <row r="856" spans="1:64" collapsed="1">
      <c r="A856" s="9"/>
      <c r="B856" s="9"/>
      <c r="C856" s="44"/>
      <c r="D856" s="127"/>
      <c r="E856" s="9"/>
      <c r="F856" s="9"/>
      <c r="G856" s="281"/>
      <c r="H856" s="111"/>
      <c r="I856" s="111"/>
      <c r="J856" s="111"/>
      <c r="K856" s="111"/>
      <c r="L856" s="111"/>
      <c r="M856" s="111"/>
      <c r="N856" s="29"/>
      <c r="O856" s="29"/>
      <c r="P856" s="29"/>
      <c r="Q856" s="29"/>
      <c r="R856" s="29"/>
      <c r="S856" s="100"/>
      <c r="T856" s="100"/>
      <c r="U856" s="100"/>
      <c r="V856" s="100"/>
      <c r="W856" s="100"/>
      <c r="X856" s="100"/>
      <c r="Y856" s="100"/>
      <c r="Z856" s="100"/>
      <c r="AA856" s="228"/>
      <c r="AB856" s="228"/>
      <c r="AC856" s="228"/>
      <c r="AD856" s="228"/>
      <c r="AE856" s="228"/>
      <c r="AF856" s="228"/>
      <c r="AG856" s="228"/>
      <c r="AH856" s="228"/>
      <c r="AI856" s="228"/>
      <c r="AJ856" s="228"/>
      <c r="AK856" s="228"/>
      <c r="AL856" s="228"/>
      <c r="AM856" s="228"/>
      <c r="AN856" s="228"/>
      <c r="AO856" s="228"/>
      <c r="AP856" s="228"/>
      <c r="AQ856" s="228"/>
      <c r="AR856" s="228"/>
      <c r="AS856" s="228"/>
      <c r="AT856" s="228"/>
      <c r="AU856" s="228"/>
      <c r="AV856" s="228"/>
      <c r="AW856" s="228"/>
      <c r="AX856" s="228"/>
      <c r="AY856" s="228"/>
      <c r="AZ856" s="228"/>
      <c r="BA856" s="228"/>
      <c r="BB856" s="228"/>
      <c r="BC856" s="228"/>
      <c r="BD856" s="100"/>
      <c r="BE856" s="100"/>
      <c r="BF856" s="100"/>
      <c r="BG856" s="100"/>
      <c r="BH856" s="100"/>
      <c r="BI856" s="100"/>
      <c r="BJ856" s="100"/>
      <c r="BK856" s="12"/>
      <c r="BL856" s="12"/>
    </row>
    <row r="857" spans="1:64">
      <c r="A857" s="9"/>
      <c r="B857" s="9"/>
      <c r="C857" s="44" t="s">
        <v>49</v>
      </c>
      <c r="D857" s="113"/>
      <c r="E857" s="9"/>
      <c r="F857" s="9"/>
      <c r="G857" s="312">
        <f>SUM(G858:G887)</f>
        <v>57.55983069683036</v>
      </c>
      <c r="H857" s="35"/>
      <c r="I857" s="35"/>
      <c r="J857" s="35"/>
      <c r="K857" s="35"/>
      <c r="L857" s="35"/>
      <c r="M857" s="35"/>
      <c r="N857" s="29"/>
      <c r="O857" s="29"/>
      <c r="P857" s="29"/>
      <c r="Q857" s="29"/>
      <c r="R857" s="29"/>
      <c r="S857" s="100"/>
      <c r="T857" s="100"/>
      <c r="U857" s="100"/>
      <c r="V857" s="100"/>
      <c r="W857" s="100"/>
      <c r="X857" s="100"/>
      <c r="Y857" s="100"/>
      <c r="Z857" s="100"/>
      <c r="AA857" s="228"/>
      <c r="AB857" s="228"/>
      <c r="AC857" s="228"/>
      <c r="AD857" s="228"/>
      <c r="AE857" s="228"/>
      <c r="AF857" s="228"/>
      <c r="AG857" s="228"/>
      <c r="AH857" s="228"/>
      <c r="AI857" s="228"/>
      <c r="AJ857" s="228"/>
      <c r="AK857" s="228"/>
      <c r="AL857" s="228"/>
      <c r="AM857" s="228"/>
      <c r="AN857" s="228"/>
      <c r="AO857" s="228"/>
      <c r="AP857" s="228"/>
      <c r="AQ857" s="228"/>
      <c r="AR857" s="228"/>
      <c r="AS857" s="228"/>
      <c r="AT857" s="228"/>
      <c r="AU857" s="228"/>
      <c r="AV857" s="228"/>
      <c r="AW857" s="228"/>
      <c r="AX857" s="228"/>
      <c r="AY857" s="228"/>
      <c r="AZ857" s="228"/>
      <c r="BA857" s="228"/>
      <c r="BB857" s="228"/>
      <c r="BC857" s="228"/>
      <c r="BD857" s="100"/>
      <c r="BE857" s="100"/>
      <c r="BF857" s="100"/>
      <c r="BG857" s="100"/>
      <c r="BH857" s="100"/>
      <c r="BI857" s="100"/>
      <c r="BJ857" s="100"/>
      <c r="BK857" s="12"/>
      <c r="BL857" s="12"/>
    </row>
    <row r="858" spans="1:64" hidden="1" outlineLevel="1">
      <c r="A858" s="9"/>
      <c r="B858" s="9"/>
      <c r="C858" s="9"/>
      <c r="D858" s="270" t="str">
        <f>Asset1</f>
        <v>Secondary</v>
      </c>
      <c r="E858" s="9"/>
      <c r="F858" s="9"/>
      <c r="G858" s="204">
        <f>'Adjustment for previous period'!G542</f>
        <v>-16.281207716143459</v>
      </c>
      <c r="H858" s="35"/>
      <c r="I858" s="35"/>
      <c r="J858" s="35"/>
      <c r="K858" s="35"/>
      <c r="L858" s="35"/>
      <c r="M858" s="35"/>
      <c r="N858" s="29"/>
      <c r="O858" s="29"/>
      <c r="P858" s="29"/>
      <c r="Q858" s="29"/>
      <c r="R858" s="29"/>
      <c r="S858" s="100"/>
      <c r="T858" s="100"/>
      <c r="U858" s="100"/>
      <c r="V858" s="100"/>
      <c r="W858" s="100"/>
      <c r="X858" s="100"/>
      <c r="Y858" s="100"/>
      <c r="Z858" s="100"/>
      <c r="AA858" s="228"/>
      <c r="AB858" s="228"/>
      <c r="AC858" s="228"/>
      <c r="AD858" s="228"/>
      <c r="AE858" s="228"/>
      <c r="AF858" s="228"/>
      <c r="AG858" s="228"/>
      <c r="AH858" s="228"/>
      <c r="AI858" s="228"/>
      <c r="AJ858" s="228"/>
      <c r="AK858" s="228"/>
      <c r="AL858" s="228"/>
      <c r="AM858" s="228"/>
      <c r="AN858" s="228"/>
      <c r="AO858" s="228"/>
      <c r="AP858" s="228"/>
      <c r="AQ858" s="228"/>
      <c r="AR858" s="228"/>
      <c r="AS858" s="228"/>
      <c r="AT858" s="228"/>
      <c r="AU858" s="228"/>
      <c r="AV858" s="228"/>
      <c r="AW858" s="228"/>
      <c r="AX858" s="228"/>
      <c r="AY858" s="228"/>
      <c r="AZ858" s="228"/>
      <c r="BA858" s="228"/>
      <c r="BB858" s="228"/>
      <c r="BC858" s="228"/>
      <c r="BD858" s="100"/>
      <c r="BE858" s="100"/>
      <c r="BF858" s="100"/>
      <c r="BG858" s="100"/>
      <c r="BH858" s="100"/>
      <c r="BI858" s="100"/>
      <c r="BJ858" s="100"/>
      <c r="BK858" s="12"/>
      <c r="BL858" s="12"/>
    </row>
    <row r="859" spans="1:64" hidden="1" outlineLevel="1">
      <c r="A859" s="9"/>
      <c r="B859" s="9"/>
      <c r="C859" s="44"/>
      <c r="D859" s="270" t="str">
        <f>Asset2</f>
        <v>Switchgear</v>
      </c>
      <c r="E859" s="9"/>
      <c r="F859" s="9"/>
      <c r="G859" s="204">
        <f>'Adjustment for previous period'!G543</f>
        <v>15.455696168577855</v>
      </c>
      <c r="H859" s="35"/>
      <c r="I859" s="35"/>
      <c r="J859" s="35"/>
      <c r="K859" s="35"/>
      <c r="L859" s="35"/>
      <c r="M859" s="35"/>
      <c r="N859" s="29"/>
      <c r="O859" s="29"/>
      <c r="P859" s="29"/>
      <c r="Q859" s="29"/>
      <c r="R859" s="29"/>
      <c r="S859" s="100"/>
      <c r="T859" s="100"/>
      <c r="U859" s="100"/>
      <c r="V859" s="100"/>
      <c r="W859" s="100"/>
      <c r="X859" s="100"/>
      <c r="Y859" s="100"/>
      <c r="Z859" s="100"/>
      <c r="AA859" s="228"/>
      <c r="AB859" s="228"/>
      <c r="AC859" s="228"/>
      <c r="AD859" s="228"/>
      <c r="AE859" s="228"/>
      <c r="AF859" s="228"/>
      <c r="AG859" s="228"/>
      <c r="AH859" s="228"/>
      <c r="AI859" s="228"/>
      <c r="AJ859" s="228"/>
      <c r="AK859" s="228"/>
      <c r="AL859" s="228"/>
      <c r="AM859" s="228"/>
      <c r="AN859" s="228"/>
      <c r="AO859" s="228"/>
      <c r="AP859" s="228"/>
      <c r="AQ859" s="228"/>
      <c r="AR859" s="228"/>
      <c r="AS859" s="228"/>
      <c r="AT859" s="228"/>
      <c r="AU859" s="228"/>
      <c r="AV859" s="228"/>
      <c r="AW859" s="228"/>
      <c r="AX859" s="228"/>
      <c r="AY859" s="228"/>
      <c r="AZ859" s="228"/>
      <c r="BA859" s="228"/>
      <c r="BB859" s="228"/>
      <c r="BC859" s="228"/>
      <c r="BD859" s="100"/>
      <c r="BE859" s="100"/>
      <c r="BF859" s="100"/>
      <c r="BG859" s="100"/>
      <c r="BH859" s="100"/>
      <c r="BI859" s="100"/>
      <c r="BJ859" s="100"/>
      <c r="BK859" s="12"/>
      <c r="BL859" s="12"/>
    </row>
    <row r="860" spans="1:64" hidden="1" outlineLevel="1">
      <c r="A860" s="9"/>
      <c r="B860" s="9"/>
      <c r="C860" s="44"/>
      <c r="D860" s="270" t="str">
        <f>Asset3</f>
        <v>Transformers</v>
      </c>
      <c r="E860" s="9"/>
      <c r="F860" s="9"/>
      <c r="G860" s="204">
        <f>'Adjustment for previous period'!G544</f>
        <v>0.9104404614822883</v>
      </c>
      <c r="H860" s="35"/>
      <c r="I860" s="35"/>
      <c r="J860" s="35"/>
      <c r="K860" s="35"/>
      <c r="L860" s="35"/>
      <c r="M860" s="35"/>
      <c r="N860" s="29"/>
      <c r="O860" s="29"/>
      <c r="P860" s="29"/>
      <c r="Q860" s="29"/>
      <c r="R860" s="29"/>
      <c r="S860" s="100"/>
      <c r="T860" s="100"/>
      <c r="U860" s="100"/>
      <c r="V860" s="100"/>
      <c r="W860" s="100"/>
      <c r="X860" s="100"/>
      <c r="Y860" s="100"/>
      <c r="Z860" s="100"/>
      <c r="AA860" s="228"/>
      <c r="AB860" s="228"/>
      <c r="AC860" s="228"/>
      <c r="AD860" s="228"/>
      <c r="AE860" s="228"/>
      <c r="AF860" s="228"/>
      <c r="AG860" s="228"/>
      <c r="AH860" s="228"/>
      <c r="AI860" s="228"/>
      <c r="AJ860" s="228"/>
      <c r="AK860" s="228"/>
      <c r="AL860" s="228"/>
      <c r="AM860" s="228"/>
      <c r="AN860" s="228"/>
      <c r="AO860" s="228"/>
      <c r="AP860" s="228"/>
      <c r="AQ860" s="228"/>
      <c r="AR860" s="228"/>
      <c r="AS860" s="228"/>
      <c r="AT860" s="228"/>
      <c r="AU860" s="228"/>
      <c r="AV860" s="228"/>
      <c r="AW860" s="228"/>
      <c r="AX860" s="228"/>
      <c r="AY860" s="228"/>
      <c r="AZ860" s="228"/>
      <c r="BA860" s="228"/>
      <c r="BB860" s="228"/>
      <c r="BC860" s="228"/>
      <c r="BD860" s="100"/>
      <c r="BE860" s="100"/>
      <c r="BF860" s="100"/>
      <c r="BG860" s="100"/>
      <c r="BH860" s="100"/>
      <c r="BI860" s="100"/>
      <c r="BJ860" s="100"/>
      <c r="BK860" s="12"/>
      <c r="BL860" s="12"/>
    </row>
    <row r="861" spans="1:64" hidden="1" outlineLevel="1">
      <c r="A861" s="9"/>
      <c r="B861" s="9"/>
      <c r="C861" s="44"/>
      <c r="D861" s="270" t="str">
        <f>Asset4</f>
        <v>Reactive</v>
      </c>
      <c r="E861" s="9"/>
      <c r="F861" s="9"/>
      <c r="G861" s="204">
        <f>'Adjustment for previous period'!G545</f>
        <v>-4.7265766335035275</v>
      </c>
      <c r="H861" s="35"/>
      <c r="I861" s="35"/>
      <c r="J861" s="35"/>
      <c r="K861" s="35"/>
      <c r="L861" s="35"/>
      <c r="M861" s="35"/>
      <c r="N861" s="29"/>
      <c r="O861" s="29"/>
      <c r="P861" s="29"/>
      <c r="Q861" s="29"/>
      <c r="R861" s="29"/>
      <c r="S861" s="100"/>
      <c r="T861" s="100"/>
      <c r="U861" s="100"/>
      <c r="V861" s="100"/>
      <c r="W861" s="100"/>
      <c r="X861" s="100"/>
      <c r="Y861" s="100"/>
      <c r="Z861" s="100"/>
      <c r="AA861" s="228"/>
      <c r="AB861" s="228"/>
      <c r="AC861" s="228"/>
      <c r="AD861" s="228"/>
      <c r="AE861" s="228"/>
      <c r="AF861" s="228"/>
      <c r="AG861" s="228"/>
      <c r="AH861" s="228"/>
      <c r="AI861" s="228"/>
      <c r="AJ861" s="228"/>
      <c r="AK861" s="228"/>
      <c r="AL861" s="228"/>
      <c r="AM861" s="228"/>
      <c r="AN861" s="228"/>
      <c r="AO861" s="228"/>
      <c r="AP861" s="228"/>
      <c r="AQ861" s="228"/>
      <c r="AR861" s="228"/>
      <c r="AS861" s="228"/>
      <c r="AT861" s="228"/>
      <c r="AU861" s="228"/>
      <c r="AV861" s="228"/>
      <c r="AW861" s="228"/>
      <c r="AX861" s="228"/>
      <c r="AY861" s="228"/>
      <c r="AZ861" s="228"/>
      <c r="BA861" s="228"/>
      <c r="BB861" s="228"/>
      <c r="BC861" s="228"/>
      <c r="BD861" s="100"/>
      <c r="BE861" s="100"/>
      <c r="BF861" s="100"/>
      <c r="BG861" s="100"/>
      <c r="BH861" s="100"/>
      <c r="BI861" s="100"/>
      <c r="BJ861" s="100"/>
      <c r="BK861" s="12"/>
      <c r="BL861" s="12"/>
    </row>
    <row r="862" spans="1:64" hidden="1" outlineLevel="1">
      <c r="A862" s="9"/>
      <c r="B862" s="9"/>
      <c r="C862" s="44"/>
      <c r="D862" s="270" t="str">
        <f>Asset5</f>
        <v>Towers and Conductor</v>
      </c>
      <c r="E862" s="9"/>
      <c r="F862" s="9"/>
      <c r="G862" s="204">
        <f>'Adjustment for previous period'!G546</f>
        <v>38.984171014791826</v>
      </c>
      <c r="H862" s="35"/>
      <c r="I862" s="35"/>
      <c r="J862" s="35"/>
      <c r="K862" s="35"/>
      <c r="L862" s="35"/>
      <c r="M862" s="35"/>
      <c r="N862" s="29"/>
      <c r="O862" s="29"/>
      <c r="P862" s="29"/>
      <c r="Q862" s="29"/>
      <c r="R862" s="29"/>
      <c r="S862" s="100"/>
      <c r="T862" s="100"/>
      <c r="U862" s="100"/>
      <c r="V862" s="100"/>
      <c r="W862" s="100"/>
      <c r="X862" s="100"/>
      <c r="Y862" s="100"/>
      <c r="Z862" s="100"/>
      <c r="AA862" s="228"/>
      <c r="AB862" s="228"/>
      <c r="AC862" s="228"/>
      <c r="AD862" s="228"/>
      <c r="AE862" s="228"/>
      <c r="AF862" s="228"/>
      <c r="AG862" s="228"/>
      <c r="AH862" s="228"/>
      <c r="AI862" s="228"/>
      <c r="AJ862" s="228"/>
      <c r="AK862" s="228"/>
      <c r="AL862" s="228"/>
      <c r="AM862" s="228"/>
      <c r="AN862" s="228"/>
      <c r="AO862" s="228"/>
      <c r="AP862" s="228"/>
      <c r="AQ862" s="228"/>
      <c r="AR862" s="228"/>
      <c r="AS862" s="228"/>
      <c r="AT862" s="228"/>
      <c r="AU862" s="228"/>
      <c r="AV862" s="228"/>
      <c r="AW862" s="228"/>
      <c r="AX862" s="228"/>
      <c r="AY862" s="228"/>
      <c r="AZ862" s="228"/>
      <c r="BA862" s="228"/>
      <c r="BB862" s="228"/>
      <c r="BC862" s="228"/>
      <c r="BD862" s="100"/>
      <c r="BE862" s="100"/>
      <c r="BF862" s="100"/>
      <c r="BG862" s="100"/>
      <c r="BH862" s="100"/>
      <c r="BI862" s="100"/>
      <c r="BJ862" s="100"/>
      <c r="BK862" s="12"/>
      <c r="BL862" s="12"/>
    </row>
    <row r="863" spans="1:64" hidden="1" outlineLevel="1">
      <c r="A863" s="9"/>
      <c r="B863" s="9"/>
      <c r="C863" s="44"/>
      <c r="D863" s="270" t="str">
        <f>Asset6</f>
        <v>Establishment</v>
      </c>
      <c r="E863" s="9"/>
      <c r="F863" s="9"/>
      <c r="G863" s="204">
        <f>'Adjustment for previous period'!G547</f>
        <v>12.000040263973975</v>
      </c>
      <c r="H863" s="35"/>
      <c r="I863" s="35"/>
      <c r="J863" s="35"/>
      <c r="K863" s="35"/>
      <c r="L863" s="35"/>
      <c r="M863" s="35"/>
      <c r="N863" s="29"/>
      <c r="O863" s="29"/>
      <c r="P863" s="29"/>
      <c r="Q863" s="29"/>
      <c r="R863" s="29"/>
      <c r="S863" s="100"/>
      <c r="T863" s="100"/>
      <c r="U863" s="100"/>
      <c r="V863" s="100"/>
      <c r="W863" s="100"/>
      <c r="X863" s="100"/>
      <c r="Y863" s="100"/>
      <c r="Z863" s="100"/>
      <c r="AA863" s="228"/>
      <c r="AB863" s="228"/>
      <c r="AC863" s="228"/>
      <c r="AD863" s="228"/>
      <c r="AE863" s="228"/>
      <c r="AF863" s="228"/>
      <c r="AG863" s="228"/>
      <c r="AH863" s="228"/>
      <c r="AI863" s="228"/>
      <c r="AJ863" s="228"/>
      <c r="AK863" s="228"/>
      <c r="AL863" s="228"/>
      <c r="AM863" s="228"/>
      <c r="AN863" s="228"/>
      <c r="AO863" s="228"/>
      <c r="AP863" s="228"/>
      <c r="AQ863" s="228"/>
      <c r="AR863" s="228"/>
      <c r="AS863" s="228"/>
      <c r="AT863" s="228"/>
      <c r="AU863" s="228"/>
      <c r="AV863" s="228"/>
      <c r="AW863" s="228"/>
      <c r="AX863" s="228"/>
      <c r="AY863" s="228"/>
      <c r="AZ863" s="228"/>
      <c r="BA863" s="228"/>
      <c r="BB863" s="228"/>
      <c r="BC863" s="228"/>
      <c r="BD863" s="100"/>
      <c r="BE863" s="100"/>
      <c r="BF863" s="100"/>
      <c r="BG863" s="100"/>
      <c r="BH863" s="100"/>
      <c r="BI863" s="100"/>
      <c r="BJ863" s="100"/>
      <c r="BK863" s="12"/>
      <c r="BL863" s="12"/>
    </row>
    <row r="864" spans="1:64" hidden="1" outlineLevel="1">
      <c r="A864" s="9"/>
      <c r="B864" s="9"/>
      <c r="C864" s="44"/>
      <c r="D864" s="270" t="str">
        <f>Asset7</f>
        <v>Communications</v>
      </c>
      <c r="E864" s="9"/>
      <c r="F864" s="9"/>
      <c r="G864" s="204">
        <f>'Adjustment for previous period'!G548</f>
        <v>-13.590356985680822</v>
      </c>
      <c r="H864" s="35"/>
      <c r="I864" s="35"/>
      <c r="J864" s="35"/>
      <c r="K864" s="35"/>
      <c r="L864" s="35"/>
      <c r="M864" s="35"/>
      <c r="N864" s="29"/>
      <c r="O864" s="29"/>
      <c r="P864" s="29"/>
      <c r="Q864" s="29"/>
      <c r="R864" s="29"/>
      <c r="S864" s="100"/>
      <c r="T864" s="100"/>
      <c r="U864" s="100"/>
      <c r="V864" s="100"/>
      <c r="W864" s="100"/>
      <c r="X864" s="100"/>
      <c r="Y864" s="100"/>
      <c r="Z864" s="100"/>
      <c r="AA864" s="228"/>
      <c r="AB864" s="228"/>
      <c r="AC864" s="228"/>
      <c r="AD864" s="228"/>
      <c r="AE864" s="228"/>
      <c r="AF864" s="228"/>
      <c r="AG864" s="228"/>
      <c r="AH864" s="228"/>
      <c r="AI864" s="228"/>
      <c r="AJ864" s="228"/>
      <c r="AK864" s="228"/>
      <c r="AL864" s="228"/>
      <c r="AM864" s="228"/>
      <c r="AN864" s="228"/>
      <c r="AO864" s="228"/>
      <c r="AP864" s="228"/>
      <c r="AQ864" s="228"/>
      <c r="AR864" s="228"/>
      <c r="AS864" s="228"/>
      <c r="AT864" s="228"/>
      <c r="AU864" s="228"/>
      <c r="AV864" s="228"/>
      <c r="AW864" s="228"/>
      <c r="AX864" s="228"/>
      <c r="AY864" s="228"/>
      <c r="AZ864" s="228"/>
      <c r="BA864" s="228"/>
      <c r="BB864" s="228"/>
      <c r="BC864" s="228"/>
      <c r="BD864" s="100"/>
      <c r="BE864" s="100"/>
      <c r="BF864" s="100"/>
      <c r="BG864" s="100"/>
      <c r="BH864" s="100"/>
      <c r="BI864" s="100"/>
      <c r="BJ864" s="100"/>
      <c r="BK864" s="12"/>
      <c r="BL864" s="12"/>
    </row>
    <row r="865" spans="1:64" hidden="1" outlineLevel="1">
      <c r="A865" s="9"/>
      <c r="B865" s="9"/>
      <c r="C865" s="44"/>
      <c r="D865" s="270" t="str">
        <f>Asset8</f>
        <v>Inventory</v>
      </c>
      <c r="E865" s="9"/>
      <c r="F865" s="9"/>
      <c r="G865" s="204">
        <f>'Adjustment for previous period'!G549</f>
        <v>1.8185</v>
      </c>
      <c r="H865" s="35"/>
      <c r="I865" s="35"/>
      <c r="J865" s="35"/>
      <c r="K865" s="35"/>
      <c r="L865" s="35"/>
      <c r="M865" s="35"/>
      <c r="N865" s="29"/>
      <c r="O865" s="29"/>
      <c r="P865" s="29"/>
      <c r="Q865" s="29"/>
      <c r="R865" s="29"/>
      <c r="S865" s="100"/>
      <c r="T865" s="100"/>
      <c r="U865" s="100"/>
      <c r="V865" s="100"/>
      <c r="W865" s="100"/>
      <c r="X865" s="100"/>
      <c r="Y865" s="100"/>
      <c r="Z865" s="100"/>
      <c r="AA865" s="228"/>
      <c r="AB865" s="228"/>
      <c r="AC865" s="228"/>
      <c r="AD865" s="228"/>
      <c r="AE865" s="228"/>
      <c r="AF865" s="228"/>
      <c r="AG865" s="228"/>
      <c r="AH865" s="228"/>
      <c r="AI865" s="228"/>
      <c r="AJ865" s="228"/>
      <c r="AK865" s="228"/>
      <c r="AL865" s="228"/>
      <c r="AM865" s="228"/>
      <c r="AN865" s="228"/>
      <c r="AO865" s="228"/>
      <c r="AP865" s="228"/>
      <c r="AQ865" s="228"/>
      <c r="AR865" s="228"/>
      <c r="AS865" s="228"/>
      <c r="AT865" s="228"/>
      <c r="AU865" s="228"/>
      <c r="AV865" s="228"/>
      <c r="AW865" s="228"/>
      <c r="AX865" s="228"/>
      <c r="AY865" s="228"/>
      <c r="AZ865" s="228"/>
      <c r="BA865" s="228"/>
      <c r="BB865" s="228"/>
      <c r="BC865" s="228"/>
      <c r="BD865" s="100"/>
      <c r="BE865" s="100"/>
      <c r="BF865" s="100"/>
      <c r="BG865" s="100"/>
      <c r="BH865" s="100"/>
      <c r="BI865" s="100"/>
      <c r="BJ865" s="100"/>
      <c r="BK865" s="12"/>
      <c r="BL865" s="12"/>
    </row>
    <row r="866" spans="1:64" hidden="1" outlineLevel="1">
      <c r="A866" s="9"/>
      <c r="B866" s="9"/>
      <c r="C866" s="44"/>
      <c r="D866" s="270" t="str">
        <f>Asset9</f>
        <v>IT</v>
      </c>
      <c r="E866" s="9"/>
      <c r="F866" s="9"/>
      <c r="G866" s="204">
        <f>'Adjustment for previous period'!G550</f>
        <v>15.693</v>
      </c>
      <c r="H866" s="35"/>
      <c r="I866" s="35"/>
      <c r="J866" s="35"/>
      <c r="K866" s="35"/>
      <c r="L866" s="35"/>
      <c r="M866" s="35"/>
      <c r="N866" s="29"/>
      <c r="O866" s="29"/>
      <c r="P866" s="29"/>
      <c r="Q866" s="29"/>
      <c r="R866" s="29"/>
      <c r="S866" s="100"/>
      <c r="T866" s="100"/>
      <c r="U866" s="100"/>
      <c r="V866" s="100"/>
      <c r="W866" s="100"/>
      <c r="X866" s="100"/>
      <c r="Y866" s="100"/>
      <c r="Z866" s="100"/>
      <c r="AA866" s="228"/>
      <c r="AB866" s="228"/>
      <c r="AC866" s="228"/>
      <c r="AD866" s="228"/>
      <c r="AE866" s="228"/>
      <c r="AF866" s="228"/>
      <c r="AG866" s="228"/>
      <c r="AH866" s="228"/>
      <c r="AI866" s="228"/>
      <c r="AJ866" s="228"/>
      <c r="AK866" s="228"/>
      <c r="AL866" s="228"/>
      <c r="AM866" s="228"/>
      <c r="AN866" s="228"/>
      <c r="AO866" s="228"/>
      <c r="AP866" s="228"/>
      <c r="AQ866" s="228"/>
      <c r="AR866" s="228"/>
      <c r="AS866" s="228"/>
      <c r="AT866" s="228"/>
      <c r="AU866" s="228"/>
      <c r="AV866" s="228"/>
      <c r="AW866" s="228"/>
      <c r="AX866" s="228"/>
      <c r="AY866" s="228"/>
      <c r="AZ866" s="228"/>
      <c r="BA866" s="228"/>
      <c r="BB866" s="228"/>
      <c r="BC866" s="228"/>
      <c r="BD866" s="100"/>
      <c r="BE866" s="100"/>
      <c r="BF866" s="100"/>
      <c r="BG866" s="100"/>
      <c r="BH866" s="100"/>
      <c r="BI866" s="100"/>
      <c r="BJ866" s="100"/>
      <c r="BK866" s="12"/>
      <c r="BL866" s="12"/>
    </row>
    <row r="867" spans="1:64" hidden="1" outlineLevel="1">
      <c r="A867" s="9"/>
      <c r="B867" s="9"/>
      <c r="C867" s="44"/>
      <c r="D867" s="270" t="str">
        <f>Asset10</f>
        <v>Vehicles</v>
      </c>
      <c r="E867" s="9"/>
      <c r="F867" s="9"/>
      <c r="G867" s="204">
        <f>'Adjustment for previous period'!G551</f>
        <v>-2.4E-2</v>
      </c>
      <c r="H867" s="35"/>
      <c r="I867" s="35"/>
      <c r="J867" s="35"/>
      <c r="K867" s="35"/>
      <c r="L867" s="35"/>
      <c r="M867" s="35"/>
      <c r="N867" s="29"/>
      <c r="O867" s="29"/>
      <c r="P867" s="29"/>
      <c r="Q867" s="29"/>
      <c r="R867" s="29"/>
      <c r="S867" s="100"/>
      <c r="T867" s="100"/>
      <c r="U867" s="100"/>
      <c r="V867" s="100"/>
      <c r="W867" s="100"/>
      <c r="X867" s="100"/>
      <c r="Y867" s="100"/>
      <c r="Z867" s="100"/>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100"/>
      <c r="BE867" s="100"/>
      <c r="BF867" s="100"/>
      <c r="BG867" s="100"/>
      <c r="BH867" s="100"/>
      <c r="BI867" s="100"/>
      <c r="BJ867" s="100"/>
      <c r="BK867" s="12"/>
      <c r="BL867" s="12"/>
    </row>
    <row r="868" spans="1:64" hidden="1" outlineLevel="1">
      <c r="A868" s="9"/>
      <c r="B868" s="9"/>
      <c r="C868" s="44"/>
      <c r="D868" s="270" t="str">
        <f>Asset11</f>
        <v>other</v>
      </c>
      <c r="E868" s="9"/>
      <c r="F868" s="9"/>
      <c r="G868" s="204">
        <f>'Adjustment for previous period'!G552</f>
        <v>5.681</v>
      </c>
      <c r="H868" s="35"/>
      <c r="I868" s="35"/>
      <c r="J868" s="35"/>
      <c r="K868" s="35"/>
      <c r="L868" s="35"/>
      <c r="M868" s="35"/>
      <c r="N868" s="29"/>
      <c r="O868" s="29"/>
      <c r="P868" s="29"/>
      <c r="Q868" s="29"/>
      <c r="R868" s="29"/>
      <c r="S868" s="100"/>
      <c r="T868" s="100"/>
      <c r="U868" s="100"/>
      <c r="V868" s="100"/>
      <c r="W868" s="100"/>
      <c r="X868" s="100"/>
      <c r="Y868" s="100"/>
      <c r="Z868" s="100"/>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100"/>
      <c r="BE868" s="100"/>
      <c r="BF868" s="100"/>
      <c r="BG868" s="100"/>
      <c r="BH868" s="100"/>
      <c r="BI868" s="100"/>
      <c r="BJ868" s="100"/>
      <c r="BK868" s="12"/>
      <c r="BL868" s="12"/>
    </row>
    <row r="869" spans="1:64" hidden="1" outlineLevel="1">
      <c r="A869" s="9"/>
      <c r="B869" s="9"/>
      <c r="C869" s="44"/>
      <c r="D869" s="270" t="str">
        <f>Asset12</f>
        <v>premises</v>
      </c>
      <c r="E869" s="9"/>
      <c r="F869" s="9"/>
      <c r="G869" s="204">
        <f>'Adjustment for previous period'!G553</f>
        <v>4.0469999999999997</v>
      </c>
      <c r="H869" s="35"/>
      <c r="I869" s="35"/>
      <c r="J869" s="35"/>
      <c r="K869" s="35"/>
      <c r="L869" s="35"/>
      <c r="M869" s="35"/>
      <c r="N869" s="29"/>
      <c r="O869" s="29"/>
      <c r="P869" s="29"/>
      <c r="Q869" s="29"/>
      <c r="R869" s="29"/>
      <c r="S869" s="100"/>
      <c r="T869" s="100"/>
      <c r="U869" s="100"/>
      <c r="V869" s="100"/>
      <c r="W869" s="100"/>
      <c r="X869" s="100"/>
      <c r="Y869" s="100"/>
      <c r="Z869" s="100"/>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100"/>
      <c r="BE869" s="100"/>
      <c r="BF869" s="100"/>
      <c r="BG869" s="100"/>
      <c r="BH869" s="100"/>
      <c r="BI869" s="100"/>
      <c r="BJ869" s="100"/>
      <c r="BK869" s="12"/>
      <c r="BL869" s="12"/>
    </row>
    <row r="870" spans="1:64" hidden="1" outlineLevel="1">
      <c r="A870" s="9"/>
      <c r="B870" s="9"/>
      <c r="C870" s="44"/>
      <c r="D870" s="270" t="str">
        <f>Asset13</f>
        <v>Land</v>
      </c>
      <c r="E870" s="9"/>
      <c r="F870" s="9"/>
      <c r="G870" s="204">
        <f>'Adjustment for previous period'!G554</f>
        <v>-2.4674295714323651</v>
      </c>
      <c r="H870" s="35"/>
      <c r="I870" s="35"/>
      <c r="J870" s="35"/>
      <c r="K870" s="35"/>
      <c r="L870" s="35"/>
      <c r="M870" s="35"/>
      <c r="N870" s="29"/>
      <c r="O870" s="29"/>
      <c r="P870" s="29"/>
      <c r="Q870" s="29"/>
      <c r="R870" s="29"/>
      <c r="S870" s="100"/>
      <c r="T870" s="100"/>
      <c r="U870" s="100"/>
      <c r="V870" s="100"/>
      <c r="W870" s="100"/>
      <c r="X870" s="100"/>
      <c r="Y870" s="100"/>
      <c r="Z870" s="100"/>
      <c r="AA870" s="228"/>
      <c r="AB870" s="228"/>
      <c r="AC870" s="228"/>
      <c r="AD870" s="228"/>
      <c r="AE870" s="228"/>
      <c r="AF870" s="228"/>
      <c r="AG870" s="228"/>
      <c r="AH870" s="228"/>
      <c r="AI870" s="228"/>
      <c r="AJ870" s="228"/>
      <c r="AK870" s="228"/>
      <c r="AL870" s="228"/>
      <c r="AM870" s="228"/>
      <c r="AN870" s="228"/>
      <c r="AO870" s="228"/>
      <c r="AP870" s="228"/>
      <c r="AQ870" s="228"/>
      <c r="AR870" s="228"/>
      <c r="AS870" s="228"/>
      <c r="AT870" s="228"/>
      <c r="AU870" s="228"/>
      <c r="AV870" s="228"/>
      <c r="AW870" s="228"/>
      <c r="AX870" s="228"/>
      <c r="AY870" s="228"/>
      <c r="AZ870" s="228"/>
      <c r="BA870" s="228"/>
      <c r="BB870" s="228"/>
      <c r="BC870" s="228"/>
      <c r="BD870" s="100"/>
      <c r="BE870" s="100"/>
      <c r="BF870" s="100"/>
      <c r="BG870" s="100"/>
      <c r="BH870" s="100"/>
      <c r="BI870" s="100"/>
      <c r="BJ870" s="100"/>
      <c r="BK870" s="12"/>
      <c r="BL870" s="12"/>
    </row>
    <row r="871" spans="1:64" hidden="1" outlineLevel="1">
      <c r="A871" s="9"/>
      <c r="B871" s="9"/>
      <c r="C871" s="44"/>
      <c r="D871" s="270" t="str">
        <f>Asset14</f>
        <v>Easements</v>
      </c>
      <c r="E871" s="9"/>
      <c r="F871" s="9"/>
      <c r="G871" s="204">
        <f>'Adjustment for previous period'!G555</f>
        <v>5.9553694764592276E-2</v>
      </c>
      <c r="H871" s="35"/>
      <c r="I871" s="35"/>
      <c r="J871" s="35"/>
      <c r="K871" s="35"/>
      <c r="L871" s="35"/>
      <c r="M871" s="35"/>
      <c r="N871" s="29"/>
      <c r="O871" s="29"/>
      <c r="P871" s="29"/>
      <c r="Q871" s="29"/>
      <c r="R871" s="29"/>
      <c r="S871" s="100"/>
      <c r="T871" s="100"/>
      <c r="U871" s="100"/>
      <c r="V871" s="100"/>
      <c r="W871" s="100"/>
      <c r="X871" s="100"/>
      <c r="Y871" s="100"/>
      <c r="Z871" s="100"/>
      <c r="AA871" s="228"/>
      <c r="AB871" s="228"/>
      <c r="AC871" s="228"/>
      <c r="AD871" s="228"/>
      <c r="AE871" s="228"/>
      <c r="AF871" s="228"/>
      <c r="AG871" s="228"/>
      <c r="AH871" s="228"/>
      <c r="AI871" s="228"/>
      <c r="AJ871" s="228"/>
      <c r="AK871" s="228"/>
      <c r="AL871" s="228"/>
      <c r="AM871" s="228"/>
      <c r="AN871" s="228"/>
      <c r="AO871" s="228"/>
      <c r="AP871" s="228"/>
      <c r="AQ871" s="228"/>
      <c r="AR871" s="228"/>
      <c r="AS871" s="228"/>
      <c r="AT871" s="228"/>
      <c r="AU871" s="228"/>
      <c r="AV871" s="228"/>
      <c r="AW871" s="228"/>
      <c r="AX871" s="228"/>
      <c r="AY871" s="228"/>
      <c r="AZ871" s="228"/>
      <c r="BA871" s="228"/>
      <c r="BB871" s="228"/>
      <c r="BC871" s="228"/>
      <c r="BD871" s="100"/>
      <c r="BE871" s="100"/>
      <c r="BF871" s="100"/>
      <c r="BG871" s="100"/>
      <c r="BH871" s="100"/>
      <c r="BI871" s="100"/>
      <c r="BJ871" s="100"/>
      <c r="BK871" s="12"/>
      <c r="BL871" s="12"/>
    </row>
    <row r="872" spans="1:64" hidden="1" outlineLevel="1">
      <c r="A872" s="9"/>
      <c r="B872" s="9"/>
      <c r="C872" s="44"/>
      <c r="D872" s="270">
        <f>Asset15</f>
        <v>0</v>
      </c>
      <c r="E872" s="9"/>
      <c r="F872" s="9"/>
      <c r="G872" s="204">
        <f>'Adjustment for previous period'!G556</f>
        <v>0</v>
      </c>
      <c r="H872" s="35"/>
      <c r="I872" s="35"/>
      <c r="J872" s="35"/>
      <c r="K872" s="35"/>
      <c r="L872" s="35"/>
      <c r="M872" s="35"/>
      <c r="N872" s="29"/>
      <c r="O872" s="29"/>
      <c r="P872" s="29"/>
      <c r="Q872" s="29"/>
      <c r="R872" s="29"/>
      <c r="S872" s="100"/>
      <c r="T872" s="100"/>
      <c r="U872" s="100"/>
      <c r="V872" s="100"/>
      <c r="W872" s="100"/>
      <c r="X872" s="100"/>
      <c r="Y872" s="100"/>
      <c r="Z872" s="100"/>
      <c r="AA872" s="228"/>
      <c r="AB872" s="228"/>
      <c r="AC872" s="228"/>
      <c r="AD872" s="228"/>
      <c r="AE872" s="228"/>
      <c r="AF872" s="228"/>
      <c r="AG872" s="228"/>
      <c r="AH872" s="228"/>
      <c r="AI872" s="228"/>
      <c r="AJ872" s="228"/>
      <c r="AK872" s="228"/>
      <c r="AL872" s="228"/>
      <c r="AM872" s="228"/>
      <c r="AN872" s="228"/>
      <c r="AO872" s="228"/>
      <c r="AP872" s="228"/>
      <c r="AQ872" s="228"/>
      <c r="AR872" s="228"/>
      <c r="AS872" s="228"/>
      <c r="AT872" s="228"/>
      <c r="AU872" s="228"/>
      <c r="AV872" s="228"/>
      <c r="AW872" s="228"/>
      <c r="AX872" s="228"/>
      <c r="AY872" s="228"/>
      <c r="AZ872" s="228"/>
      <c r="BA872" s="228"/>
      <c r="BB872" s="228"/>
      <c r="BC872" s="228"/>
      <c r="BD872" s="100"/>
      <c r="BE872" s="100"/>
      <c r="BF872" s="100"/>
      <c r="BG872" s="100"/>
      <c r="BH872" s="100"/>
      <c r="BI872" s="100"/>
      <c r="BJ872" s="100"/>
      <c r="BK872" s="12"/>
      <c r="BL872" s="12"/>
    </row>
    <row r="873" spans="1:64" hidden="1" outlineLevel="1">
      <c r="A873" s="9"/>
      <c r="B873" s="9"/>
      <c r="C873" s="44"/>
      <c r="D873" s="270">
        <f>Asset16</f>
        <v>0</v>
      </c>
      <c r="E873" s="9"/>
      <c r="F873" s="9"/>
      <c r="G873" s="204">
        <f>'Adjustment for previous period'!G557</f>
        <v>0</v>
      </c>
      <c r="H873" s="35"/>
      <c r="I873" s="35"/>
      <c r="J873" s="35"/>
      <c r="K873" s="35"/>
      <c r="L873" s="35"/>
      <c r="M873" s="35"/>
      <c r="N873" s="29"/>
      <c r="O873" s="29"/>
      <c r="P873" s="29"/>
      <c r="Q873" s="29"/>
      <c r="R873" s="29"/>
      <c r="S873" s="100"/>
      <c r="T873" s="100"/>
      <c r="U873" s="100"/>
      <c r="V873" s="100"/>
      <c r="W873" s="100"/>
      <c r="X873" s="100"/>
      <c r="Y873" s="100"/>
      <c r="Z873" s="100"/>
      <c r="AA873" s="228"/>
      <c r="AB873" s="228"/>
      <c r="AC873" s="228"/>
      <c r="AD873" s="228"/>
      <c r="AE873" s="228"/>
      <c r="AF873" s="228"/>
      <c r="AG873" s="228"/>
      <c r="AH873" s="228"/>
      <c r="AI873" s="228"/>
      <c r="AJ873" s="228"/>
      <c r="AK873" s="228"/>
      <c r="AL873" s="228"/>
      <c r="AM873" s="228"/>
      <c r="AN873" s="228"/>
      <c r="AO873" s="228"/>
      <c r="AP873" s="228"/>
      <c r="AQ873" s="228"/>
      <c r="AR873" s="228"/>
      <c r="AS873" s="228"/>
      <c r="AT873" s="228"/>
      <c r="AU873" s="228"/>
      <c r="AV873" s="228"/>
      <c r="AW873" s="228"/>
      <c r="AX873" s="228"/>
      <c r="AY873" s="228"/>
      <c r="AZ873" s="228"/>
      <c r="BA873" s="228"/>
      <c r="BB873" s="228"/>
      <c r="BC873" s="228"/>
      <c r="BD873" s="100"/>
      <c r="BE873" s="100"/>
      <c r="BF873" s="100"/>
      <c r="BG873" s="100"/>
      <c r="BH873" s="100"/>
      <c r="BI873" s="100"/>
      <c r="BJ873" s="100"/>
      <c r="BK873" s="12"/>
      <c r="BL873" s="12"/>
    </row>
    <row r="874" spans="1:64" hidden="1" outlineLevel="1">
      <c r="A874" s="9"/>
      <c r="B874" s="9"/>
      <c r="C874" s="44"/>
      <c r="D874" s="270">
        <f>Asset17</f>
        <v>0</v>
      </c>
      <c r="E874" s="9"/>
      <c r="F874" s="9"/>
      <c r="G874" s="204">
        <f>'Adjustment for previous period'!G558</f>
        <v>0</v>
      </c>
      <c r="H874" s="35"/>
      <c r="I874" s="35"/>
      <c r="J874" s="35"/>
      <c r="K874" s="35"/>
      <c r="L874" s="35"/>
      <c r="M874" s="35"/>
      <c r="N874" s="29"/>
      <c r="O874" s="29"/>
      <c r="P874" s="29"/>
      <c r="Q874" s="29"/>
      <c r="R874" s="29"/>
      <c r="S874" s="100"/>
      <c r="T874" s="100"/>
      <c r="U874" s="100"/>
      <c r="V874" s="100"/>
      <c r="W874" s="100"/>
      <c r="X874" s="100"/>
      <c r="Y874" s="100"/>
      <c r="Z874" s="100"/>
      <c r="AA874" s="228"/>
      <c r="AB874" s="228"/>
      <c r="AC874" s="228"/>
      <c r="AD874" s="228"/>
      <c r="AE874" s="228"/>
      <c r="AF874" s="228"/>
      <c r="AG874" s="228"/>
      <c r="AH874" s="228"/>
      <c r="AI874" s="228"/>
      <c r="AJ874" s="228"/>
      <c r="AK874" s="228"/>
      <c r="AL874" s="228"/>
      <c r="AM874" s="228"/>
      <c r="AN874" s="228"/>
      <c r="AO874" s="228"/>
      <c r="AP874" s="228"/>
      <c r="AQ874" s="228"/>
      <c r="AR874" s="228"/>
      <c r="AS874" s="228"/>
      <c r="AT874" s="228"/>
      <c r="AU874" s="228"/>
      <c r="AV874" s="228"/>
      <c r="AW874" s="228"/>
      <c r="AX874" s="228"/>
      <c r="AY874" s="228"/>
      <c r="AZ874" s="228"/>
      <c r="BA874" s="228"/>
      <c r="BB874" s="228"/>
      <c r="BC874" s="228"/>
      <c r="BD874" s="100"/>
      <c r="BE874" s="100"/>
      <c r="BF874" s="100"/>
      <c r="BG874" s="100"/>
      <c r="BH874" s="100"/>
      <c r="BI874" s="100"/>
      <c r="BJ874" s="100"/>
      <c r="BK874" s="12"/>
      <c r="BL874" s="12"/>
    </row>
    <row r="875" spans="1:64" hidden="1" outlineLevel="1">
      <c r="A875" s="9"/>
      <c r="B875" s="9"/>
      <c r="C875" s="44"/>
      <c r="D875" s="270">
        <f>Asset18</f>
        <v>0</v>
      </c>
      <c r="E875" s="9"/>
      <c r="F875" s="9"/>
      <c r="G875" s="204">
        <f>'Adjustment for previous period'!G559</f>
        <v>0</v>
      </c>
      <c r="H875" s="35"/>
      <c r="I875" s="35"/>
      <c r="J875" s="35"/>
      <c r="K875" s="35"/>
      <c r="L875" s="35"/>
      <c r="M875" s="35"/>
      <c r="N875" s="29"/>
      <c r="O875" s="29"/>
      <c r="P875" s="29"/>
      <c r="Q875" s="29"/>
      <c r="R875" s="29"/>
      <c r="S875" s="100"/>
      <c r="T875" s="100"/>
      <c r="U875" s="100"/>
      <c r="V875" s="100"/>
      <c r="W875" s="100"/>
      <c r="X875" s="100"/>
      <c r="Y875" s="100"/>
      <c r="Z875" s="100"/>
      <c r="AA875" s="228"/>
      <c r="AB875" s="228"/>
      <c r="AC875" s="228"/>
      <c r="AD875" s="228"/>
      <c r="AE875" s="228"/>
      <c r="AF875" s="228"/>
      <c r="AG875" s="228"/>
      <c r="AH875" s="228"/>
      <c r="AI875" s="228"/>
      <c r="AJ875" s="228"/>
      <c r="AK875" s="228"/>
      <c r="AL875" s="228"/>
      <c r="AM875" s="228"/>
      <c r="AN875" s="228"/>
      <c r="AO875" s="228"/>
      <c r="AP875" s="228"/>
      <c r="AQ875" s="228"/>
      <c r="AR875" s="228"/>
      <c r="AS875" s="228"/>
      <c r="AT875" s="228"/>
      <c r="AU875" s="228"/>
      <c r="AV875" s="228"/>
      <c r="AW875" s="228"/>
      <c r="AX875" s="228"/>
      <c r="AY875" s="228"/>
      <c r="AZ875" s="228"/>
      <c r="BA875" s="228"/>
      <c r="BB875" s="228"/>
      <c r="BC875" s="228"/>
      <c r="BD875" s="100"/>
      <c r="BE875" s="100"/>
      <c r="BF875" s="100"/>
      <c r="BG875" s="100"/>
      <c r="BH875" s="100"/>
      <c r="BI875" s="100"/>
      <c r="BJ875" s="100"/>
      <c r="BK875" s="12"/>
      <c r="BL875" s="12"/>
    </row>
    <row r="876" spans="1:64" hidden="1" outlineLevel="1">
      <c r="A876" s="9"/>
      <c r="B876" s="9"/>
      <c r="C876" s="44"/>
      <c r="D876" s="270">
        <f>Asset19</f>
        <v>0</v>
      </c>
      <c r="E876" s="9"/>
      <c r="F876" s="9"/>
      <c r="G876" s="204">
        <f>'Adjustment for previous period'!G560</f>
        <v>0</v>
      </c>
      <c r="H876" s="35"/>
      <c r="I876" s="35"/>
      <c r="J876" s="35"/>
      <c r="K876" s="35"/>
      <c r="L876" s="35"/>
      <c r="M876" s="35"/>
      <c r="N876" s="29"/>
      <c r="O876" s="29"/>
      <c r="P876" s="29"/>
      <c r="Q876" s="29"/>
      <c r="R876" s="29"/>
      <c r="S876" s="100"/>
      <c r="T876" s="100"/>
      <c r="U876" s="100"/>
      <c r="V876" s="100"/>
      <c r="W876" s="100"/>
      <c r="X876" s="100"/>
      <c r="Y876" s="100"/>
      <c r="Z876" s="100"/>
      <c r="AA876" s="228"/>
      <c r="AB876" s="228"/>
      <c r="AC876" s="228"/>
      <c r="AD876" s="228"/>
      <c r="AE876" s="228"/>
      <c r="AF876" s="228"/>
      <c r="AG876" s="228"/>
      <c r="AH876" s="228"/>
      <c r="AI876" s="228"/>
      <c r="AJ876" s="228"/>
      <c r="AK876" s="228"/>
      <c r="AL876" s="228"/>
      <c r="AM876" s="228"/>
      <c r="AN876" s="228"/>
      <c r="AO876" s="228"/>
      <c r="AP876" s="228"/>
      <c r="AQ876" s="228"/>
      <c r="AR876" s="228"/>
      <c r="AS876" s="228"/>
      <c r="AT876" s="228"/>
      <c r="AU876" s="228"/>
      <c r="AV876" s="228"/>
      <c r="AW876" s="228"/>
      <c r="AX876" s="228"/>
      <c r="AY876" s="228"/>
      <c r="AZ876" s="228"/>
      <c r="BA876" s="228"/>
      <c r="BB876" s="228"/>
      <c r="BC876" s="228"/>
      <c r="BD876" s="100"/>
      <c r="BE876" s="100"/>
      <c r="BF876" s="100"/>
      <c r="BG876" s="100"/>
      <c r="BH876" s="100"/>
      <c r="BI876" s="100"/>
      <c r="BJ876" s="100"/>
      <c r="BK876" s="12"/>
      <c r="BL876" s="12"/>
    </row>
    <row r="877" spans="1:64" hidden="1" outlineLevel="1">
      <c r="A877" s="9"/>
      <c r="B877" s="9"/>
      <c r="C877" s="44"/>
      <c r="D877" s="270">
        <f>Asset20</f>
        <v>0</v>
      </c>
      <c r="E877" s="9"/>
      <c r="F877" s="9"/>
      <c r="G877" s="204">
        <f>'Adjustment for previous period'!G561</f>
        <v>0</v>
      </c>
      <c r="H877" s="35"/>
      <c r="I877" s="35"/>
      <c r="J877" s="35"/>
      <c r="K877" s="35"/>
      <c r="L877" s="35"/>
      <c r="M877" s="35"/>
      <c r="N877" s="29"/>
      <c r="O877" s="29"/>
      <c r="P877" s="29"/>
      <c r="Q877" s="29"/>
      <c r="R877" s="29"/>
      <c r="S877" s="100"/>
      <c r="T877" s="100"/>
      <c r="U877" s="100"/>
      <c r="V877" s="100"/>
      <c r="W877" s="100"/>
      <c r="X877" s="100"/>
      <c r="Y877" s="100"/>
      <c r="Z877" s="100"/>
      <c r="AA877" s="228"/>
      <c r="AB877" s="228"/>
      <c r="AC877" s="228"/>
      <c r="AD877" s="228"/>
      <c r="AE877" s="228"/>
      <c r="AF877" s="228"/>
      <c r="AG877" s="228"/>
      <c r="AH877" s="228"/>
      <c r="AI877" s="228"/>
      <c r="AJ877" s="228"/>
      <c r="AK877" s="228"/>
      <c r="AL877" s="228"/>
      <c r="AM877" s="228"/>
      <c r="AN877" s="228"/>
      <c r="AO877" s="228"/>
      <c r="AP877" s="228"/>
      <c r="AQ877" s="228"/>
      <c r="AR877" s="228"/>
      <c r="AS877" s="228"/>
      <c r="AT877" s="228"/>
      <c r="AU877" s="228"/>
      <c r="AV877" s="228"/>
      <c r="AW877" s="228"/>
      <c r="AX877" s="228"/>
      <c r="AY877" s="228"/>
      <c r="AZ877" s="228"/>
      <c r="BA877" s="228"/>
      <c r="BB877" s="228"/>
      <c r="BC877" s="228"/>
      <c r="BD877" s="100"/>
      <c r="BE877" s="100"/>
      <c r="BF877" s="100"/>
      <c r="BG877" s="100"/>
      <c r="BH877" s="100"/>
      <c r="BI877" s="100"/>
      <c r="BJ877" s="100"/>
      <c r="BK877" s="12"/>
      <c r="BL877" s="12"/>
    </row>
    <row r="878" spans="1:64" hidden="1" outlineLevel="1">
      <c r="A878" s="9"/>
      <c r="B878" s="9"/>
      <c r="C878" s="44"/>
      <c r="D878" s="349">
        <f>Asset21</f>
        <v>0</v>
      </c>
      <c r="E878" s="9"/>
      <c r="F878" s="9"/>
      <c r="G878" s="204">
        <f>'Adjustment for previous period'!G562</f>
        <v>0</v>
      </c>
      <c r="H878" s="35"/>
      <c r="I878" s="35"/>
      <c r="J878" s="35"/>
      <c r="K878" s="35"/>
      <c r="L878" s="35"/>
      <c r="M878" s="35"/>
      <c r="N878" s="29"/>
      <c r="O878" s="29"/>
      <c r="P878" s="29"/>
      <c r="Q878" s="29"/>
      <c r="R878" s="29"/>
      <c r="S878" s="100"/>
      <c r="T878" s="100"/>
      <c r="U878" s="100"/>
      <c r="V878" s="100"/>
      <c r="W878" s="100"/>
      <c r="X878" s="100"/>
      <c r="Y878" s="100"/>
      <c r="Z878" s="100"/>
      <c r="AA878" s="228"/>
      <c r="AB878" s="228"/>
      <c r="AC878" s="228"/>
      <c r="AD878" s="228"/>
      <c r="AE878" s="228"/>
      <c r="AF878" s="228"/>
      <c r="AG878" s="228"/>
      <c r="AH878" s="228"/>
      <c r="AI878" s="228"/>
      <c r="AJ878" s="228"/>
      <c r="AK878" s="228"/>
      <c r="AL878" s="228"/>
      <c r="AM878" s="228"/>
      <c r="AN878" s="228"/>
      <c r="AO878" s="228"/>
      <c r="AP878" s="228"/>
      <c r="AQ878" s="228"/>
      <c r="AR878" s="228"/>
      <c r="AS878" s="228"/>
      <c r="AT878" s="228"/>
      <c r="AU878" s="228"/>
      <c r="AV878" s="228"/>
      <c r="AW878" s="228"/>
      <c r="AX878" s="228"/>
      <c r="AY878" s="228"/>
      <c r="AZ878" s="228"/>
      <c r="BA878" s="228"/>
      <c r="BB878" s="228"/>
      <c r="BC878" s="228"/>
      <c r="BD878" s="100"/>
      <c r="BE878" s="100"/>
      <c r="BF878" s="100"/>
      <c r="BG878" s="100"/>
      <c r="BH878" s="100"/>
      <c r="BI878" s="100"/>
      <c r="BJ878" s="100"/>
      <c r="BK878" s="12"/>
      <c r="BL878" s="12"/>
    </row>
    <row r="879" spans="1:64" hidden="1" outlineLevel="1">
      <c r="A879" s="9"/>
      <c r="B879" s="9"/>
      <c r="C879" s="44"/>
      <c r="D879" s="349">
        <f>Asset22</f>
        <v>0</v>
      </c>
      <c r="E879" s="9"/>
      <c r="F879" s="9"/>
      <c r="G879" s="204">
        <f>'Adjustment for previous period'!G563</f>
        <v>0</v>
      </c>
      <c r="H879" s="35"/>
      <c r="I879" s="35"/>
      <c r="J879" s="35"/>
      <c r="K879" s="35"/>
      <c r="L879" s="35"/>
      <c r="M879" s="35"/>
      <c r="N879" s="29"/>
      <c r="O879" s="29"/>
      <c r="P879" s="29"/>
      <c r="Q879" s="29"/>
      <c r="R879" s="29"/>
      <c r="S879" s="100"/>
      <c r="T879" s="100"/>
      <c r="U879" s="100"/>
      <c r="V879" s="100"/>
      <c r="W879" s="100"/>
      <c r="X879" s="100"/>
      <c r="Y879" s="100"/>
      <c r="Z879" s="100"/>
      <c r="AA879" s="228"/>
      <c r="AB879" s="228"/>
      <c r="AC879" s="228"/>
      <c r="AD879" s="228"/>
      <c r="AE879" s="228"/>
      <c r="AF879" s="228"/>
      <c r="AG879" s="228"/>
      <c r="AH879" s="228"/>
      <c r="AI879" s="228"/>
      <c r="AJ879" s="228"/>
      <c r="AK879" s="228"/>
      <c r="AL879" s="228"/>
      <c r="AM879" s="228"/>
      <c r="AN879" s="228"/>
      <c r="AO879" s="228"/>
      <c r="AP879" s="228"/>
      <c r="AQ879" s="228"/>
      <c r="AR879" s="228"/>
      <c r="AS879" s="228"/>
      <c r="AT879" s="228"/>
      <c r="AU879" s="228"/>
      <c r="AV879" s="228"/>
      <c r="AW879" s="228"/>
      <c r="AX879" s="228"/>
      <c r="AY879" s="228"/>
      <c r="AZ879" s="228"/>
      <c r="BA879" s="228"/>
      <c r="BB879" s="228"/>
      <c r="BC879" s="228"/>
      <c r="BD879" s="100"/>
      <c r="BE879" s="100"/>
      <c r="BF879" s="100"/>
      <c r="BG879" s="100"/>
      <c r="BH879" s="100"/>
      <c r="BI879" s="100"/>
      <c r="BJ879" s="100"/>
      <c r="BK879" s="12"/>
      <c r="BL879" s="12"/>
    </row>
    <row r="880" spans="1:64" hidden="1" outlineLevel="1">
      <c r="A880" s="9"/>
      <c r="B880" s="9"/>
      <c r="C880" s="44"/>
      <c r="D880" s="349">
        <f>Asset23</f>
        <v>0</v>
      </c>
      <c r="E880" s="9"/>
      <c r="F880" s="9"/>
      <c r="G880" s="204">
        <f>'Adjustment for previous period'!G564</f>
        <v>0</v>
      </c>
      <c r="H880" s="35"/>
      <c r="I880" s="35"/>
      <c r="J880" s="35"/>
      <c r="K880" s="35"/>
      <c r="L880" s="35"/>
      <c r="M880" s="35"/>
      <c r="N880" s="29"/>
      <c r="O880" s="29"/>
      <c r="P880" s="29"/>
      <c r="Q880" s="29"/>
      <c r="R880" s="29"/>
      <c r="S880" s="100"/>
      <c r="T880" s="100"/>
      <c r="U880" s="100"/>
      <c r="V880" s="100"/>
      <c r="W880" s="100"/>
      <c r="X880" s="100"/>
      <c r="Y880" s="100"/>
      <c r="Z880" s="100"/>
      <c r="AA880" s="228"/>
      <c r="AB880" s="228"/>
      <c r="AC880" s="228"/>
      <c r="AD880" s="228"/>
      <c r="AE880" s="228"/>
      <c r="AF880" s="228"/>
      <c r="AG880" s="228"/>
      <c r="AH880" s="228"/>
      <c r="AI880" s="228"/>
      <c r="AJ880" s="228"/>
      <c r="AK880" s="228"/>
      <c r="AL880" s="228"/>
      <c r="AM880" s="228"/>
      <c r="AN880" s="228"/>
      <c r="AO880" s="228"/>
      <c r="AP880" s="228"/>
      <c r="AQ880" s="228"/>
      <c r="AR880" s="228"/>
      <c r="AS880" s="228"/>
      <c r="AT880" s="228"/>
      <c r="AU880" s="228"/>
      <c r="AV880" s="228"/>
      <c r="AW880" s="228"/>
      <c r="AX880" s="228"/>
      <c r="AY880" s="228"/>
      <c r="AZ880" s="228"/>
      <c r="BA880" s="228"/>
      <c r="BB880" s="228"/>
      <c r="BC880" s="228"/>
      <c r="BD880" s="100"/>
      <c r="BE880" s="100"/>
      <c r="BF880" s="100"/>
      <c r="BG880" s="100"/>
      <c r="BH880" s="100"/>
      <c r="BI880" s="100"/>
      <c r="BJ880" s="100"/>
      <c r="BK880" s="12"/>
      <c r="BL880" s="12"/>
    </row>
    <row r="881" spans="1:64" hidden="1" outlineLevel="1">
      <c r="A881" s="9"/>
      <c r="B881" s="9"/>
      <c r="C881" s="44"/>
      <c r="D881" s="349">
        <f>Asset24</f>
        <v>0</v>
      </c>
      <c r="E881" s="9"/>
      <c r="F881" s="9"/>
      <c r="G881" s="204">
        <f>'Adjustment for previous period'!G565</f>
        <v>0</v>
      </c>
      <c r="H881" s="35"/>
      <c r="I881" s="35"/>
      <c r="J881" s="35"/>
      <c r="K881" s="35"/>
      <c r="L881" s="35"/>
      <c r="M881" s="35"/>
      <c r="N881" s="29"/>
      <c r="O881" s="29"/>
      <c r="P881" s="29"/>
      <c r="Q881" s="29"/>
      <c r="R881" s="29"/>
      <c r="S881" s="100"/>
      <c r="T881" s="100"/>
      <c r="U881" s="100"/>
      <c r="V881" s="100"/>
      <c r="W881" s="100"/>
      <c r="X881" s="100"/>
      <c r="Y881" s="100"/>
      <c r="Z881" s="100"/>
      <c r="AA881" s="228"/>
      <c r="AB881" s="228"/>
      <c r="AC881" s="228"/>
      <c r="AD881" s="228"/>
      <c r="AE881" s="228"/>
      <c r="AF881" s="228"/>
      <c r="AG881" s="228"/>
      <c r="AH881" s="228"/>
      <c r="AI881" s="228"/>
      <c r="AJ881" s="228"/>
      <c r="AK881" s="228"/>
      <c r="AL881" s="228"/>
      <c r="AM881" s="228"/>
      <c r="AN881" s="228"/>
      <c r="AO881" s="228"/>
      <c r="AP881" s="228"/>
      <c r="AQ881" s="228"/>
      <c r="AR881" s="228"/>
      <c r="AS881" s="228"/>
      <c r="AT881" s="228"/>
      <c r="AU881" s="228"/>
      <c r="AV881" s="228"/>
      <c r="AW881" s="228"/>
      <c r="AX881" s="228"/>
      <c r="AY881" s="228"/>
      <c r="AZ881" s="228"/>
      <c r="BA881" s="228"/>
      <c r="BB881" s="228"/>
      <c r="BC881" s="228"/>
      <c r="BD881" s="100"/>
      <c r="BE881" s="100"/>
      <c r="BF881" s="100"/>
      <c r="BG881" s="100"/>
      <c r="BH881" s="100"/>
      <c r="BI881" s="100"/>
      <c r="BJ881" s="100"/>
      <c r="BK881" s="12"/>
      <c r="BL881" s="12"/>
    </row>
    <row r="882" spans="1:64" hidden="1" outlineLevel="1">
      <c r="A882" s="9"/>
      <c r="B882" s="9"/>
      <c r="C882" s="44"/>
      <c r="D882" s="349">
        <f>Asset25</f>
        <v>0</v>
      </c>
      <c r="E882" s="9"/>
      <c r="F882" s="9"/>
      <c r="G882" s="204">
        <f>'Adjustment for previous period'!G566</f>
        <v>0</v>
      </c>
      <c r="H882" s="35"/>
      <c r="I882" s="35"/>
      <c r="J882" s="35"/>
      <c r="K882" s="35"/>
      <c r="L882" s="35"/>
      <c r="M882" s="35"/>
      <c r="N882" s="29"/>
      <c r="O882" s="29"/>
      <c r="P882" s="29"/>
      <c r="Q882" s="29"/>
      <c r="R882" s="29"/>
      <c r="S882" s="100"/>
      <c r="T882" s="100"/>
      <c r="U882" s="100"/>
      <c r="V882" s="100"/>
      <c r="W882" s="100"/>
      <c r="X882" s="100"/>
      <c r="Y882" s="100"/>
      <c r="Z882" s="100"/>
      <c r="AA882" s="228"/>
      <c r="AB882" s="228"/>
      <c r="AC882" s="228"/>
      <c r="AD882" s="228"/>
      <c r="AE882" s="228"/>
      <c r="AF882" s="228"/>
      <c r="AG882" s="228"/>
      <c r="AH882" s="228"/>
      <c r="AI882" s="228"/>
      <c r="AJ882" s="228"/>
      <c r="AK882" s="228"/>
      <c r="AL882" s="228"/>
      <c r="AM882" s="228"/>
      <c r="AN882" s="228"/>
      <c r="AO882" s="228"/>
      <c r="AP882" s="228"/>
      <c r="AQ882" s="228"/>
      <c r="AR882" s="228"/>
      <c r="AS882" s="228"/>
      <c r="AT882" s="228"/>
      <c r="AU882" s="228"/>
      <c r="AV882" s="228"/>
      <c r="AW882" s="228"/>
      <c r="AX882" s="228"/>
      <c r="AY882" s="228"/>
      <c r="AZ882" s="228"/>
      <c r="BA882" s="228"/>
      <c r="BB882" s="228"/>
      <c r="BC882" s="228"/>
      <c r="BD882" s="100"/>
      <c r="BE882" s="100"/>
      <c r="BF882" s="100"/>
      <c r="BG882" s="100"/>
      <c r="BH882" s="100"/>
      <c r="BI882" s="100"/>
      <c r="BJ882" s="100"/>
      <c r="BK882" s="12"/>
      <c r="BL882" s="12"/>
    </row>
    <row r="883" spans="1:64" hidden="1" outlineLevel="1">
      <c r="A883" s="9"/>
      <c r="B883" s="9"/>
      <c r="C883" s="44"/>
      <c r="D883" s="349">
        <f>Asset26</f>
        <v>0</v>
      </c>
      <c r="E883" s="9"/>
      <c r="F883" s="9"/>
      <c r="G883" s="204">
        <f>'Adjustment for previous period'!G567</f>
        <v>0</v>
      </c>
      <c r="H883" s="35"/>
      <c r="I883" s="35"/>
      <c r="J883" s="35"/>
      <c r="K883" s="35"/>
      <c r="L883" s="35"/>
      <c r="M883" s="35"/>
      <c r="N883" s="29"/>
      <c r="O883" s="29"/>
      <c r="P883" s="29"/>
      <c r="Q883" s="29"/>
      <c r="R883" s="29"/>
      <c r="S883" s="100"/>
      <c r="T883" s="100"/>
      <c r="U883" s="100"/>
      <c r="V883" s="100"/>
      <c r="W883" s="100"/>
      <c r="X883" s="100"/>
      <c r="Y883" s="100"/>
      <c r="Z883" s="100"/>
      <c r="AA883" s="228"/>
      <c r="AB883" s="228"/>
      <c r="AC883" s="228"/>
      <c r="AD883" s="228"/>
      <c r="AE883" s="228"/>
      <c r="AF883" s="228"/>
      <c r="AG883" s="228"/>
      <c r="AH883" s="228"/>
      <c r="AI883" s="228"/>
      <c r="AJ883" s="228"/>
      <c r="AK883" s="228"/>
      <c r="AL883" s="228"/>
      <c r="AM883" s="228"/>
      <c r="AN883" s="228"/>
      <c r="AO883" s="228"/>
      <c r="AP883" s="228"/>
      <c r="AQ883" s="228"/>
      <c r="AR883" s="228"/>
      <c r="AS883" s="228"/>
      <c r="AT883" s="228"/>
      <c r="AU883" s="228"/>
      <c r="AV883" s="228"/>
      <c r="AW883" s="228"/>
      <c r="AX883" s="228"/>
      <c r="AY883" s="228"/>
      <c r="AZ883" s="228"/>
      <c r="BA883" s="228"/>
      <c r="BB883" s="228"/>
      <c r="BC883" s="228"/>
      <c r="BD883" s="100"/>
      <c r="BE883" s="100"/>
      <c r="BF883" s="100"/>
      <c r="BG883" s="100"/>
      <c r="BH883" s="100"/>
      <c r="BI883" s="100"/>
      <c r="BJ883" s="100"/>
      <c r="BK883" s="12"/>
      <c r="BL883" s="12"/>
    </row>
    <row r="884" spans="1:64" hidden="1" outlineLevel="1">
      <c r="A884" s="9"/>
      <c r="B884" s="9"/>
      <c r="C884" s="44"/>
      <c r="D884" s="349">
        <f>Asset27</f>
        <v>0</v>
      </c>
      <c r="E884" s="9"/>
      <c r="F884" s="9"/>
      <c r="G884" s="204">
        <f>'Adjustment for previous period'!G568</f>
        <v>0</v>
      </c>
      <c r="H884" s="35"/>
      <c r="I884" s="35"/>
      <c r="J884" s="35"/>
      <c r="K884" s="35"/>
      <c r="L884" s="35"/>
      <c r="M884" s="35"/>
      <c r="N884" s="29"/>
      <c r="O884" s="29"/>
      <c r="P884" s="29"/>
      <c r="Q884" s="29"/>
      <c r="R884" s="29"/>
      <c r="S884" s="100"/>
      <c r="T884" s="100"/>
      <c r="U884" s="100"/>
      <c r="V884" s="100"/>
      <c r="W884" s="100"/>
      <c r="X884" s="100"/>
      <c r="Y884" s="100"/>
      <c r="Z884" s="100"/>
      <c r="AA884" s="228"/>
      <c r="AB884" s="228"/>
      <c r="AC884" s="228"/>
      <c r="AD884" s="228"/>
      <c r="AE884" s="228"/>
      <c r="AF884" s="228"/>
      <c r="AG884" s="228"/>
      <c r="AH884" s="228"/>
      <c r="AI884" s="228"/>
      <c r="AJ884" s="228"/>
      <c r="AK884" s="228"/>
      <c r="AL884" s="228"/>
      <c r="AM884" s="228"/>
      <c r="AN884" s="228"/>
      <c r="AO884" s="228"/>
      <c r="AP884" s="228"/>
      <c r="AQ884" s="228"/>
      <c r="AR884" s="228"/>
      <c r="AS884" s="228"/>
      <c r="AT884" s="228"/>
      <c r="AU884" s="228"/>
      <c r="AV884" s="228"/>
      <c r="AW884" s="228"/>
      <c r="AX884" s="228"/>
      <c r="AY884" s="228"/>
      <c r="AZ884" s="228"/>
      <c r="BA884" s="228"/>
      <c r="BB884" s="228"/>
      <c r="BC884" s="228"/>
      <c r="BD884" s="100"/>
      <c r="BE884" s="100"/>
      <c r="BF884" s="100"/>
      <c r="BG884" s="100"/>
      <c r="BH884" s="100"/>
      <c r="BI884" s="100"/>
      <c r="BJ884" s="100"/>
      <c r="BK884" s="12"/>
      <c r="BL884" s="12"/>
    </row>
    <row r="885" spans="1:64" hidden="1" outlineLevel="1">
      <c r="A885" s="9"/>
      <c r="B885" s="9"/>
      <c r="C885" s="44"/>
      <c r="D885" s="349">
        <f>Asset28</f>
        <v>0</v>
      </c>
      <c r="E885" s="9"/>
      <c r="F885" s="9"/>
      <c r="G885" s="204">
        <f>'Adjustment for previous period'!G569</f>
        <v>0</v>
      </c>
      <c r="H885" s="35"/>
      <c r="I885" s="35"/>
      <c r="J885" s="35"/>
      <c r="K885" s="35"/>
      <c r="L885" s="35"/>
      <c r="M885" s="35"/>
      <c r="N885" s="29"/>
      <c r="O885" s="29"/>
      <c r="P885" s="29"/>
      <c r="Q885" s="29"/>
      <c r="R885" s="29"/>
      <c r="S885" s="100"/>
      <c r="T885" s="100"/>
      <c r="U885" s="100"/>
      <c r="V885" s="100"/>
      <c r="W885" s="100"/>
      <c r="X885" s="100"/>
      <c r="Y885" s="100"/>
      <c r="Z885" s="100"/>
      <c r="AA885" s="228"/>
      <c r="AB885" s="228"/>
      <c r="AC885" s="228"/>
      <c r="AD885" s="228"/>
      <c r="AE885" s="228"/>
      <c r="AF885" s="228"/>
      <c r="AG885" s="228"/>
      <c r="AH885" s="228"/>
      <c r="AI885" s="228"/>
      <c r="AJ885" s="228"/>
      <c r="AK885" s="228"/>
      <c r="AL885" s="228"/>
      <c r="AM885" s="228"/>
      <c r="AN885" s="228"/>
      <c r="AO885" s="228"/>
      <c r="AP885" s="228"/>
      <c r="AQ885" s="228"/>
      <c r="AR885" s="228"/>
      <c r="AS885" s="228"/>
      <c r="AT885" s="228"/>
      <c r="AU885" s="228"/>
      <c r="AV885" s="228"/>
      <c r="AW885" s="228"/>
      <c r="AX885" s="228"/>
      <c r="AY885" s="228"/>
      <c r="AZ885" s="228"/>
      <c r="BA885" s="228"/>
      <c r="BB885" s="228"/>
      <c r="BC885" s="228"/>
      <c r="BD885" s="100"/>
      <c r="BE885" s="100"/>
      <c r="BF885" s="100"/>
      <c r="BG885" s="100"/>
      <c r="BH885" s="100"/>
      <c r="BI885" s="100"/>
      <c r="BJ885" s="100"/>
      <c r="BK885" s="12"/>
      <c r="BL885" s="12"/>
    </row>
    <row r="886" spans="1:64" hidden="1" outlineLevel="1">
      <c r="A886" s="9"/>
      <c r="B886" s="9"/>
      <c r="C886" s="44"/>
      <c r="D886" s="349">
        <f>Asset29</f>
        <v>0</v>
      </c>
      <c r="E886" s="9"/>
      <c r="F886" s="9"/>
      <c r="G886" s="204">
        <f>'Adjustment for previous period'!G570</f>
        <v>0</v>
      </c>
      <c r="H886" s="35"/>
      <c r="I886" s="35"/>
      <c r="J886" s="35"/>
      <c r="K886" s="35"/>
      <c r="L886" s="35"/>
      <c r="M886" s="35"/>
      <c r="N886" s="29"/>
      <c r="O886" s="29"/>
      <c r="P886" s="29"/>
      <c r="Q886" s="29"/>
      <c r="R886" s="29"/>
      <c r="S886" s="100"/>
      <c r="T886" s="100"/>
      <c r="U886" s="100"/>
      <c r="V886" s="100"/>
      <c r="W886" s="100"/>
      <c r="X886" s="100"/>
      <c r="Y886" s="100"/>
      <c r="Z886" s="100"/>
      <c r="AA886" s="228"/>
      <c r="AB886" s="228"/>
      <c r="AC886" s="228"/>
      <c r="AD886" s="228"/>
      <c r="AE886" s="228"/>
      <c r="AF886" s="228"/>
      <c r="AG886" s="228"/>
      <c r="AH886" s="228"/>
      <c r="AI886" s="228"/>
      <c r="AJ886" s="228"/>
      <c r="AK886" s="228"/>
      <c r="AL886" s="228"/>
      <c r="AM886" s="228"/>
      <c r="AN886" s="228"/>
      <c r="AO886" s="228"/>
      <c r="AP886" s="228"/>
      <c r="AQ886" s="228"/>
      <c r="AR886" s="228"/>
      <c r="AS886" s="228"/>
      <c r="AT886" s="228"/>
      <c r="AU886" s="228"/>
      <c r="AV886" s="228"/>
      <c r="AW886" s="228"/>
      <c r="AX886" s="228"/>
      <c r="AY886" s="228"/>
      <c r="AZ886" s="228"/>
      <c r="BA886" s="228"/>
      <c r="BB886" s="228"/>
      <c r="BC886" s="228"/>
      <c r="BD886" s="100"/>
      <c r="BE886" s="100"/>
      <c r="BF886" s="100"/>
      <c r="BG886" s="100"/>
      <c r="BH886" s="100"/>
      <c r="BI886" s="100"/>
      <c r="BJ886" s="100"/>
      <c r="BK886" s="12"/>
      <c r="BL886" s="12"/>
    </row>
    <row r="887" spans="1:64" hidden="1" outlineLevel="1">
      <c r="A887" s="9"/>
      <c r="B887" s="9"/>
      <c r="C887" s="44"/>
      <c r="D887" s="349">
        <f>Asset30</f>
        <v>0</v>
      </c>
      <c r="E887" s="9"/>
      <c r="F887" s="9"/>
      <c r="G887" s="204">
        <f>'Adjustment for previous period'!G571</f>
        <v>0</v>
      </c>
      <c r="H887" s="35"/>
      <c r="I887" s="35"/>
      <c r="J887" s="35"/>
      <c r="K887" s="35"/>
      <c r="L887" s="35"/>
      <c r="M887" s="35"/>
      <c r="N887" s="29"/>
      <c r="O887" s="29"/>
      <c r="P887" s="29"/>
      <c r="Q887" s="29"/>
      <c r="R887" s="29"/>
      <c r="S887" s="100"/>
      <c r="T887" s="100"/>
      <c r="U887" s="100"/>
      <c r="V887" s="100"/>
      <c r="W887" s="100"/>
      <c r="X887" s="100"/>
      <c r="Y887" s="100"/>
      <c r="Z887" s="100"/>
      <c r="AA887" s="228"/>
      <c r="AB887" s="228"/>
      <c r="AC887" s="228"/>
      <c r="AD887" s="228"/>
      <c r="AE887" s="228"/>
      <c r="AF887" s="228"/>
      <c r="AG887" s="228"/>
      <c r="AH887" s="228"/>
      <c r="AI887" s="228"/>
      <c r="AJ887" s="228"/>
      <c r="AK887" s="228"/>
      <c r="AL887" s="228"/>
      <c r="AM887" s="228"/>
      <c r="AN887" s="228"/>
      <c r="AO887" s="228"/>
      <c r="AP887" s="228"/>
      <c r="AQ887" s="228"/>
      <c r="AR887" s="228"/>
      <c r="AS887" s="228"/>
      <c r="AT887" s="228"/>
      <c r="AU887" s="228"/>
      <c r="AV887" s="228"/>
      <c r="AW887" s="228"/>
      <c r="AX887" s="228"/>
      <c r="AY887" s="228"/>
      <c r="AZ887" s="228"/>
      <c r="BA887" s="228"/>
      <c r="BB887" s="228"/>
      <c r="BC887" s="228"/>
      <c r="BD887" s="100"/>
      <c r="BE887" s="100"/>
      <c r="BF887" s="100"/>
      <c r="BG887" s="100"/>
      <c r="BH887" s="100"/>
      <c r="BI887" s="100"/>
      <c r="BJ887" s="100"/>
      <c r="BK887" s="12"/>
      <c r="BL887" s="12"/>
    </row>
    <row r="888" spans="1:64" collapsed="1">
      <c r="A888" s="9"/>
      <c r="B888" s="9"/>
      <c r="C888" s="44"/>
      <c r="D888" s="113"/>
      <c r="E888" s="9"/>
      <c r="F888" s="9"/>
      <c r="G888" s="281"/>
      <c r="H888" s="35"/>
      <c r="I888" s="35"/>
      <c r="J888" s="35"/>
      <c r="K888" s="35"/>
      <c r="L888" s="35"/>
      <c r="M888" s="35"/>
      <c r="N888" s="29"/>
      <c r="O888" s="29"/>
      <c r="P888" s="29"/>
      <c r="Q888" s="29"/>
      <c r="R888" s="29"/>
      <c r="S888" s="100"/>
      <c r="T888" s="100"/>
      <c r="U888" s="100"/>
      <c r="V888" s="100"/>
      <c r="W888" s="100"/>
      <c r="X888" s="100"/>
      <c r="Y888" s="100"/>
      <c r="Z888" s="100"/>
      <c r="AA888" s="228"/>
      <c r="AB888" s="228"/>
      <c r="AC888" s="228"/>
      <c r="AD888" s="228"/>
      <c r="AE888" s="228"/>
      <c r="AF888" s="228"/>
      <c r="AG888" s="228"/>
      <c r="AH888" s="228"/>
      <c r="AI888" s="228"/>
      <c r="AJ888" s="228"/>
      <c r="AK888" s="228"/>
      <c r="AL888" s="228"/>
      <c r="AM888" s="228"/>
      <c r="AN888" s="228"/>
      <c r="AO888" s="228"/>
      <c r="AP888" s="228"/>
      <c r="AQ888" s="228"/>
      <c r="AR888" s="228"/>
      <c r="AS888" s="228"/>
      <c r="AT888" s="228"/>
      <c r="AU888" s="228"/>
      <c r="AV888" s="228"/>
      <c r="AW888" s="228"/>
      <c r="AX888" s="228"/>
      <c r="AY888" s="228"/>
      <c r="AZ888" s="228"/>
      <c r="BA888" s="228"/>
      <c r="BB888" s="228"/>
      <c r="BC888" s="228"/>
      <c r="BD888" s="100"/>
      <c r="BE888" s="100"/>
      <c r="BF888" s="100"/>
      <c r="BG888" s="100"/>
      <c r="BH888" s="100"/>
      <c r="BI888" s="100"/>
      <c r="BJ888" s="100"/>
      <c r="BK888" s="12"/>
      <c r="BL888" s="12"/>
    </row>
    <row r="889" spans="1:64">
      <c r="A889" s="9"/>
      <c r="B889" s="9"/>
      <c r="C889" s="44" t="s">
        <v>61</v>
      </c>
      <c r="D889" s="113"/>
      <c r="E889" s="9"/>
      <c r="F889" s="9"/>
      <c r="G889" s="312">
        <f>SUM(G890:G919)</f>
        <v>-18.986894388246089</v>
      </c>
      <c r="H889" s="35"/>
      <c r="I889" s="35"/>
      <c r="J889" s="35"/>
      <c r="K889" s="35"/>
      <c r="L889" s="35"/>
      <c r="M889" s="35"/>
      <c r="N889" s="29"/>
      <c r="O889" s="29"/>
      <c r="P889" s="29"/>
      <c r="Q889" s="29"/>
      <c r="R889" s="29"/>
      <c r="S889" s="100"/>
      <c r="T889" s="100"/>
      <c r="U889" s="100"/>
      <c r="V889" s="100"/>
      <c r="W889" s="100"/>
      <c r="X889" s="100"/>
      <c r="Y889" s="100"/>
      <c r="Z889" s="100"/>
      <c r="AA889" s="228"/>
      <c r="AB889" s="228"/>
      <c r="AC889" s="228"/>
      <c r="AD889" s="228"/>
      <c r="AE889" s="228"/>
      <c r="AF889" s="228"/>
      <c r="AG889" s="228"/>
      <c r="AH889" s="228"/>
      <c r="AI889" s="228"/>
      <c r="AJ889" s="228"/>
      <c r="AK889" s="228"/>
      <c r="AL889" s="228"/>
      <c r="AM889" s="228"/>
      <c r="AN889" s="228"/>
      <c r="AO889" s="228"/>
      <c r="AP889" s="228"/>
      <c r="AQ889" s="228"/>
      <c r="AR889" s="228"/>
      <c r="AS889" s="228"/>
      <c r="AT889" s="228"/>
      <c r="AU889" s="228"/>
      <c r="AV889" s="228"/>
      <c r="AW889" s="228"/>
      <c r="AX889" s="228"/>
      <c r="AY889" s="228"/>
      <c r="AZ889" s="228"/>
      <c r="BA889" s="228"/>
      <c r="BB889" s="228"/>
      <c r="BC889" s="228"/>
      <c r="BD889" s="100"/>
      <c r="BE889" s="100"/>
      <c r="BF889" s="100"/>
      <c r="BG889" s="100"/>
      <c r="BH889" s="100"/>
      <c r="BI889" s="100"/>
      <c r="BJ889" s="100"/>
      <c r="BK889" s="12"/>
      <c r="BL889" s="12"/>
    </row>
    <row r="890" spans="1:64" hidden="1" outlineLevel="1">
      <c r="A890" s="9"/>
      <c r="B890" s="9"/>
      <c r="C890" s="9"/>
      <c r="D890" s="270" t="str">
        <f>Asset1</f>
        <v>Secondary</v>
      </c>
      <c r="E890" s="9"/>
      <c r="F890" s="9"/>
      <c r="G890" s="204">
        <f>'Adjustment for previous period'!G574</f>
        <v>-12.351417430702048</v>
      </c>
      <c r="H890" s="35"/>
      <c r="I890" s="35"/>
      <c r="J890" s="35"/>
      <c r="K890" s="35"/>
      <c r="L890" s="35"/>
      <c r="M890" s="35"/>
      <c r="N890" s="29"/>
      <c r="O890" s="29"/>
      <c r="P890" s="29"/>
      <c r="Q890" s="29"/>
      <c r="R890" s="29"/>
      <c r="S890" s="100"/>
      <c r="T890" s="100"/>
      <c r="U890" s="100"/>
      <c r="V890" s="100"/>
      <c r="W890" s="100"/>
      <c r="X890" s="100"/>
      <c r="Y890" s="100"/>
      <c r="Z890" s="100"/>
      <c r="AA890" s="228"/>
      <c r="AB890" s="228"/>
      <c r="AC890" s="228"/>
      <c r="AD890" s="228"/>
      <c r="AE890" s="228"/>
      <c r="AF890" s="228"/>
      <c r="AG890" s="228"/>
      <c r="AH890" s="228"/>
      <c r="AI890" s="228"/>
      <c r="AJ890" s="228"/>
      <c r="AK890" s="228"/>
      <c r="AL890" s="228"/>
      <c r="AM890" s="228"/>
      <c r="AN890" s="228"/>
      <c r="AO890" s="228"/>
      <c r="AP890" s="228"/>
      <c r="AQ890" s="228"/>
      <c r="AR890" s="228"/>
      <c r="AS890" s="228"/>
      <c r="AT890" s="228"/>
      <c r="AU890" s="228"/>
      <c r="AV890" s="228"/>
      <c r="AW890" s="228"/>
      <c r="AX890" s="228"/>
      <c r="AY890" s="228"/>
      <c r="AZ890" s="228"/>
      <c r="BA890" s="228"/>
      <c r="BB890" s="228"/>
      <c r="BC890" s="228"/>
      <c r="BD890" s="100"/>
      <c r="BE890" s="100"/>
      <c r="BF890" s="100"/>
      <c r="BG890" s="100"/>
      <c r="BH890" s="100"/>
      <c r="BI890" s="100"/>
      <c r="BJ890" s="100"/>
      <c r="BK890" s="12"/>
      <c r="BL890" s="12"/>
    </row>
    <row r="891" spans="1:64" hidden="1" outlineLevel="1">
      <c r="A891" s="9"/>
      <c r="B891" s="9"/>
      <c r="C891" s="44"/>
      <c r="D891" s="270" t="str">
        <f>Asset2</f>
        <v>Switchgear</v>
      </c>
      <c r="E891" s="9"/>
      <c r="F891" s="9"/>
      <c r="G891" s="204">
        <f>'Adjustment for previous period'!G575</f>
        <v>-1.428515011584818</v>
      </c>
      <c r="H891" s="35"/>
      <c r="I891" s="35"/>
      <c r="J891" s="35"/>
      <c r="K891" s="35"/>
      <c r="L891" s="35"/>
      <c r="M891" s="35"/>
      <c r="N891" s="29"/>
      <c r="O891" s="29"/>
      <c r="P891" s="29"/>
      <c r="Q891" s="29"/>
      <c r="R891" s="29"/>
      <c r="S891" s="100"/>
      <c r="T891" s="100"/>
      <c r="U891" s="100"/>
      <c r="V891" s="100"/>
      <c r="W891" s="100"/>
      <c r="X891" s="100"/>
      <c r="Y891" s="100"/>
      <c r="Z891" s="100"/>
      <c r="AA891" s="228"/>
      <c r="AB891" s="228"/>
      <c r="AC891" s="228"/>
      <c r="AD891" s="228"/>
      <c r="AE891" s="228"/>
      <c r="AF891" s="228"/>
      <c r="AG891" s="228"/>
      <c r="AH891" s="228"/>
      <c r="AI891" s="228"/>
      <c r="AJ891" s="228"/>
      <c r="AK891" s="228"/>
      <c r="AL891" s="228"/>
      <c r="AM891" s="228"/>
      <c r="AN891" s="228"/>
      <c r="AO891" s="228"/>
      <c r="AP891" s="228"/>
      <c r="AQ891" s="228"/>
      <c r="AR891" s="228"/>
      <c r="AS891" s="228"/>
      <c r="AT891" s="228"/>
      <c r="AU891" s="228"/>
      <c r="AV891" s="228"/>
      <c r="AW891" s="228"/>
      <c r="AX891" s="228"/>
      <c r="AY891" s="228"/>
      <c r="AZ891" s="228"/>
      <c r="BA891" s="228"/>
      <c r="BB891" s="228"/>
      <c r="BC891" s="228"/>
      <c r="BD891" s="100"/>
      <c r="BE891" s="100"/>
      <c r="BF891" s="100"/>
      <c r="BG891" s="100"/>
      <c r="BH891" s="100"/>
      <c r="BI891" s="100"/>
      <c r="BJ891" s="100"/>
      <c r="BK891" s="12"/>
      <c r="BL891" s="12"/>
    </row>
    <row r="892" spans="1:64" hidden="1" outlineLevel="1">
      <c r="A892" s="9"/>
      <c r="B892" s="9"/>
      <c r="C892" s="44"/>
      <c r="D892" s="270" t="str">
        <f>Asset3</f>
        <v>Transformers</v>
      </c>
      <c r="E892" s="9"/>
      <c r="F892" s="9"/>
      <c r="G892" s="204">
        <f>'Adjustment for previous period'!G576</f>
        <v>-5.1534767631484444</v>
      </c>
      <c r="H892" s="35"/>
      <c r="I892" s="35"/>
      <c r="J892" s="35"/>
      <c r="K892" s="35"/>
      <c r="L892" s="35"/>
      <c r="M892" s="35"/>
      <c r="N892" s="29"/>
      <c r="O892" s="29"/>
      <c r="P892" s="29"/>
      <c r="Q892" s="29"/>
      <c r="R892" s="29"/>
      <c r="S892" s="100"/>
      <c r="T892" s="100"/>
      <c r="U892" s="100"/>
      <c r="V892" s="100"/>
      <c r="W892" s="100"/>
      <c r="X892" s="100"/>
      <c r="Y892" s="100"/>
      <c r="Z892" s="100"/>
      <c r="AA892" s="228"/>
      <c r="AB892" s="228"/>
      <c r="AC892" s="228"/>
      <c r="AD892" s="228"/>
      <c r="AE892" s="228"/>
      <c r="AF892" s="228"/>
      <c r="AG892" s="228"/>
      <c r="AH892" s="228"/>
      <c r="AI892" s="228"/>
      <c r="AJ892" s="228"/>
      <c r="AK892" s="228"/>
      <c r="AL892" s="228"/>
      <c r="AM892" s="228"/>
      <c r="AN892" s="228"/>
      <c r="AO892" s="228"/>
      <c r="AP892" s="228"/>
      <c r="AQ892" s="228"/>
      <c r="AR892" s="228"/>
      <c r="AS892" s="228"/>
      <c r="AT892" s="228"/>
      <c r="AU892" s="228"/>
      <c r="AV892" s="228"/>
      <c r="AW892" s="228"/>
      <c r="AX892" s="228"/>
      <c r="AY892" s="228"/>
      <c r="AZ892" s="228"/>
      <c r="BA892" s="228"/>
      <c r="BB892" s="228"/>
      <c r="BC892" s="228"/>
      <c r="BD892" s="100"/>
      <c r="BE892" s="100"/>
      <c r="BF892" s="100"/>
      <c r="BG892" s="100"/>
      <c r="BH892" s="100"/>
      <c r="BI892" s="100"/>
      <c r="BJ892" s="100"/>
      <c r="BK892" s="12"/>
      <c r="BL892" s="12"/>
    </row>
    <row r="893" spans="1:64" hidden="1" outlineLevel="1">
      <c r="A893" s="9"/>
      <c r="B893" s="9"/>
      <c r="C893" s="44"/>
      <c r="D893" s="270" t="str">
        <f>Asset4</f>
        <v>Reactive</v>
      </c>
      <c r="E893" s="9"/>
      <c r="F893" s="9"/>
      <c r="G893" s="204">
        <f>'Adjustment for previous period'!G577</f>
        <v>-1.474197786426011</v>
      </c>
      <c r="H893" s="35"/>
      <c r="I893" s="35"/>
      <c r="J893" s="35"/>
      <c r="K893" s="35"/>
      <c r="L893" s="35"/>
      <c r="M893" s="35"/>
      <c r="N893" s="29"/>
      <c r="O893" s="29"/>
      <c r="P893" s="29"/>
      <c r="Q893" s="29"/>
      <c r="R893" s="29"/>
      <c r="S893" s="100"/>
      <c r="T893" s="100"/>
      <c r="U893" s="100"/>
      <c r="V893" s="100"/>
      <c r="W893" s="100"/>
      <c r="X893" s="100"/>
      <c r="Y893" s="100"/>
      <c r="Z893" s="100"/>
      <c r="AA893" s="228"/>
      <c r="AB893" s="228"/>
      <c r="AC893" s="228"/>
      <c r="AD893" s="228"/>
      <c r="AE893" s="228"/>
      <c r="AF893" s="228"/>
      <c r="AG893" s="228"/>
      <c r="AH893" s="228"/>
      <c r="AI893" s="228"/>
      <c r="AJ893" s="228"/>
      <c r="AK893" s="228"/>
      <c r="AL893" s="228"/>
      <c r="AM893" s="228"/>
      <c r="AN893" s="228"/>
      <c r="AO893" s="228"/>
      <c r="AP893" s="228"/>
      <c r="AQ893" s="228"/>
      <c r="AR893" s="228"/>
      <c r="AS893" s="228"/>
      <c r="AT893" s="228"/>
      <c r="AU893" s="228"/>
      <c r="AV893" s="228"/>
      <c r="AW893" s="228"/>
      <c r="AX893" s="228"/>
      <c r="AY893" s="228"/>
      <c r="AZ893" s="228"/>
      <c r="BA893" s="228"/>
      <c r="BB893" s="228"/>
      <c r="BC893" s="228"/>
      <c r="BD893" s="100"/>
      <c r="BE893" s="100"/>
      <c r="BF893" s="100"/>
      <c r="BG893" s="100"/>
      <c r="BH893" s="100"/>
      <c r="BI893" s="100"/>
      <c r="BJ893" s="100"/>
      <c r="BK893" s="12"/>
      <c r="BL893" s="12"/>
    </row>
    <row r="894" spans="1:64" hidden="1" outlineLevel="1">
      <c r="A894" s="9"/>
      <c r="B894" s="9"/>
      <c r="C894" s="44"/>
      <c r="D894" s="270" t="str">
        <f>Asset5</f>
        <v>Towers and Conductor</v>
      </c>
      <c r="E894" s="9"/>
      <c r="F894" s="9"/>
      <c r="G894" s="204">
        <f>'Adjustment for previous period'!G578</f>
        <v>13.319989319926002</v>
      </c>
      <c r="H894" s="35"/>
      <c r="I894" s="35"/>
      <c r="J894" s="35"/>
      <c r="K894" s="35"/>
      <c r="L894" s="35"/>
      <c r="M894" s="35"/>
      <c r="N894" s="29"/>
      <c r="O894" s="29"/>
      <c r="P894" s="29"/>
      <c r="Q894" s="29"/>
      <c r="R894" s="29"/>
      <c r="S894" s="100"/>
      <c r="T894" s="100"/>
      <c r="U894" s="100"/>
      <c r="V894" s="100"/>
      <c r="W894" s="100"/>
      <c r="X894" s="100"/>
      <c r="Y894" s="100"/>
      <c r="Z894" s="100"/>
      <c r="AA894" s="228"/>
      <c r="AB894" s="228"/>
      <c r="AC894" s="228"/>
      <c r="AD894" s="228"/>
      <c r="AE894" s="228"/>
      <c r="AF894" s="228"/>
      <c r="AG894" s="228"/>
      <c r="AH894" s="228"/>
      <c r="AI894" s="228"/>
      <c r="AJ894" s="228"/>
      <c r="AK894" s="228"/>
      <c r="AL894" s="228"/>
      <c r="AM894" s="228"/>
      <c r="AN894" s="228"/>
      <c r="AO894" s="228"/>
      <c r="AP894" s="228"/>
      <c r="AQ894" s="228"/>
      <c r="AR894" s="228"/>
      <c r="AS894" s="228"/>
      <c r="AT894" s="228"/>
      <c r="AU894" s="228"/>
      <c r="AV894" s="228"/>
      <c r="AW894" s="228"/>
      <c r="AX894" s="228"/>
      <c r="AY894" s="228"/>
      <c r="AZ894" s="228"/>
      <c r="BA894" s="228"/>
      <c r="BB894" s="228"/>
      <c r="BC894" s="228"/>
      <c r="BD894" s="100"/>
      <c r="BE894" s="100"/>
      <c r="BF894" s="100"/>
      <c r="BG894" s="100"/>
      <c r="BH894" s="100"/>
      <c r="BI894" s="100"/>
      <c r="BJ894" s="100"/>
      <c r="BK894" s="12"/>
      <c r="BL894" s="12"/>
    </row>
    <row r="895" spans="1:64" hidden="1" outlineLevel="1">
      <c r="A895" s="9"/>
      <c r="B895" s="9"/>
      <c r="C895" s="44"/>
      <c r="D895" s="270" t="str">
        <f>Asset6</f>
        <v>Establishment</v>
      </c>
      <c r="E895" s="9"/>
      <c r="F895" s="9"/>
      <c r="G895" s="204">
        <f>'Adjustment for previous period'!G579</f>
        <v>-3.8615828986139329</v>
      </c>
      <c r="H895" s="35"/>
      <c r="I895" s="35"/>
      <c r="J895" s="35"/>
      <c r="K895" s="35"/>
      <c r="L895" s="35"/>
      <c r="M895" s="35"/>
      <c r="N895" s="29"/>
      <c r="O895" s="29"/>
      <c r="P895" s="29"/>
      <c r="Q895" s="29"/>
      <c r="R895" s="29"/>
      <c r="S895" s="100"/>
      <c r="T895" s="100"/>
      <c r="U895" s="100"/>
      <c r="V895" s="100"/>
      <c r="W895" s="100"/>
      <c r="X895" s="100"/>
      <c r="Y895" s="100"/>
      <c r="Z895" s="100"/>
      <c r="AA895" s="228"/>
      <c r="AB895" s="228"/>
      <c r="AC895" s="228"/>
      <c r="AD895" s="228"/>
      <c r="AE895" s="228"/>
      <c r="AF895" s="228"/>
      <c r="AG895" s="228"/>
      <c r="AH895" s="228"/>
      <c r="AI895" s="228"/>
      <c r="AJ895" s="228"/>
      <c r="AK895" s="228"/>
      <c r="AL895" s="228"/>
      <c r="AM895" s="228"/>
      <c r="AN895" s="228"/>
      <c r="AO895" s="228"/>
      <c r="AP895" s="228"/>
      <c r="AQ895" s="228"/>
      <c r="AR895" s="228"/>
      <c r="AS895" s="228"/>
      <c r="AT895" s="228"/>
      <c r="AU895" s="228"/>
      <c r="AV895" s="228"/>
      <c r="AW895" s="228"/>
      <c r="AX895" s="228"/>
      <c r="AY895" s="228"/>
      <c r="AZ895" s="228"/>
      <c r="BA895" s="228"/>
      <c r="BB895" s="228"/>
      <c r="BC895" s="228"/>
      <c r="BD895" s="100"/>
      <c r="BE895" s="100"/>
      <c r="BF895" s="100"/>
      <c r="BG895" s="100"/>
      <c r="BH895" s="100"/>
      <c r="BI895" s="100"/>
      <c r="BJ895" s="100"/>
      <c r="BK895" s="12"/>
      <c r="BL895" s="12"/>
    </row>
    <row r="896" spans="1:64" hidden="1" outlineLevel="1">
      <c r="A896" s="9"/>
      <c r="B896" s="9"/>
      <c r="C896" s="44"/>
      <c r="D896" s="270" t="str">
        <f>Asset7</f>
        <v>Communications</v>
      </c>
      <c r="E896" s="9"/>
      <c r="F896" s="9"/>
      <c r="G896" s="204">
        <f>'Adjustment for previous period'!G580</f>
        <v>-13.219881986010956</v>
      </c>
      <c r="H896" s="35"/>
      <c r="I896" s="35"/>
      <c r="J896" s="35"/>
      <c r="K896" s="35"/>
      <c r="L896" s="35"/>
      <c r="M896" s="35"/>
      <c r="N896" s="29"/>
      <c r="O896" s="29"/>
      <c r="P896" s="29"/>
      <c r="Q896" s="29"/>
      <c r="R896" s="29"/>
      <c r="S896" s="100"/>
      <c r="T896" s="100"/>
      <c r="U896" s="100"/>
      <c r="V896" s="100"/>
      <c r="W896" s="100"/>
      <c r="X896" s="100"/>
      <c r="Y896" s="100"/>
      <c r="Z896" s="100"/>
      <c r="AA896" s="228"/>
      <c r="AB896" s="228"/>
      <c r="AC896" s="228"/>
      <c r="AD896" s="228"/>
      <c r="AE896" s="228"/>
      <c r="AF896" s="228"/>
      <c r="AG896" s="228"/>
      <c r="AH896" s="228"/>
      <c r="AI896" s="228"/>
      <c r="AJ896" s="228"/>
      <c r="AK896" s="228"/>
      <c r="AL896" s="228"/>
      <c r="AM896" s="228"/>
      <c r="AN896" s="228"/>
      <c r="AO896" s="228"/>
      <c r="AP896" s="228"/>
      <c r="AQ896" s="228"/>
      <c r="AR896" s="228"/>
      <c r="AS896" s="228"/>
      <c r="AT896" s="228"/>
      <c r="AU896" s="228"/>
      <c r="AV896" s="228"/>
      <c r="AW896" s="228"/>
      <c r="AX896" s="228"/>
      <c r="AY896" s="228"/>
      <c r="AZ896" s="228"/>
      <c r="BA896" s="228"/>
      <c r="BB896" s="228"/>
      <c r="BC896" s="228"/>
      <c r="BD896" s="100"/>
      <c r="BE896" s="100"/>
      <c r="BF896" s="100"/>
      <c r="BG896" s="100"/>
      <c r="BH896" s="100"/>
      <c r="BI896" s="100"/>
      <c r="BJ896" s="100"/>
      <c r="BK896" s="12"/>
      <c r="BL896" s="12"/>
    </row>
    <row r="897" spans="1:64" hidden="1" outlineLevel="1">
      <c r="A897" s="9"/>
      <c r="B897" s="9"/>
      <c r="C897" s="44"/>
      <c r="D897" s="270" t="str">
        <f>Asset8</f>
        <v>Inventory</v>
      </c>
      <c r="E897" s="9"/>
      <c r="F897" s="9"/>
      <c r="G897" s="204">
        <f>'Adjustment for previous period'!G581</f>
        <v>0.70152223622115595</v>
      </c>
      <c r="H897" s="35"/>
      <c r="I897" s="35"/>
      <c r="J897" s="35"/>
      <c r="K897" s="35"/>
      <c r="L897" s="35"/>
      <c r="M897" s="35"/>
      <c r="N897" s="29"/>
      <c r="O897" s="29"/>
      <c r="P897" s="29"/>
      <c r="Q897" s="29"/>
      <c r="R897" s="29"/>
      <c r="S897" s="100"/>
      <c r="T897" s="100"/>
      <c r="U897" s="100"/>
      <c r="V897" s="100"/>
      <c r="W897" s="100"/>
      <c r="X897" s="100"/>
      <c r="Y897" s="100"/>
      <c r="Z897" s="100"/>
      <c r="AA897" s="228"/>
      <c r="AB897" s="228"/>
      <c r="AC897" s="228"/>
      <c r="AD897" s="228"/>
      <c r="AE897" s="228"/>
      <c r="AF897" s="228"/>
      <c r="AG897" s="228"/>
      <c r="AH897" s="228"/>
      <c r="AI897" s="228"/>
      <c r="AJ897" s="228"/>
      <c r="AK897" s="228"/>
      <c r="AL897" s="228"/>
      <c r="AM897" s="228"/>
      <c r="AN897" s="228"/>
      <c r="AO897" s="228"/>
      <c r="AP897" s="228"/>
      <c r="AQ897" s="228"/>
      <c r="AR897" s="228"/>
      <c r="AS897" s="228"/>
      <c r="AT897" s="228"/>
      <c r="AU897" s="228"/>
      <c r="AV897" s="228"/>
      <c r="AW897" s="228"/>
      <c r="AX897" s="228"/>
      <c r="AY897" s="228"/>
      <c r="AZ897" s="228"/>
      <c r="BA897" s="228"/>
      <c r="BB897" s="228"/>
      <c r="BC897" s="228"/>
      <c r="BD897" s="100"/>
      <c r="BE897" s="100"/>
      <c r="BF897" s="100"/>
      <c r="BG897" s="100"/>
      <c r="BH897" s="100"/>
      <c r="BI897" s="100"/>
      <c r="BJ897" s="100"/>
      <c r="BK897" s="12"/>
      <c r="BL897" s="12"/>
    </row>
    <row r="898" spans="1:64" hidden="1" outlineLevel="1">
      <c r="A898" s="9"/>
      <c r="B898" s="9"/>
      <c r="C898" s="44"/>
      <c r="D898" s="270" t="str">
        <f>Asset9</f>
        <v>IT</v>
      </c>
      <c r="E898" s="9"/>
      <c r="F898" s="9"/>
      <c r="G898" s="204">
        <f>'Adjustment for previous period'!G582</f>
        <v>3.1018293072285652</v>
      </c>
      <c r="H898" s="35"/>
      <c r="I898" s="35"/>
      <c r="J898" s="35"/>
      <c r="K898" s="35"/>
      <c r="L898" s="35"/>
      <c r="M898" s="35"/>
      <c r="N898" s="29"/>
      <c r="O898" s="29"/>
      <c r="P898" s="29"/>
      <c r="Q898" s="29"/>
      <c r="R898" s="29"/>
      <c r="S898" s="100"/>
      <c r="T898" s="100"/>
      <c r="U898" s="100"/>
      <c r="V898" s="100"/>
      <c r="W898" s="100"/>
      <c r="X898" s="100"/>
      <c r="Y898" s="100"/>
      <c r="Z898" s="100"/>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100"/>
      <c r="BE898" s="100"/>
      <c r="BF898" s="100"/>
      <c r="BG898" s="100"/>
      <c r="BH898" s="100"/>
      <c r="BI898" s="100"/>
      <c r="BJ898" s="100"/>
      <c r="BK898" s="12"/>
      <c r="BL898" s="12"/>
    </row>
    <row r="899" spans="1:64" hidden="1" outlineLevel="1">
      <c r="A899" s="9"/>
      <c r="B899" s="9"/>
      <c r="C899" s="44"/>
      <c r="D899" s="270" t="str">
        <f>Asset10</f>
        <v>Vehicles</v>
      </c>
      <c r="E899" s="9"/>
      <c r="F899" s="9"/>
      <c r="G899" s="204">
        <f>'Adjustment for previous period'!G583</f>
        <v>-0.35276175728998993</v>
      </c>
      <c r="H899" s="35"/>
      <c r="I899" s="35"/>
      <c r="J899" s="35"/>
      <c r="K899" s="35"/>
      <c r="L899" s="35"/>
      <c r="M899" s="35"/>
      <c r="N899" s="29"/>
      <c r="O899" s="29"/>
      <c r="P899" s="29"/>
      <c r="Q899" s="29"/>
      <c r="R899" s="29"/>
      <c r="S899" s="100"/>
      <c r="T899" s="100"/>
      <c r="U899" s="100"/>
      <c r="V899" s="100"/>
      <c r="W899" s="100"/>
      <c r="X899" s="100"/>
      <c r="Y899" s="100"/>
      <c r="Z899" s="100"/>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100"/>
      <c r="BE899" s="100"/>
      <c r="BF899" s="100"/>
      <c r="BG899" s="100"/>
      <c r="BH899" s="100"/>
      <c r="BI899" s="100"/>
      <c r="BJ899" s="100"/>
      <c r="BK899" s="12"/>
      <c r="BL899" s="12"/>
    </row>
    <row r="900" spans="1:64" hidden="1" outlineLevel="1">
      <c r="A900" s="9"/>
      <c r="B900" s="9"/>
      <c r="C900" s="44"/>
      <c r="D900" s="270" t="str">
        <f>Asset11</f>
        <v>other</v>
      </c>
      <c r="E900" s="9"/>
      <c r="F900" s="9"/>
      <c r="G900" s="204">
        <f>'Adjustment for previous period'!G584</f>
        <v>1.6983766857323237</v>
      </c>
      <c r="H900" s="35"/>
      <c r="I900" s="35"/>
      <c r="J900" s="35"/>
      <c r="K900" s="35"/>
      <c r="L900" s="35"/>
      <c r="M900" s="35"/>
      <c r="N900" s="29"/>
      <c r="O900" s="29"/>
      <c r="P900" s="29"/>
      <c r="Q900" s="29"/>
      <c r="R900" s="29"/>
      <c r="S900" s="100"/>
      <c r="T900" s="100"/>
      <c r="U900" s="100"/>
      <c r="V900" s="100"/>
      <c r="W900" s="100"/>
      <c r="X900" s="100"/>
      <c r="Y900" s="100"/>
      <c r="Z900" s="100"/>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100"/>
      <c r="BE900" s="100"/>
      <c r="BF900" s="100"/>
      <c r="BG900" s="100"/>
      <c r="BH900" s="100"/>
      <c r="BI900" s="100"/>
      <c r="BJ900" s="100"/>
      <c r="BK900" s="12"/>
      <c r="BL900" s="12"/>
    </row>
    <row r="901" spans="1:64" hidden="1" outlineLevel="1">
      <c r="A901" s="9"/>
      <c r="B901" s="9"/>
      <c r="C901" s="44"/>
      <c r="D901" s="270" t="str">
        <f>Asset12</f>
        <v>premises</v>
      </c>
      <c r="E901" s="9"/>
      <c r="F901" s="9"/>
      <c r="G901" s="204">
        <f>'Adjustment for previous period'!G585</f>
        <v>0.67583448337990049</v>
      </c>
      <c r="H901" s="35"/>
      <c r="I901" s="35"/>
      <c r="J901" s="35"/>
      <c r="K901" s="35"/>
      <c r="L901" s="35"/>
      <c r="M901" s="35"/>
      <c r="N901" s="29"/>
      <c r="O901" s="29"/>
      <c r="P901" s="29"/>
      <c r="Q901" s="29"/>
      <c r="R901" s="29"/>
      <c r="S901" s="100"/>
      <c r="T901" s="100"/>
      <c r="U901" s="100"/>
      <c r="V901" s="100"/>
      <c r="W901" s="100"/>
      <c r="X901" s="100"/>
      <c r="Y901" s="100"/>
      <c r="Z901" s="100"/>
      <c r="AA901" s="228"/>
      <c r="AB901" s="228"/>
      <c r="AC901" s="228"/>
      <c r="AD901" s="228"/>
      <c r="AE901" s="228"/>
      <c r="AF901" s="228"/>
      <c r="AG901" s="228"/>
      <c r="AH901" s="228"/>
      <c r="AI901" s="228"/>
      <c r="AJ901" s="228"/>
      <c r="AK901" s="228"/>
      <c r="AL901" s="228"/>
      <c r="AM901" s="228"/>
      <c r="AN901" s="228"/>
      <c r="AO901" s="228"/>
      <c r="AP901" s="228"/>
      <c r="AQ901" s="228"/>
      <c r="AR901" s="228"/>
      <c r="AS901" s="228"/>
      <c r="AT901" s="228"/>
      <c r="AU901" s="228"/>
      <c r="AV901" s="228"/>
      <c r="AW901" s="228"/>
      <c r="AX901" s="228"/>
      <c r="AY901" s="228"/>
      <c r="AZ901" s="228"/>
      <c r="BA901" s="228"/>
      <c r="BB901" s="228"/>
      <c r="BC901" s="228"/>
      <c r="BD901" s="100"/>
      <c r="BE901" s="100"/>
      <c r="BF901" s="100"/>
      <c r="BG901" s="100"/>
      <c r="BH901" s="100"/>
      <c r="BI901" s="100"/>
      <c r="BJ901" s="100"/>
      <c r="BK901" s="12"/>
      <c r="BL901" s="12"/>
    </row>
    <row r="902" spans="1:64" hidden="1" outlineLevel="1">
      <c r="A902" s="9"/>
      <c r="B902" s="9"/>
      <c r="C902" s="44"/>
      <c r="D902" s="270" t="str">
        <f>Asset13</f>
        <v>Land</v>
      </c>
      <c r="E902" s="9"/>
      <c r="F902" s="9"/>
      <c r="G902" s="204">
        <f>'Adjustment for previous period'!G586</f>
        <v>-0.66707176255729972</v>
      </c>
      <c r="H902" s="35"/>
      <c r="I902" s="35"/>
      <c r="J902" s="35"/>
      <c r="K902" s="35"/>
      <c r="L902" s="35"/>
      <c r="M902" s="35"/>
      <c r="N902" s="29"/>
      <c r="O902" s="29"/>
      <c r="P902" s="29"/>
      <c r="Q902" s="29"/>
      <c r="R902" s="29"/>
      <c r="S902" s="100"/>
      <c r="T902" s="100"/>
      <c r="U902" s="100"/>
      <c r="V902" s="100"/>
      <c r="W902" s="100"/>
      <c r="X902" s="100"/>
      <c r="Y902" s="100"/>
      <c r="Z902" s="100"/>
      <c r="AA902" s="228"/>
      <c r="AB902" s="228"/>
      <c r="AC902" s="228"/>
      <c r="AD902" s="228"/>
      <c r="AE902" s="228"/>
      <c r="AF902" s="228"/>
      <c r="AG902" s="228"/>
      <c r="AH902" s="228"/>
      <c r="AI902" s="228"/>
      <c r="AJ902" s="228"/>
      <c r="AK902" s="228"/>
      <c r="AL902" s="228"/>
      <c r="AM902" s="228"/>
      <c r="AN902" s="228"/>
      <c r="AO902" s="228"/>
      <c r="AP902" s="228"/>
      <c r="AQ902" s="228"/>
      <c r="AR902" s="228"/>
      <c r="AS902" s="228"/>
      <c r="AT902" s="228"/>
      <c r="AU902" s="228"/>
      <c r="AV902" s="228"/>
      <c r="AW902" s="228"/>
      <c r="AX902" s="228"/>
      <c r="AY902" s="228"/>
      <c r="AZ902" s="228"/>
      <c r="BA902" s="228"/>
      <c r="BB902" s="228"/>
      <c r="BC902" s="228"/>
      <c r="BD902" s="100"/>
      <c r="BE902" s="100"/>
      <c r="BF902" s="100"/>
      <c r="BG902" s="100"/>
      <c r="BH902" s="100"/>
      <c r="BI902" s="100"/>
      <c r="BJ902" s="100"/>
      <c r="BK902" s="12"/>
      <c r="BL902" s="12"/>
    </row>
    <row r="903" spans="1:64" hidden="1" outlineLevel="1">
      <c r="A903" s="9"/>
      <c r="B903" s="9"/>
      <c r="C903" s="44"/>
      <c r="D903" s="270" t="str">
        <f>Asset14</f>
        <v>Easements</v>
      </c>
      <c r="E903" s="9"/>
      <c r="F903" s="9"/>
      <c r="G903" s="204">
        <f>'Adjustment for previous period'!G587</f>
        <v>2.4458975599457162E-2</v>
      </c>
      <c r="H903" s="35"/>
      <c r="I903" s="35"/>
      <c r="J903" s="35"/>
      <c r="K903" s="35"/>
      <c r="L903" s="35"/>
      <c r="M903" s="35"/>
      <c r="N903" s="29"/>
      <c r="O903" s="29"/>
      <c r="P903" s="29"/>
      <c r="Q903" s="29"/>
      <c r="R903" s="29"/>
      <c r="S903" s="100"/>
      <c r="T903" s="100"/>
      <c r="U903" s="100"/>
      <c r="V903" s="100"/>
      <c r="W903" s="100"/>
      <c r="X903" s="100"/>
      <c r="Y903" s="100"/>
      <c r="Z903" s="100"/>
      <c r="AA903" s="228"/>
      <c r="AB903" s="228"/>
      <c r="AC903" s="228"/>
      <c r="AD903" s="228"/>
      <c r="AE903" s="228"/>
      <c r="AF903" s="228"/>
      <c r="AG903" s="228"/>
      <c r="AH903" s="228"/>
      <c r="AI903" s="228"/>
      <c r="AJ903" s="228"/>
      <c r="AK903" s="228"/>
      <c r="AL903" s="228"/>
      <c r="AM903" s="228"/>
      <c r="AN903" s="228"/>
      <c r="AO903" s="228"/>
      <c r="AP903" s="228"/>
      <c r="AQ903" s="228"/>
      <c r="AR903" s="228"/>
      <c r="AS903" s="228"/>
      <c r="AT903" s="228"/>
      <c r="AU903" s="228"/>
      <c r="AV903" s="228"/>
      <c r="AW903" s="228"/>
      <c r="AX903" s="228"/>
      <c r="AY903" s="228"/>
      <c r="AZ903" s="228"/>
      <c r="BA903" s="228"/>
      <c r="BB903" s="228"/>
      <c r="BC903" s="228"/>
      <c r="BD903" s="100"/>
      <c r="BE903" s="100"/>
      <c r="BF903" s="100"/>
      <c r="BG903" s="100"/>
      <c r="BH903" s="100"/>
      <c r="BI903" s="100"/>
      <c r="BJ903" s="100"/>
      <c r="BK903" s="12"/>
      <c r="BL903" s="12"/>
    </row>
    <row r="904" spans="1:64" hidden="1" outlineLevel="1">
      <c r="A904" s="9"/>
      <c r="B904" s="9"/>
      <c r="C904" s="44"/>
      <c r="D904" s="270">
        <f>Asset15</f>
        <v>0</v>
      </c>
      <c r="E904" s="9"/>
      <c r="F904" s="9"/>
      <c r="G904" s="204">
        <f>'Adjustment for previous period'!G588</f>
        <v>0</v>
      </c>
      <c r="H904" s="35"/>
      <c r="I904" s="35"/>
      <c r="J904" s="35"/>
      <c r="K904" s="35"/>
      <c r="L904" s="35"/>
      <c r="M904" s="35"/>
      <c r="N904" s="29"/>
      <c r="O904" s="29"/>
      <c r="P904" s="29"/>
      <c r="Q904" s="29"/>
      <c r="R904" s="29"/>
      <c r="S904" s="100"/>
      <c r="T904" s="100"/>
      <c r="U904" s="100"/>
      <c r="V904" s="100"/>
      <c r="W904" s="100"/>
      <c r="X904" s="100"/>
      <c r="Y904" s="100"/>
      <c r="Z904" s="100"/>
      <c r="AA904" s="228"/>
      <c r="AB904" s="228"/>
      <c r="AC904" s="228"/>
      <c r="AD904" s="228"/>
      <c r="AE904" s="228"/>
      <c r="AF904" s="228"/>
      <c r="AG904" s="228"/>
      <c r="AH904" s="228"/>
      <c r="AI904" s="228"/>
      <c r="AJ904" s="228"/>
      <c r="AK904" s="228"/>
      <c r="AL904" s="228"/>
      <c r="AM904" s="228"/>
      <c r="AN904" s="228"/>
      <c r="AO904" s="228"/>
      <c r="AP904" s="228"/>
      <c r="AQ904" s="228"/>
      <c r="AR904" s="228"/>
      <c r="AS904" s="228"/>
      <c r="AT904" s="228"/>
      <c r="AU904" s="228"/>
      <c r="AV904" s="228"/>
      <c r="AW904" s="228"/>
      <c r="AX904" s="228"/>
      <c r="AY904" s="228"/>
      <c r="AZ904" s="228"/>
      <c r="BA904" s="228"/>
      <c r="BB904" s="228"/>
      <c r="BC904" s="228"/>
      <c r="BD904" s="100"/>
      <c r="BE904" s="100"/>
      <c r="BF904" s="100"/>
      <c r="BG904" s="100"/>
      <c r="BH904" s="100"/>
      <c r="BI904" s="100"/>
      <c r="BJ904" s="100"/>
      <c r="BK904" s="12"/>
      <c r="BL904" s="12"/>
    </row>
    <row r="905" spans="1:64" hidden="1" outlineLevel="1">
      <c r="A905" s="9"/>
      <c r="B905" s="9"/>
      <c r="C905" s="44"/>
      <c r="D905" s="270">
        <f>Asset16</f>
        <v>0</v>
      </c>
      <c r="E905" s="9"/>
      <c r="F905" s="9"/>
      <c r="G905" s="204">
        <f>'Adjustment for previous period'!G589</f>
        <v>0</v>
      </c>
      <c r="H905" s="35"/>
      <c r="I905" s="35"/>
      <c r="J905" s="35"/>
      <c r="K905" s="35"/>
      <c r="L905" s="35"/>
      <c r="M905" s="35"/>
      <c r="N905" s="29"/>
      <c r="O905" s="29"/>
      <c r="P905" s="29"/>
      <c r="Q905" s="29"/>
      <c r="R905" s="29"/>
      <c r="S905" s="100"/>
      <c r="T905" s="100"/>
      <c r="U905" s="100"/>
      <c r="V905" s="100"/>
      <c r="W905" s="100"/>
      <c r="X905" s="100"/>
      <c r="Y905" s="100"/>
      <c r="Z905" s="100"/>
      <c r="AA905" s="228"/>
      <c r="AB905" s="228"/>
      <c r="AC905" s="228"/>
      <c r="AD905" s="228"/>
      <c r="AE905" s="228"/>
      <c r="AF905" s="228"/>
      <c r="AG905" s="228"/>
      <c r="AH905" s="228"/>
      <c r="AI905" s="228"/>
      <c r="AJ905" s="228"/>
      <c r="AK905" s="228"/>
      <c r="AL905" s="228"/>
      <c r="AM905" s="228"/>
      <c r="AN905" s="228"/>
      <c r="AO905" s="228"/>
      <c r="AP905" s="228"/>
      <c r="AQ905" s="228"/>
      <c r="AR905" s="228"/>
      <c r="AS905" s="228"/>
      <c r="AT905" s="228"/>
      <c r="AU905" s="228"/>
      <c r="AV905" s="228"/>
      <c r="AW905" s="228"/>
      <c r="AX905" s="228"/>
      <c r="AY905" s="228"/>
      <c r="AZ905" s="228"/>
      <c r="BA905" s="228"/>
      <c r="BB905" s="228"/>
      <c r="BC905" s="228"/>
      <c r="BD905" s="100"/>
      <c r="BE905" s="100"/>
      <c r="BF905" s="100"/>
      <c r="BG905" s="100"/>
      <c r="BH905" s="100"/>
      <c r="BI905" s="100"/>
      <c r="BJ905" s="100"/>
      <c r="BK905" s="12"/>
      <c r="BL905" s="12"/>
    </row>
    <row r="906" spans="1:64" hidden="1" outlineLevel="1">
      <c r="A906" s="9"/>
      <c r="B906" s="9"/>
      <c r="C906" s="44"/>
      <c r="D906" s="270">
        <f>Asset17</f>
        <v>0</v>
      </c>
      <c r="E906" s="9"/>
      <c r="F906" s="9"/>
      <c r="G906" s="204">
        <f>'Adjustment for previous period'!G590</f>
        <v>0</v>
      </c>
      <c r="H906" s="35"/>
      <c r="I906" s="35"/>
      <c r="J906" s="35"/>
      <c r="K906" s="35"/>
      <c r="L906" s="35"/>
      <c r="M906" s="35"/>
      <c r="N906" s="29"/>
      <c r="O906" s="29"/>
      <c r="P906" s="29"/>
      <c r="Q906" s="29"/>
      <c r="R906" s="29"/>
      <c r="S906" s="100"/>
      <c r="T906" s="100"/>
      <c r="U906" s="100"/>
      <c r="V906" s="100"/>
      <c r="W906" s="100"/>
      <c r="X906" s="100"/>
      <c r="Y906" s="100"/>
      <c r="Z906" s="100"/>
      <c r="AA906" s="228"/>
      <c r="AB906" s="228"/>
      <c r="AC906" s="228"/>
      <c r="AD906" s="228"/>
      <c r="AE906" s="228"/>
      <c r="AF906" s="228"/>
      <c r="AG906" s="228"/>
      <c r="AH906" s="228"/>
      <c r="AI906" s="228"/>
      <c r="AJ906" s="228"/>
      <c r="AK906" s="228"/>
      <c r="AL906" s="228"/>
      <c r="AM906" s="228"/>
      <c r="AN906" s="228"/>
      <c r="AO906" s="228"/>
      <c r="AP906" s="228"/>
      <c r="AQ906" s="228"/>
      <c r="AR906" s="228"/>
      <c r="AS906" s="228"/>
      <c r="AT906" s="228"/>
      <c r="AU906" s="228"/>
      <c r="AV906" s="228"/>
      <c r="AW906" s="228"/>
      <c r="AX906" s="228"/>
      <c r="AY906" s="228"/>
      <c r="AZ906" s="228"/>
      <c r="BA906" s="228"/>
      <c r="BB906" s="228"/>
      <c r="BC906" s="228"/>
      <c r="BD906" s="100"/>
      <c r="BE906" s="100"/>
      <c r="BF906" s="100"/>
      <c r="BG906" s="100"/>
      <c r="BH906" s="100"/>
      <c r="BI906" s="100"/>
      <c r="BJ906" s="100"/>
      <c r="BK906" s="12"/>
      <c r="BL906" s="12"/>
    </row>
    <row r="907" spans="1:64" hidden="1" outlineLevel="1">
      <c r="A907" s="9"/>
      <c r="B907" s="9"/>
      <c r="C907" s="44"/>
      <c r="D907" s="270">
        <f>Asset18</f>
        <v>0</v>
      </c>
      <c r="E907" s="9"/>
      <c r="F907" s="9"/>
      <c r="G907" s="204">
        <f>'Adjustment for previous period'!G591</f>
        <v>0</v>
      </c>
      <c r="H907" s="35"/>
      <c r="I907" s="35"/>
      <c r="J907" s="35"/>
      <c r="K907" s="35"/>
      <c r="L907" s="35"/>
      <c r="M907" s="35"/>
      <c r="N907" s="29"/>
      <c r="O907" s="29"/>
      <c r="P907" s="29"/>
      <c r="Q907" s="29"/>
      <c r="R907" s="29"/>
      <c r="S907" s="100"/>
      <c r="T907" s="100"/>
      <c r="U907" s="100"/>
      <c r="V907" s="100"/>
      <c r="W907" s="100"/>
      <c r="X907" s="100"/>
      <c r="Y907" s="100"/>
      <c r="Z907" s="100"/>
      <c r="AA907" s="228"/>
      <c r="AB907" s="228"/>
      <c r="AC907" s="228"/>
      <c r="AD907" s="228"/>
      <c r="AE907" s="228"/>
      <c r="AF907" s="228"/>
      <c r="AG907" s="228"/>
      <c r="AH907" s="228"/>
      <c r="AI907" s="228"/>
      <c r="AJ907" s="228"/>
      <c r="AK907" s="228"/>
      <c r="AL907" s="228"/>
      <c r="AM907" s="228"/>
      <c r="AN907" s="228"/>
      <c r="AO907" s="228"/>
      <c r="AP907" s="228"/>
      <c r="AQ907" s="228"/>
      <c r="AR907" s="228"/>
      <c r="AS907" s="228"/>
      <c r="AT907" s="228"/>
      <c r="AU907" s="228"/>
      <c r="AV907" s="228"/>
      <c r="AW907" s="228"/>
      <c r="AX907" s="228"/>
      <c r="AY907" s="228"/>
      <c r="AZ907" s="228"/>
      <c r="BA907" s="228"/>
      <c r="BB907" s="228"/>
      <c r="BC907" s="228"/>
      <c r="BD907" s="100"/>
      <c r="BE907" s="100"/>
      <c r="BF907" s="100"/>
      <c r="BG907" s="100"/>
      <c r="BH907" s="100"/>
      <c r="BI907" s="100"/>
      <c r="BJ907" s="100"/>
      <c r="BK907" s="12"/>
      <c r="BL907" s="12"/>
    </row>
    <row r="908" spans="1:64" hidden="1" outlineLevel="1">
      <c r="A908" s="9"/>
      <c r="B908" s="9"/>
      <c r="C908" s="44"/>
      <c r="D908" s="270">
        <f>Asset19</f>
        <v>0</v>
      </c>
      <c r="E908" s="9"/>
      <c r="F908" s="9"/>
      <c r="G908" s="204">
        <f>'Adjustment for previous period'!G592</f>
        <v>0</v>
      </c>
      <c r="H908" s="35"/>
      <c r="I908" s="35"/>
      <c r="J908" s="35"/>
      <c r="K908" s="35"/>
      <c r="L908" s="35"/>
      <c r="M908" s="35"/>
      <c r="N908" s="29"/>
      <c r="O908" s="29"/>
      <c r="P908" s="29"/>
      <c r="Q908" s="29"/>
      <c r="R908" s="29"/>
      <c r="S908" s="100"/>
      <c r="T908" s="100"/>
      <c r="U908" s="100"/>
      <c r="V908" s="100"/>
      <c r="W908" s="100"/>
      <c r="X908" s="100"/>
      <c r="Y908" s="100"/>
      <c r="Z908" s="100"/>
      <c r="AA908" s="228"/>
      <c r="AB908" s="228"/>
      <c r="AC908" s="228"/>
      <c r="AD908" s="228"/>
      <c r="AE908" s="228"/>
      <c r="AF908" s="228"/>
      <c r="AG908" s="228"/>
      <c r="AH908" s="228"/>
      <c r="AI908" s="228"/>
      <c r="AJ908" s="228"/>
      <c r="AK908" s="228"/>
      <c r="AL908" s="228"/>
      <c r="AM908" s="228"/>
      <c r="AN908" s="228"/>
      <c r="AO908" s="228"/>
      <c r="AP908" s="228"/>
      <c r="AQ908" s="228"/>
      <c r="AR908" s="228"/>
      <c r="AS908" s="228"/>
      <c r="AT908" s="228"/>
      <c r="AU908" s="228"/>
      <c r="AV908" s="228"/>
      <c r="AW908" s="228"/>
      <c r="AX908" s="228"/>
      <c r="AY908" s="228"/>
      <c r="AZ908" s="228"/>
      <c r="BA908" s="228"/>
      <c r="BB908" s="228"/>
      <c r="BC908" s="228"/>
      <c r="BD908" s="100"/>
      <c r="BE908" s="100"/>
      <c r="BF908" s="100"/>
      <c r="BG908" s="100"/>
      <c r="BH908" s="100"/>
      <c r="BI908" s="100"/>
      <c r="BJ908" s="100"/>
      <c r="BK908" s="12"/>
      <c r="BL908" s="12"/>
    </row>
    <row r="909" spans="1:64" hidden="1" outlineLevel="1">
      <c r="A909" s="9"/>
      <c r="B909" s="9"/>
      <c r="C909" s="44"/>
      <c r="D909" s="270">
        <f>Asset20</f>
        <v>0</v>
      </c>
      <c r="E909" s="9"/>
      <c r="F909" s="9"/>
      <c r="G909" s="204">
        <f>'Adjustment for previous period'!G593</f>
        <v>0</v>
      </c>
      <c r="H909" s="35"/>
      <c r="I909" s="35"/>
      <c r="J909" s="35"/>
      <c r="K909" s="35"/>
      <c r="L909" s="35"/>
      <c r="M909" s="35"/>
      <c r="N909" s="29"/>
      <c r="O909" s="29"/>
      <c r="P909" s="29"/>
      <c r="Q909" s="29"/>
      <c r="R909" s="29"/>
      <c r="S909" s="100"/>
      <c r="T909" s="100"/>
      <c r="U909" s="100"/>
      <c r="V909" s="100"/>
      <c r="W909" s="100"/>
      <c r="X909" s="100"/>
      <c r="Y909" s="100"/>
      <c r="Z909" s="100"/>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100"/>
      <c r="BE909" s="100"/>
      <c r="BF909" s="100"/>
      <c r="BG909" s="100"/>
      <c r="BH909" s="100"/>
      <c r="BI909" s="100"/>
      <c r="BJ909" s="100"/>
      <c r="BK909" s="12"/>
      <c r="BL909" s="12"/>
    </row>
    <row r="910" spans="1:64" hidden="1" outlineLevel="1">
      <c r="A910" s="9"/>
      <c r="B910" s="9"/>
      <c r="C910" s="44"/>
      <c r="D910" s="349">
        <f>Asset21</f>
        <v>0</v>
      </c>
      <c r="E910" s="9"/>
      <c r="F910" s="9"/>
      <c r="G910" s="204">
        <f>'Adjustment for previous period'!G594</f>
        <v>0</v>
      </c>
      <c r="H910" s="35"/>
      <c r="I910" s="35"/>
      <c r="J910" s="35"/>
      <c r="K910" s="35"/>
      <c r="L910" s="35"/>
      <c r="M910" s="35"/>
      <c r="N910" s="29"/>
      <c r="O910" s="29"/>
      <c r="P910" s="29"/>
      <c r="Q910" s="29"/>
      <c r="R910" s="29"/>
      <c r="S910" s="100"/>
      <c r="T910" s="100"/>
      <c r="U910" s="100"/>
      <c r="V910" s="100"/>
      <c r="W910" s="100"/>
      <c r="X910" s="100"/>
      <c r="Y910" s="100"/>
      <c r="Z910" s="100"/>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100"/>
      <c r="BE910" s="100"/>
      <c r="BF910" s="100"/>
      <c r="BG910" s="100"/>
      <c r="BH910" s="100"/>
      <c r="BI910" s="100"/>
      <c r="BJ910" s="100"/>
      <c r="BK910" s="12"/>
      <c r="BL910" s="12"/>
    </row>
    <row r="911" spans="1:64" hidden="1" outlineLevel="1">
      <c r="A911" s="9"/>
      <c r="B911" s="9"/>
      <c r="C911" s="44"/>
      <c r="D911" s="349">
        <f>Asset22</f>
        <v>0</v>
      </c>
      <c r="E911" s="9"/>
      <c r="F911" s="9"/>
      <c r="G911" s="204">
        <f>'Adjustment for previous period'!G595</f>
        <v>0</v>
      </c>
      <c r="H911" s="35"/>
      <c r="I911" s="35"/>
      <c r="J911" s="35"/>
      <c r="K911" s="35"/>
      <c r="L911" s="35"/>
      <c r="M911" s="35"/>
      <c r="N911" s="29"/>
      <c r="O911" s="29"/>
      <c r="P911" s="29"/>
      <c r="Q911" s="29"/>
      <c r="R911" s="29"/>
      <c r="S911" s="100"/>
      <c r="T911" s="100"/>
      <c r="U911" s="100"/>
      <c r="V911" s="100"/>
      <c r="W911" s="100"/>
      <c r="X911" s="100"/>
      <c r="Y911" s="100"/>
      <c r="Z911" s="100"/>
      <c r="AA911" s="228"/>
      <c r="AB911" s="228"/>
      <c r="AC911" s="228"/>
      <c r="AD911" s="228"/>
      <c r="AE911" s="228"/>
      <c r="AF911" s="228"/>
      <c r="AG911" s="228"/>
      <c r="AH911" s="228"/>
      <c r="AI911" s="228"/>
      <c r="AJ911" s="228"/>
      <c r="AK911" s="228"/>
      <c r="AL911" s="228"/>
      <c r="AM911" s="228"/>
      <c r="AN911" s="228"/>
      <c r="AO911" s="228"/>
      <c r="AP911" s="228"/>
      <c r="AQ911" s="228"/>
      <c r="AR911" s="228"/>
      <c r="AS911" s="228"/>
      <c r="AT911" s="228"/>
      <c r="AU911" s="228"/>
      <c r="AV911" s="228"/>
      <c r="AW911" s="228"/>
      <c r="AX911" s="228"/>
      <c r="AY911" s="228"/>
      <c r="AZ911" s="228"/>
      <c r="BA911" s="228"/>
      <c r="BB911" s="228"/>
      <c r="BC911" s="228"/>
      <c r="BD911" s="100"/>
      <c r="BE911" s="100"/>
      <c r="BF911" s="100"/>
      <c r="BG911" s="100"/>
      <c r="BH911" s="100"/>
      <c r="BI911" s="100"/>
      <c r="BJ911" s="100"/>
      <c r="BK911" s="12"/>
      <c r="BL911" s="12"/>
    </row>
    <row r="912" spans="1:64" hidden="1" outlineLevel="1">
      <c r="A912" s="9"/>
      <c r="B912" s="9"/>
      <c r="C912" s="44"/>
      <c r="D912" s="349">
        <f>Asset23</f>
        <v>0</v>
      </c>
      <c r="E912" s="9"/>
      <c r="F912" s="9"/>
      <c r="G912" s="204">
        <f>'Adjustment for previous period'!G596</f>
        <v>0</v>
      </c>
      <c r="H912" s="35"/>
      <c r="I912" s="35"/>
      <c r="J912" s="35"/>
      <c r="K912" s="35"/>
      <c r="L912" s="35"/>
      <c r="M912" s="35"/>
      <c r="N912" s="29"/>
      <c r="O912" s="29"/>
      <c r="P912" s="29"/>
      <c r="Q912" s="29"/>
      <c r="R912" s="29"/>
      <c r="S912" s="100"/>
      <c r="T912" s="100"/>
      <c r="U912" s="100"/>
      <c r="V912" s="100"/>
      <c r="W912" s="100"/>
      <c r="X912" s="100"/>
      <c r="Y912" s="100"/>
      <c r="Z912" s="100"/>
      <c r="AA912" s="228"/>
      <c r="AB912" s="228"/>
      <c r="AC912" s="228"/>
      <c r="AD912" s="228"/>
      <c r="AE912" s="228"/>
      <c r="AF912" s="228"/>
      <c r="AG912" s="228"/>
      <c r="AH912" s="228"/>
      <c r="AI912" s="228"/>
      <c r="AJ912" s="228"/>
      <c r="AK912" s="228"/>
      <c r="AL912" s="228"/>
      <c r="AM912" s="228"/>
      <c r="AN912" s="228"/>
      <c r="AO912" s="228"/>
      <c r="AP912" s="228"/>
      <c r="AQ912" s="228"/>
      <c r="AR912" s="228"/>
      <c r="AS912" s="228"/>
      <c r="AT912" s="228"/>
      <c r="AU912" s="228"/>
      <c r="AV912" s="228"/>
      <c r="AW912" s="228"/>
      <c r="AX912" s="228"/>
      <c r="AY912" s="228"/>
      <c r="AZ912" s="228"/>
      <c r="BA912" s="228"/>
      <c r="BB912" s="228"/>
      <c r="BC912" s="228"/>
      <c r="BD912" s="100"/>
      <c r="BE912" s="100"/>
      <c r="BF912" s="100"/>
      <c r="BG912" s="100"/>
      <c r="BH912" s="100"/>
      <c r="BI912" s="100"/>
      <c r="BJ912" s="100"/>
      <c r="BK912" s="12"/>
      <c r="BL912" s="12"/>
    </row>
    <row r="913" spans="1:64" hidden="1" outlineLevel="1">
      <c r="A913" s="9"/>
      <c r="B913" s="9"/>
      <c r="C913" s="44"/>
      <c r="D913" s="349">
        <f>Asset24</f>
        <v>0</v>
      </c>
      <c r="E913" s="9"/>
      <c r="F913" s="9"/>
      <c r="G913" s="204">
        <f>'Adjustment for previous period'!G597</f>
        <v>0</v>
      </c>
      <c r="H913" s="35"/>
      <c r="I913" s="35"/>
      <c r="J913" s="35"/>
      <c r="K913" s="35"/>
      <c r="L913" s="35"/>
      <c r="M913" s="35"/>
      <c r="N913" s="29"/>
      <c r="O913" s="29"/>
      <c r="P913" s="29"/>
      <c r="Q913" s="29"/>
      <c r="R913" s="29"/>
      <c r="S913" s="100"/>
      <c r="T913" s="100"/>
      <c r="U913" s="100"/>
      <c r="V913" s="100"/>
      <c r="W913" s="100"/>
      <c r="X913" s="100"/>
      <c r="Y913" s="100"/>
      <c r="Z913" s="100"/>
      <c r="AA913" s="228"/>
      <c r="AB913" s="228"/>
      <c r="AC913" s="228"/>
      <c r="AD913" s="228"/>
      <c r="AE913" s="228"/>
      <c r="AF913" s="228"/>
      <c r="AG913" s="228"/>
      <c r="AH913" s="228"/>
      <c r="AI913" s="228"/>
      <c r="AJ913" s="228"/>
      <c r="AK913" s="228"/>
      <c r="AL913" s="228"/>
      <c r="AM913" s="228"/>
      <c r="AN913" s="228"/>
      <c r="AO913" s="228"/>
      <c r="AP913" s="228"/>
      <c r="AQ913" s="228"/>
      <c r="AR913" s="228"/>
      <c r="AS913" s="228"/>
      <c r="AT913" s="228"/>
      <c r="AU913" s="228"/>
      <c r="AV913" s="228"/>
      <c r="AW913" s="228"/>
      <c r="AX913" s="228"/>
      <c r="AY913" s="228"/>
      <c r="AZ913" s="228"/>
      <c r="BA913" s="228"/>
      <c r="BB913" s="228"/>
      <c r="BC913" s="228"/>
      <c r="BD913" s="100"/>
      <c r="BE913" s="100"/>
      <c r="BF913" s="100"/>
      <c r="BG913" s="100"/>
      <c r="BH913" s="100"/>
      <c r="BI913" s="100"/>
      <c r="BJ913" s="100"/>
      <c r="BK913" s="12"/>
      <c r="BL913" s="12"/>
    </row>
    <row r="914" spans="1:64" hidden="1" outlineLevel="1">
      <c r="A914" s="9"/>
      <c r="B914" s="9"/>
      <c r="C914" s="44"/>
      <c r="D914" s="349">
        <f>Asset25</f>
        <v>0</v>
      </c>
      <c r="E914" s="9"/>
      <c r="F914" s="9"/>
      <c r="G914" s="204">
        <f>'Adjustment for previous period'!G598</f>
        <v>0</v>
      </c>
      <c r="H914" s="35"/>
      <c r="I914" s="35"/>
      <c r="J914" s="35"/>
      <c r="K914" s="35"/>
      <c r="L914" s="35"/>
      <c r="M914" s="35"/>
      <c r="N914" s="29"/>
      <c r="O914" s="29"/>
      <c r="P914" s="29"/>
      <c r="Q914" s="29"/>
      <c r="R914" s="29"/>
      <c r="S914" s="100"/>
      <c r="T914" s="100"/>
      <c r="U914" s="100"/>
      <c r="V914" s="100"/>
      <c r="W914" s="100"/>
      <c r="X914" s="100"/>
      <c r="Y914" s="100"/>
      <c r="Z914" s="100"/>
      <c r="AA914" s="228"/>
      <c r="AB914" s="228"/>
      <c r="AC914" s="228"/>
      <c r="AD914" s="228"/>
      <c r="AE914" s="228"/>
      <c r="AF914" s="228"/>
      <c r="AG914" s="228"/>
      <c r="AH914" s="228"/>
      <c r="AI914" s="228"/>
      <c r="AJ914" s="228"/>
      <c r="AK914" s="228"/>
      <c r="AL914" s="228"/>
      <c r="AM914" s="228"/>
      <c r="AN914" s="228"/>
      <c r="AO914" s="228"/>
      <c r="AP914" s="228"/>
      <c r="AQ914" s="228"/>
      <c r="AR914" s="228"/>
      <c r="AS914" s="228"/>
      <c r="AT914" s="228"/>
      <c r="AU914" s="228"/>
      <c r="AV914" s="228"/>
      <c r="AW914" s="228"/>
      <c r="AX914" s="228"/>
      <c r="AY914" s="228"/>
      <c r="AZ914" s="228"/>
      <c r="BA914" s="228"/>
      <c r="BB914" s="228"/>
      <c r="BC914" s="228"/>
      <c r="BD914" s="100"/>
      <c r="BE914" s="100"/>
      <c r="BF914" s="100"/>
      <c r="BG914" s="100"/>
      <c r="BH914" s="100"/>
      <c r="BI914" s="100"/>
      <c r="BJ914" s="100"/>
      <c r="BK914" s="12"/>
      <c r="BL914" s="12"/>
    </row>
    <row r="915" spans="1:64" hidden="1" outlineLevel="1">
      <c r="A915" s="9"/>
      <c r="B915" s="9"/>
      <c r="C915" s="44"/>
      <c r="D915" s="349">
        <f>Asset26</f>
        <v>0</v>
      </c>
      <c r="E915" s="9"/>
      <c r="F915" s="9"/>
      <c r="G915" s="204">
        <f>'Adjustment for previous period'!G599</f>
        <v>0</v>
      </c>
      <c r="H915" s="35"/>
      <c r="I915" s="35"/>
      <c r="J915" s="35"/>
      <c r="K915" s="35"/>
      <c r="L915" s="35"/>
      <c r="M915" s="35"/>
      <c r="N915" s="29"/>
      <c r="O915" s="29"/>
      <c r="P915" s="29"/>
      <c r="Q915" s="29"/>
      <c r="R915" s="29"/>
      <c r="S915" s="100"/>
      <c r="T915" s="100"/>
      <c r="U915" s="100"/>
      <c r="V915" s="100"/>
      <c r="W915" s="100"/>
      <c r="X915" s="100"/>
      <c r="Y915" s="100"/>
      <c r="Z915" s="100"/>
      <c r="AA915" s="228"/>
      <c r="AB915" s="228"/>
      <c r="AC915" s="228"/>
      <c r="AD915" s="228"/>
      <c r="AE915" s="228"/>
      <c r="AF915" s="228"/>
      <c r="AG915" s="228"/>
      <c r="AH915" s="228"/>
      <c r="AI915" s="228"/>
      <c r="AJ915" s="228"/>
      <c r="AK915" s="228"/>
      <c r="AL915" s="228"/>
      <c r="AM915" s="228"/>
      <c r="AN915" s="228"/>
      <c r="AO915" s="228"/>
      <c r="AP915" s="228"/>
      <c r="AQ915" s="228"/>
      <c r="AR915" s="228"/>
      <c r="AS915" s="228"/>
      <c r="AT915" s="228"/>
      <c r="AU915" s="228"/>
      <c r="AV915" s="228"/>
      <c r="AW915" s="228"/>
      <c r="AX915" s="228"/>
      <c r="AY915" s="228"/>
      <c r="AZ915" s="228"/>
      <c r="BA915" s="228"/>
      <c r="BB915" s="228"/>
      <c r="BC915" s="228"/>
      <c r="BD915" s="100"/>
      <c r="BE915" s="100"/>
      <c r="BF915" s="100"/>
      <c r="BG915" s="100"/>
      <c r="BH915" s="100"/>
      <c r="BI915" s="100"/>
      <c r="BJ915" s="100"/>
      <c r="BK915" s="12"/>
      <c r="BL915" s="12"/>
    </row>
    <row r="916" spans="1:64" hidden="1" outlineLevel="1">
      <c r="A916" s="9"/>
      <c r="B916" s="9"/>
      <c r="C916" s="44"/>
      <c r="D916" s="349">
        <f>Asset27</f>
        <v>0</v>
      </c>
      <c r="E916" s="9"/>
      <c r="F916" s="9"/>
      <c r="G916" s="204">
        <f>'Adjustment for previous period'!G600</f>
        <v>0</v>
      </c>
      <c r="H916" s="35"/>
      <c r="I916" s="35"/>
      <c r="J916" s="35"/>
      <c r="K916" s="35"/>
      <c r="L916" s="35"/>
      <c r="M916" s="35"/>
      <c r="N916" s="29"/>
      <c r="O916" s="29"/>
      <c r="P916" s="29"/>
      <c r="Q916" s="29"/>
      <c r="R916" s="29"/>
      <c r="S916" s="100"/>
      <c r="T916" s="100"/>
      <c r="U916" s="100"/>
      <c r="V916" s="100"/>
      <c r="W916" s="100"/>
      <c r="X916" s="100"/>
      <c r="Y916" s="100"/>
      <c r="Z916" s="100"/>
      <c r="AA916" s="228"/>
      <c r="AB916" s="228"/>
      <c r="AC916" s="228"/>
      <c r="AD916" s="228"/>
      <c r="AE916" s="228"/>
      <c r="AF916" s="228"/>
      <c r="AG916" s="228"/>
      <c r="AH916" s="228"/>
      <c r="AI916" s="228"/>
      <c r="AJ916" s="228"/>
      <c r="AK916" s="228"/>
      <c r="AL916" s="228"/>
      <c r="AM916" s="228"/>
      <c r="AN916" s="228"/>
      <c r="AO916" s="228"/>
      <c r="AP916" s="228"/>
      <c r="AQ916" s="228"/>
      <c r="AR916" s="228"/>
      <c r="AS916" s="228"/>
      <c r="AT916" s="228"/>
      <c r="AU916" s="228"/>
      <c r="AV916" s="228"/>
      <c r="AW916" s="228"/>
      <c r="AX916" s="228"/>
      <c r="AY916" s="228"/>
      <c r="AZ916" s="228"/>
      <c r="BA916" s="228"/>
      <c r="BB916" s="228"/>
      <c r="BC916" s="228"/>
      <c r="BD916" s="100"/>
      <c r="BE916" s="100"/>
      <c r="BF916" s="100"/>
      <c r="BG916" s="100"/>
      <c r="BH916" s="100"/>
      <c r="BI916" s="100"/>
      <c r="BJ916" s="100"/>
      <c r="BK916" s="12"/>
      <c r="BL916" s="12"/>
    </row>
    <row r="917" spans="1:64" hidden="1" outlineLevel="1">
      <c r="A917" s="9"/>
      <c r="B917" s="9"/>
      <c r="C917" s="44"/>
      <c r="D917" s="349">
        <f>Asset28</f>
        <v>0</v>
      </c>
      <c r="E917" s="9"/>
      <c r="F917" s="9"/>
      <c r="G917" s="204">
        <f>'Adjustment for previous period'!G601</f>
        <v>0</v>
      </c>
      <c r="H917" s="35"/>
      <c r="I917" s="35"/>
      <c r="J917" s="35"/>
      <c r="K917" s="35"/>
      <c r="L917" s="35"/>
      <c r="M917" s="35"/>
      <c r="N917" s="29"/>
      <c r="O917" s="29"/>
      <c r="P917" s="29"/>
      <c r="Q917" s="29"/>
      <c r="R917" s="29"/>
      <c r="S917" s="100"/>
      <c r="T917" s="100"/>
      <c r="U917" s="100"/>
      <c r="V917" s="100"/>
      <c r="W917" s="100"/>
      <c r="X917" s="100"/>
      <c r="Y917" s="100"/>
      <c r="Z917" s="100"/>
      <c r="AA917" s="228"/>
      <c r="AB917" s="228"/>
      <c r="AC917" s="228"/>
      <c r="AD917" s="228"/>
      <c r="AE917" s="228"/>
      <c r="AF917" s="228"/>
      <c r="AG917" s="228"/>
      <c r="AH917" s="228"/>
      <c r="AI917" s="228"/>
      <c r="AJ917" s="228"/>
      <c r="AK917" s="228"/>
      <c r="AL917" s="228"/>
      <c r="AM917" s="228"/>
      <c r="AN917" s="228"/>
      <c r="AO917" s="228"/>
      <c r="AP917" s="228"/>
      <c r="AQ917" s="228"/>
      <c r="AR917" s="228"/>
      <c r="AS917" s="228"/>
      <c r="AT917" s="228"/>
      <c r="AU917" s="228"/>
      <c r="AV917" s="228"/>
      <c r="AW917" s="228"/>
      <c r="AX917" s="228"/>
      <c r="AY917" s="228"/>
      <c r="AZ917" s="228"/>
      <c r="BA917" s="228"/>
      <c r="BB917" s="228"/>
      <c r="BC917" s="228"/>
      <c r="BD917" s="100"/>
      <c r="BE917" s="100"/>
      <c r="BF917" s="100"/>
      <c r="BG917" s="100"/>
      <c r="BH917" s="100"/>
      <c r="BI917" s="100"/>
      <c r="BJ917" s="100"/>
      <c r="BK917" s="12"/>
      <c r="BL917" s="12"/>
    </row>
    <row r="918" spans="1:64" hidden="1" outlineLevel="1">
      <c r="A918" s="9"/>
      <c r="B918" s="9"/>
      <c r="C918" s="44"/>
      <c r="D918" s="349">
        <f>Asset29</f>
        <v>0</v>
      </c>
      <c r="E918" s="9"/>
      <c r="F918" s="9"/>
      <c r="G918" s="204">
        <f>'Adjustment for previous period'!G602</f>
        <v>0</v>
      </c>
      <c r="H918" s="35"/>
      <c r="I918" s="35"/>
      <c r="J918" s="35"/>
      <c r="K918" s="35"/>
      <c r="L918" s="35"/>
      <c r="M918" s="35"/>
      <c r="N918" s="29"/>
      <c r="O918" s="29"/>
      <c r="P918" s="29"/>
      <c r="Q918" s="29"/>
      <c r="R918" s="29"/>
      <c r="S918" s="100"/>
      <c r="T918" s="100"/>
      <c r="U918" s="100"/>
      <c r="V918" s="100"/>
      <c r="W918" s="100"/>
      <c r="X918" s="100"/>
      <c r="Y918" s="100"/>
      <c r="Z918" s="100"/>
      <c r="AA918" s="228"/>
      <c r="AB918" s="228"/>
      <c r="AC918" s="228"/>
      <c r="AD918" s="228"/>
      <c r="AE918" s="228"/>
      <c r="AF918" s="228"/>
      <c r="AG918" s="228"/>
      <c r="AH918" s="228"/>
      <c r="AI918" s="228"/>
      <c r="AJ918" s="228"/>
      <c r="AK918" s="228"/>
      <c r="AL918" s="228"/>
      <c r="AM918" s="228"/>
      <c r="AN918" s="228"/>
      <c r="AO918" s="228"/>
      <c r="AP918" s="228"/>
      <c r="AQ918" s="228"/>
      <c r="AR918" s="228"/>
      <c r="AS918" s="228"/>
      <c r="AT918" s="228"/>
      <c r="AU918" s="228"/>
      <c r="AV918" s="228"/>
      <c r="AW918" s="228"/>
      <c r="AX918" s="228"/>
      <c r="AY918" s="228"/>
      <c r="AZ918" s="228"/>
      <c r="BA918" s="228"/>
      <c r="BB918" s="228"/>
      <c r="BC918" s="228"/>
      <c r="BD918" s="100"/>
      <c r="BE918" s="100"/>
      <c r="BF918" s="100"/>
      <c r="BG918" s="100"/>
      <c r="BH918" s="100"/>
      <c r="BI918" s="100"/>
      <c r="BJ918" s="100"/>
      <c r="BK918" s="12"/>
      <c r="BL918" s="12"/>
    </row>
    <row r="919" spans="1:64" hidden="1" outlineLevel="1">
      <c r="A919" s="9"/>
      <c r="B919" s="9"/>
      <c r="C919" s="44"/>
      <c r="D919" s="349">
        <f>Asset30</f>
        <v>0</v>
      </c>
      <c r="E919" s="9"/>
      <c r="F919" s="9"/>
      <c r="G919" s="204">
        <f>'Adjustment for previous period'!G603</f>
        <v>0</v>
      </c>
      <c r="H919" s="35"/>
      <c r="I919" s="35"/>
      <c r="J919" s="35"/>
      <c r="K919" s="35"/>
      <c r="L919" s="35"/>
      <c r="M919" s="35"/>
      <c r="N919" s="29"/>
      <c r="O919" s="29"/>
      <c r="P919" s="29"/>
      <c r="Q919" s="29"/>
      <c r="R919" s="29"/>
      <c r="S919" s="100"/>
      <c r="T919" s="100"/>
      <c r="U919" s="100"/>
      <c r="V919" s="100"/>
      <c r="W919" s="100"/>
      <c r="X919" s="100"/>
      <c r="Y919" s="100"/>
      <c r="Z919" s="100"/>
      <c r="AA919" s="228"/>
      <c r="AB919" s="228"/>
      <c r="AC919" s="228"/>
      <c r="AD919" s="228"/>
      <c r="AE919" s="228"/>
      <c r="AF919" s="228"/>
      <c r="AG919" s="228"/>
      <c r="AH919" s="228"/>
      <c r="AI919" s="228"/>
      <c r="AJ919" s="228"/>
      <c r="AK919" s="228"/>
      <c r="AL919" s="228"/>
      <c r="AM919" s="228"/>
      <c r="AN919" s="228"/>
      <c r="AO919" s="228"/>
      <c r="AP919" s="228"/>
      <c r="AQ919" s="228"/>
      <c r="AR919" s="228"/>
      <c r="AS919" s="228"/>
      <c r="AT919" s="228"/>
      <c r="AU919" s="228"/>
      <c r="AV919" s="228"/>
      <c r="AW919" s="228"/>
      <c r="AX919" s="228"/>
      <c r="AY919" s="228"/>
      <c r="AZ919" s="228"/>
      <c r="BA919" s="228"/>
      <c r="BB919" s="228"/>
      <c r="BC919" s="228"/>
      <c r="BD919" s="100"/>
      <c r="BE919" s="100"/>
      <c r="BF919" s="100"/>
      <c r="BG919" s="100"/>
      <c r="BH919" s="100"/>
      <c r="BI919" s="100"/>
      <c r="BJ919" s="100"/>
      <c r="BK919" s="12"/>
      <c r="BL919" s="12"/>
    </row>
    <row r="920" spans="1:64" collapsed="1">
      <c r="A920" s="9"/>
      <c r="B920" s="9"/>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228"/>
      <c r="AB920" s="228"/>
      <c r="AC920" s="228"/>
      <c r="AD920" s="228"/>
      <c r="AE920" s="228"/>
      <c r="AF920" s="228"/>
      <c r="AG920" s="228"/>
      <c r="AH920" s="228"/>
      <c r="AI920" s="228"/>
      <c r="AJ920" s="228"/>
      <c r="AK920" s="228"/>
      <c r="AL920" s="228"/>
      <c r="AM920" s="228"/>
      <c r="AN920" s="228"/>
      <c r="AO920" s="228"/>
      <c r="AP920" s="228"/>
      <c r="AQ920" s="228"/>
      <c r="AR920" s="228"/>
      <c r="AS920" s="228"/>
      <c r="AT920" s="228"/>
      <c r="AU920" s="228"/>
      <c r="AV920" s="228"/>
      <c r="AW920" s="228"/>
      <c r="AX920" s="228"/>
      <c r="AY920" s="228"/>
      <c r="AZ920" s="228"/>
      <c r="BA920" s="228"/>
      <c r="BB920" s="228"/>
      <c r="BC920" s="228"/>
      <c r="BD920" s="100"/>
      <c r="BE920" s="100"/>
      <c r="BF920" s="100"/>
      <c r="BG920" s="100"/>
      <c r="BH920" s="100"/>
      <c r="BI920" s="100"/>
      <c r="BJ920" s="100"/>
      <c r="BK920" s="12"/>
      <c r="BL920" s="12"/>
    </row>
    <row r="921" spans="1:64">
      <c r="A921" s="9"/>
      <c r="B921" s="9"/>
      <c r="C921" s="332" t="s">
        <v>158</v>
      </c>
      <c r="D921" s="333"/>
      <c r="E921" s="334"/>
      <c r="F921" s="334"/>
      <c r="G921" s="339">
        <f>SUM(G922:G951)</f>
        <v>115.84899999999999</v>
      </c>
      <c r="H921" s="100"/>
      <c r="I921" s="100"/>
      <c r="J921" s="100"/>
      <c r="K921" s="100"/>
      <c r="L921" s="100"/>
      <c r="M921" s="100"/>
      <c r="N921" s="100"/>
      <c r="O921" s="100"/>
      <c r="P921" s="100"/>
      <c r="Q921" s="100"/>
      <c r="R921" s="100"/>
      <c r="S921" s="100"/>
      <c r="T921" s="100"/>
      <c r="U921" s="100"/>
      <c r="V921" s="100"/>
      <c r="W921" s="100"/>
      <c r="X921" s="100"/>
      <c r="Y921" s="100"/>
      <c r="Z921" s="100"/>
      <c r="AA921" s="228"/>
      <c r="AB921" s="228"/>
      <c r="AC921" s="228"/>
      <c r="AD921" s="228"/>
      <c r="AE921" s="228"/>
      <c r="AF921" s="228"/>
      <c r="AG921" s="228"/>
      <c r="AH921" s="228"/>
      <c r="AI921" s="228"/>
      <c r="AJ921" s="228"/>
      <c r="AK921" s="228"/>
      <c r="AL921" s="228"/>
      <c r="AM921" s="228"/>
      <c r="AN921" s="228"/>
      <c r="AO921" s="228"/>
      <c r="AP921" s="228"/>
      <c r="AQ921" s="228"/>
      <c r="AR921" s="228"/>
      <c r="AS921" s="228"/>
      <c r="AT921" s="228"/>
      <c r="AU921" s="228"/>
      <c r="AV921" s="228"/>
      <c r="AW921" s="228"/>
      <c r="AX921" s="228"/>
      <c r="AY921" s="228"/>
      <c r="AZ921" s="228"/>
      <c r="BA921" s="228"/>
      <c r="BB921" s="228"/>
      <c r="BC921" s="228"/>
      <c r="BD921" s="100"/>
      <c r="BE921" s="100"/>
      <c r="BF921" s="100"/>
      <c r="BG921" s="100"/>
      <c r="BH921" s="100"/>
      <c r="BI921" s="100"/>
      <c r="BJ921" s="100"/>
      <c r="BK921" s="12"/>
      <c r="BL921" s="12"/>
    </row>
    <row r="922" spans="1:64" hidden="1" outlineLevel="1">
      <c r="A922" s="9"/>
      <c r="B922" s="9"/>
      <c r="C922" s="100"/>
      <c r="D922" s="270" t="str">
        <f>Asset1</f>
        <v>Secondary</v>
      </c>
      <c r="E922" s="100"/>
      <c r="F922" s="100"/>
      <c r="G922" s="100">
        <f>Input!N7</f>
        <v>17.722999999999999</v>
      </c>
      <c r="H922" s="100"/>
      <c r="I922" s="100"/>
      <c r="J922" s="100"/>
      <c r="K922" s="100"/>
      <c r="L922" s="100"/>
      <c r="M922" s="100"/>
      <c r="N922" s="100"/>
      <c r="O922" s="100"/>
      <c r="P922" s="100"/>
      <c r="Q922" s="100"/>
      <c r="R922" s="100"/>
      <c r="S922" s="100"/>
      <c r="T922" s="100"/>
      <c r="U922" s="100"/>
      <c r="V922" s="100"/>
      <c r="W922" s="100"/>
      <c r="X922" s="100"/>
      <c r="Y922" s="100"/>
      <c r="Z922" s="100"/>
      <c r="AA922" s="228"/>
      <c r="AB922" s="228"/>
      <c r="AC922" s="228"/>
      <c r="AD922" s="228"/>
      <c r="AE922" s="228"/>
      <c r="AF922" s="228"/>
      <c r="AG922" s="228"/>
      <c r="AH922" s="228"/>
      <c r="AI922" s="228"/>
      <c r="AJ922" s="228"/>
      <c r="AK922" s="228"/>
      <c r="AL922" s="228"/>
      <c r="AM922" s="228"/>
      <c r="AN922" s="228"/>
      <c r="AO922" s="228"/>
      <c r="AP922" s="228"/>
      <c r="AQ922" s="228"/>
      <c r="AR922" s="228"/>
      <c r="AS922" s="228"/>
      <c r="AT922" s="228"/>
      <c r="AU922" s="228"/>
      <c r="AV922" s="228"/>
      <c r="AW922" s="228"/>
      <c r="AX922" s="228"/>
      <c r="AY922" s="228"/>
      <c r="AZ922" s="228"/>
      <c r="BA922" s="228"/>
      <c r="BB922" s="228"/>
      <c r="BC922" s="228"/>
      <c r="BD922" s="100"/>
      <c r="BE922" s="100"/>
      <c r="BF922" s="100"/>
      <c r="BG922" s="100"/>
      <c r="BH922" s="100"/>
      <c r="BI922" s="100"/>
      <c r="BJ922" s="100"/>
      <c r="BK922" s="12"/>
      <c r="BL922" s="12"/>
    </row>
    <row r="923" spans="1:64" hidden="1" outlineLevel="1">
      <c r="A923" s="9"/>
      <c r="B923" s="9"/>
      <c r="C923" s="100"/>
      <c r="D923" s="270" t="str">
        <f>Asset2</f>
        <v>Switchgear</v>
      </c>
      <c r="E923" s="100"/>
      <c r="F923" s="100"/>
      <c r="G923" s="100">
        <f>Input!N8</f>
        <v>59.128999999999998</v>
      </c>
      <c r="H923" s="100"/>
      <c r="I923" s="100"/>
      <c r="J923" s="100"/>
      <c r="K923" s="100"/>
      <c r="L923" s="100"/>
      <c r="M923" s="100"/>
      <c r="N923" s="100"/>
      <c r="O923" s="100"/>
      <c r="P923" s="100"/>
      <c r="Q923" s="100"/>
      <c r="R923" s="100"/>
      <c r="S923" s="100"/>
      <c r="T923" s="100"/>
      <c r="U923" s="100"/>
      <c r="V923" s="100"/>
      <c r="W923" s="100"/>
      <c r="X923" s="100"/>
      <c r="Y923" s="100"/>
      <c r="Z923" s="100"/>
      <c r="AA923" s="228"/>
      <c r="AB923" s="228"/>
      <c r="AC923" s="228"/>
      <c r="AD923" s="228"/>
      <c r="AE923" s="228"/>
      <c r="AF923" s="228"/>
      <c r="AG923" s="228"/>
      <c r="AH923" s="228"/>
      <c r="AI923" s="228"/>
      <c r="AJ923" s="228"/>
      <c r="AK923" s="228"/>
      <c r="AL923" s="228"/>
      <c r="AM923" s="228"/>
      <c r="AN923" s="228"/>
      <c r="AO923" s="228"/>
      <c r="AP923" s="228"/>
      <c r="AQ923" s="228"/>
      <c r="AR923" s="228"/>
      <c r="AS923" s="228"/>
      <c r="AT923" s="228"/>
      <c r="AU923" s="228"/>
      <c r="AV923" s="228"/>
      <c r="AW923" s="228"/>
      <c r="AX923" s="228"/>
      <c r="AY923" s="228"/>
      <c r="AZ923" s="228"/>
      <c r="BA923" s="228"/>
      <c r="BB923" s="228"/>
      <c r="BC923" s="228"/>
      <c r="BD923" s="100"/>
      <c r="BE923" s="100"/>
      <c r="BF923" s="100"/>
      <c r="BG923" s="100"/>
      <c r="BH923" s="100"/>
      <c r="BI923" s="100"/>
      <c r="BJ923" s="100"/>
      <c r="BK923" s="12"/>
      <c r="BL923" s="12"/>
    </row>
    <row r="924" spans="1:64" hidden="1" outlineLevel="1">
      <c r="A924" s="9"/>
      <c r="B924" s="9"/>
      <c r="C924" s="100"/>
      <c r="D924" s="270" t="str">
        <f>Asset3</f>
        <v>Transformers</v>
      </c>
      <c r="E924" s="100"/>
      <c r="F924" s="100"/>
      <c r="G924" s="100">
        <f>Input!N9</f>
        <v>15.13</v>
      </c>
      <c r="H924" s="100"/>
      <c r="I924" s="100"/>
      <c r="J924" s="100"/>
      <c r="K924" s="100"/>
      <c r="L924" s="100"/>
      <c r="M924" s="100"/>
      <c r="N924" s="100"/>
      <c r="O924" s="100"/>
      <c r="P924" s="100"/>
      <c r="Q924" s="100"/>
      <c r="R924" s="100"/>
      <c r="S924" s="100"/>
      <c r="T924" s="100"/>
      <c r="U924" s="100"/>
      <c r="V924" s="100"/>
      <c r="W924" s="100"/>
      <c r="X924" s="100"/>
      <c r="Y924" s="100"/>
      <c r="Z924" s="100"/>
      <c r="AA924" s="228"/>
      <c r="AB924" s="228"/>
      <c r="AC924" s="228"/>
      <c r="AD924" s="228"/>
      <c r="AE924" s="228"/>
      <c r="AF924" s="228"/>
      <c r="AG924" s="228"/>
      <c r="AH924" s="228"/>
      <c r="AI924" s="228"/>
      <c r="AJ924" s="228"/>
      <c r="AK924" s="228"/>
      <c r="AL924" s="228"/>
      <c r="AM924" s="228"/>
      <c r="AN924" s="228"/>
      <c r="AO924" s="228"/>
      <c r="AP924" s="228"/>
      <c r="AQ924" s="228"/>
      <c r="AR924" s="228"/>
      <c r="AS924" s="228"/>
      <c r="AT924" s="228"/>
      <c r="AU924" s="228"/>
      <c r="AV924" s="228"/>
      <c r="AW924" s="228"/>
      <c r="AX924" s="228"/>
      <c r="AY924" s="228"/>
      <c r="AZ924" s="228"/>
      <c r="BA924" s="228"/>
      <c r="BB924" s="228"/>
      <c r="BC924" s="228"/>
      <c r="BD924" s="100"/>
      <c r="BE924" s="100"/>
      <c r="BF924" s="100"/>
      <c r="BG924" s="100"/>
      <c r="BH924" s="100"/>
      <c r="BI924" s="100"/>
      <c r="BJ924" s="100"/>
      <c r="BK924" s="12"/>
      <c r="BL924" s="12"/>
    </row>
    <row r="925" spans="1:64" hidden="1" outlineLevel="1">
      <c r="A925" s="9"/>
      <c r="B925" s="9"/>
      <c r="C925" s="100"/>
      <c r="D925" s="270" t="str">
        <f>Asset4</f>
        <v>Reactive</v>
      </c>
      <c r="E925" s="100"/>
      <c r="F925" s="100"/>
      <c r="G925" s="100">
        <f>Input!N10</f>
        <v>12.513</v>
      </c>
      <c r="H925" s="100"/>
      <c r="I925" s="100"/>
      <c r="J925" s="100"/>
      <c r="K925" s="100"/>
      <c r="L925" s="100"/>
      <c r="M925" s="100"/>
      <c r="N925" s="100"/>
      <c r="O925" s="100"/>
      <c r="P925" s="100"/>
      <c r="Q925" s="100"/>
      <c r="R925" s="100"/>
      <c r="S925" s="100"/>
      <c r="T925" s="100"/>
      <c r="U925" s="100"/>
      <c r="V925" s="100"/>
      <c r="W925" s="100"/>
      <c r="X925" s="100"/>
      <c r="Y925" s="100"/>
      <c r="Z925" s="100"/>
      <c r="AA925" s="228"/>
      <c r="AB925" s="228"/>
      <c r="AC925" s="228"/>
      <c r="AD925" s="228"/>
      <c r="AE925" s="228"/>
      <c r="AF925" s="228"/>
      <c r="AG925" s="228"/>
      <c r="AH925" s="228"/>
      <c r="AI925" s="228"/>
      <c r="AJ925" s="228"/>
      <c r="AK925" s="228"/>
      <c r="AL925" s="228"/>
      <c r="AM925" s="228"/>
      <c r="AN925" s="228"/>
      <c r="AO925" s="228"/>
      <c r="AP925" s="228"/>
      <c r="AQ925" s="228"/>
      <c r="AR925" s="228"/>
      <c r="AS925" s="228"/>
      <c r="AT925" s="228"/>
      <c r="AU925" s="228"/>
      <c r="AV925" s="228"/>
      <c r="AW925" s="228"/>
      <c r="AX925" s="228"/>
      <c r="AY925" s="228"/>
      <c r="AZ925" s="228"/>
      <c r="BA925" s="228"/>
      <c r="BB925" s="228"/>
      <c r="BC925" s="228"/>
      <c r="BD925" s="100"/>
      <c r="BE925" s="100"/>
      <c r="BF925" s="100"/>
      <c r="BG925" s="100"/>
      <c r="BH925" s="100"/>
      <c r="BI925" s="100"/>
      <c r="BJ925" s="100"/>
      <c r="BK925" s="12"/>
      <c r="BL925" s="12"/>
    </row>
    <row r="926" spans="1:64" hidden="1" outlineLevel="1">
      <c r="A926" s="9"/>
      <c r="B926" s="9"/>
      <c r="C926" s="100"/>
      <c r="D926" s="270" t="str">
        <f>Asset5</f>
        <v>Towers and Conductor</v>
      </c>
      <c r="E926" s="100"/>
      <c r="F926" s="100"/>
      <c r="G926" s="100">
        <f>Input!N11</f>
        <v>5.907</v>
      </c>
      <c r="H926" s="100"/>
      <c r="I926" s="100"/>
      <c r="J926" s="100"/>
      <c r="K926" s="100"/>
      <c r="L926" s="100"/>
      <c r="M926" s="100"/>
      <c r="N926" s="100"/>
      <c r="O926" s="100"/>
      <c r="P926" s="100"/>
      <c r="Q926" s="100"/>
      <c r="R926" s="100"/>
      <c r="S926" s="100"/>
      <c r="T926" s="100"/>
      <c r="U926" s="100"/>
      <c r="V926" s="100"/>
      <c r="W926" s="100"/>
      <c r="X926" s="100"/>
      <c r="Y926" s="100"/>
      <c r="Z926" s="100"/>
      <c r="AA926" s="228"/>
      <c r="AB926" s="228"/>
      <c r="AC926" s="228"/>
      <c r="AD926" s="228"/>
      <c r="AE926" s="228"/>
      <c r="AF926" s="228"/>
      <c r="AG926" s="228"/>
      <c r="AH926" s="228"/>
      <c r="AI926" s="228"/>
      <c r="AJ926" s="228"/>
      <c r="AK926" s="228"/>
      <c r="AL926" s="228"/>
      <c r="AM926" s="228"/>
      <c r="AN926" s="228"/>
      <c r="AO926" s="228"/>
      <c r="AP926" s="228"/>
      <c r="AQ926" s="228"/>
      <c r="AR926" s="228"/>
      <c r="AS926" s="228"/>
      <c r="AT926" s="228"/>
      <c r="AU926" s="228"/>
      <c r="AV926" s="228"/>
      <c r="AW926" s="228"/>
      <c r="AX926" s="228"/>
      <c r="AY926" s="228"/>
      <c r="AZ926" s="228"/>
      <c r="BA926" s="228"/>
      <c r="BB926" s="228"/>
      <c r="BC926" s="228"/>
      <c r="BD926" s="100"/>
      <c r="BE926" s="100"/>
      <c r="BF926" s="100"/>
      <c r="BG926" s="100"/>
      <c r="BH926" s="100"/>
      <c r="BI926" s="100"/>
      <c r="BJ926" s="100"/>
      <c r="BK926" s="12"/>
      <c r="BL926" s="12"/>
    </row>
    <row r="927" spans="1:64" hidden="1" outlineLevel="1">
      <c r="A927" s="9"/>
      <c r="B927" s="9"/>
      <c r="C927" s="100"/>
      <c r="D927" s="270" t="str">
        <f>Asset6</f>
        <v>Establishment</v>
      </c>
      <c r="E927" s="100"/>
      <c r="F927" s="100"/>
      <c r="G927" s="100">
        <f>Input!N12</f>
        <v>4.085</v>
      </c>
      <c r="H927" s="100"/>
      <c r="I927" s="100"/>
      <c r="J927" s="100"/>
      <c r="K927" s="100"/>
      <c r="L927" s="100"/>
      <c r="M927" s="100"/>
      <c r="N927" s="100"/>
      <c r="O927" s="100"/>
      <c r="P927" s="100"/>
      <c r="Q927" s="100"/>
      <c r="R927" s="100"/>
      <c r="S927" s="100"/>
      <c r="T927" s="100"/>
      <c r="U927" s="100"/>
      <c r="V927" s="100"/>
      <c r="W927" s="100"/>
      <c r="X927" s="100"/>
      <c r="Y927" s="100"/>
      <c r="Z927" s="100"/>
      <c r="AA927" s="228"/>
      <c r="AB927" s="228"/>
      <c r="AC927" s="228"/>
      <c r="AD927" s="228"/>
      <c r="AE927" s="228"/>
      <c r="AF927" s="228"/>
      <c r="AG927" s="228"/>
      <c r="AH927" s="228"/>
      <c r="AI927" s="228"/>
      <c r="AJ927" s="228"/>
      <c r="AK927" s="228"/>
      <c r="AL927" s="228"/>
      <c r="AM927" s="228"/>
      <c r="AN927" s="228"/>
      <c r="AO927" s="228"/>
      <c r="AP927" s="228"/>
      <c r="AQ927" s="228"/>
      <c r="AR927" s="228"/>
      <c r="AS927" s="228"/>
      <c r="AT927" s="228"/>
      <c r="AU927" s="228"/>
      <c r="AV927" s="228"/>
      <c r="AW927" s="228"/>
      <c r="AX927" s="228"/>
      <c r="AY927" s="228"/>
      <c r="AZ927" s="228"/>
      <c r="BA927" s="228"/>
      <c r="BB927" s="228"/>
      <c r="BC927" s="228"/>
      <c r="BD927" s="100"/>
      <c r="BE927" s="100"/>
      <c r="BF927" s="100"/>
      <c r="BG927" s="100"/>
      <c r="BH927" s="100"/>
      <c r="BI927" s="100"/>
      <c r="BJ927" s="100"/>
      <c r="BK927" s="12"/>
      <c r="BL927" s="12"/>
    </row>
    <row r="928" spans="1:64" hidden="1" outlineLevel="1">
      <c r="A928" s="9"/>
      <c r="B928" s="9"/>
      <c r="C928" s="100"/>
      <c r="D928" s="270" t="str">
        <f>Asset7</f>
        <v>Communications</v>
      </c>
      <c r="E928" s="100"/>
      <c r="F928" s="100"/>
      <c r="G928" s="100">
        <f>Input!N13</f>
        <v>1.3620000000000001</v>
      </c>
      <c r="H928" s="100"/>
      <c r="I928" s="100"/>
      <c r="J928" s="100"/>
      <c r="K928" s="100"/>
      <c r="L928" s="100"/>
      <c r="M928" s="100"/>
      <c r="N928" s="100"/>
      <c r="O928" s="100"/>
      <c r="P928" s="100"/>
      <c r="Q928" s="100"/>
      <c r="R928" s="100"/>
      <c r="S928" s="100"/>
      <c r="T928" s="100"/>
      <c r="U928" s="100"/>
      <c r="V928" s="100"/>
      <c r="W928" s="100"/>
      <c r="X928" s="100"/>
      <c r="Y928" s="100"/>
      <c r="Z928" s="100"/>
      <c r="AA928" s="228"/>
      <c r="AB928" s="228"/>
      <c r="AC928" s="228"/>
      <c r="AD928" s="228"/>
      <c r="AE928" s="228"/>
      <c r="AF928" s="228"/>
      <c r="AG928" s="228"/>
      <c r="AH928" s="228"/>
      <c r="AI928" s="228"/>
      <c r="AJ928" s="228"/>
      <c r="AK928" s="228"/>
      <c r="AL928" s="228"/>
      <c r="AM928" s="228"/>
      <c r="AN928" s="228"/>
      <c r="AO928" s="228"/>
      <c r="AP928" s="228"/>
      <c r="AQ928" s="228"/>
      <c r="AR928" s="228"/>
      <c r="AS928" s="228"/>
      <c r="AT928" s="228"/>
      <c r="AU928" s="228"/>
      <c r="AV928" s="228"/>
      <c r="AW928" s="228"/>
      <c r="AX928" s="228"/>
      <c r="AY928" s="228"/>
      <c r="AZ928" s="228"/>
      <c r="BA928" s="228"/>
      <c r="BB928" s="228"/>
      <c r="BC928" s="228"/>
      <c r="BD928" s="100"/>
      <c r="BE928" s="100"/>
      <c r="BF928" s="100"/>
      <c r="BG928" s="100"/>
      <c r="BH928" s="100"/>
      <c r="BI928" s="100"/>
      <c r="BJ928" s="100"/>
      <c r="BK928" s="12"/>
      <c r="BL928" s="12"/>
    </row>
    <row r="929" spans="1:64" hidden="1" outlineLevel="1">
      <c r="A929" s="9"/>
      <c r="B929" s="9"/>
      <c r="C929" s="100"/>
      <c r="D929" s="270" t="str">
        <f>Asset8</f>
        <v>Inventory</v>
      </c>
      <c r="E929" s="100"/>
      <c r="F929" s="100"/>
      <c r="G929" s="100">
        <f>Input!N14</f>
        <v>0</v>
      </c>
      <c r="H929" s="100"/>
      <c r="I929" s="100"/>
      <c r="J929" s="100"/>
      <c r="K929" s="100"/>
      <c r="L929" s="100"/>
      <c r="M929" s="100"/>
      <c r="N929" s="100"/>
      <c r="O929" s="100"/>
      <c r="P929" s="100"/>
      <c r="Q929" s="100"/>
      <c r="R929" s="100"/>
      <c r="S929" s="100"/>
      <c r="T929" s="100"/>
      <c r="U929" s="100"/>
      <c r="V929" s="100"/>
      <c r="W929" s="100"/>
      <c r="X929" s="100"/>
      <c r="Y929" s="100"/>
      <c r="Z929" s="100"/>
      <c r="AA929" s="228"/>
      <c r="AB929" s="228"/>
      <c r="AC929" s="228"/>
      <c r="AD929" s="228"/>
      <c r="AE929" s="228"/>
      <c r="AF929" s="228"/>
      <c r="AG929" s="228"/>
      <c r="AH929" s="228"/>
      <c r="AI929" s="228"/>
      <c r="AJ929" s="228"/>
      <c r="AK929" s="228"/>
      <c r="AL929" s="228"/>
      <c r="AM929" s="228"/>
      <c r="AN929" s="228"/>
      <c r="AO929" s="228"/>
      <c r="AP929" s="228"/>
      <c r="AQ929" s="228"/>
      <c r="AR929" s="228"/>
      <c r="AS929" s="228"/>
      <c r="AT929" s="228"/>
      <c r="AU929" s="228"/>
      <c r="AV929" s="228"/>
      <c r="AW929" s="228"/>
      <c r="AX929" s="228"/>
      <c r="AY929" s="228"/>
      <c r="AZ929" s="228"/>
      <c r="BA929" s="228"/>
      <c r="BB929" s="228"/>
      <c r="BC929" s="228"/>
      <c r="BD929" s="100"/>
      <c r="BE929" s="100"/>
      <c r="BF929" s="100"/>
      <c r="BG929" s="100"/>
      <c r="BH929" s="100"/>
      <c r="BI929" s="100"/>
      <c r="BJ929" s="100"/>
      <c r="BK929" s="12"/>
      <c r="BL929" s="12"/>
    </row>
    <row r="930" spans="1:64" hidden="1" outlineLevel="1">
      <c r="A930" s="9"/>
      <c r="B930" s="9"/>
      <c r="C930" s="100"/>
      <c r="D930" s="270" t="str">
        <f>Asset9</f>
        <v>IT</v>
      </c>
      <c r="E930" s="100"/>
      <c r="F930" s="100"/>
      <c r="G930" s="100">
        <f>Input!N15</f>
        <v>0</v>
      </c>
      <c r="H930" s="100"/>
      <c r="I930" s="100"/>
      <c r="J930" s="100"/>
      <c r="K930" s="100"/>
      <c r="L930" s="100"/>
      <c r="M930" s="100"/>
      <c r="N930" s="100"/>
      <c r="O930" s="100"/>
      <c r="P930" s="100"/>
      <c r="Q930" s="100"/>
      <c r="R930" s="100"/>
      <c r="S930" s="100"/>
      <c r="T930" s="100"/>
      <c r="U930" s="100"/>
      <c r="V930" s="100"/>
      <c r="W930" s="100"/>
      <c r="X930" s="100"/>
      <c r="Y930" s="100"/>
      <c r="Z930" s="100"/>
      <c r="AA930" s="228"/>
      <c r="AB930" s="228"/>
      <c r="AC930" s="228"/>
      <c r="AD930" s="228"/>
      <c r="AE930" s="228"/>
      <c r="AF930" s="228"/>
      <c r="AG930" s="228"/>
      <c r="AH930" s="228"/>
      <c r="AI930" s="228"/>
      <c r="AJ930" s="228"/>
      <c r="AK930" s="228"/>
      <c r="AL930" s="228"/>
      <c r="AM930" s="228"/>
      <c r="AN930" s="228"/>
      <c r="AO930" s="228"/>
      <c r="AP930" s="228"/>
      <c r="AQ930" s="228"/>
      <c r="AR930" s="228"/>
      <c r="AS930" s="228"/>
      <c r="AT930" s="228"/>
      <c r="AU930" s="228"/>
      <c r="AV930" s="228"/>
      <c r="AW930" s="228"/>
      <c r="AX930" s="228"/>
      <c r="AY930" s="228"/>
      <c r="AZ930" s="228"/>
      <c r="BA930" s="228"/>
      <c r="BB930" s="228"/>
      <c r="BC930" s="228"/>
      <c r="BD930" s="100"/>
      <c r="BE930" s="100"/>
      <c r="BF930" s="100"/>
      <c r="BG930" s="100"/>
      <c r="BH930" s="100"/>
      <c r="BI930" s="100"/>
      <c r="BJ930" s="100"/>
      <c r="BK930" s="12"/>
      <c r="BL930" s="12"/>
    </row>
    <row r="931" spans="1:64" hidden="1" outlineLevel="1">
      <c r="A931" s="9"/>
      <c r="B931" s="9"/>
      <c r="C931" s="100"/>
      <c r="D931" s="270" t="str">
        <f>Asset10</f>
        <v>Vehicles</v>
      </c>
      <c r="E931" s="100"/>
      <c r="F931" s="100"/>
      <c r="G931" s="100">
        <f>Input!N16</f>
        <v>0</v>
      </c>
      <c r="H931" s="100"/>
      <c r="I931" s="100"/>
      <c r="J931" s="100"/>
      <c r="K931" s="100"/>
      <c r="L931" s="100"/>
      <c r="M931" s="100"/>
      <c r="N931" s="100"/>
      <c r="O931" s="100"/>
      <c r="P931" s="100"/>
      <c r="Q931" s="100"/>
      <c r="R931" s="100"/>
      <c r="S931" s="100"/>
      <c r="T931" s="100"/>
      <c r="U931" s="100"/>
      <c r="V931" s="100"/>
      <c r="W931" s="100"/>
      <c r="X931" s="100"/>
      <c r="Y931" s="100"/>
      <c r="Z931" s="100"/>
      <c r="AA931" s="228"/>
      <c r="AB931" s="228"/>
      <c r="AC931" s="228"/>
      <c r="AD931" s="228"/>
      <c r="AE931" s="228"/>
      <c r="AF931" s="228"/>
      <c r="AG931" s="228"/>
      <c r="AH931" s="228"/>
      <c r="AI931" s="228"/>
      <c r="AJ931" s="228"/>
      <c r="AK931" s="228"/>
      <c r="AL931" s="228"/>
      <c r="AM931" s="228"/>
      <c r="AN931" s="228"/>
      <c r="AO931" s="228"/>
      <c r="AP931" s="228"/>
      <c r="AQ931" s="228"/>
      <c r="AR931" s="228"/>
      <c r="AS931" s="228"/>
      <c r="AT931" s="228"/>
      <c r="AU931" s="228"/>
      <c r="AV931" s="228"/>
      <c r="AW931" s="228"/>
      <c r="AX931" s="228"/>
      <c r="AY931" s="228"/>
      <c r="AZ931" s="228"/>
      <c r="BA931" s="228"/>
      <c r="BB931" s="228"/>
      <c r="BC931" s="228"/>
      <c r="BD931" s="100"/>
      <c r="BE931" s="100"/>
      <c r="BF931" s="100"/>
      <c r="BG931" s="100"/>
      <c r="BH931" s="100"/>
      <c r="BI931" s="100"/>
      <c r="BJ931" s="100"/>
      <c r="BK931" s="12"/>
      <c r="BL931" s="12"/>
    </row>
    <row r="932" spans="1:64" hidden="1" outlineLevel="1">
      <c r="A932" s="9"/>
      <c r="B932" s="9"/>
      <c r="C932" s="100"/>
      <c r="D932" s="270" t="str">
        <f>Asset11</f>
        <v>other</v>
      </c>
      <c r="E932" s="100"/>
      <c r="F932" s="100"/>
      <c r="G932" s="100">
        <f>Input!N17</f>
        <v>0</v>
      </c>
      <c r="H932" s="100"/>
      <c r="I932" s="100"/>
      <c r="J932" s="100"/>
      <c r="K932" s="100"/>
      <c r="L932" s="100"/>
      <c r="M932" s="100"/>
      <c r="N932" s="100"/>
      <c r="O932" s="100"/>
      <c r="P932" s="100"/>
      <c r="Q932" s="100"/>
      <c r="R932" s="100"/>
      <c r="S932" s="100"/>
      <c r="T932" s="100"/>
      <c r="U932" s="100"/>
      <c r="V932" s="100"/>
      <c r="W932" s="100"/>
      <c r="X932" s="100"/>
      <c r="Y932" s="100"/>
      <c r="Z932" s="100"/>
      <c r="AA932" s="228"/>
      <c r="AB932" s="228"/>
      <c r="AC932" s="228"/>
      <c r="AD932" s="228"/>
      <c r="AE932" s="228"/>
      <c r="AF932" s="228"/>
      <c r="AG932" s="228"/>
      <c r="AH932" s="228"/>
      <c r="AI932" s="228"/>
      <c r="AJ932" s="228"/>
      <c r="AK932" s="228"/>
      <c r="AL932" s="228"/>
      <c r="AM932" s="228"/>
      <c r="AN932" s="228"/>
      <c r="AO932" s="228"/>
      <c r="AP932" s="228"/>
      <c r="AQ932" s="228"/>
      <c r="AR932" s="228"/>
      <c r="AS932" s="228"/>
      <c r="AT932" s="228"/>
      <c r="AU932" s="228"/>
      <c r="AV932" s="228"/>
      <c r="AW932" s="228"/>
      <c r="AX932" s="228"/>
      <c r="AY932" s="228"/>
      <c r="AZ932" s="228"/>
      <c r="BA932" s="228"/>
      <c r="BB932" s="228"/>
      <c r="BC932" s="228"/>
      <c r="BD932" s="100"/>
      <c r="BE932" s="100"/>
      <c r="BF932" s="100"/>
      <c r="BG932" s="100"/>
      <c r="BH932" s="100"/>
      <c r="BI932" s="100"/>
      <c r="BJ932" s="100"/>
      <c r="BK932" s="12"/>
      <c r="BL932" s="12"/>
    </row>
    <row r="933" spans="1:64" hidden="1" outlineLevel="1">
      <c r="A933" s="9"/>
      <c r="B933" s="9"/>
      <c r="C933" s="100"/>
      <c r="D933" s="270" t="str">
        <f>Asset12</f>
        <v>premises</v>
      </c>
      <c r="E933" s="100"/>
      <c r="F933" s="100"/>
      <c r="G933" s="100">
        <f>Input!N18</f>
        <v>0</v>
      </c>
      <c r="H933" s="100"/>
      <c r="I933" s="100"/>
      <c r="J933" s="100"/>
      <c r="K933" s="100"/>
      <c r="L933" s="100"/>
      <c r="M933" s="100"/>
      <c r="N933" s="100"/>
      <c r="O933" s="100"/>
      <c r="P933" s="100"/>
      <c r="Q933" s="100"/>
      <c r="R933" s="100"/>
      <c r="S933" s="100"/>
      <c r="T933" s="100"/>
      <c r="U933" s="100"/>
      <c r="V933" s="100"/>
      <c r="W933" s="100"/>
      <c r="X933" s="100"/>
      <c r="Y933" s="100"/>
      <c r="Z933" s="100"/>
      <c r="AA933" s="228"/>
      <c r="AB933" s="228"/>
      <c r="AC933" s="228"/>
      <c r="AD933" s="228"/>
      <c r="AE933" s="228"/>
      <c r="AF933" s="228"/>
      <c r="AG933" s="228"/>
      <c r="AH933" s="228"/>
      <c r="AI933" s="228"/>
      <c r="AJ933" s="228"/>
      <c r="AK933" s="228"/>
      <c r="AL933" s="228"/>
      <c r="AM933" s="228"/>
      <c r="AN933" s="228"/>
      <c r="AO933" s="228"/>
      <c r="AP933" s="228"/>
      <c r="AQ933" s="228"/>
      <c r="AR933" s="228"/>
      <c r="AS933" s="228"/>
      <c r="AT933" s="228"/>
      <c r="AU933" s="228"/>
      <c r="AV933" s="228"/>
      <c r="AW933" s="228"/>
      <c r="AX933" s="228"/>
      <c r="AY933" s="228"/>
      <c r="AZ933" s="228"/>
      <c r="BA933" s="228"/>
      <c r="BB933" s="228"/>
      <c r="BC933" s="228"/>
      <c r="BD933" s="100"/>
      <c r="BE933" s="100"/>
      <c r="BF933" s="100"/>
      <c r="BG933" s="100"/>
      <c r="BH933" s="100"/>
      <c r="BI933" s="100"/>
      <c r="BJ933" s="100"/>
      <c r="BK933" s="12"/>
      <c r="BL933" s="12"/>
    </row>
    <row r="934" spans="1:64" hidden="1" outlineLevel="1">
      <c r="A934" s="9"/>
      <c r="B934" s="9"/>
      <c r="C934" s="100"/>
      <c r="D934" s="270" t="str">
        <f>Asset13</f>
        <v>Land</v>
      </c>
      <c r="E934" s="100"/>
      <c r="F934" s="100"/>
      <c r="G934" s="100">
        <f>Input!N19</f>
        <v>0</v>
      </c>
      <c r="H934" s="100"/>
      <c r="I934" s="100"/>
      <c r="J934" s="100"/>
      <c r="K934" s="100"/>
      <c r="L934" s="100"/>
      <c r="M934" s="100"/>
      <c r="N934" s="100"/>
      <c r="O934" s="100"/>
      <c r="P934" s="100"/>
      <c r="Q934" s="100"/>
      <c r="R934" s="100"/>
      <c r="S934" s="100"/>
      <c r="T934" s="100"/>
      <c r="U934" s="100"/>
      <c r="V934" s="100"/>
      <c r="W934" s="100"/>
      <c r="X934" s="100"/>
      <c r="Y934" s="100"/>
      <c r="Z934" s="100"/>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100"/>
      <c r="BE934" s="100"/>
      <c r="BF934" s="100"/>
      <c r="BG934" s="100"/>
      <c r="BH934" s="100"/>
      <c r="BI934" s="100"/>
      <c r="BJ934" s="100"/>
      <c r="BK934" s="12"/>
      <c r="BL934" s="12"/>
    </row>
    <row r="935" spans="1:64" hidden="1" outlineLevel="1">
      <c r="A935" s="9"/>
      <c r="B935" s="9"/>
      <c r="C935" s="100"/>
      <c r="D935" s="270" t="str">
        <f>Asset14</f>
        <v>Easements</v>
      </c>
      <c r="E935" s="100"/>
      <c r="F935" s="100"/>
      <c r="G935" s="100">
        <f>Input!N20</f>
        <v>0</v>
      </c>
      <c r="H935" s="100"/>
      <c r="I935" s="100"/>
      <c r="J935" s="100"/>
      <c r="K935" s="100"/>
      <c r="L935" s="100"/>
      <c r="M935" s="100"/>
      <c r="N935" s="100"/>
      <c r="O935" s="100"/>
      <c r="P935" s="100"/>
      <c r="Q935" s="100"/>
      <c r="R935" s="100"/>
      <c r="S935" s="100"/>
      <c r="T935" s="100"/>
      <c r="U935" s="100"/>
      <c r="V935" s="100"/>
      <c r="W935" s="100"/>
      <c r="X935" s="100"/>
      <c r="Y935" s="100"/>
      <c r="Z935" s="100"/>
      <c r="AA935" s="228"/>
      <c r="AB935" s="228"/>
      <c r="AC935" s="228"/>
      <c r="AD935" s="228"/>
      <c r="AE935" s="228"/>
      <c r="AF935" s="228"/>
      <c r="AG935" s="228"/>
      <c r="AH935" s="228"/>
      <c r="AI935" s="228"/>
      <c r="AJ935" s="228"/>
      <c r="AK935" s="228"/>
      <c r="AL935" s="228"/>
      <c r="AM935" s="228"/>
      <c r="AN935" s="228"/>
      <c r="AO935" s="228"/>
      <c r="AP935" s="228"/>
      <c r="AQ935" s="228"/>
      <c r="AR935" s="228"/>
      <c r="AS935" s="228"/>
      <c r="AT935" s="228"/>
      <c r="AU935" s="228"/>
      <c r="AV935" s="228"/>
      <c r="AW935" s="228"/>
      <c r="AX935" s="228"/>
      <c r="AY935" s="228"/>
      <c r="AZ935" s="228"/>
      <c r="BA935" s="228"/>
      <c r="BB935" s="228"/>
      <c r="BC935" s="228"/>
      <c r="BD935" s="100"/>
      <c r="BE935" s="100"/>
      <c r="BF935" s="100"/>
      <c r="BG935" s="100"/>
      <c r="BH935" s="100"/>
      <c r="BI935" s="100"/>
      <c r="BJ935" s="100"/>
      <c r="BK935" s="12"/>
      <c r="BL935" s="12"/>
    </row>
    <row r="936" spans="1:64" hidden="1" outlineLevel="1">
      <c r="A936" s="9"/>
      <c r="B936" s="9"/>
      <c r="C936" s="100"/>
      <c r="D936" s="270">
        <f>Asset15</f>
        <v>0</v>
      </c>
      <c r="E936" s="100"/>
      <c r="F936" s="100"/>
      <c r="G936" s="100">
        <f>Input!N21</f>
        <v>0</v>
      </c>
      <c r="H936" s="100"/>
      <c r="I936" s="100"/>
      <c r="J936" s="100"/>
      <c r="K936" s="100"/>
      <c r="L936" s="100"/>
      <c r="M936" s="100"/>
      <c r="N936" s="100"/>
      <c r="O936" s="100"/>
      <c r="P936" s="100"/>
      <c r="Q936" s="100"/>
      <c r="R936" s="100"/>
      <c r="S936" s="100"/>
      <c r="T936" s="100"/>
      <c r="U936" s="100"/>
      <c r="V936" s="100"/>
      <c r="W936" s="100"/>
      <c r="X936" s="100"/>
      <c r="Y936" s="100"/>
      <c r="Z936" s="100"/>
      <c r="AA936" s="228"/>
      <c r="AB936" s="228"/>
      <c r="AC936" s="228"/>
      <c r="AD936" s="228"/>
      <c r="AE936" s="228"/>
      <c r="AF936" s="228"/>
      <c r="AG936" s="228"/>
      <c r="AH936" s="228"/>
      <c r="AI936" s="228"/>
      <c r="AJ936" s="228"/>
      <c r="AK936" s="228"/>
      <c r="AL936" s="228"/>
      <c r="AM936" s="228"/>
      <c r="AN936" s="228"/>
      <c r="AO936" s="228"/>
      <c r="AP936" s="228"/>
      <c r="AQ936" s="228"/>
      <c r="AR936" s="228"/>
      <c r="AS936" s="228"/>
      <c r="AT936" s="228"/>
      <c r="AU936" s="228"/>
      <c r="AV936" s="228"/>
      <c r="AW936" s="228"/>
      <c r="AX936" s="228"/>
      <c r="AY936" s="228"/>
      <c r="AZ936" s="228"/>
      <c r="BA936" s="228"/>
      <c r="BB936" s="228"/>
      <c r="BC936" s="228"/>
      <c r="BD936" s="100"/>
      <c r="BE936" s="100"/>
      <c r="BF936" s="100"/>
      <c r="BG936" s="100"/>
      <c r="BH936" s="100"/>
      <c r="BI936" s="100"/>
      <c r="BJ936" s="100"/>
      <c r="BK936" s="12"/>
      <c r="BL936" s="12"/>
    </row>
    <row r="937" spans="1:64" hidden="1" outlineLevel="1">
      <c r="A937" s="9"/>
      <c r="B937" s="9"/>
      <c r="C937" s="100"/>
      <c r="D937" s="270">
        <f>Asset16</f>
        <v>0</v>
      </c>
      <c r="E937" s="100"/>
      <c r="F937" s="100"/>
      <c r="G937" s="100">
        <f>Input!N22</f>
        <v>0</v>
      </c>
      <c r="H937" s="100"/>
      <c r="I937" s="100"/>
      <c r="J937" s="100"/>
      <c r="K937" s="100"/>
      <c r="L937" s="100"/>
      <c r="M937" s="100"/>
      <c r="N937" s="100"/>
      <c r="O937" s="100"/>
      <c r="P937" s="100"/>
      <c r="Q937" s="100"/>
      <c r="R937" s="100"/>
      <c r="S937" s="100"/>
      <c r="T937" s="100"/>
      <c r="U937" s="100"/>
      <c r="V937" s="100"/>
      <c r="W937" s="100"/>
      <c r="X937" s="100"/>
      <c r="Y937" s="100"/>
      <c r="Z937" s="100"/>
      <c r="AA937" s="228"/>
      <c r="AB937" s="228"/>
      <c r="AC937" s="228"/>
      <c r="AD937" s="228"/>
      <c r="AE937" s="228"/>
      <c r="AF937" s="228"/>
      <c r="AG937" s="228"/>
      <c r="AH937" s="228"/>
      <c r="AI937" s="228"/>
      <c r="AJ937" s="228"/>
      <c r="AK937" s="228"/>
      <c r="AL937" s="228"/>
      <c r="AM937" s="228"/>
      <c r="AN937" s="228"/>
      <c r="AO937" s="228"/>
      <c r="AP937" s="228"/>
      <c r="AQ937" s="228"/>
      <c r="AR937" s="228"/>
      <c r="AS937" s="228"/>
      <c r="AT937" s="228"/>
      <c r="AU937" s="228"/>
      <c r="AV937" s="228"/>
      <c r="AW937" s="228"/>
      <c r="AX937" s="228"/>
      <c r="AY937" s="228"/>
      <c r="AZ937" s="228"/>
      <c r="BA937" s="228"/>
      <c r="BB937" s="228"/>
      <c r="BC937" s="228"/>
      <c r="BD937" s="100"/>
      <c r="BE937" s="100"/>
      <c r="BF937" s="100"/>
      <c r="BG937" s="100"/>
      <c r="BH937" s="100"/>
      <c r="BI937" s="100"/>
      <c r="BJ937" s="100"/>
      <c r="BK937" s="12"/>
      <c r="BL937" s="12"/>
    </row>
    <row r="938" spans="1:64" hidden="1" outlineLevel="1">
      <c r="A938" s="9"/>
      <c r="B938" s="9"/>
      <c r="C938" s="100"/>
      <c r="D938" s="270">
        <f>Asset17</f>
        <v>0</v>
      </c>
      <c r="E938" s="100"/>
      <c r="F938" s="100"/>
      <c r="G938" s="100">
        <f>Input!N23</f>
        <v>0</v>
      </c>
      <c r="H938" s="100"/>
      <c r="I938" s="100"/>
      <c r="J938" s="100"/>
      <c r="K938" s="100"/>
      <c r="L938" s="100"/>
      <c r="M938" s="100"/>
      <c r="N938" s="100"/>
      <c r="O938" s="100"/>
      <c r="P938" s="100"/>
      <c r="Q938" s="100"/>
      <c r="R938" s="100"/>
      <c r="S938" s="100"/>
      <c r="T938" s="100"/>
      <c r="U938" s="100"/>
      <c r="V938" s="100"/>
      <c r="W938" s="100"/>
      <c r="X938" s="100"/>
      <c r="Y938" s="100"/>
      <c r="Z938" s="100"/>
      <c r="AA938" s="228"/>
      <c r="AB938" s="228"/>
      <c r="AC938" s="228"/>
      <c r="AD938" s="228"/>
      <c r="AE938" s="228"/>
      <c r="AF938" s="228"/>
      <c r="AG938" s="228"/>
      <c r="AH938" s="228"/>
      <c r="AI938" s="228"/>
      <c r="AJ938" s="228"/>
      <c r="AK938" s="228"/>
      <c r="AL938" s="228"/>
      <c r="AM938" s="228"/>
      <c r="AN938" s="228"/>
      <c r="AO938" s="228"/>
      <c r="AP938" s="228"/>
      <c r="AQ938" s="228"/>
      <c r="AR938" s="228"/>
      <c r="AS938" s="228"/>
      <c r="AT938" s="228"/>
      <c r="AU938" s="228"/>
      <c r="AV938" s="228"/>
      <c r="AW938" s="228"/>
      <c r="AX938" s="228"/>
      <c r="AY938" s="228"/>
      <c r="AZ938" s="228"/>
      <c r="BA938" s="228"/>
      <c r="BB938" s="228"/>
      <c r="BC938" s="228"/>
      <c r="BD938" s="100"/>
      <c r="BE938" s="100"/>
      <c r="BF938" s="100"/>
      <c r="BG938" s="100"/>
      <c r="BH938" s="100"/>
      <c r="BI938" s="100"/>
      <c r="BJ938" s="100"/>
      <c r="BK938" s="12"/>
      <c r="BL938" s="12"/>
    </row>
    <row r="939" spans="1:64" hidden="1" outlineLevel="1">
      <c r="A939" s="9"/>
      <c r="B939" s="9"/>
      <c r="C939" s="100"/>
      <c r="D939" s="270">
        <f>Asset18</f>
        <v>0</v>
      </c>
      <c r="E939" s="100"/>
      <c r="F939" s="100"/>
      <c r="G939" s="100">
        <f>Input!N24</f>
        <v>0</v>
      </c>
      <c r="H939" s="100"/>
      <c r="I939" s="100"/>
      <c r="J939" s="100"/>
      <c r="K939" s="100"/>
      <c r="L939" s="100"/>
      <c r="M939" s="100"/>
      <c r="N939" s="100"/>
      <c r="O939" s="100"/>
      <c r="P939" s="100"/>
      <c r="Q939" s="100"/>
      <c r="R939" s="100"/>
      <c r="S939" s="100"/>
      <c r="T939" s="100"/>
      <c r="U939" s="100"/>
      <c r="V939" s="100"/>
      <c r="W939" s="100"/>
      <c r="X939" s="100"/>
      <c r="Y939" s="100"/>
      <c r="Z939" s="100"/>
      <c r="AA939" s="228"/>
      <c r="AB939" s="228"/>
      <c r="AC939" s="228"/>
      <c r="AD939" s="228"/>
      <c r="AE939" s="228"/>
      <c r="AF939" s="228"/>
      <c r="AG939" s="228"/>
      <c r="AH939" s="228"/>
      <c r="AI939" s="228"/>
      <c r="AJ939" s="228"/>
      <c r="AK939" s="228"/>
      <c r="AL939" s="228"/>
      <c r="AM939" s="228"/>
      <c r="AN939" s="228"/>
      <c r="AO939" s="228"/>
      <c r="AP939" s="228"/>
      <c r="AQ939" s="228"/>
      <c r="AR939" s="228"/>
      <c r="AS939" s="228"/>
      <c r="AT939" s="228"/>
      <c r="AU939" s="228"/>
      <c r="AV939" s="228"/>
      <c r="AW939" s="228"/>
      <c r="AX939" s="228"/>
      <c r="AY939" s="228"/>
      <c r="AZ939" s="228"/>
      <c r="BA939" s="228"/>
      <c r="BB939" s="228"/>
      <c r="BC939" s="228"/>
      <c r="BD939" s="100"/>
      <c r="BE939" s="100"/>
      <c r="BF939" s="100"/>
      <c r="BG939" s="100"/>
      <c r="BH939" s="100"/>
      <c r="BI939" s="100"/>
      <c r="BJ939" s="100"/>
      <c r="BK939" s="12"/>
      <c r="BL939" s="12"/>
    </row>
    <row r="940" spans="1:64" hidden="1" outlineLevel="1">
      <c r="A940" s="9"/>
      <c r="B940" s="9"/>
      <c r="C940" s="100"/>
      <c r="D940" s="270">
        <f>Asset19</f>
        <v>0</v>
      </c>
      <c r="E940" s="100"/>
      <c r="F940" s="100"/>
      <c r="G940" s="100">
        <f>Input!N25</f>
        <v>0</v>
      </c>
      <c r="H940" s="100"/>
      <c r="I940" s="100"/>
      <c r="J940" s="100"/>
      <c r="K940" s="100"/>
      <c r="L940" s="100"/>
      <c r="M940" s="100"/>
      <c r="N940" s="100"/>
      <c r="O940" s="100"/>
      <c r="P940" s="100"/>
      <c r="Q940" s="100"/>
      <c r="R940" s="100"/>
      <c r="S940" s="100"/>
      <c r="T940" s="100"/>
      <c r="U940" s="100"/>
      <c r="V940" s="100"/>
      <c r="W940" s="100"/>
      <c r="X940" s="100"/>
      <c r="Y940" s="100"/>
      <c r="Z940" s="100"/>
      <c r="AA940" s="228"/>
      <c r="AB940" s="228"/>
      <c r="AC940" s="228"/>
      <c r="AD940" s="228"/>
      <c r="AE940" s="228"/>
      <c r="AF940" s="228"/>
      <c r="AG940" s="228"/>
      <c r="AH940" s="228"/>
      <c r="AI940" s="228"/>
      <c r="AJ940" s="228"/>
      <c r="AK940" s="228"/>
      <c r="AL940" s="228"/>
      <c r="AM940" s="228"/>
      <c r="AN940" s="228"/>
      <c r="AO940" s="228"/>
      <c r="AP940" s="228"/>
      <c r="AQ940" s="228"/>
      <c r="AR940" s="228"/>
      <c r="AS940" s="228"/>
      <c r="AT940" s="228"/>
      <c r="AU940" s="228"/>
      <c r="AV940" s="228"/>
      <c r="AW940" s="228"/>
      <c r="AX940" s="228"/>
      <c r="AY940" s="228"/>
      <c r="AZ940" s="228"/>
      <c r="BA940" s="228"/>
      <c r="BB940" s="228"/>
      <c r="BC940" s="228"/>
      <c r="BD940" s="100"/>
      <c r="BE940" s="100"/>
      <c r="BF940" s="100"/>
      <c r="BG940" s="100"/>
      <c r="BH940" s="100"/>
      <c r="BI940" s="100"/>
      <c r="BJ940" s="100"/>
      <c r="BK940" s="12"/>
      <c r="BL940" s="12"/>
    </row>
    <row r="941" spans="1:64" hidden="1" outlineLevel="1">
      <c r="A941" s="9"/>
      <c r="B941" s="9"/>
      <c r="C941" s="100"/>
      <c r="D941" s="270">
        <f>Asset20</f>
        <v>0</v>
      </c>
      <c r="E941" s="100"/>
      <c r="F941" s="100"/>
      <c r="G941" s="100">
        <f>Input!N26</f>
        <v>0</v>
      </c>
      <c r="H941" s="100"/>
      <c r="I941" s="100"/>
      <c r="J941" s="100"/>
      <c r="K941" s="100"/>
      <c r="L941" s="100"/>
      <c r="M941" s="100"/>
      <c r="N941" s="100"/>
      <c r="O941" s="100"/>
      <c r="P941" s="100"/>
      <c r="Q941" s="100"/>
      <c r="R941" s="100"/>
      <c r="S941" s="100"/>
      <c r="T941" s="100"/>
      <c r="U941" s="100"/>
      <c r="V941" s="100"/>
      <c r="W941" s="100"/>
      <c r="X941" s="100"/>
      <c r="Y941" s="100"/>
      <c r="Z941" s="100"/>
      <c r="AA941" s="228"/>
      <c r="AB941" s="228"/>
      <c r="AC941" s="228"/>
      <c r="AD941" s="228"/>
      <c r="AE941" s="228"/>
      <c r="AF941" s="228"/>
      <c r="AG941" s="228"/>
      <c r="AH941" s="228"/>
      <c r="AI941" s="228"/>
      <c r="AJ941" s="228"/>
      <c r="AK941" s="228"/>
      <c r="AL941" s="228"/>
      <c r="AM941" s="228"/>
      <c r="AN941" s="228"/>
      <c r="AO941" s="228"/>
      <c r="AP941" s="228"/>
      <c r="AQ941" s="228"/>
      <c r="AR941" s="228"/>
      <c r="AS941" s="228"/>
      <c r="AT941" s="228"/>
      <c r="AU941" s="228"/>
      <c r="AV941" s="228"/>
      <c r="AW941" s="228"/>
      <c r="AX941" s="228"/>
      <c r="AY941" s="228"/>
      <c r="AZ941" s="228"/>
      <c r="BA941" s="228"/>
      <c r="BB941" s="228"/>
      <c r="BC941" s="228"/>
      <c r="BD941" s="100"/>
      <c r="BE941" s="100"/>
      <c r="BF941" s="100"/>
      <c r="BG941" s="100"/>
      <c r="BH941" s="100"/>
      <c r="BI941" s="100"/>
      <c r="BJ941" s="100"/>
      <c r="BK941" s="12"/>
      <c r="BL941" s="12"/>
    </row>
    <row r="942" spans="1:64" hidden="1" outlineLevel="1">
      <c r="A942" s="9"/>
      <c r="B942" s="9"/>
      <c r="C942" s="100"/>
      <c r="D942" s="270">
        <f>Asset21</f>
        <v>0</v>
      </c>
      <c r="E942" s="100"/>
      <c r="F942" s="100"/>
      <c r="G942" s="100">
        <f>Input!N27</f>
        <v>0</v>
      </c>
      <c r="H942" s="100"/>
      <c r="I942" s="100"/>
      <c r="J942" s="100"/>
      <c r="K942" s="100"/>
      <c r="L942" s="100"/>
      <c r="M942" s="100"/>
      <c r="N942" s="100"/>
      <c r="O942" s="100"/>
      <c r="P942" s="100"/>
      <c r="Q942" s="100"/>
      <c r="R942" s="100"/>
      <c r="S942" s="100"/>
      <c r="T942" s="100"/>
      <c r="U942" s="100"/>
      <c r="V942" s="100"/>
      <c r="W942" s="100"/>
      <c r="X942" s="100"/>
      <c r="Y942" s="100"/>
      <c r="Z942" s="100"/>
      <c r="AA942" s="228"/>
      <c r="AB942" s="228"/>
      <c r="AC942" s="228"/>
      <c r="AD942" s="228"/>
      <c r="AE942" s="228"/>
      <c r="AF942" s="228"/>
      <c r="AG942" s="228"/>
      <c r="AH942" s="228"/>
      <c r="AI942" s="228"/>
      <c r="AJ942" s="228"/>
      <c r="AK942" s="228"/>
      <c r="AL942" s="228"/>
      <c r="AM942" s="228"/>
      <c r="AN942" s="228"/>
      <c r="AO942" s="228"/>
      <c r="AP942" s="228"/>
      <c r="AQ942" s="228"/>
      <c r="AR942" s="228"/>
      <c r="AS942" s="228"/>
      <c r="AT942" s="228"/>
      <c r="AU942" s="228"/>
      <c r="AV942" s="228"/>
      <c r="AW942" s="228"/>
      <c r="AX942" s="228"/>
      <c r="AY942" s="228"/>
      <c r="AZ942" s="228"/>
      <c r="BA942" s="228"/>
      <c r="BB942" s="228"/>
      <c r="BC942" s="228"/>
      <c r="BD942" s="100"/>
      <c r="BE942" s="100"/>
      <c r="BF942" s="100"/>
      <c r="BG942" s="100"/>
      <c r="BH942" s="100"/>
      <c r="BI942" s="100"/>
      <c r="BJ942" s="100"/>
      <c r="BK942" s="12"/>
      <c r="BL942" s="12"/>
    </row>
    <row r="943" spans="1:64" hidden="1" outlineLevel="1">
      <c r="A943" s="9"/>
      <c r="B943" s="9"/>
      <c r="C943" s="100"/>
      <c r="D943" s="270">
        <f>Asset22</f>
        <v>0</v>
      </c>
      <c r="E943" s="100"/>
      <c r="F943" s="100"/>
      <c r="G943" s="100">
        <f>Input!N28</f>
        <v>0</v>
      </c>
      <c r="H943" s="100"/>
      <c r="I943" s="100"/>
      <c r="J943" s="100"/>
      <c r="K943" s="100"/>
      <c r="L943" s="100"/>
      <c r="M943" s="100"/>
      <c r="N943" s="100"/>
      <c r="O943" s="100"/>
      <c r="P943" s="100"/>
      <c r="Q943" s="100"/>
      <c r="R943" s="100"/>
      <c r="S943" s="100"/>
      <c r="T943" s="100"/>
      <c r="U943" s="100"/>
      <c r="V943" s="100"/>
      <c r="W943" s="100"/>
      <c r="X943" s="100"/>
      <c r="Y943" s="100"/>
      <c r="Z943" s="100"/>
      <c r="AA943" s="228"/>
      <c r="AB943" s="228"/>
      <c r="AC943" s="228"/>
      <c r="AD943" s="228"/>
      <c r="AE943" s="228"/>
      <c r="AF943" s="228"/>
      <c r="AG943" s="228"/>
      <c r="AH943" s="228"/>
      <c r="AI943" s="228"/>
      <c r="AJ943" s="228"/>
      <c r="AK943" s="228"/>
      <c r="AL943" s="228"/>
      <c r="AM943" s="228"/>
      <c r="AN943" s="228"/>
      <c r="AO943" s="228"/>
      <c r="AP943" s="228"/>
      <c r="AQ943" s="228"/>
      <c r="AR943" s="228"/>
      <c r="AS943" s="228"/>
      <c r="AT943" s="228"/>
      <c r="AU943" s="228"/>
      <c r="AV943" s="228"/>
      <c r="AW943" s="228"/>
      <c r="AX943" s="228"/>
      <c r="AY943" s="228"/>
      <c r="AZ943" s="228"/>
      <c r="BA943" s="228"/>
      <c r="BB943" s="228"/>
      <c r="BC943" s="228"/>
      <c r="BD943" s="100"/>
      <c r="BE943" s="100"/>
      <c r="BF943" s="100"/>
      <c r="BG943" s="100"/>
      <c r="BH943" s="100"/>
      <c r="BI943" s="100"/>
      <c r="BJ943" s="100"/>
      <c r="BK943" s="12"/>
      <c r="BL943" s="12"/>
    </row>
    <row r="944" spans="1:64" hidden="1" outlineLevel="1">
      <c r="A944" s="9"/>
      <c r="B944" s="9"/>
      <c r="C944" s="100"/>
      <c r="D944" s="270">
        <f>Asset23</f>
        <v>0</v>
      </c>
      <c r="E944" s="100"/>
      <c r="F944" s="100"/>
      <c r="G944" s="100">
        <f>Input!N29</f>
        <v>0</v>
      </c>
      <c r="H944" s="100"/>
      <c r="I944" s="100"/>
      <c r="J944" s="100"/>
      <c r="K944" s="100"/>
      <c r="L944" s="100"/>
      <c r="M944" s="100"/>
      <c r="N944" s="100"/>
      <c r="O944" s="100"/>
      <c r="P944" s="100"/>
      <c r="Q944" s="100"/>
      <c r="R944" s="100"/>
      <c r="S944" s="100"/>
      <c r="T944" s="100"/>
      <c r="U944" s="100"/>
      <c r="V944" s="100"/>
      <c r="W944" s="100"/>
      <c r="X944" s="100"/>
      <c r="Y944" s="100"/>
      <c r="Z944" s="100"/>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100"/>
      <c r="BE944" s="100"/>
      <c r="BF944" s="100"/>
      <c r="BG944" s="100"/>
      <c r="BH944" s="100"/>
      <c r="BI944" s="100"/>
      <c r="BJ944" s="100"/>
      <c r="BK944" s="12"/>
      <c r="BL944" s="12"/>
    </row>
    <row r="945" spans="1:64" hidden="1" outlineLevel="1">
      <c r="A945" s="9"/>
      <c r="B945" s="9"/>
      <c r="C945" s="100"/>
      <c r="D945" s="270">
        <f>Asset24</f>
        <v>0</v>
      </c>
      <c r="E945" s="100"/>
      <c r="F945" s="100"/>
      <c r="G945" s="100">
        <f>Input!N30</f>
        <v>0</v>
      </c>
      <c r="H945" s="100"/>
      <c r="I945" s="100"/>
      <c r="J945" s="100"/>
      <c r="K945" s="100"/>
      <c r="L945" s="100"/>
      <c r="M945" s="100"/>
      <c r="N945" s="100"/>
      <c r="O945" s="100"/>
      <c r="P945" s="100"/>
      <c r="Q945" s="100"/>
      <c r="R945" s="100"/>
      <c r="S945" s="100"/>
      <c r="T945" s="100"/>
      <c r="U945" s="100"/>
      <c r="V945" s="100"/>
      <c r="W945" s="100"/>
      <c r="X945" s="100"/>
      <c r="Y945" s="100"/>
      <c r="Z945" s="100"/>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100"/>
      <c r="BE945" s="100"/>
      <c r="BF945" s="100"/>
      <c r="BG945" s="100"/>
      <c r="BH945" s="100"/>
      <c r="BI945" s="100"/>
      <c r="BJ945" s="100"/>
      <c r="BK945" s="12"/>
      <c r="BL945" s="12"/>
    </row>
    <row r="946" spans="1:64" hidden="1" outlineLevel="1">
      <c r="A946" s="9"/>
      <c r="B946" s="9"/>
      <c r="C946" s="100"/>
      <c r="D946" s="270">
        <f>Asset25</f>
        <v>0</v>
      </c>
      <c r="E946" s="100"/>
      <c r="F946" s="100"/>
      <c r="G946" s="100">
        <f>Input!N31</f>
        <v>0</v>
      </c>
      <c r="H946" s="100"/>
      <c r="I946" s="100"/>
      <c r="J946" s="100"/>
      <c r="K946" s="100"/>
      <c r="L946" s="100"/>
      <c r="M946" s="100"/>
      <c r="N946" s="100"/>
      <c r="O946" s="100"/>
      <c r="P946" s="100"/>
      <c r="Q946" s="100"/>
      <c r="R946" s="100"/>
      <c r="S946" s="100"/>
      <c r="T946" s="100"/>
      <c r="U946" s="100"/>
      <c r="V946" s="100"/>
      <c r="W946" s="100"/>
      <c r="X946" s="100"/>
      <c r="Y946" s="100"/>
      <c r="Z946" s="100"/>
      <c r="AA946" s="228"/>
      <c r="AB946" s="228"/>
      <c r="AC946" s="228"/>
      <c r="AD946" s="228"/>
      <c r="AE946" s="228"/>
      <c r="AF946" s="228"/>
      <c r="AG946" s="228"/>
      <c r="AH946" s="228"/>
      <c r="AI946" s="228"/>
      <c r="AJ946" s="228"/>
      <c r="AK946" s="228"/>
      <c r="AL946" s="228"/>
      <c r="AM946" s="228"/>
      <c r="AN946" s="228"/>
      <c r="AO946" s="228"/>
      <c r="AP946" s="228"/>
      <c r="AQ946" s="228"/>
      <c r="AR946" s="228"/>
      <c r="AS946" s="228"/>
      <c r="AT946" s="228"/>
      <c r="AU946" s="228"/>
      <c r="AV946" s="228"/>
      <c r="AW946" s="228"/>
      <c r="AX946" s="228"/>
      <c r="AY946" s="228"/>
      <c r="AZ946" s="228"/>
      <c r="BA946" s="228"/>
      <c r="BB946" s="228"/>
      <c r="BC946" s="228"/>
      <c r="BD946" s="100"/>
      <c r="BE946" s="100"/>
      <c r="BF946" s="100"/>
      <c r="BG946" s="100"/>
      <c r="BH946" s="100"/>
      <c r="BI946" s="100"/>
      <c r="BJ946" s="100"/>
      <c r="BK946" s="12"/>
      <c r="BL946" s="12"/>
    </row>
    <row r="947" spans="1:64" hidden="1" outlineLevel="1">
      <c r="A947" s="9"/>
      <c r="B947" s="9"/>
      <c r="C947" s="100"/>
      <c r="D947" s="270">
        <f>Asset26</f>
        <v>0</v>
      </c>
      <c r="E947" s="100"/>
      <c r="F947" s="100"/>
      <c r="G947" s="100">
        <f>Input!N32</f>
        <v>0</v>
      </c>
      <c r="H947" s="100"/>
      <c r="I947" s="100"/>
      <c r="J947" s="100"/>
      <c r="K947" s="100"/>
      <c r="L947" s="100"/>
      <c r="M947" s="100"/>
      <c r="N947" s="100"/>
      <c r="O947" s="100"/>
      <c r="P947" s="100"/>
      <c r="Q947" s="100"/>
      <c r="R947" s="100"/>
      <c r="S947" s="100"/>
      <c r="T947" s="100"/>
      <c r="U947" s="100"/>
      <c r="V947" s="100"/>
      <c r="W947" s="100"/>
      <c r="X947" s="100"/>
      <c r="Y947" s="100"/>
      <c r="Z947" s="100"/>
      <c r="AA947" s="228"/>
      <c r="AB947" s="228"/>
      <c r="AC947" s="228"/>
      <c r="AD947" s="228"/>
      <c r="AE947" s="228"/>
      <c r="AF947" s="228"/>
      <c r="AG947" s="228"/>
      <c r="AH947" s="228"/>
      <c r="AI947" s="228"/>
      <c r="AJ947" s="228"/>
      <c r="AK947" s="228"/>
      <c r="AL947" s="228"/>
      <c r="AM947" s="228"/>
      <c r="AN947" s="228"/>
      <c r="AO947" s="228"/>
      <c r="AP947" s="228"/>
      <c r="AQ947" s="228"/>
      <c r="AR947" s="228"/>
      <c r="AS947" s="228"/>
      <c r="AT947" s="228"/>
      <c r="AU947" s="228"/>
      <c r="AV947" s="228"/>
      <c r="AW947" s="228"/>
      <c r="AX947" s="228"/>
      <c r="AY947" s="228"/>
      <c r="AZ947" s="228"/>
      <c r="BA947" s="228"/>
      <c r="BB947" s="228"/>
      <c r="BC947" s="228"/>
      <c r="BD947" s="100"/>
      <c r="BE947" s="100"/>
      <c r="BF947" s="100"/>
      <c r="BG947" s="100"/>
      <c r="BH947" s="100"/>
      <c r="BI947" s="100"/>
      <c r="BJ947" s="100"/>
      <c r="BK947" s="12"/>
      <c r="BL947" s="12"/>
    </row>
    <row r="948" spans="1:64" hidden="1" outlineLevel="1">
      <c r="A948" s="9"/>
      <c r="B948" s="9"/>
      <c r="C948" s="100"/>
      <c r="D948" s="270">
        <f>Asset27</f>
        <v>0</v>
      </c>
      <c r="E948" s="100"/>
      <c r="F948" s="100"/>
      <c r="G948" s="100">
        <f>Input!N33</f>
        <v>0</v>
      </c>
      <c r="H948" s="100"/>
      <c r="I948" s="100"/>
      <c r="J948" s="100"/>
      <c r="K948" s="100"/>
      <c r="L948" s="100"/>
      <c r="M948" s="100"/>
      <c r="N948" s="100"/>
      <c r="O948" s="100"/>
      <c r="P948" s="100"/>
      <c r="Q948" s="100"/>
      <c r="R948" s="100"/>
      <c r="S948" s="100"/>
      <c r="T948" s="100"/>
      <c r="U948" s="100"/>
      <c r="V948" s="100"/>
      <c r="W948" s="100"/>
      <c r="X948" s="100"/>
      <c r="Y948" s="100"/>
      <c r="Z948" s="100"/>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100"/>
      <c r="BE948" s="100"/>
      <c r="BF948" s="100"/>
      <c r="BG948" s="100"/>
      <c r="BH948" s="100"/>
      <c r="BI948" s="100"/>
      <c r="BJ948" s="100"/>
      <c r="BK948" s="12"/>
      <c r="BL948" s="12"/>
    </row>
    <row r="949" spans="1:64" hidden="1" outlineLevel="1">
      <c r="A949" s="9"/>
      <c r="B949" s="9"/>
      <c r="C949" s="100"/>
      <c r="D949" s="270">
        <f>Asset28</f>
        <v>0</v>
      </c>
      <c r="E949" s="100"/>
      <c r="F949" s="100"/>
      <c r="G949" s="100">
        <f>Input!N34</f>
        <v>0</v>
      </c>
      <c r="H949" s="100"/>
      <c r="I949" s="100"/>
      <c r="J949" s="100"/>
      <c r="K949" s="100"/>
      <c r="L949" s="100"/>
      <c r="M949" s="100"/>
      <c r="N949" s="100"/>
      <c r="O949" s="100"/>
      <c r="P949" s="100"/>
      <c r="Q949" s="100"/>
      <c r="R949" s="100"/>
      <c r="S949" s="100"/>
      <c r="T949" s="100"/>
      <c r="U949" s="100"/>
      <c r="V949" s="100"/>
      <c r="W949" s="100"/>
      <c r="X949" s="100"/>
      <c r="Y949" s="100"/>
      <c r="Z949" s="100"/>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100"/>
      <c r="BE949" s="100"/>
      <c r="BF949" s="100"/>
      <c r="BG949" s="100"/>
      <c r="BH949" s="100"/>
      <c r="BI949" s="100"/>
      <c r="BJ949" s="100"/>
      <c r="BK949" s="12"/>
      <c r="BL949" s="12"/>
    </row>
    <row r="950" spans="1:64" hidden="1" outlineLevel="1">
      <c r="A950" s="9"/>
      <c r="B950" s="9"/>
      <c r="C950" s="100"/>
      <c r="D950" s="270">
        <f>Asset29</f>
        <v>0</v>
      </c>
      <c r="E950" s="100"/>
      <c r="F950" s="100"/>
      <c r="G950" s="100">
        <f>Input!N35</f>
        <v>0</v>
      </c>
      <c r="H950" s="100"/>
      <c r="I950" s="100"/>
      <c r="J950" s="100"/>
      <c r="K950" s="100"/>
      <c r="L950" s="100"/>
      <c r="M950" s="100"/>
      <c r="N950" s="100"/>
      <c r="O950" s="100"/>
      <c r="P950" s="100"/>
      <c r="Q950" s="100"/>
      <c r="R950" s="100"/>
      <c r="S950" s="100"/>
      <c r="T950" s="100"/>
      <c r="U950" s="100"/>
      <c r="V950" s="100"/>
      <c r="W950" s="100"/>
      <c r="X950" s="100"/>
      <c r="Y950" s="100"/>
      <c r="Z950" s="100"/>
      <c r="AA950" s="228"/>
      <c r="AB950" s="228"/>
      <c r="AC950" s="228"/>
      <c r="AD950" s="228"/>
      <c r="AE950" s="228"/>
      <c r="AF950" s="228"/>
      <c r="AG950" s="228"/>
      <c r="AH950" s="228"/>
      <c r="AI950" s="228"/>
      <c r="AJ950" s="228"/>
      <c r="AK950" s="228"/>
      <c r="AL950" s="228"/>
      <c r="AM950" s="228"/>
      <c r="AN950" s="228"/>
      <c r="AO950" s="228"/>
      <c r="AP950" s="228"/>
      <c r="AQ950" s="228"/>
      <c r="AR950" s="228"/>
      <c r="AS950" s="228"/>
      <c r="AT950" s="228"/>
      <c r="AU950" s="228"/>
      <c r="AV950" s="228"/>
      <c r="AW950" s="228"/>
      <c r="AX950" s="228"/>
      <c r="AY950" s="228"/>
      <c r="AZ950" s="228"/>
      <c r="BA950" s="228"/>
      <c r="BB950" s="228"/>
      <c r="BC950" s="228"/>
      <c r="BD950" s="100"/>
      <c r="BE950" s="100"/>
      <c r="BF950" s="100"/>
      <c r="BG950" s="100"/>
      <c r="BH950" s="100"/>
      <c r="BI950" s="100"/>
      <c r="BJ950" s="100"/>
      <c r="BK950" s="12"/>
      <c r="BL950" s="12"/>
    </row>
    <row r="951" spans="1:64" hidden="1" outlineLevel="1">
      <c r="A951" s="9"/>
      <c r="B951" s="9"/>
      <c r="C951" s="100"/>
      <c r="D951" s="270">
        <f>Asset30</f>
        <v>0</v>
      </c>
      <c r="E951" s="100"/>
      <c r="F951" s="100"/>
      <c r="G951" s="100">
        <f>Input!N36</f>
        <v>0</v>
      </c>
      <c r="H951" s="100"/>
      <c r="I951" s="100"/>
      <c r="J951" s="100"/>
      <c r="K951" s="100"/>
      <c r="L951" s="100"/>
      <c r="M951" s="100"/>
      <c r="N951" s="100"/>
      <c r="O951" s="100"/>
      <c r="P951" s="100"/>
      <c r="Q951" s="100"/>
      <c r="R951" s="100"/>
      <c r="S951" s="100"/>
      <c r="T951" s="100"/>
      <c r="U951" s="100"/>
      <c r="V951" s="100"/>
      <c r="W951" s="100"/>
      <c r="X951" s="100"/>
      <c r="Y951" s="100"/>
      <c r="Z951" s="100"/>
      <c r="AA951" s="228"/>
      <c r="AB951" s="228"/>
      <c r="AC951" s="228"/>
      <c r="AD951" s="228"/>
      <c r="AE951" s="228"/>
      <c r="AF951" s="228"/>
      <c r="AG951" s="228"/>
      <c r="AH951" s="228"/>
      <c r="AI951" s="228"/>
      <c r="AJ951" s="228"/>
      <c r="AK951" s="228"/>
      <c r="AL951" s="228"/>
      <c r="AM951" s="228"/>
      <c r="AN951" s="228"/>
      <c r="AO951" s="228"/>
      <c r="AP951" s="228"/>
      <c r="AQ951" s="228"/>
      <c r="AR951" s="228"/>
      <c r="AS951" s="228"/>
      <c r="AT951" s="228"/>
      <c r="AU951" s="228"/>
      <c r="AV951" s="228"/>
      <c r="AW951" s="228"/>
      <c r="AX951" s="228"/>
      <c r="AY951" s="228"/>
      <c r="AZ951" s="228"/>
      <c r="BA951" s="228"/>
      <c r="BB951" s="228"/>
      <c r="BC951" s="228"/>
      <c r="BD951" s="100"/>
      <c r="BE951" s="100"/>
      <c r="BF951" s="100"/>
      <c r="BG951" s="100"/>
      <c r="BH951" s="100"/>
      <c r="BI951" s="100"/>
      <c r="BJ951" s="100"/>
      <c r="BK951" s="12"/>
      <c r="BL951" s="12"/>
    </row>
    <row r="952" spans="1:64" collapsed="1">
      <c r="A952" s="9"/>
      <c r="B952" s="9"/>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100"/>
      <c r="BE952" s="100"/>
      <c r="BF952" s="100"/>
      <c r="BG952" s="100"/>
      <c r="BH952" s="100"/>
      <c r="BI952" s="100"/>
      <c r="BJ952" s="100"/>
      <c r="BK952" s="12"/>
      <c r="BL952" s="12"/>
    </row>
    <row r="953" spans="1:64">
      <c r="A953" s="122"/>
      <c r="B953" s="122"/>
      <c r="C953" s="122"/>
      <c r="D953" s="123"/>
      <c r="E953" s="108"/>
      <c r="F953" s="108"/>
      <c r="G953" s="124"/>
      <c r="H953" s="125"/>
      <c r="I953" s="125"/>
      <c r="J953" s="125"/>
      <c r="K953" s="125"/>
      <c r="L953" s="125"/>
      <c r="M953" s="125"/>
      <c r="N953" s="126"/>
      <c r="O953" s="126"/>
      <c r="P953" s="126"/>
      <c r="Q953" s="126"/>
      <c r="R953" s="126"/>
      <c r="S953" s="126"/>
      <c r="T953" s="100"/>
      <c r="U953" s="100"/>
      <c r="V953" s="100"/>
      <c r="W953" s="100"/>
      <c r="X953" s="100"/>
      <c r="Y953" s="100"/>
      <c r="Z953" s="100"/>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100"/>
      <c r="BE953" s="100"/>
      <c r="BF953" s="100"/>
      <c r="BG953" s="100"/>
      <c r="BH953" s="100"/>
      <c r="BI953" s="100"/>
      <c r="BJ953" s="100"/>
      <c r="BK953" s="12"/>
      <c r="BL953" s="12"/>
    </row>
    <row r="954" spans="1:64">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100"/>
      <c r="BE954" s="100"/>
      <c r="BF954" s="100"/>
      <c r="BG954" s="100"/>
      <c r="BH954" s="100"/>
      <c r="BI954" s="100"/>
      <c r="BJ954" s="100"/>
      <c r="BK954" s="12"/>
      <c r="BL954" s="12"/>
    </row>
    <row r="955" spans="1:64" s="9" customFormat="1">
      <c r="B955" s="12"/>
      <c r="C955" s="90" t="s">
        <v>29</v>
      </c>
      <c r="D955" s="12"/>
      <c r="E955" s="12"/>
      <c r="F955" s="12"/>
      <c r="G955" s="203">
        <f>SUM(G956:G985)</f>
        <v>-103.39259776036626</v>
      </c>
      <c r="H955" s="337">
        <f>SUM(H956:H985)</f>
        <v>-107.125820766967</v>
      </c>
      <c r="I955" s="337">
        <f t="shared" ref="I955:P955" si="208">SUM(I956:I985)</f>
        <v>-112.8812560610301</v>
      </c>
      <c r="J955" s="337">
        <f t="shared" si="208"/>
        <v>-118.9132329752439</v>
      </c>
      <c r="K955" s="337">
        <f t="shared" si="208"/>
        <v>-123.78223907834379</v>
      </c>
      <c r="L955" s="337">
        <f t="shared" si="208"/>
        <v>-129.68170347464371</v>
      </c>
      <c r="M955" s="337">
        <f t="shared" si="208"/>
        <v>-127.50937891965418</v>
      </c>
      <c r="N955" s="115">
        <f t="shared" si="208"/>
        <v>0</v>
      </c>
      <c r="O955" s="115">
        <f t="shared" si="208"/>
        <v>0</v>
      </c>
      <c r="P955" s="115">
        <f t="shared" si="208"/>
        <v>0</v>
      </c>
      <c r="Q955" s="115">
        <f>SUM(Q956:Q985)</f>
        <v>0</v>
      </c>
      <c r="R955" s="106"/>
      <c r="S955" s="106"/>
      <c r="T955" s="106"/>
      <c r="U955" s="106"/>
      <c r="V955" s="106"/>
      <c r="W955" s="106"/>
      <c r="X955" s="106"/>
      <c r="Y955" s="106"/>
      <c r="Z955" s="106"/>
      <c r="AA955" s="215"/>
      <c r="AB955" s="215"/>
      <c r="AC955" s="215"/>
      <c r="AD955" s="215"/>
      <c r="AE955" s="215"/>
      <c r="AF955" s="215"/>
      <c r="AG955" s="215"/>
      <c r="AH955" s="215"/>
      <c r="AI955" s="215"/>
      <c r="AJ955" s="215"/>
      <c r="AK955" s="215"/>
      <c r="AL955" s="215"/>
      <c r="AM955" s="215"/>
      <c r="AN955" s="215"/>
      <c r="AO955" s="215"/>
      <c r="AP955" s="215"/>
      <c r="AQ955" s="215"/>
      <c r="AR955" s="215"/>
      <c r="AS955" s="215"/>
      <c r="AT955" s="215"/>
      <c r="AU955" s="215"/>
      <c r="AV955" s="215"/>
      <c r="AW955" s="215"/>
      <c r="AX955" s="215"/>
      <c r="AY955" s="215"/>
      <c r="AZ955" s="215"/>
      <c r="BA955" s="215"/>
      <c r="BB955" s="215"/>
      <c r="BC955" s="215"/>
      <c r="BD955" s="106"/>
      <c r="BE955" s="106"/>
      <c r="BF955" s="106"/>
      <c r="BG955" s="106"/>
      <c r="BH955" s="106"/>
      <c r="BI955" s="106"/>
      <c r="BJ955" s="106"/>
      <c r="BK955" s="12"/>
      <c r="BL955" s="12"/>
    </row>
    <row r="956" spans="1:64" ht="12" hidden="1" customHeight="1" outlineLevel="1">
      <c r="A956" s="9"/>
      <c r="B956" s="9"/>
      <c r="C956" s="9"/>
      <c r="D956" s="270" t="str">
        <f>Asset1</f>
        <v>Secondary</v>
      </c>
      <c r="E956" s="9"/>
      <c r="F956" s="9"/>
      <c r="G956" s="201">
        <f t="shared" ref="G956:G985" si="209">-(G988-G826)</f>
        <v>-8.9154799844031309</v>
      </c>
      <c r="H956" s="642">
        <f>-'SPA actual depreciation'!L680/1000</f>
        <v>-18.622068746632824</v>
      </c>
      <c r="I956" s="642">
        <f>-'SPA actual depreciation'!M680/1000</f>
        <v>-19.827575929754406</v>
      </c>
      <c r="J956" s="642">
        <f>-'SPA actual depreciation'!N680/1000</f>
        <v>-20.454425079423974</v>
      </c>
      <c r="K956" s="642">
        <f>-'SPA actual depreciation'!O680/1000</f>
        <v>-21.71621719811008</v>
      </c>
      <c r="L956" s="642">
        <f>-'SPA actual depreciation'!P680/1000</f>
        <v>-19.991371415875985</v>
      </c>
      <c r="M956" s="642">
        <f>-'SPA actual depreciation'!Q680/1000</f>
        <v>-11.417162084673439</v>
      </c>
      <c r="N956" s="111">
        <f>N$88*N$7</f>
        <v>0</v>
      </c>
      <c r="O956" s="111">
        <f>O$88*O$7</f>
        <v>0</v>
      </c>
      <c r="P956" s="111">
        <f>P$88*P$7</f>
        <v>0</v>
      </c>
      <c r="Q956" s="111">
        <f>Q$88*Q$7</f>
        <v>0</v>
      </c>
      <c r="R956" s="9"/>
      <c r="S956" s="12"/>
      <c r="T956" s="12"/>
      <c r="U956" s="12"/>
      <c r="V956" s="12"/>
      <c r="W956" s="12"/>
      <c r="X956" s="12"/>
      <c r="Y956" s="12"/>
      <c r="Z956" s="12"/>
      <c r="AA956" s="221"/>
      <c r="AB956" s="221"/>
      <c r="AC956" s="221"/>
      <c r="AD956" s="221"/>
      <c r="AE956" s="221"/>
      <c r="AF956" s="221"/>
      <c r="AG956" s="221"/>
      <c r="AH956" s="221"/>
      <c r="AI956" s="221"/>
      <c r="AJ956" s="221"/>
      <c r="AK956" s="221"/>
      <c r="AL956" s="221"/>
      <c r="AM956" s="221"/>
      <c r="AN956" s="221"/>
      <c r="AO956" s="221"/>
      <c r="AP956" s="221"/>
      <c r="AQ956" s="221"/>
      <c r="AR956" s="221"/>
      <c r="AS956" s="221"/>
      <c r="AT956" s="221"/>
      <c r="AU956" s="221"/>
      <c r="AV956" s="221"/>
      <c r="AW956" s="221"/>
      <c r="AX956" s="221"/>
      <c r="AY956" s="221"/>
      <c r="AZ956" s="221"/>
      <c r="BA956" s="221"/>
      <c r="BB956" s="221"/>
      <c r="BC956" s="221"/>
      <c r="BD956" s="12"/>
      <c r="BE956" s="12"/>
      <c r="BF956" s="12"/>
      <c r="BG956" s="12"/>
      <c r="BH956" s="12"/>
      <c r="BI956" s="12"/>
      <c r="BJ956" s="12"/>
      <c r="BK956" s="12"/>
      <c r="BL956" s="12"/>
    </row>
    <row r="957" spans="1:64" ht="12" hidden="1" customHeight="1" outlineLevel="1">
      <c r="A957" s="9"/>
      <c r="B957" s="9"/>
      <c r="C957" s="9"/>
      <c r="D957" s="270" t="str">
        <f>Asset2</f>
        <v>Switchgear</v>
      </c>
      <c r="E957" s="9"/>
      <c r="F957" s="9"/>
      <c r="G957" s="201">
        <f t="shared" si="209"/>
        <v>-17.333373576396376</v>
      </c>
      <c r="H957" s="642">
        <f>-'SPA actual depreciation'!L681/1000</f>
        <v>-18.241460266122001</v>
      </c>
      <c r="I957" s="642">
        <f>-'SPA actual depreciation'!M681/1000</f>
        <v>-19.064892997007043</v>
      </c>
      <c r="J957" s="642">
        <f>-'SPA actual depreciation'!N681/1000</f>
        <v>-20.087330058061088</v>
      </c>
      <c r="K957" s="642">
        <f>-'SPA actual depreciation'!O681/1000</f>
        <v>-21.787576639750718</v>
      </c>
      <c r="L957" s="642">
        <f>-'SPA actual depreciation'!P681/1000</f>
        <v>-23.254559150314584</v>
      </c>
      <c r="M957" s="642">
        <f>-'SPA actual depreciation'!Q681/1000</f>
        <v>-24.484297352868239</v>
      </c>
      <c r="N957" s="111">
        <f>N$101*N$7</f>
        <v>0</v>
      </c>
      <c r="O957" s="111">
        <f>O$101*O$7</f>
        <v>0</v>
      </c>
      <c r="P957" s="111">
        <f>P$101*P$7</f>
        <v>0</v>
      </c>
      <c r="Q957" s="111">
        <f>Q$101*Q$7</f>
        <v>0</v>
      </c>
      <c r="R957" s="9"/>
      <c r="S957" s="12"/>
      <c r="T957" s="12"/>
      <c r="U957" s="12"/>
      <c r="V957" s="12"/>
      <c r="W957" s="12"/>
      <c r="X957" s="12"/>
      <c r="Y957" s="12"/>
      <c r="Z957" s="12"/>
      <c r="AA957" s="221"/>
      <c r="AB957" s="221"/>
      <c r="AC957" s="221"/>
      <c r="AD957" s="221"/>
      <c r="AE957" s="221"/>
      <c r="AF957" s="221"/>
      <c r="AG957" s="221"/>
      <c r="AH957" s="221"/>
      <c r="AI957" s="221"/>
      <c r="AJ957" s="221"/>
      <c r="AK957" s="221"/>
      <c r="AL957" s="221"/>
      <c r="AM957" s="221"/>
      <c r="AN957" s="221"/>
      <c r="AO957" s="221"/>
      <c r="AP957" s="221"/>
      <c r="AQ957" s="221"/>
      <c r="AR957" s="221"/>
      <c r="AS957" s="221"/>
      <c r="AT957" s="221"/>
      <c r="AU957" s="221"/>
      <c r="AV957" s="221"/>
      <c r="AW957" s="221"/>
      <c r="AX957" s="221"/>
      <c r="AY957" s="221"/>
      <c r="AZ957" s="221"/>
      <c r="BA957" s="221"/>
      <c r="BB957" s="221"/>
      <c r="BC957" s="221"/>
      <c r="BD957" s="12"/>
      <c r="BE957" s="12"/>
      <c r="BF957" s="12"/>
      <c r="BG957" s="12"/>
      <c r="BH957" s="12"/>
      <c r="BI957" s="12"/>
      <c r="BJ957" s="12"/>
      <c r="BK957" s="12"/>
      <c r="BL957" s="12"/>
    </row>
    <row r="958" spans="1:64" ht="12" hidden="1" customHeight="1" outlineLevel="1">
      <c r="A958" s="9"/>
      <c r="B958" s="9"/>
      <c r="C958" s="9"/>
      <c r="D958" s="270" t="str">
        <f>Asset3</f>
        <v>Transformers</v>
      </c>
      <c r="E958" s="9"/>
      <c r="F958" s="9"/>
      <c r="G958" s="201">
        <f t="shared" si="209"/>
        <v>-13.561178474587212</v>
      </c>
      <c r="H958" s="642">
        <f>-'SPA actual depreciation'!L682/1000</f>
        <v>-12.967918281052714</v>
      </c>
      <c r="I958" s="642">
        <f>-'SPA actual depreciation'!M682/1000</f>
        <v>-13.561453685569189</v>
      </c>
      <c r="J958" s="642">
        <f>-'SPA actual depreciation'!N682/1000</f>
        <v>-13.991578625142122</v>
      </c>
      <c r="K958" s="642">
        <f>-'SPA actual depreciation'!O682/1000</f>
        <v>-14.620477699236902</v>
      </c>
      <c r="L958" s="642">
        <f>-'SPA actual depreciation'!P682/1000</f>
        <v>-15.290296142539995</v>
      </c>
      <c r="M958" s="642">
        <f>-'SPA actual depreciation'!Q682/1000</f>
        <v>-16.384383727846256</v>
      </c>
      <c r="N958" s="111">
        <f>N$114*N$7</f>
        <v>0</v>
      </c>
      <c r="O958" s="111">
        <f>O$114*O$7</f>
        <v>0</v>
      </c>
      <c r="P958" s="111">
        <f>P$114*P$7</f>
        <v>0</v>
      </c>
      <c r="Q958" s="111">
        <f>Q$114*Q$7</f>
        <v>0</v>
      </c>
      <c r="R958" s="9"/>
      <c r="S958" s="12"/>
      <c r="T958" s="12"/>
      <c r="U958" s="12"/>
      <c r="V958" s="12"/>
      <c r="W958" s="12"/>
      <c r="X958" s="12"/>
      <c r="Y958" s="12"/>
      <c r="Z958" s="12"/>
      <c r="AA958" s="221"/>
      <c r="AB958" s="221"/>
      <c r="AC958" s="221"/>
      <c r="AD958" s="221"/>
      <c r="AE958" s="221"/>
      <c r="AF958" s="221"/>
      <c r="AG958" s="221"/>
      <c r="AH958" s="221"/>
      <c r="AI958" s="221"/>
      <c r="AJ958" s="221"/>
      <c r="AK958" s="221"/>
      <c r="AL958" s="221"/>
      <c r="AM958" s="221"/>
      <c r="AN958" s="221"/>
      <c r="AO958" s="221"/>
      <c r="AP958" s="221"/>
      <c r="AQ958" s="221"/>
      <c r="AR958" s="221"/>
      <c r="AS958" s="221"/>
      <c r="AT958" s="221"/>
      <c r="AU958" s="221"/>
      <c r="AV958" s="221"/>
      <c r="AW958" s="221"/>
      <c r="AX958" s="221"/>
      <c r="AY958" s="221"/>
      <c r="AZ958" s="221"/>
      <c r="BA958" s="221"/>
      <c r="BB958" s="221"/>
      <c r="BC958" s="221"/>
      <c r="BD958" s="12"/>
      <c r="BE958" s="12"/>
      <c r="BF958" s="12"/>
      <c r="BG958" s="12"/>
      <c r="BH958" s="12"/>
      <c r="BI958" s="12"/>
      <c r="BJ958" s="12"/>
      <c r="BK958" s="12"/>
      <c r="BL958" s="12"/>
    </row>
    <row r="959" spans="1:64" ht="12" hidden="1" customHeight="1" outlineLevel="1">
      <c r="A959" s="9"/>
      <c r="B959" s="9"/>
      <c r="C959" s="9"/>
      <c r="D959" s="270" t="str">
        <f>Asset4</f>
        <v>Reactive</v>
      </c>
      <c r="E959" s="9"/>
      <c r="F959" s="9"/>
      <c r="G959" s="201">
        <f t="shared" si="209"/>
        <v>-4.419352999573781</v>
      </c>
      <c r="H959" s="642">
        <f>-'SPA actual depreciation'!L683/1000</f>
        <v>-4.4387168369452779</v>
      </c>
      <c r="I959" s="642">
        <f>-'SPA actual depreciation'!M683/1000</f>
        <v>-4.6024569001646158</v>
      </c>
      <c r="J959" s="642">
        <f>-'SPA actual depreciation'!N683/1000</f>
        <v>-4.7257242697720923</v>
      </c>
      <c r="K959" s="642">
        <f>-'SPA actual depreciation'!O683/1000</f>
        <v>-4.8524547519657908</v>
      </c>
      <c r="L959" s="642">
        <f>-'SPA actual depreciation'!P683/1000</f>
        <v>-5.0172447251785952</v>
      </c>
      <c r="M959" s="642">
        <f>-'SPA actual depreciation'!Q683/1000</f>
        <v>-5.2668297132768203</v>
      </c>
      <c r="N959" s="111">
        <f>N$127*N$7</f>
        <v>0</v>
      </c>
      <c r="O959" s="111">
        <f>O$127*O$7</f>
        <v>0</v>
      </c>
      <c r="P959" s="111">
        <f>P$127*P$7</f>
        <v>0</v>
      </c>
      <c r="Q959" s="111">
        <f>Q$127*Q$7</f>
        <v>0</v>
      </c>
      <c r="R959" s="9"/>
      <c r="S959" s="12"/>
      <c r="T959" s="12"/>
      <c r="U959" s="12"/>
      <c r="V959" s="12"/>
      <c r="W959" s="12"/>
      <c r="X959" s="12"/>
      <c r="Y959" s="12"/>
      <c r="Z959" s="12"/>
      <c r="AA959" s="221"/>
      <c r="AB959" s="221"/>
      <c r="AC959" s="221"/>
      <c r="AD959" s="221"/>
      <c r="AE959" s="221"/>
      <c r="AF959" s="221"/>
      <c r="AG959" s="221"/>
      <c r="AH959" s="221"/>
      <c r="AI959" s="221"/>
      <c r="AJ959" s="221"/>
      <c r="AK959" s="221"/>
      <c r="AL959" s="221"/>
      <c r="AM959" s="221"/>
      <c r="AN959" s="221"/>
      <c r="AO959" s="221"/>
      <c r="AP959" s="221"/>
      <c r="AQ959" s="221"/>
      <c r="AR959" s="221"/>
      <c r="AS959" s="221"/>
      <c r="AT959" s="221"/>
      <c r="AU959" s="221"/>
      <c r="AV959" s="221"/>
      <c r="AW959" s="221"/>
      <c r="AX959" s="221"/>
      <c r="AY959" s="221"/>
      <c r="AZ959" s="221"/>
      <c r="BA959" s="221"/>
      <c r="BB959" s="221"/>
      <c r="BC959" s="221"/>
      <c r="BD959" s="12"/>
      <c r="BE959" s="12"/>
      <c r="BF959" s="12"/>
      <c r="BG959" s="12"/>
      <c r="BH959" s="12"/>
      <c r="BI959" s="12"/>
      <c r="BJ959" s="12"/>
      <c r="BK959" s="12"/>
      <c r="BL959" s="12"/>
    </row>
    <row r="960" spans="1:64" ht="12" hidden="1" customHeight="1" outlineLevel="1">
      <c r="A960" s="9"/>
      <c r="B960" s="9"/>
      <c r="C960" s="9"/>
      <c r="D960" s="270" t="str">
        <f>Asset5</f>
        <v>Towers and Conductor</v>
      </c>
      <c r="E960" s="9"/>
      <c r="F960" s="9"/>
      <c r="G960" s="201">
        <f t="shared" si="209"/>
        <v>-38.533894214563276</v>
      </c>
      <c r="H960" s="642">
        <f>-'SPA actual depreciation'!L684/1000</f>
        <v>-37.191058075697654</v>
      </c>
      <c r="I960" s="642">
        <f>-'SPA actual depreciation'!M684/1000</f>
        <v>-38.659642075212489</v>
      </c>
      <c r="J960" s="642">
        <f>-'SPA actual depreciation'!N684/1000</f>
        <v>-39.810874520631614</v>
      </c>
      <c r="K960" s="642">
        <f>-'SPA actual depreciation'!O684/1000</f>
        <v>-41.030658214027675</v>
      </c>
      <c r="L960" s="642">
        <f>-'SPA actual depreciation'!P684/1000</f>
        <v>-43.035890894890059</v>
      </c>
      <c r="M960" s="642">
        <f>-'SPA actual depreciation'!Q684/1000</f>
        <v>-44.658024434406386</v>
      </c>
      <c r="N960" s="111">
        <f>N$140*N$7</f>
        <v>0</v>
      </c>
      <c r="O960" s="111">
        <f>O$140*O$7</f>
        <v>0</v>
      </c>
      <c r="P960" s="111">
        <f>P$140*P$7</f>
        <v>0</v>
      </c>
      <c r="Q960" s="111">
        <f>Q$140*Q$7</f>
        <v>0</v>
      </c>
      <c r="R960" s="9"/>
      <c r="S960" s="12"/>
      <c r="T960" s="12"/>
      <c r="U960" s="12"/>
      <c r="V960" s="12"/>
      <c r="W960" s="12"/>
      <c r="X960" s="12"/>
      <c r="Y960" s="12"/>
      <c r="Z960" s="12"/>
      <c r="AA960" s="221"/>
      <c r="AB960" s="221"/>
      <c r="AC960" s="221"/>
      <c r="AD960" s="221"/>
      <c r="AE960" s="221"/>
      <c r="AF960" s="221"/>
      <c r="AG960" s="221"/>
      <c r="AH960" s="221"/>
      <c r="AI960" s="221"/>
      <c r="AJ960" s="221"/>
      <c r="AK960" s="221"/>
      <c r="AL960" s="221"/>
      <c r="AM960" s="221"/>
      <c r="AN960" s="221"/>
      <c r="AO960" s="221"/>
      <c r="AP960" s="221"/>
      <c r="AQ960" s="221"/>
      <c r="AR960" s="221"/>
      <c r="AS960" s="221"/>
      <c r="AT960" s="221"/>
      <c r="AU960" s="221"/>
      <c r="AV960" s="221"/>
      <c r="AW960" s="221"/>
      <c r="AX960" s="221"/>
      <c r="AY960" s="221"/>
      <c r="AZ960" s="221"/>
      <c r="BA960" s="221"/>
      <c r="BB960" s="221"/>
      <c r="BC960" s="221"/>
      <c r="BD960" s="12"/>
      <c r="BE960" s="12"/>
      <c r="BF960" s="12"/>
      <c r="BG960" s="12"/>
      <c r="BH960" s="12"/>
      <c r="BI960" s="12"/>
      <c r="BJ960" s="12"/>
      <c r="BK960" s="12"/>
      <c r="BL960" s="12"/>
    </row>
    <row r="961" spans="1:64" ht="12" hidden="1" customHeight="1" outlineLevel="1">
      <c r="A961" s="9"/>
      <c r="B961" s="9"/>
      <c r="C961" s="9"/>
      <c r="D961" s="270" t="str">
        <f>Asset6</f>
        <v>Establishment</v>
      </c>
      <c r="E961" s="9"/>
      <c r="F961" s="9"/>
      <c r="G961" s="201">
        <f t="shared" si="209"/>
        <v>-4.2911100413010619</v>
      </c>
      <c r="H961" s="642">
        <f>-'SPA actual depreciation'!L685/1000</f>
        <v>-3.9320838170508225</v>
      </c>
      <c r="I961" s="642">
        <f>-'SPA actual depreciation'!M685/1000</f>
        <v>-4.3740157537047661</v>
      </c>
      <c r="J961" s="642">
        <f>-'SPA actual depreciation'!N685/1000</f>
        <v>-4.7264567526305079</v>
      </c>
      <c r="K961" s="642">
        <f>-'SPA actual depreciation'!O685/1000</f>
        <v>-5.0019150776836856</v>
      </c>
      <c r="L961" s="642">
        <f>-'SPA actual depreciation'!P685/1000</f>
        <v>-5.309208386493256</v>
      </c>
      <c r="M961" s="642">
        <f>-'SPA actual depreciation'!Q685/1000</f>
        <v>-5.929008277621695</v>
      </c>
      <c r="N961" s="111">
        <f>N$153*N$7</f>
        <v>0</v>
      </c>
      <c r="O961" s="111">
        <f>O$153*O$7</f>
        <v>0</v>
      </c>
      <c r="P961" s="111">
        <f>P$153*P$7</f>
        <v>0</v>
      </c>
      <c r="Q961" s="111">
        <f>Q$153*Q$7</f>
        <v>0</v>
      </c>
      <c r="R961" s="9"/>
      <c r="S961" s="12"/>
      <c r="T961" s="12"/>
      <c r="U961" s="12"/>
      <c r="V961" s="12"/>
      <c r="W961" s="12"/>
      <c r="X961" s="12"/>
      <c r="Y961" s="12"/>
      <c r="Z961" s="12"/>
      <c r="AA961" s="221"/>
      <c r="AB961" s="221"/>
      <c r="AC961" s="221"/>
      <c r="AD961" s="221"/>
      <c r="AE961" s="221"/>
      <c r="AF961" s="221"/>
      <c r="AG961" s="221"/>
      <c r="AH961" s="221"/>
      <c r="AI961" s="221"/>
      <c r="AJ961" s="221"/>
      <c r="AK961" s="221"/>
      <c r="AL961" s="221"/>
      <c r="AM961" s="221"/>
      <c r="AN961" s="221"/>
      <c r="AO961" s="221"/>
      <c r="AP961" s="221"/>
      <c r="AQ961" s="221"/>
      <c r="AR961" s="221"/>
      <c r="AS961" s="221"/>
      <c r="AT961" s="221"/>
      <c r="AU961" s="221"/>
      <c r="AV961" s="221"/>
      <c r="AW961" s="221"/>
      <c r="AX961" s="221"/>
      <c r="AY961" s="221"/>
      <c r="AZ961" s="221"/>
      <c r="BA961" s="221"/>
      <c r="BB961" s="221"/>
      <c r="BC961" s="221"/>
      <c r="BD961" s="12"/>
      <c r="BE961" s="12"/>
      <c r="BF961" s="12"/>
      <c r="BG961" s="12"/>
      <c r="BH961" s="12"/>
      <c r="BI961" s="12"/>
      <c r="BJ961" s="12"/>
      <c r="BK961" s="12"/>
      <c r="BL961" s="12"/>
    </row>
    <row r="962" spans="1:64" ht="12" hidden="1" customHeight="1" outlineLevel="1">
      <c r="A962" s="9"/>
      <c r="B962" s="9"/>
      <c r="C962" s="9"/>
      <c r="D962" s="270" t="str">
        <f>Asset7</f>
        <v>Communications</v>
      </c>
      <c r="E962" s="9"/>
      <c r="F962" s="9"/>
      <c r="G962" s="201">
        <f t="shared" si="209"/>
        <v>-7.3893631311994454</v>
      </c>
      <c r="H962" s="642">
        <f>-'SPA actual depreciation'!L686/1000</f>
        <v>-1.8132185327570081</v>
      </c>
      <c r="I962" s="642">
        <f>-'SPA actual depreciation'!M686/1000</f>
        <v>-1.904701619490923</v>
      </c>
      <c r="J962" s="642">
        <f>-'SPA actual depreciation'!N686/1000</f>
        <v>-2.0911794243247943</v>
      </c>
      <c r="K962" s="642">
        <f>-'SPA actual depreciation'!O686/1000</f>
        <v>-2.9927235737331164</v>
      </c>
      <c r="L962" s="642">
        <f>-'SPA actual depreciation'!P686/1000</f>
        <v>-3.4221420650079857</v>
      </c>
      <c r="M962" s="642">
        <f>-'SPA actual depreciation'!Q686/1000</f>
        <v>-3.4805051907732598</v>
      </c>
      <c r="N962" s="111">
        <f>N$166*N$7</f>
        <v>0</v>
      </c>
      <c r="O962" s="111">
        <f>O$166*O$7</f>
        <v>0</v>
      </c>
      <c r="P962" s="111">
        <f>P$166*P$7</f>
        <v>0</v>
      </c>
      <c r="Q962" s="111">
        <f>Q$166*Q$7</f>
        <v>0</v>
      </c>
      <c r="R962" s="9"/>
      <c r="S962" s="12"/>
      <c r="T962" s="12"/>
      <c r="U962" s="12"/>
      <c r="V962" s="12"/>
      <c r="W962" s="12"/>
      <c r="X962" s="12"/>
      <c r="Y962" s="12"/>
      <c r="Z962" s="12"/>
      <c r="AA962" s="221"/>
      <c r="AB962" s="221"/>
      <c r="AC962" s="221"/>
      <c r="AD962" s="221"/>
      <c r="AE962" s="221"/>
      <c r="AF962" s="221"/>
      <c r="AG962" s="221"/>
      <c r="AH962" s="221"/>
      <c r="AI962" s="221"/>
      <c r="AJ962" s="221"/>
      <c r="AK962" s="221"/>
      <c r="AL962" s="221"/>
      <c r="AM962" s="221"/>
      <c r="AN962" s="221"/>
      <c r="AO962" s="221"/>
      <c r="AP962" s="221"/>
      <c r="AQ962" s="221"/>
      <c r="AR962" s="221"/>
      <c r="AS962" s="221"/>
      <c r="AT962" s="221"/>
      <c r="AU962" s="221"/>
      <c r="AV962" s="221"/>
      <c r="AW962" s="221"/>
      <c r="AX962" s="221"/>
      <c r="AY962" s="221"/>
      <c r="AZ962" s="221"/>
      <c r="BA962" s="221"/>
      <c r="BB962" s="221"/>
      <c r="BC962" s="221"/>
      <c r="BD962" s="12"/>
      <c r="BE962" s="12"/>
      <c r="BF962" s="12"/>
      <c r="BG962" s="12"/>
      <c r="BH962" s="12"/>
      <c r="BI962" s="12"/>
      <c r="BJ962" s="12"/>
      <c r="BK962" s="12"/>
      <c r="BL962" s="12"/>
    </row>
    <row r="963" spans="1:64" ht="12" hidden="1" customHeight="1" outlineLevel="1">
      <c r="A963" s="9"/>
      <c r="B963" s="9"/>
      <c r="C963" s="9"/>
      <c r="D963" s="270" t="str">
        <f>Asset8</f>
        <v>Inventory</v>
      </c>
      <c r="E963" s="9"/>
      <c r="F963" s="9"/>
      <c r="G963" s="201">
        <f t="shared" si="209"/>
        <v>-2.0043714102192842E-2</v>
      </c>
      <c r="H963" s="642">
        <f>-'SPA actual depreciation'!L687/1000</f>
        <v>0</v>
      </c>
      <c r="I963" s="642">
        <f>-'SPA actual depreciation'!M687/1000</f>
        <v>0</v>
      </c>
      <c r="J963" s="642">
        <f>-'SPA actual depreciation'!N687/1000</f>
        <v>0</v>
      </c>
      <c r="K963" s="642">
        <f>-'SPA actual depreciation'!O687/1000</f>
        <v>0</v>
      </c>
      <c r="L963" s="642">
        <f>-'SPA actual depreciation'!P687/1000</f>
        <v>0</v>
      </c>
      <c r="M963" s="642">
        <f>-'SPA actual depreciation'!Q687/1000</f>
        <v>0</v>
      </c>
      <c r="N963" s="111">
        <f>N$179*N$7</f>
        <v>0</v>
      </c>
      <c r="O963" s="111">
        <f>O$179*O$7</f>
        <v>0</v>
      </c>
      <c r="P963" s="111">
        <f>P$179*P$7</f>
        <v>0</v>
      </c>
      <c r="Q963" s="111">
        <f>Q$179*Q$7</f>
        <v>0</v>
      </c>
      <c r="R963" s="9"/>
      <c r="S963" s="12"/>
      <c r="T963" s="12"/>
      <c r="U963" s="12"/>
      <c r="V963" s="12"/>
      <c r="W963" s="12"/>
      <c r="X963" s="12"/>
      <c r="Y963" s="12"/>
      <c r="Z963" s="12"/>
      <c r="AA963" s="221"/>
      <c r="AB963" s="221"/>
      <c r="AC963" s="221"/>
      <c r="AD963" s="221"/>
      <c r="AE963" s="221"/>
      <c r="AF963" s="221"/>
      <c r="AG963" s="221"/>
      <c r="AH963" s="221"/>
      <c r="AI963" s="221"/>
      <c r="AJ963" s="221"/>
      <c r="AK963" s="221"/>
      <c r="AL963" s="221"/>
      <c r="AM963" s="221"/>
      <c r="AN963" s="221"/>
      <c r="AO963" s="221"/>
      <c r="AP963" s="221"/>
      <c r="AQ963" s="221"/>
      <c r="AR963" s="221"/>
      <c r="AS963" s="221"/>
      <c r="AT963" s="221"/>
      <c r="AU963" s="221"/>
      <c r="AV963" s="221"/>
      <c r="AW963" s="221"/>
      <c r="AX963" s="221"/>
      <c r="AY963" s="221"/>
      <c r="AZ963" s="221"/>
      <c r="BA963" s="221"/>
      <c r="BB963" s="221"/>
      <c r="BC963" s="221"/>
      <c r="BD963" s="12"/>
      <c r="BE963" s="12"/>
      <c r="BF963" s="12"/>
      <c r="BG963" s="12"/>
      <c r="BH963" s="12"/>
      <c r="BI963" s="12"/>
      <c r="BJ963" s="12"/>
      <c r="BK963" s="12"/>
      <c r="BL963" s="12"/>
    </row>
    <row r="964" spans="1:64" ht="12" hidden="1" customHeight="1" outlineLevel="1">
      <c r="A964" s="9"/>
      <c r="B964" s="9"/>
      <c r="C964" s="9"/>
      <c r="D964" s="270" t="str">
        <f>Asset9</f>
        <v>IT</v>
      </c>
      <c r="E964" s="9"/>
      <c r="F964" s="9"/>
      <c r="G964" s="201">
        <f t="shared" si="209"/>
        <v>-4.3784199133380133</v>
      </c>
      <c r="H964" s="642">
        <f>-'SPA actual depreciation'!L688/1000</f>
        <v>-5.8837512164536294</v>
      </c>
      <c r="I964" s="642">
        <f>-'SPA actual depreciation'!M688/1000</f>
        <v>-6.6671986018093543</v>
      </c>
      <c r="J964" s="642">
        <f>-'SPA actual depreciation'!N688/1000</f>
        <v>-8.8651635794772421</v>
      </c>
      <c r="K964" s="642">
        <f>-'SPA actual depreciation'!O688/1000</f>
        <v>-8.4664189398474186</v>
      </c>
      <c r="L964" s="642">
        <f>-'SPA actual depreciation'!P688/1000</f>
        <v>-10.664949313892159</v>
      </c>
      <c r="M964" s="642">
        <f>-'SPA actual depreciation'!Q688/1000</f>
        <v>-11.60619256593027</v>
      </c>
      <c r="N964" s="111">
        <f>N$192*N$7</f>
        <v>0</v>
      </c>
      <c r="O964" s="111">
        <f>O$192*O$7</f>
        <v>0</v>
      </c>
      <c r="P964" s="111">
        <f>P$192*P$7</f>
        <v>0</v>
      </c>
      <c r="Q964" s="111">
        <f>Q$192*Q$7</f>
        <v>0</v>
      </c>
      <c r="R964" s="9"/>
      <c r="S964" s="12"/>
      <c r="T964" s="12"/>
      <c r="U964" s="12"/>
      <c r="V964" s="12"/>
      <c r="W964" s="12"/>
      <c r="X964" s="12"/>
      <c r="Y964" s="12"/>
      <c r="Z964" s="12"/>
      <c r="AA964" s="221"/>
      <c r="AB964" s="221"/>
      <c r="AC964" s="221"/>
      <c r="AD964" s="221"/>
      <c r="AE964" s="221"/>
      <c r="AF964" s="221"/>
      <c r="AG964" s="221"/>
      <c r="AH964" s="221"/>
      <c r="AI964" s="221"/>
      <c r="AJ964" s="221"/>
      <c r="AK964" s="221"/>
      <c r="AL964" s="221"/>
      <c r="AM964" s="221"/>
      <c r="AN964" s="221"/>
      <c r="AO964" s="221"/>
      <c r="AP964" s="221"/>
      <c r="AQ964" s="221"/>
      <c r="AR964" s="221"/>
      <c r="AS964" s="221"/>
      <c r="AT964" s="221"/>
      <c r="AU964" s="221"/>
      <c r="AV964" s="221"/>
      <c r="AW964" s="221"/>
      <c r="AX964" s="221"/>
      <c r="AY964" s="221"/>
      <c r="AZ964" s="221"/>
      <c r="BA964" s="221"/>
      <c r="BB964" s="221"/>
      <c r="BC964" s="221"/>
      <c r="BD964" s="12"/>
      <c r="BE964" s="12"/>
      <c r="BF964" s="12"/>
      <c r="BG964" s="12"/>
      <c r="BH964" s="12"/>
      <c r="BI964" s="12"/>
      <c r="BJ964" s="12"/>
      <c r="BK964" s="12"/>
      <c r="BL964" s="12"/>
    </row>
    <row r="965" spans="1:64" ht="12" hidden="1" customHeight="1" outlineLevel="1">
      <c r="A965" s="9"/>
      <c r="B965" s="9"/>
      <c r="C965" s="9"/>
      <c r="D965" s="270" t="str">
        <f>Asset10</f>
        <v>Vehicles</v>
      </c>
      <c r="E965" s="9"/>
      <c r="F965" s="9"/>
      <c r="G965" s="201">
        <f t="shared" si="209"/>
        <v>-0.26102973349870084</v>
      </c>
      <c r="H965" s="642">
        <f>-'SPA actual depreciation'!L689/1000</f>
        <v>-0.94644999113615069</v>
      </c>
      <c r="I965" s="642">
        <f>-'SPA actual depreciation'!M689/1000</f>
        <v>-0.97381911311980407</v>
      </c>
      <c r="J965" s="642">
        <f>-'SPA actual depreciation'!N689/1000</f>
        <v>-0.87956449524260916</v>
      </c>
      <c r="K965" s="642">
        <f>-'SPA actual depreciation'!O689/1000</f>
        <v>-0.29481434429687464</v>
      </c>
      <c r="L965" s="642">
        <f>-'SPA actual depreciation'!P689/1000</f>
        <v>-0.33145112755955924</v>
      </c>
      <c r="M965" s="642">
        <f>-'SPA actual depreciation'!Q689/1000</f>
        <v>-0.52810457719958659</v>
      </c>
      <c r="N965" s="111">
        <f>N$205*N$7</f>
        <v>0</v>
      </c>
      <c r="O965" s="111">
        <f>O$205*O$7</f>
        <v>0</v>
      </c>
      <c r="P965" s="111">
        <f>P$205*P$7</f>
        <v>0</v>
      </c>
      <c r="Q965" s="111">
        <f>Q$205*Q$7</f>
        <v>0</v>
      </c>
      <c r="R965" s="9"/>
      <c r="S965" s="12"/>
      <c r="T965" s="12"/>
      <c r="U965" s="12"/>
      <c r="V965" s="12"/>
      <c r="W965" s="12"/>
      <c r="X965" s="12"/>
      <c r="Y965" s="12"/>
      <c r="Z965" s="12"/>
      <c r="AA965" s="221"/>
      <c r="AB965" s="221"/>
      <c r="AC965" s="221"/>
      <c r="AD965" s="221"/>
      <c r="AE965" s="221"/>
      <c r="AF965" s="221"/>
      <c r="AG965" s="221"/>
      <c r="AH965" s="221"/>
      <c r="AI965" s="221"/>
      <c r="AJ965" s="221"/>
      <c r="AK965" s="221"/>
      <c r="AL965" s="221"/>
      <c r="AM965" s="221"/>
      <c r="AN965" s="221"/>
      <c r="AO965" s="221"/>
      <c r="AP965" s="221"/>
      <c r="AQ965" s="221"/>
      <c r="AR965" s="221"/>
      <c r="AS965" s="221"/>
      <c r="AT965" s="221"/>
      <c r="AU965" s="221"/>
      <c r="AV965" s="221"/>
      <c r="AW965" s="221"/>
      <c r="AX965" s="221"/>
      <c r="AY965" s="221"/>
      <c r="AZ965" s="221"/>
      <c r="BA965" s="221"/>
      <c r="BB965" s="221"/>
      <c r="BC965" s="221"/>
      <c r="BD965" s="12"/>
      <c r="BE965" s="12"/>
      <c r="BF965" s="12"/>
      <c r="BG965" s="12"/>
      <c r="BH965" s="12"/>
      <c r="BI965" s="12"/>
      <c r="BJ965" s="12"/>
      <c r="BK965" s="12"/>
      <c r="BL965" s="12"/>
    </row>
    <row r="966" spans="1:64" ht="12" hidden="1" customHeight="1" outlineLevel="1">
      <c r="A966" s="9"/>
      <c r="B966" s="9"/>
      <c r="C966" s="9"/>
      <c r="D966" s="270" t="str">
        <f>Asset11</f>
        <v>other</v>
      </c>
      <c r="E966" s="9"/>
      <c r="F966" s="9"/>
      <c r="G966" s="201">
        <f t="shared" si="209"/>
        <v>-1.652731229245967</v>
      </c>
      <c r="H966" s="642">
        <f>-'SPA actual depreciation'!L690/1000</f>
        <v>-1.6648019078409066</v>
      </c>
      <c r="I966" s="642">
        <f>-'SPA actual depreciation'!M690/1000</f>
        <v>-1.7708683632271884</v>
      </c>
      <c r="J966" s="642">
        <f>-'SPA actual depreciation'!N690/1000</f>
        <v>-1.8593203762911716</v>
      </c>
      <c r="K966" s="642">
        <f>-'SPA actual depreciation'!O690/1000</f>
        <v>-1.9250936158223029</v>
      </c>
      <c r="L966" s="642">
        <f>-'SPA actual depreciation'!P690/1000</f>
        <v>-2.2217220295100177</v>
      </c>
      <c r="M966" s="642">
        <f>-'SPA actual depreciation'!Q690/1000</f>
        <v>-2.6720807234016508</v>
      </c>
      <c r="N966" s="111">
        <f>N$218*N$7</f>
        <v>0</v>
      </c>
      <c r="O966" s="111">
        <f>O$218*O$7</f>
        <v>0</v>
      </c>
      <c r="P966" s="111">
        <f>P$218*P$7</f>
        <v>0</v>
      </c>
      <c r="Q966" s="111">
        <f>Q$218*Q$7</f>
        <v>0</v>
      </c>
      <c r="R966" s="9"/>
      <c r="S966" s="12"/>
      <c r="T966" s="12"/>
      <c r="U966" s="12"/>
      <c r="V966" s="12"/>
      <c r="W966" s="12"/>
      <c r="X966" s="12"/>
      <c r="Y966" s="12"/>
      <c r="Z966" s="12"/>
      <c r="AA966" s="221"/>
      <c r="AB966" s="221"/>
      <c r="AC966" s="221"/>
      <c r="AD966" s="221"/>
      <c r="AE966" s="221"/>
      <c r="AF966" s="221"/>
      <c r="AG966" s="221"/>
      <c r="AH966" s="221"/>
      <c r="AI966" s="221"/>
      <c r="AJ966" s="221"/>
      <c r="AK966" s="221"/>
      <c r="AL966" s="221"/>
      <c r="AM966" s="221"/>
      <c r="AN966" s="221"/>
      <c r="AO966" s="221"/>
      <c r="AP966" s="221"/>
      <c r="AQ966" s="221"/>
      <c r="AR966" s="221"/>
      <c r="AS966" s="221"/>
      <c r="AT966" s="221"/>
      <c r="AU966" s="221"/>
      <c r="AV966" s="221"/>
      <c r="AW966" s="221"/>
      <c r="AX966" s="221"/>
      <c r="AY966" s="221"/>
      <c r="AZ966" s="221"/>
      <c r="BA966" s="221"/>
      <c r="BB966" s="221"/>
      <c r="BC966" s="221"/>
      <c r="BD966" s="12"/>
      <c r="BE966" s="12"/>
      <c r="BF966" s="12"/>
      <c r="BG966" s="12"/>
      <c r="BH966" s="12"/>
      <c r="BI966" s="12"/>
      <c r="BJ966" s="12"/>
      <c r="BK966" s="12"/>
      <c r="BL966" s="12"/>
    </row>
    <row r="967" spans="1:64" ht="12" hidden="1" customHeight="1" outlineLevel="1">
      <c r="A967" s="9"/>
      <c r="B967" s="9"/>
      <c r="C967" s="9"/>
      <c r="D967" s="270" t="str">
        <f>Asset12</f>
        <v>premises</v>
      </c>
      <c r="E967" s="9"/>
      <c r="F967" s="9"/>
      <c r="G967" s="201">
        <f t="shared" si="209"/>
        <v>-1.911211058171556</v>
      </c>
      <c r="H967" s="642">
        <f>-'SPA actual depreciation'!L691/1000</f>
        <v>-1.4242930952780015</v>
      </c>
      <c r="I967" s="642">
        <f>-'SPA actual depreciation'!M691/1000</f>
        <v>-1.4746310219702994</v>
      </c>
      <c r="J967" s="642">
        <f>-'SPA actual depreciation'!N691/1000</f>
        <v>-1.4216157942466969</v>
      </c>
      <c r="K967" s="642">
        <f>-'SPA actual depreciation'!O691/1000</f>
        <v>-1.0938890238692083</v>
      </c>
      <c r="L967" s="642">
        <f>-'SPA actual depreciation'!P691/1000</f>
        <v>-1.1428682233815177</v>
      </c>
      <c r="M967" s="642">
        <f>-'SPA actual depreciation'!Q691/1000</f>
        <v>-1.0827902716565891</v>
      </c>
      <c r="N967" s="111">
        <f>N$231*N$7</f>
        <v>0</v>
      </c>
      <c r="O967" s="111">
        <f>O$231*O$7</f>
        <v>0</v>
      </c>
      <c r="P967" s="111">
        <f>P$231*P$7</f>
        <v>0</v>
      </c>
      <c r="Q967" s="111">
        <f>Q$231*Q$7</f>
        <v>0</v>
      </c>
      <c r="R967" s="9"/>
      <c r="S967" s="12"/>
      <c r="T967" s="12"/>
      <c r="U967" s="12"/>
      <c r="V967" s="12"/>
      <c r="W967" s="12"/>
      <c r="X967" s="12"/>
      <c r="Y967" s="12"/>
      <c r="Z967" s="12"/>
      <c r="AA967" s="221"/>
      <c r="AB967" s="221"/>
      <c r="AC967" s="221"/>
      <c r="AD967" s="221"/>
      <c r="AE967" s="221"/>
      <c r="AF967" s="221"/>
      <c r="AG967" s="221"/>
      <c r="AH967" s="221"/>
      <c r="AI967" s="221"/>
      <c r="AJ967" s="221"/>
      <c r="AK967" s="221"/>
      <c r="AL967" s="221"/>
      <c r="AM967" s="221"/>
      <c r="AN967" s="221"/>
      <c r="AO967" s="221"/>
      <c r="AP967" s="221"/>
      <c r="AQ967" s="221"/>
      <c r="AR967" s="221"/>
      <c r="AS967" s="221"/>
      <c r="AT967" s="221"/>
      <c r="AU967" s="221"/>
      <c r="AV967" s="221"/>
      <c r="AW967" s="221"/>
      <c r="AX967" s="221"/>
      <c r="AY967" s="221"/>
      <c r="AZ967" s="221"/>
      <c r="BA967" s="221"/>
      <c r="BB967" s="221"/>
      <c r="BC967" s="221"/>
      <c r="BD967" s="12"/>
      <c r="BE967" s="12"/>
      <c r="BF967" s="12"/>
      <c r="BG967" s="12"/>
      <c r="BH967" s="12"/>
      <c r="BI967" s="12"/>
      <c r="BJ967" s="12"/>
      <c r="BK967" s="12"/>
      <c r="BL967" s="12"/>
    </row>
    <row r="968" spans="1:64" ht="12" hidden="1" customHeight="1" outlineLevel="1">
      <c r="A968" s="9"/>
      <c r="B968" s="9"/>
      <c r="C968" s="9"/>
      <c r="D968" s="270" t="str">
        <f>Asset13</f>
        <v>Land</v>
      </c>
      <c r="E968" s="9"/>
      <c r="F968" s="9"/>
      <c r="G968" s="201">
        <f t="shared" si="209"/>
        <v>-0.34525136259926636</v>
      </c>
      <c r="H968" s="642">
        <f>-'SPA actual depreciation'!L692/1000</f>
        <v>0</v>
      </c>
      <c r="I968" s="642">
        <f>-'SPA actual depreciation'!M692/1000</f>
        <v>0</v>
      </c>
      <c r="J968" s="642">
        <f>-'SPA actual depreciation'!N692/1000</f>
        <v>0</v>
      </c>
      <c r="K968" s="642">
        <f>-'SPA actual depreciation'!O692/1000</f>
        <v>0</v>
      </c>
      <c r="L968" s="642">
        <f>-'SPA actual depreciation'!P692/1000</f>
        <v>0</v>
      </c>
      <c r="M968" s="642">
        <f>-'SPA actual depreciation'!Q692/1000</f>
        <v>0</v>
      </c>
      <c r="N968" s="111">
        <f>N$244*N$7</f>
        <v>0</v>
      </c>
      <c r="O968" s="111">
        <f>O$244*O$7</f>
        <v>0</v>
      </c>
      <c r="P968" s="111">
        <f>P$244*P$7</f>
        <v>0</v>
      </c>
      <c r="Q968" s="111">
        <f>Q$244*Q$7</f>
        <v>0</v>
      </c>
      <c r="R968" s="9"/>
      <c r="S968" s="12"/>
      <c r="T968" s="12"/>
      <c r="U968" s="12"/>
      <c r="V968" s="12"/>
      <c r="W968" s="12"/>
      <c r="X968" s="12"/>
      <c r="Y968" s="12"/>
      <c r="Z968" s="12"/>
      <c r="AA968" s="221"/>
      <c r="AB968" s="221"/>
      <c r="AC968" s="221"/>
      <c r="AD968" s="221"/>
      <c r="AE968" s="221"/>
      <c r="AF968" s="221"/>
      <c r="AG968" s="221"/>
      <c r="AH968" s="221"/>
      <c r="AI968" s="221"/>
      <c r="AJ968" s="221"/>
      <c r="AK968" s="221"/>
      <c r="AL968" s="221"/>
      <c r="AM968" s="221"/>
      <c r="AN968" s="221"/>
      <c r="AO968" s="221"/>
      <c r="AP968" s="221"/>
      <c r="AQ968" s="221"/>
      <c r="AR968" s="221"/>
      <c r="AS968" s="221"/>
      <c r="AT968" s="221"/>
      <c r="AU968" s="221"/>
      <c r="AV968" s="221"/>
      <c r="AW968" s="221"/>
      <c r="AX968" s="221"/>
      <c r="AY968" s="221"/>
      <c r="AZ968" s="221"/>
      <c r="BA968" s="221"/>
      <c r="BB968" s="221"/>
      <c r="BC968" s="221"/>
      <c r="BD968" s="12"/>
      <c r="BE968" s="12"/>
      <c r="BF968" s="12"/>
      <c r="BG968" s="12"/>
      <c r="BH968" s="12"/>
      <c r="BI968" s="12"/>
      <c r="BJ968" s="12"/>
      <c r="BK968" s="12"/>
      <c r="BL968" s="12"/>
    </row>
    <row r="969" spans="1:64" ht="12" hidden="1" customHeight="1" outlineLevel="1">
      <c r="A969" s="9"/>
      <c r="B969" s="9"/>
      <c r="C969" s="9"/>
      <c r="D969" s="270" t="str">
        <f>Asset14</f>
        <v>Easements</v>
      </c>
      <c r="E969" s="9"/>
      <c r="F969" s="9"/>
      <c r="G969" s="201">
        <f t="shared" si="209"/>
        <v>-0.38015832738626898</v>
      </c>
      <c r="H969" s="642">
        <f>-'SPA actual depreciation'!L693/1000</f>
        <v>0</v>
      </c>
      <c r="I969" s="642">
        <f>-'SPA actual depreciation'!M693/1000</f>
        <v>0</v>
      </c>
      <c r="J969" s="642">
        <f>-'SPA actual depreciation'!N693/1000</f>
        <v>0</v>
      </c>
      <c r="K969" s="642">
        <f>-'SPA actual depreciation'!O693/1000</f>
        <v>0</v>
      </c>
      <c r="L969" s="642">
        <f>-'SPA actual depreciation'!P693/1000</f>
        <v>0</v>
      </c>
      <c r="M969" s="642">
        <f>-'SPA actual depreciation'!Q693/1000</f>
        <v>0</v>
      </c>
      <c r="N969" s="111">
        <f>N$257*N$7</f>
        <v>0</v>
      </c>
      <c r="O969" s="111">
        <f>O$257*O$7</f>
        <v>0</v>
      </c>
      <c r="P969" s="111">
        <f>P$257*P$7</f>
        <v>0</v>
      </c>
      <c r="Q969" s="111">
        <f>Q$257*Q$7</f>
        <v>0</v>
      </c>
      <c r="R969" s="9"/>
      <c r="S969" s="12"/>
      <c r="T969" s="12"/>
      <c r="U969" s="12"/>
      <c r="V969" s="12"/>
      <c r="W969" s="12"/>
      <c r="X969" s="12"/>
      <c r="Y969" s="12"/>
      <c r="Z969" s="12"/>
      <c r="AA969" s="221"/>
      <c r="AB969" s="221"/>
      <c r="AC969" s="221"/>
      <c r="AD969" s="221"/>
      <c r="AE969" s="221"/>
      <c r="AF969" s="221"/>
      <c r="AG969" s="221"/>
      <c r="AH969" s="221"/>
      <c r="AI969" s="221"/>
      <c r="AJ969" s="221"/>
      <c r="AK969" s="221"/>
      <c r="AL969" s="221"/>
      <c r="AM969" s="221"/>
      <c r="AN969" s="221"/>
      <c r="AO969" s="221"/>
      <c r="AP969" s="221"/>
      <c r="AQ969" s="221"/>
      <c r="AR969" s="221"/>
      <c r="AS969" s="221"/>
      <c r="AT969" s="221"/>
      <c r="AU969" s="221"/>
      <c r="AV969" s="221"/>
      <c r="AW969" s="221"/>
      <c r="AX969" s="221"/>
      <c r="AY969" s="221"/>
      <c r="AZ969" s="221"/>
      <c r="BA969" s="221"/>
      <c r="BB969" s="221"/>
      <c r="BC969" s="221"/>
      <c r="BD969" s="12"/>
      <c r="BE969" s="12"/>
      <c r="BF969" s="12"/>
      <c r="BG969" s="12"/>
      <c r="BH969" s="12"/>
      <c r="BI969" s="12"/>
      <c r="BJ969" s="12"/>
      <c r="BK969" s="12"/>
      <c r="BL969" s="12"/>
    </row>
    <row r="970" spans="1:64" ht="12" hidden="1" customHeight="1" outlineLevel="1">
      <c r="A970" s="9"/>
      <c r="B970" s="9"/>
      <c r="C970" s="9"/>
      <c r="D970" s="270">
        <f>Asset15</f>
        <v>0</v>
      </c>
      <c r="E970" s="9"/>
      <c r="F970" s="9"/>
      <c r="G970" s="201">
        <f t="shared" si="209"/>
        <v>0</v>
      </c>
      <c r="H970" s="111">
        <f t="shared" ref="H970:Q970" si="210">H$270*H$7</f>
        <v>0</v>
      </c>
      <c r="I970" s="111">
        <f t="shared" si="210"/>
        <v>0</v>
      </c>
      <c r="J970" s="111">
        <f t="shared" si="210"/>
        <v>0</v>
      </c>
      <c r="K970" s="111">
        <f t="shared" si="210"/>
        <v>0</v>
      </c>
      <c r="L970" s="111">
        <f t="shared" si="210"/>
        <v>0</v>
      </c>
      <c r="M970" s="111">
        <f t="shared" si="210"/>
        <v>0</v>
      </c>
      <c r="N970" s="111">
        <f t="shared" si="210"/>
        <v>0</v>
      </c>
      <c r="O970" s="111">
        <f t="shared" si="210"/>
        <v>0</v>
      </c>
      <c r="P970" s="111">
        <f t="shared" si="210"/>
        <v>0</v>
      </c>
      <c r="Q970" s="111">
        <f t="shared" si="210"/>
        <v>0</v>
      </c>
      <c r="R970" s="9"/>
      <c r="S970" s="12"/>
      <c r="T970" s="12"/>
      <c r="U970" s="12"/>
      <c r="V970" s="12"/>
      <c r="W970" s="12"/>
      <c r="X970" s="12"/>
      <c r="Y970" s="12"/>
      <c r="Z970" s="12"/>
      <c r="AA970" s="221"/>
      <c r="AB970" s="221"/>
      <c r="AC970" s="221"/>
      <c r="AD970" s="221"/>
      <c r="AE970" s="221"/>
      <c r="AF970" s="221"/>
      <c r="AG970" s="221"/>
      <c r="AH970" s="221"/>
      <c r="AI970" s="221"/>
      <c r="AJ970" s="221"/>
      <c r="AK970" s="221"/>
      <c r="AL970" s="221"/>
      <c r="AM970" s="221"/>
      <c r="AN970" s="221"/>
      <c r="AO970" s="221"/>
      <c r="AP970" s="221"/>
      <c r="AQ970" s="221"/>
      <c r="AR970" s="221"/>
      <c r="AS970" s="221"/>
      <c r="AT970" s="221"/>
      <c r="AU970" s="221"/>
      <c r="AV970" s="221"/>
      <c r="AW970" s="221"/>
      <c r="AX970" s="221"/>
      <c r="AY970" s="221"/>
      <c r="AZ970" s="221"/>
      <c r="BA970" s="221"/>
      <c r="BB970" s="221"/>
      <c r="BC970" s="221"/>
      <c r="BD970" s="12"/>
      <c r="BE970" s="12"/>
      <c r="BF970" s="12"/>
      <c r="BG970" s="12"/>
      <c r="BH970" s="12"/>
      <c r="BI970" s="12"/>
      <c r="BJ970" s="12"/>
      <c r="BK970" s="12"/>
      <c r="BL970" s="12"/>
    </row>
    <row r="971" spans="1:64" ht="12" hidden="1" customHeight="1" outlineLevel="1">
      <c r="A971" s="9"/>
      <c r="B971" s="9"/>
      <c r="C971" s="9"/>
      <c r="D971" s="270">
        <f>Asset16</f>
        <v>0</v>
      </c>
      <c r="E971" s="9"/>
      <c r="F971" s="9"/>
      <c r="G971" s="201">
        <f t="shared" si="209"/>
        <v>0</v>
      </c>
      <c r="H971" s="111">
        <f t="shared" ref="H971:Q971" si="211">H$283*H$7</f>
        <v>0</v>
      </c>
      <c r="I971" s="111">
        <f t="shared" si="211"/>
        <v>0</v>
      </c>
      <c r="J971" s="111">
        <f t="shared" si="211"/>
        <v>0</v>
      </c>
      <c r="K971" s="111">
        <f t="shared" si="211"/>
        <v>0</v>
      </c>
      <c r="L971" s="111">
        <f t="shared" si="211"/>
        <v>0</v>
      </c>
      <c r="M971" s="111">
        <f t="shared" si="211"/>
        <v>0</v>
      </c>
      <c r="N971" s="111">
        <f t="shared" si="211"/>
        <v>0</v>
      </c>
      <c r="O971" s="111">
        <f t="shared" si="211"/>
        <v>0</v>
      </c>
      <c r="P971" s="111">
        <f t="shared" si="211"/>
        <v>0</v>
      </c>
      <c r="Q971" s="111">
        <f t="shared" si="211"/>
        <v>0</v>
      </c>
      <c r="R971" s="9"/>
      <c r="S971" s="12"/>
      <c r="T971" s="12"/>
      <c r="U971" s="12"/>
      <c r="V971" s="12"/>
      <c r="W971" s="12"/>
      <c r="X971" s="12"/>
      <c r="Y971" s="12"/>
      <c r="Z971" s="12"/>
      <c r="AA971" s="221"/>
      <c r="AB971" s="221"/>
      <c r="AC971" s="221"/>
      <c r="AD971" s="221"/>
      <c r="AE971" s="221"/>
      <c r="AF971" s="221"/>
      <c r="AG971" s="221"/>
      <c r="AH971" s="221"/>
      <c r="AI971" s="221"/>
      <c r="AJ971" s="221"/>
      <c r="AK971" s="221"/>
      <c r="AL971" s="221"/>
      <c r="AM971" s="221"/>
      <c r="AN971" s="221"/>
      <c r="AO971" s="221"/>
      <c r="AP971" s="221"/>
      <c r="AQ971" s="221"/>
      <c r="AR971" s="221"/>
      <c r="AS971" s="221"/>
      <c r="AT971" s="221"/>
      <c r="AU971" s="221"/>
      <c r="AV971" s="221"/>
      <c r="AW971" s="221"/>
      <c r="AX971" s="221"/>
      <c r="AY971" s="221"/>
      <c r="AZ971" s="221"/>
      <c r="BA971" s="221"/>
      <c r="BB971" s="221"/>
      <c r="BC971" s="221"/>
      <c r="BD971" s="12"/>
      <c r="BE971" s="12"/>
      <c r="BF971" s="12"/>
      <c r="BG971" s="12"/>
      <c r="BH971" s="12"/>
      <c r="BI971" s="12"/>
      <c r="BJ971" s="12"/>
      <c r="BK971" s="12"/>
      <c r="BL971" s="12"/>
    </row>
    <row r="972" spans="1:64" ht="12" hidden="1" customHeight="1" outlineLevel="1">
      <c r="A972" s="9"/>
      <c r="B972" s="9"/>
      <c r="C972" s="9"/>
      <c r="D972" s="270">
        <f>Asset17</f>
        <v>0</v>
      </c>
      <c r="E972" s="9"/>
      <c r="F972" s="9"/>
      <c r="G972" s="201">
        <f t="shared" si="209"/>
        <v>0</v>
      </c>
      <c r="H972" s="111">
        <f t="shared" ref="H972:Q972" si="212">H$296*H$7</f>
        <v>0</v>
      </c>
      <c r="I972" s="111">
        <f t="shared" si="212"/>
        <v>0</v>
      </c>
      <c r="J972" s="111">
        <f t="shared" si="212"/>
        <v>0</v>
      </c>
      <c r="K972" s="111">
        <f t="shared" si="212"/>
        <v>0</v>
      </c>
      <c r="L972" s="111">
        <f t="shared" si="212"/>
        <v>0</v>
      </c>
      <c r="M972" s="111">
        <f t="shared" si="212"/>
        <v>0</v>
      </c>
      <c r="N972" s="111">
        <f t="shared" si="212"/>
        <v>0</v>
      </c>
      <c r="O972" s="111">
        <f t="shared" si="212"/>
        <v>0</v>
      </c>
      <c r="P972" s="111">
        <f t="shared" si="212"/>
        <v>0</v>
      </c>
      <c r="Q972" s="111">
        <f t="shared" si="212"/>
        <v>0</v>
      </c>
      <c r="R972" s="9"/>
      <c r="S972" s="12"/>
      <c r="T972" s="12"/>
      <c r="U972" s="12"/>
      <c r="V972" s="12"/>
      <c r="W972" s="12"/>
      <c r="X972" s="12"/>
      <c r="Y972" s="12"/>
      <c r="Z972" s="12"/>
      <c r="AA972" s="221"/>
      <c r="AB972" s="221"/>
      <c r="AC972" s="221"/>
      <c r="AD972" s="221"/>
      <c r="AE972" s="221"/>
      <c r="AF972" s="221"/>
      <c r="AG972" s="221"/>
      <c r="AH972" s="221"/>
      <c r="AI972" s="221"/>
      <c r="AJ972" s="221"/>
      <c r="AK972" s="221"/>
      <c r="AL972" s="221"/>
      <c r="AM972" s="221"/>
      <c r="AN972" s="221"/>
      <c r="AO972" s="221"/>
      <c r="AP972" s="221"/>
      <c r="AQ972" s="221"/>
      <c r="AR972" s="221"/>
      <c r="AS972" s="221"/>
      <c r="AT972" s="221"/>
      <c r="AU972" s="221"/>
      <c r="AV972" s="221"/>
      <c r="AW972" s="221"/>
      <c r="AX972" s="221"/>
      <c r="AY972" s="221"/>
      <c r="AZ972" s="221"/>
      <c r="BA972" s="221"/>
      <c r="BB972" s="221"/>
      <c r="BC972" s="221"/>
      <c r="BD972" s="12"/>
      <c r="BE972" s="12"/>
      <c r="BF972" s="12"/>
      <c r="BG972" s="12"/>
      <c r="BH972" s="12"/>
      <c r="BI972" s="12"/>
      <c r="BJ972" s="12"/>
      <c r="BK972" s="12"/>
      <c r="BL972" s="12"/>
    </row>
    <row r="973" spans="1:64" ht="12" hidden="1" customHeight="1" outlineLevel="1">
      <c r="A973" s="9"/>
      <c r="B973" s="9"/>
      <c r="C973" s="9"/>
      <c r="D973" s="270">
        <f>Asset18</f>
        <v>0</v>
      </c>
      <c r="E973" s="9"/>
      <c r="F973" s="9"/>
      <c r="G973" s="201">
        <f t="shared" si="209"/>
        <v>0</v>
      </c>
      <c r="H973" s="111">
        <f t="shared" ref="H973:Q973" si="213">H$309*H$7</f>
        <v>0</v>
      </c>
      <c r="I973" s="111">
        <f t="shared" si="213"/>
        <v>0</v>
      </c>
      <c r="J973" s="111">
        <f t="shared" si="213"/>
        <v>0</v>
      </c>
      <c r="K973" s="111">
        <f t="shared" si="213"/>
        <v>0</v>
      </c>
      <c r="L973" s="111">
        <f t="shared" si="213"/>
        <v>0</v>
      </c>
      <c r="M973" s="111">
        <f t="shared" si="213"/>
        <v>0</v>
      </c>
      <c r="N973" s="111">
        <f t="shared" si="213"/>
        <v>0</v>
      </c>
      <c r="O973" s="111">
        <f t="shared" si="213"/>
        <v>0</v>
      </c>
      <c r="P973" s="111">
        <f t="shared" si="213"/>
        <v>0</v>
      </c>
      <c r="Q973" s="111">
        <f t="shared" si="213"/>
        <v>0</v>
      </c>
      <c r="R973" s="9"/>
      <c r="S973" s="12"/>
      <c r="T973" s="12"/>
      <c r="U973" s="12"/>
      <c r="V973" s="12"/>
      <c r="W973" s="12"/>
      <c r="X973" s="12"/>
      <c r="Y973" s="12"/>
      <c r="Z973" s="12"/>
      <c r="AA973" s="221"/>
      <c r="AB973" s="221"/>
      <c r="AC973" s="221"/>
      <c r="AD973" s="221"/>
      <c r="AE973" s="221"/>
      <c r="AF973" s="221"/>
      <c r="AG973" s="221"/>
      <c r="AH973" s="221"/>
      <c r="AI973" s="221"/>
      <c r="AJ973" s="221"/>
      <c r="AK973" s="221"/>
      <c r="AL973" s="221"/>
      <c r="AM973" s="221"/>
      <c r="AN973" s="221"/>
      <c r="AO973" s="221"/>
      <c r="AP973" s="221"/>
      <c r="AQ973" s="221"/>
      <c r="AR973" s="221"/>
      <c r="AS973" s="221"/>
      <c r="AT973" s="221"/>
      <c r="AU973" s="221"/>
      <c r="AV973" s="221"/>
      <c r="AW973" s="221"/>
      <c r="AX973" s="221"/>
      <c r="AY973" s="221"/>
      <c r="AZ973" s="221"/>
      <c r="BA973" s="221"/>
      <c r="BB973" s="221"/>
      <c r="BC973" s="221"/>
      <c r="BD973" s="12"/>
      <c r="BE973" s="12"/>
      <c r="BF973" s="12"/>
      <c r="BG973" s="12"/>
      <c r="BH973" s="12"/>
      <c r="BI973" s="12"/>
      <c r="BJ973" s="12"/>
      <c r="BK973" s="12"/>
      <c r="BL973" s="12"/>
    </row>
    <row r="974" spans="1:64" ht="12" hidden="1" customHeight="1" outlineLevel="1">
      <c r="A974" s="9"/>
      <c r="B974" s="9"/>
      <c r="C974" s="9"/>
      <c r="D974" s="270">
        <f>Asset19</f>
        <v>0</v>
      </c>
      <c r="E974" s="9"/>
      <c r="F974" s="9"/>
      <c r="G974" s="201">
        <f t="shared" si="209"/>
        <v>0</v>
      </c>
      <c r="H974" s="111">
        <f t="shared" ref="H974:Q974" si="214">H$322*H$7</f>
        <v>0</v>
      </c>
      <c r="I974" s="111">
        <f t="shared" si="214"/>
        <v>0</v>
      </c>
      <c r="J974" s="111">
        <f t="shared" si="214"/>
        <v>0</v>
      </c>
      <c r="K974" s="111">
        <f t="shared" si="214"/>
        <v>0</v>
      </c>
      <c r="L974" s="111">
        <f t="shared" si="214"/>
        <v>0</v>
      </c>
      <c r="M974" s="111">
        <f t="shared" si="214"/>
        <v>0</v>
      </c>
      <c r="N974" s="111">
        <f t="shared" si="214"/>
        <v>0</v>
      </c>
      <c r="O974" s="111">
        <f t="shared" si="214"/>
        <v>0</v>
      </c>
      <c r="P974" s="111">
        <f t="shared" si="214"/>
        <v>0</v>
      </c>
      <c r="Q974" s="111">
        <f t="shared" si="214"/>
        <v>0</v>
      </c>
      <c r="R974" s="9"/>
      <c r="S974" s="12"/>
      <c r="T974" s="12"/>
      <c r="U974" s="12"/>
      <c r="V974" s="12"/>
      <c r="W974" s="12"/>
      <c r="X974" s="12"/>
      <c r="Y974" s="12"/>
      <c r="Z974" s="12"/>
      <c r="AA974" s="221"/>
      <c r="AB974" s="221"/>
      <c r="AC974" s="221"/>
      <c r="AD974" s="221"/>
      <c r="AE974" s="221"/>
      <c r="AF974" s="221"/>
      <c r="AG974" s="221"/>
      <c r="AH974" s="221"/>
      <c r="AI974" s="221"/>
      <c r="AJ974" s="221"/>
      <c r="AK974" s="221"/>
      <c r="AL974" s="221"/>
      <c r="AM974" s="221"/>
      <c r="AN974" s="221"/>
      <c r="AO974" s="221"/>
      <c r="AP974" s="221"/>
      <c r="AQ974" s="221"/>
      <c r="AR974" s="221"/>
      <c r="AS974" s="221"/>
      <c r="AT974" s="221"/>
      <c r="AU974" s="221"/>
      <c r="AV974" s="221"/>
      <c r="AW974" s="221"/>
      <c r="AX974" s="221"/>
      <c r="AY974" s="221"/>
      <c r="AZ974" s="221"/>
      <c r="BA974" s="221"/>
      <c r="BB974" s="221"/>
      <c r="BC974" s="221"/>
      <c r="BD974" s="12"/>
      <c r="BE974" s="12"/>
      <c r="BF974" s="12"/>
      <c r="BG974" s="12"/>
      <c r="BH974" s="12"/>
      <c r="BI974" s="12"/>
      <c r="BJ974" s="12"/>
      <c r="BK974" s="12"/>
      <c r="BL974" s="12"/>
    </row>
    <row r="975" spans="1:64" ht="12" hidden="1" customHeight="1" outlineLevel="1">
      <c r="A975" s="9"/>
      <c r="B975" s="9"/>
      <c r="C975" s="9"/>
      <c r="D975" s="270">
        <f>Asset20</f>
        <v>0</v>
      </c>
      <c r="E975" s="9"/>
      <c r="F975" s="9"/>
      <c r="G975" s="201">
        <f t="shared" si="209"/>
        <v>0</v>
      </c>
      <c r="H975" s="111">
        <f t="shared" ref="H975:Q975" si="215">H$335*H$7</f>
        <v>0</v>
      </c>
      <c r="I975" s="111">
        <f t="shared" si="215"/>
        <v>0</v>
      </c>
      <c r="J975" s="111">
        <f t="shared" si="215"/>
        <v>0</v>
      </c>
      <c r="K975" s="111">
        <f t="shared" si="215"/>
        <v>0</v>
      </c>
      <c r="L975" s="111">
        <f t="shared" si="215"/>
        <v>0</v>
      </c>
      <c r="M975" s="111">
        <f t="shared" si="215"/>
        <v>0</v>
      </c>
      <c r="N975" s="111">
        <f t="shared" si="215"/>
        <v>0</v>
      </c>
      <c r="O975" s="111">
        <f t="shared" si="215"/>
        <v>0</v>
      </c>
      <c r="P975" s="111">
        <f t="shared" si="215"/>
        <v>0</v>
      </c>
      <c r="Q975" s="111">
        <f t="shared" si="215"/>
        <v>0</v>
      </c>
      <c r="R975" s="9"/>
      <c r="S975" s="12"/>
      <c r="T975" s="12"/>
      <c r="U975" s="12"/>
      <c r="V975" s="12"/>
      <c r="W975" s="12"/>
      <c r="X975" s="12"/>
      <c r="Y975" s="12"/>
      <c r="Z975" s="12"/>
      <c r="AA975" s="221"/>
      <c r="AB975" s="221"/>
      <c r="AC975" s="221"/>
      <c r="AD975" s="221"/>
      <c r="AE975" s="221"/>
      <c r="AF975" s="221"/>
      <c r="AG975" s="221"/>
      <c r="AH975" s="221"/>
      <c r="AI975" s="221"/>
      <c r="AJ975" s="221"/>
      <c r="AK975" s="221"/>
      <c r="AL975" s="221"/>
      <c r="AM975" s="221"/>
      <c r="AN975" s="221"/>
      <c r="AO975" s="221"/>
      <c r="AP975" s="221"/>
      <c r="AQ975" s="221"/>
      <c r="AR975" s="221"/>
      <c r="AS975" s="221"/>
      <c r="AT975" s="221"/>
      <c r="AU975" s="221"/>
      <c r="AV975" s="221"/>
      <c r="AW975" s="221"/>
      <c r="AX975" s="221"/>
      <c r="AY975" s="221"/>
      <c r="AZ975" s="221"/>
      <c r="BA975" s="221"/>
      <c r="BB975" s="221"/>
      <c r="BC975" s="221"/>
      <c r="BD975" s="12"/>
      <c r="BE975" s="12"/>
      <c r="BF975" s="12"/>
      <c r="BG975" s="12"/>
      <c r="BH975" s="12"/>
      <c r="BI975" s="12"/>
      <c r="BJ975" s="12"/>
      <c r="BK975" s="12"/>
      <c r="BL975" s="12"/>
    </row>
    <row r="976" spans="1:64" ht="12" hidden="1" customHeight="1" outlineLevel="1">
      <c r="A976" s="9"/>
      <c r="B976" s="9"/>
      <c r="C976" s="9"/>
      <c r="D976" s="270">
        <f>Asset21</f>
        <v>0</v>
      </c>
      <c r="E976" s="9"/>
      <c r="F976" s="9"/>
      <c r="G976" s="201">
        <f t="shared" si="209"/>
        <v>0</v>
      </c>
      <c r="H976" s="111">
        <f>H$348*H$7</f>
        <v>0</v>
      </c>
      <c r="I976" s="111">
        <f t="shared" ref="I976:Q976" si="216">I$348*I$7</f>
        <v>0</v>
      </c>
      <c r="J976" s="111">
        <f t="shared" si="216"/>
        <v>0</v>
      </c>
      <c r="K976" s="111">
        <f t="shared" si="216"/>
        <v>0</v>
      </c>
      <c r="L976" s="111">
        <f t="shared" si="216"/>
        <v>0</v>
      </c>
      <c r="M976" s="111">
        <f t="shared" si="216"/>
        <v>0</v>
      </c>
      <c r="N976" s="111">
        <f t="shared" si="216"/>
        <v>0</v>
      </c>
      <c r="O976" s="111">
        <f t="shared" si="216"/>
        <v>0</v>
      </c>
      <c r="P976" s="111">
        <f t="shared" si="216"/>
        <v>0</v>
      </c>
      <c r="Q976" s="111">
        <f t="shared" si="216"/>
        <v>0</v>
      </c>
      <c r="R976" s="9"/>
      <c r="S976" s="12"/>
      <c r="T976" s="12"/>
      <c r="U976" s="12"/>
      <c r="V976" s="12"/>
      <c r="W976" s="12"/>
      <c r="X976" s="12"/>
      <c r="Y976" s="12"/>
      <c r="Z976" s="12"/>
      <c r="AA976" s="221"/>
      <c r="AB976" s="221"/>
      <c r="AC976" s="221"/>
      <c r="AD976" s="221"/>
      <c r="AE976" s="221"/>
      <c r="AF976" s="221"/>
      <c r="AG976" s="221"/>
      <c r="AH976" s="221"/>
      <c r="AI976" s="221"/>
      <c r="AJ976" s="221"/>
      <c r="AK976" s="221"/>
      <c r="AL976" s="221"/>
      <c r="AM976" s="221"/>
      <c r="AN976" s="221"/>
      <c r="AO976" s="221"/>
      <c r="AP976" s="221"/>
      <c r="AQ976" s="221"/>
      <c r="AR976" s="221"/>
      <c r="AS976" s="221"/>
      <c r="AT976" s="221"/>
      <c r="AU976" s="221"/>
      <c r="AV976" s="221"/>
      <c r="AW976" s="221"/>
      <c r="AX976" s="221"/>
      <c r="AY976" s="221"/>
      <c r="AZ976" s="221"/>
      <c r="BA976" s="221"/>
      <c r="BB976" s="221"/>
      <c r="BC976" s="221"/>
      <c r="BD976" s="12"/>
      <c r="BE976" s="12"/>
      <c r="BF976" s="12"/>
      <c r="BG976" s="12"/>
      <c r="BH976" s="12"/>
      <c r="BI976" s="12"/>
      <c r="BJ976" s="12"/>
      <c r="BK976" s="12"/>
      <c r="BL976" s="12"/>
    </row>
    <row r="977" spans="1:64" ht="12" hidden="1" customHeight="1" outlineLevel="1">
      <c r="A977" s="9"/>
      <c r="B977" s="9"/>
      <c r="C977" s="9"/>
      <c r="D977" s="270">
        <f>Asset22</f>
        <v>0</v>
      </c>
      <c r="E977" s="9"/>
      <c r="F977" s="9"/>
      <c r="G977" s="201">
        <f t="shared" si="209"/>
        <v>0</v>
      </c>
      <c r="H977" s="111">
        <f>H$361*H$7</f>
        <v>0</v>
      </c>
      <c r="I977" s="111">
        <f t="shared" ref="I977:P977" si="217">I$361*I$7</f>
        <v>0</v>
      </c>
      <c r="J977" s="111">
        <f t="shared" si="217"/>
        <v>0</v>
      </c>
      <c r="K977" s="111">
        <f t="shared" si="217"/>
        <v>0</v>
      </c>
      <c r="L977" s="111">
        <f t="shared" si="217"/>
        <v>0</v>
      </c>
      <c r="M977" s="111">
        <f t="shared" si="217"/>
        <v>0</v>
      </c>
      <c r="N977" s="111">
        <f t="shared" si="217"/>
        <v>0</v>
      </c>
      <c r="O977" s="111">
        <f t="shared" si="217"/>
        <v>0</v>
      </c>
      <c r="P977" s="111">
        <f t="shared" si="217"/>
        <v>0</v>
      </c>
      <c r="Q977" s="111">
        <f>Q$361*Q$7</f>
        <v>0</v>
      </c>
      <c r="R977" s="9"/>
      <c r="S977" s="12"/>
      <c r="T977" s="12"/>
      <c r="U977" s="12"/>
      <c r="V977" s="12"/>
      <c r="W977" s="12"/>
      <c r="X977" s="12"/>
      <c r="Y977" s="12"/>
      <c r="Z977" s="12"/>
      <c r="AA977" s="221"/>
      <c r="AB977" s="221"/>
      <c r="AC977" s="221"/>
      <c r="AD977" s="221"/>
      <c r="AE977" s="221"/>
      <c r="AF977" s="221"/>
      <c r="AG977" s="221"/>
      <c r="AH977" s="221"/>
      <c r="AI977" s="221"/>
      <c r="AJ977" s="221"/>
      <c r="AK977" s="221"/>
      <c r="AL977" s="221"/>
      <c r="AM977" s="221"/>
      <c r="AN977" s="221"/>
      <c r="AO977" s="221"/>
      <c r="AP977" s="221"/>
      <c r="AQ977" s="221"/>
      <c r="AR977" s="221"/>
      <c r="AS977" s="221"/>
      <c r="AT977" s="221"/>
      <c r="AU977" s="221"/>
      <c r="AV977" s="221"/>
      <c r="AW977" s="221"/>
      <c r="AX977" s="221"/>
      <c r="AY977" s="221"/>
      <c r="AZ977" s="221"/>
      <c r="BA977" s="221"/>
      <c r="BB977" s="221"/>
      <c r="BC977" s="221"/>
      <c r="BD977" s="12"/>
      <c r="BE977" s="12"/>
      <c r="BF977" s="12"/>
      <c r="BG977" s="12"/>
      <c r="BH977" s="12"/>
      <c r="BI977" s="12"/>
      <c r="BJ977" s="12"/>
      <c r="BK977" s="12"/>
      <c r="BL977" s="12"/>
    </row>
    <row r="978" spans="1:64" ht="12" hidden="1" customHeight="1" outlineLevel="1">
      <c r="A978" s="9"/>
      <c r="B978" s="9"/>
      <c r="C978" s="9"/>
      <c r="D978" s="270">
        <f>Asset23</f>
        <v>0</v>
      </c>
      <c r="E978" s="9"/>
      <c r="F978" s="9"/>
      <c r="G978" s="201">
        <f t="shared" si="209"/>
        <v>0</v>
      </c>
      <c r="H978" s="111">
        <f>H$374*H$7</f>
        <v>0</v>
      </c>
      <c r="I978" s="111">
        <f t="shared" ref="I978:P978" si="218">I$374*I$7</f>
        <v>0</v>
      </c>
      <c r="J978" s="111">
        <f t="shared" si="218"/>
        <v>0</v>
      </c>
      <c r="K978" s="111">
        <f t="shared" si="218"/>
        <v>0</v>
      </c>
      <c r="L978" s="111">
        <f t="shared" si="218"/>
        <v>0</v>
      </c>
      <c r="M978" s="111">
        <f t="shared" si="218"/>
        <v>0</v>
      </c>
      <c r="N978" s="111">
        <f t="shared" si="218"/>
        <v>0</v>
      </c>
      <c r="O978" s="111">
        <f t="shared" si="218"/>
        <v>0</v>
      </c>
      <c r="P978" s="111">
        <f t="shared" si="218"/>
        <v>0</v>
      </c>
      <c r="Q978" s="111">
        <f>Q$374*Q$7</f>
        <v>0</v>
      </c>
      <c r="R978" s="9"/>
      <c r="S978" s="12"/>
      <c r="T978" s="12"/>
      <c r="U978" s="12"/>
      <c r="V978" s="12"/>
      <c r="W978" s="12"/>
      <c r="X978" s="12"/>
      <c r="Y978" s="12"/>
      <c r="Z978" s="12"/>
      <c r="AA978" s="221"/>
      <c r="AB978" s="221"/>
      <c r="AC978" s="221"/>
      <c r="AD978" s="221"/>
      <c r="AE978" s="221"/>
      <c r="AF978" s="221"/>
      <c r="AG978" s="221"/>
      <c r="AH978" s="221"/>
      <c r="AI978" s="221"/>
      <c r="AJ978" s="221"/>
      <c r="AK978" s="221"/>
      <c r="AL978" s="221"/>
      <c r="AM978" s="221"/>
      <c r="AN978" s="221"/>
      <c r="AO978" s="221"/>
      <c r="AP978" s="221"/>
      <c r="AQ978" s="221"/>
      <c r="AR978" s="221"/>
      <c r="AS978" s="221"/>
      <c r="AT978" s="221"/>
      <c r="AU978" s="221"/>
      <c r="AV978" s="221"/>
      <c r="AW978" s="221"/>
      <c r="AX978" s="221"/>
      <c r="AY978" s="221"/>
      <c r="AZ978" s="221"/>
      <c r="BA978" s="221"/>
      <c r="BB978" s="221"/>
      <c r="BC978" s="221"/>
      <c r="BD978" s="12"/>
      <c r="BE978" s="12"/>
      <c r="BF978" s="12"/>
      <c r="BG978" s="12"/>
      <c r="BH978" s="12"/>
      <c r="BI978" s="12"/>
      <c r="BJ978" s="12"/>
      <c r="BK978" s="12"/>
      <c r="BL978" s="12"/>
    </row>
    <row r="979" spans="1:64" ht="12" hidden="1" customHeight="1" outlineLevel="1">
      <c r="A979" s="9"/>
      <c r="B979" s="9"/>
      <c r="C979" s="9"/>
      <c r="D979" s="270">
        <f>Asset24</f>
        <v>0</v>
      </c>
      <c r="E979" s="9"/>
      <c r="F979" s="9"/>
      <c r="G979" s="201">
        <f t="shared" si="209"/>
        <v>0</v>
      </c>
      <c r="H979" s="111">
        <f>H$387*H$7</f>
        <v>0</v>
      </c>
      <c r="I979" s="111">
        <f t="shared" ref="I979:P979" si="219">I$387*I$7</f>
        <v>0</v>
      </c>
      <c r="J979" s="111">
        <f t="shared" si="219"/>
        <v>0</v>
      </c>
      <c r="K979" s="111">
        <f t="shared" si="219"/>
        <v>0</v>
      </c>
      <c r="L979" s="111">
        <f t="shared" si="219"/>
        <v>0</v>
      </c>
      <c r="M979" s="111">
        <f t="shared" si="219"/>
        <v>0</v>
      </c>
      <c r="N979" s="111">
        <f t="shared" si="219"/>
        <v>0</v>
      </c>
      <c r="O979" s="111">
        <f t="shared" si="219"/>
        <v>0</v>
      </c>
      <c r="P979" s="111">
        <f t="shared" si="219"/>
        <v>0</v>
      </c>
      <c r="Q979" s="111">
        <f>Q$387*Q$7</f>
        <v>0</v>
      </c>
      <c r="R979" s="9"/>
      <c r="S979" s="12"/>
      <c r="T979" s="12"/>
      <c r="U979" s="12"/>
      <c r="V979" s="12"/>
      <c r="W979" s="12"/>
      <c r="X979" s="12"/>
      <c r="Y979" s="12"/>
      <c r="Z979" s="12"/>
      <c r="AA979" s="221"/>
      <c r="AB979" s="221"/>
      <c r="AC979" s="221"/>
      <c r="AD979" s="221"/>
      <c r="AE979" s="221"/>
      <c r="AF979" s="221"/>
      <c r="AG979" s="221"/>
      <c r="AH979" s="221"/>
      <c r="AI979" s="221"/>
      <c r="AJ979" s="221"/>
      <c r="AK979" s="221"/>
      <c r="AL979" s="221"/>
      <c r="AM979" s="221"/>
      <c r="AN979" s="221"/>
      <c r="AO979" s="221"/>
      <c r="AP979" s="221"/>
      <c r="AQ979" s="221"/>
      <c r="AR979" s="221"/>
      <c r="AS979" s="221"/>
      <c r="AT979" s="221"/>
      <c r="AU979" s="221"/>
      <c r="AV979" s="221"/>
      <c r="AW979" s="221"/>
      <c r="AX979" s="221"/>
      <c r="AY979" s="221"/>
      <c r="AZ979" s="221"/>
      <c r="BA979" s="221"/>
      <c r="BB979" s="221"/>
      <c r="BC979" s="221"/>
      <c r="BD979" s="12"/>
      <c r="BE979" s="12"/>
      <c r="BF979" s="12"/>
      <c r="BG979" s="12"/>
      <c r="BH979" s="12"/>
      <c r="BI979" s="12"/>
      <c r="BJ979" s="12"/>
      <c r="BK979" s="12"/>
      <c r="BL979" s="12"/>
    </row>
    <row r="980" spans="1:64" ht="12" hidden="1" customHeight="1" outlineLevel="1">
      <c r="A980" s="9"/>
      <c r="B980" s="9"/>
      <c r="C980" s="9"/>
      <c r="D980" s="270">
        <f>Asset25</f>
        <v>0</v>
      </c>
      <c r="E980" s="9"/>
      <c r="F980" s="9"/>
      <c r="G980" s="201">
        <f t="shared" si="209"/>
        <v>0</v>
      </c>
      <c r="H980" s="111">
        <f>H$400*H$7</f>
        <v>0</v>
      </c>
      <c r="I980" s="111">
        <f t="shared" ref="I980:P980" si="220">I$400*I$7</f>
        <v>0</v>
      </c>
      <c r="J980" s="111">
        <f t="shared" si="220"/>
        <v>0</v>
      </c>
      <c r="K980" s="111">
        <f t="shared" si="220"/>
        <v>0</v>
      </c>
      <c r="L980" s="111">
        <f t="shared" si="220"/>
        <v>0</v>
      </c>
      <c r="M980" s="111">
        <f t="shared" si="220"/>
        <v>0</v>
      </c>
      <c r="N980" s="111">
        <f t="shared" si="220"/>
        <v>0</v>
      </c>
      <c r="O980" s="111">
        <f t="shared" si="220"/>
        <v>0</v>
      </c>
      <c r="P980" s="111">
        <f t="shared" si="220"/>
        <v>0</v>
      </c>
      <c r="Q980" s="111">
        <f>Q$400*Q$7</f>
        <v>0</v>
      </c>
      <c r="R980" s="9"/>
      <c r="S980" s="12"/>
      <c r="T980" s="12"/>
      <c r="U980" s="12"/>
      <c r="V980" s="12"/>
      <c r="W980" s="12"/>
      <c r="X980" s="12"/>
      <c r="Y980" s="12"/>
      <c r="Z980" s="12"/>
      <c r="AA980" s="221"/>
      <c r="AB980" s="221"/>
      <c r="AC980" s="221"/>
      <c r="AD980" s="221"/>
      <c r="AE980" s="221"/>
      <c r="AF980" s="221"/>
      <c r="AG980" s="221"/>
      <c r="AH980" s="221"/>
      <c r="AI980" s="221"/>
      <c r="AJ980" s="221"/>
      <c r="AK980" s="221"/>
      <c r="AL980" s="221"/>
      <c r="AM980" s="221"/>
      <c r="AN980" s="221"/>
      <c r="AO980" s="221"/>
      <c r="AP980" s="221"/>
      <c r="AQ980" s="221"/>
      <c r="AR980" s="221"/>
      <c r="AS980" s="221"/>
      <c r="AT980" s="221"/>
      <c r="AU980" s="221"/>
      <c r="AV980" s="221"/>
      <c r="AW980" s="221"/>
      <c r="AX980" s="221"/>
      <c r="AY980" s="221"/>
      <c r="AZ980" s="221"/>
      <c r="BA980" s="221"/>
      <c r="BB980" s="221"/>
      <c r="BC980" s="221"/>
      <c r="BD980" s="12"/>
      <c r="BE980" s="12"/>
      <c r="BF980" s="12"/>
      <c r="BG980" s="12"/>
      <c r="BH980" s="12"/>
      <c r="BI980" s="12"/>
      <c r="BJ980" s="12"/>
      <c r="BK980" s="12"/>
      <c r="BL980" s="12"/>
    </row>
    <row r="981" spans="1:64" ht="12" hidden="1" customHeight="1" outlineLevel="1">
      <c r="A981" s="9"/>
      <c r="B981" s="9"/>
      <c r="C981" s="9"/>
      <c r="D981" s="270">
        <f>Asset26</f>
        <v>0</v>
      </c>
      <c r="E981" s="9"/>
      <c r="F981" s="9"/>
      <c r="G981" s="201">
        <f t="shared" si="209"/>
        <v>0</v>
      </c>
      <c r="H981" s="111">
        <f>H$413*H$7</f>
        <v>0</v>
      </c>
      <c r="I981" s="111">
        <f t="shared" ref="I981:P981" si="221">I$413*I$7</f>
        <v>0</v>
      </c>
      <c r="J981" s="111">
        <f t="shared" si="221"/>
        <v>0</v>
      </c>
      <c r="K981" s="111">
        <f t="shared" si="221"/>
        <v>0</v>
      </c>
      <c r="L981" s="111">
        <f t="shared" si="221"/>
        <v>0</v>
      </c>
      <c r="M981" s="111">
        <f t="shared" si="221"/>
        <v>0</v>
      </c>
      <c r="N981" s="111">
        <f t="shared" si="221"/>
        <v>0</v>
      </c>
      <c r="O981" s="111">
        <f t="shared" si="221"/>
        <v>0</v>
      </c>
      <c r="P981" s="111">
        <f t="shared" si="221"/>
        <v>0</v>
      </c>
      <c r="Q981" s="111">
        <f>Q$413*Q$7</f>
        <v>0</v>
      </c>
      <c r="R981" s="9"/>
      <c r="S981" s="12"/>
      <c r="T981" s="12"/>
      <c r="U981" s="12"/>
      <c r="V981" s="12"/>
      <c r="W981" s="12"/>
      <c r="X981" s="12"/>
      <c r="Y981" s="12"/>
      <c r="Z981" s="12"/>
      <c r="AA981" s="221"/>
      <c r="AB981" s="221"/>
      <c r="AC981" s="221"/>
      <c r="AD981" s="221"/>
      <c r="AE981" s="221"/>
      <c r="AF981" s="221"/>
      <c r="AG981" s="221"/>
      <c r="AH981" s="221"/>
      <c r="AI981" s="221"/>
      <c r="AJ981" s="221"/>
      <c r="AK981" s="221"/>
      <c r="AL981" s="221"/>
      <c r="AM981" s="221"/>
      <c r="AN981" s="221"/>
      <c r="AO981" s="221"/>
      <c r="AP981" s="221"/>
      <c r="AQ981" s="221"/>
      <c r="AR981" s="221"/>
      <c r="AS981" s="221"/>
      <c r="AT981" s="221"/>
      <c r="AU981" s="221"/>
      <c r="AV981" s="221"/>
      <c r="AW981" s="221"/>
      <c r="AX981" s="221"/>
      <c r="AY981" s="221"/>
      <c r="AZ981" s="221"/>
      <c r="BA981" s="221"/>
      <c r="BB981" s="221"/>
      <c r="BC981" s="221"/>
      <c r="BD981" s="12"/>
      <c r="BE981" s="12"/>
      <c r="BF981" s="12"/>
      <c r="BG981" s="12"/>
      <c r="BH981" s="12"/>
      <c r="BI981" s="12"/>
      <c r="BJ981" s="12"/>
      <c r="BK981" s="12"/>
      <c r="BL981" s="12"/>
    </row>
    <row r="982" spans="1:64" ht="12" hidden="1" customHeight="1" outlineLevel="1">
      <c r="A982" s="9"/>
      <c r="B982" s="9"/>
      <c r="C982" s="9"/>
      <c r="D982" s="270">
        <f>Asset27</f>
        <v>0</v>
      </c>
      <c r="E982" s="9"/>
      <c r="F982" s="9"/>
      <c r="G982" s="201">
        <f t="shared" si="209"/>
        <v>0</v>
      </c>
      <c r="H982" s="111">
        <f>H$426*H$7</f>
        <v>0</v>
      </c>
      <c r="I982" s="111">
        <f t="shared" ref="I982:Q982" si="222">I$426*I$7</f>
        <v>0</v>
      </c>
      <c r="J982" s="111">
        <f t="shared" si="222"/>
        <v>0</v>
      </c>
      <c r="K982" s="111">
        <f t="shared" si="222"/>
        <v>0</v>
      </c>
      <c r="L982" s="111">
        <f t="shared" si="222"/>
        <v>0</v>
      </c>
      <c r="M982" s="111">
        <f t="shared" si="222"/>
        <v>0</v>
      </c>
      <c r="N982" s="111">
        <f t="shared" si="222"/>
        <v>0</v>
      </c>
      <c r="O982" s="111">
        <f t="shared" si="222"/>
        <v>0</v>
      </c>
      <c r="P982" s="111">
        <f t="shared" si="222"/>
        <v>0</v>
      </c>
      <c r="Q982" s="111">
        <f t="shared" si="222"/>
        <v>0</v>
      </c>
      <c r="R982" s="9"/>
      <c r="S982" s="12"/>
      <c r="T982" s="12"/>
      <c r="U982" s="12"/>
      <c r="V982" s="12"/>
      <c r="W982" s="12"/>
      <c r="X982" s="12"/>
      <c r="Y982" s="12"/>
      <c r="Z982" s="12"/>
      <c r="AA982" s="221"/>
      <c r="AB982" s="221"/>
      <c r="AC982" s="221"/>
      <c r="AD982" s="221"/>
      <c r="AE982" s="221"/>
      <c r="AF982" s="221"/>
      <c r="AG982" s="221"/>
      <c r="AH982" s="221"/>
      <c r="AI982" s="221"/>
      <c r="AJ982" s="221"/>
      <c r="AK982" s="221"/>
      <c r="AL982" s="221"/>
      <c r="AM982" s="221"/>
      <c r="AN982" s="221"/>
      <c r="AO982" s="221"/>
      <c r="AP982" s="221"/>
      <c r="AQ982" s="221"/>
      <c r="AR982" s="221"/>
      <c r="AS982" s="221"/>
      <c r="AT982" s="221"/>
      <c r="AU982" s="221"/>
      <c r="AV982" s="221"/>
      <c r="AW982" s="221"/>
      <c r="AX982" s="221"/>
      <c r="AY982" s="221"/>
      <c r="AZ982" s="221"/>
      <c r="BA982" s="221"/>
      <c r="BB982" s="221"/>
      <c r="BC982" s="221"/>
      <c r="BD982" s="12"/>
      <c r="BE982" s="12"/>
      <c r="BF982" s="12"/>
      <c r="BG982" s="12"/>
      <c r="BH982" s="12"/>
      <c r="BI982" s="12"/>
      <c r="BJ982" s="12"/>
      <c r="BK982" s="12"/>
      <c r="BL982" s="12"/>
    </row>
    <row r="983" spans="1:64" ht="12" hidden="1" customHeight="1" outlineLevel="1">
      <c r="A983" s="9"/>
      <c r="B983" s="9"/>
      <c r="C983" s="9"/>
      <c r="D983" s="270">
        <f>Asset28</f>
        <v>0</v>
      </c>
      <c r="E983" s="9"/>
      <c r="F983" s="9"/>
      <c r="G983" s="201">
        <f t="shared" si="209"/>
        <v>0</v>
      </c>
      <c r="H983" s="111">
        <f>H$439*H$7</f>
        <v>0</v>
      </c>
      <c r="I983" s="111">
        <f t="shared" ref="I983:P983" si="223">I$439*I$7</f>
        <v>0</v>
      </c>
      <c r="J983" s="111">
        <f t="shared" si="223"/>
        <v>0</v>
      </c>
      <c r="K983" s="111">
        <f t="shared" si="223"/>
        <v>0</v>
      </c>
      <c r="L983" s="111">
        <f t="shared" si="223"/>
        <v>0</v>
      </c>
      <c r="M983" s="111">
        <f t="shared" si="223"/>
        <v>0</v>
      </c>
      <c r="N983" s="111">
        <f t="shared" si="223"/>
        <v>0</v>
      </c>
      <c r="O983" s="111">
        <f t="shared" si="223"/>
        <v>0</v>
      </c>
      <c r="P983" s="111">
        <f t="shared" si="223"/>
        <v>0</v>
      </c>
      <c r="Q983" s="111">
        <f>Q$439*Q$7</f>
        <v>0</v>
      </c>
      <c r="R983" s="9"/>
      <c r="S983" s="12"/>
      <c r="T983" s="12"/>
      <c r="U983" s="12"/>
      <c r="V983" s="12"/>
      <c r="W983" s="12"/>
      <c r="X983" s="12"/>
      <c r="Y983" s="12"/>
      <c r="Z983" s="12"/>
      <c r="AA983" s="221"/>
      <c r="AB983" s="221"/>
      <c r="AC983" s="221"/>
      <c r="AD983" s="221"/>
      <c r="AE983" s="221"/>
      <c r="AF983" s="221"/>
      <c r="AG983" s="221"/>
      <c r="AH983" s="221"/>
      <c r="AI983" s="221"/>
      <c r="AJ983" s="221"/>
      <c r="AK983" s="221"/>
      <c r="AL983" s="221"/>
      <c r="AM983" s="221"/>
      <c r="AN983" s="221"/>
      <c r="AO983" s="221"/>
      <c r="AP983" s="221"/>
      <c r="AQ983" s="221"/>
      <c r="AR983" s="221"/>
      <c r="AS983" s="221"/>
      <c r="AT983" s="221"/>
      <c r="AU983" s="221"/>
      <c r="AV983" s="221"/>
      <c r="AW983" s="221"/>
      <c r="AX983" s="221"/>
      <c r="AY983" s="221"/>
      <c r="AZ983" s="221"/>
      <c r="BA983" s="221"/>
      <c r="BB983" s="221"/>
      <c r="BC983" s="221"/>
      <c r="BD983" s="12"/>
      <c r="BE983" s="12"/>
      <c r="BF983" s="12"/>
      <c r="BG983" s="12"/>
      <c r="BH983" s="12"/>
      <c r="BI983" s="12"/>
      <c r="BJ983" s="12"/>
      <c r="BK983" s="12"/>
      <c r="BL983" s="12"/>
    </row>
    <row r="984" spans="1:64" ht="12" hidden="1" customHeight="1" outlineLevel="1">
      <c r="A984" s="9"/>
      <c r="B984" s="9"/>
      <c r="C984" s="9"/>
      <c r="D984" s="270">
        <f>Asset29</f>
        <v>0</v>
      </c>
      <c r="E984" s="9"/>
      <c r="F984" s="9"/>
      <c r="G984" s="201">
        <f t="shared" si="209"/>
        <v>0</v>
      </c>
      <c r="H984" s="111">
        <f>H$452*H$7</f>
        <v>0</v>
      </c>
      <c r="I984" s="111">
        <f t="shared" ref="I984:P984" si="224">I$452*I$7</f>
        <v>0</v>
      </c>
      <c r="J984" s="111">
        <f t="shared" si="224"/>
        <v>0</v>
      </c>
      <c r="K984" s="111">
        <f t="shared" si="224"/>
        <v>0</v>
      </c>
      <c r="L984" s="111">
        <f t="shared" si="224"/>
        <v>0</v>
      </c>
      <c r="M984" s="111">
        <f t="shared" si="224"/>
        <v>0</v>
      </c>
      <c r="N984" s="111">
        <f t="shared" si="224"/>
        <v>0</v>
      </c>
      <c r="O984" s="111">
        <f t="shared" si="224"/>
        <v>0</v>
      </c>
      <c r="P984" s="111">
        <f t="shared" si="224"/>
        <v>0</v>
      </c>
      <c r="Q984" s="111">
        <f>Q$452*Q$7</f>
        <v>0</v>
      </c>
      <c r="R984" s="9"/>
      <c r="S984" s="12"/>
      <c r="T984" s="12"/>
      <c r="U984" s="12"/>
      <c r="V984" s="12"/>
      <c r="W984" s="12"/>
      <c r="X984" s="12"/>
      <c r="Y984" s="12"/>
      <c r="Z984" s="12"/>
      <c r="AA984" s="221"/>
      <c r="AB984" s="221"/>
      <c r="AC984" s="221"/>
      <c r="AD984" s="221"/>
      <c r="AE984" s="221"/>
      <c r="AF984" s="221"/>
      <c r="AG984" s="221"/>
      <c r="AH984" s="221"/>
      <c r="AI984" s="221"/>
      <c r="AJ984" s="221"/>
      <c r="AK984" s="221"/>
      <c r="AL984" s="221"/>
      <c r="AM984" s="221"/>
      <c r="AN984" s="221"/>
      <c r="AO984" s="221"/>
      <c r="AP984" s="221"/>
      <c r="AQ984" s="221"/>
      <c r="AR984" s="221"/>
      <c r="AS984" s="221"/>
      <c r="AT984" s="221"/>
      <c r="AU984" s="221"/>
      <c r="AV984" s="221"/>
      <c r="AW984" s="221"/>
      <c r="AX984" s="221"/>
      <c r="AY984" s="221"/>
      <c r="AZ984" s="221"/>
      <c r="BA984" s="221"/>
      <c r="BB984" s="221"/>
      <c r="BC984" s="221"/>
      <c r="BD984" s="12"/>
      <c r="BE984" s="12"/>
      <c r="BF984" s="12"/>
      <c r="BG984" s="12"/>
      <c r="BH984" s="12"/>
      <c r="BI984" s="12"/>
      <c r="BJ984" s="12"/>
      <c r="BK984" s="12"/>
      <c r="BL984" s="12"/>
    </row>
    <row r="985" spans="1:64" ht="12" hidden="1" customHeight="1" outlineLevel="1">
      <c r="A985" s="9"/>
      <c r="B985" s="9"/>
      <c r="C985" s="9"/>
      <c r="D985" s="270">
        <f>Asset30</f>
        <v>0</v>
      </c>
      <c r="E985" s="9"/>
      <c r="F985" s="9"/>
      <c r="G985" s="201">
        <f t="shared" si="209"/>
        <v>0</v>
      </c>
      <c r="H985" s="111">
        <f>H$465*H$7</f>
        <v>0</v>
      </c>
      <c r="I985" s="111">
        <f t="shared" ref="I985:P985" si="225">I$465*I$7</f>
        <v>0</v>
      </c>
      <c r="J985" s="111">
        <f t="shared" si="225"/>
        <v>0</v>
      </c>
      <c r="K985" s="111">
        <f t="shared" si="225"/>
        <v>0</v>
      </c>
      <c r="L985" s="111">
        <f t="shared" si="225"/>
        <v>0</v>
      </c>
      <c r="M985" s="111">
        <f t="shared" si="225"/>
        <v>0</v>
      </c>
      <c r="N985" s="111">
        <f t="shared" si="225"/>
        <v>0</v>
      </c>
      <c r="O985" s="111">
        <f t="shared" si="225"/>
        <v>0</v>
      </c>
      <c r="P985" s="111">
        <f t="shared" si="225"/>
        <v>0</v>
      </c>
      <c r="Q985" s="111">
        <f>Q$465*Q$7</f>
        <v>0</v>
      </c>
      <c r="R985" s="9"/>
      <c r="S985" s="12"/>
      <c r="T985" s="12"/>
      <c r="U985" s="12"/>
      <c r="V985" s="12"/>
      <c r="W985" s="12"/>
      <c r="X985" s="12"/>
      <c r="Y985" s="12"/>
      <c r="Z985" s="12"/>
      <c r="AA985" s="221"/>
      <c r="AB985" s="221"/>
      <c r="AC985" s="221"/>
      <c r="AD985" s="221"/>
      <c r="AE985" s="221"/>
      <c r="AF985" s="221"/>
      <c r="AG985" s="221"/>
      <c r="AH985" s="221"/>
      <c r="AI985" s="221"/>
      <c r="AJ985" s="221"/>
      <c r="AK985" s="221"/>
      <c r="AL985" s="221"/>
      <c r="AM985" s="221"/>
      <c r="AN985" s="221"/>
      <c r="AO985" s="221"/>
      <c r="AP985" s="221"/>
      <c r="AQ985" s="221"/>
      <c r="AR985" s="221"/>
      <c r="AS985" s="221"/>
      <c r="AT985" s="221"/>
      <c r="AU985" s="221"/>
      <c r="AV985" s="221"/>
      <c r="AW985" s="221"/>
      <c r="AX985" s="221"/>
      <c r="AY985" s="221"/>
      <c r="AZ985" s="221"/>
      <c r="BA985" s="221"/>
      <c r="BB985" s="221"/>
      <c r="BC985" s="221"/>
      <c r="BD985" s="12"/>
      <c r="BE985" s="12"/>
      <c r="BF985" s="12"/>
      <c r="BG985" s="12"/>
      <c r="BH985" s="12"/>
      <c r="BI985" s="12"/>
      <c r="BJ985" s="12"/>
      <c r="BK985" s="12"/>
      <c r="BL985" s="12"/>
    </row>
    <row r="986" spans="1:64" ht="12" customHeight="1" collapsed="1">
      <c r="A986" s="9"/>
      <c r="B986" s="9"/>
      <c r="C986" s="9"/>
      <c r="D986" s="9"/>
      <c r="E986" s="9"/>
      <c r="F986" s="9"/>
      <c r="G986" s="209"/>
      <c r="H986" s="9"/>
      <c r="I986" s="9"/>
      <c r="J986" s="9"/>
      <c r="K986" s="9"/>
      <c r="L986" s="9"/>
      <c r="M986" s="9"/>
      <c r="N986" s="9"/>
      <c r="O986" s="9"/>
      <c r="P986" s="9"/>
      <c r="Q986" s="9"/>
      <c r="R986" s="9"/>
      <c r="S986" s="12"/>
      <c r="T986" s="12"/>
      <c r="U986" s="12"/>
      <c r="V986" s="12"/>
      <c r="W986" s="12"/>
      <c r="X986" s="12"/>
      <c r="Y986" s="12"/>
      <c r="Z986" s="12"/>
      <c r="AA986" s="221"/>
      <c r="AB986" s="221"/>
      <c r="AC986" s="221"/>
      <c r="AD986" s="221"/>
      <c r="AE986" s="221"/>
      <c r="AF986" s="221"/>
      <c r="AG986" s="221"/>
      <c r="AH986" s="221"/>
      <c r="AI986" s="221"/>
      <c r="AJ986" s="221"/>
      <c r="AK986" s="221"/>
      <c r="AL986" s="221"/>
      <c r="AM986" s="221"/>
      <c r="AN986" s="221"/>
      <c r="AO986" s="221"/>
      <c r="AP986" s="221"/>
      <c r="AQ986" s="221"/>
      <c r="AR986" s="221"/>
      <c r="AS986" s="221"/>
      <c r="AT986" s="221"/>
      <c r="AU986" s="221"/>
      <c r="AV986" s="221"/>
      <c r="AW986" s="221"/>
      <c r="AX986" s="221"/>
      <c r="AY986" s="221"/>
      <c r="AZ986" s="221"/>
      <c r="BA986" s="221"/>
      <c r="BB986" s="221"/>
      <c r="BC986" s="221"/>
      <c r="BD986" s="12"/>
      <c r="BE986" s="12"/>
      <c r="BF986" s="12"/>
      <c r="BG986" s="12"/>
      <c r="BH986" s="12"/>
      <c r="BI986" s="12"/>
      <c r="BJ986" s="12"/>
      <c r="BK986" s="12"/>
      <c r="BL986" s="12"/>
    </row>
    <row r="987" spans="1:64" ht="12" customHeight="1">
      <c r="A987" s="9"/>
      <c r="B987" s="12"/>
      <c r="C987" s="90" t="s">
        <v>43</v>
      </c>
      <c r="D987" s="12"/>
      <c r="E987" s="12"/>
      <c r="F987" s="12"/>
      <c r="G987" s="205">
        <f>SUM(G988:G1017)</f>
        <v>57.869245478405666</v>
      </c>
      <c r="H987" s="118">
        <f>SUM(H988:H1017)</f>
        <v>80.123526002635089</v>
      </c>
      <c r="I987" s="118">
        <f t="shared" ref="I987:P987" si="226">SUM(I988:I1017)</f>
        <v>46.135852116003839</v>
      </c>
      <c r="J987" s="118">
        <f t="shared" si="226"/>
        <v>58.617689537296307</v>
      </c>
      <c r="K987" s="118">
        <f t="shared" si="226"/>
        <v>70.0707636817272</v>
      </c>
      <c r="L987" s="118">
        <f t="shared" si="226"/>
        <v>51.317498298426052</v>
      </c>
      <c r="M987" s="118">
        <f t="shared" si="226"/>
        <v>60.339115961061445</v>
      </c>
      <c r="N987" s="118">
        <f t="shared" si="226"/>
        <v>0</v>
      </c>
      <c r="O987" s="118">
        <f t="shared" si="226"/>
        <v>0</v>
      </c>
      <c r="P987" s="118">
        <f t="shared" si="226"/>
        <v>0</v>
      </c>
      <c r="Q987" s="118">
        <f>SUM(Q988:Q1017)</f>
        <v>0</v>
      </c>
      <c r="R987" s="9"/>
      <c r="S987" s="12"/>
      <c r="T987" s="12"/>
      <c r="U987" s="12"/>
      <c r="V987" s="12"/>
      <c r="W987" s="12"/>
      <c r="X987" s="12"/>
      <c r="Y987" s="12"/>
      <c r="Z987" s="12"/>
      <c r="AA987" s="221"/>
      <c r="AB987" s="221"/>
      <c r="AC987" s="221"/>
      <c r="AD987" s="221"/>
      <c r="AE987" s="221"/>
      <c r="AF987" s="221"/>
      <c r="AG987" s="221"/>
      <c r="AH987" s="221"/>
      <c r="AI987" s="221"/>
      <c r="AJ987" s="221"/>
      <c r="AK987" s="221"/>
      <c r="AL987" s="221"/>
      <c r="AM987" s="221"/>
      <c r="AN987" s="221"/>
      <c r="AO987" s="221"/>
      <c r="AP987" s="221"/>
      <c r="AQ987" s="221"/>
      <c r="AR987" s="221"/>
      <c r="AS987" s="221"/>
      <c r="AT987" s="221"/>
      <c r="AU987" s="221"/>
      <c r="AV987" s="221"/>
      <c r="AW987" s="221"/>
      <c r="AX987" s="221"/>
      <c r="AY987" s="221"/>
      <c r="AZ987" s="221"/>
      <c r="BA987" s="221"/>
      <c r="BB987" s="221"/>
      <c r="BC987" s="221"/>
      <c r="BD987" s="12"/>
      <c r="BE987" s="12"/>
      <c r="BF987" s="12"/>
      <c r="BG987" s="12"/>
      <c r="BH987" s="12"/>
      <c r="BI987" s="12"/>
      <c r="BJ987" s="12"/>
      <c r="BK987" s="12"/>
      <c r="BL987" s="12"/>
    </row>
    <row r="988" spans="1:64" ht="12" hidden="1" customHeight="1" outlineLevel="1">
      <c r="A988" s="9"/>
      <c r="B988" s="9"/>
      <c r="C988" s="9"/>
      <c r="D988" s="270" t="str">
        <f>Asset1</f>
        <v>Secondary</v>
      </c>
      <c r="E988" s="9"/>
      <c r="F988" s="9"/>
      <c r="G988" s="201">
        <f t="shared" ref="G988:L988" si="227">G762*G$6</f>
        <v>3.9055836749609361</v>
      </c>
      <c r="H988" s="111">
        <f t="shared" si="227"/>
        <v>5.2587556083351501</v>
      </c>
      <c r="I988" s="111">
        <f t="shared" si="227"/>
        <v>2.8849501710550887</v>
      </c>
      <c r="J988" s="111">
        <f t="shared" si="227"/>
        <v>3.2635080524151441</v>
      </c>
      <c r="K988" s="111">
        <f t="shared" si="227"/>
        <v>3.6066732604725713</v>
      </c>
      <c r="L988" s="111">
        <f t="shared" si="227"/>
        <v>2.436382382231868</v>
      </c>
      <c r="M988" s="111">
        <f t="shared" ref="M988" si="228">M762*M$6</f>
        <v>2.6765337496482986</v>
      </c>
      <c r="N988" s="111">
        <f>IF(COUNT($H988:M988)&gt;=Input!$Y$7,0,N762*N$6)</f>
        <v>0</v>
      </c>
      <c r="O988" s="111">
        <f>IF(COUNT($H988:N988)&gt;=Input!$Y$7,0,O762*O$6)</f>
        <v>0</v>
      </c>
      <c r="P988" s="111">
        <f>IF(COUNT($H988:O988)&gt;=Input!$Y$7,0,P762*P$6)</f>
        <v>0</v>
      </c>
      <c r="Q988" s="111">
        <f>IF(COUNT($H988:P988)&gt;=Input!$Y$7,0,Q762*Q$6)</f>
        <v>0</v>
      </c>
      <c r="R988" s="9"/>
      <c r="S988" s="12"/>
      <c r="T988" s="12"/>
      <c r="U988" s="12"/>
      <c r="V988" s="12"/>
      <c r="W988" s="12"/>
      <c r="X988" s="12"/>
      <c r="Y988" s="12"/>
      <c r="Z988" s="12"/>
      <c r="AA988" s="221"/>
      <c r="AB988" s="221"/>
      <c r="AC988" s="221"/>
      <c r="AD988" s="221"/>
      <c r="AE988" s="221"/>
      <c r="AF988" s="221"/>
      <c r="AG988" s="221"/>
      <c r="AH988" s="221"/>
      <c r="AI988" s="221"/>
      <c r="AJ988" s="221"/>
      <c r="AK988" s="221"/>
      <c r="AL988" s="221"/>
      <c r="AM988" s="221"/>
      <c r="AN988" s="221"/>
      <c r="AO988" s="221"/>
      <c r="AP988" s="221"/>
      <c r="AQ988" s="221"/>
      <c r="AR988" s="221"/>
      <c r="AS988" s="221"/>
      <c r="AT988" s="221"/>
      <c r="AU988" s="221"/>
      <c r="AV988" s="221"/>
      <c r="AW988" s="221"/>
      <c r="AX988" s="221"/>
      <c r="AY988" s="221"/>
      <c r="AZ988" s="221"/>
      <c r="BA988" s="221"/>
      <c r="BB988" s="221"/>
      <c r="BC988" s="221"/>
      <c r="BD988" s="12"/>
      <c r="BE988" s="12"/>
      <c r="BF988" s="12"/>
      <c r="BG988" s="12"/>
      <c r="BH988" s="12"/>
      <c r="BI988" s="12"/>
      <c r="BJ988" s="12"/>
      <c r="BK988" s="12"/>
      <c r="BL988" s="12"/>
    </row>
    <row r="989" spans="1:64" hidden="1" outlineLevel="1">
      <c r="A989" s="9"/>
      <c r="B989" s="9"/>
      <c r="C989" s="9"/>
      <c r="D989" s="270" t="str">
        <f>Asset2</f>
        <v>Switchgear</v>
      </c>
      <c r="E989" s="9"/>
      <c r="F989" s="9"/>
      <c r="G989" s="201">
        <f t="shared" ref="G989:L1004" si="229">G763*G$6</f>
        <v>7.3633273680930067</v>
      </c>
      <c r="H989" s="111">
        <f t="shared" si="229"/>
        <v>12.901083556175649</v>
      </c>
      <c r="I989" s="111">
        <f t="shared" si="229"/>
        <v>7.4059342813022502</v>
      </c>
      <c r="J989" s="111">
        <f t="shared" si="229"/>
        <v>9.7384186750914044</v>
      </c>
      <c r="K989" s="111">
        <f t="shared" si="229"/>
        <v>12.648705591028639</v>
      </c>
      <c r="L989" s="111">
        <f t="shared" si="229"/>
        <v>9.542414546983359</v>
      </c>
      <c r="M989" s="111">
        <f t="shared" ref="M989" si="230">M763*M$6</f>
        <v>11.264683654651762</v>
      </c>
      <c r="N989" s="111">
        <f>IF(COUNT($H989:M989)&gt;=Input!$Y$7,0,N763*N$6)</f>
        <v>0</v>
      </c>
      <c r="O989" s="111">
        <f>IF(COUNT($H989:N989)&gt;=Input!$Y$7,0,O763*O$6)</f>
        <v>0</v>
      </c>
      <c r="P989" s="111">
        <f>IF(COUNT($H989:O989)&gt;=Input!$Y$7,0,P763*P$6)</f>
        <v>0</v>
      </c>
      <c r="Q989" s="111">
        <f>IF(COUNT($H989:P989)&gt;=Input!$Y$7,0,Q763*Q$6)</f>
        <v>0</v>
      </c>
      <c r="R989" s="29"/>
      <c r="S989" s="100"/>
      <c r="T989" s="100"/>
      <c r="U989" s="100"/>
      <c r="V989" s="100"/>
      <c r="W989" s="100"/>
      <c r="X989" s="100"/>
      <c r="Y989" s="100"/>
      <c r="Z989" s="100"/>
      <c r="AA989" s="228"/>
      <c r="AB989" s="228"/>
      <c r="AC989" s="228"/>
      <c r="AD989" s="228"/>
      <c r="AE989" s="228"/>
      <c r="AF989" s="228"/>
      <c r="AG989" s="228"/>
      <c r="AH989" s="228"/>
      <c r="AI989" s="228"/>
      <c r="AJ989" s="228"/>
      <c r="AK989" s="228"/>
      <c r="AL989" s="228"/>
      <c r="AM989" s="228"/>
      <c r="AN989" s="228"/>
      <c r="AO989" s="228"/>
      <c r="AP989" s="228"/>
      <c r="AQ989" s="228"/>
      <c r="AR989" s="228"/>
      <c r="AS989" s="228"/>
      <c r="AT989" s="228"/>
      <c r="AU989" s="228"/>
      <c r="AV989" s="228"/>
      <c r="AW989" s="228"/>
      <c r="AX989" s="228"/>
      <c r="AY989" s="228"/>
      <c r="AZ989" s="228"/>
      <c r="BA989" s="228"/>
      <c r="BB989" s="228"/>
      <c r="BC989" s="228"/>
      <c r="BD989" s="100"/>
      <c r="BE989" s="100"/>
      <c r="BF989" s="100"/>
      <c r="BG989" s="100"/>
      <c r="BH989" s="100"/>
      <c r="BI989" s="100"/>
      <c r="BJ989" s="100"/>
      <c r="BK989" s="12"/>
      <c r="BL989" s="12"/>
    </row>
    <row r="990" spans="1:64" ht="12" hidden="1" customHeight="1" outlineLevel="1">
      <c r="A990" s="9"/>
      <c r="B990" s="9"/>
      <c r="C990" s="9"/>
      <c r="D990" s="270" t="str">
        <f>Asset3</f>
        <v>Transformers</v>
      </c>
      <c r="E990" s="9"/>
      <c r="F990" s="9"/>
      <c r="G990" s="201">
        <f t="shared" si="229"/>
        <v>4.5591515337949486</v>
      </c>
      <c r="H990" s="111">
        <f t="shared" si="229"/>
        <v>6.1564145070433165</v>
      </c>
      <c r="I990" s="111">
        <f t="shared" si="229"/>
        <v>3.4841363255755602</v>
      </c>
      <c r="J990" s="111">
        <f t="shared" si="229"/>
        <v>4.2876837309153242</v>
      </c>
      <c r="K990" s="111">
        <f t="shared" si="229"/>
        <v>5.0603840970460015</v>
      </c>
      <c r="L990" s="111">
        <f t="shared" si="229"/>
        <v>3.590362079204247</v>
      </c>
      <c r="M990" s="111">
        <f t="shared" ref="M990" si="231">M764*M$6</f>
        <v>4.6092105524019678</v>
      </c>
      <c r="N990" s="111">
        <f>IF(COUNT($H990:M990)&gt;=Input!$Y$7,0,N764*N$6)</f>
        <v>0</v>
      </c>
      <c r="O990" s="111">
        <f>IF(COUNT($H990:N990)&gt;=Input!$Y$7,0,O764*O$6)</f>
        <v>0</v>
      </c>
      <c r="P990" s="111">
        <f>IF(COUNT($H990:O990)&gt;=Input!$Y$7,0,P764*P$6)</f>
        <v>0</v>
      </c>
      <c r="Q990" s="111">
        <f>IF(COUNT($H990:P990)&gt;=Input!$Y$7,0,Q764*Q$6)</f>
        <v>0</v>
      </c>
      <c r="R990" s="9"/>
      <c r="S990" s="12"/>
      <c r="T990" s="12"/>
      <c r="U990" s="12"/>
      <c r="V990" s="12"/>
      <c r="W990" s="12"/>
      <c r="X990" s="12"/>
      <c r="Y990" s="12"/>
      <c r="Z990" s="12"/>
      <c r="AA990" s="221"/>
      <c r="AB990" s="221"/>
      <c r="AC990" s="221"/>
      <c r="AD990" s="221"/>
      <c r="AE990" s="221"/>
      <c r="AF990" s="221"/>
      <c r="AG990" s="221"/>
      <c r="AH990" s="221"/>
      <c r="AI990" s="221"/>
      <c r="AJ990" s="221"/>
      <c r="AK990" s="221"/>
      <c r="AL990" s="221"/>
      <c r="AM990" s="221"/>
      <c r="AN990" s="221"/>
      <c r="AO990" s="221"/>
      <c r="AP990" s="221"/>
      <c r="AQ990" s="221"/>
      <c r="AR990" s="221"/>
      <c r="AS990" s="221"/>
      <c r="AT990" s="221"/>
      <c r="AU990" s="221"/>
      <c r="AV990" s="221"/>
      <c r="AW990" s="221"/>
      <c r="AX990" s="221"/>
      <c r="AY990" s="221"/>
      <c r="AZ990" s="221"/>
      <c r="BA990" s="221"/>
      <c r="BB990" s="221"/>
      <c r="BC990" s="221"/>
      <c r="BD990" s="12"/>
      <c r="BE990" s="12"/>
      <c r="BF990" s="12"/>
      <c r="BG990" s="12"/>
      <c r="BH990" s="12"/>
      <c r="BI990" s="12"/>
      <c r="BJ990" s="12"/>
      <c r="BK990" s="12"/>
      <c r="BL990" s="12"/>
    </row>
    <row r="991" spans="1:64" ht="12" hidden="1" customHeight="1" outlineLevel="1">
      <c r="A991" s="9"/>
      <c r="B991" s="9"/>
      <c r="C991" s="9"/>
      <c r="D991" s="270" t="str">
        <f>Asset4</f>
        <v>Reactive</v>
      </c>
      <c r="E991" s="9"/>
      <c r="F991" s="9"/>
      <c r="G991" s="201">
        <f t="shared" si="229"/>
        <v>2.4628113849700362</v>
      </c>
      <c r="H991" s="111">
        <f t="shared" si="229"/>
        <v>3.2311082279194161</v>
      </c>
      <c r="I991" s="111">
        <f t="shared" si="229"/>
        <v>1.8232394616428855</v>
      </c>
      <c r="J991" s="111">
        <f t="shared" si="229"/>
        <v>2.2491086192759839</v>
      </c>
      <c r="K991" s="111">
        <f t="shared" si="229"/>
        <v>2.5537803067643168</v>
      </c>
      <c r="L991" s="111">
        <f t="shared" si="229"/>
        <v>1.7753585314294247</v>
      </c>
      <c r="M991" s="111">
        <f t="shared" ref="M991" si="232">M765*M$6</f>
        <v>2.0679589447157234</v>
      </c>
      <c r="N991" s="111">
        <f>IF(COUNT($H991:M991)&gt;=Input!$Y$7,0,N765*N$6)</f>
        <v>0</v>
      </c>
      <c r="O991" s="111">
        <f>IF(COUNT($H991:N991)&gt;=Input!$Y$7,0,O765*O$6)</f>
        <v>0</v>
      </c>
      <c r="P991" s="111">
        <f>IF(COUNT($H991:O991)&gt;=Input!$Y$7,0,P765*P$6)</f>
        <v>0</v>
      </c>
      <c r="Q991" s="111">
        <f>IF(COUNT($H991:P991)&gt;=Input!$Y$7,0,Q765*Q$6)</f>
        <v>0</v>
      </c>
      <c r="R991" s="9"/>
      <c r="S991" s="12"/>
      <c r="T991" s="12"/>
      <c r="U991" s="12"/>
      <c r="V991" s="12"/>
      <c r="W991" s="12"/>
      <c r="X991" s="12"/>
      <c r="Y991" s="12"/>
      <c r="Z991" s="12"/>
      <c r="AA991" s="221"/>
      <c r="AB991" s="221"/>
      <c r="AC991" s="221"/>
      <c r="AD991" s="221"/>
      <c r="AE991" s="221"/>
      <c r="AF991" s="221"/>
      <c r="AG991" s="221"/>
      <c r="AH991" s="221"/>
      <c r="AI991" s="221"/>
      <c r="AJ991" s="221"/>
      <c r="AK991" s="221"/>
      <c r="AL991" s="221"/>
      <c r="AM991" s="221"/>
      <c r="AN991" s="221"/>
      <c r="AO991" s="221"/>
      <c r="AP991" s="221"/>
      <c r="AQ991" s="221"/>
      <c r="AR991" s="221"/>
      <c r="AS991" s="221"/>
      <c r="AT991" s="221"/>
      <c r="AU991" s="221"/>
      <c r="AV991" s="221"/>
      <c r="AW991" s="221"/>
      <c r="AX991" s="221"/>
      <c r="AY991" s="221"/>
      <c r="AZ991" s="221"/>
      <c r="BA991" s="221"/>
      <c r="BB991" s="221"/>
      <c r="BC991" s="221"/>
      <c r="BD991" s="12"/>
      <c r="BE991" s="12"/>
      <c r="BF991" s="12"/>
      <c r="BG991" s="12"/>
      <c r="BH991" s="12"/>
      <c r="BI991" s="12"/>
      <c r="BJ991" s="12"/>
      <c r="BK991" s="12"/>
      <c r="BL991" s="12"/>
    </row>
    <row r="992" spans="1:64" ht="12" hidden="1" customHeight="1" outlineLevel="1">
      <c r="A992" s="9"/>
      <c r="B992" s="9"/>
      <c r="C992" s="9"/>
      <c r="D992" s="270" t="str">
        <f>Asset5</f>
        <v>Towers and Conductor</v>
      </c>
      <c r="E992" s="9"/>
      <c r="F992" s="9"/>
      <c r="G992" s="201">
        <f t="shared" si="229"/>
        <v>29.136429910590962</v>
      </c>
      <c r="H992" s="111">
        <f t="shared" si="229"/>
        <v>38.336964467510484</v>
      </c>
      <c r="I992" s="111">
        <f t="shared" si="229"/>
        <v>22.077443804077546</v>
      </c>
      <c r="J992" s="111">
        <f t="shared" si="229"/>
        <v>27.882009043355993</v>
      </c>
      <c r="K992" s="111">
        <f t="shared" si="229"/>
        <v>32.517014855540225</v>
      </c>
      <c r="L992" s="111">
        <f t="shared" si="229"/>
        <v>23.846611417629987</v>
      </c>
      <c r="M992" s="111">
        <f t="shared" ref="M992" si="233">M766*M$6</f>
        <v>27.549335405690073</v>
      </c>
      <c r="N992" s="111">
        <f>IF(COUNT($H992:M992)&gt;=Input!$Y$7,0,N766*N$6)</f>
        <v>0</v>
      </c>
      <c r="O992" s="111">
        <f>IF(COUNT($H992:N992)&gt;=Input!$Y$7,0,O766*O$6)</f>
        <v>0</v>
      </c>
      <c r="P992" s="111">
        <f>IF(COUNT($H992:O992)&gt;=Input!$Y$7,0,P766*P$6)</f>
        <v>0</v>
      </c>
      <c r="Q992" s="111">
        <f>IF(COUNT($H992:P992)&gt;=Input!$Y$7,0,Q766*Q$6)</f>
        <v>0</v>
      </c>
      <c r="R992" s="9"/>
      <c r="S992" s="12"/>
      <c r="T992" s="12"/>
      <c r="U992" s="12"/>
      <c r="V992" s="12"/>
      <c r="W992" s="12"/>
      <c r="X992" s="12"/>
      <c r="Y992" s="12"/>
      <c r="Z992" s="12"/>
      <c r="AA992" s="221"/>
      <c r="AB992" s="221"/>
      <c r="AC992" s="221"/>
      <c r="AD992" s="221"/>
      <c r="AE992" s="221"/>
      <c r="AF992" s="221"/>
      <c r="AG992" s="221"/>
      <c r="AH992" s="221"/>
      <c r="AI992" s="221"/>
      <c r="AJ992" s="221"/>
      <c r="AK992" s="221"/>
      <c r="AL992" s="221"/>
      <c r="AM992" s="221"/>
      <c r="AN992" s="221"/>
      <c r="AO992" s="221"/>
      <c r="AP992" s="221"/>
      <c r="AQ992" s="221"/>
      <c r="AR992" s="221"/>
      <c r="AS992" s="221"/>
      <c r="AT992" s="221"/>
      <c r="AU992" s="221"/>
      <c r="AV992" s="221"/>
      <c r="AW992" s="221"/>
      <c r="AX992" s="221"/>
      <c r="AY992" s="221"/>
      <c r="AZ992" s="221"/>
      <c r="BA992" s="221"/>
      <c r="BB992" s="221"/>
      <c r="BC992" s="221"/>
      <c r="BD992" s="12"/>
      <c r="BE992" s="12"/>
      <c r="BF992" s="12"/>
      <c r="BG992" s="12"/>
      <c r="BH992" s="12"/>
      <c r="BI992" s="12"/>
      <c r="BJ992" s="12"/>
      <c r="BK992" s="12"/>
      <c r="BL992" s="12"/>
    </row>
    <row r="993" spans="1:64" hidden="1" outlineLevel="1">
      <c r="A993" s="9"/>
      <c r="B993" s="9"/>
      <c r="C993" s="9"/>
      <c r="D993" s="270" t="str">
        <f>Asset6</f>
        <v>Establishment</v>
      </c>
      <c r="E993" s="9"/>
      <c r="F993" s="9"/>
      <c r="G993" s="201">
        <f t="shared" si="229"/>
        <v>2.3618110593105346</v>
      </c>
      <c r="H993" s="111">
        <f t="shared" si="229"/>
        <v>3.6783350531194938</v>
      </c>
      <c r="I993" s="111">
        <f t="shared" si="229"/>
        <v>2.3705760983482431</v>
      </c>
      <c r="J993" s="111">
        <f t="shared" si="229"/>
        <v>3.235285773138743</v>
      </c>
      <c r="K993" s="111">
        <f t="shared" si="229"/>
        <v>3.9394904271210907</v>
      </c>
      <c r="L993" s="111">
        <f t="shared" si="229"/>
        <v>2.9205293048174967</v>
      </c>
      <c r="M993" s="111">
        <f t="shared" ref="M993" si="234">M767*M$6</f>
        <v>3.8046640789978037</v>
      </c>
      <c r="N993" s="111">
        <f>IF(COUNT($H993:M993)&gt;=Input!$Y$7,0,N767*N$6)</f>
        <v>0</v>
      </c>
      <c r="O993" s="111">
        <f>IF(COUNT($H993:N993)&gt;=Input!$Y$7,0,O767*O$6)</f>
        <v>0</v>
      </c>
      <c r="P993" s="111">
        <f>IF(COUNT($H993:O993)&gt;=Input!$Y$7,0,P767*P$6)</f>
        <v>0</v>
      </c>
      <c r="Q993" s="111">
        <f>IF(COUNT($H993:P993)&gt;=Input!$Y$7,0,Q767*Q$6)</f>
        <v>0</v>
      </c>
      <c r="R993" s="9"/>
      <c r="S993" s="12"/>
      <c r="T993" s="12"/>
      <c r="U993" s="12"/>
      <c r="V993" s="12"/>
      <c r="W993" s="12"/>
      <c r="X993" s="12"/>
      <c r="Y993" s="12"/>
      <c r="Z993" s="12"/>
      <c r="AA993" s="221"/>
      <c r="AB993" s="221"/>
      <c r="AC993" s="221"/>
      <c r="AD993" s="221"/>
      <c r="AE993" s="221"/>
      <c r="AF993" s="221"/>
      <c r="AG993" s="221"/>
      <c r="AH993" s="221"/>
      <c r="AI993" s="221"/>
      <c r="AJ993" s="221"/>
      <c r="AK993" s="221"/>
      <c r="AL993" s="221"/>
      <c r="AM993" s="221"/>
      <c r="AN993" s="221"/>
      <c r="AO993" s="221"/>
      <c r="AP993" s="221"/>
      <c r="AQ993" s="221"/>
      <c r="AR993" s="221"/>
      <c r="AS993" s="221"/>
      <c r="AT993" s="221"/>
      <c r="AU993" s="221"/>
      <c r="AV993" s="221"/>
      <c r="AW993" s="221"/>
      <c r="AX993" s="221"/>
      <c r="AY993" s="221"/>
      <c r="AZ993" s="221"/>
      <c r="BA993" s="221"/>
      <c r="BB993" s="221"/>
      <c r="BC993" s="221"/>
      <c r="BD993" s="12"/>
      <c r="BE993" s="12"/>
      <c r="BF993" s="12"/>
      <c r="BG993" s="12"/>
      <c r="BH993" s="12"/>
      <c r="BI993" s="12"/>
      <c r="BJ993" s="12"/>
      <c r="BK993" s="12"/>
      <c r="BL993" s="12"/>
    </row>
    <row r="994" spans="1:64" hidden="1" outlineLevel="1">
      <c r="A994" s="9"/>
      <c r="B994" s="9"/>
      <c r="C994" s="9"/>
      <c r="D994" s="270" t="str">
        <f>Asset7</f>
        <v>Communications</v>
      </c>
      <c r="E994" s="9"/>
      <c r="F994" s="9"/>
      <c r="G994" s="201">
        <f t="shared" si="229"/>
        <v>1.0869343410933741</v>
      </c>
      <c r="H994" s="111">
        <f t="shared" si="229"/>
        <v>0.25299386288073927</v>
      </c>
      <c r="I994" s="111">
        <f t="shared" si="229"/>
        <v>0.11910201313613439</v>
      </c>
      <c r="J994" s="111">
        <f t="shared" si="229"/>
        <v>0.15795307151277971</v>
      </c>
      <c r="K994" s="111">
        <f t="shared" si="229"/>
        <v>0.50804597979945931</v>
      </c>
      <c r="L994" s="111">
        <f t="shared" si="229"/>
        <v>0.45917159789267376</v>
      </c>
      <c r="M994" s="111">
        <f t="shared" ref="M994" si="235">M768*M$6</f>
        <v>0.59901017722713767</v>
      </c>
      <c r="N994" s="111">
        <f>IF(COUNT($H994:M994)&gt;=Input!$Y$7,0,N768*N$6)</f>
        <v>0</v>
      </c>
      <c r="O994" s="111">
        <f>IF(COUNT($H994:N994)&gt;=Input!$Y$7,0,O768*O$6)</f>
        <v>0</v>
      </c>
      <c r="P994" s="111">
        <f>IF(COUNT($H994:O994)&gt;=Input!$Y$7,0,P768*P$6)</f>
        <v>0</v>
      </c>
      <c r="Q994" s="111">
        <f>IF(COUNT($H994:P994)&gt;=Input!$Y$7,0,Q768*Q$6)</f>
        <v>0</v>
      </c>
      <c r="R994" s="9"/>
      <c r="S994" s="9"/>
      <c r="T994" s="9"/>
      <c r="U994" s="9"/>
      <c r="V994" s="9"/>
      <c r="W994" s="9"/>
      <c r="X994" s="9"/>
      <c r="Y994" s="9"/>
      <c r="Z994" s="9"/>
      <c r="AB994" s="198"/>
      <c r="AC994" s="198"/>
      <c r="AD994" s="198"/>
      <c r="AE994" s="198"/>
      <c r="AF994" s="198"/>
      <c r="AG994" s="198"/>
      <c r="AH994" s="198"/>
      <c r="AI994" s="198"/>
      <c r="AJ994" s="198"/>
      <c r="AK994" s="198"/>
      <c r="AL994" s="198"/>
      <c r="AM994" s="198"/>
      <c r="AN994" s="198"/>
      <c r="AO994" s="198"/>
      <c r="AP994" s="198"/>
      <c r="AQ994" s="198"/>
      <c r="AR994" s="198"/>
      <c r="AS994" s="198"/>
      <c r="AT994" s="198"/>
      <c r="AU994" s="198"/>
      <c r="AV994" s="198"/>
      <c r="AW994" s="198"/>
      <c r="AX994" s="198"/>
      <c r="AY994" s="198"/>
      <c r="AZ994" s="198"/>
      <c r="BA994" s="198"/>
      <c r="BB994" s="198"/>
      <c r="BC994" s="198"/>
      <c r="BD994" s="9"/>
      <c r="BE994" s="9"/>
      <c r="BF994" s="9"/>
      <c r="BG994" s="9"/>
      <c r="BH994" s="9"/>
      <c r="BI994" s="9"/>
      <c r="BJ994" s="9"/>
      <c r="BK994" s="9"/>
      <c r="BL994" s="9"/>
    </row>
    <row r="995" spans="1:64" hidden="1" outlineLevel="1">
      <c r="A995" s="9"/>
      <c r="B995" s="9"/>
      <c r="C995" s="9"/>
      <c r="D995" s="270" t="str">
        <f>Asset8</f>
        <v>Inventory</v>
      </c>
      <c r="E995" s="9"/>
      <c r="F995" s="9"/>
      <c r="G995" s="201">
        <f t="shared" si="229"/>
        <v>0.13905863325008744</v>
      </c>
      <c r="H995" s="111">
        <f t="shared" si="229"/>
        <v>0.27048693951064479</v>
      </c>
      <c r="I995" s="111">
        <f t="shared" si="229"/>
        <v>0.16045835394699282</v>
      </c>
      <c r="J995" s="111">
        <f t="shared" si="229"/>
        <v>0.20630359793184785</v>
      </c>
      <c r="K995" s="111">
        <f t="shared" si="229"/>
        <v>0.24756431751821667</v>
      </c>
      <c r="L995" s="111">
        <f t="shared" si="229"/>
        <v>0.18130461819581847</v>
      </c>
      <c r="M995" s="111">
        <f t="shared" ref="M995" si="236">M769*M$6</f>
        <v>0.21014853472697018</v>
      </c>
      <c r="N995" s="111">
        <f>IF(COUNT($H995:M995)&gt;=Input!$Y$7,0,N769*N$6)</f>
        <v>0</v>
      </c>
      <c r="O995" s="111">
        <f>IF(COUNT($H995:N995)&gt;=Input!$Y$7,0,O769*O$6)</f>
        <v>0</v>
      </c>
      <c r="P995" s="111">
        <f>IF(COUNT($H995:O995)&gt;=Input!$Y$7,0,P769*P$6)</f>
        <v>0</v>
      </c>
      <c r="Q995" s="111">
        <f>IF(COUNT($H995:P995)&gt;=Input!$Y$7,0,Q769*Q$6)</f>
        <v>0</v>
      </c>
      <c r="R995" s="9"/>
      <c r="S995" s="9"/>
      <c r="T995" s="9"/>
      <c r="U995" s="9"/>
      <c r="V995" s="9"/>
      <c r="W995" s="9"/>
      <c r="X995" s="9"/>
      <c r="Y995" s="9"/>
      <c r="Z995" s="9"/>
      <c r="AB995" s="198"/>
      <c r="AC995" s="198"/>
      <c r="AD995" s="198"/>
      <c r="AE995" s="198"/>
      <c r="AF995" s="198"/>
      <c r="AG995" s="198"/>
      <c r="AH995" s="198"/>
      <c r="AI995" s="198"/>
      <c r="AJ995" s="198"/>
      <c r="AK995" s="198"/>
      <c r="AL995" s="198"/>
      <c r="AM995" s="198"/>
      <c r="AN995" s="198"/>
      <c r="AO995" s="198"/>
      <c r="AP995" s="198"/>
      <c r="AQ995" s="198"/>
      <c r="AR995" s="198"/>
      <c r="AS995" s="198"/>
      <c r="AT995" s="198"/>
      <c r="AU995" s="198"/>
      <c r="AV995" s="198"/>
      <c r="AW995" s="198"/>
      <c r="AX995" s="198"/>
      <c r="AY995" s="198"/>
      <c r="AZ995" s="198"/>
      <c r="BA995" s="198"/>
      <c r="BB995" s="198"/>
      <c r="BC995" s="198"/>
      <c r="BD995" s="9"/>
      <c r="BE995" s="9"/>
      <c r="BF995" s="9"/>
      <c r="BG995" s="9"/>
      <c r="BH995" s="9"/>
      <c r="BI995" s="9"/>
      <c r="BJ995" s="9"/>
      <c r="BK995" s="9"/>
      <c r="BL995" s="9"/>
    </row>
    <row r="996" spans="1:64" hidden="1" outlineLevel="1">
      <c r="A996" s="9"/>
      <c r="B996" s="9"/>
      <c r="C996" s="9"/>
      <c r="D996" s="270" t="str">
        <f>Asset9</f>
        <v>IT</v>
      </c>
      <c r="E996" s="9"/>
      <c r="F996" s="9"/>
      <c r="G996" s="201">
        <f t="shared" si="229"/>
        <v>0.47753362125339649</v>
      </c>
      <c r="H996" s="111">
        <f t="shared" si="229"/>
        <v>1.5710426499883721</v>
      </c>
      <c r="I996" s="111">
        <f t="shared" si="229"/>
        <v>0.86527900160285587</v>
      </c>
      <c r="J996" s="111">
        <f t="shared" si="229"/>
        <v>1.2712866101304192</v>
      </c>
      <c r="K996" s="111">
        <f t="shared" si="229"/>
        <v>1.4004718407640453</v>
      </c>
      <c r="L996" s="111">
        <f t="shared" si="229"/>
        <v>1.0453727168713569</v>
      </c>
      <c r="M996" s="111">
        <f t="shared" ref="M996" si="237">M770*M$6</f>
        <v>1.1637211506045508</v>
      </c>
      <c r="N996" s="111">
        <f>IF(COUNT($H996:M996)&gt;=Input!$Y$7,0,N770*N$6)</f>
        <v>0</v>
      </c>
      <c r="O996" s="111">
        <f>IF(COUNT($H996:N996)&gt;=Input!$Y$7,0,O770*O$6)</f>
        <v>0</v>
      </c>
      <c r="P996" s="111">
        <f>IF(COUNT($H996:O996)&gt;=Input!$Y$7,0,P770*P$6)</f>
        <v>0</v>
      </c>
      <c r="Q996" s="111">
        <f>IF(COUNT($H996:P996)&gt;=Input!$Y$7,0,Q770*Q$6)</f>
        <v>0</v>
      </c>
      <c r="R996" s="9"/>
      <c r="S996" s="9"/>
      <c r="T996" s="9"/>
      <c r="U996" s="9"/>
      <c r="V996" s="9"/>
      <c r="W996" s="9"/>
      <c r="X996" s="9"/>
      <c r="Y996" s="9"/>
      <c r="Z996" s="9"/>
      <c r="AB996" s="198"/>
      <c r="AC996" s="198"/>
      <c r="AD996" s="198"/>
      <c r="AE996" s="198"/>
      <c r="AF996" s="198"/>
      <c r="AG996" s="198"/>
      <c r="AH996" s="198"/>
      <c r="AI996" s="198"/>
      <c r="AJ996" s="198"/>
      <c r="AK996" s="198"/>
      <c r="AL996" s="198"/>
      <c r="AM996" s="198"/>
      <c r="AN996" s="198"/>
      <c r="AO996" s="198"/>
      <c r="AP996" s="198"/>
      <c r="AQ996" s="198"/>
      <c r="AR996" s="198"/>
      <c r="AS996" s="198"/>
      <c r="AT996" s="198"/>
      <c r="AU996" s="198"/>
      <c r="AV996" s="198"/>
      <c r="AW996" s="198"/>
      <c r="AX996" s="198"/>
      <c r="AY996" s="198"/>
      <c r="AZ996" s="198"/>
      <c r="BA996" s="198"/>
      <c r="BB996" s="198"/>
      <c r="BC996" s="198"/>
      <c r="BD996" s="9"/>
      <c r="BE996" s="9"/>
      <c r="BF996" s="9"/>
      <c r="BG996" s="9"/>
      <c r="BH996" s="9"/>
      <c r="BI996" s="9"/>
      <c r="BJ996" s="9"/>
      <c r="BK996" s="9"/>
      <c r="BL996" s="9"/>
    </row>
    <row r="997" spans="1:64" hidden="1" outlineLevel="1">
      <c r="A997" s="9"/>
      <c r="B997" s="9"/>
      <c r="C997" s="9"/>
      <c r="D997" s="270" t="str">
        <f>Asset10</f>
        <v>Vehicles</v>
      </c>
      <c r="E997" s="9"/>
      <c r="F997" s="9"/>
      <c r="G997" s="201">
        <f t="shared" si="229"/>
        <v>0.11536461816076168</v>
      </c>
      <c r="H997" s="111">
        <f t="shared" si="229"/>
        <v>0.15459121294056183</v>
      </c>
      <c r="I997" s="111">
        <f t="shared" si="229"/>
        <v>7.0648682919886741E-2</v>
      </c>
      <c r="J997" s="111">
        <f t="shared" si="229"/>
        <v>7.8625651572262895E-2</v>
      </c>
      <c r="K997" s="111">
        <f t="shared" si="229"/>
        <v>6.2127036612789011E-2</v>
      </c>
      <c r="L997" s="111">
        <f t="shared" si="229"/>
        <v>4.3104746570628502E-2</v>
      </c>
      <c r="M997" s="111">
        <f t="shared" ref="M997" si="238">M771*M$6</f>
        <v>6.6056872670501629E-2</v>
      </c>
      <c r="N997" s="111">
        <f>IF(COUNT($H997:M997)&gt;=Input!$Y$7,0,N771*N$6)</f>
        <v>0</v>
      </c>
      <c r="O997" s="111">
        <f>IF(COUNT($H997:N997)&gt;=Input!$Y$7,0,O771*O$6)</f>
        <v>0</v>
      </c>
      <c r="P997" s="111">
        <f>IF(COUNT($H997:O997)&gt;=Input!$Y$7,0,P771*P$6)</f>
        <v>0</v>
      </c>
      <c r="Q997" s="111">
        <f>IF(COUNT($H997:P997)&gt;=Input!$Y$7,0,Q771*Q$6)</f>
        <v>0</v>
      </c>
      <c r="R997" s="9"/>
      <c r="S997" s="9"/>
      <c r="T997" s="9"/>
      <c r="U997" s="9"/>
      <c r="V997" s="9"/>
      <c r="W997" s="9"/>
      <c r="X997" s="9"/>
      <c r="Y997" s="9"/>
      <c r="Z997" s="9"/>
      <c r="AB997" s="198"/>
      <c r="AC997" s="198"/>
      <c r="AD997" s="198"/>
      <c r="AE997" s="198"/>
      <c r="AF997" s="198"/>
      <c r="AG997" s="198"/>
      <c r="AH997" s="198"/>
      <c r="AI997" s="198"/>
      <c r="AJ997" s="198"/>
      <c r="AK997" s="198"/>
      <c r="AL997" s="198"/>
      <c r="AM997" s="198"/>
      <c r="AN997" s="198"/>
      <c r="AO997" s="198"/>
      <c r="AP997" s="198"/>
      <c r="AQ997" s="198"/>
      <c r="AR997" s="198"/>
      <c r="AS997" s="198"/>
      <c r="AT997" s="198"/>
      <c r="AU997" s="198"/>
      <c r="AV997" s="198"/>
      <c r="AW997" s="198"/>
      <c r="AX997" s="198"/>
      <c r="AY997" s="198"/>
      <c r="AZ997" s="198"/>
      <c r="BA997" s="198"/>
      <c r="BB997" s="198"/>
      <c r="BC997" s="198"/>
      <c r="BD997" s="9"/>
      <c r="BE997" s="9"/>
      <c r="BF997" s="9"/>
      <c r="BG997" s="9"/>
      <c r="BH997" s="9"/>
      <c r="BI997" s="9"/>
      <c r="BJ997" s="9"/>
      <c r="BK997" s="9"/>
      <c r="BL997" s="9"/>
    </row>
    <row r="998" spans="1:64" hidden="1" outlineLevel="1">
      <c r="A998" s="9"/>
      <c r="B998" s="9"/>
      <c r="C998" s="9"/>
      <c r="D998" s="270" t="str">
        <f>Asset11</f>
        <v>other</v>
      </c>
      <c r="E998" s="9"/>
      <c r="F998" s="9"/>
      <c r="G998" s="201">
        <f t="shared" si="229"/>
        <v>0.11465249108919226</v>
      </c>
      <c r="H998" s="111">
        <f t="shared" si="229"/>
        <v>0.45718726555621908</v>
      </c>
      <c r="I998" s="111">
        <f t="shared" si="229"/>
        <v>0.24507345259556762</v>
      </c>
      <c r="J998" s="111">
        <f t="shared" si="229"/>
        <v>0.32002861133954907</v>
      </c>
      <c r="K998" s="111">
        <f t="shared" si="229"/>
        <v>0.47036909753523998</v>
      </c>
      <c r="L998" s="111">
        <f t="shared" si="229"/>
        <v>0.35261713211391055</v>
      </c>
      <c r="M998" s="111">
        <f t="shared" ref="M998" si="239">M772*M$6</f>
        <v>0.47037329061494709</v>
      </c>
      <c r="N998" s="111">
        <f>IF(COUNT($H998:M998)&gt;=Input!$Y$7,0,N772*N$6)</f>
        <v>0</v>
      </c>
      <c r="O998" s="111">
        <f>IF(COUNT($H998:N998)&gt;=Input!$Y$7,0,O772*O$6)</f>
        <v>0</v>
      </c>
      <c r="P998" s="111">
        <f>IF(COUNT($H998:O998)&gt;=Input!$Y$7,0,P772*P$6)</f>
        <v>0</v>
      </c>
      <c r="Q998" s="111">
        <f>IF(COUNT($H998:P998)&gt;=Input!$Y$7,0,Q772*Q$6)</f>
        <v>0</v>
      </c>
      <c r="R998" s="9"/>
      <c r="S998" s="9"/>
      <c r="T998" s="9"/>
      <c r="U998" s="9"/>
      <c r="V998" s="9"/>
      <c r="W998" s="9"/>
      <c r="X998" s="9"/>
      <c r="Y998" s="9"/>
      <c r="Z998" s="9"/>
      <c r="AB998" s="198"/>
      <c r="AC998" s="198"/>
      <c r="AD998" s="198"/>
      <c r="AE998" s="198"/>
      <c r="AF998" s="198"/>
      <c r="AG998" s="198"/>
      <c r="AH998" s="198"/>
      <c r="AI998" s="198"/>
      <c r="AJ998" s="198"/>
      <c r="AK998" s="198"/>
      <c r="AL998" s="198"/>
      <c r="AM998" s="198"/>
      <c r="AN998" s="198"/>
      <c r="AO998" s="198"/>
      <c r="AP998" s="198"/>
      <c r="AQ998" s="198"/>
      <c r="AR998" s="198"/>
      <c r="AS998" s="198"/>
      <c r="AT998" s="198"/>
      <c r="AU998" s="198"/>
      <c r="AV998" s="198"/>
      <c r="AW998" s="198"/>
      <c r="AX998" s="198"/>
      <c r="AY998" s="198"/>
      <c r="AZ998" s="198"/>
      <c r="BA998" s="198"/>
      <c r="BB998" s="198"/>
      <c r="BC998" s="198"/>
      <c r="BD998" s="9"/>
      <c r="BE998" s="9"/>
      <c r="BF998" s="9"/>
      <c r="BG998" s="9"/>
      <c r="BH998" s="9"/>
      <c r="BI998" s="9"/>
      <c r="BJ998" s="9"/>
      <c r="BK998" s="9"/>
      <c r="BL998" s="9"/>
    </row>
    <row r="999" spans="1:64" hidden="1" outlineLevel="1">
      <c r="A999" s="9"/>
      <c r="B999" s="9"/>
      <c r="C999" s="9"/>
      <c r="D999" s="270" t="str">
        <f>Asset12</f>
        <v>premises</v>
      </c>
      <c r="E999" s="9"/>
      <c r="F999" s="9"/>
      <c r="G999" s="201">
        <f t="shared" si="229"/>
        <v>0.15577073064711569</v>
      </c>
      <c r="H999" s="111">
        <f t="shared" si="229"/>
        <v>0.30983909687511657</v>
      </c>
      <c r="I999" s="111">
        <f t="shared" si="229"/>
        <v>0.15332700510085603</v>
      </c>
      <c r="J999" s="111">
        <f t="shared" si="229"/>
        <v>0.16770860718303687</v>
      </c>
      <c r="K999" s="111">
        <f t="shared" si="229"/>
        <v>0.15983018242999231</v>
      </c>
      <c r="L999" s="111">
        <f t="shared" si="229"/>
        <v>9.6146342775765753E-2</v>
      </c>
      <c r="M999" s="111">
        <f t="shared" ref="M999" si="240">M773*M$6</f>
        <v>8.4536642214623495E-2</v>
      </c>
      <c r="N999" s="111">
        <f>IF(COUNT($H999:M999)&gt;=Input!$Y$7,0,N773*N$6)</f>
        <v>0</v>
      </c>
      <c r="O999" s="111">
        <f>IF(COUNT($H999:N999)&gt;=Input!$Y$7,0,O773*O$6)</f>
        <v>0</v>
      </c>
      <c r="P999" s="111">
        <f>IF(COUNT($H999:O999)&gt;=Input!$Y$7,0,P773*P$6)</f>
        <v>0</v>
      </c>
      <c r="Q999" s="111">
        <f>IF(COUNT($H999:P999)&gt;=Input!$Y$7,0,Q773*Q$6)</f>
        <v>0</v>
      </c>
      <c r="R999" s="9"/>
      <c r="S999" s="9"/>
      <c r="T999" s="9"/>
      <c r="U999" s="9"/>
      <c r="V999" s="9"/>
      <c r="W999" s="9"/>
      <c r="X999" s="9"/>
      <c r="Y999" s="9"/>
      <c r="Z999" s="9"/>
      <c r="AB999" s="198"/>
      <c r="AC999" s="198"/>
      <c r="AD999" s="198"/>
      <c r="AE999" s="198"/>
      <c r="AF999" s="198"/>
      <c r="AG999" s="198"/>
      <c r="AH999" s="198"/>
      <c r="AI999" s="198"/>
      <c r="AJ999" s="198"/>
      <c r="AK999" s="198"/>
      <c r="AL999" s="198"/>
      <c r="AM999" s="198"/>
      <c r="AN999" s="198"/>
      <c r="AO999" s="198"/>
      <c r="AP999" s="198"/>
      <c r="AQ999" s="198"/>
      <c r="AR999" s="198"/>
      <c r="AS999" s="198"/>
      <c r="AT999" s="198"/>
      <c r="AU999" s="198"/>
      <c r="AV999" s="198"/>
      <c r="AW999" s="198"/>
      <c r="AX999" s="198"/>
      <c r="AY999" s="198"/>
      <c r="AZ999" s="198"/>
      <c r="BA999" s="198"/>
      <c r="BB999" s="198"/>
      <c r="BC999" s="198"/>
      <c r="BD999" s="9"/>
      <c r="BE999" s="9"/>
      <c r="BF999" s="9"/>
      <c r="BG999" s="9"/>
      <c r="BH999" s="9"/>
      <c r="BI999" s="9"/>
      <c r="BJ999" s="9"/>
      <c r="BK999" s="9"/>
      <c r="BL999" s="9"/>
    </row>
    <row r="1000" spans="1:64" hidden="1" outlineLevel="1">
      <c r="A1000" s="9"/>
      <c r="B1000" s="9"/>
      <c r="C1000" s="9"/>
      <c r="D1000" s="270" t="str">
        <f>Asset13</f>
        <v>Land</v>
      </c>
      <c r="E1000" s="9"/>
      <c r="F1000" s="9"/>
      <c r="G1000" s="201">
        <f t="shared" si="229"/>
        <v>2.8512679855595553</v>
      </c>
      <c r="H1000" s="111">
        <f t="shared" si="229"/>
        <v>3.528825378559989</v>
      </c>
      <c r="I1000" s="111">
        <f t="shared" si="229"/>
        <v>2.0933709872813515</v>
      </c>
      <c r="J1000" s="111">
        <f t="shared" si="229"/>
        <v>2.6967963081813298</v>
      </c>
      <c r="K1000" s="111">
        <f t="shared" si="229"/>
        <v>3.2207388667916224</v>
      </c>
      <c r="L1000" s="111">
        <f t="shared" si="229"/>
        <v>2.3363075694061086</v>
      </c>
      <c r="M1000" s="111">
        <f t="shared" ref="M1000" si="241">M774*M$6</f>
        <v>2.6528242494545302</v>
      </c>
      <c r="N1000" s="111">
        <f>IF(COUNT($H1000:M1000)&gt;=Input!$Y$7,0,N774*N$6)</f>
        <v>0</v>
      </c>
      <c r="O1000" s="111">
        <f>IF(COUNT($H1000:N1000)&gt;=Input!$Y$7,0,O774*O$6)</f>
        <v>0</v>
      </c>
      <c r="P1000" s="111">
        <f>IF(COUNT($H1000:O1000)&gt;=Input!$Y$7,0,P774*P$6)</f>
        <v>0</v>
      </c>
      <c r="Q1000" s="111">
        <f>IF(COUNT($H1000:P1000)&gt;=Input!$Y$7,0,Q774*Q$6)</f>
        <v>0</v>
      </c>
      <c r="R1000" s="9"/>
      <c r="S1000" s="9"/>
      <c r="T1000" s="9"/>
      <c r="U1000" s="9"/>
      <c r="V1000" s="9"/>
      <c r="W1000" s="9"/>
      <c r="X1000" s="9"/>
      <c r="Y1000" s="9"/>
      <c r="Z1000" s="9"/>
      <c r="AB1000" s="198"/>
      <c r="AC1000" s="198"/>
      <c r="AD1000" s="198"/>
      <c r="AE1000" s="198"/>
      <c r="AF1000" s="198"/>
      <c r="AG1000" s="198"/>
      <c r="AH1000" s="198"/>
      <c r="AI1000" s="198"/>
      <c r="AJ1000" s="198"/>
      <c r="AK1000" s="198"/>
      <c r="AL1000" s="198"/>
      <c r="AM1000" s="198"/>
      <c r="AN1000" s="198"/>
      <c r="AO1000" s="198"/>
      <c r="AP1000" s="198"/>
      <c r="AQ1000" s="198"/>
      <c r="AR1000" s="198"/>
      <c r="AS1000" s="198"/>
      <c r="AT1000" s="198"/>
      <c r="AU1000" s="198"/>
      <c r="AV1000" s="198"/>
      <c r="AW1000" s="198"/>
      <c r="AX1000" s="198"/>
      <c r="AY1000" s="198"/>
      <c r="AZ1000" s="198"/>
      <c r="BA1000" s="198"/>
      <c r="BB1000" s="198"/>
      <c r="BC1000" s="198"/>
      <c r="BD1000" s="9"/>
      <c r="BE1000" s="9"/>
      <c r="BF1000" s="9"/>
      <c r="BG1000" s="9"/>
      <c r="BH1000" s="9"/>
      <c r="BI1000" s="9"/>
      <c r="BJ1000" s="9"/>
      <c r="BK1000" s="9"/>
      <c r="BL1000" s="9"/>
    </row>
    <row r="1001" spans="1:64" hidden="1" outlineLevel="1">
      <c r="A1001" s="9"/>
      <c r="B1001" s="9"/>
      <c r="C1001" s="9"/>
      <c r="D1001" s="270" t="str">
        <f>Asset14</f>
        <v>Easements</v>
      </c>
      <c r="E1001" s="9"/>
      <c r="F1001" s="9"/>
      <c r="G1001" s="201">
        <f t="shared" si="229"/>
        <v>3.1395481256317552</v>
      </c>
      <c r="H1001" s="111">
        <f t="shared" si="229"/>
        <v>4.0158981762199319</v>
      </c>
      <c r="I1001" s="111">
        <f t="shared" si="229"/>
        <v>2.3823124774186062</v>
      </c>
      <c r="J1001" s="111">
        <f t="shared" si="229"/>
        <v>3.0629731852524928</v>
      </c>
      <c r="K1001" s="111">
        <f t="shared" si="229"/>
        <v>3.6755678223029795</v>
      </c>
      <c r="L1001" s="111">
        <f t="shared" si="229"/>
        <v>2.691815312303405</v>
      </c>
      <c r="M1001" s="111">
        <f t="shared" ref="M1001" si="242">M775*M$6</f>
        <v>3.1200586574425646</v>
      </c>
      <c r="N1001" s="111">
        <f>IF(COUNT($H1001:M1001)&gt;=Input!$Y$7,0,N775*N$6)</f>
        <v>0</v>
      </c>
      <c r="O1001" s="111">
        <f>IF(COUNT($H1001:N1001)&gt;=Input!$Y$7,0,O775*O$6)</f>
        <v>0</v>
      </c>
      <c r="P1001" s="111">
        <f>IF(COUNT($H1001:O1001)&gt;=Input!$Y$7,0,P775*P$6)</f>
        <v>0</v>
      </c>
      <c r="Q1001" s="111">
        <f>IF(COUNT($H1001:P1001)&gt;=Input!$Y$7,0,Q775*Q$6)</f>
        <v>0</v>
      </c>
      <c r="R1001" s="9"/>
      <c r="S1001" s="9"/>
      <c r="T1001" s="9"/>
      <c r="U1001" s="9"/>
      <c r="V1001" s="9"/>
      <c r="W1001" s="9"/>
      <c r="X1001" s="9"/>
      <c r="Y1001" s="9"/>
      <c r="Z1001" s="9"/>
      <c r="AB1001" s="198"/>
      <c r="AC1001" s="198"/>
      <c r="AD1001" s="198"/>
      <c r="AE1001" s="198"/>
      <c r="AF1001" s="198"/>
      <c r="AG1001" s="198"/>
      <c r="AH1001" s="198"/>
      <c r="AI1001" s="198"/>
      <c r="AJ1001" s="198"/>
      <c r="AK1001" s="198"/>
      <c r="AL1001" s="198"/>
      <c r="AM1001" s="198"/>
      <c r="AN1001" s="198"/>
      <c r="AO1001" s="198"/>
      <c r="AP1001" s="198"/>
      <c r="AQ1001" s="198"/>
      <c r="AR1001" s="198"/>
      <c r="AS1001" s="198"/>
      <c r="AT1001" s="198"/>
      <c r="AU1001" s="198"/>
      <c r="AV1001" s="198"/>
      <c r="AW1001" s="198"/>
      <c r="AX1001" s="198"/>
      <c r="AY1001" s="198"/>
      <c r="AZ1001" s="198"/>
      <c r="BA1001" s="198"/>
      <c r="BB1001" s="198"/>
      <c r="BC1001" s="198"/>
      <c r="BD1001" s="9"/>
      <c r="BE1001" s="9"/>
      <c r="BF1001" s="9"/>
      <c r="BG1001" s="9"/>
      <c r="BH1001" s="9"/>
      <c r="BI1001" s="9"/>
      <c r="BJ1001" s="9"/>
      <c r="BK1001" s="9"/>
      <c r="BL1001" s="9"/>
    </row>
    <row r="1002" spans="1:64" hidden="1" outlineLevel="1">
      <c r="A1002" s="9"/>
      <c r="B1002" s="9"/>
      <c r="C1002" s="9"/>
      <c r="D1002" s="270">
        <f>Asset15</f>
        <v>0</v>
      </c>
      <c r="E1002" s="9"/>
      <c r="F1002" s="9"/>
      <c r="G1002" s="201">
        <f t="shared" si="229"/>
        <v>0</v>
      </c>
      <c r="H1002" s="111">
        <f t="shared" si="229"/>
        <v>0</v>
      </c>
      <c r="I1002" s="111">
        <f t="shared" si="229"/>
        <v>0</v>
      </c>
      <c r="J1002" s="111">
        <f t="shared" si="229"/>
        <v>0</v>
      </c>
      <c r="K1002" s="111">
        <f t="shared" si="229"/>
        <v>0</v>
      </c>
      <c r="L1002" s="111">
        <f t="shared" si="229"/>
        <v>0</v>
      </c>
      <c r="M1002" s="111">
        <f t="shared" ref="M1002" si="243">M776*M$6</f>
        <v>0</v>
      </c>
      <c r="N1002" s="111">
        <f>IF(COUNT($H1002:M1002)&gt;=Input!$Y$7,0,N776*N$6)</f>
        <v>0</v>
      </c>
      <c r="O1002" s="111">
        <f>IF(COUNT($H1002:N1002)&gt;=Input!$Y$7,0,O776*O$6)</f>
        <v>0</v>
      </c>
      <c r="P1002" s="111">
        <f>IF(COUNT($H1002:O1002)&gt;=Input!$Y$7,0,P776*P$6)</f>
        <v>0</v>
      </c>
      <c r="Q1002" s="111">
        <f>IF(COUNT($H1002:P1002)&gt;=Input!$Y$7,0,Q776*Q$6)</f>
        <v>0</v>
      </c>
      <c r="R1002" s="9"/>
      <c r="S1002" s="9"/>
      <c r="T1002" s="9"/>
      <c r="U1002" s="9"/>
      <c r="V1002" s="9"/>
      <c r="W1002" s="9"/>
      <c r="X1002" s="9"/>
      <c r="Y1002" s="9"/>
      <c r="Z1002" s="9"/>
      <c r="AB1002" s="198"/>
      <c r="AC1002" s="198"/>
      <c r="AD1002" s="198"/>
      <c r="AE1002" s="198"/>
      <c r="AF1002" s="198"/>
      <c r="AG1002" s="198"/>
      <c r="AH1002" s="198"/>
      <c r="AI1002" s="198"/>
      <c r="AJ1002" s="198"/>
      <c r="AK1002" s="198"/>
      <c r="AL1002" s="198"/>
      <c r="AM1002" s="198"/>
      <c r="AN1002" s="198"/>
      <c r="AO1002" s="198"/>
      <c r="AP1002" s="198"/>
      <c r="AQ1002" s="198"/>
      <c r="AR1002" s="198"/>
      <c r="AS1002" s="198"/>
      <c r="AT1002" s="198"/>
      <c r="AU1002" s="198"/>
      <c r="AV1002" s="198"/>
      <c r="AW1002" s="198"/>
      <c r="AX1002" s="198"/>
      <c r="AY1002" s="198"/>
      <c r="AZ1002" s="198"/>
      <c r="BA1002" s="198"/>
      <c r="BB1002" s="198"/>
      <c r="BC1002" s="198"/>
      <c r="BD1002" s="9"/>
      <c r="BE1002" s="9"/>
      <c r="BF1002" s="9"/>
      <c r="BG1002" s="9"/>
      <c r="BH1002" s="9"/>
      <c r="BI1002" s="9"/>
      <c r="BJ1002" s="9"/>
      <c r="BK1002" s="9"/>
      <c r="BL1002" s="9"/>
    </row>
    <row r="1003" spans="1:64" hidden="1" outlineLevel="1">
      <c r="A1003" s="9"/>
      <c r="B1003" s="9"/>
      <c r="C1003" s="9"/>
      <c r="D1003" s="270">
        <f>Asset16</f>
        <v>0</v>
      </c>
      <c r="E1003" s="9"/>
      <c r="F1003" s="9"/>
      <c r="G1003" s="201">
        <f t="shared" si="229"/>
        <v>0</v>
      </c>
      <c r="H1003" s="111">
        <f t="shared" si="229"/>
        <v>0</v>
      </c>
      <c r="I1003" s="111">
        <f t="shared" si="229"/>
        <v>0</v>
      </c>
      <c r="J1003" s="111">
        <f t="shared" si="229"/>
        <v>0</v>
      </c>
      <c r="K1003" s="111">
        <f t="shared" si="229"/>
        <v>0</v>
      </c>
      <c r="L1003" s="111">
        <f t="shared" si="229"/>
        <v>0</v>
      </c>
      <c r="M1003" s="111">
        <f t="shared" ref="M1003" si="244">M777*M$6</f>
        <v>0</v>
      </c>
      <c r="N1003" s="111">
        <f>IF(COUNT($H1003:M1003)&gt;=Input!$Y$7,0,N777*N$6)</f>
        <v>0</v>
      </c>
      <c r="O1003" s="111">
        <f>IF(COUNT($H1003:N1003)&gt;=Input!$Y$7,0,O777*O$6)</f>
        <v>0</v>
      </c>
      <c r="P1003" s="111">
        <f>IF(COUNT($H1003:O1003)&gt;=Input!$Y$7,0,P777*P$6)</f>
        <v>0</v>
      </c>
      <c r="Q1003" s="111">
        <f>IF(COUNT($H1003:P1003)&gt;=Input!$Y$7,0,Q777*Q$6)</f>
        <v>0</v>
      </c>
      <c r="R1003" s="9"/>
      <c r="S1003" s="9"/>
      <c r="T1003" s="9"/>
      <c r="U1003" s="9"/>
      <c r="V1003" s="9"/>
      <c r="W1003" s="9"/>
      <c r="X1003" s="9"/>
      <c r="Y1003" s="9"/>
      <c r="Z1003" s="9"/>
      <c r="AB1003" s="198"/>
      <c r="AC1003" s="198"/>
      <c r="AD1003" s="198"/>
      <c r="AE1003" s="198"/>
      <c r="AF1003" s="198"/>
      <c r="AG1003" s="198"/>
      <c r="AH1003" s="198"/>
      <c r="AI1003" s="198"/>
      <c r="AJ1003" s="198"/>
      <c r="AK1003" s="198"/>
      <c r="AL1003" s="198"/>
      <c r="AM1003" s="198"/>
      <c r="AN1003" s="198"/>
      <c r="AO1003" s="198"/>
      <c r="AP1003" s="198"/>
      <c r="AQ1003" s="198"/>
      <c r="AR1003" s="198"/>
      <c r="AS1003" s="198"/>
      <c r="AT1003" s="198"/>
      <c r="AU1003" s="198"/>
      <c r="AV1003" s="198"/>
      <c r="AW1003" s="198"/>
      <c r="AX1003" s="198"/>
      <c r="AY1003" s="198"/>
      <c r="AZ1003" s="198"/>
      <c r="BA1003" s="198"/>
      <c r="BB1003" s="198"/>
      <c r="BC1003" s="198"/>
      <c r="BD1003" s="9"/>
      <c r="BE1003" s="9"/>
      <c r="BF1003" s="9"/>
      <c r="BG1003" s="9"/>
      <c r="BH1003" s="9"/>
      <c r="BI1003" s="9"/>
      <c r="BJ1003" s="9"/>
      <c r="BK1003" s="9"/>
      <c r="BL1003" s="9"/>
    </row>
    <row r="1004" spans="1:64" hidden="1" outlineLevel="1">
      <c r="A1004" s="9"/>
      <c r="B1004" s="9"/>
      <c r="C1004" s="9"/>
      <c r="D1004" s="270">
        <f>Asset17</f>
        <v>0</v>
      </c>
      <c r="E1004" s="9"/>
      <c r="F1004" s="9"/>
      <c r="G1004" s="201">
        <f t="shared" si="229"/>
        <v>0</v>
      </c>
      <c r="H1004" s="111">
        <f t="shared" si="229"/>
        <v>0</v>
      </c>
      <c r="I1004" s="111">
        <f t="shared" si="229"/>
        <v>0</v>
      </c>
      <c r="J1004" s="111">
        <f t="shared" si="229"/>
        <v>0</v>
      </c>
      <c r="K1004" s="111">
        <f t="shared" si="229"/>
        <v>0</v>
      </c>
      <c r="L1004" s="111">
        <f t="shared" si="229"/>
        <v>0</v>
      </c>
      <c r="M1004" s="111">
        <f t="shared" ref="M1004" si="245">M778*M$6</f>
        <v>0</v>
      </c>
      <c r="N1004" s="111">
        <f>IF(COUNT($H1004:M1004)&gt;=Input!$Y$7,0,N778*N$6)</f>
        <v>0</v>
      </c>
      <c r="O1004" s="111">
        <f>IF(COUNT($H1004:N1004)&gt;=Input!$Y$7,0,O778*O$6)</f>
        <v>0</v>
      </c>
      <c r="P1004" s="111">
        <f>IF(COUNT($H1004:O1004)&gt;=Input!$Y$7,0,P778*P$6)</f>
        <v>0</v>
      </c>
      <c r="Q1004" s="111">
        <f>IF(COUNT($H1004:P1004)&gt;=Input!$Y$7,0,Q778*Q$6)</f>
        <v>0</v>
      </c>
      <c r="R1004" s="9"/>
      <c r="S1004" s="9"/>
      <c r="T1004" s="9"/>
      <c r="U1004" s="9"/>
      <c r="V1004" s="9"/>
      <c r="W1004" s="9"/>
      <c r="X1004" s="9"/>
      <c r="Y1004" s="9"/>
      <c r="Z1004" s="9"/>
      <c r="AB1004" s="198"/>
      <c r="AC1004" s="198"/>
      <c r="AD1004" s="198"/>
      <c r="AE1004" s="198"/>
      <c r="AF1004" s="198"/>
      <c r="AG1004" s="198"/>
      <c r="AH1004" s="198"/>
      <c r="AI1004" s="198"/>
      <c r="AJ1004" s="198"/>
      <c r="AK1004" s="198"/>
      <c r="AL1004" s="198"/>
      <c r="AM1004" s="198"/>
      <c r="AN1004" s="198"/>
      <c r="AO1004" s="198"/>
      <c r="AP1004" s="198"/>
      <c r="AQ1004" s="198"/>
      <c r="AR1004" s="198"/>
      <c r="AS1004" s="198"/>
      <c r="AT1004" s="198"/>
      <c r="AU1004" s="198"/>
      <c r="AV1004" s="198"/>
      <c r="AW1004" s="198"/>
      <c r="AX1004" s="198"/>
      <c r="AY1004" s="198"/>
      <c r="AZ1004" s="198"/>
      <c r="BA1004" s="198"/>
      <c r="BB1004" s="198"/>
      <c r="BC1004" s="198"/>
      <c r="BD1004" s="9"/>
      <c r="BE1004" s="9"/>
      <c r="BF1004" s="9"/>
      <c r="BG1004" s="9"/>
      <c r="BH1004" s="9"/>
      <c r="BI1004" s="9"/>
      <c r="BJ1004" s="9"/>
      <c r="BK1004" s="9"/>
      <c r="BL1004" s="9"/>
    </row>
    <row r="1005" spans="1:64" hidden="1" outlineLevel="1">
      <c r="A1005" s="9"/>
      <c r="B1005" s="9"/>
      <c r="C1005" s="9"/>
      <c r="D1005" s="270">
        <f>Asset18</f>
        <v>0</v>
      </c>
      <c r="E1005" s="9"/>
      <c r="F1005" s="9"/>
      <c r="G1005" s="201">
        <f t="shared" ref="G1005:L1007" si="246">G779*G$6</f>
        <v>0</v>
      </c>
      <c r="H1005" s="111">
        <f t="shared" si="246"/>
        <v>0</v>
      </c>
      <c r="I1005" s="111">
        <f t="shared" si="246"/>
        <v>0</v>
      </c>
      <c r="J1005" s="111">
        <f t="shared" si="246"/>
        <v>0</v>
      </c>
      <c r="K1005" s="111">
        <f t="shared" si="246"/>
        <v>0</v>
      </c>
      <c r="L1005" s="111">
        <f t="shared" si="246"/>
        <v>0</v>
      </c>
      <c r="M1005" s="111">
        <f t="shared" ref="M1005" si="247">M779*M$6</f>
        <v>0</v>
      </c>
      <c r="N1005" s="111">
        <f>IF(COUNT($H1005:M1005)&gt;=Input!$Y$7,0,N779*N$6)</f>
        <v>0</v>
      </c>
      <c r="O1005" s="111">
        <f>IF(COUNT($H1005:N1005)&gt;=Input!$Y$7,0,O779*O$6)</f>
        <v>0</v>
      </c>
      <c r="P1005" s="111">
        <f>IF(COUNT($H1005:O1005)&gt;=Input!$Y$7,0,P779*P$6)</f>
        <v>0</v>
      </c>
      <c r="Q1005" s="111">
        <f>IF(COUNT($H1005:P1005)&gt;=Input!$Y$7,0,Q779*Q$6)</f>
        <v>0</v>
      </c>
      <c r="R1005" s="9"/>
      <c r="S1005" s="9"/>
      <c r="T1005" s="9"/>
      <c r="U1005" s="9"/>
      <c r="V1005" s="9"/>
      <c r="W1005" s="9"/>
      <c r="X1005" s="9"/>
      <c r="Y1005" s="9"/>
      <c r="Z1005" s="9"/>
      <c r="AB1005" s="198"/>
      <c r="AC1005" s="198"/>
      <c r="AD1005" s="198"/>
      <c r="AE1005" s="198"/>
      <c r="AF1005" s="198"/>
      <c r="AG1005" s="198"/>
      <c r="AH1005" s="198"/>
      <c r="AI1005" s="198"/>
      <c r="AJ1005" s="198"/>
      <c r="AK1005" s="198"/>
      <c r="AL1005" s="198"/>
      <c r="AM1005" s="198"/>
      <c r="AN1005" s="198"/>
      <c r="AO1005" s="198"/>
      <c r="AP1005" s="198"/>
      <c r="AQ1005" s="198"/>
      <c r="AR1005" s="198"/>
      <c r="AS1005" s="198"/>
      <c r="AT1005" s="198"/>
      <c r="AU1005" s="198"/>
      <c r="AV1005" s="198"/>
      <c r="AW1005" s="198"/>
      <c r="AX1005" s="198"/>
      <c r="AY1005" s="198"/>
      <c r="AZ1005" s="198"/>
      <c r="BA1005" s="198"/>
      <c r="BB1005" s="198"/>
      <c r="BC1005" s="198"/>
      <c r="BD1005" s="9"/>
      <c r="BE1005" s="9"/>
      <c r="BF1005" s="9"/>
      <c r="BG1005" s="9"/>
      <c r="BH1005" s="9"/>
      <c r="BI1005" s="9"/>
      <c r="BJ1005" s="9"/>
      <c r="BK1005" s="9"/>
      <c r="BL1005" s="9"/>
    </row>
    <row r="1006" spans="1:64" hidden="1" outlineLevel="1">
      <c r="A1006" s="9"/>
      <c r="B1006" s="9"/>
      <c r="C1006" s="9"/>
      <c r="D1006" s="270">
        <f>Asset19</f>
        <v>0</v>
      </c>
      <c r="E1006" s="9"/>
      <c r="F1006" s="9"/>
      <c r="G1006" s="201">
        <f t="shared" si="246"/>
        <v>0</v>
      </c>
      <c r="H1006" s="111">
        <f t="shared" si="246"/>
        <v>0</v>
      </c>
      <c r="I1006" s="111">
        <f t="shared" si="246"/>
        <v>0</v>
      </c>
      <c r="J1006" s="111">
        <f t="shared" si="246"/>
        <v>0</v>
      </c>
      <c r="K1006" s="111">
        <f t="shared" si="246"/>
        <v>0</v>
      </c>
      <c r="L1006" s="111">
        <f t="shared" si="246"/>
        <v>0</v>
      </c>
      <c r="M1006" s="111">
        <f t="shared" ref="M1006" si="248">M780*M$6</f>
        <v>0</v>
      </c>
      <c r="N1006" s="111">
        <f>IF(COUNT($H1006:M1006)&gt;=Input!$Y$7,0,N780*N$6)</f>
        <v>0</v>
      </c>
      <c r="O1006" s="111">
        <f>IF(COUNT($H1006:N1006)&gt;=Input!$Y$7,0,O780*O$6)</f>
        <v>0</v>
      </c>
      <c r="P1006" s="111">
        <f>IF(COUNT($H1006:O1006)&gt;=Input!$Y$7,0,P780*P$6)</f>
        <v>0</v>
      </c>
      <c r="Q1006" s="111">
        <f>IF(COUNT($H1006:P1006)&gt;=Input!$Y$7,0,Q780*Q$6)</f>
        <v>0</v>
      </c>
      <c r="R1006" s="9"/>
      <c r="S1006" s="9"/>
      <c r="T1006" s="9"/>
      <c r="U1006" s="9"/>
      <c r="V1006" s="9"/>
      <c r="W1006" s="9"/>
      <c r="X1006" s="9"/>
      <c r="Y1006" s="9"/>
      <c r="Z1006" s="9"/>
      <c r="AB1006" s="198"/>
      <c r="AC1006" s="198"/>
      <c r="AD1006" s="198"/>
      <c r="AE1006" s="198"/>
      <c r="AF1006" s="198"/>
      <c r="AG1006" s="198"/>
      <c r="AH1006" s="198"/>
      <c r="AI1006" s="198"/>
      <c r="AJ1006" s="198"/>
      <c r="AK1006" s="198"/>
      <c r="AL1006" s="198"/>
      <c r="AM1006" s="198"/>
      <c r="AN1006" s="198"/>
      <c r="AO1006" s="198"/>
      <c r="AP1006" s="198"/>
      <c r="AQ1006" s="198"/>
      <c r="AR1006" s="198"/>
      <c r="AS1006" s="198"/>
      <c r="AT1006" s="198"/>
      <c r="AU1006" s="198"/>
      <c r="AV1006" s="198"/>
      <c r="AW1006" s="198"/>
      <c r="AX1006" s="198"/>
      <c r="AY1006" s="198"/>
      <c r="AZ1006" s="198"/>
      <c r="BA1006" s="198"/>
      <c r="BB1006" s="198"/>
      <c r="BC1006" s="198"/>
      <c r="BD1006" s="9"/>
      <c r="BE1006" s="9"/>
      <c r="BF1006" s="9"/>
      <c r="BG1006" s="9"/>
      <c r="BH1006" s="9"/>
      <c r="BI1006" s="9"/>
      <c r="BJ1006" s="9"/>
      <c r="BK1006" s="9"/>
      <c r="BL1006" s="9"/>
    </row>
    <row r="1007" spans="1:64" hidden="1" outlineLevel="1">
      <c r="A1007" s="9"/>
      <c r="B1007" s="9"/>
      <c r="C1007" s="9"/>
      <c r="D1007" s="270">
        <f>Asset20</f>
        <v>0</v>
      </c>
      <c r="E1007" s="9"/>
      <c r="F1007" s="9"/>
      <c r="G1007" s="201">
        <f t="shared" si="246"/>
        <v>0</v>
      </c>
      <c r="H1007" s="111">
        <f>H781*H$6</f>
        <v>0</v>
      </c>
      <c r="I1007" s="111">
        <f t="shared" si="246"/>
        <v>0</v>
      </c>
      <c r="J1007" s="111">
        <f t="shared" si="246"/>
        <v>0</v>
      </c>
      <c r="K1007" s="111">
        <f t="shared" si="246"/>
        <v>0</v>
      </c>
      <c r="L1007" s="111">
        <f t="shared" si="246"/>
        <v>0</v>
      </c>
      <c r="M1007" s="111">
        <f t="shared" ref="M1007" si="249">M781*M$6</f>
        <v>0</v>
      </c>
      <c r="N1007" s="111">
        <f>IF(COUNT($H1007:M1007)&gt;=Input!$Y$7,0,N781*N$6)</f>
        <v>0</v>
      </c>
      <c r="O1007" s="111">
        <f>IF(COUNT($H1007:N1007)&gt;=Input!$Y$7,0,O781*O$6)</f>
        <v>0</v>
      </c>
      <c r="P1007" s="111">
        <f>IF(COUNT($H1007:O1007)&gt;=Input!$Y$7,0,P781*P$6)</f>
        <v>0</v>
      </c>
      <c r="Q1007" s="111">
        <f>IF(COUNT($H1007:P1007)&gt;=Input!$Y$7,0,Q781*Q$6)</f>
        <v>0</v>
      </c>
      <c r="R1007" s="9"/>
      <c r="S1007" s="9"/>
      <c r="T1007" s="9"/>
      <c r="U1007" s="9"/>
      <c r="V1007" s="9"/>
      <c r="W1007" s="9"/>
      <c r="X1007" s="9"/>
      <c r="Y1007" s="9"/>
      <c r="Z1007" s="9"/>
      <c r="AB1007" s="198"/>
      <c r="AC1007" s="198"/>
      <c r="AD1007" s="198"/>
      <c r="AE1007" s="198"/>
      <c r="AF1007" s="198"/>
      <c r="AG1007" s="198"/>
      <c r="AH1007" s="198"/>
      <c r="AI1007" s="198"/>
      <c r="AJ1007" s="198"/>
      <c r="AK1007" s="198"/>
      <c r="AL1007" s="198"/>
      <c r="AM1007" s="198"/>
      <c r="AN1007" s="198"/>
      <c r="AO1007" s="198"/>
      <c r="AP1007" s="198"/>
      <c r="AQ1007" s="198"/>
      <c r="AR1007" s="198"/>
      <c r="AS1007" s="198"/>
      <c r="AT1007" s="198"/>
      <c r="AU1007" s="198"/>
      <c r="AV1007" s="198"/>
      <c r="AW1007" s="198"/>
      <c r="AX1007" s="198"/>
      <c r="AY1007" s="198"/>
      <c r="AZ1007" s="198"/>
      <c r="BA1007" s="198"/>
      <c r="BB1007" s="198"/>
      <c r="BC1007" s="198"/>
      <c r="BD1007" s="9"/>
      <c r="BE1007" s="9"/>
      <c r="BF1007" s="9"/>
      <c r="BG1007" s="9"/>
      <c r="BH1007" s="9"/>
      <c r="BI1007" s="9"/>
      <c r="BJ1007" s="9"/>
      <c r="BK1007" s="9"/>
      <c r="BL1007" s="9"/>
    </row>
    <row r="1008" spans="1:64" hidden="1" outlineLevel="1">
      <c r="A1008" s="9"/>
      <c r="B1008" s="9"/>
      <c r="C1008" s="9"/>
      <c r="D1008" s="270">
        <f>Asset21</f>
        <v>0</v>
      </c>
      <c r="E1008" s="9"/>
      <c r="F1008" s="9"/>
      <c r="G1008" s="201">
        <f t="shared" ref="G1008:L1008" si="250">G782*G$6</f>
        <v>0</v>
      </c>
      <c r="H1008" s="111">
        <f t="shared" si="250"/>
        <v>0</v>
      </c>
      <c r="I1008" s="111">
        <f t="shared" si="250"/>
        <v>0</v>
      </c>
      <c r="J1008" s="111">
        <f t="shared" si="250"/>
        <v>0</v>
      </c>
      <c r="K1008" s="111">
        <f t="shared" si="250"/>
        <v>0</v>
      </c>
      <c r="L1008" s="111">
        <f t="shared" si="250"/>
        <v>0</v>
      </c>
      <c r="M1008" s="111">
        <f t="shared" ref="M1008" si="251">M782*M$6</f>
        <v>0</v>
      </c>
      <c r="N1008" s="111">
        <f>IF(COUNT($H1008:M1008)&gt;=Input!$Y$7,0,N782*N$6)</f>
        <v>0</v>
      </c>
      <c r="O1008" s="111">
        <f>IF(COUNT($H1008:N1008)&gt;=Input!$Y$7,0,O782*O$6)</f>
        <v>0</v>
      </c>
      <c r="P1008" s="111">
        <f>IF(COUNT($H1008:O1008)&gt;=Input!$Y$7,0,P782*P$6)</f>
        <v>0</v>
      </c>
      <c r="Q1008" s="111">
        <f>IF(COUNT($H1008:P1008)&gt;=Input!$Y$7,0,Q782*Q$6)</f>
        <v>0</v>
      </c>
      <c r="R1008" s="9"/>
      <c r="S1008" s="9"/>
      <c r="T1008" s="9"/>
      <c r="U1008" s="9"/>
      <c r="V1008" s="9"/>
      <c r="W1008" s="9"/>
      <c r="X1008" s="9"/>
      <c r="Y1008" s="9"/>
      <c r="Z1008" s="9"/>
      <c r="AB1008" s="198"/>
      <c r="AC1008" s="198"/>
      <c r="AD1008" s="198"/>
      <c r="AE1008" s="198"/>
      <c r="AF1008" s="198"/>
      <c r="AG1008" s="198"/>
      <c r="AH1008" s="198"/>
      <c r="AI1008" s="198"/>
      <c r="AJ1008" s="198"/>
      <c r="AK1008" s="198"/>
      <c r="AL1008" s="198"/>
      <c r="AM1008" s="198"/>
      <c r="AN1008" s="198"/>
      <c r="AO1008" s="198"/>
      <c r="AP1008" s="198"/>
      <c r="AQ1008" s="198"/>
      <c r="AR1008" s="198"/>
      <c r="AS1008" s="198"/>
      <c r="AT1008" s="198"/>
      <c r="AU1008" s="198"/>
      <c r="AV1008" s="198"/>
      <c r="AW1008" s="198"/>
      <c r="AX1008" s="198"/>
      <c r="AY1008" s="198"/>
      <c r="AZ1008" s="198"/>
      <c r="BA1008" s="198"/>
      <c r="BB1008" s="198"/>
      <c r="BC1008" s="198"/>
      <c r="BD1008" s="9"/>
      <c r="BE1008" s="9"/>
      <c r="BF1008" s="9"/>
      <c r="BG1008" s="9"/>
      <c r="BH1008" s="9"/>
      <c r="BI1008" s="9"/>
      <c r="BJ1008" s="9"/>
      <c r="BK1008" s="9"/>
      <c r="BL1008" s="9"/>
    </row>
    <row r="1009" spans="1:64" hidden="1" outlineLevel="1">
      <c r="A1009" s="9"/>
      <c r="B1009" s="9"/>
      <c r="C1009" s="9"/>
      <c r="D1009" s="270">
        <f>Asset22</f>
        <v>0</v>
      </c>
      <c r="E1009" s="9"/>
      <c r="F1009" s="9"/>
      <c r="G1009" s="201">
        <f t="shared" ref="G1009:L1009" si="252">G783*G$6</f>
        <v>0</v>
      </c>
      <c r="H1009" s="111">
        <f t="shared" si="252"/>
        <v>0</v>
      </c>
      <c r="I1009" s="111">
        <f t="shared" si="252"/>
        <v>0</v>
      </c>
      <c r="J1009" s="111">
        <f t="shared" si="252"/>
        <v>0</v>
      </c>
      <c r="K1009" s="111">
        <f t="shared" si="252"/>
        <v>0</v>
      </c>
      <c r="L1009" s="111">
        <f t="shared" si="252"/>
        <v>0</v>
      </c>
      <c r="M1009" s="111">
        <f t="shared" ref="M1009" si="253">M783*M$6</f>
        <v>0</v>
      </c>
      <c r="N1009" s="111">
        <f>IF(COUNT($H1009:M1009)&gt;=Input!$Y$7,0,N783*N$6)</f>
        <v>0</v>
      </c>
      <c r="O1009" s="111">
        <f>IF(COUNT($H1009:N1009)&gt;=Input!$Y$7,0,O783*O$6)</f>
        <v>0</v>
      </c>
      <c r="P1009" s="111">
        <f>IF(COUNT($H1009:O1009)&gt;=Input!$Y$7,0,P783*P$6)</f>
        <v>0</v>
      </c>
      <c r="Q1009" s="111">
        <f>IF(COUNT($H1009:P1009)&gt;=Input!$Y$7,0,Q783*Q$6)</f>
        <v>0</v>
      </c>
      <c r="R1009" s="9"/>
      <c r="S1009" s="9"/>
      <c r="T1009" s="9"/>
      <c r="U1009" s="9"/>
      <c r="V1009" s="9"/>
      <c r="W1009" s="9"/>
      <c r="X1009" s="9"/>
      <c r="Y1009" s="9"/>
      <c r="Z1009" s="9"/>
      <c r="AB1009" s="198"/>
      <c r="AC1009" s="198"/>
      <c r="AD1009" s="198"/>
      <c r="AE1009" s="198"/>
      <c r="AF1009" s="198"/>
      <c r="AG1009" s="198"/>
      <c r="AH1009" s="198"/>
      <c r="AI1009" s="198"/>
      <c r="AJ1009" s="198"/>
      <c r="AK1009" s="198"/>
      <c r="AL1009" s="198"/>
      <c r="AM1009" s="198"/>
      <c r="AN1009" s="198"/>
      <c r="AO1009" s="198"/>
      <c r="AP1009" s="198"/>
      <c r="AQ1009" s="198"/>
      <c r="AR1009" s="198"/>
      <c r="AS1009" s="198"/>
      <c r="AT1009" s="198"/>
      <c r="AU1009" s="198"/>
      <c r="AV1009" s="198"/>
      <c r="AW1009" s="198"/>
      <c r="AX1009" s="198"/>
      <c r="AY1009" s="198"/>
      <c r="AZ1009" s="198"/>
      <c r="BA1009" s="198"/>
      <c r="BB1009" s="198"/>
      <c r="BC1009" s="198"/>
      <c r="BD1009" s="9"/>
      <c r="BE1009" s="9"/>
      <c r="BF1009" s="9"/>
      <c r="BG1009" s="9"/>
      <c r="BH1009" s="9"/>
      <c r="BI1009" s="9"/>
      <c r="BJ1009" s="9"/>
      <c r="BK1009" s="9"/>
      <c r="BL1009" s="9"/>
    </row>
    <row r="1010" spans="1:64" hidden="1" outlineLevel="1">
      <c r="A1010" s="9"/>
      <c r="B1010" s="9"/>
      <c r="C1010" s="9"/>
      <c r="D1010" s="270">
        <f>Asset23</f>
        <v>0</v>
      </c>
      <c r="E1010" s="9"/>
      <c r="F1010" s="9"/>
      <c r="G1010" s="201">
        <f t="shared" ref="G1010:L1010" si="254">G784*G$6</f>
        <v>0</v>
      </c>
      <c r="H1010" s="111">
        <f t="shared" si="254"/>
        <v>0</v>
      </c>
      <c r="I1010" s="111">
        <f t="shared" si="254"/>
        <v>0</v>
      </c>
      <c r="J1010" s="111">
        <f t="shared" si="254"/>
        <v>0</v>
      </c>
      <c r="K1010" s="111">
        <f t="shared" si="254"/>
        <v>0</v>
      </c>
      <c r="L1010" s="111">
        <f t="shared" si="254"/>
        <v>0</v>
      </c>
      <c r="M1010" s="111">
        <f t="shared" ref="M1010" si="255">M784*M$6</f>
        <v>0</v>
      </c>
      <c r="N1010" s="111">
        <f>IF(COUNT($H1010:M1010)&gt;=Input!$Y$7,0,N784*N$6)</f>
        <v>0</v>
      </c>
      <c r="O1010" s="111">
        <f>IF(COUNT($H1010:N1010)&gt;=Input!$Y$7,0,O784*O$6)</f>
        <v>0</v>
      </c>
      <c r="P1010" s="111">
        <f>IF(COUNT($H1010:O1010)&gt;=Input!$Y$7,0,P784*P$6)</f>
        <v>0</v>
      </c>
      <c r="Q1010" s="111">
        <f>IF(COUNT($H1010:P1010)&gt;=Input!$Y$7,0,Q784*Q$6)</f>
        <v>0</v>
      </c>
      <c r="R1010" s="9"/>
      <c r="S1010" s="9"/>
      <c r="T1010" s="9"/>
      <c r="U1010" s="9"/>
      <c r="V1010" s="9"/>
      <c r="W1010" s="9"/>
      <c r="X1010" s="9"/>
      <c r="Y1010" s="9"/>
      <c r="Z1010" s="9"/>
      <c r="AB1010" s="198"/>
      <c r="AC1010" s="198"/>
      <c r="AD1010" s="198"/>
      <c r="AE1010" s="198"/>
      <c r="AF1010" s="198"/>
      <c r="AG1010" s="198"/>
      <c r="AH1010" s="198"/>
      <c r="AI1010" s="198"/>
      <c r="AJ1010" s="198"/>
      <c r="AK1010" s="198"/>
      <c r="AL1010" s="198"/>
      <c r="AM1010" s="198"/>
      <c r="AN1010" s="198"/>
      <c r="AO1010" s="198"/>
      <c r="AP1010" s="198"/>
      <c r="AQ1010" s="198"/>
      <c r="AR1010" s="198"/>
      <c r="AS1010" s="198"/>
      <c r="AT1010" s="198"/>
      <c r="AU1010" s="198"/>
      <c r="AV1010" s="198"/>
      <c r="AW1010" s="198"/>
      <c r="AX1010" s="198"/>
      <c r="AY1010" s="198"/>
      <c r="AZ1010" s="198"/>
      <c r="BA1010" s="198"/>
      <c r="BB1010" s="198"/>
      <c r="BC1010" s="198"/>
      <c r="BD1010" s="9"/>
      <c r="BE1010" s="9"/>
      <c r="BF1010" s="9"/>
      <c r="BG1010" s="9"/>
      <c r="BH1010" s="9"/>
      <c r="BI1010" s="9"/>
      <c r="BJ1010" s="9"/>
      <c r="BK1010" s="9"/>
      <c r="BL1010" s="9"/>
    </row>
    <row r="1011" spans="1:64" hidden="1" outlineLevel="1">
      <c r="A1011" s="9"/>
      <c r="B1011" s="9"/>
      <c r="C1011" s="9"/>
      <c r="D1011" s="270">
        <f>Asset24</f>
        <v>0</v>
      </c>
      <c r="E1011" s="9"/>
      <c r="F1011" s="9"/>
      <c r="G1011" s="201">
        <f t="shared" ref="G1011:L1011" si="256">G785*G$6</f>
        <v>0</v>
      </c>
      <c r="H1011" s="111">
        <f t="shared" si="256"/>
        <v>0</v>
      </c>
      <c r="I1011" s="111">
        <f t="shared" si="256"/>
        <v>0</v>
      </c>
      <c r="J1011" s="111">
        <f t="shared" si="256"/>
        <v>0</v>
      </c>
      <c r="K1011" s="111">
        <f t="shared" si="256"/>
        <v>0</v>
      </c>
      <c r="L1011" s="111">
        <f t="shared" si="256"/>
        <v>0</v>
      </c>
      <c r="M1011" s="111">
        <f t="shared" ref="M1011" si="257">M785*M$6</f>
        <v>0</v>
      </c>
      <c r="N1011" s="111">
        <f>IF(COUNT($H1011:M1011)&gt;=Input!$Y$7,0,N785*N$6)</f>
        <v>0</v>
      </c>
      <c r="O1011" s="111">
        <f>IF(COUNT($H1011:N1011)&gt;=Input!$Y$7,0,O785*O$6)</f>
        <v>0</v>
      </c>
      <c r="P1011" s="111">
        <f>IF(COUNT($H1011:O1011)&gt;=Input!$Y$7,0,P785*P$6)</f>
        <v>0</v>
      </c>
      <c r="Q1011" s="111">
        <f>IF(COUNT($H1011:P1011)&gt;=Input!$Y$7,0,Q785*Q$6)</f>
        <v>0</v>
      </c>
      <c r="R1011" s="9"/>
      <c r="S1011" s="9"/>
      <c r="T1011" s="9"/>
      <c r="U1011" s="9"/>
      <c r="V1011" s="9"/>
      <c r="W1011" s="9"/>
      <c r="X1011" s="9"/>
      <c r="Y1011" s="9"/>
      <c r="Z1011" s="9"/>
      <c r="AB1011" s="198"/>
      <c r="AC1011" s="198"/>
      <c r="AD1011" s="198"/>
      <c r="AE1011" s="198"/>
      <c r="AF1011" s="198"/>
      <c r="AG1011" s="198"/>
      <c r="AH1011" s="198"/>
      <c r="AI1011" s="198"/>
      <c r="AJ1011" s="198"/>
      <c r="AK1011" s="198"/>
      <c r="AL1011" s="198"/>
      <c r="AM1011" s="198"/>
      <c r="AN1011" s="198"/>
      <c r="AO1011" s="198"/>
      <c r="AP1011" s="198"/>
      <c r="AQ1011" s="198"/>
      <c r="AR1011" s="198"/>
      <c r="AS1011" s="198"/>
      <c r="AT1011" s="198"/>
      <c r="AU1011" s="198"/>
      <c r="AV1011" s="198"/>
      <c r="AW1011" s="198"/>
      <c r="AX1011" s="198"/>
      <c r="AY1011" s="198"/>
      <c r="AZ1011" s="198"/>
      <c r="BA1011" s="198"/>
      <c r="BB1011" s="198"/>
      <c r="BC1011" s="198"/>
      <c r="BD1011" s="9"/>
      <c r="BE1011" s="9"/>
      <c r="BF1011" s="9"/>
      <c r="BG1011" s="9"/>
      <c r="BH1011" s="9"/>
      <c r="BI1011" s="9"/>
      <c r="BJ1011" s="9"/>
      <c r="BK1011" s="9"/>
      <c r="BL1011" s="9"/>
    </row>
    <row r="1012" spans="1:64" hidden="1" outlineLevel="1">
      <c r="A1012" s="9"/>
      <c r="B1012" s="9"/>
      <c r="C1012" s="9"/>
      <c r="D1012" s="270">
        <f>Asset25</f>
        <v>0</v>
      </c>
      <c r="E1012" s="9"/>
      <c r="F1012" s="9"/>
      <c r="G1012" s="201">
        <f t="shared" ref="G1012:L1012" si="258">G786*G$6</f>
        <v>0</v>
      </c>
      <c r="H1012" s="111">
        <f t="shared" si="258"/>
        <v>0</v>
      </c>
      <c r="I1012" s="111">
        <f t="shared" si="258"/>
        <v>0</v>
      </c>
      <c r="J1012" s="111">
        <f t="shared" si="258"/>
        <v>0</v>
      </c>
      <c r="K1012" s="111">
        <f t="shared" si="258"/>
        <v>0</v>
      </c>
      <c r="L1012" s="111">
        <f t="shared" si="258"/>
        <v>0</v>
      </c>
      <c r="M1012" s="111">
        <f t="shared" ref="M1012" si="259">M786*M$6</f>
        <v>0</v>
      </c>
      <c r="N1012" s="111">
        <f>IF(COUNT($H1012:M1012)&gt;=Input!$Y$7,0,N786*N$6)</f>
        <v>0</v>
      </c>
      <c r="O1012" s="111">
        <f>IF(COUNT($H1012:N1012)&gt;=Input!$Y$7,0,O786*O$6)</f>
        <v>0</v>
      </c>
      <c r="P1012" s="111">
        <f>IF(COUNT($H1012:O1012)&gt;=Input!$Y$7,0,P786*P$6)</f>
        <v>0</v>
      </c>
      <c r="Q1012" s="111">
        <f>IF(COUNT($H1012:P1012)&gt;=Input!$Y$7,0,Q786*Q$6)</f>
        <v>0</v>
      </c>
      <c r="R1012" s="9"/>
      <c r="S1012" s="9"/>
      <c r="T1012" s="9"/>
      <c r="U1012" s="9"/>
      <c r="V1012" s="9"/>
      <c r="W1012" s="9"/>
      <c r="X1012" s="9"/>
      <c r="Y1012" s="9"/>
      <c r="Z1012" s="9"/>
      <c r="AB1012" s="198"/>
      <c r="AC1012" s="198"/>
      <c r="AD1012" s="198"/>
      <c r="AE1012" s="198"/>
      <c r="AF1012" s="198"/>
      <c r="AG1012" s="198"/>
      <c r="AH1012" s="198"/>
      <c r="AI1012" s="198"/>
      <c r="AJ1012" s="198"/>
      <c r="AK1012" s="198"/>
      <c r="AL1012" s="198"/>
      <c r="AM1012" s="198"/>
      <c r="AN1012" s="198"/>
      <c r="AO1012" s="198"/>
      <c r="AP1012" s="198"/>
      <c r="AQ1012" s="198"/>
      <c r="AR1012" s="198"/>
      <c r="AS1012" s="198"/>
      <c r="AT1012" s="198"/>
      <c r="AU1012" s="198"/>
      <c r="AV1012" s="198"/>
      <c r="AW1012" s="198"/>
      <c r="AX1012" s="198"/>
      <c r="AY1012" s="198"/>
      <c r="AZ1012" s="198"/>
      <c r="BA1012" s="198"/>
      <c r="BB1012" s="198"/>
      <c r="BC1012" s="198"/>
      <c r="BD1012" s="9"/>
      <c r="BE1012" s="9"/>
      <c r="BF1012" s="9"/>
      <c r="BG1012" s="9"/>
      <c r="BH1012" s="9"/>
      <c r="BI1012" s="9"/>
      <c r="BJ1012" s="9"/>
      <c r="BK1012" s="9"/>
      <c r="BL1012" s="9"/>
    </row>
    <row r="1013" spans="1:64" hidden="1" outlineLevel="1">
      <c r="A1013" s="9"/>
      <c r="B1013" s="9"/>
      <c r="C1013" s="9"/>
      <c r="D1013" s="270">
        <f>Asset26</f>
        <v>0</v>
      </c>
      <c r="E1013" s="9"/>
      <c r="F1013" s="9"/>
      <c r="G1013" s="201">
        <f t="shared" ref="G1013:L1013" si="260">G787*G$6</f>
        <v>0</v>
      </c>
      <c r="H1013" s="111">
        <f t="shared" si="260"/>
        <v>0</v>
      </c>
      <c r="I1013" s="111">
        <f t="shared" si="260"/>
        <v>0</v>
      </c>
      <c r="J1013" s="111">
        <f t="shared" si="260"/>
        <v>0</v>
      </c>
      <c r="K1013" s="111">
        <f t="shared" si="260"/>
        <v>0</v>
      </c>
      <c r="L1013" s="111">
        <f t="shared" si="260"/>
        <v>0</v>
      </c>
      <c r="M1013" s="111">
        <f t="shared" ref="M1013" si="261">M787*M$6</f>
        <v>0</v>
      </c>
      <c r="N1013" s="111">
        <f>IF(COUNT($H1013:M1013)&gt;=Input!$Y$7,0,N787*N$6)</f>
        <v>0</v>
      </c>
      <c r="O1013" s="111">
        <f>IF(COUNT($H1013:N1013)&gt;=Input!$Y$7,0,O787*O$6)</f>
        <v>0</v>
      </c>
      <c r="P1013" s="111">
        <f>IF(COUNT($H1013:O1013)&gt;=Input!$Y$7,0,P787*P$6)</f>
        <v>0</v>
      </c>
      <c r="Q1013" s="111">
        <f>IF(COUNT($H1013:P1013)&gt;=Input!$Y$7,0,Q787*Q$6)</f>
        <v>0</v>
      </c>
      <c r="R1013" s="9"/>
      <c r="S1013" s="9"/>
      <c r="T1013" s="9"/>
      <c r="U1013" s="9"/>
      <c r="V1013" s="9"/>
      <c r="W1013" s="9"/>
      <c r="X1013" s="9"/>
      <c r="Y1013" s="9"/>
      <c r="Z1013" s="9"/>
      <c r="AB1013" s="198"/>
      <c r="AC1013" s="198"/>
      <c r="AD1013" s="198"/>
      <c r="AE1013" s="198"/>
      <c r="AF1013" s="198"/>
      <c r="AG1013" s="198"/>
      <c r="AH1013" s="198"/>
      <c r="AI1013" s="198"/>
      <c r="AJ1013" s="198"/>
      <c r="AK1013" s="198"/>
      <c r="AL1013" s="198"/>
      <c r="AM1013" s="198"/>
      <c r="AN1013" s="198"/>
      <c r="AO1013" s="198"/>
      <c r="AP1013" s="198"/>
      <c r="AQ1013" s="198"/>
      <c r="AR1013" s="198"/>
      <c r="AS1013" s="198"/>
      <c r="AT1013" s="198"/>
      <c r="AU1013" s="198"/>
      <c r="AV1013" s="198"/>
      <c r="AW1013" s="198"/>
      <c r="AX1013" s="198"/>
      <c r="AY1013" s="198"/>
      <c r="AZ1013" s="198"/>
      <c r="BA1013" s="198"/>
      <c r="BB1013" s="198"/>
      <c r="BC1013" s="198"/>
      <c r="BD1013" s="9"/>
      <c r="BE1013" s="9"/>
      <c r="BF1013" s="9"/>
      <c r="BG1013" s="9"/>
      <c r="BH1013" s="9"/>
      <c r="BI1013" s="9"/>
      <c r="BJ1013" s="9"/>
      <c r="BK1013" s="9"/>
      <c r="BL1013" s="9"/>
    </row>
    <row r="1014" spans="1:64" hidden="1" outlineLevel="1">
      <c r="A1014" s="9"/>
      <c r="B1014" s="9"/>
      <c r="C1014" s="9"/>
      <c r="D1014" s="270">
        <f>Asset27</f>
        <v>0</v>
      </c>
      <c r="E1014" s="9"/>
      <c r="F1014" s="9"/>
      <c r="G1014" s="201">
        <f t="shared" ref="G1014:L1014" si="262">G788*G$6</f>
        <v>0</v>
      </c>
      <c r="H1014" s="111">
        <f t="shared" si="262"/>
        <v>0</v>
      </c>
      <c r="I1014" s="111">
        <f t="shared" si="262"/>
        <v>0</v>
      </c>
      <c r="J1014" s="111">
        <f t="shared" si="262"/>
        <v>0</v>
      </c>
      <c r="K1014" s="111">
        <f t="shared" si="262"/>
        <v>0</v>
      </c>
      <c r="L1014" s="111">
        <f t="shared" si="262"/>
        <v>0</v>
      </c>
      <c r="M1014" s="111">
        <f t="shared" ref="M1014" si="263">M788*M$6</f>
        <v>0</v>
      </c>
      <c r="N1014" s="111">
        <f>IF(COUNT($H1014:M1014)&gt;=Input!$Y$7,0,N788*N$6)</f>
        <v>0</v>
      </c>
      <c r="O1014" s="111">
        <f>IF(COUNT($H1014:N1014)&gt;=Input!$Y$7,0,O788*O$6)</f>
        <v>0</v>
      </c>
      <c r="P1014" s="111">
        <f>IF(COUNT($H1014:O1014)&gt;=Input!$Y$7,0,P788*P$6)</f>
        <v>0</v>
      </c>
      <c r="Q1014" s="111">
        <f>IF(COUNT($H1014:P1014)&gt;=Input!$Y$7,0,Q788*Q$6)</f>
        <v>0</v>
      </c>
      <c r="R1014" s="9"/>
      <c r="S1014" s="9"/>
      <c r="T1014" s="9"/>
      <c r="U1014" s="9"/>
      <c r="V1014" s="9"/>
      <c r="W1014" s="9"/>
      <c r="X1014" s="9"/>
      <c r="Y1014" s="9"/>
      <c r="Z1014" s="9"/>
      <c r="AB1014" s="198"/>
      <c r="AC1014" s="198"/>
      <c r="AD1014" s="198"/>
      <c r="AE1014" s="198"/>
      <c r="AF1014" s="198"/>
      <c r="AG1014" s="198"/>
      <c r="AH1014" s="198"/>
      <c r="AI1014" s="198"/>
      <c r="AJ1014" s="198"/>
      <c r="AK1014" s="198"/>
      <c r="AL1014" s="198"/>
      <c r="AM1014" s="198"/>
      <c r="AN1014" s="198"/>
      <c r="AO1014" s="198"/>
      <c r="AP1014" s="198"/>
      <c r="AQ1014" s="198"/>
      <c r="AR1014" s="198"/>
      <c r="AS1014" s="198"/>
      <c r="AT1014" s="198"/>
      <c r="AU1014" s="198"/>
      <c r="AV1014" s="198"/>
      <c r="AW1014" s="198"/>
      <c r="AX1014" s="198"/>
      <c r="AY1014" s="198"/>
      <c r="AZ1014" s="198"/>
      <c r="BA1014" s="198"/>
      <c r="BB1014" s="198"/>
      <c r="BC1014" s="198"/>
      <c r="BD1014" s="9"/>
      <c r="BE1014" s="9"/>
      <c r="BF1014" s="9"/>
      <c r="BG1014" s="9"/>
      <c r="BH1014" s="9"/>
      <c r="BI1014" s="9"/>
      <c r="BJ1014" s="9"/>
      <c r="BK1014" s="9"/>
      <c r="BL1014" s="9"/>
    </row>
    <row r="1015" spans="1:64" hidden="1" outlineLevel="1">
      <c r="A1015" s="9"/>
      <c r="B1015" s="9"/>
      <c r="C1015" s="9"/>
      <c r="D1015" s="270">
        <f>Asset28</f>
        <v>0</v>
      </c>
      <c r="E1015" s="9"/>
      <c r="F1015" s="9"/>
      <c r="G1015" s="201">
        <f t="shared" ref="G1015:L1015" si="264">G789*G$6</f>
        <v>0</v>
      </c>
      <c r="H1015" s="111">
        <f t="shared" si="264"/>
        <v>0</v>
      </c>
      <c r="I1015" s="111">
        <f t="shared" si="264"/>
        <v>0</v>
      </c>
      <c r="J1015" s="111">
        <f t="shared" si="264"/>
        <v>0</v>
      </c>
      <c r="K1015" s="111">
        <f t="shared" si="264"/>
        <v>0</v>
      </c>
      <c r="L1015" s="111">
        <f t="shared" si="264"/>
        <v>0</v>
      </c>
      <c r="M1015" s="111">
        <f t="shared" ref="M1015" si="265">M789*M$6</f>
        <v>0</v>
      </c>
      <c r="N1015" s="111">
        <f>IF(COUNT($H1015:M1015)&gt;=Input!$Y$7,0,N789*N$6)</f>
        <v>0</v>
      </c>
      <c r="O1015" s="111">
        <f>IF(COUNT($H1015:N1015)&gt;=Input!$Y$7,0,O789*O$6)</f>
        <v>0</v>
      </c>
      <c r="P1015" s="111">
        <f>IF(COUNT($H1015:O1015)&gt;=Input!$Y$7,0,P789*P$6)</f>
        <v>0</v>
      </c>
      <c r="Q1015" s="111">
        <f>IF(COUNT($H1015:P1015)&gt;=Input!$Y$7,0,Q789*Q$6)</f>
        <v>0</v>
      </c>
      <c r="R1015" s="9"/>
      <c r="S1015" s="9"/>
      <c r="T1015" s="9"/>
      <c r="U1015" s="9"/>
      <c r="V1015" s="9"/>
      <c r="W1015" s="9"/>
      <c r="X1015" s="9"/>
      <c r="Y1015" s="9"/>
      <c r="Z1015" s="9"/>
      <c r="AB1015" s="198"/>
      <c r="AC1015" s="198"/>
      <c r="AD1015" s="198"/>
      <c r="AE1015" s="198"/>
      <c r="AF1015" s="198"/>
      <c r="AG1015" s="198"/>
      <c r="AH1015" s="198"/>
      <c r="AI1015" s="198"/>
      <c r="AJ1015" s="198"/>
      <c r="AK1015" s="198"/>
      <c r="AL1015" s="198"/>
      <c r="AM1015" s="198"/>
      <c r="AN1015" s="198"/>
      <c r="AO1015" s="198"/>
      <c r="AP1015" s="198"/>
      <c r="AQ1015" s="198"/>
      <c r="AR1015" s="198"/>
      <c r="AS1015" s="198"/>
      <c r="AT1015" s="198"/>
      <c r="AU1015" s="198"/>
      <c r="AV1015" s="198"/>
      <c r="AW1015" s="198"/>
      <c r="AX1015" s="198"/>
      <c r="AY1015" s="198"/>
      <c r="AZ1015" s="198"/>
      <c r="BA1015" s="198"/>
      <c r="BB1015" s="198"/>
      <c r="BC1015" s="198"/>
      <c r="BD1015" s="9"/>
      <c r="BE1015" s="9"/>
      <c r="BF1015" s="9"/>
      <c r="BG1015" s="9"/>
      <c r="BH1015" s="9"/>
      <c r="BI1015" s="9"/>
      <c r="BJ1015" s="9"/>
      <c r="BK1015" s="9"/>
      <c r="BL1015" s="9"/>
    </row>
    <row r="1016" spans="1:64" hidden="1" outlineLevel="1">
      <c r="A1016" s="9"/>
      <c r="B1016" s="9"/>
      <c r="C1016" s="9"/>
      <c r="D1016" s="270">
        <f>Asset29</f>
        <v>0</v>
      </c>
      <c r="E1016" s="9"/>
      <c r="F1016" s="9"/>
      <c r="G1016" s="201">
        <f t="shared" ref="G1016:L1016" si="266">G790*G$6</f>
        <v>0</v>
      </c>
      <c r="H1016" s="111">
        <f t="shared" si="266"/>
        <v>0</v>
      </c>
      <c r="I1016" s="111">
        <f t="shared" si="266"/>
        <v>0</v>
      </c>
      <c r="J1016" s="111">
        <f t="shared" si="266"/>
        <v>0</v>
      </c>
      <c r="K1016" s="111">
        <f t="shared" si="266"/>
        <v>0</v>
      </c>
      <c r="L1016" s="111">
        <f t="shared" si="266"/>
        <v>0</v>
      </c>
      <c r="M1016" s="111">
        <f t="shared" ref="M1016" si="267">M790*M$6</f>
        <v>0</v>
      </c>
      <c r="N1016" s="111">
        <f>IF(COUNT($H1016:M1016)&gt;=Input!$Y$7,0,N790*N$6)</f>
        <v>0</v>
      </c>
      <c r="O1016" s="111">
        <f>IF(COUNT($H1016:N1016)&gt;=Input!$Y$7,0,O790*O$6)</f>
        <v>0</v>
      </c>
      <c r="P1016" s="111">
        <f>IF(COUNT($H1016:O1016)&gt;=Input!$Y$7,0,P790*P$6)</f>
        <v>0</v>
      </c>
      <c r="Q1016" s="111">
        <f>IF(COUNT($H1016:P1016)&gt;=Input!$Y$7,0,Q790*Q$6)</f>
        <v>0</v>
      </c>
      <c r="R1016" s="9"/>
      <c r="S1016" s="9"/>
      <c r="T1016" s="9"/>
      <c r="U1016" s="9"/>
      <c r="V1016" s="9"/>
      <c r="W1016" s="9"/>
      <c r="X1016" s="9"/>
      <c r="Y1016" s="9"/>
      <c r="Z1016" s="9"/>
      <c r="AB1016" s="198"/>
      <c r="AC1016" s="198"/>
      <c r="AD1016" s="198"/>
      <c r="AE1016" s="198"/>
      <c r="AF1016" s="198"/>
      <c r="AG1016" s="198"/>
      <c r="AH1016" s="198"/>
      <c r="AI1016" s="198"/>
      <c r="AJ1016" s="198"/>
      <c r="AK1016" s="198"/>
      <c r="AL1016" s="198"/>
      <c r="AM1016" s="198"/>
      <c r="AN1016" s="198"/>
      <c r="AO1016" s="198"/>
      <c r="AP1016" s="198"/>
      <c r="AQ1016" s="198"/>
      <c r="AR1016" s="198"/>
      <c r="AS1016" s="198"/>
      <c r="AT1016" s="198"/>
      <c r="AU1016" s="198"/>
      <c r="AV1016" s="198"/>
      <c r="AW1016" s="198"/>
      <c r="AX1016" s="198"/>
      <c r="AY1016" s="198"/>
      <c r="AZ1016" s="198"/>
      <c r="BA1016" s="198"/>
      <c r="BB1016" s="198"/>
      <c r="BC1016" s="198"/>
      <c r="BD1016" s="9"/>
      <c r="BE1016" s="9"/>
      <c r="BF1016" s="9"/>
      <c r="BG1016" s="9"/>
      <c r="BH1016" s="9"/>
      <c r="BI1016" s="9"/>
      <c r="BJ1016" s="9"/>
      <c r="BK1016" s="9"/>
      <c r="BL1016" s="9"/>
    </row>
    <row r="1017" spans="1:64" hidden="1" outlineLevel="1">
      <c r="A1017" s="9"/>
      <c r="B1017" s="9"/>
      <c r="C1017" s="9"/>
      <c r="D1017" s="270">
        <f>Asset30</f>
        <v>0</v>
      </c>
      <c r="E1017" s="9"/>
      <c r="F1017" s="9"/>
      <c r="G1017" s="201">
        <f t="shared" ref="G1017:L1017" si="268">G791*G$6</f>
        <v>0</v>
      </c>
      <c r="H1017" s="111">
        <f t="shared" si="268"/>
        <v>0</v>
      </c>
      <c r="I1017" s="111">
        <f t="shared" si="268"/>
        <v>0</v>
      </c>
      <c r="J1017" s="111">
        <f t="shared" si="268"/>
        <v>0</v>
      </c>
      <c r="K1017" s="111">
        <f t="shared" si="268"/>
        <v>0</v>
      </c>
      <c r="L1017" s="111">
        <f t="shared" si="268"/>
        <v>0</v>
      </c>
      <c r="M1017" s="111">
        <f t="shared" ref="M1017" si="269">M791*M$6</f>
        <v>0</v>
      </c>
      <c r="N1017" s="111">
        <f>IF(COUNT($H1017:M1017)&gt;=Input!$Y$7,0,N791*N$6)</f>
        <v>0</v>
      </c>
      <c r="O1017" s="111">
        <f>IF(COUNT($H1017:N1017)&gt;=Input!$Y$7,0,O791*O$6)</f>
        <v>0</v>
      </c>
      <c r="P1017" s="111">
        <f>IF(COUNT($H1017:O1017)&gt;=Input!$Y$7,0,P791*P$6)</f>
        <v>0</v>
      </c>
      <c r="Q1017" s="111">
        <f>IF(COUNT($H1017:P1017)&gt;=Input!$Y$7,0,Q791*Q$6)</f>
        <v>0</v>
      </c>
      <c r="R1017" s="9"/>
      <c r="S1017" s="9"/>
      <c r="T1017" s="9"/>
      <c r="U1017" s="9"/>
      <c r="V1017" s="9"/>
      <c r="W1017" s="9"/>
      <c r="X1017" s="9"/>
      <c r="Y1017" s="9"/>
      <c r="Z1017" s="9"/>
      <c r="AB1017" s="198"/>
      <c r="AC1017" s="198"/>
      <c r="AD1017" s="198"/>
      <c r="AE1017" s="198"/>
      <c r="AF1017" s="198"/>
      <c r="AG1017" s="198"/>
      <c r="AH1017" s="198"/>
      <c r="AI1017" s="198"/>
      <c r="AJ1017" s="198"/>
      <c r="AK1017" s="198"/>
      <c r="AL1017" s="198"/>
      <c r="AM1017" s="198"/>
      <c r="AN1017" s="198"/>
      <c r="AO1017" s="198"/>
      <c r="AP1017" s="198"/>
      <c r="AQ1017" s="198"/>
      <c r="AR1017" s="198"/>
      <c r="AS1017" s="198"/>
      <c r="AT1017" s="198"/>
      <c r="AU1017" s="198"/>
      <c r="AV1017" s="198"/>
      <c r="AW1017" s="198"/>
      <c r="AX1017" s="198"/>
      <c r="AY1017" s="198"/>
      <c r="AZ1017" s="198"/>
      <c r="BA1017" s="198"/>
      <c r="BB1017" s="198"/>
      <c r="BC1017" s="198"/>
      <c r="BD1017" s="9"/>
      <c r="BE1017" s="9"/>
      <c r="BF1017" s="9"/>
      <c r="BG1017" s="9"/>
      <c r="BH1017" s="9"/>
      <c r="BI1017" s="9"/>
      <c r="BJ1017" s="9"/>
      <c r="BK1017" s="9"/>
      <c r="BL1017" s="9"/>
    </row>
    <row r="1018" spans="1:64" collapsed="1">
      <c r="A1018" s="9"/>
      <c r="B1018" s="9"/>
      <c r="C1018" s="9"/>
      <c r="D1018" s="9"/>
      <c r="E1018" s="9"/>
      <c r="F1018" s="9"/>
      <c r="G1018" s="12"/>
      <c r="H1018" s="9"/>
      <c r="I1018" s="9"/>
      <c r="J1018" s="9"/>
      <c r="K1018" s="9"/>
      <c r="L1018" s="9"/>
      <c r="M1018" s="9"/>
      <c r="N1018" s="9"/>
      <c r="O1018" s="9"/>
      <c r="P1018" s="9"/>
      <c r="Q1018" s="9"/>
      <c r="R1018" s="9"/>
      <c r="S1018" s="9"/>
      <c r="T1018" s="9"/>
      <c r="U1018" s="9"/>
      <c r="V1018" s="9"/>
      <c r="W1018" s="9"/>
      <c r="X1018" s="9"/>
      <c r="Y1018" s="9"/>
      <c r="Z1018" s="9"/>
      <c r="AB1018" s="198"/>
      <c r="AC1018" s="198"/>
      <c r="AD1018" s="198"/>
      <c r="AE1018" s="198"/>
      <c r="AF1018" s="198"/>
      <c r="AG1018" s="198"/>
      <c r="AH1018" s="198"/>
      <c r="AI1018" s="198"/>
      <c r="AJ1018" s="198"/>
      <c r="AK1018" s="198"/>
      <c r="AL1018" s="198"/>
      <c r="AM1018" s="198"/>
      <c r="AN1018" s="198"/>
      <c r="AO1018" s="198"/>
      <c r="AP1018" s="198"/>
      <c r="AQ1018" s="198"/>
      <c r="AR1018" s="198"/>
      <c r="AS1018" s="198"/>
      <c r="AT1018" s="198"/>
      <c r="AU1018" s="198"/>
      <c r="AV1018" s="198"/>
      <c r="AW1018" s="198"/>
      <c r="AX1018" s="198"/>
      <c r="AY1018" s="198"/>
      <c r="AZ1018" s="198"/>
      <c r="BA1018" s="198"/>
      <c r="BB1018" s="198"/>
      <c r="BC1018" s="198"/>
      <c r="BD1018" s="9"/>
      <c r="BE1018" s="9"/>
      <c r="BF1018" s="9"/>
      <c r="BG1018" s="9"/>
      <c r="BH1018" s="9"/>
      <c r="BI1018" s="9"/>
      <c r="BJ1018" s="9"/>
      <c r="BK1018" s="9"/>
      <c r="BL1018" s="9"/>
    </row>
    <row r="1019" spans="1:64">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B1019" s="198"/>
      <c r="AC1019" s="198"/>
      <c r="AD1019" s="198"/>
      <c r="AE1019" s="198"/>
      <c r="AF1019" s="198"/>
      <c r="AG1019" s="198"/>
      <c r="AH1019" s="198"/>
      <c r="AI1019" s="198"/>
      <c r="AJ1019" s="198"/>
      <c r="AK1019" s="198"/>
      <c r="AL1019" s="198"/>
      <c r="AM1019" s="198"/>
      <c r="AN1019" s="198"/>
      <c r="AO1019" s="198"/>
      <c r="AP1019" s="198"/>
      <c r="AQ1019" s="198"/>
      <c r="AR1019" s="198"/>
      <c r="AS1019" s="198"/>
      <c r="AT1019" s="198"/>
      <c r="AU1019" s="198"/>
      <c r="AV1019" s="198"/>
      <c r="AW1019" s="198"/>
      <c r="AX1019" s="198"/>
      <c r="AY1019" s="198"/>
      <c r="AZ1019" s="198"/>
      <c r="BA1019" s="198"/>
      <c r="BB1019" s="198"/>
      <c r="BC1019" s="198"/>
    </row>
    <row r="1020" spans="1:64">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B1020" s="198"/>
      <c r="AC1020" s="198"/>
      <c r="AD1020" s="198"/>
      <c r="AE1020" s="198"/>
      <c r="AF1020" s="198"/>
      <c r="AG1020" s="198"/>
      <c r="AH1020" s="198"/>
      <c r="AI1020" s="198"/>
      <c r="AJ1020" s="198"/>
      <c r="AK1020" s="198"/>
      <c r="AL1020" s="198"/>
      <c r="AM1020" s="198"/>
      <c r="AN1020" s="198"/>
      <c r="AO1020" s="198"/>
      <c r="AP1020" s="198"/>
      <c r="AQ1020" s="198"/>
      <c r="AR1020" s="198"/>
      <c r="AS1020" s="198"/>
      <c r="AT1020" s="198"/>
      <c r="AU1020" s="198"/>
      <c r="AV1020" s="198"/>
      <c r="AW1020" s="198"/>
      <c r="AX1020" s="198"/>
      <c r="AY1020" s="198"/>
      <c r="AZ1020" s="198"/>
      <c r="BA1020" s="198"/>
      <c r="BB1020" s="198"/>
      <c r="BC1020" s="198"/>
    </row>
    <row r="1021" spans="1:64">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c r="AB1021" s="198"/>
      <c r="AC1021" s="198"/>
      <c r="AD1021" s="198"/>
      <c r="AE1021" s="198"/>
      <c r="AF1021" s="198"/>
      <c r="AG1021" s="198"/>
      <c r="AH1021" s="198"/>
      <c r="AI1021" s="198"/>
      <c r="AJ1021" s="198"/>
      <c r="AK1021" s="198"/>
      <c r="AL1021" s="198"/>
      <c r="AM1021" s="198"/>
      <c r="AN1021" s="198"/>
      <c r="AO1021" s="198"/>
      <c r="AP1021" s="198"/>
      <c r="AQ1021" s="198"/>
      <c r="AR1021" s="198"/>
      <c r="AS1021" s="198"/>
      <c r="AT1021" s="198"/>
      <c r="AU1021" s="198"/>
      <c r="AV1021" s="198"/>
      <c r="AW1021" s="198"/>
      <c r="AX1021" s="198"/>
      <c r="AY1021" s="198"/>
      <c r="AZ1021" s="198"/>
      <c r="BA1021" s="198"/>
      <c r="BB1021" s="198"/>
      <c r="BC1021" s="198"/>
    </row>
    <row r="1022" spans="1:64">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B1022" s="198"/>
      <c r="AC1022" s="198"/>
      <c r="AD1022" s="198"/>
      <c r="AE1022" s="198"/>
      <c r="AF1022" s="198"/>
      <c r="AG1022" s="198"/>
      <c r="AH1022" s="198"/>
      <c r="AI1022" s="198"/>
      <c r="AJ1022" s="198"/>
      <c r="AK1022" s="198"/>
      <c r="AL1022" s="198"/>
      <c r="AM1022" s="198"/>
      <c r="AN1022" s="198"/>
      <c r="AO1022" s="198"/>
      <c r="AP1022" s="198"/>
      <c r="AQ1022" s="198"/>
      <c r="AR1022" s="198"/>
      <c r="AS1022" s="198"/>
      <c r="AT1022" s="198"/>
      <c r="AU1022" s="198"/>
      <c r="AV1022" s="198"/>
      <c r="AW1022" s="198"/>
      <c r="AX1022" s="198"/>
      <c r="AY1022" s="198"/>
      <c r="AZ1022" s="198"/>
      <c r="BA1022" s="198"/>
      <c r="BB1022" s="198"/>
      <c r="BC1022" s="198"/>
    </row>
    <row r="1023" spans="1:64">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B1023" s="198"/>
      <c r="AC1023" s="198"/>
      <c r="AD1023" s="198"/>
      <c r="AE1023" s="198"/>
      <c r="AF1023" s="198"/>
      <c r="AG1023" s="198"/>
      <c r="AH1023" s="198"/>
      <c r="AI1023" s="198"/>
      <c r="AJ1023" s="198"/>
      <c r="AK1023" s="198"/>
      <c r="AL1023" s="198"/>
      <c r="AM1023" s="198"/>
      <c r="AN1023" s="198"/>
      <c r="AO1023" s="198"/>
      <c r="AP1023" s="198"/>
      <c r="AQ1023" s="198"/>
      <c r="AR1023" s="198"/>
      <c r="AS1023" s="198"/>
      <c r="AT1023" s="198"/>
      <c r="AU1023" s="198"/>
      <c r="AV1023" s="198"/>
      <c r="AW1023" s="198"/>
      <c r="AX1023" s="198"/>
      <c r="AY1023" s="198"/>
      <c r="AZ1023" s="198"/>
      <c r="BA1023" s="198"/>
      <c r="BB1023" s="198"/>
      <c r="BC1023" s="198"/>
    </row>
    <row r="1024" spans="1:64">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c r="AB1024" s="198"/>
      <c r="AC1024" s="198"/>
      <c r="AD1024" s="198"/>
      <c r="AE1024" s="198"/>
      <c r="AF1024" s="198"/>
      <c r="AG1024" s="198"/>
      <c r="AH1024" s="198"/>
      <c r="AI1024" s="198"/>
      <c r="AJ1024" s="198"/>
      <c r="AK1024" s="198"/>
      <c r="AL1024" s="198"/>
      <c r="AM1024" s="198"/>
      <c r="AN1024" s="198"/>
      <c r="AO1024" s="198"/>
      <c r="AP1024" s="198"/>
      <c r="AQ1024" s="198"/>
      <c r="AR1024" s="198"/>
      <c r="AS1024" s="198"/>
      <c r="AT1024" s="198"/>
      <c r="AU1024" s="198"/>
      <c r="AV1024" s="198"/>
      <c r="AW1024" s="198"/>
      <c r="AX1024" s="198"/>
      <c r="AY1024" s="198"/>
      <c r="AZ1024" s="198"/>
      <c r="BA1024" s="198"/>
      <c r="BB1024" s="198"/>
      <c r="BC1024" s="198"/>
    </row>
    <row r="1025" spans="1:55">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B1025" s="198"/>
      <c r="AC1025" s="198"/>
      <c r="AD1025" s="198"/>
      <c r="AE1025" s="198"/>
      <c r="AF1025" s="198"/>
      <c r="AG1025" s="198"/>
      <c r="AH1025" s="198"/>
      <c r="AI1025" s="198"/>
      <c r="AJ1025" s="198"/>
      <c r="AK1025" s="198"/>
      <c r="AL1025" s="198"/>
      <c r="AM1025" s="198"/>
      <c r="AN1025" s="198"/>
      <c r="AO1025" s="198"/>
      <c r="AP1025" s="198"/>
      <c r="AQ1025" s="198"/>
      <c r="AR1025" s="198"/>
      <c r="AS1025" s="198"/>
      <c r="AT1025" s="198"/>
      <c r="AU1025" s="198"/>
      <c r="AV1025" s="198"/>
      <c r="AW1025" s="198"/>
      <c r="AX1025" s="198"/>
      <c r="AY1025" s="198"/>
      <c r="AZ1025" s="198"/>
      <c r="BA1025" s="198"/>
      <c r="BB1025" s="198"/>
      <c r="BC1025" s="198"/>
    </row>
    <row r="1026" spans="1:55">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c r="AB1026" s="198"/>
      <c r="AC1026" s="198"/>
      <c r="AD1026" s="198"/>
      <c r="AE1026" s="198"/>
      <c r="AF1026" s="198"/>
      <c r="AG1026" s="198"/>
      <c r="AH1026" s="198"/>
      <c r="AI1026" s="198"/>
      <c r="AJ1026" s="198"/>
      <c r="AK1026" s="198"/>
      <c r="AL1026" s="198"/>
      <c r="AM1026" s="198"/>
      <c r="AN1026" s="198"/>
      <c r="AO1026" s="198"/>
      <c r="AP1026" s="198"/>
      <c r="AQ1026" s="198"/>
      <c r="AR1026" s="198"/>
      <c r="AS1026" s="198"/>
      <c r="AT1026" s="198"/>
      <c r="AU1026" s="198"/>
      <c r="AV1026" s="198"/>
      <c r="AW1026" s="198"/>
      <c r="AX1026" s="198"/>
      <c r="AY1026" s="198"/>
      <c r="AZ1026" s="198"/>
      <c r="BA1026" s="198"/>
      <c r="BB1026" s="198"/>
      <c r="BC1026" s="198"/>
    </row>
    <row r="1027" spans="1:55">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B1027" s="198"/>
      <c r="AC1027" s="198"/>
      <c r="AD1027" s="198"/>
      <c r="AE1027" s="198"/>
      <c r="AF1027" s="198"/>
      <c r="AG1027" s="198"/>
      <c r="AH1027" s="198"/>
      <c r="AI1027" s="198"/>
      <c r="AJ1027" s="198"/>
      <c r="AK1027" s="198"/>
      <c r="AL1027" s="198"/>
      <c r="AM1027" s="198"/>
      <c r="AN1027" s="198"/>
      <c r="AO1027" s="198"/>
      <c r="AP1027" s="198"/>
      <c r="AQ1027" s="198"/>
      <c r="AR1027" s="198"/>
      <c r="AS1027" s="198"/>
      <c r="AT1027" s="198"/>
      <c r="AU1027" s="198"/>
      <c r="AV1027" s="198"/>
      <c r="AW1027" s="198"/>
      <c r="AX1027" s="198"/>
      <c r="AY1027" s="198"/>
      <c r="AZ1027" s="198"/>
      <c r="BA1027" s="198"/>
      <c r="BB1027" s="198"/>
      <c r="BC1027" s="198"/>
    </row>
    <row r="1028" spans="1:55">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B1028" s="198"/>
      <c r="AC1028" s="198"/>
      <c r="AD1028" s="198"/>
      <c r="AE1028" s="198"/>
      <c r="AF1028" s="198"/>
      <c r="AG1028" s="198"/>
      <c r="AH1028" s="198"/>
      <c r="AI1028" s="198"/>
      <c r="AJ1028" s="198"/>
      <c r="AK1028" s="198"/>
      <c r="AL1028" s="198"/>
      <c r="AM1028" s="198"/>
      <c r="AN1028" s="198"/>
      <c r="AO1028" s="198"/>
      <c r="AP1028" s="198"/>
      <c r="AQ1028" s="198"/>
      <c r="AR1028" s="198"/>
      <c r="AS1028" s="198"/>
      <c r="AT1028" s="198"/>
      <c r="AU1028" s="198"/>
      <c r="AV1028" s="198"/>
      <c r="AW1028" s="198"/>
      <c r="AX1028" s="198"/>
      <c r="AY1028" s="198"/>
      <c r="AZ1028" s="198"/>
      <c r="BA1028" s="198"/>
      <c r="BB1028" s="198"/>
      <c r="BC1028" s="198"/>
    </row>
    <row r="1029" spans="1:55">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B1029" s="198"/>
      <c r="AC1029" s="198"/>
      <c r="AD1029" s="198"/>
      <c r="AE1029" s="198"/>
      <c r="AF1029" s="198"/>
      <c r="AG1029" s="198"/>
      <c r="AH1029" s="198"/>
      <c r="AI1029" s="198"/>
      <c r="AJ1029" s="198"/>
      <c r="AK1029" s="198"/>
      <c r="AL1029" s="198"/>
      <c r="AM1029" s="198"/>
      <c r="AN1029" s="198"/>
      <c r="AO1029" s="198"/>
      <c r="AP1029" s="198"/>
      <c r="AQ1029" s="198"/>
      <c r="AR1029" s="198"/>
      <c r="AS1029" s="198"/>
      <c r="AT1029" s="198"/>
      <c r="AU1029" s="198"/>
      <c r="AV1029" s="198"/>
      <c r="AW1029" s="198"/>
      <c r="AX1029" s="198"/>
      <c r="AY1029" s="198"/>
      <c r="AZ1029" s="198"/>
      <c r="BA1029" s="198"/>
      <c r="BB1029" s="198"/>
      <c r="BC1029" s="198"/>
    </row>
    <row r="1030" spans="1:55">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B1030" s="198"/>
      <c r="AC1030" s="198"/>
      <c r="AD1030" s="198"/>
      <c r="AE1030" s="198"/>
      <c r="AF1030" s="198"/>
      <c r="AG1030" s="198"/>
      <c r="AH1030" s="198"/>
      <c r="AI1030" s="198"/>
      <c r="AJ1030" s="198"/>
      <c r="AK1030" s="198"/>
      <c r="AL1030" s="198"/>
      <c r="AM1030" s="198"/>
      <c r="AN1030" s="198"/>
      <c r="AO1030" s="198"/>
      <c r="AP1030" s="198"/>
      <c r="AQ1030" s="198"/>
      <c r="AR1030" s="198"/>
      <c r="AS1030" s="198"/>
      <c r="AT1030" s="198"/>
      <c r="AU1030" s="198"/>
      <c r="AV1030" s="198"/>
      <c r="AW1030" s="198"/>
      <c r="AX1030" s="198"/>
      <c r="AY1030" s="198"/>
      <c r="AZ1030" s="198"/>
      <c r="BA1030" s="198"/>
      <c r="BB1030" s="198"/>
      <c r="BC1030" s="198"/>
    </row>
    <row r="1031" spans="1:55">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B1031" s="198"/>
      <c r="AC1031" s="198"/>
      <c r="AD1031" s="198"/>
      <c r="AE1031" s="198"/>
      <c r="AF1031" s="198"/>
      <c r="AG1031" s="198"/>
      <c r="AH1031" s="198"/>
      <c r="AI1031" s="198"/>
      <c r="AJ1031" s="198"/>
      <c r="AK1031" s="198"/>
      <c r="AL1031" s="198"/>
      <c r="AM1031" s="198"/>
      <c r="AN1031" s="198"/>
      <c r="AO1031" s="198"/>
      <c r="AP1031" s="198"/>
      <c r="AQ1031" s="198"/>
      <c r="AR1031" s="198"/>
      <c r="AS1031" s="198"/>
      <c r="AT1031" s="198"/>
      <c r="AU1031" s="198"/>
      <c r="AV1031" s="198"/>
      <c r="AW1031" s="198"/>
      <c r="AX1031" s="198"/>
      <c r="AY1031" s="198"/>
      <c r="AZ1031" s="198"/>
      <c r="BA1031" s="198"/>
      <c r="BB1031" s="198"/>
      <c r="BC1031" s="198"/>
    </row>
    <row r="1032" spans="1:55">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B1032" s="198"/>
      <c r="AC1032" s="198"/>
      <c r="AD1032" s="198"/>
      <c r="AE1032" s="198"/>
      <c r="AF1032" s="198"/>
      <c r="AG1032" s="198"/>
      <c r="AH1032" s="198"/>
      <c r="AI1032" s="198"/>
      <c r="AJ1032" s="198"/>
      <c r="AK1032" s="198"/>
      <c r="AL1032" s="198"/>
      <c r="AM1032" s="198"/>
      <c r="AN1032" s="198"/>
      <c r="AO1032" s="198"/>
      <c r="AP1032" s="198"/>
      <c r="AQ1032" s="198"/>
      <c r="AR1032" s="198"/>
      <c r="AS1032" s="198"/>
      <c r="AT1032" s="198"/>
      <c r="AU1032" s="198"/>
      <c r="AV1032" s="198"/>
      <c r="AW1032" s="198"/>
      <c r="AX1032" s="198"/>
      <c r="AY1032" s="198"/>
      <c r="AZ1032" s="198"/>
      <c r="BA1032" s="198"/>
      <c r="BB1032" s="198"/>
      <c r="BC1032" s="198"/>
    </row>
    <row r="1033" spans="1:55">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B1033" s="198"/>
      <c r="AC1033" s="198"/>
      <c r="AD1033" s="198"/>
      <c r="AE1033" s="198"/>
      <c r="AF1033" s="198"/>
      <c r="AG1033" s="198"/>
      <c r="AH1033" s="198"/>
      <c r="AI1033" s="198"/>
      <c r="AJ1033" s="198"/>
      <c r="AK1033" s="198"/>
      <c r="AL1033" s="198"/>
      <c r="AM1033" s="198"/>
      <c r="AN1033" s="198"/>
      <c r="AO1033" s="198"/>
      <c r="AP1033" s="198"/>
      <c r="AQ1033" s="198"/>
      <c r="AR1033" s="198"/>
      <c r="AS1033" s="198"/>
      <c r="AT1033" s="198"/>
      <c r="AU1033" s="198"/>
      <c r="AV1033" s="198"/>
      <c r="AW1033" s="198"/>
      <c r="AX1033" s="198"/>
      <c r="AY1033" s="198"/>
      <c r="AZ1033" s="198"/>
      <c r="BA1033" s="198"/>
      <c r="BB1033" s="198"/>
      <c r="BC1033" s="198"/>
    </row>
    <row r="1034" spans="1:55">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B1034" s="198"/>
      <c r="AC1034" s="198"/>
      <c r="AD1034" s="198"/>
      <c r="AE1034" s="198"/>
      <c r="AF1034" s="198"/>
      <c r="AG1034" s="198"/>
      <c r="AH1034" s="198"/>
      <c r="AI1034" s="198"/>
      <c r="AJ1034" s="198"/>
      <c r="AK1034" s="198"/>
      <c r="AL1034" s="198"/>
      <c r="AM1034" s="198"/>
      <c r="AN1034" s="198"/>
      <c r="AO1034" s="198"/>
      <c r="AP1034" s="198"/>
      <c r="AQ1034" s="198"/>
      <c r="AR1034" s="198"/>
      <c r="AS1034" s="198"/>
      <c r="AT1034" s="198"/>
      <c r="AU1034" s="198"/>
      <c r="AV1034" s="198"/>
      <c r="AW1034" s="198"/>
      <c r="AX1034" s="198"/>
      <c r="AY1034" s="198"/>
      <c r="AZ1034" s="198"/>
      <c r="BA1034" s="198"/>
      <c r="BB1034" s="198"/>
      <c r="BC1034" s="198"/>
    </row>
    <row r="1035" spans="1:55">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B1035" s="198"/>
      <c r="AC1035" s="198"/>
      <c r="AD1035" s="198"/>
      <c r="AE1035" s="198"/>
      <c r="AF1035" s="198"/>
      <c r="AG1035" s="198"/>
      <c r="AH1035" s="198"/>
      <c r="AI1035" s="198"/>
      <c r="AJ1035" s="198"/>
      <c r="AK1035" s="198"/>
      <c r="AL1035" s="198"/>
      <c r="AM1035" s="198"/>
      <c r="AN1035" s="198"/>
      <c r="AO1035" s="198"/>
      <c r="AP1035" s="198"/>
      <c r="AQ1035" s="198"/>
      <c r="AR1035" s="198"/>
      <c r="AS1035" s="198"/>
      <c r="AT1035" s="198"/>
      <c r="AU1035" s="198"/>
      <c r="AV1035" s="198"/>
      <c r="AW1035" s="198"/>
      <c r="AX1035" s="198"/>
      <c r="AY1035" s="198"/>
      <c r="AZ1035" s="198"/>
      <c r="BA1035" s="198"/>
      <c r="BB1035" s="198"/>
      <c r="BC1035" s="198"/>
    </row>
    <row r="1036" spans="1:55">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B1036" s="198"/>
      <c r="AC1036" s="198"/>
      <c r="AD1036" s="198"/>
      <c r="AE1036" s="198"/>
      <c r="AF1036" s="198"/>
      <c r="AG1036" s="198"/>
      <c r="AH1036" s="198"/>
      <c r="AI1036" s="198"/>
      <c r="AJ1036" s="198"/>
      <c r="AK1036" s="198"/>
      <c r="AL1036" s="198"/>
      <c r="AM1036" s="198"/>
      <c r="AN1036" s="198"/>
      <c r="AO1036" s="198"/>
      <c r="AP1036" s="198"/>
      <c r="AQ1036" s="198"/>
      <c r="AR1036" s="198"/>
      <c r="AS1036" s="198"/>
      <c r="AT1036" s="198"/>
      <c r="AU1036" s="198"/>
      <c r="AV1036" s="198"/>
      <c r="AW1036" s="198"/>
      <c r="AX1036" s="198"/>
      <c r="AY1036" s="198"/>
      <c r="AZ1036" s="198"/>
      <c r="BA1036" s="198"/>
      <c r="BB1036" s="198"/>
      <c r="BC1036" s="198"/>
    </row>
    <row r="1037" spans="1:55">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B1037" s="198"/>
      <c r="AC1037" s="198"/>
      <c r="AD1037" s="198"/>
      <c r="AE1037" s="198"/>
      <c r="AF1037" s="198"/>
      <c r="AG1037" s="198"/>
      <c r="AH1037" s="198"/>
      <c r="AI1037" s="198"/>
      <c r="AJ1037" s="198"/>
      <c r="AK1037" s="198"/>
      <c r="AL1037" s="198"/>
      <c r="AM1037" s="198"/>
      <c r="AN1037" s="198"/>
      <c r="AO1037" s="198"/>
      <c r="AP1037" s="198"/>
      <c r="AQ1037" s="198"/>
      <c r="AR1037" s="198"/>
      <c r="AS1037" s="198"/>
      <c r="AT1037" s="198"/>
      <c r="AU1037" s="198"/>
      <c r="AV1037" s="198"/>
      <c r="AW1037" s="198"/>
      <c r="AX1037" s="198"/>
      <c r="AY1037" s="198"/>
      <c r="AZ1037" s="198"/>
      <c r="BA1037" s="198"/>
      <c r="BB1037" s="198"/>
      <c r="BC1037" s="198"/>
    </row>
    <row r="1038" spans="1:55">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B1038" s="198"/>
      <c r="AC1038" s="198"/>
      <c r="AD1038" s="198"/>
      <c r="AE1038" s="198"/>
      <c r="AF1038" s="198"/>
      <c r="AG1038" s="198"/>
      <c r="AH1038" s="198"/>
      <c r="AI1038" s="198"/>
      <c r="AJ1038" s="198"/>
      <c r="AK1038" s="198"/>
      <c r="AL1038" s="198"/>
      <c r="AM1038" s="198"/>
      <c r="AN1038" s="198"/>
      <c r="AO1038" s="198"/>
      <c r="AP1038" s="198"/>
      <c r="AQ1038" s="198"/>
      <c r="AR1038" s="198"/>
      <c r="AS1038" s="198"/>
      <c r="AT1038" s="198"/>
      <c r="AU1038" s="198"/>
      <c r="AV1038" s="198"/>
      <c r="AW1038" s="198"/>
      <c r="AX1038" s="198"/>
      <c r="AY1038" s="198"/>
      <c r="AZ1038" s="198"/>
      <c r="BA1038" s="198"/>
      <c r="BB1038" s="198"/>
      <c r="BC1038" s="198"/>
    </row>
    <row r="1039" spans="1:55">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B1039" s="198"/>
      <c r="AC1039" s="198"/>
      <c r="AD1039" s="198"/>
      <c r="AE1039" s="198"/>
      <c r="AF1039" s="198"/>
      <c r="AG1039" s="198"/>
      <c r="AH1039" s="198"/>
      <c r="AI1039" s="198"/>
      <c r="AJ1039" s="198"/>
      <c r="AK1039" s="198"/>
      <c r="AL1039" s="198"/>
      <c r="AM1039" s="198"/>
      <c r="AN1039" s="198"/>
      <c r="AO1039" s="198"/>
      <c r="AP1039" s="198"/>
      <c r="AQ1039" s="198"/>
      <c r="AR1039" s="198"/>
      <c r="AS1039" s="198"/>
      <c r="AT1039" s="198"/>
      <c r="AU1039" s="198"/>
      <c r="AV1039" s="198"/>
      <c r="AW1039" s="198"/>
      <c r="AX1039" s="198"/>
      <c r="AY1039" s="198"/>
      <c r="AZ1039" s="198"/>
      <c r="BA1039" s="198"/>
      <c r="BB1039" s="198"/>
      <c r="BC1039" s="198"/>
    </row>
    <row r="1040" spans="1:55">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B1040" s="198"/>
      <c r="AC1040" s="198"/>
      <c r="AD1040" s="198"/>
      <c r="AE1040" s="198"/>
      <c r="AF1040" s="198"/>
      <c r="AG1040" s="198"/>
      <c r="AH1040" s="198"/>
      <c r="AI1040" s="198"/>
      <c r="AJ1040" s="198"/>
      <c r="AK1040" s="198"/>
      <c r="AL1040" s="198"/>
      <c r="AM1040" s="198"/>
      <c r="AN1040" s="198"/>
      <c r="AO1040" s="198"/>
      <c r="AP1040" s="198"/>
      <c r="AQ1040" s="198"/>
      <c r="AR1040" s="198"/>
      <c r="AS1040" s="198"/>
      <c r="AT1040" s="198"/>
      <c r="AU1040" s="198"/>
      <c r="AV1040" s="198"/>
      <c r="AW1040" s="198"/>
      <c r="AX1040" s="198"/>
      <c r="AY1040" s="198"/>
      <c r="AZ1040" s="198"/>
      <c r="BA1040" s="198"/>
      <c r="BB1040" s="198"/>
      <c r="BC1040" s="198"/>
    </row>
    <row r="1041" spans="1:26">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1:26">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1:26">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1:26">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1:26">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1:26">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1:26">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1:26">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1:26">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1:26">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1:26">
      <c r="A1051" s="9"/>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1:26">
      <c r="A1052" s="9"/>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1:26">
      <c r="A1053" s="9"/>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1:26">
      <c r="A1054" s="9"/>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1:26">
      <c r="A1055" s="9"/>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1:26">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1:26">
      <c r="A1057" s="9"/>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1:26">
      <c r="A1058" s="9"/>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1:26">
      <c r="A1059" s="9"/>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1:26">
      <c r="A1060" s="9"/>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1:26">
      <c r="A1061" s="9"/>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1:26">
      <c r="A1062" s="9"/>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1:26">
      <c r="A1063" s="9"/>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1: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1: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1: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1: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1: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1: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1: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1: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1: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row r="1201" spans="2:26">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row>
    <row r="1202" spans="2:26">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row>
    <row r="1203" spans="2:26">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row>
    <row r="1204" spans="2:26">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row>
    <row r="1205" spans="2:26">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row>
    <row r="1206" spans="2:26">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row>
    <row r="1207" spans="2:26">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row>
    <row r="1208" spans="2:26">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row>
    <row r="1209" spans="2:26">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row>
    <row r="1210" spans="2:26">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row>
    <row r="1211" spans="2:26">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row>
    <row r="1212" spans="2:26">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row>
    <row r="1213" spans="2:26">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row>
    <row r="1214" spans="2:26">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row>
    <row r="1215" spans="2:26">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row>
    <row r="1216" spans="2:26">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row>
    <row r="1217" spans="2:26">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row>
    <row r="1218" spans="2:26">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row>
    <row r="1219" spans="2:26">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row>
    <row r="1220" spans="2:26">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row>
    <row r="1221" spans="2:26">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row>
    <row r="1222" spans="2:26">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row>
    <row r="1223" spans="2:26">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row>
    <row r="1224" spans="2:26">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row>
    <row r="1225" spans="2:26">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row>
    <row r="1226" spans="2:26">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row>
    <row r="1227" spans="2:26">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row>
    <row r="1228" spans="2:26">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row>
    <row r="1229" spans="2:26">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row>
    <row r="1230" spans="2:26">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row>
    <row r="1231" spans="2:26">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row>
    <row r="1232" spans="2:26">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row>
    <row r="1233" spans="2:26">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row>
    <row r="1234" spans="2:26">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row>
    <row r="1235" spans="2:26">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row>
    <row r="1236" spans="2:26">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row>
    <row r="1237" spans="2:26">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row>
    <row r="1238" spans="2:26">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row>
    <row r="1239" spans="2:26">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row>
    <row r="1240" spans="2:26">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row>
    <row r="1241" spans="2:26">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row>
    <row r="1242" spans="2:26">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row>
    <row r="1243" spans="2:26">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row>
    <row r="1244" spans="2:26">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row>
    <row r="1245" spans="2:26">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c r="Z1245" s="9"/>
    </row>
    <row r="1246" spans="2:26">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row>
    <row r="1247" spans="2:26">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c r="Z1247" s="9"/>
    </row>
    <row r="1248" spans="2:26">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c r="Z1248" s="9"/>
    </row>
    <row r="1249" spans="2:26">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c r="Z1249" s="9"/>
    </row>
    <row r="1250" spans="2:26">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c r="Z1250" s="9"/>
    </row>
    <row r="1251" spans="2:26">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c r="Z1251" s="9"/>
    </row>
    <row r="1252" spans="2:26">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c r="Z1252" s="9"/>
    </row>
    <row r="1253" spans="2:26">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c r="Z1253" s="9"/>
    </row>
    <row r="1254" spans="2:26">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row>
    <row r="1255" spans="2:26">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c r="Z1255" s="9"/>
    </row>
    <row r="1256" spans="2:26">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row>
    <row r="1257" spans="2:26">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c r="Z1257" s="9"/>
    </row>
    <row r="1258" spans="2:26">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c r="Z1258" s="9"/>
    </row>
    <row r="1259" spans="2:26">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c r="Z1259" s="9"/>
    </row>
    <row r="1260" spans="2:26">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c r="Z1260" s="9"/>
    </row>
    <row r="1261" spans="2:26">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c r="Z1261" s="9"/>
    </row>
    <row r="1262" spans="2:26">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row>
    <row r="1263" spans="2:26">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c r="Z1263" s="9"/>
    </row>
    <row r="1264" spans="2:26">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c r="Z1264" s="9"/>
    </row>
  </sheetData>
  <mergeCells count="30">
    <mergeCell ref="E233:E243"/>
    <mergeCell ref="E246:E256"/>
    <mergeCell ref="E77:E87"/>
    <mergeCell ref="E90:E100"/>
    <mergeCell ref="E103:E113"/>
    <mergeCell ref="E116:E126"/>
    <mergeCell ref="E207:E217"/>
    <mergeCell ref="E220:E230"/>
    <mergeCell ref="E363:E373"/>
    <mergeCell ref="E376:E386"/>
    <mergeCell ref="E181:E191"/>
    <mergeCell ref="E194:E204"/>
    <mergeCell ref="E129:E139"/>
    <mergeCell ref="E142:E152"/>
    <mergeCell ref="E155:E165"/>
    <mergeCell ref="E168:E178"/>
    <mergeCell ref="E259:E269"/>
    <mergeCell ref="E272:E282"/>
    <mergeCell ref="E285:E295"/>
    <mergeCell ref="E298:E308"/>
    <mergeCell ref="E311:E321"/>
    <mergeCell ref="E324:E334"/>
    <mergeCell ref="E337:E347"/>
    <mergeCell ref="E350:E360"/>
    <mergeCell ref="E441:E451"/>
    <mergeCell ref="E454:E464"/>
    <mergeCell ref="E389:E399"/>
    <mergeCell ref="E402:E412"/>
    <mergeCell ref="E415:E425"/>
    <mergeCell ref="E428:E438"/>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1018" max="16383" man="1"/>
  </rowBreaks>
  <colBreaks count="1" manualBreakCount="1">
    <brk id="19"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964"/>
  <sheetViews>
    <sheetView zoomScaleNormal="100" workbookViewId="0">
      <pane ySplit="4" topLeftCell="A5" activePane="bottomLeft" state="frozen"/>
      <selection pane="bottomLeft" activeCell="M438" sqref="M438"/>
    </sheetView>
  </sheetViews>
  <sheetFormatPr defaultRowHeight="12.75" outlineLevelRow="1"/>
  <cols>
    <col min="1" max="1" width="1.85546875" customWidth="1"/>
    <col min="2" max="2" width="2.42578125" customWidth="1"/>
    <col min="3" max="3" width="24.7109375" customWidth="1"/>
    <col min="4" max="4" width="20" customWidth="1"/>
    <col min="5" max="5" width="3.7109375" customWidth="1"/>
    <col min="6" max="6" width="3.5703125" customWidth="1"/>
    <col min="7" max="7" width="12.7109375" bestFit="1" customWidth="1"/>
    <col min="8" max="8" width="10" customWidth="1"/>
    <col min="9" max="9" width="9.7109375" customWidth="1"/>
    <col min="10" max="11" width="10" customWidth="1"/>
    <col min="12" max="12" width="10.7109375" customWidth="1"/>
    <col min="13" max="13" width="11" customWidth="1"/>
    <col min="14" max="14" width="10.28515625" bestFit="1" customWidth="1"/>
    <col min="15" max="15" width="10" bestFit="1" customWidth="1"/>
    <col min="16" max="26" width="9.5703125" bestFit="1" customWidth="1"/>
    <col min="27" max="27" width="9.5703125" style="198" bestFit="1" customWidth="1"/>
    <col min="28" max="62" width="9.5703125" bestFit="1" customWidth="1"/>
  </cols>
  <sheetData>
    <row r="1" spans="1:256" ht="15.75">
      <c r="A1" s="9"/>
      <c r="B1" s="9"/>
      <c r="C1" s="296" t="s">
        <v>144</v>
      </c>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1"/>
      <c r="BL1" s="221"/>
    </row>
    <row r="2" spans="1:256" ht="15.75">
      <c r="A2" s="9"/>
      <c r="B2" s="9"/>
      <c r="C2" s="57"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6"/>
      <c r="BL3" s="226"/>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4" customFormat="1" ht="15.75">
      <c r="A4" s="82"/>
      <c r="B4" s="82"/>
      <c r="C4" s="83" t="s">
        <v>3</v>
      </c>
      <c r="D4" s="82"/>
      <c r="E4" s="82"/>
      <c r="F4" s="82"/>
      <c r="G4" s="144" t="str">
        <f>Input!G40</f>
        <v>2007-08</v>
      </c>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c r="S4" s="17"/>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1"/>
      <c r="BL4" s="22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247"/>
      <c r="B5" s="247"/>
      <c r="C5" s="178" t="s">
        <v>96</v>
      </c>
      <c r="D5" s="247"/>
      <c r="E5" s="247"/>
      <c r="F5" s="247"/>
      <c r="G5" s="247"/>
      <c r="H5" s="247"/>
      <c r="I5" s="247"/>
      <c r="J5" s="247"/>
      <c r="K5" s="247"/>
      <c r="L5" s="247"/>
      <c r="M5" s="247"/>
      <c r="N5" s="247"/>
      <c r="O5" s="247"/>
      <c r="P5" s="247"/>
      <c r="Q5" s="247"/>
      <c r="R5" s="247"/>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1"/>
      <c r="BL5" s="22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4"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21"/>
      <c r="BL6" s="221"/>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4" t="s">
        <v>86</v>
      </c>
      <c r="D7" s="9"/>
      <c r="E7" s="9"/>
      <c r="F7" s="9"/>
      <c r="G7" s="309">
        <f>SUM(G8:G37)</f>
        <v>1956.232102585243</v>
      </c>
      <c r="H7" s="330">
        <f>SUM(H8:H37)</f>
        <v>2191.2026179867562</v>
      </c>
      <c r="I7" s="138">
        <f t="shared" ref="I7:P7" si="1">SUM(I8:I37)</f>
        <v>2260.2063130261877</v>
      </c>
      <c r="J7" s="138">
        <f t="shared" si="1"/>
        <v>2309.7814917942474</v>
      </c>
      <c r="K7" s="138">
        <f t="shared" si="1"/>
        <v>2365.5457006686524</v>
      </c>
      <c r="L7" s="138">
        <f t="shared" si="1"/>
        <v>2452.0900800948193</v>
      </c>
      <c r="M7" s="138">
        <f t="shared" si="1"/>
        <v>2554.308025260143</v>
      </c>
      <c r="N7" s="138">
        <f t="shared" si="1"/>
        <v>0</v>
      </c>
      <c r="O7" s="138">
        <f t="shared" si="1"/>
        <v>0</v>
      </c>
      <c r="P7" s="138">
        <f t="shared" si="1"/>
        <v>0</v>
      </c>
      <c r="Q7" s="138">
        <f>SUM(Q8:Q37)</f>
        <v>0</v>
      </c>
      <c r="R7" s="138"/>
      <c r="S7" s="137"/>
      <c r="T7" s="137"/>
      <c r="U7" s="137"/>
      <c r="V7" s="137"/>
      <c r="W7" s="137"/>
      <c r="X7" s="137"/>
      <c r="Y7" s="137"/>
      <c r="Z7" s="13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1"/>
      <c r="BL7" s="221"/>
    </row>
    <row r="8" spans="1:256" hidden="1" outlineLevel="1">
      <c r="A8" s="9"/>
      <c r="B8" s="9"/>
      <c r="C8" s="9"/>
      <c r="D8" s="270" t="str">
        <f>Asset1</f>
        <v>Secondary</v>
      </c>
      <c r="E8" s="9"/>
      <c r="F8" s="9"/>
      <c r="G8" s="201">
        <f>'Actual RAB roll forward'!G470</f>
        <v>132.02570901226696</v>
      </c>
      <c r="H8" s="111">
        <f>G8+G40+G72+G104+G136+G168+G200</f>
        <v>149.09855703295875</v>
      </c>
      <c r="I8" s="111">
        <f>H8+H40+H72</f>
        <v>148.01882739668332</v>
      </c>
      <c r="J8" s="111">
        <f t="shared" ref="J8:M8" si="2">I8+I40+I72</f>
        <v>140.42728886674141</v>
      </c>
      <c r="K8" s="111">
        <f t="shared" si="2"/>
        <v>137.53756547288131</v>
      </c>
      <c r="L8" s="111">
        <f t="shared" si="2"/>
        <v>139.72434308496693</v>
      </c>
      <c r="M8" s="111">
        <f t="shared" si="2"/>
        <v>148.15396089910652</v>
      </c>
      <c r="N8" s="111">
        <f>IF(COUNT($H8:M8)&gt;=Input!$Y$7,0,M8+M40+M72)</f>
        <v>0</v>
      </c>
      <c r="O8" s="111">
        <f>IF(COUNT($H8:N8)&gt;=Input!$Y$7,0,N8+N40+N72)</f>
        <v>0</v>
      </c>
      <c r="P8" s="111">
        <f>IF(COUNT($H8:O8)&gt;=Input!$Y$7,0,O8+O40+O72)</f>
        <v>0</v>
      </c>
      <c r="Q8" s="111">
        <f>IF(COUNT($H8:P8)&gt;=Input!$Y$7,0,P8+P40+P72)</f>
        <v>0</v>
      </c>
      <c r="R8" s="111"/>
      <c r="S8" s="9"/>
      <c r="T8" s="9"/>
      <c r="U8" s="9"/>
      <c r="V8" s="9"/>
      <c r="W8" s="9"/>
      <c r="X8" s="9"/>
      <c r="Y8" s="9"/>
      <c r="Z8" s="9"/>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row>
    <row r="9" spans="1:256" hidden="1" outlineLevel="1">
      <c r="A9" s="9"/>
      <c r="B9" s="9"/>
      <c r="C9" s="44"/>
      <c r="D9" s="270" t="str">
        <f>Asset2</f>
        <v>Switchgear</v>
      </c>
      <c r="E9" s="9"/>
      <c r="F9" s="9"/>
      <c r="G9" s="201">
        <f>'Actual RAB roll forward'!G471</f>
        <v>248.91247950836242</v>
      </c>
      <c r="H9" s="111">
        <f t="shared" ref="H9:H24" si="3">G9+G41+G73+G105+G137+G169+G201</f>
        <v>354.76480248198635</v>
      </c>
      <c r="I9" s="111">
        <f t="shared" ref="I9:M37" si="4">H9+H41+H73</f>
        <v>379.73752215317938</v>
      </c>
      <c r="J9" s="111">
        <f t="shared" si="4"/>
        <v>408.86199946951632</v>
      </c>
      <c r="K9" s="111">
        <f t="shared" si="4"/>
        <v>431.25957370242679</v>
      </c>
      <c r="L9" s="111">
        <f t="shared" si="4"/>
        <v>452.1656097779628</v>
      </c>
      <c r="M9" s="111">
        <f t="shared" si="4"/>
        <v>479.84503796618151</v>
      </c>
      <c r="N9" s="111">
        <f>IF(COUNT($H9:M9)&gt;=Input!$Y$7,0,M9+M41+M73)</f>
        <v>0</v>
      </c>
      <c r="O9" s="111">
        <f>IF(COUNT($H9:N9)&gt;=Input!$Y$7,0,N9+N41+N73)</f>
        <v>0</v>
      </c>
      <c r="P9" s="111">
        <f>IF(COUNT($H9:O9)&gt;=Input!$Y$7,0,O9+O41+O73)</f>
        <v>0</v>
      </c>
      <c r="Q9" s="111">
        <f>IF(COUNT($H9:P9)&gt;=Input!$Y$7,0,P9+P41+P73)</f>
        <v>0</v>
      </c>
      <c r="R9" s="111"/>
      <c r="S9" s="100"/>
      <c r="T9" s="100"/>
      <c r="U9" s="100"/>
      <c r="V9" s="100"/>
      <c r="W9" s="100"/>
      <c r="X9" s="100"/>
      <c r="Y9" s="100"/>
      <c r="Z9" s="100"/>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1"/>
      <c r="BL9" s="221"/>
    </row>
    <row r="10" spans="1:256" hidden="1" outlineLevel="1">
      <c r="A10" s="9"/>
      <c r="B10" s="9"/>
      <c r="C10" s="44"/>
      <c r="D10" s="270" t="str">
        <f>Asset3</f>
        <v>Transformers</v>
      </c>
      <c r="E10" s="9"/>
      <c r="F10" s="9"/>
      <c r="G10" s="201">
        <f>'Actual RAB roll forward'!G472</f>
        <v>154.11914424024289</v>
      </c>
      <c r="H10" s="111">
        <f t="shared" si="3"/>
        <v>167.05795975892104</v>
      </c>
      <c r="I10" s="111">
        <f t="shared" si="4"/>
        <v>171.54910559450039</v>
      </c>
      <c r="J10" s="111">
        <f t="shared" si="4"/>
        <v>168.74293882733127</v>
      </c>
      <c r="K10" s="111">
        <f t="shared" si="4"/>
        <v>176.38188663253433</v>
      </c>
      <c r="L10" s="111">
        <f t="shared" si="4"/>
        <v>191.44977331269209</v>
      </c>
      <c r="M10" s="111">
        <f t="shared" si="4"/>
        <v>216.47723295818236</v>
      </c>
      <c r="N10" s="111">
        <f>IF(COUNT($H10:M10)&gt;=Input!$Y$7,0,M10+M42+M74)</f>
        <v>0</v>
      </c>
      <c r="O10" s="111">
        <f>IF(COUNT($H10:N10)&gt;=Input!$Y$7,0,N10+N42+N74)</f>
        <v>0</v>
      </c>
      <c r="P10" s="111">
        <f>IF(COUNT($H10:O10)&gt;=Input!$Y$7,0,O10+O42+O74)</f>
        <v>0</v>
      </c>
      <c r="Q10" s="111">
        <f>IF(COUNT($H10:P10)&gt;=Input!$Y$7,0,P10+P42+P74)</f>
        <v>0</v>
      </c>
      <c r="R10" s="111"/>
      <c r="S10" s="100"/>
      <c r="T10" s="100"/>
      <c r="U10" s="100"/>
      <c r="V10" s="100"/>
      <c r="W10" s="100"/>
      <c r="X10" s="100"/>
      <c r="Y10" s="100"/>
      <c r="Z10" s="100"/>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1"/>
      <c r="BL10" s="221"/>
    </row>
    <row r="11" spans="1:256" hidden="1" outlineLevel="1">
      <c r="A11" s="9"/>
      <c r="B11" s="9"/>
      <c r="C11" s="44"/>
      <c r="D11" s="270" t="str">
        <f>Asset4</f>
        <v>Reactive</v>
      </c>
      <c r="E11" s="9"/>
      <c r="F11" s="9"/>
      <c r="G11" s="201">
        <f>'Actual RAB roll forward'!G473</f>
        <v>83.253732687574384</v>
      </c>
      <c r="H11" s="111">
        <f t="shared" si="3"/>
        <v>87.678038523711535</v>
      </c>
      <c r="I11" s="111">
        <f t="shared" si="4"/>
        <v>88.464397812384703</v>
      </c>
      <c r="J11" s="111">
        <f t="shared" si="4"/>
        <v>87.482323953439888</v>
      </c>
      <c r="K11" s="111">
        <f t="shared" si="4"/>
        <v>85.563743850519657</v>
      </c>
      <c r="L11" s="111">
        <f t="shared" si="4"/>
        <v>85.040242704149037</v>
      </c>
      <c r="M11" s="111">
        <f t="shared" si="4"/>
        <v>86.161360352171741</v>
      </c>
      <c r="N11" s="111">
        <f>IF(COUNT($H11:M11)&gt;=Input!$Y$7,0,M11+M43+M75)</f>
        <v>0</v>
      </c>
      <c r="O11" s="111">
        <f>IF(COUNT($H11:N11)&gt;=Input!$Y$7,0,N11+N43+N75)</f>
        <v>0</v>
      </c>
      <c r="P11" s="111">
        <f>IF(COUNT($H11:O11)&gt;=Input!$Y$7,0,O11+O43+O75)</f>
        <v>0</v>
      </c>
      <c r="Q11" s="111">
        <f>IF(COUNT($H11:P11)&gt;=Input!$Y$7,0,P11+P43+P75)</f>
        <v>0</v>
      </c>
      <c r="R11" s="111"/>
      <c r="S11" s="100"/>
      <c r="T11" s="100"/>
      <c r="U11" s="100"/>
      <c r="V11" s="100"/>
      <c r="W11" s="100"/>
      <c r="X11" s="100"/>
      <c r="Y11" s="100"/>
      <c r="Z11" s="100"/>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1"/>
      <c r="BL11" s="221"/>
    </row>
    <row r="12" spans="1:256" hidden="1" outlineLevel="1">
      <c r="A12" s="9"/>
      <c r="B12" s="9"/>
      <c r="C12" s="44"/>
      <c r="D12" s="270" t="str">
        <f>Asset5</f>
        <v>Towers and Conductor</v>
      </c>
      <c r="E12" s="9"/>
      <c r="F12" s="9"/>
      <c r="G12" s="201">
        <f>'Actual RAB roll forward'!G474</f>
        <v>984.93801110802451</v>
      </c>
      <c r="H12" s="111">
        <f t="shared" si="3"/>
        <v>1044.452748092953</v>
      </c>
      <c r="I12" s="111">
        <f t="shared" si="4"/>
        <v>1053.8536351718524</v>
      </c>
      <c r="J12" s="111">
        <f t="shared" si="4"/>
        <v>1052.8353129289708</v>
      </c>
      <c r="K12" s="111">
        <f t="shared" si="4"/>
        <v>1067.2218382631936</v>
      </c>
      <c r="L12" s="111">
        <f t="shared" si="4"/>
        <v>1093.2412030828295</v>
      </c>
      <c r="M12" s="111">
        <f t="shared" si="4"/>
        <v>1112.1708464202786</v>
      </c>
      <c r="N12" s="111">
        <f>IF(COUNT($H12:M12)&gt;=Input!$Y$7,0,M12+M44+M76)</f>
        <v>0</v>
      </c>
      <c r="O12" s="111">
        <f>IF(COUNT($H12:N12)&gt;=Input!$Y$7,0,N12+N44+N76)</f>
        <v>0</v>
      </c>
      <c r="P12" s="111">
        <f>IF(COUNT($H12:O12)&gt;=Input!$Y$7,0,O12+O44+O76)</f>
        <v>0</v>
      </c>
      <c r="Q12" s="111">
        <f>IF(COUNT($H12:P12)&gt;=Input!$Y$7,0,P12+P44+P76)</f>
        <v>0</v>
      </c>
      <c r="R12" s="111"/>
      <c r="S12" s="100"/>
      <c r="T12" s="100"/>
      <c r="U12" s="100"/>
      <c r="V12" s="100"/>
      <c r="W12" s="100"/>
      <c r="X12" s="100"/>
      <c r="Y12" s="100"/>
      <c r="Z12" s="100"/>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1"/>
      <c r="BL12" s="221"/>
    </row>
    <row r="13" spans="1:256" hidden="1" outlineLevel="1">
      <c r="A13" s="9"/>
      <c r="B13" s="9"/>
      <c r="C13" s="44"/>
      <c r="D13" s="270" t="str">
        <f>Asset6</f>
        <v>Establishment</v>
      </c>
      <c r="E13" s="9"/>
      <c r="F13" s="9"/>
      <c r="G13" s="201">
        <f>'Actual RAB roll forward'!G475</f>
        <v>79.839482548432514</v>
      </c>
      <c r="H13" s="111">
        <f t="shared" si="3"/>
        <v>99.813803729564484</v>
      </c>
      <c r="I13" s="111">
        <f t="shared" si="4"/>
        <v>111.1040796365223</v>
      </c>
      <c r="J13" s="111">
        <f t="shared" si="4"/>
        <v>120.41505277085548</v>
      </c>
      <c r="K13" s="111">
        <f t="shared" si="4"/>
        <v>123.00519595772992</v>
      </c>
      <c r="L13" s="111">
        <f t="shared" si="4"/>
        <v>133.84431609445494</v>
      </c>
      <c r="M13" s="111">
        <f t="shared" si="4"/>
        <v>144.04355390858092</v>
      </c>
      <c r="N13" s="111">
        <f>IF(COUNT($H13:M13)&gt;=Input!$Y$7,0,M13+M45+M77)</f>
        <v>0</v>
      </c>
      <c r="O13" s="111">
        <f>IF(COUNT($H13:N13)&gt;=Input!$Y$7,0,N13+N45+N77)</f>
        <v>0</v>
      </c>
      <c r="P13" s="111">
        <f>IF(COUNT($H13:O13)&gt;=Input!$Y$7,0,O13+O45+O77)</f>
        <v>0</v>
      </c>
      <c r="Q13" s="111">
        <f>IF(COUNT($H13:P13)&gt;=Input!$Y$7,0,P13+P45+P77)</f>
        <v>0</v>
      </c>
      <c r="R13" s="111"/>
      <c r="S13" s="100"/>
      <c r="T13" s="100"/>
      <c r="U13" s="100"/>
      <c r="V13" s="100"/>
      <c r="W13" s="100"/>
      <c r="X13" s="100"/>
      <c r="Y13" s="100"/>
      <c r="Z13" s="100"/>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1"/>
      <c r="BL13" s="221"/>
    </row>
    <row r="14" spans="1:256" hidden="1" outlineLevel="1">
      <c r="A14" s="9"/>
      <c r="B14" s="9"/>
      <c r="C14" s="44"/>
      <c r="D14" s="270" t="str">
        <f>Asset7</f>
        <v>Communications</v>
      </c>
      <c r="E14" s="9"/>
      <c r="F14" s="9"/>
      <c r="G14" s="201">
        <f>'Actual RAB roll forward'!G476</f>
        <v>36.743106530439206</v>
      </c>
      <c r="H14" s="111">
        <f t="shared" si="3"/>
        <v>8.1938315503739521</v>
      </c>
      <c r="I14" s="111">
        <f t="shared" si="4"/>
        <v>14.857840212344176</v>
      </c>
      <c r="J14" s="111">
        <f t="shared" si="4"/>
        <v>33.624777898317269</v>
      </c>
      <c r="K14" s="111">
        <f t="shared" si="4"/>
        <v>37.555881183346834</v>
      </c>
      <c r="L14" s="111">
        <f t="shared" si="4"/>
        <v>39.904925795731884</v>
      </c>
      <c r="M14" s="111">
        <f t="shared" si="4"/>
        <v>42.611200402340899</v>
      </c>
      <c r="N14" s="111">
        <f>IF(COUNT($H14:M14)&gt;=Input!$Y$7,0,M14+M46+M78)</f>
        <v>0</v>
      </c>
      <c r="O14" s="111">
        <f>IF(COUNT($H14:N14)&gt;=Input!$Y$7,0,N14+N46+N78)</f>
        <v>0</v>
      </c>
      <c r="P14" s="111">
        <f>IF(COUNT($H14:O14)&gt;=Input!$Y$7,0,O14+O46+O78)</f>
        <v>0</v>
      </c>
      <c r="Q14" s="111">
        <f>IF(COUNT($H14:P14)&gt;=Input!$Y$7,0,P14+P46+P78)</f>
        <v>0</v>
      </c>
      <c r="R14" s="111"/>
      <c r="S14" s="100"/>
      <c r="T14" s="100"/>
      <c r="U14" s="100"/>
      <c r="V14" s="100"/>
      <c r="W14" s="100"/>
      <c r="X14" s="100"/>
      <c r="Y14" s="100"/>
      <c r="Z14" s="100"/>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1"/>
      <c r="BL14" s="221"/>
    </row>
    <row r="15" spans="1:256" hidden="1" outlineLevel="1">
      <c r="A15" s="9"/>
      <c r="B15" s="9"/>
      <c r="C15" s="44"/>
      <c r="D15" s="270" t="str">
        <f>Asset8</f>
        <v>Inventory</v>
      </c>
      <c r="E15" s="9"/>
      <c r="F15" s="9"/>
      <c r="G15" s="201">
        <f>'Actual RAB roll forward'!G477</f>
        <v>4.7007864066062357</v>
      </c>
      <c r="H15" s="111">
        <f t="shared" si="3"/>
        <v>7.3398235619752867</v>
      </c>
      <c r="I15" s="111">
        <f t="shared" si="4"/>
        <v>7.6103105014859311</v>
      </c>
      <c r="J15" s="111">
        <f t="shared" si="4"/>
        <v>7.7707688554329239</v>
      </c>
      <c r="K15" s="111">
        <f t="shared" si="4"/>
        <v>7.9770724533647721</v>
      </c>
      <c r="L15" s="111">
        <f t="shared" si="4"/>
        <v>8.2246367708829879</v>
      </c>
      <c r="M15" s="111">
        <f t="shared" si="4"/>
        <v>8.4059413890788068</v>
      </c>
      <c r="N15" s="111">
        <f>IF(COUNT($H15:M15)&gt;=Input!$Y$7,0,M15+M47+M79)</f>
        <v>0</v>
      </c>
      <c r="O15" s="111">
        <f>IF(COUNT($H15:N15)&gt;=Input!$Y$7,0,N15+N47+N79)</f>
        <v>0</v>
      </c>
      <c r="P15" s="111">
        <f>IF(COUNT($H15:O15)&gt;=Input!$Y$7,0,O15+O47+O79)</f>
        <v>0</v>
      </c>
      <c r="Q15" s="111">
        <f>IF(COUNT($H15:P15)&gt;=Input!$Y$7,0,P15+P47+P79)</f>
        <v>0</v>
      </c>
      <c r="R15" s="111"/>
      <c r="S15" s="100"/>
      <c r="T15" s="100"/>
      <c r="U15" s="100"/>
      <c r="V15" s="100"/>
      <c r="W15" s="100"/>
      <c r="X15" s="100"/>
      <c r="Y15" s="100"/>
      <c r="Z15" s="100"/>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1"/>
      <c r="BL15" s="221"/>
    </row>
    <row r="16" spans="1:256" hidden="1" outlineLevel="1">
      <c r="A16" s="9"/>
      <c r="B16" s="9"/>
      <c r="C16" s="44"/>
      <c r="D16" s="270" t="str">
        <f>Asset9</f>
        <v>IT</v>
      </c>
      <c r="E16" s="9"/>
      <c r="F16" s="9"/>
      <c r="G16" s="201">
        <f>'Actual RAB roll forward'!G478</f>
        <v>16.14271263150075</v>
      </c>
      <c r="H16" s="111">
        <f t="shared" si="3"/>
        <v>42.631174281887823</v>
      </c>
      <c r="I16" s="111">
        <f t="shared" si="4"/>
        <v>45.690807102033872</v>
      </c>
      <c r="J16" s="111">
        <f t="shared" si="4"/>
        <v>46.247056160404682</v>
      </c>
      <c r="K16" s="111">
        <f t="shared" si="4"/>
        <v>50.768597428343689</v>
      </c>
      <c r="L16" s="111">
        <f t="shared" si="4"/>
        <v>55.180682398325501</v>
      </c>
      <c r="M16" s="111">
        <f t="shared" si="4"/>
        <v>59.368757627318061</v>
      </c>
      <c r="N16" s="111">
        <f>IF(COUNT($H16:M16)&gt;=Input!$Y$7,0,M16+M48+M80)</f>
        <v>0</v>
      </c>
      <c r="O16" s="111">
        <f>IF(COUNT($H16:N16)&gt;=Input!$Y$7,0,N16+N48+N80)</f>
        <v>0</v>
      </c>
      <c r="P16" s="111">
        <f>IF(COUNT($H16:O16)&gt;=Input!$Y$7,0,O16+O48+O80)</f>
        <v>0</v>
      </c>
      <c r="Q16" s="111">
        <f>IF(COUNT($H16:P16)&gt;=Input!$Y$7,0,P16+P48+P80)</f>
        <v>0</v>
      </c>
      <c r="R16" s="111"/>
      <c r="S16" s="100"/>
      <c r="T16" s="100"/>
      <c r="U16" s="100"/>
      <c r="V16" s="100"/>
      <c r="W16" s="100"/>
      <c r="X16" s="100"/>
      <c r="Y16" s="100"/>
      <c r="Z16" s="100"/>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1"/>
      <c r="BL16" s="221"/>
    </row>
    <row r="17" spans="1:64" hidden="1" outlineLevel="1">
      <c r="A17" s="9"/>
      <c r="B17" s="9"/>
      <c r="C17" s="44"/>
      <c r="D17" s="270" t="str">
        <f>Asset10</f>
        <v>Vehicles</v>
      </c>
      <c r="E17" s="9"/>
      <c r="F17" s="9"/>
      <c r="G17" s="201">
        <f>'Actual RAB roll forward'!G479</f>
        <v>3.8998256791301116</v>
      </c>
      <c r="H17" s="111">
        <f t="shared" si="3"/>
        <v>4.1949242697938862</v>
      </c>
      <c r="I17" s="111">
        <f t="shared" si="4"/>
        <v>3.9186812411550913</v>
      </c>
      <c r="J17" s="111">
        <f t="shared" si="4"/>
        <v>3.3002439519986071</v>
      </c>
      <c r="K17" s="111">
        <f t="shared" si="4"/>
        <v>2.3495303752419394</v>
      </c>
      <c r="L17" s="111">
        <f t="shared" si="4"/>
        <v>2.3082495648985701</v>
      </c>
      <c r="M17" s="111">
        <f t="shared" si="4"/>
        <v>3.305024158752325</v>
      </c>
      <c r="N17" s="111">
        <f>IF(COUNT($H17:M17)&gt;=Input!$Y$7,0,M17+M49+M81)</f>
        <v>0</v>
      </c>
      <c r="O17" s="111">
        <f>IF(COUNT($H17:N17)&gt;=Input!$Y$7,0,N17+N49+N81)</f>
        <v>0</v>
      </c>
      <c r="P17" s="111">
        <f>IF(COUNT($H17:O17)&gt;=Input!$Y$7,0,O17+O49+O81)</f>
        <v>0</v>
      </c>
      <c r="Q17" s="111">
        <f>IF(COUNT($H17:P17)&gt;=Input!$Y$7,0,P17+P49+P81)</f>
        <v>0</v>
      </c>
      <c r="R17" s="111"/>
      <c r="S17" s="100"/>
      <c r="T17" s="100"/>
      <c r="U17" s="100"/>
      <c r="V17" s="100"/>
      <c r="W17" s="100"/>
      <c r="X17" s="100"/>
      <c r="Y17" s="100"/>
      <c r="Z17" s="100"/>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1"/>
      <c r="BL17" s="221"/>
    </row>
    <row r="18" spans="1:64" hidden="1" outlineLevel="1">
      <c r="A18" s="9"/>
      <c r="B18" s="9"/>
      <c r="C18" s="44"/>
      <c r="D18" s="270" t="str">
        <f>Asset11</f>
        <v>other</v>
      </c>
      <c r="E18" s="9"/>
      <c r="F18" s="9"/>
      <c r="G18" s="201">
        <f>'Actual RAB roll forward'!G480</f>
        <v>3.8757526879064059</v>
      </c>
      <c r="H18" s="111">
        <f t="shared" si="3"/>
        <v>12.838737663652648</v>
      </c>
      <c r="I18" s="111">
        <f t="shared" si="4"/>
        <v>15.580749979507992</v>
      </c>
      <c r="J18" s="111">
        <f t="shared" si="4"/>
        <v>16.857434245143761</v>
      </c>
      <c r="K18" s="111">
        <f t="shared" si="4"/>
        <v>18.564385001939193</v>
      </c>
      <c r="L18" s="111">
        <f t="shared" si="4"/>
        <v>18.586457621675436</v>
      </c>
      <c r="M18" s="111">
        <f t="shared" si="4"/>
        <v>19.188137190858967</v>
      </c>
      <c r="N18" s="111">
        <f>IF(COUNT($H18:M18)&gt;=Input!$Y$7,0,M18+M50+M82)</f>
        <v>0</v>
      </c>
      <c r="O18" s="111">
        <f>IF(COUNT($H18:N18)&gt;=Input!$Y$7,0,N18+N50+N82)</f>
        <v>0</v>
      </c>
      <c r="P18" s="111">
        <f>IF(COUNT($H18:O18)&gt;=Input!$Y$7,0,O18+O50+O82)</f>
        <v>0</v>
      </c>
      <c r="Q18" s="111">
        <f>IF(COUNT($H18:P18)&gt;=Input!$Y$7,0,P18+P50+P82)</f>
        <v>0</v>
      </c>
      <c r="R18" s="111"/>
      <c r="S18" s="100"/>
      <c r="T18" s="100"/>
      <c r="U18" s="100"/>
      <c r="V18" s="100"/>
      <c r="W18" s="100"/>
      <c r="X18" s="100"/>
      <c r="Y18" s="100"/>
      <c r="Z18" s="100"/>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1"/>
      <c r="BL18" s="221"/>
    </row>
    <row r="19" spans="1:64" hidden="1" outlineLevel="1">
      <c r="A19" s="9"/>
      <c r="B19" s="9"/>
      <c r="C19" s="44"/>
      <c r="D19" s="270" t="str">
        <f>Asset12</f>
        <v>premises</v>
      </c>
      <c r="E19" s="9"/>
      <c r="F19" s="9"/>
      <c r="G19" s="201">
        <f>'Actual RAB roll forward'!G481</f>
        <v>5.2657279599188227</v>
      </c>
      <c r="H19" s="111">
        <f t="shared" si="3"/>
        <v>8.4076676965603596</v>
      </c>
      <c r="I19" s="111">
        <f t="shared" si="4"/>
        <v>7.5450833273405102</v>
      </c>
      <c r="J19" s="111">
        <f t="shared" si="4"/>
        <v>6.4653375041971337</v>
      </c>
      <c r="K19" s="111">
        <f t="shared" si="4"/>
        <v>5.3517842471695074</v>
      </c>
      <c r="L19" s="111">
        <f t="shared" si="4"/>
        <v>4.5377656267850037</v>
      </c>
      <c r="M19" s="111">
        <f t="shared" si="4"/>
        <v>3.8783942012332382</v>
      </c>
      <c r="N19" s="111">
        <f>IF(COUNT($H19:M19)&gt;=Input!$Y$7,0,M19+M51+M83)</f>
        <v>0</v>
      </c>
      <c r="O19" s="111">
        <f>IF(COUNT($H19:N19)&gt;=Input!$Y$7,0,N19+N51+N83)</f>
        <v>0</v>
      </c>
      <c r="P19" s="111">
        <f>IF(COUNT($H19:O19)&gt;=Input!$Y$7,0,O19+O51+O83)</f>
        <v>0</v>
      </c>
      <c r="Q19" s="111">
        <f>IF(COUNT($H19:P19)&gt;=Input!$Y$7,0,P19+P51+P83)</f>
        <v>0</v>
      </c>
      <c r="R19" s="111"/>
      <c r="S19" s="100"/>
      <c r="T19" s="100"/>
      <c r="U19" s="100"/>
      <c r="V19" s="100"/>
      <c r="W19" s="100"/>
      <c r="X19" s="100"/>
      <c r="Y19" s="100"/>
      <c r="Z19" s="100"/>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1"/>
      <c r="BL19" s="221"/>
    </row>
    <row r="20" spans="1:64" hidden="1" outlineLevel="1">
      <c r="A20" s="9"/>
      <c r="B20" s="9"/>
      <c r="C20" s="44"/>
      <c r="D20" s="270" t="str">
        <f>Asset13</f>
        <v>Land</v>
      </c>
      <c r="E20" s="9"/>
      <c r="F20" s="9"/>
      <c r="G20" s="201">
        <f>'Actual RAB roll forward'!G482</f>
        <v>96.385254729241879</v>
      </c>
      <c r="H20" s="111">
        <f t="shared" si="3"/>
        <v>95.756770018212507</v>
      </c>
      <c r="I20" s="111">
        <f t="shared" si="4"/>
        <v>99.285595396772493</v>
      </c>
      <c r="J20" s="111">
        <f t="shared" si="4"/>
        <v>101.37896638405384</v>
      </c>
      <c r="K20" s="111">
        <f t="shared" si="4"/>
        <v>103.57368293686469</v>
      </c>
      <c r="L20" s="111">
        <f t="shared" si="4"/>
        <v>105.77134327406523</v>
      </c>
      <c r="M20" s="111">
        <f t="shared" si="4"/>
        <v>105.89623148835591</v>
      </c>
      <c r="N20" s="111">
        <f>IF(COUNT($H20:M20)&gt;=Input!$Y$7,0,M20+M52+M84)</f>
        <v>0</v>
      </c>
      <c r="O20" s="111">
        <f>IF(COUNT($H20:N20)&gt;=Input!$Y$7,0,N20+N52+N84)</f>
        <v>0</v>
      </c>
      <c r="P20" s="111">
        <f>IF(COUNT($H20:O20)&gt;=Input!$Y$7,0,O20+O52+O84)</f>
        <v>0</v>
      </c>
      <c r="Q20" s="111">
        <f>IF(COUNT($H20:P20)&gt;=Input!$Y$7,0,P20+P52+P84)</f>
        <v>0</v>
      </c>
      <c r="R20" s="111"/>
      <c r="S20" s="100"/>
      <c r="T20" s="100"/>
      <c r="U20" s="100"/>
      <c r="V20" s="100"/>
      <c r="W20" s="100"/>
      <c r="X20" s="100"/>
      <c r="Y20" s="100"/>
      <c r="Z20" s="100"/>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1"/>
      <c r="BL20" s="221"/>
    </row>
    <row r="21" spans="1:64" hidden="1" outlineLevel="1">
      <c r="A21" s="9"/>
      <c r="B21" s="9"/>
      <c r="C21" s="44"/>
      <c r="D21" s="270" t="str">
        <f>Asset14</f>
        <v>Easements</v>
      </c>
      <c r="E21" s="9"/>
      <c r="F21" s="9"/>
      <c r="G21" s="201">
        <f>'Actual RAB roll forward'!G483</f>
        <v>106.13037685559563</v>
      </c>
      <c r="H21" s="111">
        <f t="shared" si="3"/>
        <v>108.97377932420517</v>
      </c>
      <c r="I21" s="111">
        <f t="shared" si="4"/>
        <v>112.9896775004251</v>
      </c>
      <c r="J21" s="111">
        <f t="shared" si="4"/>
        <v>115.37198997784371</v>
      </c>
      <c r="K21" s="111">
        <f t="shared" si="4"/>
        <v>118.4349631630962</v>
      </c>
      <c r="L21" s="111">
        <f t="shared" si="4"/>
        <v>122.11053098539918</v>
      </c>
      <c r="M21" s="111">
        <f t="shared" si="4"/>
        <v>124.80234629770258</v>
      </c>
      <c r="N21" s="111">
        <f>IF(COUNT($H21:M21)&gt;=Input!$Y$7,0,M21+M53+M85)</f>
        <v>0</v>
      </c>
      <c r="O21" s="111">
        <f>IF(COUNT($H21:N21)&gt;=Input!$Y$7,0,N21+N53+N85)</f>
        <v>0</v>
      </c>
      <c r="P21" s="111">
        <f>IF(COUNT($H21:O21)&gt;=Input!$Y$7,0,O21+O53+O85)</f>
        <v>0</v>
      </c>
      <c r="Q21" s="111">
        <f>IF(COUNT($H21:P21)&gt;=Input!$Y$7,0,P21+P53+P85)</f>
        <v>0</v>
      </c>
      <c r="R21" s="111"/>
      <c r="S21" s="100"/>
      <c r="T21" s="100"/>
      <c r="U21" s="100"/>
      <c r="V21" s="100"/>
      <c r="W21" s="100"/>
      <c r="X21" s="100"/>
      <c r="Y21" s="100"/>
      <c r="Z21" s="100"/>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1"/>
      <c r="BL21" s="221"/>
    </row>
    <row r="22" spans="1:64" hidden="1" outlineLevel="1">
      <c r="A22" s="9"/>
      <c r="B22" s="9"/>
      <c r="C22" s="44"/>
      <c r="D22" s="270">
        <f>Asset15</f>
        <v>0</v>
      </c>
      <c r="E22" s="9"/>
      <c r="F22" s="9"/>
      <c r="G22" s="201">
        <f>'Actual RAB roll forward'!G484</f>
        <v>0</v>
      </c>
      <c r="H22" s="111">
        <f t="shared" si="3"/>
        <v>0</v>
      </c>
      <c r="I22" s="111">
        <f t="shared" si="4"/>
        <v>0</v>
      </c>
      <c r="J22" s="111">
        <f t="shared" si="4"/>
        <v>0</v>
      </c>
      <c r="K22" s="111">
        <f t="shared" si="4"/>
        <v>0</v>
      </c>
      <c r="L22" s="111">
        <f t="shared" si="4"/>
        <v>0</v>
      </c>
      <c r="M22" s="111">
        <f t="shared" si="4"/>
        <v>0</v>
      </c>
      <c r="N22" s="111">
        <f>IF(COUNT($H22:M22)&gt;=Input!$Y$7,0,M22+M54+M86)</f>
        <v>0</v>
      </c>
      <c r="O22" s="111">
        <f>IF(COUNT($H22:N22)&gt;=Input!$Y$7,0,N22+N54+N86)</f>
        <v>0</v>
      </c>
      <c r="P22" s="111">
        <f>IF(COUNT($H22:O22)&gt;=Input!$Y$7,0,O22+O54+O86)</f>
        <v>0</v>
      </c>
      <c r="Q22" s="111">
        <f>IF(COUNT($H22:P22)&gt;=Input!$Y$7,0,P22+P54+P86)</f>
        <v>0</v>
      </c>
      <c r="R22" s="111"/>
      <c r="S22" s="100"/>
      <c r="T22" s="100"/>
      <c r="U22" s="100"/>
      <c r="V22" s="100"/>
      <c r="W22" s="100"/>
      <c r="X22" s="100"/>
      <c r="Y22" s="100"/>
      <c r="Z22" s="100"/>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1"/>
      <c r="BL22" s="221"/>
    </row>
    <row r="23" spans="1:64" hidden="1" outlineLevel="1">
      <c r="A23" s="9"/>
      <c r="B23" s="9"/>
      <c r="C23" s="44"/>
      <c r="D23" s="270">
        <f>Asset16</f>
        <v>0</v>
      </c>
      <c r="E23" s="9"/>
      <c r="F23" s="9"/>
      <c r="G23" s="201">
        <f>'Actual RAB roll forward'!G485</f>
        <v>0</v>
      </c>
      <c r="H23" s="111">
        <f t="shared" si="3"/>
        <v>0</v>
      </c>
      <c r="I23" s="111">
        <f t="shared" si="4"/>
        <v>0</v>
      </c>
      <c r="J23" s="111">
        <f t="shared" si="4"/>
        <v>0</v>
      </c>
      <c r="K23" s="111">
        <f t="shared" si="4"/>
        <v>0</v>
      </c>
      <c r="L23" s="111">
        <f t="shared" si="4"/>
        <v>0</v>
      </c>
      <c r="M23" s="111">
        <f t="shared" si="4"/>
        <v>0</v>
      </c>
      <c r="N23" s="111">
        <f>IF(COUNT($H23:M23)&gt;=Input!$Y$7,0,M23+M55+M87)</f>
        <v>0</v>
      </c>
      <c r="O23" s="111">
        <f>IF(COUNT($H23:N23)&gt;=Input!$Y$7,0,N23+N55+N87)</f>
        <v>0</v>
      </c>
      <c r="P23" s="111">
        <f>IF(COUNT($H23:O23)&gt;=Input!$Y$7,0,O23+O55+O87)</f>
        <v>0</v>
      </c>
      <c r="Q23" s="111">
        <f>IF(COUNT($H23:P23)&gt;=Input!$Y$7,0,P23+P55+P87)</f>
        <v>0</v>
      </c>
      <c r="R23" s="111"/>
      <c r="S23" s="100"/>
      <c r="T23" s="100"/>
      <c r="U23" s="100"/>
      <c r="V23" s="100"/>
      <c r="W23" s="100"/>
      <c r="X23" s="100"/>
      <c r="Y23" s="100"/>
      <c r="Z23" s="100"/>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1"/>
      <c r="BL23" s="221"/>
    </row>
    <row r="24" spans="1:64" hidden="1" outlineLevel="1">
      <c r="A24" s="9"/>
      <c r="B24" s="9"/>
      <c r="C24" s="44"/>
      <c r="D24" s="270">
        <f>Asset17</f>
        <v>0</v>
      </c>
      <c r="E24" s="9"/>
      <c r="F24" s="9"/>
      <c r="G24" s="201">
        <f>'Actual RAB roll forward'!G486</f>
        <v>0</v>
      </c>
      <c r="H24" s="111">
        <f t="shared" si="3"/>
        <v>0</v>
      </c>
      <c r="I24" s="111">
        <f t="shared" si="4"/>
        <v>0</v>
      </c>
      <c r="J24" s="111">
        <f t="shared" si="4"/>
        <v>0</v>
      </c>
      <c r="K24" s="111">
        <f t="shared" si="4"/>
        <v>0</v>
      </c>
      <c r="L24" s="111">
        <f t="shared" si="4"/>
        <v>0</v>
      </c>
      <c r="M24" s="111">
        <f t="shared" si="4"/>
        <v>0</v>
      </c>
      <c r="N24" s="111">
        <f>IF(COUNT($H24:M24)&gt;=Input!$Y$7,0,M24+M56+M88)</f>
        <v>0</v>
      </c>
      <c r="O24" s="111">
        <f>IF(COUNT($H24:N24)&gt;=Input!$Y$7,0,N24+N56+N88)</f>
        <v>0</v>
      </c>
      <c r="P24" s="111">
        <f>IF(COUNT($H24:O24)&gt;=Input!$Y$7,0,O24+O56+O88)</f>
        <v>0</v>
      </c>
      <c r="Q24" s="111">
        <f>IF(COUNT($H24:P24)&gt;=Input!$Y$7,0,P24+P56+P88)</f>
        <v>0</v>
      </c>
      <c r="R24" s="111"/>
      <c r="S24" s="100"/>
      <c r="T24" s="100"/>
      <c r="U24" s="100"/>
      <c r="V24" s="100"/>
      <c r="W24" s="100"/>
      <c r="X24" s="100"/>
      <c r="Y24" s="100"/>
      <c r="Z24" s="100"/>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1"/>
      <c r="BL24" s="221"/>
    </row>
    <row r="25" spans="1:64" hidden="1" outlineLevel="1">
      <c r="A25" s="9"/>
      <c r="B25" s="9"/>
      <c r="C25" s="44"/>
      <c r="D25" s="270">
        <f>Asset18</f>
        <v>0</v>
      </c>
      <c r="E25" s="9"/>
      <c r="F25" s="9"/>
      <c r="G25" s="201">
        <f>'Actual RAB roll forward'!G487</f>
        <v>0</v>
      </c>
      <c r="H25" s="111">
        <f t="shared" ref="H25:H37" si="5">G25+G57+G89+G121+G153+G185+G217</f>
        <v>0</v>
      </c>
      <c r="I25" s="111">
        <f t="shared" si="4"/>
        <v>0</v>
      </c>
      <c r="J25" s="111">
        <f t="shared" si="4"/>
        <v>0</v>
      </c>
      <c r="K25" s="111">
        <f t="shared" si="4"/>
        <v>0</v>
      </c>
      <c r="L25" s="111">
        <f t="shared" si="4"/>
        <v>0</v>
      </c>
      <c r="M25" s="111">
        <f t="shared" si="4"/>
        <v>0</v>
      </c>
      <c r="N25" s="111">
        <f>IF(COUNT($H25:M25)&gt;=Input!$Y$7,0,M25+M57+M89)</f>
        <v>0</v>
      </c>
      <c r="O25" s="111">
        <f>IF(COUNT($H25:N25)&gt;=Input!$Y$7,0,N25+N57+N89)</f>
        <v>0</v>
      </c>
      <c r="P25" s="111">
        <f>IF(COUNT($H25:O25)&gt;=Input!$Y$7,0,O25+O57+O89)</f>
        <v>0</v>
      </c>
      <c r="Q25" s="111">
        <f>IF(COUNT($H25:P25)&gt;=Input!$Y$7,0,P25+P57+P89)</f>
        <v>0</v>
      </c>
      <c r="R25" s="111"/>
      <c r="S25" s="100"/>
      <c r="T25" s="100"/>
      <c r="U25" s="100"/>
      <c r="V25" s="100"/>
      <c r="W25" s="100"/>
      <c r="X25" s="100"/>
      <c r="Y25" s="100"/>
      <c r="Z25" s="100"/>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1"/>
      <c r="BL25" s="221"/>
    </row>
    <row r="26" spans="1:64" hidden="1" outlineLevel="1">
      <c r="A26" s="9"/>
      <c r="B26" s="9"/>
      <c r="C26" s="44"/>
      <c r="D26" s="270">
        <f>Asset19</f>
        <v>0</v>
      </c>
      <c r="E26" s="9"/>
      <c r="F26" s="9"/>
      <c r="G26" s="201">
        <f>'Actual RAB roll forward'!G488</f>
        <v>0</v>
      </c>
      <c r="H26" s="111">
        <f t="shared" si="5"/>
        <v>0</v>
      </c>
      <c r="I26" s="111">
        <f t="shared" si="4"/>
        <v>0</v>
      </c>
      <c r="J26" s="111">
        <f t="shared" si="4"/>
        <v>0</v>
      </c>
      <c r="K26" s="111">
        <f t="shared" si="4"/>
        <v>0</v>
      </c>
      <c r="L26" s="111">
        <f t="shared" si="4"/>
        <v>0</v>
      </c>
      <c r="M26" s="111">
        <f t="shared" si="4"/>
        <v>0</v>
      </c>
      <c r="N26" s="111">
        <f>IF(COUNT($H26:M26)&gt;=Input!$Y$7,0,M26+M58+M90)</f>
        <v>0</v>
      </c>
      <c r="O26" s="111">
        <f>IF(COUNT($H26:N26)&gt;=Input!$Y$7,0,N26+N58+N90)</f>
        <v>0</v>
      </c>
      <c r="P26" s="111">
        <f>IF(COUNT($H26:O26)&gt;=Input!$Y$7,0,O26+O58+O90)</f>
        <v>0</v>
      </c>
      <c r="Q26" s="111">
        <f>IF(COUNT($H26:P26)&gt;=Input!$Y$7,0,P26+P58+P90)</f>
        <v>0</v>
      </c>
      <c r="R26" s="111"/>
      <c r="S26" s="100"/>
      <c r="T26" s="100"/>
      <c r="U26" s="100"/>
      <c r="V26" s="100"/>
      <c r="W26" s="100"/>
      <c r="X26" s="100"/>
      <c r="Y26" s="100"/>
      <c r="Z26" s="100"/>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1"/>
      <c r="BL26" s="221"/>
    </row>
    <row r="27" spans="1:64" hidden="1" outlineLevel="1">
      <c r="A27" s="9"/>
      <c r="B27" s="9"/>
      <c r="C27" s="44"/>
      <c r="D27" s="270">
        <f>Asset20</f>
        <v>0</v>
      </c>
      <c r="E27" s="9"/>
      <c r="F27" s="9"/>
      <c r="G27" s="201">
        <f>'Actual RAB roll forward'!G489</f>
        <v>0</v>
      </c>
      <c r="H27" s="111">
        <f t="shared" si="5"/>
        <v>0</v>
      </c>
      <c r="I27" s="111">
        <f t="shared" si="4"/>
        <v>0</v>
      </c>
      <c r="J27" s="111">
        <f t="shared" si="4"/>
        <v>0</v>
      </c>
      <c r="K27" s="111">
        <f t="shared" si="4"/>
        <v>0</v>
      </c>
      <c r="L27" s="111">
        <f t="shared" si="4"/>
        <v>0</v>
      </c>
      <c r="M27" s="111">
        <f t="shared" si="4"/>
        <v>0</v>
      </c>
      <c r="N27" s="111">
        <f>IF(COUNT($H27:M27)&gt;=Input!$Y$7,0,M27+M59+M91)</f>
        <v>0</v>
      </c>
      <c r="O27" s="111">
        <f>IF(COUNT($H27:N27)&gt;=Input!$Y$7,0,N27+N59+N91)</f>
        <v>0</v>
      </c>
      <c r="P27" s="111">
        <f>IF(COUNT($H27:O27)&gt;=Input!$Y$7,0,O27+O59+O91)</f>
        <v>0</v>
      </c>
      <c r="Q27" s="111">
        <f>IF(COUNT($H27:P27)&gt;=Input!$Y$7,0,P27+P59+P91)</f>
        <v>0</v>
      </c>
      <c r="R27" s="111"/>
      <c r="S27" s="100"/>
      <c r="T27" s="100"/>
      <c r="U27" s="100"/>
      <c r="V27" s="100"/>
      <c r="W27" s="100"/>
      <c r="X27" s="100"/>
      <c r="Y27" s="100"/>
      <c r="Z27" s="100"/>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1"/>
      <c r="BL27" s="221"/>
    </row>
    <row r="28" spans="1:64" hidden="1" outlineLevel="1">
      <c r="A28" s="9"/>
      <c r="B28" s="9"/>
      <c r="C28" s="44"/>
      <c r="D28" s="270">
        <f>Asset21</f>
        <v>0</v>
      </c>
      <c r="E28" s="9"/>
      <c r="F28" s="9"/>
      <c r="G28" s="201">
        <f>'Actual RAB roll forward'!G490</f>
        <v>0</v>
      </c>
      <c r="H28" s="111">
        <f t="shared" si="5"/>
        <v>0</v>
      </c>
      <c r="I28" s="111">
        <f t="shared" si="4"/>
        <v>0</v>
      </c>
      <c r="J28" s="111">
        <f t="shared" si="4"/>
        <v>0</v>
      </c>
      <c r="K28" s="111">
        <f t="shared" si="4"/>
        <v>0</v>
      </c>
      <c r="L28" s="111">
        <f t="shared" si="4"/>
        <v>0</v>
      </c>
      <c r="M28" s="111">
        <f t="shared" si="4"/>
        <v>0</v>
      </c>
      <c r="N28" s="111">
        <f>IF(COUNT($H28:M28)&gt;=Input!$Y$7,0,M28+M60+M92)</f>
        <v>0</v>
      </c>
      <c r="O28" s="111">
        <f>IF(COUNT($H28:N28)&gt;=Input!$Y$7,0,N28+N60+N92)</f>
        <v>0</v>
      </c>
      <c r="P28" s="111">
        <f>IF(COUNT($H28:O28)&gt;=Input!$Y$7,0,O28+O60+O92)</f>
        <v>0</v>
      </c>
      <c r="Q28" s="111">
        <f>IF(COUNT($H28:P28)&gt;=Input!$Y$7,0,P28+P60+P92)</f>
        <v>0</v>
      </c>
      <c r="R28" s="111"/>
      <c r="S28" s="100"/>
      <c r="T28" s="100"/>
      <c r="U28" s="100"/>
      <c r="V28" s="100"/>
      <c r="W28" s="100"/>
      <c r="X28" s="100"/>
      <c r="Y28" s="100"/>
      <c r="Z28" s="100"/>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1"/>
      <c r="BL28" s="221"/>
    </row>
    <row r="29" spans="1:64" hidden="1" outlineLevel="1">
      <c r="A29" s="9"/>
      <c r="B29" s="9"/>
      <c r="C29" s="44"/>
      <c r="D29" s="270">
        <f>Asset22</f>
        <v>0</v>
      </c>
      <c r="E29" s="9"/>
      <c r="F29" s="9"/>
      <c r="G29" s="201">
        <f>'Actual RAB roll forward'!G491</f>
        <v>0</v>
      </c>
      <c r="H29" s="111">
        <f t="shared" si="5"/>
        <v>0</v>
      </c>
      <c r="I29" s="111">
        <f t="shared" si="4"/>
        <v>0</v>
      </c>
      <c r="J29" s="111">
        <f t="shared" si="4"/>
        <v>0</v>
      </c>
      <c r="K29" s="111">
        <f t="shared" si="4"/>
        <v>0</v>
      </c>
      <c r="L29" s="111">
        <f t="shared" si="4"/>
        <v>0</v>
      </c>
      <c r="M29" s="111">
        <f t="shared" si="4"/>
        <v>0</v>
      </c>
      <c r="N29" s="111">
        <f>IF(COUNT($H29:M29)&gt;=Input!$Y$7,0,M29+M61+M93)</f>
        <v>0</v>
      </c>
      <c r="O29" s="111">
        <f>IF(COUNT($H29:N29)&gt;=Input!$Y$7,0,N29+N61+N93)</f>
        <v>0</v>
      </c>
      <c r="P29" s="111">
        <f>IF(COUNT($H29:O29)&gt;=Input!$Y$7,0,O29+O61+O93)</f>
        <v>0</v>
      </c>
      <c r="Q29" s="111">
        <f>IF(COUNT($H29:P29)&gt;=Input!$Y$7,0,P29+P61+P93)</f>
        <v>0</v>
      </c>
      <c r="R29" s="111"/>
      <c r="S29" s="100"/>
      <c r="T29" s="100"/>
      <c r="U29" s="100"/>
      <c r="V29" s="100"/>
      <c r="W29" s="100"/>
      <c r="X29" s="100"/>
      <c r="Y29" s="100"/>
      <c r="Z29" s="100"/>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1"/>
      <c r="BL29" s="221"/>
    </row>
    <row r="30" spans="1:64" hidden="1" outlineLevel="1">
      <c r="A30" s="9"/>
      <c r="B30" s="9"/>
      <c r="C30" s="44"/>
      <c r="D30" s="270">
        <f>Asset23</f>
        <v>0</v>
      </c>
      <c r="E30" s="9"/>
      <c r="F30" s="9"/>
      <c r="G30" s="201">
        <f>'Actual RAB roll forward'!G492</f>
        <v>0</v>
      </c>
      <c r="H30" s="111">
        <f t="shared" si="5"/>
        <v>0</v>
      </c>
      <c r="I30" s="111">
        <f t="shared" si="4"/>
        <v>0</v>
      </c>
      <c r="J30" s="111">
        <f t="shared" si="4"/>
        <v>0</v>
      </c>
      <c r="K30" s="111">
        <f t="shared" si="4"/>
        <v>0</v>
      </c>
      <c r="L30" s="111">
        <f t="shared" si="4"/>
        <v>0</v>
      </c>
      <c r="M30" s="111">
        <f t="shared" si="4"/>
        <v>0</v>
      </c>
      <c r="N30" s="111">
        <f>IF(COUNT($H30:M30)&gt;=Input!$Y$7,0,M30+M62+M94)</f>
        <v>0</v>
      </c>
      <c r="O30" s="111">
        <f>IF(COUNT($H30:N30)&gt;=Input!$Y$7,0,N30+N62+N94)</f>
        <v>0</v>
      </c>
      <c r="P30" s="111">
        <f>IF(COUNT($H30:O30)&gt;=Input!$Y$7,0,O30+O62+O94)</f>
        <v>0</v>
      </c>
      <c r="Q30" s="111">
        <f>IF(COUNT($H30:P30)&gt;=Input!$Y$7,0,P30+P62+P94)</f>
        <v>0</v>
      </c>
      <c r="R30" s="111"/>
      <c r="S30" s="100"/>
      <c r="T30" s="100"/>
      <c r="U30" s="100"/>
      <c r="V30" s="100"/>
      <c r="W30" s="100"/>
      <c r="X30" s="100"/>
      <c r="Y30" s="100"/>
      <c r="Z30" s="100"/>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1"/>
      <c r="BL30" s="221"/>
    </row>
    <row r="31" spans="1:64" hidden="1" outlineLevel="1">
      <c r="A31" s="9"/>
      <c r="B31" s="9"/>
      <c r="C31" s="44"/>
      <c r="D31" s="270">
        <f>Asset24</f>
        <v>0</v>
      </c>
      <c r="E31" s="9"/>
      <c r="F31" s="9"/>
      <c r="G31" s="201">
        <f>'Actual RAB roll forward'!G493</f>
        <v>0</v>
      </c>
      <c r="H31" s="111">
        <f t="shared" si="5"/>
        <v>0</v>
      </c>
      <c r="I31" s="111">
        <f t="shared" si="4"/>
        <v>0</v>
      </c>
      <c r="J31" s="111">
        <f t="shared" si="4"/>
        <v>0</v>
      </c>
      <c r="K31" s="111">
        <f t="shared" si="4"/>
        <v>0</v>
      </c>
      <c r="L31" s="111">
        <f t="shared" si="4"/>
        <v>0</v>
      </c>
      <c r="M31" s="111">
        <f t="shared" si="4"/>
        <v>0</v>
      </c>
      <c r="N31" s="111">
        <f>IF(COUNT($H31:M31)&gt;=Input!$Y$7,0,M31+M63+M95)</f>
        <v>0</v>
      </c>
      <c r="O31" s="111">
        <f>IF(COUNT($H31:N31)&gt;=Input!$Y$7,0,N31+N63+N95)</f>
        <v>0</v>
      </c>
      <c r="P31" s="111">
        <f>IF(COUNT($H31:O31)&gt;=Input!$Y$7,0,O31+O63+O95)</f>
        <v>0</v>
      </c>
      <c r="Q31" s="111">
        <f>IF(COUNT($H31:P31)&gt;=Input!$Y$7,0,P31+P63+P95)</f>
        <v>0</v>
      </c>
      <c r="R31" s="111"/>
      <c r="S31" s="100"/>
      <c r="T31" s="100"/>
      <c r="U31" s="100"/>
      <c r="V31" s="100"/>
      <c r="W31" s="100"/>
      <c r="X31" s="100"/>
      <c r="Y31" s="100"/>
      <c r="Z31" s="100"/>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1"/>
      <c r="BL31" s="221"/>
    </row>
    <row r="32" spans="1:64" hidden="1" outlineLevel="1">
      <c r="A32" s="9"/>
      <c r="B32" s="9"/>
      <c r="C32" s="44"/>
      <c r="D32" s="270">
        <f>Asset25</f>
        <v>0</v>
      </c>
      <c r="E32" s="9"/>
      <c r="F32" s="9"/>
      <c r="G32" s="201">
        <f>'Actual RAB roll forward'!G494</f>
        <v>0</v>
      </c>
      <c r="H32" s="111">
        <f t="shared" si="5"/>
        <v>0</v>
      </c>
      <c r="I32" s="111">
        <f t="shared" si="4"/>
        <v>0</v>
      </c>
      <c r="J32" s="111">
        <f t="shared" si="4"/>
        <v>0</v>
      </c>
      <c r="K32" s="111">
        <f t="shared" si="4"/>
        <v>0</v>
      </c>
      <c r="L32" s="111">
        <f t="shared" si="4"/>
        <v>0</v>
      </c>
      <c r="M32" s="111">
        <f t="shared" si="4"/>
        <v>0</v>
      </c>
      <c r="N32" s="111">
        <f>IF(COUNT($H32:M32)&gt;=Input!$Y$7,0,M32+M64+M96)</f>
        <v>0</v>
      </c>
      <c r="O32" s="111">
        <f>IF(COUNT($H32:N32)&gt;=Input!$Y$7,0,N32+N64+N96)</f>
        <v>0</v>
      </c>
      <c r="P32" s="111">
        <f>IF(COUNT($H32:O32)&gt;=Input!$Y$7,0,O32+O64+O96)</f>
        <v>0</v>
      </c>
      <c r="Q32" s="111">
        <f>IF(COUNT($H32:P32)&gt;=Input!$Y$7,0,P32+P64+P96)</f>
        <v>0</v>
      </c>
      <c r="R32" s="111"/>
      <c r="S32" s="100"/>
      <c r="T32" s="100"/>
      <c r="U32" s="100"/>
      <c r="V32" s="100"/>
      <c r="W32" s="100"/>
      <c r="X32" s="100"/>
      <c r="Y32" s="100"/>
      <c r="Z32" s="100"/>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1"/>
      <c r="BL32" s="221"/>
    </row>
    <row r="33" spans="1:64" hidden="1" outlineLevel="1">
      <c r="A33" s="9"/>
      <c r="B33" s="9"/>
      <c r="C33" s="44"/>
      <c r="D33" s="270">
        <f>Asset26</f>
        <v>0</v>
      </c>
      <c r="E33" s="9"/>
      <c r="F33" s="9"/>
      <c r="G33" s="201">
        <f>'Actual RAB roll forward'!G495</f>
        <v>0</v>
      </c>
      <c r="H33" s="111">
        <f t="shared" si="5"/>
        <v>0</v>
      </c>
      <c r="I33" s="111">
        <f t="shared" si="4"/>
        <v>0</v>
      </c>
      <c r="J33" s="111">
        <f t="shared" si="4"/>
        <v>0</v>
      </c>
      <c r="K33" s="111">
        <f t="shared" si="4"/>
        <v>0</v>
      </c>
      <c r="L33" s="111">
        <f t="shared" si="4"/>
        <v>0</v>
      </c>
      <c r="M33" s="111">
        <f t="shared" si="4"/>
        <v>0</v>
      </c>
      <c r="N33" s="111">
        <f>IF(COUNT($H33:M33)&gt;=Input!$Y$7,0,M33+M65+M97)</f>
        <v>0</v>
      </c>
      <c r="O33" s="111">
        <f>IF(COUNT($H33:N33)&gt;=Input!$Y$7,0,N33+N65+N97)</f>
        <v>0</v>
      </c>
      <c r="P33" s="111">
        <f>IF(COUNT($H33:O33)&gt;=Input!$Y$7,0,O33+O65+O97)</f>
        <v>0</v>
      </c>
      <c r="Q33" s="111">
        <f>IF(COUNT($H33:P33)&gt;=Input!$Y$7,0,P33+P65+P97)</f>
        <v>0</v>
      </c>
      <c r="R33" s="111"/>
      <c r="S33" s="100"/>
      <c r="T33" s="100"/>
      <c r="U33" s="100"/>
      <c r="V33" s="100"/>
      <c r="W33" s="100"/>
      <c r="X33" s="100"/>
      <c r="Y33" s="100"/>
      <c r="Z33" s="100"/>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1"/>
      <c r="BL33" s="221"/>
    </row>
    <row r="34" spans="1:64" hidden="1" outlineLevel="1">
      <c r="A34" s="9"/>
      <c r="B34" s="9"/>
      <c r="C34" s="44"/>
      <c r="D34" s="270">
        <f>Asset27</f>
        <v>0</v>
      </c>
      <c r="E34" s="9"/>
      <c r="F34" s="9"/>
      <c r="G34" s="201">
        <f>'Actual RAB roll forward'!G496</f>
        <v>0</v>
      </c>
      <c r="H34" s="111">
        <f t="shared" si="5"/>
        <v>0</v>
      </c>
      <c r="I34" s="111">
        <f t="shared" si="4"/>
        <v>0</v>
      </c>
      <c r="J34" s="111">
        <f t="shared" si="4"/>
        <v>0</v>
      </c>
      <c r="K34" s="111">
        <f t="shared" si="4"/>
        <v>0</v>
      </c>
      <c r="L34" s="111">
        <f t="shared" si="4"/>
        <v>0</v>
      </c>
      <c r="M34" s="111">
        <f t="shared" si="4"/>
        <v>0</v>
      </c>
      <c r="N34" s="111">
        <f>IF(COUNT($H34:M34)&gt;=Input!$Y$7,0,M34+M66+M98)</f>
        <v>0</v>
      </c>
      <c r="O34" s="111">
        <f>IF(COUNT($H34:N34)&gt;=Input!$Y$7,0,N34+N66+N98)</f>
        <v>0</v>
      </c>
      <c r="P34" s="111">
        <f>IF(COUNT($H34:O34)&gt;=Input!$Y$7,0,O34+O66+O98)</f>
        <v>0</v>
      </c>
      <c r="Q34" s="111">
        <f>IF(COUNT($H34:P34)&gt;=Input!$Y$7,0,P34+P66+P98)</f>
        <v>0</v>
      </c>
      <c r="R34" s="111"/>
      <c r="S34" s="100"/>
      <c r="T34" s="100"/>
      <c r="U34" s="100"/>
      <c r="V34" s="100"/>
      <c r="W34" s="100"/>
      <c r="X34" s="100"/>
      <c r="Y34" s="100"/>
      <c r="Z34" s="100"/>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1"/>
      <c r="BL34" s="221"/>
    </row>
    <row r="35" spans="1:64" hidden="1" outlineLevel="1">
      <c r="A35" s="9"/>
      <c r="B35" s="9"/>
      <c r="C35" s="44"/>
      <c r="D35" s="270">
        <f>Asset28</f>
        <v>0</v>
      </c>
      <c r="E35" s="9"/>
      <c r="F35" s="9"/>
      <c r="G35" s="201">
        <f>'Actual RAB roll forward'!G497</f>
        <v>0</v>
      </c>
      <c r="H35" s="111">
        <f t="shared" si="5"/>
        <v>0</v>
      </c>
      <c r="I35" s="111">
        <f t="shared" si="4"/>
        <v>0</v>
      </c>
      <c r="J35" s="111">
        <f t="shared" si="4"/>
        <v>0</v>
      </c>
      <c r="K35" s="111">
        <f t="shared" si="4"/>
        <v>0</v>
      </c>
      <c r="L35" s="111">
        <f t="shared" si="4"/>
        <v>0</v>
      </c>
      <c r="M35" s="111">
        <f t="shared" si="4"/>
        <v>0</v>
      </c>
      <c r="N35" s="111">
        <f>IF(COUNT($H35:M35)&gt;=Input!$Y$7,0,M35+M67+M99)</f>
        <v>0</v>
      </c>
      <c r="O35" s="111">
        <f>IF(COUNT($H35:N35)&gt;=Input!$Y$7,0,N35+N67+N99)</f>
        <v>0</v>
      </c>
      <c r="P35" s="111">
        <f>IF(COUNT($H35:O35)&gt;=Input!$Y$7,0,O35+O67+O99)</f>
        <v>0</v>
      </c>
      <c r="Q35" s="111">
        <f>IF(COUNT($H35:P35)&gt;=Input!$Y$7,0,P35+P67+P99)</f>
        <v>0</v>
      </c>
      <c r="R35" s="111"/>
      <c r="S35" s="100"/>
      <c r="T35" s="100"/>
      <c r="U35" s="100"/>
      <c r="V35" s="100"/>
      <c r="W35" s="100"/>
      <c r="X35" s="100"/>
      <c r="Y35" s="100"/>
      <c r="Z35" s="100"/>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1"/>
      <c r="BL35" s="221"/>
    </row>
    <row r="36" spans="1:64" hidden="1" outlineLevel="1">
      <c r="A36" s="9"/>
      <c r="B36" s="9"/>
      <c r="C36" s="44"/>
      <c r="D36" s="270">
        <f>Asset29</f>
        <v>0</v>
      </c>
      <c r="E36" s="9"/>
      <c r="F36" s="9"/>
      <c r="G36" s="201">
        <f>'Actual RAB roll forward'!G498</f>
        <v>0</v>
      </c>
      <c r="H36" s="111">
        <f t="shared" si="5"/>
        <v>0</v>
      </c>
      <c r="I36" s="111">
        <f t="shared" si="4"/>
        <v>0</v>
      </c>
      <c r="J36" s="111">
        <f t="shared" si="4"/>
        <v>0</v>
      </c>
      <c r="K36" s="111">
        <f t="shared" si="4"/>
        <v>0</v>
      </c>
      <c r="L36" s="111">
        <f t="shared" si="4"/>
        <v>0</v>
      </c>
      <c r="M36" s="111">
        <f t="shared" si="4"/>
        <v>0</v>
      </c>
      <c r="N36" s="111">
        <f>IF(COUNT($H36:M36)&gt;=Input!$Y$7,0,M36+M68+M100)</f>
        <v>0</v>
      </c>
      <c r="O36" s="111">
        <f>IF(COUNT($H36:N36)&gt;=Input!$Y$7,0,N36+N68+N100)</f>
        <v>0</v>
      </c>
      <c r="P36" s="111">
        <f>IF(COUNT($H36:O36)&gt;=Input!$Y$7,0,O36+O68+O100)</f>
        <v>0</v>
      </c>
      <c r="Q36" s="111">
        <f>IF(COUNT($H36:P36)&gt;=Input!$Y$7,0,P36+P68+P100)</f>
        <v>0</v>
      </c>
      <c r="R36" s="111"/>
      <c r="S36" s="100"/>
      <c r="T36" s="100"/>
      <c r="U36" s="100"/>
      <c r="V36" s="100"/>
      <c r="W36" s="100"/>
      <c r="X36" s="100"/>
      <c r="Y36" s="100"/>
      <c r="Z36" s="100"/>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1"/>
      <c r="BL36" s="221"/>
    </row>
    <row r="37" spans="1:64" hidden="1" outlineLevel="1">
      <c r="A37" s="9"/>
      <c r="B37" s="9"/>
      <c r="C37" s="44"/>
      <c r="D37" s="270">
        <f>Asset30</f>
        <v>0</v>
      </c>
      <c r="E37" s="9"/>
      <c r="F37" s="9"/>
      <c r="G37" s="201">
        <f>'Actual RAB roll forward'!G499</f>
        <v>0</v>
      </c>
      <c r="H37" s="111">
        <f t="shared" si="5"/>
        <v>0</v>
      </c>
      <c r="I37" s="111">
        <f t="shared" si="4"/>
        <v>0</v>
      </c>
      <c r="J37" s="111">
        <f t="shared" si="4"/>
        <v>0</v>
      </c>
      <c r="K37" s="111">
        <f t="shared" si="4"/>
        <v>0</v>
      </c>
      <c r="L37" s="111">
        <f t="shared" si="4"/>
        <v>0</v>
      </c>
      <c r="M37" s="111">
        <f t="shared" si="4"/>
        <v>0</v>
      </c>
      <c r="N37" s="111">
        <f>IF(COUNT($H37:M37)&gt;=Input!$Y$7,0,M37+M69+M101)</f>
        <v>0</v>
      </c>
      <c r="O37" s="111">
        <f>IF(COUNT($H37:N37)&gt;=Input!$Y$7,0,N37+N69+N101)</f>
        <v>0</v>
      </c>
      <c r="P37" s="111">
        <f>IF(COUNT($H37:O37)&gt;=Input!$Y$7,0,O37+O69+O101)</f>
        <v>0</v>
      </c>
      <c r="Q37" s="111">
        <f>IF(COUNT($H37:P37)&gt;=Input!$Y$7,0,P37+P69+P101)</f>
        <v>0</v>
      </c>
      <c r="R37" s="111"/>
      <c r="S37" s="100"/>
      <c r="T37" s="100"/>
      <c r="U37" s="100"/>
      <c r="V37" s="100"/>
      <c r="W37" s="100"/>
      <c r="X37" s="100"/>
      <c r="Y37" s="100"/>
      <c r="Z37" s="100"/>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1"/>
      <c r="BL37" s="221"/>
    </row>
    <row r="38" spans="1:64" collapsed="1">
      <c r="A38" s="9"/>
      <c r="B38" s="9"/>
      <c r="C38" s="44"/>
      <c r="D38" s="113"/>
      <c r="E38" s="9"/>
      <c r="F38" s="9"/>
      <c r="G38" s="210"/>
      <c r="H38" s="35"/>
      <c r="I38" s="35"/>
      <c r="J38" s="35"/>
      <c r="K38" s="35"/>
      <c r="L38" s="35"/>
      <c r="M38" s="35"/>
      <c r="N38" s="100"/>
      <c r="O38" s="29"/>
      <c r="P38" s="29"/>
      <c r="Q38" s="29"/>
      <c r="R38" s="29"/>
      <c r="S38" s="100"/>
      <c r="T38" s="100"/>
      <c r="U38" s="100"/>
      <c r="V38" s="100"/>
      <c r="W38" s="100"/>
      <c r="X38" s="100"/>
      <c r="Y38" s="100"/>
      <c r="Z38" s="100"/>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1"/>
      <c r="BL38" s="221"/>
    </row>
    <row r="39" spans="1:64">
      <c r="A39" s="9"/>
      <c r="B39" s="9"/>
      <c r="C39" s="44" t="s">
        <v>31</v>
      </c>
      <c r="D39" s="9"/>
      <c r="E39" s="9"/>
      <c r="F39" s="9"/>
      <c r="G39" s="202">
        <f>SUM(G40:G69)</f>
        <v>109.06872237489036</v>
      </c>
      <c r="H39" s="35">
        <f>SUM(H40:H69)</f>
        <v>95.379388097953935</v>
      </c>
      <c r="I39" s="35">
        <f t="shared" ref="I39:P39" si="6">SUM(I40:I69)</f>
        <v>114.80148244600721</v>
      </c>
      <c r="J39" s="35">
        <f t="shared" si="6"/>
        <v>113.35580932413818</v>
      </c>
      <c r="K39" s="35">
        <f t="shared" si="6"/>
        <v>136.91313124238008</v>
      </c>
      <c r="L39" s="35">
        <f t="shared" si="6"/>
        <v>177.84555869799686</v>
      </c>
      <c r="M39" s="35">
        <f t="shared" si="6"/>
        <v>131.56947099570982</v>
      </c>
      <c r="N39" s="35">
        <f t="shared" si="6"/>
        <v>0</v>
      </c>
      <c r="O39" s="35">
        <f t="shared" si="6"/>
        <v>0</v>
      </c>
      <c r="P39" s="35">
        <f t="shared" si="6"/>
        <v>0</v>
      </c>
      <c r="Q39" s="35">
        <f>SUM(Q40:Q69)</f>
        <v>0</v>
      </c>
      <c r="R39" s="29"/>
      <c r="S39" s="100"/>
      <c r="T39" s="100"/>
      <c r="U39" s="100"/>
      <c r="V39" s="100"/>
      <c r="W39" s="100"/>
      <c r="X39" s="100"/>
      <c r="Y39" s="100"/>
      <c r="Z39" s="100"/>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1"/>
      <c r="BL39" s="221"/>
    </row>
    <row r="40" spans="1:64" hidden="1" outlineLevel="1">
      <c r="A40" s="9"/>
      <c r="B40" s="9"/>
      <c r="C40" s="44"/>
      <c r="D40" s="270" t="str">
        <f>Asset1</f>
        <v>Secondary</v>
      </c>
      <c r="E40" s="9"/>
      <c r="F40" s="9"/>
      <c r="G40" s="201">
        <f>'Actual RAB roll forward'!G502</f>
        <v>26.5932654769795</v>
      </c>
      <c r="H40" s="111">
        <f>'Actual RAB roll forward'!H502</f>
        <v>12.04776392925522</v>
      </c>
      <c r="I40" s="111">
        <f>'Actual RAB roll forward'!I502</f>
        <v>9.1151585089185705</v>
      </c>
      <c r="J40" s="111">
        <f>'Actual RAB roll forward'!J502</f>
        <v>13.836543574057446</v>
      </c>
      <c r="K40" s="111">
        <f>'Actual RAB roll forward'!K502</f>
        <v>19.634587605864919</v>
      </c>
      <c r="L40" s="111">
        <f>'Actual RAB roll forward'!L502</f>
        <v>25.340893490667572</v>
      </c>
      <c r="M40" s="111">
        <f>'Actual RAB roll forward'!M502</f>
        <v>18.577974122753826</v>
      </c>
      <c r="N40" s="111">
        <f>'Actual RAB roll forward'!N502</f>
        <v>0</v>
      </c>
      <c r="O40" s="111">
        <f>'Actual RAB roll forward'!O502</f>
        <v>0</v>
      </c>
      <c r="P40" s="111">
        <f>'Actual RAB roll forward'!P502</f>
        <v>0</v>
      </c>
      <c r="Q40" s="111">
        <f>'Actual RAB roll forward'!Q502</f>
        <v>0</v>
      </c>
      <c r="R40" s="29"/>
      <c r="S40" s="100"/>
      <c r="T40" s="100"/>
      <c r="U40" s="100"/>
      <c r="V40" s="100"/>
      <c r="W40" s="100"/>
      <c r="X40" s="100"/>
      <c r="Y40" s="100"/>
      <c r="Z40" s="100"/>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1"/>
      <c r="BL40" s="221"/>
    </row>
    <row r="41" spans="1:64" hidden="1" outlineLevel="1">
      <c r="A41" s="9"/>
      <c r="B41" s="9"/>
      <c r="C41" s="44"/>
      <c r="D41" s="270" t="str">
        <f>Asset2</f>
        <v>Switchgear</v>
      </c>
      <c r="E41" s="9"/>
      <c r="F41" s="9"/>
      <c r="G41" s="201">
        <f>'Actual RAB roll forward'!G503</f>
        <v>37.979941024934256</v>
      </c>
      <c r="H41" s="111">
        <f>'Actual RAB roll forward'!H503</f>
        <v>30.140398958903301</v>
      </c>
      <c r="I41" s="111">
        <f>'Actual RAB roll forward'!I503</f>
        <v>40.182856292041997</v>
      </c>
      <c r="J41" s="111">
        <f>'Actual RAB roll forward'!J503</f>
        <v>31.630160942223284</v>
      </c>
      <c r="K41" s="111">
        <f>'Actual RAB roll forward'!K503</f>
        <v>29.309694910728709</v>
      </c>
      <c r="L41" s="111">
        <f>'Actual RAB roll forward'!L503</f>
        <v>40.966408766273574</v>
      </c>
      <c r="M41" s="111">
        <f>'Actual RAB roll forward'!M503</f>
        <v>39.234265881516343</v>
      </c>
      <c r="N41" s="111">
        <f>'Actual RAB roll forward'!N503</f>
        <v>0</v>
      </c>
      <c r="O41" s="111">
        <f>'Actual RAB roll forward'!O503</f>
        <v>0</v>
      </c>
      <c r="P41" s="111">
        <f>'Actual RAB roll forward'!P503</f>
        <v>0</v>
      </c>
      <c r="Q41" s="111">
        <f>'Actual RAB roll forward'!Q503</f>
        <v>0</v>
      </c>
      <c r="R41" s="29"/>
      <c r="S41" s="100"/>
      <c r="T41" s="100"/>
      <c r="U41" s="100"/>
      <c r="V41" s="100"/>
      <c r="W41" s="100"/>
      <c r="X41" s="100"/>
      <c r="Y41" s="100"/>
      <c r="Z41" s="100"/>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1"/>
      <c r="BL41" s="221"/>
    </row>
    <row r="42" spans="1:64" hidden="1" outlineLevel="1">
      <c r="A42" s="9"/>
      <c r="B42" s="9"/>
      <c r="C42" s="44"/>
      <c r="D42" s="270" t="str">
        <f>Asset3</f>
        <v>Transformers</v>
      </c>
      <c r="E42" s="9"/>
      <c r="F42" s="9"/>
      <c r="G42" s="201">
        <f>'Actual RAB roll forward'!G504</f>
        <v>11.053878761136563</v>
      </c>
      <c r="H42" s="111">
        <f>'Actual RAB roll forward'!H504</f>
        <v>11.302649609588739</v>
      </c>
      <c r="I42" s="111">
        <f>'Actual RAB roll forward'!I504</f>
        <v>7.1382877040581949</v>
      </c>
      <c r="J42" s="111">
        <f>'Actual RAB roll forward'!J504</f>
        <v>17.150625399531062</v>
      </c>
      <c r="K42" s="111">
        <f>'Actual RAB roll forward'!K504</f>
        <v>24.214443759764301</v>
      </c>
      <c r="L42" s="111">
        <f>'Actual RAB roll forward'!L504</f>
        <v>36.097420103782511</v>
      </c>
      <c r="M42" s="111">
        <f>'Actual RAB roll forward'!M504</f>
        <v>31.713265873741729</v>
      </c>
      <c r="N42" s="111">
        <f>'Actual RAB roll forward'!N504</f>
        <v>0</v>
      </c>
      <c r="O42" s="111">
        <f>'Actual RAB roll forward'!O504</f>
        <v>0</v>
      </c>
      <c r="P42" s="111">
        <f>'Actual RAB roll forward'!P504</f>
        <v>0</v>
      </c>
      <c r="Q42" s="111">
        <f>'Actual RAB roll forward'!Q504</f>
        <v>0</v>
      </c>
      <c r="R42" s="29"/>
      <c r="S42" s="100"/>
      <c r="T42" s="100"/>
      <c r="U42" s="100"/>
      <c r="V42" s="100"/>
      <c r="W42" s="100"/>
      <c r="X42" s="100"/>
      <c r="Y42" s="100"/>
      <c r="Z42" s="100"/>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1"/>
      <c r="BL42" s="221"/>
    </row>
    <row r="43" spans="1:64" hidden="1" outlineLevel="1">
      <c r="A43" s="9"/>
      <c r="B43" s="9"/>
      <c r="C43" s="44"/>
      <c r="D43" s="270" t="str">
        <f>Asset4</f>
        <v>Reactive</v>
      </c>
      <c r="E43" s="9"/>
      <c r="F43" s="9"/>
      <c r="G43" s="201">
        <f>'Actual RAB roll forward'!G505</f>
        <v>6.86218706704457E-2</v>
      </c>
      <c r="H43" s="111">
        <f>'Actual RAB roll forward'!H505</f>
        <v>1.9939678976990347</v>
      </c>
      <c r="I43" s="111">
        <f>'Actual RAB roll forward'!I505</f>
        <v>1.7551698343321656</v>
      </c>
      <c r="J43" s="111">
        <f>'Actual RAB roll forward'!J505</f>
        <v>0.48460459286673163</v>
      </c>
      <c r="K43" s="111">
        <f>'Actual RAB roll forward'!K505</f>
        <v>1.6735270723031914</v>
      </c>
      <c r="L43" s="111">
        <f>'Actual RAB roll forward'!L505</f>
        <v>4.2637277644925904</v>
      </c>
      <c r="M43" s="111">
        <f>'Actual RAB roll forward'!M505</f>
        <v>0.88311270259782448</v>
      </c>
      <c r="N43" s="111">
        <f>'Actual RAB roll forward'!N505</f>
        <v>0</v>
      </c>
      <c r="O43" s="111">
        <f>'Actual RAB roll forward'!O505</f>
        <v>0</v>
      </c>
      <c r="P43" s="111">
        <f>'Actual RAB roll forward'!P505</f>
        <v>0</v>
      </c>
      <c r="Q43" s="111">
        <f>'Actual RAB roll forward'!Q505</f>
        <v>0</v>
      </c>
      <c r="R43" s="29"/>
      <c r="S43" s="100"/>
      <c r="T43" s="100"/>
      <c r="U43" s="100"/>
      <c r="V43" s="100"/>
      <c r="W43" s="100"/>
      <c r="X43" s="100"/>
      <c r="Y43" s="100"/>
      <c r="Z43" s="100"/>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1"/>
      <c r="BL43" s="221"/>
    </row>
    <row r="44" spans="1:64" hidden="1" outlineLevel="1">
      <c r="A44" s="9"/>
      <c r="B44" s="9"/>
      <c r="C44" s="44"/>
      <c r="D44" s="270" t="str">
        <f>Asset5</f>
        <v>Towers and Conductor</v>
      </c>
      <c r="E44" s="9"/>
      <c r="F44" s="9"/>
      <c r="G44" s="201">
        <f>'Actual RAB roll forward'!G506</f>
        <v>6.5445659541829384</v>
      </c>
      <c r="H44" s="111">
        <f>'Actual RAB roll forward'!H506</f>
        <v>8.1018064053876557</v>
      </c>
      <c r="I44" s="111">
        <f>'Actual RAB roll forward'!I506</f>
        <v>15.421514271478589</v>
      </c>
      <c r="J44" s="111">
        <f>'Actual RAB roll forward'!J506</f>
        <v>26.246019865589723</v>
      </c>
      <c r="K44" s="111">
        <f>'Actual RAB roll forward'!K506</f>
        <v>33.929345294461129</v>
      </c>
      <c r="L44" s="111">
        <f>'Actual RAB roll forward'!L506</f>
        <v>37.866028753559299</v>
      </c>
      <c r="M44" s="111">
        <f>'Actual RAB roll forward'!M506</f>
        <v>4.8996194267218405</v>
      </c>
      <c r="N44" s="111">
        <f>'Actual RAB roll forward'!N506</f>
        <v>0</v>
      </c>
      <c r="O44" s="111">
        <f>'Actual RAB roll forward'!O506</f>
        <v>0</v>
      </c>
      <c r="P44" s="111">
        <f>'Actual RAB roll forward'!P506</f>
        <v>0</v>
      </c>
      <c r="Q44" s="111">
        <f>'Actual RAB roll forward'!Q506</f>
        <v>0</v>
      </c>
      <c r="R44" s="29"/>
      <c r="S44" s="100"/>
      <c r="T44" s="100"/>
      <c r="U44" s="100"/>
      <c r="V44" s="100"/>
      <c r="W44" s="100"/>
      <c r="X44" s="100"/>
      <c r="Y44" s="100"/>
      <c r="Z44" s="100"/>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1"/>
      <c r="BL44" s="221"/>
    </row>
    <row r="45" spans="1:64" hidden="1" outlineLevel="1">
      <c r="A45" s="9"/>
      <c r="B45" s="9"/>
      <c r="C45" s="44"/>
      <c r="D45" s="270" t="str">
        <f>Asset6</f>
        <v>Establishment</v>
      </c>
      <c r="E45" s="9"/>
      <c r="F45" s="9"/>
      <c r="G45" s="201">
        <f>'Actual RAB roll forward'!G507</f>
        <v>9.6801627977624651</v>
      </c>
      <c r="H45" s="111">
        <f>'Actual RAB roll forward'!H507</f>
        <v>11.544024670889147</v>
      </c>
      <c r="I45" s="111">
        <f>'Actual RAB roll forward'!I507</f>
        <v>11.342432992087168</v>
      </c>
      <c r="J45" s="111">
        <f>'Actual RAB roll forward'!J507</f>
        <v>4.1197401314291362</v>
      </c>
      <c r="K45" s="111">
        <f>'Actual RAB roll forward'!K507</f>
        <v>12.023632581237786</v>
      </c>
      <c r="L45" s="111">
        <f>'Actual RAB roll forward'!L507</f>
        <v>12.557970294729405</v>
      </c>
      <c r="M45" s="111">
        <f>'Actual RAB roll forward'!M507</f>
        <v>8.7152913284233797</v>
      </c>
      <c r="N45" s="111">
        <f>'Actual RAB roll forward'!N507</f>
        <v>0</v>
      </c>
      <c r="O45" s="111">
        <f>'Actual RAB roll forward'!O507</f>
        <v>0</v>
      </c>
      <c r="P45" s="111">
        <f>'Actual RAB roll forward'!P507</f>
        <v>0</v>
      </c>
      <c r="Q45" s="111">
        <f>'Actual RAB roll forward'!Q507</f>
        <v>0</v>
      </c>
      <c r="R45" s="29"/>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1"/>
      <c r="BL45" s="221"/>
    </row>
    <row r="46" spans="1:64" hidden="1" outlineLevel="1">
      <c r="A46" s="9"/>
      <c r="B46" s="9"/>
      <c r="C46" s="44"/>
      <c r="D46" s="270" t="str">
        <f>Asset7</f>
        <v>Communications</v>
      </c>
      <c r="E46" s="9"/>
      <c r="F46" s="9"/>
      <c r="G46" s="201">
        <f>'Actual RAB roll forward'!G508</f>
        <v>1.872699781732589</v>
      </c>
      <c r="H46" s="111">
        <f>'Actual RAB roll forward'!H508</f>
        <v>8.1752683805660435</v>
      </c>
      <c r="I46" s="111">
        <f>'Actual RAB roll forward'!I508</f>
        <v>20.358371590143509</v>
      </c>
      <c r="J46" s="111">
        <f>'Actual RAB roll forward'!J508</f>
        <v>5.129589490814956</v>
      </c>
      <c r="K46" s="111">
        <f>'Actual RAB roll forward'!K508</f>
        <v>4.1762408390487833</v>
      </c>
      <c r="L46" s="111">
        <f>'Actual RAB roll forward'!L508</f>
        <v>5.2487489687050672</v>
      </c>
      <c r="M46" s="111">
        <f>'Actual RAB roll forward'!M508</f>
        <v>5.5868450315369529</v>
      </c>
      <c r="N46" s="111">
        <f>'Actual RAB roll forward'!N508</f>
        <v>0</v>
      </c>
      <c r="O46" s="111">
        <f>'Actual RAB roll forward'!O508</f>
        <v>0</v>
      </c>
      <c r="P46" s="111">
        <f>'Actual RAB roll forward'!P508</f>
        <v>0</v>
      </c>
      <c r="Q46" s="111">
        <f>'Actual RAB roll forward'!Q508</f>
        <v>0</v>
      </c>
      <c r="R46" s="29"/>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1"/>
      <c r="BL46" s="221"/>
    </row>
    <row r="47" spans="1:64" hidden="1" outlineLevel="1">
      <c r="A47" s="9"/>
      <c r="B47" s="9"/>
      <c r="C47" s="44"/>
      <c r="D47" s="270" t="str">
        <f>Asset8</f>
        <v>Inventory</v>
      </c>
      <c r="E47" s="9"/>
      <c r="F47" s="9"/>
      <c r="G47" s="201">
        <f>'Actual RAB roll forward'!G509</f>
        <v>0</v>
      </c>
      <c r="H47" s="111">
        <f>'Actual RAB roll forward'!H509</f>
        <v>0</v>
      </c>
      <c r="I47" s="111">
        <f>'Actual RAB roll forward'!I509</f>
        <v>0</v>
      </c>
      <c r="J47" s="111">
        <f>'Actual RAB roll forward'!J509</f>
        <v>0</v>
      </c>
      <c r="K47" s="111">
        <f>'Actual RAB roll forward'!K509</f>
        <v>0</v>
      </c>
      <c r="L47" s="111">
        <f>'Actual RAB roll forward'!L509</f>
        <v>0</v>
      </c>
      <c r="M47" s="111">
        <f>'Actual RAB roll forward'!M509</f>
        <v>0</v>
      </c>
      <c r="N47" s="111">
        <f>'Actual RAB roll forward'!N509</f>
        <v>0</v>
      </c>
      <c r="O47" s="111">
        <f>'Actual RAB roll forward'!O509</f>
        <v>0</v>
      </c>
      <c r="P47" s="111">
        <f>'Actual RAB roll forward'!P509</f>
        <v>0</v>
      </c>
      <c r="Q47" s="111">
        <f>'Actual RAB roll forward'!Q509</f>
        <v>0</v>
      </c>
      <c r="R47" s="29"/>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1"/>
      <c r="BL47" s="221"/>
    </row>
    <row r="48" spans="1:64" hidden="1" outlineLevel="1">
      <c r="A48" s="9"/>
      <c r="B48" s="9"/>
      <c r="C48" s="44"/>
      <c r="D48" s="270" t="str">
        <f>Asset9</f>
        <v>IT</v>
      </c>
      <c r="E48" s="9"/>
      <c r="F48" s="9"/>
      <c r="G48" s="201">
        <f>'Actual RAB roll forward'!G510</f>
        <v>11.594518635243128</v>
      </c>
      <c r="H48" s="111">
        <f>'Actual RAB roll forward'!H510</f>
        <v>7.3723413866113043</v>
      </c>
      <c r="I48" s="111">
        <f>'Actual RAB roll forward'!I510</f>
        <v>6.2600872694746332</v>
      </c>
      <c r="J48" s="111">
        <f>'Actual RAB roll forward'!J510</f>
        <v>12.158906896255059</v>
      </c>
      <c r="K48" s="111">
        <f>'Actual RAB roll forward'!K510</f>
        <v>11.302926748259951</v>
      </c>
      <c r="L48" s="111">
        <f>'Actual RAB roll forward'!L510</f>
        <v>13.636616714464715</v>
      </c>
      <c r="M48" s="111">
        <f>'Actual RAB roll forward'!M510</f>
        <v>18.450401849624821</v>
      </c>
      <c r="N48" s="111">
        <f>'Actual RAB roll forward'!N510</f>
        <v>0</v>
      </c>
      <c r="O48" s="111">
        <f>'Actual RAB roll forward'!O510</f>
        <v>0</v>
      </c>
      <c r="P48" s="111">
        <f>'Actual RAB roll forward'!P510</f>
        <v>0</v>
      </c>
      <c r="Q48" s="111">
        <f>'Actual RAB roll forward'!Q510</f>
        <v>0</v>
      </c>
      <c r="R48" s="29"/>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1"/>
      <c r="BL48" s="221"/>
    </row>
    <row r="49" spans="1:64" hidden="1" outlineLevel="1">
      <c r="A49" s="9"/>
      <c r="B49" s="9"/>
      <c r="C49" s="44"/>
      <c r="D49" s="270" t="str">
        <f>Asset10</f>
        <v>Vehicles</v>
      </c>
      <c r="E49" s="9"/>
      <c r="F49" s="9"/>
      <c r="G49" s="201">
        <f>'Actual RAB roll forward'!G511</f>
        <v>0.8175254632917035</v>
      </c>
      <c r="H49" s="111">
        <f>'Actual RAB roll forward'!H511</f>
        <v>0.5156157495567939</v>
      </c>
      <c r="I49" s="111">
        <f>'Actual RAB roll forward'!I511</f>
        <v>0.27275902671004959</v>
      </c>
      <c r="J49" s="111">
        <f>'Actual RAB roll forward'!J511</f>
        <v>-0.15876617758481823</v>
      </c>
      <c r="K49" s="111">
        <f>'Actual RAB roll forward'!K511</f>
        <v>0.18061707403220392</v>
      </c>
      <c r="L49" s="111">
        <f>'Actual RAB roll forward'!L511</f>
        <v>1.277342464471662</v>
      </c>
      <c r="M49" s="111">
        <f>'Actual RAB roll forward'!M511</f>
        <v>1.6362255018096956</v>
      </c>
      <c r="N49" s="111">
        <f>'Actual RAB roll forward'!N511</f>
        <v>0</v>
      </c>
      <c r="O49" s="111">
        <f>'Actual RAB roll forward'!O511</f>
        <v>0</v>
      </c>
      <c r="P49" s="111">
        <f>'Actual RAB roll forward'!P511</f>
        <v>0</v>
      </c>
      <c r="Q49" s="111">
        <f>'Actual RAB roll forward'!Q511</f>
        <v>0</v>
      </c>
      <c r="R49" s="29"/>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1"/>
      <c r="BL49" s="221"/>
    </row>
    <row r="50" spans="1:64" hidden="1" outlineLevel="1">
      <c r="A50" s="9"/>
      <c r="B50" s="9"/>
      <c r="C50" s="44"/>
      <c r="D50" s="270" t="str">
        <f>Asset11</f>
        <v>other</v>
      </c>
      <c r="E50" s="9"/>
      <c r="F50" s="9"/>
      <c r="G50" s="201">
        <f>'Actual RAB roll forward'!G512</f>
        <v>2.6889970281706916</v>
      </c>
      <c r="H50" s="111">
        <f>'Actual RAB roll forward'!H512</f>
        <v>3.9336814803136719</v>
      </c>
      <c r="I50" s="111">
        <f>'Actual RAB roll forward'!I512</f>
        <v>2.7190428401383895</v>
      </c>
      <c r="J50" s="111">
        <f>'Actual RAB roll forward'!J512</f>
        <v>3.1187286310031386</v>
      </c>
      <c r="K50" s="111">
        <f>'Actual RAB roll forward'!K512</f>
        <v>1.371030149291468</v>
      </c>
      <c r="L50" s="111">
        <f>'Actual RAB roll forward'!L512</f>
        <v>2.4136800879952918</v>
      </c>
      <c r="M50" s="111">
        <f>'Actual RAB roll forward'!M512</f>
        <v>1.654305876742131</v>
      </c>
      <c r="N50" s="111">
        <f>'Actual RAB roll forward'!N512</f>
        <v>0</v>
      </c>
      <c r="O50" s="111">
        <f>'Actual RAB roll forward'!O512</f>
        <v>0</v>
      </c>
      <c r="P50" s="111">
        <f>'Actual RAB roll forward'!P512</f>
        <v>0</v>
      </c>
      <c r="Q50" s="111">
        <f>'Actual RAB roll forward'!Q512</f>
        <v>0</v>
      </c>
      <c r="R50" s="29"/>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1"/>
      <c r="BL50" s="221"/>
    </row>
    <row r="51" spans="1:64" hidden="1" outlineLevel="1">
      <c r="A51" s="9"/>
      <c r="B51" s="9"/>
      <c r="C51" s="44"/>
      <c r="D51" s="270" t="str">
        <f>Asset12</f>
        <v>premises</v>
      </c>
      <c r="E51" s="9"/>
      <c r="F51" s="9"/>
      <c r="G51" s="201">
        <f>'Actual RAB roll forward'!G513</f>
        <v>0.17454558078607782</v>
      </c>
      <c r="H51" s="111">
        <f>'Actual RAB roll forward'!H513</f>
        <v>0.25186962918303596</v>
      </c>
      <c r="I51" s="111">
        <f>'Actual RAB roll forward'!I513</f>
        <v>0.23580211662395975</v>
      </c>
      <c r="J51" s="111">
        <f>'Actual RAB roll forward'!J513</f>
        <v>0.13641640878905867</v>
      </c>
      <c r="K51" s="111">
        <f>'Actual RAB roll forward'!K513</f>
        <v>0.11378054753806466</v>
      </c>
      <c r="L51" s="111">
        <f>'Actual RAB roll forward'!L513</f>
        <v>0.38346589222928112</v>
      </c>
      <c r="M51" s="111">
        <f>'Actual RAB roll forward'!M513</f>
        <v>0.21816340024129272</v>
      </c>
      <c r="N51" s="111">
        <f>'Actual RAB roll forward'!N513</f>
        <v>0</v>
      </c>
      <c r="O51" s="111">
        <f>'Actual RAB roll forward'!O513</f>
        <v>0</v>
      </c>
      <c r="P51" s="111">
        <f>'Actual RAB roll forward'!P513</f>
        <v>0</v>
      </c>
      <c r="Q51" s="111">
        <f>'Actual RAB roll forward'!Q513</f>
        <v>0</v>
      </c>
      <c r="R51" s="29"/>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1"/>
      <c r="BL51" s="221"/>
    </row>
    <row r="52" spans="1:64" hidden="1" outlineLevel="1">
      <c r="A52" s="9"/>
      <c r="B52" s="9"/>
      <c r="C52" s="44"/>
      <c r="D52" s="270" t="str">
        <f>Asset13</f>
        <v>Land</v>
      </c>
      <c r="E52" s="9"/>
      <c r="F52" s="9"/>
      <c r="G52" s="201">
        <f>'Actual RAB roll forward'!G514</f>
        <v>0</v>
      </c>
      <c r="H52" s="111">
        <f>'Actual RAB roll forward'!H514</f>
        <v>0</v>
      </c>
      <c r="I52" s="111">
        <f>'Actual RAB roll forward'!I514</f>
        <v>0</v>
      </c>
      <c r="J52" s="111">
        <f>'Actual RAB roll forward'!J514</f>
        <v>-0.49676043083659671</v>
      </c>
      <c r="K52" s="111">
        <f>'Actual RAB roll forward'!K514</f>
        <v>-1.0166953401504202</v>
      </c>
      <c r="L52" s="111">
        <f>'Actual RAB roll forward'!L514</f>
        <v>-2.2067446033740983</v>
      </c>
      <c r="M52" s="111">
        <f>'Actual RAB roll forward'!M514</f>
        <v>0</v>
      </c>
      <c r="N52" s="111">
        <f>'Actual RAB roll forward'!N514</f>
        <v>0</v>
      </c>
      <c r="O52" s="111">
        <f>'Actual RAB roll forward'!O514</f>
        <v>0</v>
      </c>
      <c r="P52" s="111">
        <f>'Actual RAB roll forward'!P514</f>
        <v>0</v>
      </c>
      <c r="Q52" s="111">
        <f>'Actual RAB roll forward'!Q514</f>
        <v>0</v>
      </c>
      <c r="R52" s="29"/>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1"/>
      <c r="BL52" s="221"/>
    </row>
    <row r="53" spans="1:64" hidden="1" outlineLevel="1">
      <c r="A53" s="9"/>
      <c r="B53" s="9"/>
      <c r="C53" s="44"/>
      <c r="D53" s="270" t="str">
        <f>Asset14</f>
        <v>Easements</v>
      </c>
      <c r="E53" s="9"/>
      <c r="F53" s="9"/>
      <c r="G53" s="201">
        <f>'Actual RAB roll forward'!G515</f>
        <v>0</v>
      </c>
      <c r="H53" s="111">
        <f>'Actual RAB roll forward'!H515</f>
        <v>0</v>
      </c>
      <c r="I53" s="111">
        <f>'Actual RAB roll forward'!I515</f>
        <v>0</v>
      </c>
      <c r="J53" s="111">
        <f>'Actual RAB roll forward'!J515</f>
        <v>0</v>
      </c>
      <c r="K53" s="111">
        <f>'Actual RAB roll forward'!K515</f>
        <v>0</v>
      </c>
      <c r="L53" s="111">
        <f>'Actual RAB roll forward'!L515</f>
        <v>0</v>
      </c>
      <c r="M53" s="111">
        <f>'Actual RAB roll forward'!M515</f>
        <v>0</v>
      </c>
      <c r="N53" s="111">
        <f>'Actual RAB roll forward'!N515</f>
        <v>0</v>
      </c>
      <c r="O53" s="111">
        <f>'Actual RAB roll forward'!O515</f>
        <v>0</v>
      </c>
      <c r="P53" s="111">
        <f>'Actual RAB roll forward'!P515</f>
        <v>0</v>
      </c>
      <c r="Q53" s="111">
        <f>'Actual RAB roll forward'!Q515</f>
        <v>0</v>
      </c>
      <c r="R53" s="29"/>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1"/>
      <c r="BL53" s="221"/>
    </row>
    <row r="54" spans="1:64" hidden="1" outlineLevel="1">
      <c r="A54" s="9"/>
      <c r="B54" s="9"/>
      <c r="C54" s="44"/>
      <c r="D54" s="270">
        <f>Asset15</f>
        <v>0</v>
      </c>
      <c r="E54" s="9"/>
      <c r="F54" s="9"/>
      <c r="G54" s="201">
        <f>'Actual RAB roll forward'!G516</f>
        <v>0</v>
      </c>
      <c r="H54" s="111">
        <f>'Actual RAB roll forward'!H516</f>
        <v>0</v>
      </c>
      <c r="I54" s="111">
        <f>'Actual RAB roll forward'!I516</f>
        <v>0</v>
      </c>
      <c r="J54" s="111">
        <f>'Actual RAB roll forward'!J516</f>
        <v>0</v>
      </c>
      <c r="K54" s="111">
        <f>'Actual RAB roll forward'!K516</f>
        <v>0</v>
      </c>
      <c r="L54" s="111">
        <f>'Actual RAB roll forward'!L516</f>
        <v>0</v>
      </c>
      <c r="M54" s="111">
        <f>'Actual RAB roll forward'!M516</f>
        <v>0</v>
      </c>
      <c r="N54" s="111">
        <f>'Actual RAB roll forward'!N516</f>
        <v>0</v>
      </c>
      <c r="O54" s="111">
        <f>'Actual RAB roll forward'!O516</f>
        <v>0</v>
      </c>
      <c r="P54" s="111">
        <f>'Actual RAB roll forward'!P516</f>
        <v>0</v>
      </c>
      <c r="Q54" s="111">
        <f>'Actual RAB roll forward'!Q516</f>
        <v>0</v>
      </c>
      <c r="R54" s="29"/>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1"/>
      <c r="BL54" s="221"/>
    </row>
    <row r="55" spans="1:64" hidden="1" outlineLevel="1">
      <c r="A55" s="9"/>
      <c r="B55" s="9"/>
      <c r="C55" s="44"/>
      <c r="D55" s="270">
        <f>Asset16</f>
        <v>0</v>
      </c>
      <c r="E55" s="9"/>
      <c r="F55" s="9"/>
      <c r="G55" s="201">
        <f>'Actual RAB roll forward'!G517</f>
        <v>0</v>
      </c>
      <c r="H55" s="111">
        <f>'Actual RAB roll forward'!H517</f>
        <v>0</v>
      </c>
      <c r="I55" s="111">
        <f>'Actual RAB roll forward'!I517</f>
        <v>0</v>
      </c>
      <c r="J55" s="111">
        <f>'Actual RAB roll forward'!J517</f>
        <v>0</v>
      </c>
      <c r="K55" s="111">
        <f>'Actual RAB roll forward'!K517</f>
        <v>0</v>
      </c>
      <c r="L55" s="111">
        <f>'Actual RAB roll forward'!L517</f>
        <v>0</v>
      </c>
      <c r="M55" s="111">
        <f>'Actual RAB roll forward'!M517</f>
        <v>0</v>
      </c>
      <c r="N55" s="111">
        <f>'Actual RAB roll forward'!N517</f>
        <v>0</v>
      </c>
      <c r="O55" s="111">
        <f>'Actual RAB roll forward'!O517</f>
        <v>0</v>
      </c>
      <c r="P55" s="111">
        <f>'Actual RAB roll forward'!P517</f>
        <v>0</v>
      </c>
      <c r="Q55" s="111">
        <f>'Actual RAB roll forward'!Q517</f>
        <v>0</v>
      </c>
      <c r="R55" s="29"/>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1"/>
      <c r="BL55" s="221"/>
    </row>
    <row r="56" spans="1:64" hidden="1" outlineLevel="1">
      <c r="A56" s="9"/>
      <c r="B56" s="9"/>
      <c r="C56" s="44"/>
      <c r="D56" s="270">
        <f>Asset17</f>
        <v>0</v>
      </c>
      <c r="E56" s="9"/>
      <c r="F56" s="9"/>
      <c r="G56" s="201">
        <f>'Actual RAB roll forward'!G518</f>
        <v>0</v>
      </c>
      <c r="H56" s="111">
        <f>'Actual RAB roll forward'!H518</f>
        <v>0</v>
      </c>
      <c r="I56" s="111">
        <f>'Actual RAB roll forward'!I518</f>
        <v>0</v>
      </c>
      <c r="J56" s="111">
        <f>'Actual RAB roll forward'!J518</f>
        <v>0</v>
      </c>
      <c r="K56" s="111">
        <f>'Actual RAB roll forward'!K518</f>
        <v>0</v>
      </c>
      <c r="L56" s="111">
        <f>'Actual RAB roll forward'!L518</f>
        <v>0</v>
      </c>
      <c r="M56" s="111">
        <f>'Actual RAB roll forward'!M518</f>
        <v>0</v>
      </c>
      <c r="N56" s="111">
        <f>'Actual RAB roll forward'!N518</f>
        <v>0</v>
      </c>
      <c r="O56" s="111">
        <f>'Actual RAB roll forward'!O518</f>
        <v>0</v>
      </c>
      <c r="P56" s="111">
        <f>'Actual RAB roll forward'!P518</f>
        <v>0</v>
      </c>
      <c r="Q56" s="111">
        <f>'Actual RAB roll forward'!Q518</f>
        <v>0</v>
      </c>
      <c r="R56" s="29"/>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1"/>
      <c r="BL56" s="221"/>
    </row>
    <row r="57" spans="1:64" hidden="1" outlineLevel="1">
      <c r="A57" s="9"/>
      <c r="B57" s="9"/>
      <c r="C57" s="44"/>
      <c r="D57" s="270">
        <f>Asset18</f>
        <v>0</v>
      </c>
      <c r="E57" s="9"/>
      <c r="F57" s="9"/>
      <c r="G57" s="201">
        <f>'Actual RAB roll forward'!G519</f>
        <v>0</v>
      </c>
      <c r="H57" s="111">
        <f>'Actual RAB roll forward'!H519</f>
        <v>0</v>
      </c>
      <c r="I57" s="111">
        <f>'Actual RAB roll forward'!I519</f>
        <v>0</v>
      </c>
      <c r="J57" s="111">
        <f>'Actual RAB roll forward'!J519</f>
        <v>0</v>
      </c>
      <c r="K57" s="111">
        <f>'Actual RAB roll forward'!K519</f>
        <v>0</v>
      </c>
      <c r="L57" s="111">
        <f>'Actual RAB roll forward'!L519</f>
        <v>0</v>
      </c>
      <c r="M57" s="111">
        <f>'Actual RAB roll forward'!M519</f>
        <v>0</v>
      </c>
      <c r="N57" s="111">
        <f>'Actual RAB roll forward'!N519</f>
        <v>0</v>
      </c>
      <c r="O57" s="111">
        <f>'Actual RAB roll forward'!O519</f>
        <v>0</v>
      </c>
      <c r="P57" s="111">
        <f>'Actual RAB roll forward'!P519</f>
        <v>0</v>
      </c>
      <c r="Q57" s="111">
        <f>'Actual RAB roll forward'!Q519</f>
        <v>0</v>
      </c>
      <c r="R57" s="29"/>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1"/>
      <c r="BL57" s="221"/>
    </row>
    <row r="58" spans="1:64" hidden="1" outlineLevel="1">
      <c r="A58" s="9"/>
      <c r="B58" s="9"/>
      <c r="C58" s="44"/>
      <c r="D58" s="270">
        <f>Asset19</f>
        <v>0</v>
      </c>
      <c r="E58" s="9"/>
      <c r="F58" s="9"/>
      <c r="G58" s="201">
        <f>'Actual RAB roll forward'!G520</f>
        <v>0</v>
      </c>
      <c r="H58" s="111">
        <f>'Actual RAB roll forward'!H520</f>
        <v>0</v>
      </c>
      <c r="I58" s="111">
        <f>'Actual RAB roll forward'!I520</f>
        <v>0</v>
      </c>
      <c r="J58" s="111">
        <f>'Actual RAB roll forward'!J520</f>
        <v>0</v>
      </c>
      <c r="K58" s="111">
        <f>'Actual RAB roll forward'!K520</f>
        <v>0</v>
      </c>
      <c r="L58" s="111">
        <f>'Actual RAB roll forward'!L520</f>
        <v>0</v>
      </c>
      <c r="M58" s="111">
        <f>'Actual RAB roll forward'!M520</f>
        <v>0</v>
      </c>
      <c r="N58" s="111">
        <f>'Actual RAB roll forward'!N520</f>
        <v>0</v>
      </c>
      <c r="O58" s="111">
        <f>'Actual RAB roll forward'!O520</f>
        <v>0</v>
      </c>
      <c r="P58" s="111">
        <f>'Actual RAB roll forward'!P520</f>
        <v>0</v>
      </c>
      <c r="Q58" s="111">
        <f>'Actual RAB roll forward'!Q520</f>
        <v>0</v>
      </c>
      <c r="R58" s="29"/>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1"/>
      <c r="BL58" s="221"/>
    </row>
    <row r="59" spans="1:64" hidden="1" outlineLevel="1">
      <c r="A59" s="9"/>
      <c r="B59" s="9"/>
      <c r="C59" s="44"/>
      <c r="D59" s="270">
        <f>Asset20</f>
        <v>0</v>
      </c>
      <c r="E59" s="9"/>
      <c r="F59" s="9"/>
      <c r="G59" s="201">
        <f>'Actual RAB roll forward'!G521</f>
        <v>0</v>
      </c>
      <c r="H59" s="111">
        <f>'Actual RAB roll forward'!H521</f>
        <v>0</v>
      </c>
      <c r="I59" s="111">
        <f>'Actual RAB roll forward'!I521</f>
        <v>0</v>
      </c>
      <c r="J59" s="111">
        <f>'Actual RAB roll forward'!J521</f>
        <v>0</v>
      </c>
      <c r="K59" s="111">
        <f>'Actual RAB roll forward'!K521</f>
        <v>0</v>
      </c>
      <c r="L59" s="111">
        <f>'Actual RAB roll forward'!L521</f>
        <v>0</v>
      </c>
      <c r="M59" s="111">
        <f>'Actual RAB roll forward'!M521</f>
        <v>0</v>
      </c>
      <c r="N59" s="111">
        <f>'Actual RAB roll forward'!N521</f>
        <v>0</v>
      </c>
      <c r="O59" s="111">
        <f>'Actual RAB roll forward'!O521</f>
        <v>0</v>
      </c>
      <c r="P59" s="111">
        <f>'Actual RAB roll forward'!P521</f>
        <v>0</v>
      </c>
      <c r="Q59" s="111">
        <f>'Actual RAB roll forward'!Q521</f>
        <v>0</v>
      </c>
      <c r="R59" s="29"/>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1"/>
      <c r="BL59" s="221"/>
    </row>
    <row r="60" spans="1:64" hidden="1" outlineLevel="1">
      <c r="A60" s="9"/>
      <c r="B60" s="9"/>
      <c r="C60" s="44"/>
      <c r="D60" s="270">
        <f>Asset21</f>
        <v>0</v>
      </c>
      <c r="E60" s="9"/>
      <c r="F60" s="9"/>
      <c r="G60" s="201">
        <f>'Actual RAB roll forward'!G522</f>
        <v>0</v>
      </c>
      <c r="H60" s="111">
        <f>'Actual RAB roll forward'!H522</f>
        <v>0</v>
      </c>
      <c r="I60" s="111">
        <f>'Actual RAB roll forward'!I522</f>
        <v>0</v>
      </c>
      <c r="J60" s="111">
        <f>'Actual RAB roll forward'!J522</f>
        <v>0</v>
      </c>
      <c r="K60" s="111">
        <f>'Actual RAB roll forward'!K522</f>
        <v>0</v>
      </c>
      <c r="L60" s="111">
        <f>'Actual RAB roll forward'!L522</f>
        <v>0</v>
      </c>
      <c r="M60" s="111">
        <f>'Actual RAB roll forward'!M522</f>
        <v>0</v>
      </c>
      <c r="N60" s="111">
        <f>'Actual RAB roll forward'!N522</f>
        <v>0</v>
      </c>
      <c r="O60" s="111">
        <f>'Actual RAB roll forward'!O522</f>
        <v>0</v>
      </c>
      <c r="P60" s="111">
        <f>'Actual RAB roll forward'!P522</f>
        <v>0</v>
      </c>
      <c r="Q60" s="111">
        <f>'Actual RAB roll forward'!Q522</f>
        <v>0</v>
      </c>
      <c r="R60" s="29"/>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1"/>
      <c r="BL60" s="221"/>
    </row>
    <row r="61" spans="1:64" hidden="1" outlineLevel="1">
      <c r="A61" s="9"/>
      <c r="B61" s="9"/>
      <c r="C61" s="44"/>
      <c r="D61" s="270">
        <f>Asset22</f>
        <v>0</v>
      </c>
      <c r="E61" s="9"/>
      <c r="F61" s="9"/>
      <c r="G61" s="201">
        <f>'Actual RAB roll forward'!G523</f>
        <v>0</v>
      </c>
      <c r="H61" s="111">
        <f>'Actual RAB roll forward'!H523</f>
        <v>0</v>
      </c>
      <c r="I61" s="111">
        <f>'Actual RAB roll forward'!I523</f>
        <v>0</v>
      </c>
      <c r="J61" s="111">
        <f>'Actual RAB roll forward'!J523</f>
        <v>0</v>
      </c>
      <c r="K61" s="111">
        <f>'Actual RAB roll forward'!K523</f>
        <v>0</v>
      </c>
      <c r="L61" s="111">
        <f>'Actual RAB roll forward'!L523</f>
        <v>0</v>
      </c>
      <c r="M61" s="111">
        <f>'Actual RAB roll forward'!M523</f>
        <v>0</v>
      </c>
      <c r="N61" s="111">
        <f>'Actual RAB roll forward'!N523</f>
        <v>0</v>
      </c>
      <c r="O61" s="111">
        <f>'Actual RAB roll forward'!O523</f>
        <v>0</v>
      </c>
      <c r="P61" s="111">
        <f>'Actual RAB roll forward'!P523</f>
        <v>0</v>
      </c>
      <c r="Q61" s="111">
        <f>'Actual RAB roll forward'!Q523</f>
        <v>0</v>
      </c>
      <c r="R61" s="29"/>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1"/>
      <c r="BL61" s="221"/>
    </row>
    <row r="62" spans="1:64" hidden="1" outlineLevel="1">
      <c r="A62" s="9"/>
      <c r="B62" s="9"/>
      <c r="C62" s="44"/>
      <c r="D62" s="270">
        <f>Asset23</f>
        <v>0</v>
      </c>
      <c r="E62" s="9"/>
      <c r="F62" s="9"/>
      <c r="G62" s="201">
        <f>'Actual RAB roll forward'!G524</f>
        <v>0</v>
      </c>
      <c r="H62" s="111">
        <f>'Actual RAB roll forward'!H524</f>
        <v>0</v>
      </c>
      <c r="I62" s="111">
        <f>'Actual RAB roll forward'!I524</f>
        <v>0</v>
      </c>
      <c r="J62" s="111">
        <f>'Actual RAB roll forward'!J524</f>
        <v>0</v>
      </c>
      <c r="K62" s="111">
        <f>'Actual RAB roll forward'!K524</f>
        <v>0</v>
      </c>
      <c r="L62" s="111">
        <f>'Actual RAB roll forward'!L524</f>
        <v>0</v>
      </c>
      <c r="M62" s="111">
        <f>'Actual RAB roll forward'!M524</f>
        <v>0</v>
      </c>
      <c r="N62" s="111">
        <f>'Actual RAB roll forward'!N524</f>
        <v>0</v>
      </c>
      <c r="O62" s="111">
        <f>'Actual RAB roll forward'!O524</f>
        <v>0</v>
      </c>
      <c r="P62" s="111">
        <f>'Actual RAB roll forward'!P524</f>
        <v>0</v>
      </c>
      <c r="Q62" s="111">
        <f>'Actual RAB roll forward'!Q524</f>
        <v>0</v>
      </c>
      <c r="R62" s="29"/>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1"/>
      <c r="BL62" s="221"/>
    </row>
    <row r="63" spans="1:64" hidden="1" outlineLevel="1">
      <c r="A63" s="9"/>
      <c r="B63" s="9"/>
      <c r="C63" s="44"/>
      <c r="D63" s="270">
        <f>Asset24</f>
        <v>0</v>
      </c>
      <c r="E63" s="9"/>
      <c r="F63" s="9"/>
      <c r="G63" s="201">
        <f>'Actual RAB roll forward'!G525</f>
        <v>0</v>
      </c>
      <c r="H63" s="111">
        <f>'Actual RAB roll forward'!H525</f>
        <v>0</v>
      </c>
      <c r="I63" s="111">
        <f>'Actual RAB roll forward'!I525</f>
        <v>0</v>
      </c>
      <c r="J63" s="111">
        <f>'Actual RAB roll forward'!J525</f>
        <v>0</v>
      </c>
      <c r="K63" s="111">
        <f>'Actual RAB roll forward'!K525</f>
        <v>0</v>
      </c>
      <c r="L63" s="111">
        <f>'Actual RAB roll forward'!L525</f>
        <v>0</v>
      </c>
      <c r="M63" s="111">
        <f>'Actual RAB roll forward'!M525</f>
        <v>0</v>
      </c>
      <c r="N63" s="111">
        <f>'Actual RAB roll forward'!N525</f>
        <v>0</v>
      </c>
      <c r="O63" s="111">
        <f>'Actual RAB roll forward'!O525</f>
        <v>0</v>
      </c>
      <c r="P63" s="111">
        <f>'Actual RAB roll forward'!P525</f>
        <v>0</v>
      </c>
      <c r="Q63" s="111">
        <f>'Actual RAB roll forward'!Q525</f>
        <v>0</v>
      </c>
      <c r="R63" s="29"/>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1"/>
      <c r="BL63" s="221"/>
    </row>
    <row r="64" spans="1:64" hidden="1" outlineLevel="1">
      <c r="A64" s="9"/>
      <c r="B64" s="9"/>
      <c r="C64" s="44"/>
      <c r="D64" s="270">
        <f>Asset25</f>
        <v>0</v>
      </c>
      <c r="E64" s="9"/>
      <c r="F64" s="9"/>
      <c r="G64" s="201">
        <f>'Actual RAB roll forward'!G526</f>
        <v>0</v>
      </c>
      <c r="H64" s="111">
        <f>'Actual RAB roll forward'!H526</f>
        <v>0</v>
      </c>
      <c r="I64" s="111">
        <f>'Actual RAB roll forward'!I526</f>
        <v>0</v>
      </c>
      <c r="J64" s="111">
        <f>'Actual RAB roll forward'!J526</f>
        <v>0</v>
      </c>
      <c r="K64" s="111">
        <f>'Actual RAB roll forward'!K526</f>
        <v>0</v>
      </c>
      <c r="L64" s="111">
        <f>'Actual RAB roll forward'!L526</f>
        <v>0</v>
      </c>
      <c r="M64" s="111">
        <f>'Actual RAB roll forward'!M526</f>
        <v>0</v>
      </c>
      <c r="N64" s="111">
        <f>'Actual RAB roll forward'!N526</f>
        <v>0</v>
      </c>
      <c r="O64" s="111">
        <f>'Actual RAB roll forward'!O526</f>
        <v>0</v>
      </c>
      <c r="P64" s="111">
        <f>'Actual RAB roll forward'!P526</f>
        <v>0</v>
      </c>
      <c r="Q64" s="111">
        <f>'Actual RAB roll forward'!Q526</f>
        <v>0</v>
      </c>
      <c r="R64" s="29"/>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1"/>
      <c r="BL64" s="221"/>
    </row>
    <row r="65" spans="1:64" hidden="1" outlineLevel="1">
      <c r="A65" s="9"/>
      <c r="B65" s="9"/>
      <c r="C65" s="44"/>
      <c r="D65" s="270">
        <f>Asset26</f>
        <v>0</v>
      </c>
      <c r="E65" s="9"/>
      <c r="F65" s="9"/>
      <c r="G65" s="201">
        <f>'Actual RAB roll forward'!G527</f>
        <v>0</v>
      </c>
      <c r="H65" s="111">
        <f>'Actual RAB roll forward'!H527</f>
        <v>0</v>
      </c>
      <c r="I65" s="111">
        <f>'Actual RAB roll forward'!I527</f>
        <v>0</v>
      </c>
      <c r="J65" s="111">
        <f>'Actual RAB roll forward'!J527</f>
        <v>0</v>
      </c>
      <c r="K65" s="111">
        <f>'Actual RAB roll forward'!K527</f>
        <v>0</v>
      </c>
      <c r="L65" s="111">
        <f>'Actual RAB roll forward'!L527</f>
        <v>0</v>
      </c>
      <c r="M65" s="111">
        <f>'Actual RAB roll forward'!M527</f>
        <v>0</v>
      </c>
      <c r="N65" s="111">
        <f>'Actual RAB roll forward'!N527</f>
        <v>0</v>
      </c>
      <c r="O65" s="111">
        <f>'Actual RAB roll forward'!O527</f>
        <v>0</v>
      </c>
      <c r="P65" s="111">
        <f>'Actual RAB roll forward'!P527</f>
        <v>0</v>
      </c>
      <c r="Q65" s="111">
        <f>'Actual RAB roll forward'!Q527</f>
        <v>0</v>
      </c>
      <c r="R65" s="29"/>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1"/>
      <c r="BL65" s="221"/>
    </row>
    <row r="66" spans="1:64" hidden="1" outlineLevel="1">
      <c r="A66" s="9"/>
      <c r="B66" s="9"/>
      <c r="C66" s="44"/>
      <c r="D66" s="270">
        <f>Asset27</f>
        <v>0</v>
      </c>
      <c r="E66" s="9"/>
      <c r="F66" s="9"/>
      <c r="G66" s="201">
        <f>'Actual RAB roll forward'!G528</f>
        <v>0</v>
      </c>
      <c r="H66" s="111">
        <f>'Actual RAB roll forward'!H528</f>
        <v>0</v>
      </c>
      <c r="I66" s="111">
        <f>'Actual RAB roll forward'!I528</f>
        <v>0</v>
      </c>
      <c r="J66" s="111">
        <f>'Actual RAB roll forward'!J528</f>
        <v>0</v>
      </c>
      <c r="K66" s="111">
        <f>'Actual RAB roll forward'!K528</f>
        <v>0</v>
      </c>
      <c r="L66" s="111">
        <f>'Actual RAB roll forward'!L528</f>
        <v>0</v>
      </c>
      <c r="M66" s="111">
        <f>'Actual RAB roll forward'!M528</f>
        <v>0</v>
      </c>
      <c r="N66" s="111">
        <f>'Actual RAB roll forward'!N528</f>
        <v>0</v>
      </c>
      <c r="O66" s="111">
        <f>'Actual RAB roll forward'!O528</f>
        <v>0</v>
      </c>
      <c r="P66" s="111">
        <f>'Actual RAB roll forward'!P528</f>
        <v>0</v>
      </c>
      <c r="Q66" s="111">
        <f>'Actual RAB roll forward'!Q528</f>
        <v>0</v>
      </c>
      <c r="R66" s="29"/>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1"/>
      <c r="BL66" s="221"/>
    </row>
    <row r="67" spans="1:64" hidden="1" outlineLevel="1">
      <c r="A67" s="9"/>
      <c r="B67" s="9"/>
      <c r="C67" s="44"/>
      <c r="D67" s="270">
        <f>Asset28</f>
        <v>0</v>
      </c>
      <c r="E67" s="9"/>
      <c r="F67" s="9"/>
      <c r="G67" s="201">
        <f>'Actual RAB roll forward'!G529</f>
        <v>0</v>
      </c>
      <c r="H67" s="111">
        <f>'Actual RAB roll forward'!H529</f>
        <v>0</v>
      </c>
      <c r="I67" s="111">
        <f>'Actual RAB roll forward'!I529</f>
        <v>0</v>
      </c>
      <c r="J67" s="111">
        <f>'Actual RAB roll forward'!J529</f>
        <v>0</v>
      </c>
      <c r="K67" s="111">
        <f>'Actual RAB roll forward'!K529</f>
        <v>0</v>
      </c>
      <c r="L67" s="111">
        <f>'Actual RAB roll forward'!L529</f>
        <v>0</v>
      </c>
      <c r="M67" s="111">
        <f>'Actual RAB roll forward'!M529</f>
        <v>0</v>
      </c>
      <c r="N67" s="111">
        <f>'Actual RAB roll forward'!N529</f>
        <v>0</v>
      </c>
      <c r="O67" s="111">
        <f>'Actual RAB roll forward'!O529</f>
        <v>0</v>
      </c>
      <c r="P67" s="111">
        <f>'Actual RAB roll forward'!P529</f>
        <v>0</v>
      </c>
      <c r="Q67" s="111">
        <f>'Actual RAB roll forward'!Q529</f>
        <v>0</v>
      </c>
      <c r="R67" s="29"/>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1"/>
      <c r="BL67" s="221"/>
    </row>
    <row r="68" spans="1:64" hidden="1" outlineLevel="1">
      <c r="A68" s="9"/>
      <c r="B68" s="9"/>
      <c r="C68" s="44"/>
      <c r="D68" s="270">
        <f>Asset29</f>
        <v>0</v>
      </c>
      <c r="E68" s="9"/>
      <c r="F68" s="9"/>
      <c r="G68" s="201">
        <f>'Actual RAB roll forward'!G530</f>
        <v>0</v>
      </c>
      <c r="H68" s="111">
        <f>'Actual RAB roll forward'!H530</f>
        <v>0</v>
      </c>
      <c r="I68" s="111">
        <f>'Actual RAB roll forward'!I530</f>
        <v>0</v>
      </c>
      <c r="J68" s="111">
        <f>'Actual RAB roll forward'!J530</f>
        <v>0</v>
      </c>
      <c r="K68" s="111">
        <f>'Actual RAB roll forward'!K530</f>
        <v>0</v>
      </c>
      <c r="L68" s="111">
        <f>'Actual RAB roll forward'!L530</f>
        <v>0</v>
      </c>
      <c r="M68" s="111">
        <f>'Actual RAB roll forward'!M530</f>
        <v>0</v>
      </c>
      <c r="N68" s="111">
        <f>'Actual RAB roll forward'!N530</f>
        <v>0</v>
      </c>
      <c r="O68" s="111">
        <f>'Actual RAB roll forward'!O530</f>
        <v>0</v>
      </c>
      <c r="P68" s="111">
        <f>'Actual RAB roll forward'!P530</f>
        <v>0</v>
      </c>
      <c r="Q68" s="111">
        <f>'Actual RAB roll forward'!Q530</f>
        <v>0</v>
      </c>
      <c r="R68" s="29"/>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1"/>
      <c r="BL68" s="221"/>
    </row>
    <row r="69" spans="1:64" hidden="1" outlineLevel="1">
      <c r="A69" s="9"/>
      <c r="B69" s="9"/>
      <c r="C69" s="44"/>
      <c r="D69" s="270">
        <f>Asset30</f>
        <v>0</v>
      </c>
      <c r="E69" s="9"/>
      <c r="F69" s="9"/>
      <c r="G69" s="201">
        <f>'Actual RAB roll forward'!G531</f>
        <v>0</v>
      </c>
      <c r="H69" s="111">
        <f>'Actual RAB roll forward'!H531</f>
        <v>0</v>
      </c>
      <c r="I69" s="111">
        <f>'Actual RAB roll forward'!I531</f>
        <v>0</v>
      </c>
      <c r="J69" s="111">
        <f>'Actual RAB roll forward'!J531</f>
        <v>0</v>
      </c>
      <c r="K69" s="111">
        <f>'Actual RAB roll forward'!K531</f>
        <v>0</v>
      </c>
      <c r="L69" s="111">
        <f>'Actual RAB roll forward'!L531</f>
        <v>0</v>
      </c>
      <c r="M69" s="111">
        <f>'Actual RAB roll forward'!M531</f>
        <v>0</v>
      </c>
      <c r="N69" s="111">
        <f>'Actual RAB roll forward'!N531</f>
        <v>0</v>
      </c>
      <c r="O69" s="111">
        <f>'Actual RAB roll forward'!O531</f>
        <v>0</v>
      </c>
      <c r="P69" s="111">
        <f>'Actual RAB roll forward'!P531</f>
        <v>0</v>
      </c>
      <c r="Q69" s="111">
        <f>'Actual RAB roll forward'!Q531</f>
        <v>0</v>
      </c>
      <c r="R69" s="29"/>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1"/>
      <c r="BL69" s="221"/>
    </row>
    <row r="70" spans="1:64" collapsed="1">
      <c r="A70" s="9"/>
      <c r="B70" s="9"/>
      <c r="C70" s="44"/>
      <c r="D70" s="113"/>
      <c r="E70" s="9"/>
      <c r="F70" s="9"/>
      <c r="G70" s="210"/>
      <c r="H70" s="35"/>
      <c r="I70" s="35"/>
      <c r="J70" s="35"/>
      <c r="K70" s="35"/>
      <c r="L70" s="35"/>
      <c r="M70" s="35"/>
      <c r="N70" s="100"/>
      <c r="O70" s="29"/>
      <c r="P70" s="29"/>
      <c r="Q70" s="29"/>
      <c r="R70" s="29"/>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1"/>
      <c r="BL70" s="221"/>
    </row>
    <row r="71" spans="1:64">
      <c r="A71" s="9"/>
      <c r="B71" s="9"/>
      <c r="C71" s="226" t="s">
        <v>72</v>
      </c>
      <c r="D71" s="12"/>
      <c r="E71" s="9"/>
      <c r="F71" s="9"/>
      <c r="G71" s="202">
        <f>SUM(G72:G101)</f>
        <v>-45.523352281960584</v>
      </c>
      <c r="H71" s="35">
        <f>SUM(H72:H101)</f>
        <v>-26.375693058523041</v>
      </c>
      <c r="I71" s="35">
        <f t="shared" ref="I71:P71" si="7">SUM(I72:I101)</f>
        <v>-65.226303677947726</v>
      </c>
      <c r="J71" s="35">
        <f t="shared" si="7"/>
        <v>-57.59160044973283</v>
      </c>
      <c r="K71" s="35">
        <f t="shared" si="7"/>
        <v>-50.368751816213297</v>
      </c>
      <c r="L71" s="35">
        <f t="shared" si="7"/>
        <v>-75.627613532673422</v>
      </c>
      <c r="M71" s="35">
        <f t="shared" si="7"/>
        <v>-63.651678288150613</v>
      </c>
      <c r="N71" s="35">
        <f t="shared" si="7"/>
        <v>0</v>
      </c>
      <c r="O71" s="35">
        <f t="shared" si="7"/>
        <v>0</v>
      </c>
      <c r="P71" s="35">
        <f t="shared" si="7"/>
        <v>0</v>
      </c>
      <c r="Q71" s="35">
        <f>SUM(Q72:Q101)</f>
        <v>0</v>
      </c>
      <c r="R71" s="29"/>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1"/>
      <c r="BL71" s="221"/>
    </row>
    <row r="72" spans="1:64" hidden="1" outlineLevel="1">
      <c r="A72" s="9"/>
      <c r="B72" s="9"/>
      <c r="C72" s="44"/>
      <c r="D72" s="270" t="str">
        <f>Asset1</f>
        <v>Secondary</v>
      </c>
      <c r="E72" s="9"/>
      <c r="F72" s="9"/>
      <c r="G72" s="201">
        <f>'Actual RAB roll forward'!G534</f>
        <v>-5.009896309442194</v>
      </c>
      <c r="H72" s="111">
        <f>'Actual RAB roll forward'!H534</f>
        <v>-13.127493565530653</v>
      </c>
      <c r="I72" s="111">
        <f>'Actual RAB roll forward'!I534</f>
        <v>-16.706697038860476</v>
      </c>
      <c r="J72" s="111">
        <f>'Actual RAB roll forward'!J534</f>
        <v>-16.72626696791756</v>
      </c>
      <c r="K72" s="111">
        <f>'Actual RAB roll forward'!K534</f>
        <v>-17.447809993779288</v>
      </c>
      <c r="L72" s="111">
        <f>'Actual RAB roll forward'!L534</f>
        <v>-16.911275676528</v>
      </c>
      <c r="M72" s="111">
        <f>'Actual RAB roll forward'!M534</f>
        <v>-7.7133130621957759</v>
      </c>
      <c r="N72" s="111">
        <f>'Actual RAB roll forward'!N534</f>
        <v>0</v>
      </c>
      <c r="O72" s="111">
        <f>'Actual RAB roll forward'!O534</f>
        <v>0</v>
      </c>
      <c r="P72" s="111">
        <f>'Actual RAB roll forward'!P534</f>
        <v>0</v>
      </c>
      <c r="Q72" s="111">
        <f>'Actual RAB roll forward'!Q534</f>
        <v>0</v>
      </c>
      <c r="R72" s="29"/>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1"/>
      <c r="BL72" s="221"/>
    </row>
    <row r="73" spans="1:64" hidden="1" outlineLevel="1">
      <c r="A73" s="9"/>
      <c r="B73" s="9"/>
      <c r="C73" s="44"/>
      <c r="D73" s="270" t="str">
        <f>Asset2</f>
        <v>Switchgear</v>
      </c>
      <c r="E73" s="9"/>
      <c r="F73" s="9"/>
      <c r="G73" s="201">
        <f>'Actual RAB roll forward'!G535</f>
        <v>-9.9700462083033674</v>
      </c>
      <c r="H73" s="111">
        <f>'Actual RAB roll forward'!H535</f>
        <v>-5.16767928771025</v>
      </c>
      <c r="I73" s="111">
        <f>'Actual RAB roll forward'!I535</f>
        <v>-11.058378975705052</v>
      </c>
      <c r="J73" s="111">
        <f>'Actual RAB roll forward'!J535</f>
        <v>-9.2325867093128497</v>
      </c>
      <c r="K73" s="111">
        <f>'Actual RAB roll forward'!K535</f>
        <v>-8.4036588351926653</v>
      </c>
      <c r="L73" s="111">
        <f>'Actual RAB roll forward'!L535</f>
        <v>-13.286980578054823</v>
      </c>
      <c r="M73" s="111">
        <f>'Actual RAB roll forward'!M535</f>
        <v>-12.4881714037137</v>
      </c>
      <c r="N73" s="111">
        <f>'Actual RAB roll forward'!N535</f>
        <v>0</v>
      </c>
      <c r="O73" s="111">
        <f>'Actual RAB roll forward'!O535</f>
        <v>0</v>
      </c>
      <c r="P73" s="111">
        <f>'Actual RAB roll forward'!P535</f>
        <v>0</v>
      </c>
      <c r="Q73" s="111">
        <f>'Actual RAB roll forward'!Q535</f>
        <v>0</v>
      </c>
      <c r="R73" s="29"/>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1"/>
      <c r="BL73" s="221"/>
    </row>
    <row r="74" spans="1:64" hidden="1" outlineLevel="1">
      <c r="A74" s="9"/>
      <c r="B74" s="9"/>
      <c r="C74" s="44"/>
      <c r="D74" s="270" t="str">
        <f>Asset3</f>
        <v>Transformers</v>
      </c>
      <c r="E74" s="9"/>
      <c r="F74" s="9"/>
      <c r="G74" s="201">
        <f>'Actual RAB roll forward'!G536</f>
        <v>-9.0020269407922626</v>
      </c>
      <c r="H74" s="111">
        <f>'Actual RAB roll forward'!H536</f>
        <v>-6.811503774009398</v>
      </c>
      <c r="I74" s="111">
        <f>'Actual RAB roll forward'!I536</f>
        <v>-9.9444544712273064</v>
      </c>
      <c r="J74" s="111">
        <f>'Actual RAB roll forward'!J536</f>
        <v>-9.5116775943280096</v>
      </c>
      <c r="K74" s="111">
        <f>'Actual RAB roll forward'!K536</f>
        <v>-9.1465570796065343</v>
      </c>
      <c r="L74" s="111">
        <f>'Actual RAB roll forward'!L536</f>
        <v>-11.069960458292249</v>
      </c>
      <c r="M74" s="111">
        <f>'Actual RAB roll forward'!M536</f>
        <v>-10.972452903891696</v>
      </c>
      <c r="N74" s="111">
        <f>'Actual RAB roll forward'!N536</f>
        <v>0</v>
      </c>
      <c r="O74" s="111">
        <f>'Actual RAB roll forward'!O536</f>
        <v>0</v>
      </c>
      <c r="P74" s="111">
        <f>'Actual RAB roll forward'!P536</f>
        <v>0</v>
      </c>
      <c r="Q74" s="111">
        <f>'Actual RAB roll forward'!Q536</f>
        <v>0</v>
      </c>
      <c r="R74" s="29"/>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1"/>
      <c r="BL74" s="221"/>
    </row>
    <row r="75" spans="1:64" hidden="1" outlineLevel="1">
      <c r="A75" s="9"/>
      <c r="B75" s="9"/>
      <c r="C75" s="44"/>
      <c r="D75" s="270" t="str">
        <f>Asset4</f>
        <v>Reactive</v>
      </c>
      <c r="E75" s="9"/>
      <c r="F75" s="9"/>
      <c r="G75" s="201">
        <f>'Actual RAB roll forward'!G537</f>
        <v>-1.9565416146037446</v>
      </c>
      <c r="H75" s="111">
        <f>'Actual RAB roll forward'!H537</f>
        <v>-1.2076086090258618</v>
      </c>
      <c r="I75" s="111">
        <f>'Actual RAB roll forward'!I537</f>
        <v>-2.7372436932769828</v>
      </c>
      <c r="J75" s="111">
        <f>'Actual RAB roll forward'!J537</f>
        <v>-2.4031846957869587</v>
      </c>
      <c r="K75" s="111">
        <f>'Actual RAB roll forward'!K537</f>
        <v>-2.1970282186738057</v>
      </c>
      <c r="L75" s="111">
        <f>'Actual RAB roll forward'!L537</f>
        <v>-3.1426101164698874</v>
      </c>
      <c r="M75" s="111">
        <f>'Actual RAB roll forward'!M537</f>
        <v>-3.1127957044725267</v>
      </c>
      <c r="N75" s="111">
        <f>'Actual RAB roll forward'!N537</f>
        <v>0</v>
      </c>
      <c r="O75" s="111">
        <f>'Actual RAB roll forward'!O537</f>
        <v>0</v>
      </c>
      <c r="P75" s="111">
        <f>'Actual RAB roll forward'!P537</f>
        <v>0</v>
      </c>
      <c r="Q75" s="111">
        <f>'Actual RAB roll forward'!Q537</f>
        <v>0</v>
      </c>
      <c r="R75" s="29"/>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1"/>
      <c r="BL75" s="221"/>
    </row>
    <row r="76" spans="1:64" hidden="1" outlineLevel="1">
      <c r="A76" s="9"/>
      <c r="B76" s="9"/>
      <c r="C76" s="44"/>
      <c r="D76" s="270" t="str">
        <f>Asset5</f>
        <v>Towers and Conductor</v>
      </c>
      <c r="E76" s="9"/>
      <c r="F76" s="9"/>
      <c r="G76" s="201">
        <f>'Actual RAB roll forward'!G538</f>
        <v>-9.3974643039723151</v>
      </c>
      <c r="H76" s="111">
        <f>'Actual RAB roll forward'!H538</f>
        <v>1.2990806735117673</v>
      </c>
      <c r="I76" s="111">
        <f>'Actual RAB roll forward'!I538</f>
        <v>-16.439836514360138</v>
      </c>
      <c r="J76" s="111">
        <f>'Actual RAB roll forward'!J538</f>
        <v>-11.85949453136686</v>
      </c>
      <c r="K76" s="111">
        <f>'Actual RAB roll forward'!K538</f>
        <v>-7.9099804748251685</v>
      </c>
      <c r="L76" s="111">
        <f>'Actual RAB roll forward'!L538</f>
        <v>-18.936385416110102</v>
      </c>
      <c r="M76" s="111">
        <f>'Actual RAB roll forward'!M538</f>
        <v>-16.853753273899418</v>
      </c>
      <c r="N76" s="111">
        <f>'Actual RAB roll forward'!N538</f>
        <v>0</v>
      </c>
      <c r="O76" s="111">
        <f>'Actual RAB roll forward'!O538</f>
        <v>0</v>
      </c>
      <c r="P76" s="111">
        <f>'Actual RAB roll forward'!P538</f>
        <v>0</v>
      </c>
      <c r="Q76" s="111">
        <f>'Actual RAB roll forward'!Q538</f>
        <v>0</v>
      </c>
      <c r="R76" s="29"/>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1"/>
      <c r="BL76" s="221"/>
    </row>
    <row r="77" spans="1:64" hidden="1" outlineLevel="1">
      <c r="A77" s="9"/>
      <c r="B77" s="9"/>
      <c r="C77" s="44"/>
      <c r="D77" s="270" t="str">
        <f>Asset6</f>
        <v>Establishment</v>
      </c>
      <c r="E77" s="9"/>
      <c r="F77" s="9"/>
      <c r="G77" s="201">
        <f>'Actual RAB roll forward'!G539</f>
        <v>-1.9292989819905269</v>
      </c>
      <c r="H77" s="111">
        <f>'Actual RAB roll forward'!H539</f>
        <v>-0.25374876393132872</v>
      </c>
      <c r="I77" s="111">
        <f>'Actual RAB roll forward'!I539</f>
        <v>-2.0314598577539904</v>
      </c>
      <c r="J77" s="111">
        <f>'Actual RAB roll forward'!J539</f>
        <v>-1.5295969445546937</v>
      </c>
      <c r="K77" s="111">
        <f>'Actual RAB roll forward'!K539</f>
        <v>-1.1845124445127628</v>
      </c>
      <c r="L77" s="111">
        <f>'Actual RAB roll forward'!L539</f>
        <v>-2.3587324806034498</v>
      </c>
      <c r="M77" s="111">
        <f>'Actual RAB roll forward'!M539</f>
        <v>-2.3279194299071717</v>
      </c>
      <c r="N77" s="111">
        <f>'Actual RAB roll forward'!N539</f>
        <v>0</v>
      </c>
      <c r="O77" s="111">
        <f>'Actual RAB roll forward'!O539</f>
        <v>0</v>
      </c>
      <c r="P77" s="111">
        <f>'Actual RAB roll forward'!P539</f>
        <v>0</v>
      </c>
      <c r="Q77" s="111">
        <f>'Actual RAB roll forward'!Q539</f>
        <v>0</v>
      </c>
      <c r="R77" s="29"/>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1"/>
      <c r="BL77" s="221"/>
    </row>
    <row r="78" spans="1:64" hidden="1" outlineLevel="1">
      <c r="A78" s="9"/>
      <c r="B78" s="9"/>
      <c r="C78" s="44"/>
      <c r="D78" s="270" t="str">
        <f>Asset7</f>
        <v>Communications</v>
      </c>
      <c r="E78" s="9"/>
      <c r="F78" s="9"/>
      <c r="G78" s="201">
        <f>'Actual RAB roll forward'!G540</f>
        <v>-6.3024287901060712</v>
      </c>
      <c r="H78" s="111">
        <f>'Actual RAB roll forward'!H540</f>
        <v>-1.5112597185958192</v>
      </c>
      <c r="I78" s="111">
        <f>'Actual RAB roll forward'!I540</f>
        <v>-1.5914339041704126</v>
      </c>
      <c r="J78" s="111">
        <f>'Actual RAB roll forward'!J540</f>
        <v>-1.1984862057853964</v>
      </c>
      <c r="K78" s="111">
        <f>'Actual RAB roll forward'!K540</f>
        <v>-1.8271962266637336</v>
      </c>
      <c r="L78" s="111">
        <f>'Actual RAB roll forward'!L540</f>
        <v>-2.5424743620960548</v>
      </c>
      <c r="M78" s="111">
        <f>'Actual RAB roll forward'!M540</f>
        <v>-2.4152251807147374</v>
      </c>
      <c r="N78" s="111">
        <f>'Actual RAB roll forward'!N540</f>
        <v>0</v>
      </c>
      <c r="O78" s="111">
        <f>'Actual RAB roll forward'!O540</f>
        <v>0</v>
      </c>
      <c r="P78" s="111">
        <f>'Actual RAB roll forward'!P540</f>
        <v>0</v>
      </c>
      <c r="Q78" s="111">
        <f>'Actual RAB roll forward'!Q540</f>
        <v>0</v>
      </c>
      <c r="R78" s="29"/>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1"/>
      <c r="BL78" s="221"/>
    </row>
    <row r="79" spans="1:64" hidden="1" outlineLevel="1">
      <c r="A79" s="9"/>
      <c r="B79" s="9"/>
      <c r="C79" s="44"/>
      <c r="D79" s="270" t="str">
        <f>Asset8</f>
        <v>Inventory</v>
      </c>
      <c r="E79" s="9"/>
      <c r="F79" s="9"/>
      <c r="G79" s="201">
        <f>'Actual RAB roll forward'!G541</f>
        <v>0.1190149191478946</v>
      </c>
      <c r="H79" s="111">
        <f>'Actual RAB roll forward'!H541</f>
        <v>0.27048693951064479</v>
      </c>
      <c r="I79" s="111">
        <f>'Actual RAB roll forward'!I541</f>
        <v>0.16045835394699282</v>
      </c>
      <c r="J79" s="111">
        <f>'Actual RAB roll forward'!J541</f>
        <v>0.20630359793184785</v>
      </c>
      <c r="K79" s="111">
        <f>'Actual RAB roll forward'!K541</f>
        <v>0.24756431751821667</v>
      </c>
      <c r="L79" s="111">
        <f>'Actual RAB roll forward'!L541</f>
        <v>0.18130461819581847</v>
      </c>
      <c r="M79" s="111">
        <f>'Actual RAB roll forward'!M541</f>
        <v>0.21014853472697018</v>
      </c>
      <c r="N79" s="111">
        <f>'Actual RAB roll forward'!N541</f>
        <v>0</v>
      </c>
      <c r="O79" s="111">
        <f>'Actual RAB roll forward'!O541</f>
        <v>0</v>
      </c>
      <c r="P79" s="111">
        <f>'Actual RAB roll forward'!P541</f>
        <v>0</v>
      </c>
      <c r="Q79" s="111">
        <f>'Actual RAB roll forward'!Q541</f>
        <v>0</v>
      </c>
      <c r="R79" s="29"/>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1"/>
      <c r="BL79" s="221"/>
    </row>
    <row r="80" spans="1:64" hidden="1" outlineLevel="1">
      <c r="A80" s="9"/>
      <c r="B80" s="9"/>
      <c r="C80" s="44"/>
      <c r="D80" s="270" t="str">
        <f>Asset9</f>
        <v>IT</v>
      </c>
      <c r="E80" s="9"/>
      <c r="F80" s="9"/>
      <c r="G80" s="201">
        <f>'Actual RAB roll forward'!G542</f>
        <v>-3.9008862920846168</v>
      </c>
      <c r="H80" s="111">
        <f>'Actual RAB roll forward'!H542</f>
        <v>-4.3127085664652576</v>
      </c>
      <c r="I80" s="111">
        <f>'Actual RAB roll forward'!I542</f>
        <v>-5.7038382111038191</v>
      </c>
      <c r="J80" s="111">
        <f>'Actual RAB roll forward'!J542</f>
        <v>-7.6373656283160543</v>
      </c>
      <c r="K80" s="111">
        <f>'Actual RAB roll forward'!K542</f>
        <v>-6.8908417782781344</v>
      </c>
      <c r="L80" s="111">
        <f>'Actual RAB roll forward'!L542</f>
        <v>-9.4485414854721501</v>
      </c>
      <c r="M80" s="111">
        <f>'Actual RAB roll forward'!M542</f>
        <v>-10.121973625247318</v>
      </c>
      <c r="N80" s="111">
        <f>'Actual RAB roll forward'!N542</f>
        <v>0</v>
      </c>
      <c r="O80" s="111">
        <f>'Actual RAB roll forward'!O542</f>
        <v>0</v>
      </c>
      <c r="P80" s="111">
        <f>'Actual RAB roll forward'!P542</f>
        <v>0</v>
      </c>
      <c r="Q80" s="111">
        <f>'Actual RAB roll forward'!Q542</f>
        <v>0</v>
      </c>
      <c r="R80" s="29"/>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1"/>
      <c r="BL80" s="221"/>
    </row>
    <row r="81" spans="1:64" hidden="1" outlineLevel="1">
      <c r="A81" s="9"/>
      <c r="B81" s="9"/>
      <c r="C81" s="44"/>
      <c r="D81" s="270" t="str">
        <f>Asset10</f>
        <v>Vehicles</v>
      </c>
      <c r="E81" s="9"/>
      <c r="F81" s="9"/>
      <c r="G81" s="201">
        <f>'Actual RAB roll forward'!G543</f>
        <v>-0.14566511533793916</v>
      </c>
      <c r="H81" s="111">
        <f>'Actual RAB roll forward'!H543</f>
        <v>-0.79185877819558881</v>
      </c>
      <c r="I81" s="111">
        <f>'Actual RAB roll forward'!I543</f>
        <v>-0.89119631586653392</v>
      </c>
      <c r="J81" s="111">
        <f>'Actual RAB roll forward'!J543</f>
        <v>-0.79194739917184953</v>
      </c>
      <c r="K81" s="111">
        <f>'Actual RAB roll forward'!K543</f>
        <v>-0.22189788437557317</v>
      </c>
      <c r="L81" s="111">
        <f>'Actual RAB roll forward'!L543</f>
        <v>-0.28056787061790711</v>
      </c>
      <c r="M81" s="111">
        <f>'Actual RAB roll forward'!M543</f>
        <v>-0.44547897323077845</v>
      </c>
      <c r="N81" s="111">
        <f>'Actual RAB roll forward'!N543</f>
        <v>0</v>
      </c>
      <c r="O81" s="111">
        <f>'Actual RAB roll forward'!O543</f>
        <v>0</v>
      </c>
      <c r="P81" s="111">
        <f>'Actual RAB roll forward'!P543</f>
        <v>0</v>
      </c>
      <c r="Q81" s="111">
        <f>'Actual RAB roll forward'!Q543</f>
        <v>0</v>
      </c>
      <c r="R81" s="29"/>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1"/>
      <c r="BL81" s="221"/>
    </row>
    <row r="82" spans="1:64" hidden="1" outlineLevel="1">
      <c r="A82" s="9"/>
      <c r="B82" s="9"/>
      <c r="C82" s="44"/>
      <c r="D82" s="270" t="str">
        <f>Asset11</f>
        <v>other</v>
      </c>
      <c r="E82" s="9"/>
      <c r="F82" s="9"/>
      <c r="G82" s="201">
        <f>'Actual RAB roll forward'!G544</f>
        <v>-1.5380787381567749</v>
      </c>
      <c r="H82" s="111">
        <f>'Actual RAB roll forward'!H544</f>
        <v>-1.191669164458329</v>
      </c>
      <c r="I82" s="111">
        <f>'Actual RAB roll forward'!I544</f>
        <v>-1.4423585745026217</v>
      </c>
      <c r="J82" s="111">
        <f>'Actual RAB roll forward'!J544</f>
        <v>-1.4117778742077083</v>
      </c>
      <c r="K82" s="111">
        <f>'Actual RAB roll forward'!K544</f>
        <v>-1.3489575295552254</v>
      </c>
      <c r="L82" s="111">
        <f>'Actual RAB roll forward'!L544</f>
        <v>-1.8120005188117592</v>
      </c>
      <c r="M82" s="111">
        <f>'Actual RAB roll forward'!M544</f>
        <v>-2.1923772936301766</v>
      </c>
      <c r="N82" s="111">
        <f>'Actual RAB roll forward'!N544</f>
        <v>0</v>
      </c>
      <c r="O82" s="111">
        <f>'Actual RAB roll forward'!O544</f>
        <v>0</v>
      </c>
      <c r="P82" s="111">
        <f>'Actual RAB roll forward'!P544</f>
        <v>0</v>
      </c>
      <c r="Q82" s="111">
        <f>'Actual RAB roll forward'!Q544</f>
        <v>0</v>
      </c>
      <c r="R82" s="29"/>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1"/>
      <c r="BL82" s="221"/>
    </row>
    <row r="83" spans="1:64" hidden="1" outlineLevel="1">
      <c r="A83" s="9"/>
      <c r="B83" s="9"/>
      <c r="C83" s="44"/>
      <c r="D83" s="270" t="str">
        <f>Asset12</f>
        <v>premises</v>
      </c>
      <c r="E83" s="9"/>
      <c r="F83" s="9"/>
      <c r="G83" s="201">
        <f>'Actual RAB roll forward'!G545</f>
        <v>-1.7554403275244403</v>
      </c>
      <c r="H83" s="111">
        <f>'Actual RAB roll forward'!H545</f>
        <v>-1.1144539984028849</v>
      </c>
      <c r="I83" s="111">
        <f>'Actual RAB roll forward'!I545</f>
        <v>-1.3155479397673364</v>
      </c>
      <c r="J83" s="111">
        <f>'Actual RAB roll forward'!J545</f>
        <v>-1.2499696658166843</v>
      </c>
      <c r="K83" s="111">
        <f>'Actual RAB roll forward'!K545</f>
        <v>-0.92779916792256867</v>
      </c>
      <c r="L83" s="111">
        <f>'Actual RAB roll forward'!L545</f>
        <v>-1.0428373177810462</v>
      </c>
      <c r="M83" s="111">
        <f>'Actual RAB roll forward'!M545</f>
        <v>-0.98583041662575821</v>
      </c>
      <c r="N83" s="111">
        <f>'Actual RAB roll forward'!N545</f>
        <v>0</v>
      </c>
      <c r="O83" s="111">
        <f>'Actual RAB roll forward'!O545</f>
        <v>0</v>
      </c>
      <c r="P83" s="111">
        <f>'Actual RAB roll forward'!P545</f>
        <v>0</v>
      </c>
      <c r="Q83" s="111">
        <f>'Actual RAB roll forward'!Q545</f>
        <v>0</v>
      </c>
      <c r="R83" s="29"/>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1"/>
      <c r="BL83" s="221"/>
    </row>
    <row r="84" spans="1:64" hidden="1" outlineLevel="1">
      <c r="A84" s="9"/>
      <c r="B84" s="9"/>
      <c r="C84" s="44"/>
      <c r="D84" s="270" t="str">
        <f>Asset13</f>
        <v>Land</v>
      </c>
      <c r="E84" s="9"/>
      <c r="F84" s="9"/>
      <c r="G84" s="201">
        <f>'Actual RAB roll forward'!G546</f>
        <v>2.5060166229602889</v>
      </c>
      <c r="H84" s="111">
        <f>'Actual RAB roll forward'!H546</f>
        <v>3.528825378559989</v>
      </c>
      <c r="I84" s="111">
        <f>'Actual RAB roll forward'!I546</f>
        <v>2.0933709872813515</v>
      </c>
      <c r="J84" s="111">
        <f>'Actual RAB roll forward'!J546</f>
        <v>2.6914769836474512</v>
      </c>
      <c r="K84" s="111">
        <f>'Actual RAB roll forward'!K546</f>
        <v>3.2143556773509681</v>
      </c>
      <c r="L84" s="111">
        <f>'Actual RAB roll forward'!L546</f>
        <v>2.3316328176647785</v>
      </c>
      <c r="M84" s="111">
        <f>'Actual RAB roll forward'!M546</f>
        <v>2.6474057872088981</v>
      </c>
      <c r="N84" s="111">
        <f>'Actual RAB roll forward'!N546</f>
        <v>0</v>
      </c>
      <c r="O84" s="111">
        <f>'Actual RAB roll forward'!O546</f>
        <v>0</v>
      </c>
      <c r="P84" s="111">
        <f>'Actual RAB roll forward'!P546</f>
        <v>0</v>
      </c>
      <c r="Q84" s="111">
        <f>'Actual RAB roll forward'!Q546</f>
        <v>0</v>
      </c>
      <c r="R84" s="29"/>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1"/>
      <c r="BL84" s="221"/>
    </row>
    <row r="85" spans="1:64" hidden="1" outlineLevel="1">
      <c r="A85" s="9"/>
      <c r="B85" s="9"/>
      <c r="C85" s="44"/>
      <c r="D85" s="270" t="str">
        <f>Asset14</f>
        <v>Easements</v>
      </c>
      <c r="E85" s="9"/>
      <c r="F85" s="9"/>
      <c r="G85" s="201">
        <f>'Actual RAB roll forward'!G547</f>
        <v>2.7593897982454862</v>
      </c>
      <c r="H85" s="111">
        <f>'Actual RAB roll forward'!H547</f>
        <v>4.0158981762199319</v>
      </c>
      <c r="I85" s="111">
        <f>'Actual RAB roll forward'!I547</f>
        <v>2.3823124774186062</v>
      </c>
      <c r="J85" s="111">
        <f>'Actual RAB roll forward'!J547</f>
        <v>3.0629731852524928</v>
      </c>
      <c r="K85" s="111">
        <f>'Actual RAB roll forward'!K547</f>
        <v>3.6755678223029795</v>
      </c>
      <c r="L85" s="111">
        <f>'Actual RAB roll forward'!L547</f>
        <v>2.691815312303405</v>
      </c>
      <c r="M85" s="111">
        <f>'Actual RAB roll forward'!M547</f>
        <v>3.1200586574425646</v>
      </c>
      <c r="N85" s="111">
        <f>'Actual RAB roll forward'!N547</f>
        <v>0</v>
      </c>
      <c r="O85" s="111">
        <f>'Actual RAB roll forward'!O547</f>
        <v>0</v>
      </c>
      <c r="P85" s="111">
        <f>'Actual RAB roll forward'!P547</f>
        <v>0</v>
      </c>
      <c r="Q85" s="111">
        <f>'Actual RAB roll forward'!Q547</f>
        <v>0</v>
      </c>
      <c r="R85" s="29"/>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1"/>
      <c r="BL85" s="221"/>
    </row>
    <row r="86" spans="1:64" hidden="1" outlineLevel="1">
      <c r="A86" s="9"/>
      <c r="B86" s="9"/>
      <c r="C86" s="44"/>
      <c r="D86" s="270">
        <f>Asset15</f>
        <v>0</v>
      </c>
      <c r="E86" s="9"/>
      <c r="F86" s="9"/>
      <c r="G86" s="201">
        <f>'Actual RAB roll forward'!G548</f>
        <v>0</v>
      </c>
      <c r="H86" s="111">
        <f>'Actual RAB roll forward'!H548</f>
        <v>0</v>
      </c>
      <c r="I86" s="111">
        <f>'Actual RAB roll forward'!I548</f>
        <v>0</v>
      </c>
      <c r="J86" s="111">
        <f>'Actual RAB roll forward'!J548</f>
        <v>0</v>
      </c>
      <c r="K86" s="111">
        <f>'Actual RAB roll forward'!K548</f>
        <v>0</v>
      </c>
      <c r="L86" s="111">
        <f>'Actual RAB roll forward'!L548</f>
        <v>0</v>
      </c>
      <c r="M86" s="111">
        <f>'Actual RAB roll forward'!M548</f>
        <v>0</v>
      </c>
      <c r="N86" s="111">
        <f>'Actual RAB roll forward'!N548</f>
        <v>0</v>
      </c>
      <c r="O86" s="111">
        <f>'Actual RAB roll forward'!O548</f>
        <v>0</v>
      </c>
      <c r="P86" s="111">
        <f>'Actual RAB roll forward'!P548</f>
        <v>0</v>
      </c>
      <c r="Q86" s="111">
        <f>'Actual RAB roll forward'!Q548</f>
        <v>0</v>
      </c>
      <c r="R86" s="29"/>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1"/>
      <c r="BL86" s="221"/>
    </row>
    <row r="87" spans="1:64" hidden="1" outlineLevel="1">
      <c r="A87" s="9"/>
      <c r="B87" s="9"/>
      <c r="C87" s="44"/>
      <c r="D87" s="270">
        <f>Asset16</f>
        <v>0</v>
      </c>
      <c r="E87" s="9"/>
      <c r="F87" s="9"/>
      <c r="G87" s="201">
        <f>'Actual RAB roll forward'!G549</f>
        <v>0</v>
      </c>
      <c r="H87" s="111">
        <f>'Actual RAB roll forward'!H549</f>
        <v>0</v>
      </c>
      <c r="I87" s="111">
        <f>'Actual RAB roll forward'!I549</f>
        <v>0</v>
      </c>
      <c r="J87" s="111">
        <f>'Actual RAB roll forward'!J549</f>
        <v>0</v>
      </c>
      <c r="K87" s="111">
        <f>'Actual RAB roll forward'!K549</f>
        <v>0</v>
      </c>
      <c r="L87" s="111">
        <f>'Actual RAB roll forward'!L549</f>
        <v>0</v>
      </c>
      <c r="M87" s="111">
        <f>'Actual RAB roll forward'!M549</f>
        <v>0</v>
      </c>
      <c r="N87" s="111">
        <f>'Actual RAB roll forward'!N549</f>
        <v>0</v>
      </c>
      <c r="O87" s="111">
        <f>'Actual RAB roll forward'!O549</f>
        <v>0</v>
      </c>
      <c r="P87" s="111">
        <f>'Actual RAB roll forward'!P549</f>
        <v>0</v>
      </c>
      <c r="Q87" s="111">
        <f>'Actual RAB roll forward'!Q549</f>
        <v>0</v>
      </c>
      <c r="R87" s="29"/>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1"/>
      <c r="BL87" s="221"/>
    </row>
    <row r="88" spans="1:64" hidden="1" outlineLevel="1">
      <c r="A88" s="9"/>
      <c r="B88" s="9"/>
      <c r="C88" s="44"/>
      <c r="D88" s="270">
        <f>Asset17</f>
        <v>0</v>
      </c>
      <c r="E88" s="9"/>
      <c r="F88" s="9"/>
      <c r="G88" s="201">
        <f>'Actual RAB roll forward'!G550</f>
        <v>0</v>
      </c>
      <c r="H88" s="111">
        <f>'Actual RAB roll forward'!H550</f>
        <v>0</v>
      </c>
      <c r="I88" s="111">
        <f>'Actual RAB roll forward'!I550</f>
        <v>0</v>
      </c>
      <c r="J88" s="111">
        <f>'Actual RAB roll forward'!J550</f>
        <v>0</v>
      </c>
      <c r="K88" s="111">
        <f>'Actual RAB roll forward'!K550</f>
        <v>0</v>
      </c>
      <c r="L88" s="111">
        <f>'Actual RAB roll forward'!L550</f>
        <v>0</v>
      </c>
      <c r="M88" s="111">
        <f>'Actual RAB roll forward'!M550</f>
        <v>0</v>
      </c>
      <c r="N88" s="111">
        <f>'Actual RAB roll forward'!N550</f>
        <v>0</v>
      </c>
      <c r="O88" s="111">
        <f>'Actual RAB roll forward'!O550</f>
        <v>0</v>
      </c>
      <c r="P88" s="111">
        <f>'Actual RAB roll forward'!P550</f>
        <v>0</v>
      </c>
      <c r="Q88" s="111">
        <f>'Actual RAB roll forward'!Q550</f>
        <v>0</v>
      </c>
      <c r="R88" s="29"/>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1"/>
      <c r="BL88" s="221"/>
    </row>
    <row r="89" spans="1:64" hidden="1" outlineLevel="1">
      <c r="A89" s="9"/>
      <c r="B89" s="9"/>
      <c r="C89" s="44"/>
      <c r="D89" s="270">
        <f>Asset18</f>
        <v>0</v>
      </c>
      <c r="E89" s="9"/>
      <c r="F89" s="9"/>
      <c r="G89" s="201">
        <f>'Actual RAB roll forward'!G551</f>
        <v>0</v>
      </c>
      <c r="H89" s="111">
        <f>'Actual RAB roll forward'!H551</f>
        <v>0</v>
      </c>
      <c r="I89" s="111">
        <f>'Actual RAB roll forward'!I551</f>
        <v>0</v>
      </c>
      <c r="J89" s="111">
        <f>'Actual RAB roll forward'!J551</f>
        <v>0</v>
      </c>
      <c r="K89" s="111">
        <f>'Actual RAB roll forward'!K551</f>
        <v>0</v>
      </c>
      <c r="L89" s="111">
        <f>'Actual RAB roll forward'!L551</f>
        <v>0</v>
      </c>
      <c r="M89" s="111">
        <f>'Actual RAB roll forward'!M551</f>
        <v>0</v>
      </c>
      <c r="N89" s="111">
        <f>'Actual RAB roll forward'!N551</f>
        <v>0</v>
      </c>
      <c r="O89" s="111">
        <f>'Actual RAB roll forward'!O551</f>
        <v>0</v>
      </c>
      <c r="P89" s="111">
        <f>'Actual RAB roll forward'!P551</f>
        <v>0</v>
      </c>
      <c r="Q89" s="111">
        <f>'Actual RAB roll forward'!Q551</f>
        <v>0</v>
      </c>
      <c r="R89" s="29"/>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1"/>
      <c r="BL89" s="221"/>
    </row>
    <row r="90" spans="1:64" hidden="1" outlineLevel="1">
      <c r="A90" s="9"/>
      <c r="B90" s="9"/>
      <c r="C90" s="44"/>
      <c r="D90" s="270">
        <f>Asset19</f>
        <v>0</v>
      </c>
      <c r="E90" s="9"/>
      <c r="F90" s="9"/>
      <c r="G90" s="201">
        <f>'Actual RAB roll forward'!G552</f>
        <v>0</v>
      </c>
      <c r="H90" s="111">
        <f>'Actual RAB roll forward'!H552</f>
        <v>0</v>
      </c>
      <c r="I90" s="111">
        <f>'Actual RAB roll forward'!I552</f>
        <v>0</v>
      </c>
      <c r="J90" s="111">
        <f>'Actual RAB roll forward'!J552</f>
        <v>0</v>
      </c>
      <c r="K90" s="111">
        <f>'Actual RAB roll forward'!K552</f>
        <v>0</v>
      </c>
      <c r="L90" s="111">
        <f>'Actual RAB roll forward'!L552</f>
        <v>0</v>
      </c>
      <c r="M90" s="111">
        <f>'Actual RAB roll forward'!M552</f>
        <v>0</v>
      </c>
      <c r="N90" s="111">
        <f>'Actual RAB roll forward'!N552</f>
        <v>0</v>
      </c>
      <c r="O90" s="111">
        <f>'Actual RAB roll forward'!O552</f>
        <v>0</v>
      </c>
      <c r="P90" s="111">
        <f>'Actual RAB roll forward'!P552</f>
        <v>0</v>
      </c>
      <c r="Q90" s="111">
        <f>'Actual RAB roll forward'!Q552</f>
        <v>0</v>
      </c>
      <c r="R90" s="29"/>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1"/>
      <c r="BL90" s="221"/>
    </row>
    <row r="91" spans="1:64" hidden="1" outlineLevel="1">
      <c r="A91" s="9"/>
      <c r="B91" s="9"/>
      <c r="C91" s="44"/>
      <c r="D91" s="270">
        <f>Asset20</f>
        <v>0</v>
      </c>
      <c r="E91" s="9"/>
      <c r="F91" s="9"/>
      <c r="G91" s="201">
        <f>'Actual RAB roll forward'!G553</f>
        <v>0</v>
      </c>
      <c r="H91" s="111">
        <f>'Actual RAB roll forward'!H553</f>
        <v>0</v>
      </c>
      <c r="I91" s="111">
        <f>'Actual RAB roll forward'!I553</f>
        <v>0</v>
      </c>
      <c r="J91" s="111">
        <f>'Actual RAB roll forward'!J553</f>
        <v>0</v>
      </c>
      <c r="K91" s="111">
        <f>'Actual RAB roll forward'!K553</f>
        <v>0</v>
      </c>
      <c r="L91" s="111">
        <f>'Actual RAB roll forward'!L553</f>
        <v>0</v>
      </c>
      <c r="M91" s="111">
        <f>'Actual RAB roll forward'!M553</f>
        <v>0</v>
      </c>
      <c r="N91" s="111">
        <f>'Actual RAB roll forward'!N553</f>
        <v>0</v>
      </c>
      <c r="O91" s="111">
        <f>'Actual RAB roll forward'!O553</f>
        <v>0</v>
      </c>
      <c r="P91" s="111">
        <f>'Actual RAB roll forward'!P553</f>
        <v>0</v>
      </c>
      <c r="Q91" s="111">
        <f>'Actual RAB roll forward'!Q553</f>
        <v>0</v>
      </c>
      <c r="R91" s="29"/>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1"/>
      <c r="BL91" s="221"/>
    </row>
    <row r="92" spans="1:64" hidden="1" outlineLevel="1">
      <c r="A92" s="9"/>
      <c r="B92" s="9"/>
      <c r="C92" s="44"/>
      <c r="D92" s="270">
        <f>Asset21</f>
        <v>0</v>
      </c>
      <c r="E92" s="9"/>
      <c r="F92" s="9"/>
      <c r="G92" s="201">
        <f>'Actual RAB roll forward'!G554</f>
        <v>0</v>
      </c>
      <c r="H92" s="111">
        <f>'Actual RAB roll forward'!H554</f>
        <v>0</v>
      </c>
      <c r="I92" s="111">
        <f>'Actual RAB roll forward'!I554</f>
        <v>0</v>
      </c>
      <c r="J92" s="111">
        <f>'Actual RAB roll forward'!J554</f>
        <v>0</v>
      </c>
      <c r="K92" s="111">
        <f>'Actual RAB roll forward'!K554</f>
        <v>0</v>
      </c>
      <c r="L92" s="111">
        <f>'Actual RAB roll forward'!L554</f>
        <v>0</v>
      </c>
      <c r="M92" s="111">
        <f>'Actual RAB roll forward'!M554</f>
        <v>0</v>
      </c>
      <c r="N92" s="111">
        <f>'Actual RAB roll forward'!N554</f>
        <v>0</v>
      </c>
      <c r="O92" s="111">
        <f>'Actual RAB roll forward'!O554</f>
        <v>0</v>
      </c>
      <c r="P92" s="111">
        <f>'Actual RAB roll forward'!P554</f>
        <v>0</v>
      </c>
      <c r="Q92" s="111">
        <f>'Actual RAB roll forward'!Q554</f>
        <v>0</v>
      </c>
      <c r="R92" s="29"/>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1"/>
      <c r="BL92" s="221"/>
    </row>
    <row r="93" spans="1:64" hidden="1" outlineLevel="1">
      <c r="A93" s="9"/>
      <c r="B93" s="9"/>
      <c r="C93" s="44"/>
      <c r="D93" s="270">
        <f>Asset22</f>
        <v>0</v>
      </c>
      <c r="E93" s="9"/>
      <c r="F93" s="9"/>
      <c r="G93" s="201">
        <f>'Actual RAB roll forward'!G555</f>
        <v>0</v>
      </c>
      <c r="H93" s="111">
        <f>'Actual RAB roll forward'!H555</f>
        <v>0</v>
      </c>
      <c r="I93" s="111">
        <f>'Actual RAB roll forward'!I555</f>
        <v>0</v>
      </c>
      <c r="J93" s="111">
        <f>'Actual RAB roll forward'!J555</f>
        <v>0</v>
      </c>
      <c r="K93" s="111">
        <f>'Actual RAB roll forward'!K555</f>
        <v>0</v>
      </c>
      <c r="L93" s="111">
        <f>'Actual RAB roll forward'!L555</f>
        <v>0</v>
      </c>
      <c r="M93" s="111">
        <f>'Actual RAB roll forward'!M555</f>
        <v>0</v>
      </c>
      <c r="N93" s="111">
        <f>'Actual RAB roll forward'!N555</f>
        <v>0</v>
      </c>
      <c r="O93" s="111">
        <f>'Actual RAB roll forward'!O555</f>
        <v>0</v>
      </c>
      <c r="P93" s="111">
        <f>'Actual RAB roll forward'!P555</f>
        <v>0</v>
      </c>
      <c r="Q93" s="111">
        <f>'Actual RAB roll forward'!Q555</f>
        <v>0</v>
      </c>
      <c r="R93" s="29"/>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1"/>
      <c r="BL93" s="221"/>
    </row>
    <row r="94" spans="1:64" hidden="1" outlineLevel="1">
      <c r="A94" s="9"/>
      <c r="B94" s="9"/>
      <c r="C94" s="44"/>
      <c r="D94" s="270">
        <f>Asset23</f>
        <v>0</v>
      </c>
      <c r="E94" s="9"/>
      <c r="F94" s="9"/>
      <c r="G94" s="201">
        <f>'Actual RAB roll forward'!G556</f>
        <v>0</v>
      </c>
      <c r="H94" s="111">
        <f>'Actual RAB roll forward'!H556</f>
        <v>0</v>
      </c>
      <c r="I94" s="111">
        <f>'Actual RAB roll forward'!I556</f>
        <v>0</v>
      </c>
      <c r="J94" s="111">
        <f>'Actual RAB roll forward'!J556</f>
        <v>0</v>
      </c>
      <c r="K94" s="111">
        <f>'Actual RAB roll forward'!K556</f>
        <v>0</v>
      </c>
      <c r="L94" s="111">
        <f>'Actual RAB roll forward'!L556</f>
        <v>0</v>
      </c>
      <c r="M94" s="111">
        <f>'Actual RAB roll forward'!M556</f>
        <v>0</v>
      </c>
      <c r="N94" s="111">
        <f>'Actual RAB roll forward'!N556</f>
        <v>0</v>
      </c>
      <c r="O94" s="111">
        <f>'Actual RAB roll forward'!O556</f>
        <v>0</v>
      </c>
      <c r="P94" s="111">
        <f>'Actual RAB roll forward'!P556</f>
        <v>0</v>
      </c>
      <c r="Q94" s="111">
        <f>'Actual RAB roll forward'!Q556</f>
        <v>0</v>
      </c>
      <c r="R94" s="29"/>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1"/>
      <c r="BL94" s="221"/>
    </row>
    <row r="95" spans="1:64" hidden="1" outlineLevel="1">
      <c r="A95" s="9"/>
      <c r="B95" s="9"/>
      <c r="C95" s="44"/>
      <c r="D95" s="270">
        <f>Asset24</f>
        <v>0</v>
      </c>
      <c r="E95" s="9"/>
      <c r="F95" s="9"/>
      <c r="G95" s="201">
        <f>'Actual RAB roll forward'!G557</f>
        <v>0</v>
      </c>
      <c r="H95" s="111">
        <f>'Actual RAB roll forward'!H557</f>
        <v>0</v>
      </c>
      <c r="I95" s="111">
        <f>'Actual RAB roll forward'!I557</f>
        <v>0</v>
      </c>
      <c r="J95" s="111">
        <f>'Actual RAB roll forward'!J557</f>
        <v>0</v>
      </c>
      <c r="K95" s="111">
        <f>'Actual RAB roll forward'!K557</f>
        <v>0</v>
      </c>
      <c r="L95" s="111">
        <f>'Actual RAB roll forward'!L557</f>
        <v>0</v>
      </c>
      <c r="M95" s="111">
        <f>'Actual RAB roll forward'!M557</f>
        <v>0</v>
      </c>
      <c r="N95" s="111">
        <f>'Actual RAB roll forward'!N557</f>
        <v>0</v>
      </c>
      <c r="O95" s="111">
        <f>'Actual RAB roll forward'!O557</f>
        <v>0</v>
      </c>
      <c r="P95" s="111">
        <f>'Actual RAB roll forward'!P557</f>
        <v>0</v>
      </c>
      <c r="Q95" s="111">
        <f>'Actual RAB roll forward'!Q557</f>
        <v>0</v>
      </c>
      <c r="R95" s="29"/>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1"/>
      <c r="BL95" s="221"/>
    </row>
    <row r="96" spans="1:64" hidden="1" outlineLevel="1">
      <c r="A96" s="9"/>
      <c r="B96" s="9"/>
      <c r="C96" s="44"/>
      <c r="D96" s="270">
        <f>Asset25</f>
        <v>0</v>
      </c>
      <c r="E96" s="9"/>
      <c r="F96" s="9"/>
      <c r="G96" s="201">
        <f>'Actual RAB roll forward'!G558</f>
        <v>0</v>
      </c>
      <c r="H96" s="111">
        <f>'Actual RAB roll forward'!H558</f>
        <v>0</v>
      </c>
      <c r="I96" s="111">
        <f>'Actual RAB roll forward'!I558</f>
        <v>0</v>
      </c>
      <c r="J96" s="111">
        <f>'Actual RAB roll forward'!J558</f>
        <v>0</v>
      </c>
      <c r="K96" s="111">
        <f>'Actual RAB roll forward'!K558</f>
        <v>0</v>
      </c>
      <c r="L96" s="111">
        <f>'Actual RAB roll forward'!L558</f>
        <v>0</v>
      </c>
      <c r="M96" s="111">
        <f>'Actual RAB roll forward'!M558</f>
        <v>0</v>
      </c>
      <c r="N96" s="111">
        <f>'Actual RAB roll forward'!N558</f>
        <v>0</v>
      </c>
      <c r="O96" s="111">
        <f>'Actual RAB roll forward'!O558</f>
        <v>0</v>
      </c>
      <c r="P96" s="111">
        <f>'Actual RAB roll forward'!P558</f>
        <v>0</v>
      </c>
      <c r="Q96" s="111">
        <f>'Actual RAB roll forward'!Q558</f>
        <v>0</v>
      </c>
      <c r="R96" s="29"/>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1"/>
      <c r="BL96" s="221"/>
    </row>
    <row r="97" spans="1:64" hidden="1" outlineLevel="1">
      <c r="A97" s="9"/>
      <c r="B97" s="9"/>
      <c r="C97" s="44"/>
      <c r="D97" s="270">
        <f>Asset26</f>
        <v>0</v>
      </c>
      <c r="E97" s="9"/>
      <c r="F97" s="9"/>
      <c r="G97" s="201">
        <f>'Actual RAB roll forward'!G559</f>
        <v>0</v>
      </c>
      <c r="H97" s="111">
        <f>'Actual RAB roll forward'!H559</f>
        <v>0</v>
      </c>
      <c r="I97" s="111">
        <f>'Actual RAB roll forward'!I559</f>
        <v>0</v>
      </c>
      <c r="J97" s="111">
        <f>'Actual RAB roll forward'!J559</f>
        <v>0</v>
      </c>
      <c r="K97" s="111">
        <f>'Actual RAB roll forward'!K559</f>
        <v>0</v>
      </c>
      <c r="L97" s="111">
        <f>'Actual RAB roll forward'!L559</f>
        <v>0</v>
      </c>
      <c r="M97" s="111">
        <f>'Actual RAB roll forward'!M559</f>
        <v>0</v>
      </c>
      <c r="N97" s="111">
        <f>'Actual RAB roll forward'!N559</f>
        <v>0</v>
      </c>
      <c r="O97" s="111">
        <f>'Actual RAB roll forward'!O559</f>
        <v>0</v>
      </c>
      <c r="P97" s="111">
        <f>'Actual RAB roll forward'!P559</f>
        <v>0</v>
      </c>
      <c r="Q97" s="111">
        <f>'Actual RAB roll forward'!Q559</f>
        <v>0</v>
      </c>
      <c r="R97" s="29"/>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1"/>
      <c r="BL97" s="221"/>
    </row>
    <row r="98" spans="1:64" hidden="1" outlineLevel="1">
      <c r="A98" s="9"/>
      <c r="B98" s="9"/>
      <c r="C98" s="44"/>
      <c r="D98" s="270">
        <f>Asset27</f>
        <v>0</v>
      </c>
      <c r="E98" s="9"/>
      <c r="F98" s="9"/>
      <c r="G98" s="201">
        <f>'Actual RAB roll forward'!G560</f>
        <v>0</v>
      </c>
      <c r="H98" s="111">
        <f>'Actual RAB roll forward'!H560</f>
        <v>0</v>
      </c>
      <c r="I98" s="111">
        <f>'Actual RAB roll forward'!I560</f>
        <v>0</v>
      </c>
      <c r="J98" s="111">
        <f>'Actual RAB roll forward'!J560</f>
        <v>0</v>
      </c>
      <c r="K98" s="111">
        <f>'Actual RAB roll forward'!K560</f>
        <v>0</v>
      </c>
      <c r="L98" s="111">
        <f>'Actual RAB roll forward'!L560</f>
        <v>0</v>
      </c>
      <c r="M98" s="111">
        <f>'Actual RAB roll forward'!M560</f>
        <v>0</v>
      </c>
      <c r="N98" s="111">
        <f>'Actual RAB roll forward'!N560</f>
        <v>0</v>
      </c>
      <c r="O98" s="111">
        <f>'Actual RAB roll forward'!O560</f>
        <v>0</v>
      </c>
      <c r="P98" s="111">
        <f>'Actual RAB roll forward'!P560</f>
        <v>0</v>
      </c>
      <c r="Q98" s="111">
        <f>'Actual RAB roll forward'!Q560</f>
        <v>0</v>
      </c>
      <c r="R98" s="29"/>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1"/>
      <c r="BL98" s="221"/>
    </row>
    <row r="99" spans="1:64" hidden="1" outlineLevel="1">
      <c r="A99" s="9"/>
      <c r="B99" s="9"/>
      <c r="C99" s="44"/>
      <c r="D99" s="270">
        <f>Asset28</f>
        <v>0</v>
      </c>
      <c r="E99" s="9"/>
      <c r="F99" s="9"/>
      <c r="G99" s="201">
        <f>'Actual RAB roll forward'!G561</f>
        <v>0</v>
      </c>
      <c r="H99" s="111">
        <f>'Actual RAB roll forward'!H561</f>
        <v>0</v>
      </c>
      <c r="I99" s="111">
        <f>'Actual RAB roll forward'!I561</f>
        <v>0</v>
      </c>
      <c r="J99" s="111">
        <f>'Actual RAB roll forward'!J561</f>
        <v>0</v>
      </c>
      <c r="K99" s="111">
        <f>'Actual RAB roll forward'!K561</f>
        <v>0</v>
      </c>
      <c r="L99" s="111">
        <f>'Actual RAB roll forward'!L561</f>
        <v>0</v>
      </c>
      <c r="M99" s="111">
        <f>'Actual RAB roll forward'!M561</f>
        <v>0</v>
      </c>
      <c r="N99" s="111">
        <f>'Actual RAB roll forward'!N561</f>
        <v>0</v>
      </c>
      <c r="O99" s="111">
        <f>'Actual RAB roll forward'!O561</f>
        <v>0</v>
      </c>
      <c r="P99" s="111">
        <f>'Actual RAB roll forward'!P561</f>
        <v>0</v>
      </c>
      <c r="Q99" s="111">
        <f>'Actual RAB roll forward'!Q561</f>
        <v>0</v>
      </c>
      <c r="R99" s="29"/>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1"/>
      <c r="BL99" s="221"/>
    </row>
    <row r="100" spans="1:64" hidden="1" outlineLevel="1">
      <c r="A100" s="9"/>
      <c r="B100" s="9"/>
      <c r="C100" s="44"/>
      <c r="D100" s="270">
        <f>Asset29</f>
        <v>0</v>
      </c>
      <c r="E100" s="9"/>
      <c r="F100" s="9"/>
      <c r="G100" s="201">
        <f>'Actual RAB roll forward'!G562</f>
        <v>0</v>
      </c>
      <c r="H100" s="111">
        <f>'Actual RAB roll forward'!H562</f>
        <v>0</v>
      </c>
      <c r="I100" s="111">
        <f>'Actual RAB roll forward'!I562</f>
        <v>0</v>
      </c>
      <c r="J100" s="111">
        <f>'Actual RAB roll forward'!J562</f>
        <v>0</v>
      </c>
      <c r="K100" s="111">
        <f>'Actual RAB roll forward'!K562</f>
        <v>0</v>
      </c>
      <c r="L100" s="111">
        <f>'Actual RAB roll forward'!L562</f>
        <v>0</v>
      </c>
      <c r="M100" s="111">
        <f>'Actual RAB roll forward'!M562</f>
        <v>0</v>
      </c>
      <c r="N100" s="111">
        <f>'Actual RAB roll forward'!N562</f>
        <v>0</v>
      </c>
      <c r="O100" s="111">
        <f>'Actual RAB roll forward'!O562</f>
        <v>0</v>
      </c>
      <c r="P100" s="111">
        <f>'Actual RAB roll forward'!P562</f>
        <v>0</v>
      </c>
      <c r="Q100" s="111">
        <f>'Actual RAB roll forward'!Q562</f>
        <v>0</v>
      </c>
      <c r="R100" s="29"/>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1"/>
      <c r="BL100" s="221"/>
    </row>
    <row r="101" spans="1:64" hidden="1" outlineLevel="1">
      <c r="A101" s="9"/>
      <c r="B101" s="9"/>
      <c r="C101" s="44"/>
      <c r="D101" s="270">
        <f>Asset30</f>
        <v>0</v>
      </c>
      <c r="E101" s="9"/>
      <c r="F101" s="9"/>
      <c r="G101" s="201">
        <f>'Actual RAB roll forward'!G563</f>
        <v>0</v>
      </c>
      <c r="H101" s="111">
        <f>'Actual RAB roll forward'!H563</f>
        <v>0</v>
      </c>
      <c r="I101" s="111">
        <f>'Actual RAB roll forward'!I563</f>
        <v>0</v>
      </c>
      <c r="J101" s="111">
        <f>'Actual RAB roll forward'!J563</f>
        <v>0</v>
      </c>
      <c r="K101" s="111">
        <f>'Actual RAB roll forward'!K563</f>
        <v>0</v>
      </c>
      <c r="L101" s="111">
        <f>'Actual RAB roll forward'!L563</f>
        <v>0</v>
      </c>
      <c r="M101" s="111">
        <f>'Actual RAB roll forward'!M563</f>
        <v>0</v>
      </c>
      <c r="N101" s="111">
        <f>'Actual RAB roll forward'!N563</f>
        <v>0</v>
      </c>
      <c r="O101" s="111">
        <f>'Actual RAB roll forward'!O563</f>
        <v>0</v>
      </c>
      <c r="P101" s="111">
        <f>'Actual RAB roll forward'!P563</f>
        <v>0</v>
      </c>
      <c r="Q101" s="111">
        <f>'Actual RAB roll forward'!Q563</f>
        <v>0</v>
      </c>
      <c r="R101" s="29"/>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1"/>
      <c r="BL101" s="221"/>
    </row>
    <row r="102" spans="1:64" collapsed="1">
      <c r="A102" s="9"/>
      <c r="B102" s="9"/>
      <c r="C102" s="44"/>
      <c r="D102" s="127"/>
      <c r="E102" s="9"/>
      <c r="F102" s="9"/>
      <c r="G102" s="210"/>
      <c r="H102" s="111"/>
      <c r="I102" s="111"/>
      <c r="J102" s="111"/>
      <c r="K102" s="111"/>
      <c r="L102" s="111"/>
      <c r="M102" s="111"/>
      <c r="N102" s="100"/>
      <c r="O102" s="29"/>
      <c r="P102" s="29"/>
      <c r="Q102" s="29"/>
      <c r="R102" s="29"/>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1"/>
      <c r="BL102" s="221"/>
    </row>
    <row r="103" spans="1:64">
      <c r="A103" s="9"/>
      <c r="B103" s="9"/>
      <c r="C103" s="44" t="s">
        <v>49</v>
      </c>
      <c r="D103" s="113"/>
      <c r="E103" s="9"/>
      <c r="F103" s="9"/>
      <c r="G103" s="310">
        <f>SUM(G104:G133)</f>
        <v>57.55983069683036</v>
      </c>
      <c r="H103" s="35"/>
      <c r="I103" s="35"/>
      <c r="J103" s="35"/>
      <c r="K103" s="35"/>
      <c r="L103" s="35"/>
      <c r="M103" s="35"/>
      <c r="N103" s="100"/>
      <c r="O103" s="29"/>
      <c r="P103" s="29"/>
      <c r="Q103" s="29"/>
      <c r="R103" s="29"/>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1"/>
      <c r="BL103" s="221"/>
    </row>
    <row r="104" spans="1:64" hidden="1" outlineLevel="1">
      <c r="A104" s="9"/>
      <c r="B104" s="9"/>
      <c r="C104" s="9"/>
      <c r="D104" s="270" t="str">
        <f>Asset1</f>
        <v>Secondary</v>
      </c>
      <c r="E104" s="9"/>
      <c r="F104" s="9"/>
      <c r="G104" s="204">
        <f>'Actual RAB roll forward'!G566</f>
        <v>-16.281207716143459</v>
      </c>
      <c r="H104" s="35"/>
      <c r="I104" s="35"/>
      <c r="J104" s="35"/>
      <c r="K104" s="35"/>
      <c r="L104" s="35"/>
      <c r="M104" s="35"/>
      <c r="N104" s="100"/>
      <c r="O104" s="29"/>
      <c r="P104" s="29"/>
      <c r="Q104" s="29"/>
      <c r="R104" s="29"/>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1"/>
      <c r="BL104" s="221"/>
    </row>
    <row r="105" spans="1:64" hidden="1" outlineLevel="1">
      <c r="A105" s="9"/>
      <c r="B105" s="9"/>
      <c r="C105" s="44"/>
      <c r="D105" s="270" t="str">
        <f>Asset2</f>
        <v>Switchgear</v>
      </c>
      <c r="E105" s="9"/>
      <c r="F105" s="9"/>
      <c r="G105" s="204">
        <f>'Actual RAB roll forward'!G567</f>
        <v>15.455696168577855</v>
      </c>
      <c r="H105" s="35"/>
      <c r="I105" s="35"/>
      <c r="J105" s="35"/>
      <c r="K105" s="35"/>
      <c r="L105" s="35"/>
      <c r="M105" s="35"/>
      <c r="N105" s="100"/>
      <c r="O105" s="29"/>
      <c r="P105" s="29"/>
      <c r="Q105" s="29"/>
      <c r="R105" s="29"/>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1"/>
      <c r="BL105" s="221"/>
    </row>
    <row r="106" spans="1:64" hidden="1" outlineLevel="1">
      <c r="A106" s="9"/>
      <c r="B106" s="9"/>
      <c r="C106" s="44"/>
      <c r="D106" s="270" t="str">
        <f>Asset3</f>
        <v>Transformers</v>
      </c>
      <c r="E106" s="9"/>
      <c r="F106" s="9"/>
      <c r="G106" s="204">
        <f>'Actual RAB roll forward'!G568</f>
        <v>0.9104404614822883</v>
      </c>
      <c r="H106" s="35"/>
      <c r="I106" s="35"/>
      <c r="J106" s="35"/>
      <c r="K106" s="35"/>
      <c r="L106" s="35"/>
      <c r="M106" s="35"/>
      <c r="N106" s="100"/>
      <c r="O106" s="29"/>
      <c r="P106" s="29"/>
      <c r="Q106" s="29"/>
      <c r="R106" s="29"/>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1"/>
      <c r="BL106" s="221"/>
    </row>
    <row r="107" spans="1:64" hidden="1" outlineLevel="1">
      <c r="A107" s="9"/>
      <c r="B107" s="9"/>
      <c r="C107" s="44"/>
      <c r="D107" s="270" t="str">
        <f>Asset4</f>
        <v>Reactive</v>
      </c>
      <c r="E107" s="9"/>
      <c r="F107" s="9"/>
      <c r="G107" s="204">
        <f>'Actual RAB roll forward'!G569</f>
        <v>-4.7265766335035275</v>
      </c>
      <c r="H107" s="35"/>
      <c r="I107" s="35"/>
      <c r="J107" s="35"/>
      <c r="K107" s="35"/>
      <c r="L107" s="35"/>
      <c r="M107" s="35"/>
      <c r="N107" s="100"/>
      <c r="O107" s="29"/>
      <c r="P107" s="29"/>
      <c r="Q107" s="29"/>
      <c r="R107" s="29"/>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1"/>
      <c r="BL107" s="221"/>
    </row>
    <row r="108" spans="1:64" hidden="1" outlineLevel="1">
      <c r="A108" s="9"/>
      <c r="B108" s="9"/>
      <c r="C108" s="44"/>
      <c r="D108" s="270" t="str">
        <f>Asset5</f>
        <v>Towers and Conductor</v>
      </c>
      <c r="E108" s="9"/>
      <c r="F108" s="9"/>
      <c r="G108" s="204">
        <f>'Actual RAB roll forward'!G570</f>
        <v>38.984171014791826</v>
      </c>
      <c r="H108" s="35"/>
      <c r="I108" s="35"/>
      <c r="J108" s="35"/>
      <c r="K108" s="35"/>
      <c r="L108" s="35"/>
      <c r="M108" s="35"/>
      <c r="N108" s="100"/>
      <c r="O108" s="29"/>
      <c r="P108" s="29"/>
      <c r="Q108" s="29"/>
      <c r="R108" s="29"/>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1"/>
      <c r="BL108" s="221"/>
    </row>
    <row r="109" spans="1:64" hidden="1" outlineLevel="1">
      <c r="A109" s="9"/>
      <c r="B109" s="9"/>
      <c r="C109" s="44"/>
      <c r="D109" s="270" t="str">
        <f>Asset6</f>
        <v>Establishment</v>
      </c>
      <c r="E109" s="9"/>
      <c r="F109" s="9"/>
      <c r="G109" s="204">
        <f>'Actual RAB roll forward'!G571</f>
        <v>12.000040263973975</v>
      </c>
      <c r="H109" s="35"/>
      <c r="I109" s="35"/>
      <c r="J109" s="35"/>
      <c r="K109" s="35"/>
      <c r="L109" s="35"/>
      <c r="M109" s="35"/>
      <c r="N109" s="100"/>
      <c r="O109" s="29"/>
      <c r="P109" s="29"/>
      <c r="Q109" s="29"/>
      <c r="R109" s="29"/>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1"/>
      <c r="BL109" s="221"/>
    </row>
    <row r="110" spans="1:64" hidden="1" outlineLevel="1">
      <c r="A110" s="9"/>
      <c r="B110" s="9"/>
      <c r="C110" s="44"/>
      <c r="D110" s="270" t="str">
        <f>Asset7</f>
        <v>Communications</v>
      </c>
      <c r="E110" s="9"/>
      <c r="F110" s="9"/>
      <c r="G110" s="204">
        <f>'Actual RAB roll forward'!G572</f>
        <v>-13.590356985680822</v>
      </c>
      <c r="H110" s="35"/>
      <c r="I110" s="35"/>
      <c r="J110" s="35"/>
      <c r="K110" s="35"/>
      <c r="L110" s="35"/>
      <c r="M110" s="35"/>
      <c r="N110" s="100"/>
      <c r="O110" s="29"/>
      <c r="P110" s="29"/>
      <c r="Q110" s="29"/>
      <c r="R110" s="29"/>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1"/>
      <c r="BL110" s="221"/>
    </row>
    <row r="111" spans="1:64" hidden="1" outlineLevel="1">
      <c r="A111" s="9"/>
      <c r="B111" s="9"/>
      <c r="C111" s="44"/>
      <c r="D111" s="270" t="str">
        <f>Asset8</f>
        <v>Inventory</v>
      </c>
      <c r="E111" s="9"/>
      <c r="F111" s="9"/>
      <c r="G111" s="204">
        <f>'Actual RAB roll forward'!G573</f>
        <v>1.8185</v>
      </c>
      <c r="H111" s="35"/>
      <c r="I111" s="35"/>
      <c r="J111" s="35"/>
      <c r="K111" s="35"/>
      <c r="L111" s="35"/>
      <c r="M111" s="35"/>
      <c r="N111" s="100"/>
      <c r="O111" s="29"/>
      <c r="P111" s="29"/>
      <c r="Q111" s="29"/>
      <c r="R111" s="29"/>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1"/>
      <c r="BL111" s="221"/>
    </row>
    <row r="112" spans="1:64" hidden="1" outlineLevel="1">
      <c r="A112" s="9"/>
      <c r="B112" s="9"/>
      <c r="C112" s="44"/>
      <c r="D112" s="270" t="str">
        <f>Asset9</f>
        <v>IT</v>
      </c>
      <c r="E112" s="9"/>
      <c r="F112" s="9"/>
      <c r="G112" s="204">
        <f>'Actual RAB roll forward'!G574</f>
        <v>15.693</v>
      </c>
      <c r="H112" s="35"/>
      <c r="I112" s="35"/>
      <c r="J112" s="35"/>
      <c r="K112" s="35"/>
      <c r="L112" s="35"/>
      <c r="M112" s="35"/>
      <c r="N112" s="100"/>
      <c r="O112" s="29"/>
      <c r="P112" s="29"/>
      <c r="Q112" s="29"/>
      <c r="R112" s="29"/>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1"/>
      <c r="BL112" s="221"/>
    </row>
    <row r="113" spans="1:64" hidden="1" outlineLevel="1">
      <c r="A113" s="9"/>
      <c r="B113" s="9"/>
      <c r="C113" s="44"/>
      <c r="D113" s="270" t="str">
        <f>Asset10</f>
        <v>Vehicles</v>
      </c>
      <c r="E113" s="9"/>
      <c r="F113" s="9"/>
      <c r="G113" s="204">
        <f>'Actual RAB roll forward'!G575</f>
        <v>-2.4E-2</v>
      </c>
      <c r="H113" s="35"/>
      <c r="I113" s="35"/>
      <c r="J113" s="35"/>
      <c r="K113" s="35"/>
      <c r="L113" s="35"/>
      <c r="M113" s="35"/>
      <c r="N113" s="100"/>
      <c r="O113" s="29"/>
      <c r="P113" s="29"/>
      <c r="Q113" s="29"/>
      <c r="R113" s="29"/>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1"/>
      <c r="BL113" s="221"/>
    </row>
    <row r="114" spans="1:64" hidden="1" outlineLevel="1">
      <c r="A114" s="9"/>
      <c r="B114" s="9"/>
      <c r="C114" s="44"/>
      <c r="D114" s="270" t="str">
        <f>Asset11</f>
        <v>other</v>
      </c>
      <c r="E114" s="9"/>
      <c r="F114" s="9"/>
      <c r="G114" s="204">
        <f>'Actual RAB roll forward'!G576</f>
        <v>5.681</v>
      </c>
      <c r="H114" s="35"/>
      <c r="I114" s="35"/>
      <c r="J114" s="35"/>
      <c r="K114" s="35"/>
      <c r="L114" s="35"/>
      <c r="M114" s="35"/>
      <c r="N114" s="100"/>
      <c r="O114" s="29"/>
      <c r="P114" s="29"/>
      <c r="Q114" s="29"/>
      <c r="R114" s="29"/>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1"/>
      <c r="BL114" s="221"/>
    </row>
    <row r="115" spans="1:64" hidden="1" outlineLevel="1">
      <c r="A115" s="9"/>
      <c r="B115" s="9"/>
      <c r="C115" s="44"/>
      <c r="D115" s="270" t="str">
        <f>Asset12</f>
        <v>premises</v>
      </c>
      <c r="E115" s="9"/>
      <c r="F115" s="9"/>
      <c r="G115" s="204">
        <f>'Actual RAB roll forward'!G577</f>
        <v>4.0469999999999997</v>
      </c>
      <c r="H115" s="35"/>
      <c r="I115" s="35"/>
      <c r="J115" s="35"/>
      <c r="K115" s="35"/>
      <c r="L115" s="35"/>
      <c r="M115" s="35"/>
      <c r="N115" s="100"/>
      <c r="O115" s="29"/>
      <c r="P115" s="29"/>
      <c r="Q115" s="29"/>
      <c r="R115" s="29"/>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1"/>
      <c r="BL115" s="221"/>
    </row>
    <row r="116" spans="1:64" hidden="1" outlineLevel="1">
      <c r="A116" s="9"/>
      <c r="B116" s="9"/>
      <c r="C116" s="44"/>
      <c r="D116" s="270" t="str">
        <f>Asset13</f>
        <v>Land</v>
      </c>
      <c r="E116" s="9"/>
      <c r="F116" s="9"/>
      <c r="G116" s="204">
        <f>'Actual RAB roll forward'!G578</f>
        <v>-2.4674295714323651</v>
      </c>
      <c r="H116" s="35"/>
      <c r="I116" s="35"/>
      <c r="J116" s="35"/>
      <c r="K116" s="35"/>
      <c r="L116" s="35"/>
      <c r="M116" s="35"/>
      <c r="N116" s="100"/>
      <c r="O116" s="29"/>
      <c r="P116" s="29"/>
      <c r="Q116" s="29"/>
      <c r="R116" s="29"/>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1"/>
      <c r="BL116" s="221"/>
    </row>
    <row r="117" spans="1:64" hidden="1" outlineLevel="1">
      <c r="A117" s="9"/>
      <c r="B117" s="9"/>
      <c r="C117" s="44"/>
      <c r="D117" s="270" t="str">
        <f>Asset14</f>
        <v>Easements</v>
      </c>
      <c r="E117" s="9"/>
      <c r="F117" s="9"/>
      <c r="G117" s="204">
        <f>'Actual RAB roll forward'!G579</f>
        <v>5.9553694764592276E-2</v>
      </c>
      <c r="H117" s="35"/>
      <c r="I117" s="35"/>
      <c r="J117" s="35"/>
      <c r="K117" s="35"/>
      <c r="L117" s="35"/>
      <c r="M117" s="35"/>
      <c r="N117" s="100"/>
      <c r="O117" s="29"/>
      <c r="P117" s="29"/>
      <c r="Q117" s="29"/>
      <c r="R117" s="29"/>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1"/>
      <c r="BL117" s="221"/>
    </row>
    <row r="118" spans="1:64" hidden="1" outlineLevel="1">
      <c r="A118" s="9"/>
      <c r="B118" s="9"/>
      <c r="C118" s="44"/>
      <c r="D118" s="270">
        <f>Asset15</f>
        <v>0</v>
      </c>
      <c r="E118" s="9"/>
      <c r="F118" s="9"/>
      <c r="G118" s="204">
        <f>'Actual RAB roll forward'!G580</f>
        <v>0</v>
      </c>
      <c r="H118" s="35"/>
      <c r="I118" s="35"/>
      <c r="J118" s="35"/>
      <c r="K118" s="35"/>
      <c r="L118" s="35"/>
      <c r="M118" s="35"/>
      <c r="N118" s="100"/>
      <c r="O118" s="29"/>
      <c r="P118" s="29"/>
      <c r="Q118" s="29"/>
      <c r="R118" s="29"/>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1"/>
      <c r="BL118" s="221"/>
    </row>
    <row r="119" spans="1:64" hidden="1" outlineLevel="1">
      <c r="A119" s="9"/>
      <c r="B119" s="9"/>
      <c r="C119" s="44"/>
      <c r="D119" s="270">
        <f>Asset16</f>
        <v>0</v>
      </c>
      <c r="E119" s="9"/>
      <c r="F119" s="9"/>
      <c r="G119" s="204">
        <f>'Actual RAB roll forward'!G581</f>
        <v>0</v>
      </c>
      <c r="H119" s="35"/>
      <c r="I119" s="35"/>
      <c r="J119" s="35"/>
      <c r="K119" s="35"/>
      <c r="L119" s="35"/>
      <c r="M119" s="35"/>
      <c r="N119" s="100"/>
      <c r="O119" s="29"/>
      <c r="P119" s="29"/>
      <c r="Q119" s="29"/>
      <c r="R119" s="29"/>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1"/>
      <c r="BL119" s="221"/>
    </row>
    <row r="120" spans="1:64" hidden="1" outlineLevel="1">
      <c r="A120" s="9"/>
      <c r="B120" s="9"/>
      <c r="C120" s="44"/>
      <c r="D120" s="270">
        <f>Asset17</f>
        <v>0</v>
      </c>
      <c r="E120" s="9"/>
      <c r="F120" s="9"/>
      <c r="G120" s="204">
        <f>'Actual RAB roll forward'!G582</f>
        <v>0</v>
      </c>
      <c r="H120" s="35"/>
      <c r="I120" s="35"/>
      <c r="J120" s="35"/>
      <c r="K120" s="35"/>
      <c r="L120" s="35"/>
      <c r="M120" s="35"/>
      <c r="N120" s="100"/>
      <c r="O120" s="29"/>
      <c r="P120" s="29"/>
      <c r="Q120" s="29"/>
      <c r="R120" s="29"/>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1"/>
      <c r="BL120" s="221"/>
    </row>
    <row r="121" spans="1:64" hidden="1" outlineLevel="1">
      <c r="A121" s="9"/>
      <c r="B121" s="9"/>
      <c r="C121" s="44"/>
      <c r="D121" s="270">
        <f>Asset18</f>
        <v>0</v>
      </c>
      <c r="E121" s="9"/>
      <c r="F121" s="9"/>
      <c r="G121" s="204">
        <f>'Actual RAB roll forward'!G583</f>
        <v>0</v>
      </c>
      <c r="H121" s="35"/>
      <c r="I121" s="35"/>
      <c r="J121" s="35"/>
      <c r="K121" s="35"/>
      <c r="L121" s="35"/>
      <c r="M121" s="35"/>
      <c r="N121" s="100"/>
      <c r="O121" s="29"/>
      <c r="P121" s="29"/>
      <c r="Q121" s="29"/>
      <c r="R121" s="29"/>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1"/>
      <c r="BL121" s="221"/>
    </row>
    <row r="122" spans="1:64" hidden="1" outlineLevel="1">
      <c r="A122" s="9"/>
      <c r="B122" s="9"/>
      <c r="C122" s="44"/>
      <c r="D122" s="270">
        <f>Asset19</f>
        <v>0</v>
      </c>
      <c r="E122" s="9"/>
      <c r="F122" s="9"/>
      <c r="G122" s="204">
        <f>'Actual RAB roll forward'!G584</f>
        <v>0</v>
      </c>
      <c r="H122" s="35"/>
      <c r="I122" s="35"/>
      <c r="J122" s="35"/>
      <c r="K122" s="35"/>
      <c r="L122" s="35"/>
      <c r="M122" s="35"/>
      <c r="N122" s="100"/>
      <c r="O122" s="29"/>
      <c r="P122" s="29"/>
      <c r="Q122" s="29"/>
      <c r="R122" s="29"/>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1"/>
      <c r="BL122" s="221"/>
    </row>
    <row r="123" spans="1:64" hidden="1" outlineLevel="1">
      <c r="A123" s="9"/>
      <c r="B123" s="9"/>
      <c r="C123" s="44"/>
      <c r="D123" s="270">
        <f>Asset20</f>
        <v>0</v>
      </c>
      <c r="E123" s="9"/>
      <c r="F123" s="9"/>
      <c r="G123" s="204">
        <f>'Actual RAB roll forward'!G585</f>
        <v>0</v>
      </c>
      <c r="H123" s="35"/>
      <c r="I123" s="35"/>
      <c r="J123" s="35"/>
      <c r="K123" s="35"/>
      <c r="L123" s="35"/>
      <c r="M123" s="35"/>
      <c r="N123" s="100"/>
      <c r="O123" s="29"/>
      <c r="P123" s="29"/>
      <c r="Q123" s="29"/>
      <c r="R123" s="29"/>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1"/>
      <c r="BL123" s="221"/>
    </row>
    <row r="124" spans="1:64" hidden="1" outlineLevel="1">
      <c r="A124" s="9"/>
      <c r="B124" s="9"/>
      <c r="C124" s="44"/>
      <c r="D124" s="270">
        <f>Asset21</f>
        <v>0</v>
      </c>
      <c r="E124" s="9"/>
      <c r="F124" s="9"/>
      <c r="G124" s="204">
        <f>'Actual RAB roll forward'!G586</f>
        <v>0</v>
      </c>
      <c r="H124" s="35"/>
      <c r="I124" s="35"/>
      <c r="J124" s="35"/>
      <c r="K124" s="35"/>
      <c r="L124" s="35"/>
      <c r="M124" s="35"/>
      <c r="N124" s="100"/>
      <c r="O124" s="29"/>
      <c r="P124" s="29"/>
      <c r="Q124" s="29"/>
      <c r="R124" s="29"/>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1"/>
      <c r="BL124" s="221"/>
    </row>
    <row r="125" spans="1:64" hidden="1" outlineLevel="1">
      <c r="A125" s="9"/>
      <c r="B125" s="9"/>
      <c r="C125" s="44"/>
      <c r="D125" s="270">
        <f>Asset22</f>
        <v>0</v>
      </c>
      <c r="E125" s="9"/>
      <c r="F125" s="9"/>
      <c r="G125" s="204">
        <f>'Actual RAB roll forward'!G587</f>
        <v>0</v>
      </c>
      <c r="H125" s="35"/>
      <c r="I125" s="35"/>
      <c r="J125" s="35"/>
      <c r="K125" s="35"/>
      <c r="L125" s="35"/>
      <c r="M125" s="35"/>
      <c r="N125" s="100"/>
      <c r="O125" s="29"/>
      <c r="P125" s="29"/>
      <c r="Q125" s="29"/>
      <c r="R125" s="29"/>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1"/>
      <c r="BL125" s="221"/>
    </row>
    <row r="126" spans="1:64" hidden="1" outlineLevel="1">
      <c r="A126" s="9"/>
      <c r="B126" s="9"/>
      <c r="C126" s="44"/>
      <c r="D126" s="270">
        <f>Asset23</f>
        <v>0</v>
      </c>
      <c r="E126" s="9"/>
      <c r="F126" s="9"/>
      <c r="G126" s="204">
        <f>'Actual RAB roll forward'!G588</f>
        <v>0</v>
      </c>
      <c r="H126" s="35"/>
      <c r="I126" s="35"/>
      <c r="J126" s="35"/>
      <c r="K126" s="35"/>
      <c r="L126" s="35"/>
      <c r="M126" s="35"/>
      <c r="N126" s="100"/>
      <c r="O126" s="29"/>
      <c r="P126" s="29"/>
      <c r="Q126" s="29"/>
      <c r="R126" s="29"/>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1"/>
      <c r="BL126" s="221"/>
    </row>
    <row r="127" spans="1:64" hidden="1" outlineLevel="1">
      <c r="A127" s="9"/>
      <c r="B127" s="9"/>
      <c r="C127" s="44"/>
      <c r="D127" s="270">
        <f>Asset24</f>
        <v>0</v>
      </c>
      <c r="E127" s="9"/>
      <c r="F127" s="9"/>
      <c r="G127" s="204">
        <f>'Actual RAB roll forward'!G589</f>
        <v>0</v>
      </c>
      <c r="H127" s="35"/>
      <c r="I127" s="35"/>
      <c r="J127" s="35"/>
      <c r="K127" s="35"/>
      <c r="L127" s="35"/>
      <c r="M127" s="35"/>
      <c r="N127" s="100"/>
      <c r="O127" s="29"/>
      <c r="P127" s="29"/>
      <c r="Q127" s="29"/>
      <c r="R127" s="29"/>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1"/>
      <c r="BL127" s="221"/>
    </row>
    <row r="128" spans="1:64" hidden="1" outlineLevel="1">
      <c r="A128" s="9"/>
      <c r="B128" s="9"/>
      <c r="C128" s="44"/>
      <c r="D128" s="270">
        <f>Asset25</f>
        <v>0</v>
      </c>
      <c r="E128" s="9"/>
      <c r="F128" s="9"/>
      <c r="G128" s="204">
        <f>'Actual RAB roll forward'!G590</f>
        <v>0</v>
      </c>
      <c r="H128" s="35"/>
      <c r="I128" s="35"/>
      <c r="J128" s="35"/>
      <c r="K128" s="35"/>
      <c r="L128" s="35"/>
      <c r="M128" s="35"/>
      <c r="N128" s="100"/>
      <c r="O128" s="29"/>
      <c r="P128" s="29"/>
      <c r="Q128" s="29"/>
      <c r="R128" s="29"/>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1"/>
      <c r="BL128" s="221"/>
    </row>
    <row r="129" spans="1:64" hidden="1" outlineLevel="1">
      <c r="A129" s="9"/>
      <c r="B129" s="9"/>
      <c r="C129" s="44"/>
      <c r="D129" s="270">
        <f>Asset26</f>
        <v>0</v>
      </c>
      <c r="E129" s="9"/>
      <c r="F129" s="9"/>
      <c r="G129" s="204">
        <f>'Actual RAB roll forward'!G591</f>
        <v>0</v>
      </c>
      <c r="H129" s="35"/>
      <c r="I129" s="35"/>
      <c r="J129" s="35"/>
      <c r="K129" s="35"/>
      <c r="L129" s="35"/>
      <c r="M129" s="35"/>
      <c r="N129" s="100"/>
      <c r="O129" s="29"/>
      <c r="P129" s="29"/>
      <c r="Q129" s="29"/>
      <c r="R129" s="29"/>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1"/>
      <c r="BL129" s="221"/>
    </row>
    <row r="130" spans="1:64" hidden="1" outlineLevel="1">
      <c r="A130" s="9"/>
      <c r="B130" s="9"/>
      <c r="C130" s="44"/>
      <c r="D130" s="270">
        <f>Asset27</f>
        <v>0</v>
      </c>
      <c r="E130" s="9"/>
      <c r="F130" s="9"/>
      <c r="G130" s="204">
        <f>'Actual RAB roll forward'!G592</f>
        <v>0</v>
      </c>
      <c r="H130" s="35"/>
      <c r="I130" s="35"/>
      <c r="J130" s="35"/>
      <c r="K130" s="35"/>
      <c r="L130" s="35"/>
      <c r="M130" s="35"/>
      <c r="N130" s="100"/>
      <c r="O130" s="29"/>
      <c r="P130" s="29"/>
      <c r="Q130" s="29"/>
      <c r="R130" s="29"/>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1"/>
      <c r="BL130" s="221"/>
    </row>
    <row r="131" spans="1:64" hidden="1" outlineLevel="1">
      <c r="A131" s="9"/>
      <c r="B131" s="9"/>
      <c r="C131" s="44"/>
      <c r="D131" s="270">
        <f>Asset28</f>
        <v>0</v>
      </c>
      <c r="E131" s="9"/>
      <c r="F131" s="9"/>
      <c r="G131" s="204">
        <f>'Actual RAB roll forward'!G593</f>
        <v>0</v>
      </c>
      <c r="H131" s="35"/>
      <c r="I131" s="35"/>
      <c r="J131" s="35"/>
      <c r="K131" s="35"/>
      <c r="L131" s="35"/>
      <c r="M131" s="35"/>
      <c r="N131" s="100"/>
      <c r="O131" s="29"/>
      <c r="P131" s="29"/>
      <c r="Q131" s="29"/>
      <c r="R131" s="29"/>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8"/>
      <c r="BK131" s="221"/>
      <c r="BL131" s="221"/>
    </row>
    <row r="132" spans="1:64" hidden="1" outlineLevel="1">
      <c r="A132" s="9"/>
      <c r="B132" s="9"/>
      <c r="C132" s="44"/>
      <c r="D132" s="270">
        <f>Asset29</f>
        <v>0</v>
      </c>
      <c r="E132" s="9"/>
      <c r="F132" s="9"/>
      <c r="G132" s="204">
        <f>'Actual RAB roll forward'!G594</f>
        <v>0</v>
      </c>
      <c r="H132" s="35"/>
      <c r="I132" s="35"/>
      <c r="J132" s="35"/>
      <c r="K132" s="35"/>
      <c r="L132" s="35"/>
      <c r="M132" s="35"/>
      <c r="N132" s="100"/>
      <c r="O132" s="29"/>
      <c r="P132" s="29"/>
      <c r="Q132" s="29"/>
      <c r="R132" s="29"/>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8"/>
      <c r="BK132" s="221"/>
      <c r="BL132" s="221"/>
    </row>
    <row r="133" spans="1:64" hidden="1" outlineLevel="1">
      <c r="A133" s="9"/>
      <c r="B133" s="9"/>
      <c r="C133" s="44"/>
      <c r="D133" s="270">
        <f>Asset30</f>
        <v>0</v>
      </c>
      <c r="E133" s="9"/>
      <c r="F133" s="9"/>
      <c r="G133" s="204">
        <f>'Actual RAB roll forward'!G595</f>
        <v>0</v>
      </c>
      <c r="H133" s="35"/>
      <c r="I133" s="35"/>
      <c r="J133" s="35"/>
      <c r="K133" s="35"/>
      <c r="L133" s="35"/>
      <c r="M133" s="35"/>
      <c r="N133" s="100"/>
      <c r="O133" s="29"/>
      <c r="P133" s="29"/>
      <c r="Q133" s="29"/>
      <c r="R133" s="29"/>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8"/>
      <c r="BK133" s="221"/>
      <c r="BL133" s="221"/>
    </row>
    <row r="134" spans="1:64" s="9" customFormat="1" collapsed="1">
      <c r="G134" s="209"/>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8"/>
      <c r="BK134" s="198"/>
      <c r="BL134" s="198"/>
    </row>
    <row r="135" spans="1:64">
      <c r="A135" s="9"/>
      <c r="B135" s="9"/>
      <c r="C135" s="44" t="s">
        <v>61</v>
      </c>
      <c r="D135" s="113"/>
      <c r="E135" s="9"/>
      <c r="F135" s="9"/>
      <c r="G135" s="310">
        <f>SUM(G136:G165)</f>
        <v>-18.986894388246089</v>
      </c>
      <c r="H135" s="35"/>
      <c r="I135" s="35"/>
      <c r="J135" s="35"/>
      <c r="K135" s="35"/>
      <c r="L135" s="35"/>
      <c r="M135" s="35"/>
      <c r="N135" s="100"/>
      <c r="O135" s="29"/>
      <c r="P135" s="29"/>
      <c r="Q135" s="29"/>
      <c r="R135" s="29"/>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1"/>
      <c r="BL135" s="221"/>
    </row>
    <row r="136" spans="1:64" hidden="1" outlineLevel="1">
      <c r="A136" s="9"/>
      <c r="B136" s="9"/>
      <c r="C136" s="9"/>
      <c r="D136" s="270" t="str">
        <f>Asset1</f>
        <v>Secondary</v>
      </c>
      <c r="E136" s="9"/>
      <c r="F136" s="9"/>
      <c r="G136" s="204">
        <f>'Actual RAB roll forward'!G598</f>
        <v>-12.351417430702048</v>
      </c>
      <c r="H136" s="35"/>
      <c r="I136" s="35"/>
      <c r="J136" s="35"/>
      <c r="K136" s="35"/>
      <c r="L136" s="35"/>
      <c r="M136" s="35"/>
      <c r="N136" s="100"/>
      <c r="O136" s="29"/>
      <c r="P136" s="29"/>
      <c r="Q136" s="29"/>
      <c r="R136" s="29"/>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1"/>
      <c r="BL136" s="221"/>
    </row>
    <row r="137" spans="1:64" hidden="1" outlineLevel="1">
      <c r="A137" s="9"/>
      <c r="B137" s="9"/>
      <c r="C137" s="44"/>
      <c r="D137" s="270" t="str">
        <f>Asset2</f>
        <v>Switchgear</v>
      </c>
      <c r="E137" s="9"/>
      <c r="F137" s="9"/>
      <c r="G137" s="204">
        <f>'Actual RAB roll forward'!G599</f>
        <v>-1.428515011584818</v>
      </c>
      <c r="H137" s="35"/>
      <c r="I137" s="35"/>
      <c r="J137" s="35"/>
      <c r="K137" s="35"/>
      <c r="L137" s="35"/>
      <c r="M137" s="35"/>
      <c r="N137" s="100"/>
      <c r="O137" s="29"/>
      <c r="P137" s="29"/>
      <c r="Q137" s="29"/>
      <c r="R137" s="29"/>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1"/>
      <c r="BL137" s="221"/>
    </row>
    <row r="138" spans="1:64" hidden="1" outlineLevel="1">
      <c r="A138" s="9"/>
      <c r="B138" s="9"/>
      <c r="C138" s="44"/>
      <c r="D138" s="270" t="str">
        <f>Asset3</f>
        <v>Transformers</v>
      </c>
      <c r="E138" s="9"/>
      <c r="F138" s="9"/>
      <c r="G138" s="204">
        <f>'Actual RAB roll forward'!G600</f>
        <v>-5.1534767631484444</v>
      </c>
      <c r="H138" s="35"/>
      <c r="I138" s="35"/>
      <c r="J138" s="35"/>
      <c r="K138" s="35"/>
      <c r="L138" s="35"/>
      <c r="M138" s="35"/>
      <c r="N138" s="100"/>
      <c r="O138" s="29"/>
      <c r="P138" s="29"/>
      <c r="Q138" s="29"/>
      <c r="R138" s="29"/>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1"/>
      <c r="BL138" s="221"/>
    </row>
    <row r="139" spans="1:64" hidden="1" outlineLevel="1">
      <c r="A139" s="9"/>
      <c r="B139" s="9"/>
      <c r="C139" s="44"/>
      <c r="D139" s="270" t="str">
        <f>Asset4</f>
        <v>Reactive</v>
      </c>
      <c r="E139" s="9"/>
      <c r="F139" s="9"/>
      <c r="G139" s="204">
        <f>'Actual RAB roll forward'!G601</f>
        <v>-1.474197786426011</v>
      </c>
      <c r="H139" s="35"/>
      <c r="I139" s="35"/>
      <c r="J139" s="35"/>
      <c r="K139" s="35"/>
      <c r="L139" s="35"/>
      <c r="M139" s="35"/>
      <c r="N139" s="100"/>
      <c r="O139" s="29"/>
      <c r="P139" s="29"/>
      <c r="Q139" s="29"/>
      <c r="R139" s="29"/>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1"/>
      <c r="BL139" s="221"/>
    </row>
    <row r="140" spans="1:64" hidden="1" outlineLevel="1">
      <c r="A140" s="9"/>
      <c r="B140" s="9"/>
      <c r="C140" s="44"/>
      <c r="D140" s="270" t="str">
        <f>Asset5</f>
        <v>Towers and Conductor</v>
      </c>
      <c r="E140" s="9"/>
      <c r="F140" s="9"/>
      <c r="G140" s="204">
        <f>'Actual RAB roll forward'!G602</f>
        <v>13.319989319926002</v>
      </c>
      <c r="H140" s="35"/>
      <c r="I140" s="35"/>
      <c r="J140" s="35"/>
      <c r="K140" s="35"/>
      <c r="L140" s="35"/>
      <c r="M140" s="35"/>
      <c r="N140" s="100"/>
      <c r="O140" s="29"/>
      <c r="P140" s="29"/>
      <c r="Q140" s="29"/>
      <c r="R140" s="29"/>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1"/>
      <c r="BL140" s="221"/>
    </row>
    <row r="141" spans="1:64" hidden="1" outlineLevel="1">
      <c r="A141" s="9"/>
      <c r="B141" s="9"/>
      <c r="C141" s="44"/>
      <c r="D141" s="270" t="str">
        <f>Asset6</f>
        <v>Establishment</v>
      </c>
      <c r="E141" s="9"/>
      <c r="F141" s="9"/>
      <c r="G141" s="204">
        <f>'Actual RAB roll forward'!G603</f>
        <v>-3.8615828986139329</v>
      </c>
      <c r="H141" s="35"/>
      <c r="I141" s="35"/>
      <c r="J141" s="35"/>
      <c r="K141" s="35"/>
      <c r="L141" s="35"/>
      <c r="M141" s="35"/>
      <c r="N141" s="100"/>
      <c r="O141" s="29"/>
      <c r="P141" s="29"/>
      <c r="Q141" s="29"/>
      <c r="R141" s="29"/>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1"/>
      <c r="BL141" s="221"/>
    </row>
    <row r="142" spans="1:64" hidden="1" outlineLevel="1">
      <c r="A142" s="9"/>
      <c r="B142" s="9"/>
      <c r="C142" s="44"/>
      <c r="D142" s="270" t="str">
        <f>Asset7</f>
        <v>Communications</v>
      </c>
      <c r="E142" s="9"/>
      <c r="F142" s="9"/>
      <c r="G142" s="204">
        <f>'Actual RAB roll forward'!G604</f>
        <v>-13.219881986010956</v>
      </c>
      <c r="H142" s="35"/>
      <c r="I142" s="35"/>
      <c r="J142" s="35"/>
      <c r="K142" s="35"/>
      <c r="L142" s="35"/>
      <c r="M142" s="35"/>
      <c r="N142" s="100"/>
      <c r="O142" s="29"/>
      <c r="P142" s="29"/>
      <c r="Q142" s="29"/>
      <c r="R142" s="29"/>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8"/>
      <c r="BK142" s="221"/>
      <c r="BL142" s="221"/>
    </row>
    <row r="143" spans="1:64" hidden="1" outlineLevel="1">
      <c r="A143" s="9"/>
      <c r="B143" s="9"/>
      <c r="C143" s="44"/>
      <c r="D143" s="270" t="str">
        <f>Asset8</f>
        <v>Inventory</v>
      </c>
      <c r="E143" s="9"/>
      <c r="F143" s="9"/>
      <c r="G143" s="204">
        <f>'Actual RAB roll forward'!G605</f>
        <v>0.70152223622115595</v>
      </c>
      <c r="H143" s="35"/>
      <c r="I143" s="35"/>
      <c r="J143" s="35"/>
      <c r="K143" s="35"/>
      <c r="L143" s="35"/>
      <c r="M143" s="35"/>
      <c r="N143" s="100"/>
      <c r="O143" s="29"/>
      <c r="P143" s="29"/>
      <c r="Q143" s="29"/>
      <c r="R143" s="29"/>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1"/>
      <c r="BL143" s="221"/>
    </row>
    <row r="144" spans="1:64" hidden="1" outlineLevel="1">
      <c r="A144" s="9"/>
      <c r="B144" s="9"/>
      <c r="C144" s="44"/>
      <c r="D144" s="270" t="str">
        <f>Asset9</f>
        <v>IT</v>
      </c>
      <c r="E144" s="9"/>
      <c r="F144" s="9"/>
      <c r="G144" s="204">
        <f>'Actual RAB roll forward'!G606</f>
        <v>3.1018293072285652</v>
      </c>
      <c r="H144" s="35"/>
      <c r="I144" s="35"/>
      <c r="J144" s="35"/>
      <c r="K144" s="35"/>
      <c r="L144" s="35"/>
      <c r="M144" s="35"/>
      <c r="N144" s="100"/>
      <c r="O144" s="29"/>
      <c r="P144" s="29"/>
      <c r="Q144" s="29"/>
      <c r="R144" s="29"/>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8"/>
      <c r="BK144" s="221"/>
      <c r="BL144" s="221"/>
    </row>
    <row r="145" spans="1:64" hidden="1" outlineLevel="1">
      <c r="A145" s="9"/>
      <c r="B145" s="9"/>
      <c r="C145" s="44"/>
      <c r="D145" s="270" t="str">
        <f>Asset10</f>
        <v>Vehicles</v>
      </c>
      <c r="E145" s="9"/>
      <c r="F145" s="9"/>
      <c r="G145" s="204">
        <f>'Actual RAB roll forward'!G607</f>
        <v>-0.35276175728998993</v>
      </c>
      <c r="H145" s="35"/>
      <c r="I145" s="35"/>
      <c r="J145" s="35"/>
      <c r="K145" s="35"/>
      <c r="L145" s="35"/>
      <c r="M145" s="35"/>
      <c r="N145" s="100"/>
      <c r="O145" s="29"/>
      <c r="P145" s="29"/>
      <c r="Q145" s="29"/>
      <c r="R145" s="29"/>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1"/>
      <c r="BL145" s="221"/>
    </row>
    <row r="146" spans="1:64" hidden="1" outlineLevel="1">
      <c r="A146" s="9"/>
      <c r="B146" s="9"/>
      <c r="C146" s="44"/>
      <c r="D146" s="270" t="str">
        <f>Asset11</f>
        <v>other</v>
      </c>
      <c r="E146" s="9"/>
      <c r="F146" s="9"/>
      <c r="G146" s="204">
        <f>'Actual RAB roll forward'!G608</f>
        <v>1.6983766857323237</v>
      </c>
      <c r="H146" s="35"/>
      <c r="I146" s="35"/>
      <c r="J146" s="35"/>
      <c r="K146" s="35"/>
      <c r="L146" s="35"/>
      <c r="M146" s="35"/>
      <c r="N146" s="100"/>
      <c r="O146" s="29"/>
      <c r="P146" s="29"/>
      <c r="Q146" s="29"/>
      <c r="R146" s="29"/>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8"/>
      <c r="BK146" s="221"/>
      <c r="BL146" s="221"/>
    </row>
    <row r="147" spans="1:64" hidden="1" outlineLevel="1">
      <c r="A147" s="9"/>
      <c r="B147" s="9"/>
      <c r="C147" s="44"/>
      <c r="D147" s="270" t="str">
        <f>Asset12</f>
        <v>premises</v>
      </c>
      <c r="E147" s="9"/>
      <c r="F147" s="9"/>
      <c r="G147" s="204">
        <f>'Actual RAB roll forward'!G609</f>
        <v>0.67583448337990049</v>
      </c>
      <c r="H147" s="35"/>
      <c r="I147" s="35"/>
      <c r="J147" s="35"/>
      <c r="K147" s="35"/>
      <c r="L147" s="35"/>
      <c r="M147" s="35"/>
      <c r="N147" s="100"/>
      <c r="O147" s="29"/>
      <c r="P147" s="29"/>
      <c r="Q147" s="29"/>
      <c r="R147" s="29"/>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1"/>
      <c r="BL147" s="221"/>
    </row>
    <row r="148" spans="1:64" hidden="1" outlineLevel="1">
      <c r="A148" s="9"/>
      <c r="B148" s="9"/>
      <c r="C148" s="44"/>
      <c r="D148" s="270" t="str">
        <f>Asset13</f>
        <v>Land</v>
      </c>
      <c r="E148" s="9"/>
      <c r="F148" s="9"/>
      <c r="G148" s="204">
        <f>'Actual RAB roll forward'!G610</f>
        <v>-0.66707176255729972</v>
      </c>
      <c r="H148" s="35"/>
      <c r="I148" s="35"/>
      <c r="J148" s="35"/>
      <c r="K148" s="35"/>
      <c r="L148" s="35"/>
      <c r="M148" s="35"/>
      <c r="N148" s="100"/>
      <c r="O148" s="29"/>
      <c r="P148" s="29"/>
      <c r="Q148" s="29"/>
      <c r="R148" s="29"/>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8"/>
      <c r="BK148" s="221"/>
      <c r="BL148" s="221"/>
    </row>
    <row r="149" spans="1:64" hidden="1" outlineLevel="1">
      <c r="A149" s="9"/>
      <c r="B149" s="9"/>
      <c r="C149" s="44"/>
      <c r="D149" s="270" t="str">
        <f>Asset14</f>
        <v>Easements</v>
      </c>
      <c r="E149" s="9"/>
      <c r="F149" s="9"/>
      <c r="G149" s="204">
        <f>'Actual RAB roll forward'!G611</f>
        <v>2.4458975599457162E-2</v>
      </c>
      <c r="H149" s="35"/>
      <c r="I149" s="35"/>
      <c r="J149" s="35"/>
      <c r="K149" s="35"/>
      <c r="L149" s="35"/>
      <c r="M149" s="35"/>
      <c r="N149" s="100"/>
      <c r="O149" s="29"/>
      <c r="P149" s="29"/>
      <c r="Q149" s="29"/>
      <c r="R149" s="29"/>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1"/>
      <c r="BL149" s="221"/>
    </row>
    <row r="150" spans="1:64" hidden="1" outlineLevel="1">
      <c r="A150" s="9"/>
      <c r="B150" s="9"/>
      <c r="C150" s="44"/>
      <c r="D150" s="270">
        <f>Asset15</f>
        <v>0</v>
      </c>
      <c r="E150" s="9"/>
      <c r="F150" s="9"/>
      <c r="G150" s="204">
        <f>'Actual RAB roll forward'!G612</f>
        <v>0</v>
      </c>
      <c r="H150" s="35"/>
      <c r="I150" s="35"/>
      <c r="J150" s="35"/>
      <c r="K150" s="35"/>
      <c r="L150" s="35"/>
      <c r="M150" s="35"/>
      <c r="N150" s="100"/>
      <c r="O150" s="29"/>
      <c r="P150" s="29"/>
      <c r="Q150" s="29"/>
      <c r="R150" s="29"/>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8"/>
      <c r="BK150" s="221"/>
      <c r="BL150" s="221"/>
    </row>
    <row r="151" spans="1:64" hidden="1" outlineLevel="1">
      <c r="A151" s="9"/>
      <c r="B151" s="9"/>
      <c r="C151" s="44"/>
      <c r="D151" s="270">
        <f>Asset16</f>
        <v>0</v>
      </c>
      <c r="E151" s="9"/>
      <c r="F151" s="9"/>
      <c r="G151" s="204">
        <f>'Actual RAB roll forward'!G613</f>
        <v>0</v>
      </c>
      <c r="H151" s="35"/>
      <c r="I151" s="35"/>
      <c r="J151" s="35"/>
      <c r="K151" s="35"/>
      <c r="L151" s="35"/>
      <c r="M151" s="35"/>
      <c r="N151" s="100"/>
      <c r="O151" s="29"/>
      <c r="P151" s="29"/>
      <c r="Q151" s="29"/>
      <c r="R151" s="29"/>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1"/>
      <c r="BL151" s="221"/>
    </row>
    <row r="152" spans="1:64" hidden="1" outlineLevel="1">
      <c r="A152" s="9"/>
      <c r="B152" s="9"/>
      <c r="C152" s="44"/>
      <c r="D152" s="270">
        <f>Asset17</f>
        <v>0</v>
      </c>
      <c r="E152" s="9"/>
      <c r="F152" s="9"/>
      <c r="G152" s="204">
        <f>'Actual RAB roll forward'!G614</f>
        <v>0</v>
      </c>
      <c r="H152" s="35"/>
      <c r="I152" s="35"/>
      <c r="J152" s="35"/>
      <c r="K152" s="35"/>
      <c r="L152" s="35"/>
      <c r="M152" s="35"/>
      <c r="N152" s="100"/>
      <c r="O152" s="29"/>
      <c r="P152" s="29"/>
      <c r="Q152" s="29"/>
      <c r="R152" s="29"/>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1"/>
      <c r="BL152" s="221"/>
    </row>
    <row r="153" spans="1:64" hidden="1" outlineLevel="1">
      <c r="A153" s="9"/>
      <c r="B153" s="9"/>
      <c r="C153" s="44"/>
      <c r="D153" s="270">
        <f>Asset18</f>
        <v>0</v>
      </c>
      <c r="E153" s="9"/>
      <c r="F153" s="9"/>
      <c r="G153" s="204">
        <f>'Actual RAB roll forward'!G615</f>
        <v>0</v>
      </c>
      <c r="H153" s="35"/>
      <c r="I153" s="35"/>
      <c r="J153" s="35"/>
      <c r="K153" s="35"/>
      <c r="L153" s="35"/>
      <c r="M153" s="35"/>
      <c r="N153" s="100"/>
      <c r="O153" s="29"/>
      <c r="P153" s="29"/>
      <c r="Q153" s="29"/>
      <c r="R153" s="29"/>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8"/>
      <c r="BK153" s="221"/>
      <c r="BL153" s="221"/>
    </row>
    <row r="154" spans="1:64" hidden="1" outlineLevel="1">
      <c r="A154" s="9"/>
      <c r="B154" s="9"/>
      <c r="C154" s="44"/>
      <c r="D154" s="270">
        <f>Asset19</f>
        <v>0</v>
      </c>
      <c r="E154" s="9"/>
      <c r="F154" s="9"/>
      <c r="G154" s="204">
        <f>'Actual RAB roll forward'!G616</f>
        <v>0</v>
      </c>
      <c r="H154" s="35"/>
      <c r="I154" s="35"/>
      <c r="J154" s="35"/>
      <c r="K154" s="35"/>
      <c r="L154" s="35"/>
      <c r="M154" s="35"/>
      <c r="N154" s="100"/>
      <c r="O154" s="29"/>
      <c r="P154" s="29"/>
      <c r="Q154" s="29"/>
      <c r="R154" s="29"/>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1"/>
      <c r="BL154" s="221"/>
    </row>
    <row r="155" spans="1:64" hidden="1" outlineLevel="1">
      <c r="A155" s="9"/>
      <c r="B155" s="9"/>
      <c r="C155" s="44"/>
      <c r="D155" s="270">
        <f>Asset20</f>
        <v>0</v>
      </c>
      <c r="E155" s="9"/>
      <c r="F155" s="9"/>
      <c r="G155" s="204">
        <f>'Actual RAB roll forward'!G617</f>
        <v>0</v>
      </c>
      <c r="H155" s="35"/>
      <c r="I155" s="35"/>
      <c r="J155" s="35"/>
      <c r="K155" s="35"/>
      <c r="L155" s="35"/>
      <c r="M155" s="35"/>
      <c r="N155" s="100"/>
      <c r="O155" s="29"/>
      <c r="P155" s="29"/>
      <c r="Q155" s="29"/>
      <c r="R155" s="29"/>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1"/>
      <c r="BL155" s="221"/>
    </row>
    <row r="156" spans="1:64" hidden="1" outlineLevel="1">
      <c r="A156" s="9"/>
      <c r="B156" s="9"/>
      <c r="C156" s="44"/>
      <c r="D156" s="270">
        <f>Asset21</f>
        <v>0</v>
      </c>
      <c r="E156" s="9"/>
      <c r="F156" s="9"/>
      <c r="G156" s="204">
        <f>'Actual RAB roll forward'!G618</f>
        <v>0</v>
      </c>
      <c r="H156" s="35"/>
      <c r="I156" s="35"/>
      <c r="J156" s="35"/>
      <c r="K156" s="35"/>
      <c r="L156" s="35"/>
      <c r="M156" s="35"/>
      <c r="N156" s="100"/>
      <c r="O156" s="29"/>
      <c r="P156" s="29"/>
      <c r="Q156" s="29"/>
      <c r="R156" s="29"/>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8"/>
      <c r="BK156" s="221"/>
      <c r="BL156" s="221"/>
    </row>
    <row r="157" spans="1:64" hidden="1" outlineLevel="1">
      <c r="A157" s="9"/>
      <c r="B157" s="9"/>
      <c r="C157" s="44"/>
      <c r="D157" s="270">
        <f>Asset22</f>
        <v>0</v>
      </c>
      <c r="E157" s="9"/>
      <c r="F157" s="9"/>
      <c r="G157" s="204">
        <f>'Actual RAB roll forward'!G619</f>
        <v>0</v>
      </c>
      <c r="H157" s="35"/>
      <c r="I157" s="35"/>
      <c r="J157" s="35"/>
      <c r="K157" s="35"/>
      <c r="L157" s="35"/>
      <c r="M157" s="35"/>
      <c r="N157" s="100"/>
      <c r="O157" s="29"/>
      <c r="P157" s="29"/>
      <c r="Q157" s="29"/>
      <c r="R157" s="29"/>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1"/>
      <c r="BL157" s="221"/>
    </row>
    <row r="158" spans="1:64" hidden="1" outlineLevel="1">
      <c r="A158" s="9"/>
      <c r="B158" s="9"/>
      <c r="C158" s="44"/>
      <c r="D158" s="270">
        <f>Asset23</f>
        <v>0</v>
      </c>
      <c r="E158" s="9"/>
      <c r="F158" s="9"/>
      <c r="G158" s="204">
        <f>'Actual RAB roll forward'!G620</f>
        <v>0</v>
      </c>
      <c r="H158" s="35"/>
      <c r="I158" s="35"/>
      <c r="J158" s="35"/>
      <c r="K158" s="35"/>
      <c r="L158" s="35"/>
      <c r="M158" s="35"/>
      <c r="N158" s="100"/>
      <c r="O158" s="29"/>
      <c r="P158" s="29"/>
      <c r="Q158" s="29"/>
      <c r="R158" s="29"/>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1"/>
      <c r="BL158" s="221"/>
    </row>
    <row r="159" spans="1:64" hidden="1" outlineLevel="1">
      <c r="A159" s="9"/>
      <c r="B159" s="9"/>
      <c r="C159" s="44"/>
      <c r="D159" s="270">
        <f>Asset24</f>
        <v>0</v>
      </c>
      <c r="E159" s="9"/>
      <c r="F159" s="9"/>
      <c r="G159" s="204">
        <f>'Actual RAB roll forward'!G621</f>
        <v>0</v>
      </c>
      <c r="H159" s="35"/>
      <c r="I159" s="35"/>
      <c r="J159" s="35"/>
      <c r="K159" s="35"/>
      <c r="L159" s="35"/>
      <c r="M159" s="35"/>
      <c r="N159" s="100"/>
      <c r="O159" s="29"/>
      <c r="P159" s="29"/>
      <c r="Q159" s="29"/>
      <c r="R159" s="29"/>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1"/>
      <c r="BL159" s="221"/>
    </row>
    <row r="160" spans="1:64" hidden="1" outlineLevel="1">
      <c r="A160" s="9"/>
      <c r="B160" s="9"/>
      <c r="C160" s="44"/>
      <c r="D160" s="270">
        <f>Asset25</f>
        <v>0</v>
      </c>
      <c r="E160" s="9"/>
      <c r="F160" s="9"/>
      <c r="G160" s="204">
        <f>'Actual RAB roll forward'!G622</f>
        <v>0</v>
      </c>
      <c r="H160" s="35"/>
      <c r="I160" s="35"/>
      <c r="J160" s="35"/>
      <c r="K160" s="35"/>
      <c r="L160" s="35"/>
      <c r="M160" s="35"/>
      <c r="N160" s="100"/>
      <c r="O160" s="29"/>
      <c r="P160" s="29"/>
      <c r="Q160" s="29"/>
      <c r="R160" s="29"/>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8"/>
      <c r="BK160" s="221"/>
      <c r="BL160" s="221"/>
    </row>
    <row r="161" spans="1:64" hidden="1" outlineLevel="1">
      <c r="A161" s="9"/>
      <c r="B161" s="9"/>
      <c r="C161" s="44"/>
      <c r="D161" s="270">
        <f>Asset26</f>
        <v>0</v>
      </c>
      <c r="E161" s="9"/>
      <c r="F161" s="9"/>
      <c r="G161" s="204">
        <f>'Actual RAB roll forward'!G623</f>
        <v>0</v>
      </c>
      <c r="H161" s="35"/>
      <c r="I161" s="35"/>
      <c r="J161" s="35"/>
      <c r="K161" s="35"/>
      <c r="L161" s="35"/>
      <c r="M161" s="35"/>
      <c r="N161" s="100"/>
      <c r="O161" s="29"/>
      <c r="P161" s="29"/>
      <c r="Q161" s="29"/>
      <c r="R161" s="29"/>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8"/>
      <c r="BK161" s="221"/>
      <c r="BL161" s="221"/>
    </row>
    <row r="162" spans="1:64" hidden="1" outlineLevel="1">
      <c r="A162" s="9"/>
      <c r="B162" s="9"/>
      <c r="C162" s="44"/>
      <c r="D162" s="270">
        <f>Asset27</f>
        <v>0</v>
      </c>
      <c r="E162" s="9"/>
      <c r="F162" s="9"/>
      <c r="G162" s="204">
        <f>'Actual RAB roll forward'!G624</f>
        <v>0</v>
      </c>
      <c r="H162" s="35"/>
      <c r="I162" s="35"/>
      <c r="J162" s="35"/>
      <c r="K162" s="35"/>
      <c r="L162" s="35"/>
      <c r="M162" s="35"/>
      <c r="N162" s="100"/>
      <c r="O162" s="29"/>
      <c r="P162" s="29"/>
      <c r="Q162" s="29"/>
      <c r="R162" s="29"/>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1"/>
      <c r="BL162" s="221"/>
    </row>
    <row r="163" spans="1:64" hidden="1" outlineLevel="1">
      <c r="A163" s="9"/>
      <c r="B163" s="9"/>
      <c r="C163" s="44"/>
      <c r="D163" s="270">
        <f>Asset28</f>
        <v>0</v>
      </c>
      <c r="E163" s="9"/>
      <c r="F163" s="9"/>
      <c r="G163" s="204">
        <f>'Actual RAB roll forward'!G625</f>
        <v>0</v>
      </c>
      <c r="H163" s="35"/>
      <c r="I163" s="35"/>
      <c r="J163" s="35"/>
      <c r="K163" s="35"/>
      <c r="L163" s="35"/>
      <c r="M163" s="35"/>
      <c r="N163" s="100"/>
      <c r="O163" s="29"/>
      <c r="P163" s="29"/>
      <c r="Q163" s="29"/>
      <c r="R163" s="29"/>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8"/>
      <c r="BK163" s="221"/>
      <c r="BL163" s="221"/>
    </row>
    <row r="164" spans="1:64" hidden="1" outlineLevel="1">
      <c r="A164" s="9"/>
      <c r="B164" s="9"/>
      <c r="C164" s="44"/>
      <c r="D164" s="270">
        <f>Asset29</f>
        <v>0</v>
      </c>
      <c r="E164" s="9"/>
      <c r="F164" s="9"/>
      <c r="G164" s="204">
        <f>'Actual RAB roll forward'!G626</f>
        <v>0</v>
      </c>
      <c r="H164" s="35"/>
      <c r="I164" s="35"/>
      <c r="J164" s="35"/>
      <c r="K164" s="35"/>
      <c r="L164" s="35"/>
      <c r="M164" s="35"/>
      <c r="N164" s="100"/>
      <c r="O164" s="29"/>
      <c r="P164" s="29"/>
      <c r="Q164" s="29"/>
      <c r="R164" s="29"/>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1"/>
      <c r="BL164" s="221"/>
    </row>
    <row r="165" spans="1:64" hidden="1" outlineLevel="1">
      <c r="A165" s="9"/>
      <c r="B165" s="9"/>
      <c r="C165" s="44"/>
      <c r="D165" s="270">
        <f>Asset30</f>
        <v>0</v>
      </c>
      <c r="E165" s="9"/>
      <c r="F165" s="9"/>
      <c r="G165" s="204">
        <f>'Actual RAB roll forward'!G627</f>
        <v>0</v>
      </c>
      <c r="H165" s="35"/>
      <c r="I165" s="35"/>
      <c r="J165" s="35"/>
      <c r="K165" s="35"/>
      <c r="L165" s="35"/>
      <c r="M165" s="35"/>
      <c r="N165" s="100"/>
      <c r="O165" s="29"/>
      <c r="P165" s="29"/>
      <c r="Q165" s="29"/>
      <c r="R165" s="29"/>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1"/>
      <c r="BL165" s="221"/>
    </row>
    <row r="166" spans="1:64" collapsed="1">
      <c r="A166" s="9"/>
      <c r="B166" s="9"/>
      <c r="C166" s="44"/>
      <c r="D166" s="113"/>
      <c r="E166" s="9"/>
      <c r="F166" s="9"/>
      <c r="G166" s="210"/>
      <c r="H166" s="35"/>
      <c r="I166" s="35"/>
      <c r="J166" s="35"/>
      <c r="K166" s="35"/>
      <c r="L166" s="35"/>
      <c r="M166" s="35"/>
      <c r="N166" s="100"/>
      <c r="O166" s="29"/>
      <c r="P166" s="29"/>
      <c r="Q166" s="29"/>
      <c r="R166" s="29"/>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1"/>
      <c r="BL166" s="221"/>
    </row>
    <row r="167" spans="1:64">
      <c r="A167" s="9"/>
      <c r="B167" s="9"/>
      <c r="C167" s="44" t="s">
        <v>58</v>
      </c>
      <c r="D167" s="127"/>
      <c r="E167" s="9"/>
      <c r="F167" s="9"/>
      <c r="G167" s="310">
        <f>SUM(G168:G197)</f>
        <v>17.003209000000002</v>
      </c>
      <c r="H167" s="111"/>
      <c r="I167" s="111"/>
      <c r="J167" s="111"/>
      <c r="K167" s="111"/>
      <c r="L167" s="111"/>
      <c r="M167" s="111"/>
      <c r="N167" s="100"/>
      <c r="O167" s="29"/>
      <c r="P167" s="29"/>
      <c r="Q167" s="29"/>
      <c r="R167" s="29"/>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1"/>
      <c r="BL167" s="221"/>
    </row>
    <row r="168" spans="1:64" hidden="1" outlineLevel="1">
      <c r="A168" s="9"/>
      <c r="B168" s="9"/>
      <c r="C168" s="44"/>
      <c r="D168" s="270" t="str">
        <f>Asset1</f>
        <v>Secondary</v>
      </c>
      <c r="E168" s="9"/>
      <c r="F168" s="9"/>
      <c r="G168" s="204">
        <f>'Actual RAB roll forward'!G630</f>
        <v>6.3991040000000003</v>
      </c>
      <c r="H168" s="111"/>
      <c r="I168" s="111"/>
      <c r="J168" s="111"/>
      <c r="K168" s="111"/>
      <c r="L168" s="111"/>
      <c r="M168" s="111"/>
      <c r="N168" s="100"/>
      <c r="O168" s="29"/>
      <c r="P168" s="29"/>
      <c r="Q168" s="29"/>
      <c r="R168" s="29"/>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8"/>
      <c r="BK168" s="221"/>
      <c r="BL168" s="221"/>
    </row>
    <row r="169" spans="1:64" hidden="1" outlineLevel="1">
      <c r="A169" s="9"/>
      <c r="B169" s="9"/>
      <c r="C169" s="44"/>
      <c r="D169" s="270" t="str">
        <f>Asset2</f>
        <v>Switchgear</v>
      </c>
      <c r="E169" s="9"/>
      <c r="F169" s="9"/>
      <c r="G169" s="204">
        <f>'Actual RAB roll forward'!G631</f>
        <v>4.6862470000000007</v>
      </c>
      <c r="H169" s="111"/>
      <c r="I169" s="111"/>
      <c r="J169" s="111"/>
      <c r="K169" s="111"/>
      <c r="L169" s="111"/>
      <c r="M169" s="111"/>
      <c r="N169" s="100"/>
      <c r="O169" s="29"/>
      <c r="P169" s="29"/>
      <c r="Q169" s="29"/>
      <c r="R169" s="29"/>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8"/>
      <c r="BK169" s="221"/>
      <c r="BL169" s="221"/>
    </row>
    <row r="170" spans="1:64" hidden="1" outlineLevel="1">
      <c r="A170" s="9"/>
      <c r="B170" s="9"/>
      <c r="C170" s="44"/>
      <c r="D170" s="270" t="str">
        <f>Asset3</f>
        <v>Transformers</v>
      </c>
      <c r="E170" s="9"/>
      <c r="F170" s="9"/>
      <c r="G170" s="204">
        <f>'Actual RAB roll forward'!G632</f>
        <v>0</v>
      </c>
      <c r="H170" s="111"/>
      <c r="I170" s="111"/>
      <c r="J170" s="111"/>
      <c r="K170" s="111"/>
      <c r="L170" s="111"/>
      <c r="M170" s="111"/>
      <c r="N170" s="100"/>
      <c r="O170" s="29"/>
      <c r="P170" s="29"/>
      <c r="Q170" s="29"/>
      <c r="R170" s="29"/>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1"/>
      <c r="BL170" s="221"/>
    </row>
    <row r="171" spans="1:64" hidden="1" outlineLevel="1">
      <c r="A171" s="9"/>
      <c r="B171" s="9"/>
      <c r="C171" s="44"/>
      <c r="D171" s="270" t="str">
        <f>Asset4</f>
        <v>Reactive</v>
      </c>
      <c r="E171" s="9"/>
      <c r="F171" s="9"/>
      <c r="G171" s="204">
        <f>'Actual RAB roll forward'!G633</f>
        <v>0</v>
      </c>
      <c r="H171" s="111"/>
      <c r="I171" s="111"/>
      <c r="J171" s="111"/>
      <c r="K171" s="111"/>
      <c r="L171" s="111"/>
      <c r="M171" s="111"/>
      <c r="N171" s="100"/>
      <c r="O171" s="29"/>
      <c r="P171" s="29"/>
      <c r="Q171" s="29"/>
      <c r="R171" s="29"/>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1"/>
      <c r="BL171" s="221"/>
    </row>
    <row r="172" spans="1:64" hidden="1" outlineLevel="1">
      <c r="A172" s="9"/>
      <c r="B172" s="9"/>
      <c r="C172" s="44"/>
      <c r="D172" s="270" t="str">
        <f>Asset5</f>
        <v>Towers and Conductor</v>
      </c>
      <c r="E172" s="9"/>
      <c r="F172" s="9"/>
      <c r="G172" s="204">
        <f>'Actual RAB roll forward'!G634</f>
        <v>4.1564750000000004</v>
      </c>
      <c r="H172" s="111"/>
      <c r="I172" s="111"/>
      <c r="J172" s="111"/>
      <c r="K172" s="111"/>
      <c r="L172" s="111"/>
      <c r="M172" s="111"/>
      <c r="N172" s="100"/>
      <c r="O172" s="29"/>
      <c r="P172" s="29"/>
      <c r="Q172" s="29"/>
      <c r="R172" s="29"/>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8"/>
      <c r="BK172" s="221"/>
      <c r="BL172" s="221"/>
    </row>
    <row r="173" spans="1:64" hidden="1" outlineLevel="1">
      <c r="A173" s="9"/>
      <c r="B173" s="9"/>
      <c r="C173" s="44"/>
      <c r="D173" s="270" t="str">
        <f>Asset6</f>
        <v>Establishment</v>
      </c>
      <c r="E173" s="9"/>
      <c r="F173" s="9"/>
      <c r="G173" s="204">
        <f>'Actual RAB roll forward'!G635</f>
        <v>0</v>
      </c>
      <c r="H173" s="111"/>
      <c r="I173" s="111"/>
      <c r="J173" s="111"/>
      <c r="K173" s="111"/>
      <c r="L173" s="111"/>
      <c r="M173" s="111"/>
      <c r="N173" s="100"/>
      <c r="O173" s="29"/>
      <c r="P173" s="29"/>
      <c r="Q173" s="29"/>
      <c r="R173" s="29"/>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8"/>
      <c r="BK173" s="221"/>
      <c r="BL173" s="221"/>
    </row>
    <row r="174" spans="1:64" hidden="1" outlineLevel="1">
      <c r="A174" s="9"/>
      <c r="B174" s="9"/>
      <c r="C174" s="44"/>
      <c r="D174" s="270" t="str">
        <f>Asset7</f>
        <v>Communications</v>
      </c>
      <c r="E174" s="9"/>
      <c r="F174" s="9"/>
      <c r="G174" s="204">
        <f>'Actual RAB roll forward'!G636</f>
        <v>1.3286929999999999</v>
      </c>
      <c r="H174" s="111"/>
      <c r="I174" s="111"/>
      <c r="J174" s="111"/>
      <c r="K174" s="111"/>
      <c r="L174" s="111"/>
      <c r="M174" s="111"/>
      <c r="N174" s="100"/>
      <c r="O174" s="29"/>
      <c r="P174" s="29"/>
      <c r="Q174" s="29"/>
      <c r="R174" s="29"/>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8"/>
      <c r="BK174" s="221"/>
      <c r="BL174" s="221"/>
    </row>
    <row r="175" spans="1:64" hidden="1" outlineLevel="1">
      <c r="A175" s="9"/>
      <c r="B175" s="9"/>
      <c r="C175" s="44"/>
      <c r="D175" s="270" t="str">
        <f>Asset8</f>
        <v>Inventory</v>
      </c>
      <c r="E175" s="9"/>
      <c r="F175" s="9"/>
      <c r="G175" s="204">
        <f>'Actual RAB roll forward'!G637</f>
        <v>0</v>
      </c>
      <c r="H175" s="111"/>
      <c r="I175" s="111"/>
      <c r="J175" s="111"/>
      <c r="K175" s="111"/>
      <c r="L175" s="111"/>
      <c r="M175" s="111"/>
      <c r="N175" s="100"/>
      <c r="O175" s="29"/>
      <c r="P175" s="29"/>
      <c r="Q175" s="29"/>
      <c r="R175" s="29"/>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8"/>
      <c r="BK175" s="221"/>
      <c r="BL175" s="221"/>
    </row>
    <row r="176" spans="1:64" hidden="1" outlineLevel="1">
      <c r="A176" s="9"/>
      <c r="B176" s="9"/>
      <c r="C176" s="44"/>
      <c r="D176" s="270" t="str">
        <f>Asset9</f>
        <v>IT</v>
      </c>
      <c r="E176" s="9"/>
      <c r="F176" s="9"/>
      <c r="G176" s="204">
        <f>'Actual RAB roll forward'!G638</f>
        <v>0</v>
      </c>
      <c r="H176" s="111"/>
      <c r="I176" s="111"/>
      <c r="J176" s="111"/>
      <c r="K176" s="111"/>
      <c r="L176" s="111"/>
      <c r="M176" s="111"/>
      <c r="N176" s="100"/>
      <c r="O176" s="29"/>
      <c r="P176" s="29"/>
      <c r="Q176" s="29"/>
      <c r="R176" s="29"/>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1"/>
      <c r="BL176" s="221"/>
    </row>
    <row r="177" spans="1:64" hidden="1" outlineLevel="1">
      <c r="A177" s="9"/>
      <c r="B177" s="9"/>
      <c r="C177" s="44"/>
      <c r="D177" s="270" t="str">
        <f>Asset10</f>
        <v>Vehicles</v>
      </c>
      <c r="E177" s="9"/>
      <c r="F177" s="9"/>
      <c r="G177" s="204">
        <f>'Actual RAB roll forward'!G639</f>
        <v>0</v>
      </c>
      <c r="H177" s="111"/>
      <c r="I177" s="111"/>
      <c r="J177" s="111"/>
      <c r="K177" s="111"/>
      <c r="L177" s="111"/>
      <c r="M177" s="111"/>
      <c r="N177" s="100"/>
      <c r="O177" s="29"/>
      <c r="P177" s="29"/>
      <c r="Q177" s="29"/>
      <c r="R177" s="29"/>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1"/>
      <c r="BL177" s="221"/>
    </row>
    <row r="178" spans="1:64" hidden="1" outlineLevel="1">
      <c r="A178" s="9"/>
      <c r="B178" s="9"/>
      <c r="C178" s="44"/>
      <c r="D178" s="270" t="str">
        <f>Asset11</f>
        <v>other</v>
      </c>
      <c r="E178" s="9"/>
      <c r="F178" s="9"/>
      <c r="G178" s="204">
        <f>'Actual RAB roll forward'!G640</f>
        <v>0.43269000000000002</v>
      </c>
      <c r="H178" s="111"/>
      <c r="I178" s="111"/>
      <c r="J178" s="111"/>
      <c r="K178" s="111"/>
      <c r="L178" s="111"/>
      <c r="M178" s="111"/>
      <c r="N178" s="100"/>
      <c r="O178" s="29"/>
      <c r="P178" s="29"/>
      <c r="Q178" s="29"/>
      <c r="R178" s="29"/>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1"/>
      <c r="BL178" s="221"/>
    </row>
    <row r="179" spans="1:64" hidden="1" outlineLevel="1">
      <c r="A179" s="9"/>
      <c r="B179" s="9"/>
      <c r="C179" s="44"/>
      <c r="D179" s="270" t="str">
        <f>Asset12</f>
        <v>premises</v>
      </c>
      <c r="E179" s="9"/>
      <c r="F179" s="9"/>
      <c r="G179" s="204">
        <f>'Actual RAB roll forward'!G641</f>
        <v>0</v>
      </c>
      <c r="H179" s="111"/>
      <c r="I179" s="111"/>
      <c r="J179" s="111"/>
      <c r="K179" s="111"/>
      <c r="L179" s="111"/>
      <c r="M179" s="111"/>
      <c r="N179" s="100"/>
      <c r="O179" s="29"/>
      <c r="P179" s="29"/>
      <c r="Q179" s="29"/>
      <c r="R179" s="29"/>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1"/>
      <c r="BL179" s="221"/>
    </row>
    <row r="180" spans="1:64" hidden="1" outlineLevel="1">
      <c r="A180" s="9"/>
      <c r="B180" s="9"/>
      <c r="C180" s="44"/>
      <c r="D180" s="270" t="str">
        <f>Asset13</f>
        <v>Land</v>
      </c>
      <c r="E180" s="9"/>
      <c r="F180" s="9"/>
      <c r="G180" s="204">
        <f>'Actual RAB roll forward'!G642</f>
        <v>0</v>
      </c>
      <c r="H180" s="111"/>
      <c r="I180" s="111"/>
      <c r="J180" s="111"/>
      <c r="K180" s="111"/>
      <c r="L180" s="111"/>
      <c r="M180" s="111"/>
      <c r="N180" s="100"/>
      <c r="O180" s="29"/>
      <c r="P180" s="29"/>
      <c r="Q180" s="29"/>
      <c r="R180" s="29"/>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1"/>
      <c r="BL180" s="221"/>
    </row>
    <row r="181" spans="1:64" hidden="1" outlineLevel="1">
      <c r="A181" s="9"/>
      <c r="B181" s="9"/>
      <c r="C181" s="44"/>
      <c r="D181" s="270" t="str">
        <f>Asset14</f>
        <v>Easements</v>
      </c>
      <c r="E181" s="9"/>
      <c r="F181" s="9"/>
      <c r="G181" s="204">
        <f>'Actual RAB roll forward'!G643</f>
        <v>0</v>
      </c>
      <c r="H181" s="111"/>
      <c r="I181" s="111"/>
      <c r="J181" s="111"/>
      <c r="K181" s="111"/>
      <c r="L181" s="111"/>
      <c r="M181" s="111"/>
      <c r="N181" s="100"/>
      <c r="O181" s="29"/>
      <c r="P181" s="29"/>
      <c r="Q181" s="29"/>
      <c r="R181" s="29"/>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1"/>
      <c r="BL181" s="221"/>
    </row>
    <row r="182" spans="1:64" hidden="1" outlineLevel="1">
      <c r="A182" s="9"/>
      <c r="B182" s="9"/>
      <c r="C182" s="44"/>
      <c r="D182" s="270">
        <f>Asset15</f>
        <v>0</v>
      </c>
      <c r="E182" s="9"/>
      <c r="F182" s="9"/>
      <c r="G182" s="204">
        <f>'Actual RAB roll forward'!G644</f>
        <v>0</v>
      </c>
      <c r="H182" s="111"/>
      <c r="I182" s="111"/>
      <c r="J182" s="111"/>
      <c r="K182" s="111"/>
      <c r="L182" s="111"/>
      <c r="M182" s="111"/>
      <c r="N182" s="100"/>
      <c r="O182" s="29"/>
      <c r="P182" s="29"/>
      <c r="Q182" s="29"/>
      <c r="R182" s="29"/>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1"/>
      <c r="BL182" s="221"/>
    </row>
    <row r="183" spans="1:64" hidden="1" outlineLevel="1">
      <c r="A183" s="9"/>
      <c r="B183" s="9"/>
      <c r="C183" s="44"/>
      <c r="D183" s="270">
        <f>Asset16</f>
        <v>0</v>
      </c>
      <c r="E183" s="9"/>
      <c r="F183" s="9"/>
      <c r="G183" s="204">
        <f>'Actual RAB roll forward'!G645</f>
        <v>0</v>
      </c>
      <c r="H183" s="111"/>
      <c r="I183" s="111"/>
      <c r="J183" s="111"/>
      <c r="K183" s="111"/>
      <c r="L183" s="111"/>
      <c r="M183" s="111"/>
      <c r="N183" s="100"/>
      <c r="O183" s="29"/>
      <c r="P183" s="29"/>
      <c r="Q183" s="29"/>
      <c r="R183" s="29"/>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1"/>
      <c r="BL183" s="221"/>
    </row>
    <row r="184" spans="1:64" hidden="1" outlineLevel="1">
      <c r="A184" s="9"/>
      <c r="B184" s="9"/>
      <c r="C184" s="44"/>
      <c r="D184" s="270">
        <f>Asset17</f>
        <v>0</v>
      </c>
      <c r="E184" s="9"/>
      <c r="F184" s="9"/>
      <c r="G184" s="204">
        <f>'Actual RAB roll forward'!G646</f>
        <v>0</v>
      </c>
      <c r="H184" s="111"/>
      <c r="I184" s="111"/>
      <c r="J184" s="111"/>
      <c r="K184" s="111"/>
      <c r="L184" s="111"/>
      <c r="M184" s="111"/>
      <c r="N184" s="100"/>
      <c r="O184" s="29"/>
      <c r="P184" s="29"/>
      <c r="Q184" s="29"/>
      <c r="R184" s="29"/>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8"/>
      <c r="BK184" s="221"/>
      <c r="BL184" s="221"/>
    </row>
    <row r="185" spans="1:64" hidden="1" outlineLevel="1">
      <c r="A185" s="9"/>
      <c r="B185" s="9"/>
      <c r="C185" s="44"/>
      <c r="D185" s="270">
        <f>Asset18</f>
        <v>0</v>
      </c>
      <c r="E185" s="9"/>
      <c r="F185" s="9"/>
      <c r="G185" s="204">
        <f>'Actual RAB roll forward'!G647</f>
        <v>0</v>
      </c>
      <c r="H185" s="111"/>
      <c r="I185" s="111"/>
      <c r="J185" s="111"/>
      <c r="K185" s="111"/>
      <c r="L185" s="111"/>
      <c r="M185" s="111"/>
      <c r="N185" s="100"/>
      <c r="O185" s="29"/>
      <c r="P185" s="29"/>
      <c r="Q185" s="29"/>
      <c r="R185" s="29"/>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8"/>
      <c r="BK185" s="221"/>
      <c r="BL185" s="221"/>
    </row>
    <row r="186" spans="1:64" hidden="1" outlineLevel="1">
      <c r="A186" s="9"/>
      <c r="B186" s="9"/>
      <c r="C186" s="44"/>
      <c r="D186" s="270">
        <f>Asset19</f>
        <v>0</v>
      </c>
      <c r="E186" s="9"/>
      <c r="F186" s="9"/>
      <c r="G186" s="204">
        <f>'Actual RAB roll forward'!G648</f>
        <v>0</v>
      </c>
      <c r="H186" s="111"/>
      <c r="I186" s="111"/>
      <c r="J186" s="111"/>
      <c r="K186" s="111"/>
      <c r="L186" s="111"/>
      <c r="M186" s="111"/>
      <c r="N186" s="100"/>
      <c r="O186" s="29"/>
      <c r="P186" s="29"/>
      <c r="Q186" s="29"/>
      <c r="R186" s="29"/>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1"/>
      <c r="BL186" s="221"/>
    </row>
    <row r="187" spans="1:64" hidden="1" outlineLevel="1">
      <c r="A187" s="9"/>
      <c r="B187" s="9"/>
      <c r="C187" s="44"/>
      <c r="D187" s="270">
        <f>Asset20</f>
        <v>0</v>
      </c>
      <c r="E187" s="9"/>
      <c r="F187" s="9"/>
      <c r="G187" s="204">
        <f>'Actual RAB roll forward'!G649</f>
        <v>0</v>
      </c>
      <c r="H187" s="111"/>
      <c r="I187" s="111"/>
      <c r="J187" s="111"/>
      <c r="K187" s="111"/>
      <c r="L187" s="111"/>
      <c r="M187" s="111"/>
      <c r="N187" s="100"/>
      <c r="O187" s="29"/>
      <c r="P187" s="29"/>
      <c r="Q187" s="29"/>
      <c r="R187" s="29"/>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8"/>
      <c r="BK187" s="221"/>
      <c r="BL187" s="221"/>
    </row>
    <row r="188" spans="1:64" hidden="1" outlineLevel="1">
      <c r="A188" s="9"/>
      <c r="B188" s="9"/>
      <c r="C188" s="44"/>
      <c r="D188" s="270">
        <f>Asset21</f>
        <v>0</v>
      </c>
      <c r="E188" s="9"/>
      <c r="F188" s="9"/>
      <c r="G188" s="204">
        <f>'Actual RAB roll forward'!G650</f>
        <v>0</v>
      </c>
      <c r="H188" s="111"/>
      <c r="I188" s="111"/>
      <c r="J188" s="111"/>
      <c r="K188" s="111"/>
      <c r="L188" s="111"/>
      <c r="M188" s="111"/>
      <c r="N188" s="100"/>
      <c r="O188" s="29"/>
      <c r="P188" s="29"/>
      <c r="Q188" s="29"/>
      <c r="R188" s="29"/>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8"/>
      <c r="BK188" s="221"/>
      <c r="BL188" s="221"/>
    </row>
    <row r="189" spans="1:64" hidden="1" outlineLevel="1">
      <c r="A189" s="9"/>
      <c r="B189" s="9"/>
      <c r="C189" s="44"/>
      <c r="D189" s="270">
        <f>Asset22</f>
        <v>0</v>
      </c>
      <c r="E189" s="9"/>
      <c r="F189" s="9"/>
      <c r="G189" s="204">
        <f>'Actual RAB roll forward'!G651</f>
        <v>0</v>
      </c>
      <c r="H189" s="111"/>
      <c r="I189" s="111"/>
      <c r="J189" s="111"/>
      <c r="K189" s="111"/>
      <c r="L189" s="111"/>
      <c r="M189" s="111"/>
      <c r="N189" s="100"/>
      <c r="O189" s="29"/>
      <c r="P189" s="29"/>
      <c r="Q189" s="29"/>
      <c r="R189" s="29"/>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8"/>
      <c r="BK189" s="221"/>
      <c r="BL189" s="221"/>
    </row>
    <row r="190" spans="1:64" hidden="1" outlineLevel="1">
      <c r="A190" s="9"/>
      <c r="B190" s="9"/>
      <c r="C190" s="44"/>
      <c r="D190" s="270">
        <f>Asset23</f>
        <v>0</v>
      </c>
      <c r="E190" s="9"/>
      <c r="F190" s="9"/>
      <c r="G190" s="204">
        <f>'Actual RAB roll forward'!G652</f>
        <v>0</v>
      </c>
      <c r="H190" s="111"/>
      <c r="I190" s="111"/>
      <c r="J190" s="111"/>
      <c r="K190" s="111"/>
      <c r="L190" s="111"/>
      <c r="M190" s="111"/>
      <c r="N190" s="100"/>
      <c r="O190" s="29"/>
      <c r="P190" s="29"/>
      <c r="Q190" s="29"/>
      <c r="R190" s="29"/>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8"/>
      <c r="BK190" s="221"/>
      <c r="BL190" s="221"/>
    </row>
    <row r="191" spans="1:64" hidden="1" outlineLevel="1">
      <c r="A191" s="9"/>
      <c r="B191" s="9"/>
      <c r="C191" s="44"/>
      <c r="D191" s="270">
        <f>Asset24</f>
        <v>0</v>
      </c>
      <c r="E191" s="9"/>
      <c r="F191" s="9"/>
      <c r="G191" s="204">
        <f>'Actual RAB roll forward'!G653</f>
        <v>0</v>
      </c>
      <c r="H191" s="111"/>
      <c r="I191" s="111"/>
      <c r="J191" s="111"/>
      <c r="K191" s="111"/>
      <c r="L191" s="111"/>
      <c r="M191" s="111"/>
      <c r="N191" s="100"/>
      <c r="O191" s="29"/>
      <c r="P191" s="29"/>
      <c r="Q191" s="29"/>
      <c r="R191" s="29"/>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8"/>
      <c r="BK191" s="221"/>
      <c r="BL191" s="221"/>
    </row>
    <row r="192" spans="1:64" hidden="1" outlineLevel="1">
      <c r="A192" s="9"/>
      <c r="B192" s="9"/>
      <c r="C192" s="44"/>
      <c r="D192" s="270">
        <f>Asset25</f>
        <v>0</v>
      </c>
      <c r="E192" s="9"/>
      <c r="F192" s="9"/>
      <c r="G192" s="204">
        <f>'Actual RAB roll forward'!G654</f>
        <v>0</v>
      </c>
      <c r="H192" s="111"/>
      <c r="I192" s="111"/>
      <c r="J192" s="111"/>
      <c r="K192" s="111"/>
      <c r="L192" s="111"/>
      <c r="M192" s="111"/>
      <c r="N192" s="100"/>
      <c r="O192" s="29"/>
      <c r="P192" s="29"/>
      <c r="Q192" s="29"/>
      <c r="R192" s="29"/>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8"/>
      <c r="BK192" s="221"/>
      <c r="BL192" s="221"/>
    </row>
    <row r="193" spans="1:64" hidden="1" outlineLevel="1">
      <c r="A193" s="9"/>
      <c r="B193" s="9"/>
      <c r="C193" s="44"/>
      <c r="D193" s="270">
        <f>Asset26</f>
        <v>0</v>
      </c>
      <c r="E193" s="9"/>
      <c r="F193" s="9"/>
      <c r="G193" s="204">
        <f>'Actual RAB roll forward'!G655</f>
        <v>0</v>
      </c>
      <c r="H193" s="111"/>
      <c r="I193" s="111"/>
      <c r="J193" s="111"/>
      <c r="K193" s="111"/>
      <c r="L193" s="111"/>
      <c r="M193" s="111"/>
      <c r="N193" s="100"/>
      <c r="O193" s="29"/>
      <c r="P193" s="29"/>
      <c r="Q193" s="29"/>
      <c r="R193" s="29"/>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1"/>
      <c r="BL193" s="221"/>
    </row>
    <row r="194" spans="1:64" hidden="1" outlineLevel="1">
      <c r="A194" s="9"/>
      <c r="B194" s="9"/>
      <c r="C194" s="44"/>
      <c r="D194" s="270">
        <f>Asset27</f>
        <v>0</v>
      </c>
      <c r="E194" s="9"/>
      <c r="F194" s="9"/>
      <c r="G194" s="204">
        <f>'Actual RAB roll forward'!G656</f>
        <v>0</v>
      </c>
      <c r="H194" s="111"/>
      <c r="I194" s="111"/>
      <c r="J194" s="111"/>
      <c r="K194" s="111"/>
      <c r="L194" s="111"/>
      <c r="M194" s="111"/>
      <c r="N194" s="100"/>
      <c r="O194" s="29"/>
      <c r="P194" s="29"/>
      <c r="Q194" s="29"/>
      <c r="R194" s="29"/>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1"/>
      <c r="BL194" s="221"/>
    </row>
    <row r="195" spans="1:64" hidden="1" outlineLevel="1">
      <c r="A195" s="9"/>
      <c r="B195" s="9"/>
      <c r="C195" s="44"/>
      <c r="D195" s="270">
        <f>Asset28</f>
        <v>0</v>
      </c>
      <c r="E195" s="9"/>
      <c r="F195" s="9"/>
      <c r="G195" s="204">
        <f>'Actual RAB roll forward'!G657</f>
        <v>0</v>
      </c>
      <c r="H195" s="111"/>
      <c r="I195" s="111"/>
      <c r="J195" s="111"/>
      <c r="K195" s="111"/>
      <c r="L195" s="111"/>
      <c r="M195" s="111"/>
      <c r="N195" s="100"/>
      <c r="O195" s="29"/>
      <c r="P195" s="29"/>
      <c r="Q195" s="29"/>
      <c r="R195" s="29"/>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1"/>
      <c r="BL195" s="221"/>
    </row>
    <row r="196" spans="1:64" hidden="1" outlineLevel="1">
      <c r="A196" s="9"/>
      <c r="B196" s="9"/>
      <c r="C196" s="44"/>
      <c r="D196" s="270">
        <f>Asset29</f>
        <v>0</v>
      </c>
      <c r="E196" s="9"/>
      <c r="F196" s="9"/>
      <c r="G196" s="204">
        <f>'Actual RAB roll forward'!G658</f>
        <v>0</v>
      </c>
      <c r="H196" s="111"/>
      <c r="I196" s="111"/>
      <c r="J196" s="111"/>
      <c r="K196" s="111"/>
      <c r="L196" s="111"/>
      <c r="M196" s="111"/>
      <c r="N196" s="100"/>
      <c r="O196" s="29"/>
      <c r="P196" s="29"/>
      <c r="Q196" s="29"/>
      <c r="R196" s="29"/>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1"/>
      <c r="BL196" s="221"/>
    </row>
    <row r="197" spans="1:64" hidden="1" outlineLevel="1">
      <c r="A197" s="9"/>
      <c r="B197" s="9"/>
      <c r="C197" s="44"/>
      <c r="D197" s="270">
        <f>Asset30</f>
        <v>0</v>
      </c>
      <c r="E197" s="9"/>
      <c r="F197" s="9"/>
      <c r="G197" s="204">
        <f>'Actual RAB roll forward'!G659</f>
        <v>0</v>
      </c>
      <c r="H197" s="111"/>
      <c r="I197" s="111"/>
      <c r="J197" s="111"/>
      <c r="K197" s="111"/>
      <c r="L197" s="111"/>
      <c r="M197" s="111"/>
      <c r="N197" s="100"/>
      <c r="O197" s="29"/>
      <c r="P197" s="29"/>
      <c r="Q197" s="29"/>
      <c r="R197" s="29"/>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8"/>
      <c r="BK197" s="221"/>
      <c r="BL197" s="221"/>
    </row>
    <row r="198" spans="1:64" collapsed="1">
      <c r="A198" s="9"/>
      <c r="B198" s="9"/>
      <c r="C198" s="44"/>
      <c r="D198" s="127"/>
      <c r="E198" s="9"/>
      <c r="F198" s="9"/>
      <c r="G198" s="139"/>
      <c r="H198" s="111"/>
      <c r="I198" s="111"/>
      <c r="J198" s="111"/>
      <c r="K198" s="111"/>
      <c r="L198" s="111"/>
      <c r="M198" s="111"/>
      <c r="N198" s="100"/>
      <c r="O198" s="29"/>
      <c r="P198" s="29"/>
      <c r="Q198" s="29"/>
      <c r="R198" s="29"/>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1"/>
      <c r="BL198" s="221"/>
    </row>
    <row r="199" spans="1:64">
      <c r="A199" s="9"/>
      <c r="B199" s="9"/>
      <c r="C199" s="332" t="s">
        <v>159</v>
      </c>
      <c r="D199" s="333"/>
      <c r="E199" s="334"/>
      <c r="F199" s="334"/>
      <c r="G199" s="339">
        <f>SUM(G200:G229)</f>
        <v>115.84899999999999</v>
      </c>
      <c r="H199" s="111"/>
      <c r="I199" s="111"/>
      <c r="J199" s="111"/>
      <c r="K199" s="111"/>
      <c r="L199" s="111"/>
      <c r="M199" s="111"/>
      <c r="N199" s="100"/>
      <c r="O199" s="29"/>
      <c r="P199" s="29"/>
      <c r="Q199" s="29"/>
      <c r="R199" s="29"/>
      <c r="S199" s="100"/>
      <c r="T199" s="100"/>
      <c r="U199" s="100"/>
      <c r="V199" s="100"/>
      <c r="W199" s="100"/>
      <c r="X199" s="100"/>
      <c r="Y199" s="100"/>
      <c r="Z199" s="100"/>
      <c r="AA199" s="100"/>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1"/>
      <c r="BL199" s="221"/>
    </row>
    <row r="200" spans="1:64" hidden="1" outlineLevel="1">
      <c r="A200" s="9"/>
      <c r="B200" s="9"/>
      <c r="C200" s="44"/>
      <c r="D200" s="270" t="str">
        <f>Asset1</f>
        <v>Secondary</v>
      </c>
      <c r="E200" s="9"/>
      <c r="F200" s="9"/>
      <c r="G200" s="204">
        <f>Input!N7</f>
        <v>17.722999999999999</v>
      </c>
      <c r="H200" s="111"/>
      <c r="I200" s="111"/>
      <c r="J200" s="111"/>
      <c r="K200" s="111"/>
      <c r="L200" s="111"/>
      <c r="M200" s="111"/>
      <c r="N200" s="100"/>
      <c r="O200" s="29"/>
      <c r="P200" s="29"/>
      <c r="Q200" s="29"/>
      <c r="R200" s="29"/>
      <c r="S200" s="100"/>
      <c r="T200" s="100"/>
      <c r="U200" s="100"/>
      <c r="V200" s="100"/>
      <c r="W200" s="100"/>
      <c r="X200" s="100"/>
      <c r="Y200" s="100"/>
      <c r="Z200" s="100"/>
      <c r="AA200" s="100"/>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1"/>
      <c r="BL200" s="221"/>
    </row>
    <row r="201" spans="1:64" hidden="1" outlineLevel="1">
      <c r="A201" s="9"/>
      <c r="B201" s="9"/>
      <c r="C201" s="44"/>
      <c r="D201" s="270" t="str">
        <f>Asset2</f>
        <v>Switchgear</v>
      </c>
      <c r="E201" s="9"/>
      <c r="F201" s="9"/>
      <c r="G201" s="204">
        <f>Input!N8</f>
        <v>59.128999999999998</v>
      </c>
      <c r="H201" s="111"/>
      <c r="I201" s="111"/>
      <c r="J201" s="111"/>
      <c r="K201" s="111"/>
      <c r="L201" s="111"/>
      <c r="M201" s="111"/>
      <c r="N201" s="100"/>
      <c r="O201" s="29"/>
      <c r="P201" s="29"/>
      <c r="Q201" s="29"/>
      <c r="R201" s="29"/>
      <c r="S201" s="100"/>
      <c r="T201" s="100"/>
      <c r="U201" s="100"/>
      <c r="V201" s="100"/>
      <c r="W201" s="100"/>
      <c r="X201" s="100"/>
      <c r="Y201" s="100"/>
      <c r="Z201" s="100"/>
      <c r="AA201" s="100"/>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1"/>
      <c r="BL201" s="221"/>
    </row>
    <row r="202" spans="1:64" hidden="1" outlineLevel="1">
      <c r="A202" s="9"/>
      <c r="B202" s="9"/>
      <c r="C202" s="44"/>
      <c r="D202" s="270" t="str">
        <f>Asset3</f>
        <v>Transformers</v>
      </c>
      <c r="E202" s="9"/>
      <c r="F202" s="9"/>
      <c r="G202" s="204">
        <f>Input!N9</f>
        <v>15.13</v>
      </c>
      <c r="H202" s="111"/>
      <c r="I202" s="111"/>
      <c r="J202" s="111"/>
      <c r="K202" s="111"/>
      <c r="L202" s="111"/>
      <c r="M202" s="111"/>
      <c r="N202" s="100"/>
      <c r="O202" s="29"/>
      <c r="P202" s="29"/>
      <c r="Q202" s="29"/>
      <c r="R202" s="29"/>
      <c r="S202" s="100"/>
      <c r="T202" s="100"/>
      <c r="U202" s="100"/>
      <c r="V202" s="100"/>
      <c r="W202" s="100"/>
      <c r="X202" s="100"/>
      <c r="Y202" s="100"/>
      <c r="Z202" s="100"/>
      <c r="AA202" s="100"/>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8"/>
      <c r="BK202" s="221"/>
      <c r="BL202" s="221"/>
    </row>
    <row r="203" spans="1:64" hidden="1" outlineLevel="1">
      <c r="A203" s="9"/>
      <c r="B203" s="9"/>
      <c r="C203" s="44"/>
      <c r="D203" s="270" t="str">
        <f>Asset4</f>
        <v>Reactive</v>
      </c>
      <c r="E203" s="9"/>
      <c r="F203" s="9"/>
      <c r="G203" s="204">
        <f>Input!N10</f>
        <v>12.513</v>
      </c>
      <c r="H203" s="111"/>
      <c r="I203" s="111"/>
      <c r="J203" s="111"/>
      <c r="K203" s="111"/>
      <c r="L203" s="111"/>
      <c r="M203" s="111"/>
      <c r="N203" s="100"/>
      <c r="O203" s="29"/>
      <c r="P203" s="29"/>
      <c r="Q203" s="29"/>
      <c r="R203" s="29"/>
      <c r="S203" s="100"/>
      <c r="T203" s="100"/>
      <c r="U203" s="100"/>
      <c r="V203" s="100"/>
      <c r="W203" s="100"/>
      <c r="X203" s="100"/>
      <c r="Y203" s="100"/>
      <c r="Z203" s="100"/>
      <c r="AA203" s="100"/>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8"/>
      <c r="BK203" s="221"/>
      <c r="BL203" s="221"/>
    </row>
    <row r="204" spans="1:64" hidden="1" outlineLevel="1">
      <c r="A204" s="9"/>
      <c r="B204" s="9"/>
      <c r="C204" s="44"/>
      <c r="D204" s="270" t="str">
        <f>Asset5</f>
        <v>Towers and Conductor</v>
      </c>
      <c r="E204" s="9"/>
      <c r="F204" s="9"/>
      <c r="G204" s="204">
        <f>Input!N11</f>
        <v>5.907</v>
      </c>
      <c r="H204" s="111"/>
      <c r="I204" s="111"/>
      <c r="J204" s="111"/>
      <c r="K204" s="111"/>
      <c r="L204" s="111"/>
      <c r="M204" s="111"/>
      <c r="N204" s="100"/>
      <c r="O204" s="29"/>
      <c r="P204" s="29"/>
      <c r="Q204" s="29"/>
      <c r="R204" s="29"/>
      <c r="S204" s="100"/>
      <c r="T204" s="100"/>
      <c r="U204" s="100"/>
      <c r="V204" s="100"/>
      <c r="W204" s="100"/>
      <c r="X204" s="100"/>
      <c r="Y204" s="100"/>
      <c r="Z204" s="100"/>
      <c r="AA204" s="100"/>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8"/>
      <c r="BK204" s="221"/>
      <c r="BL204" s="221"/>
    </row>
    <row r="205" spans="1:64" hidden="1" outlineLevel="1">
      <c r="A205" s="9"/>
      <c r="B205" s="9"/>
      <c r="C205" s="44"/>
      <c r="D205" s="270" t="str">
        <f>Asset6</f>
        <v>Establishment</v>
      </c>
      <c r="E205" s="9"/>
      <c r="F205" s="9"/>
      <c r="G205" s="204">
        <f>Input!N12</f>
        <v>4.085</v>
      </c>
      <c r="H205" s="111"/>
      <c r="I205" s="111"/>
      <c r="J205" s="111"/>
      <c r="K205" s="111"/>
      <c r="L205" s="111"/>
      <c r="M205" s="111"/>
      <c r="N205" s="100"/>
      <c r="O205" s="29"/>
      <c r="P205" s="29"/>
      <c r="Q205" s="29"/>
      <c r="R205" s="29"/>
      <c r="S205" s="100"/>
      <c r="T205" s="100"/>
      <c r="U205" s="100"/>
      <c r="V205" s="100"/>
      <c r="W205" s="100"/>
      <c r="X205" s="100"/>
      <c r="Y205" s="100"/>
      <c r="Z205" s="100"/>
      <c r="AA205" s="100"/>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8"/>
      <c r="BK205" s="221"/>
      <c r="BL205" s="221"/>
    </row>
    <row r="206" spans="1:64" hidden="1" outlineLevel="1">
      <c r="A206" s="9"/>
      <c r="B206" s="9"/>
      <c r="C206" s="44"/>
      <c r="D206" s="270" t="str">
        <f>Asset7</f>
        <v>Communications</v>
      </c>
      <c r="E206" s="9"/>
      <c r="F206" s="9"/>
      <c r="G206" s="204">
        <f>Input!N13</f>
        <v>1.3620000000000001</v>
      </c>
      <c r="H206" s="111"/>
      <c r="I206" s="111"/>
      <c r="J206" s="111"/>
      <c r="K206" s="111"/>
      <c r="L206" s="111"/>
      <c r="M206" s="111"/>
      <c r="N206" s="100"/>
      <c r="O206" s="29"/>
      <c r="P206" s="29"/>
      <c r="Q206" s="29"/>
      <c r="R206" s="29"/>
      <c r="S206" s="100"/>
      <c r="T206" s="100"/>
      <c r="U206" s="100"/>
      <c r="V206" s="100"/>
      <c r="W206" s="100"/>
      <c r="X206" s="100"/>
      <c r="Y206" s="100"/>
      <c r="Z206" s="100"/>
      <c r="AA206" s="100"/>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8"/>
      <c r="BK206" s="221"/>
      <c r="BL206" s="221"/>
    </row>
    <row r="207" spans="1:64" hidden="1" outlineLevel="1">
      <c r="A207" s="9"/>
      <c r="B207" s="9"/>
      <c r="C207" s="44"/>
      <c r="D207" s="270" t="str">
        <f>Asset8</f>
        <v>Inventory</v>
      </c>
      <c r="E207" s="9"/>
      <c r="F207" s="9"/>
      <c r="G207" s="204">
        <f>Input!N14</f>
        <v>0</v>
      </c>
      <c r="H207" s="111"/>
      <c r="I207" s="111"/>
      <c r="J207" s="111"/>
      <c r="K207" s="111"/>
      <c r="L207" s="111"/>
      <c r="M207" s="111"/>
      <c r="N207" s="100"/>
      <c r="O207" s="29"/>
      <c r="P207" s="29"/>
      <c r="Q207" s="29"/>
      <c r="R207" s="29"/>
      <c r="S207" s="100"/>
      <c r="T207" s="100"/>
      <c r="U207" s="100"/>
      <c r="V207" s="100"/>
      <c r="W207" s="100"/>
      <c r="X207" s="100"/>
      <c r="Y207" s="100"/>
      <c r="Z207" s="100"/>
      <c r="AA207" s="100"/>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8"/>
      <c r="BK207" s="221"/>
      <c r="BL207" s="221"/>
    </row>
    <row r="208" spans="1:64" hidden="1" outlineLevel="1">
      <c r="A208" s="9"/>
      <c r="B208" s="9"/>
      <c r="C208" s="44"/>
      <c r="D208" s="270" t="str">
        <f>Asset9</f>
        <v>IT</v>
      </c>
      <c r="E208" s="9"/>
      <c r="F208" s="9"/>
      <c r="G208" s="204">
        <f>Input!N15</f>
        <v>0</v>
      </c>
      <c r="H208" s="111"/>
      <c r="I208" s="111"/>
      <c r="J208" s="111"/>
      <c r="K208" s="111"/>
      <c r="L208" s="111"/>
      <c r="M208" s="111"/>
      <c r="N208" s="100"/>
      <c r="O208" s="29"/>
      <c r="P208" s="29"/>
      <c r="Q208" s="29"/>
      <c r="R208" s="29"/>
      <c r="S208" s="100"/>
      <c r="T208" s="100"/>
      <c r="U208" s="100"/>
      <c r="V208" s="100"/>
      <c r="W208" s="100"/>
      <c r="X208" s="100"/>
      <c r="Y208" s="100"/>
      <c r="Z208" s="100"/>
      <c r="AA208" s="100"/>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1"/>
      <c r="BL208" s="221"/>
    </row>
    <row r="209" spans="1:64" hidden="1" outlineLevel="1">
      <c r="A209" s="9"/>
      <c r="B209" s="9"/>
      <c r="C209" s="44"/>
      <c r="D209" s="270" t="str">
        <f>Asset10</f>
        <v>Vehicles</v>
      </c>
      <c r="E209" s="9"/>
      <c r="F209" s="9"/>
      <c r="G209" s="204">
        <f>Input!N16</f>
        <v>0</v>
      </c>
      <c r="H209" s="111"/>
      <c r="I209" s="111"/>
      <c r="J209" s="111"/>
      <c r="K209" s="111"/>
      <c r="L209" s="111"/>
      <c r="M209" s="111"/>
      <c r="N209" s="100"/>
      <c r="O209" s="29"/>
      <c r="P209" s="29"/>
      <c r="Q209" s="29"/>
      <c r="R209" s="29"/>
      <c r="S209" s="100"/>
      <c r="T209" s="100"/>
      <c r="U209" s="100"/>
      <c r="V209" s="100"/>
      <c r="W209" s="100"/>
      <c r="X209" s="100"/>
      <c r="Y209" s="100"/>
      <c r="Z209" s="100"/>
      <c r="AA209" s="100"/>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8"/>
      <c r="BK209" s="221"/>
      <c r="BL209" s="221"/>
    </row>
    <row r="210" spans="1:64" hidden="1" outlineLevel="1">
      <c r="A210" s="9"/>
      <c r="B210" s="9"/>
      <c r="C210" s="44"/>
      <c r="D210" s="270" t="str">
        <f>Asset11</f>
        <v>other</v>
      </c>
      <c r="E210" s="9"/>
      <c r="F210" s="9"/>
      <c r="G210" s="204">
        <f>Input!N17</f>
        <v>0</v>
      </c>
      <c r="H210" s="111"/>
      <c r="I210" s="111"/>
      <c r="J210" s="111"/>
      <c r="K210" s="111"/>
      <c r="L210" s="111"/>
      <c r="M210" s="111"/>
      <c r="N210" s="100"/>
      <c r="O210" s="29"/>
      <c r="P210" s="29"/>
      <c r="Q210" s="29"/>
      <c r="R210" s="29"/>
      <c r="S210" s="100"/>
      <c r="T210" s="100"/>
      <c r="U210" s="100"/>
      <c r="V210" s="100"/>
      <c r="W210" s="100"/>
      <c r="X210" s="100"/>
      <c r="Y210" s="100"/>
      <c r="Z210" s="100"/>
      <c r="AA210" s="100"/>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8"/>
      <c r="BK210" s="221"/>
      <c r="BL210" s="221"/>
    </row>
    <row r="211" spans="1:64" hidden="1" outlineLevel="1">
      <c r="A211" s="9"/>
      <c r="B211" s="9"/>
      <c r="C211" s="44"/>
      <c r="D211" s="270" t="str">
        <f>Asset12</f>
        <v>premises</v>
      </c>
      <c r="E211" s="9"/>
      <c r="F211" s="9"/>
      <c r="G211" s="204">
        <f>Input!N18</f>
        <v>0</v>
      </c>
      <c r="H211" s="111"/>
      <c r="I211" s="111"/>
      <c r="J211" s="111"/>
      <c r="K211" s="111"/>
      <c r="L211" s="111"/>
      <c r="M211" s="111"/>
      <c r="N211" s="100"/>
      <c r="O211" s="29"/>
      <c r="P211" s="29"/>
      <c r="Q211" s="29"/>
      <c r="R211" s="29"/>
      <c r="S211" s="100"/>
      <c r="T211" s="100"/>
      <c r="U211" s="100"/>
      <c r="V211" s="100"/>
      <c r="W211" s="100"/>
      <c r="X211" s="100"/>
      <c r="Y211" s="100"/>
      <c r="Z211" s="100"/>
      <c r="AA211" s="100"/>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8"/>
      <c r="BK211" s="221"/>
      <c r="BL211" s="221"/>
    </row>
    <row r="212" spans="1:64" hidden="1" outlineLevel="1">
      <c r="A212" s="9"/>
      <c r="B212" s="9"/>
      <c r="C212" s="44"/>
      <c r="D212" s="270" t="str">
        <f>Asset13</f>
        <v>Land</v>
      </c>
      <c r="E212" s="9"/>
      <c r="F212" s="9"/>
      <c r="G212" s="204">
        <f>Input!N19</f>
        <v>0</v>
      </c>
      <c r="H212" s="111"/>
      <c r="I212" s="111"/>
      <c r="J212" s="111"/>
      <c r="K212" s="111"/>
      <c r="L212" s="111"/>
      <c r="M212" s="111"/>
      <c r="N212" s="100"/>
      <c r="O212" s="29"/>
      <c r="P212" s="29"/>
      <c r="Q212" s="29"/>
      <c r="R212" s="29"/>
      <c r="S212" s="100"/>
      <c r="T212" s="100"/>
      <c r="U212" s="100"/>
      <c r="V212" s="100"/>
      <c r="W212" s="100"/>
      <c r="X212" s="100"/>
      <c r="Y212" s="100"/>
      <c r="Z212" s="100"/>
      <c r="AA212" s="100"/>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1"/>
      <c r="BL212" s="221"/>
    </row>
    <row r="213" spans="1:64" hidden="1" outlineLevel="1">
      <c r="A213" s="9"/>
      <c r="B213" s="9"/>
      <c r="C213" s="44"/>
      <c r="D213" s="270" t="str">
        <f>Asset14</f>
        <v>Easements</v>
      </c>
      <c r="E213" s="9"/>
      <c r="F213" s="9"/>
      <c r="G213" s="204">
        <f>Input!N20</f>
        <v>0</v>
      </c>
      <c r="H213" s="111"/>
      <c r="I213" s="111"/>
      <c r="J213" s="111"/>
      <c r="K213" s="111"/>
      <c r="L213" s="111"/>
      <c r="M213" s="111"/>
      <c r="N213" s="100"/>
      <c r="O213" s="29"/>
      <c r="P213" s="29"/>
      <c r="Q213" s="29"/>
      <c r="R213" s="29"/>
      <c r="S213" s="100"/>
      <c r="T213" s="100"/>
      <c r="U213" s="100"/>
      <c r="V213" s="100"/>
      <c r="W213" s="100"/>
      <c r="X213" s="100"/>
      <c r="Y213" s="100"/>
      <c r="Z213" s="100"/>
      <c r="AA213" s="100"/>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8"/>
      <c r="BK213" s="221"/>
      <c r="BL213" s="221"/>
    </row>
    <row r="214" spans="1:64" hidden="1" outlineLevel="1">
      <c r="A214" s="9"/>
      <c r="B214" s="9"/>
      <c r="C214" s="44"/>
      <c r="D214" s="270">
        <f>Asset15</f>
        <v>0</v>
      </c>
      <c r="E214" s="9"/>
      <c r="F214" s="9"/>
      <c r="G214" s="204">
        <f>Input!N21</f>
        <v>0</v>
      </c>
      <c r="H214" s="111"/>
      <c r="I214" s="111"/>
      <c r="J214" s="111"/>
      <c r="K214" s="111"/>
      <c r="L214" s="111"/>
      <c r="M214" s="111"/>
      <c r="N214" s="100"/>
      <c r="O214" s="29"/>
      <c r="P214" s="29"/>
      <c r="Q214" s="29"/>
      <c r="R214" s="29"/>
      <c r="S214" s="100"/>
      <c r="T214" s="100"/>
      <c r="U214" s="100"/>
      <c r="V214" s="100"/>
      <c r="W214" s="100"/>
      <c r="X214" s="100"/>
      <c r="Y214" s="100"/>
      <c r="Z214" s="100"/>
      <c r="AA214" s="100"/>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1"/>
      <c r="BL214" s="221"/>
    </row>
    <row r="215" spans="1:64" hidden="1" outlineLevel="1">
      <c r="A215" s="9"/>
      <c r="B215" s="9"/>
      <c r="C215" s="44"/>
      <c r="D215" s="270">
        <f>Asset16</f>
        <v>0</v>
      </c>
      <c r="E215" s="9"/>
      <c r="F215" s="9"/>
      <c r="G215" s="204">
        <f>Input!N22</f>
        <v>0</v>
      </c>
      <c r="H215" s="111"/>
      <c r="I215" s="111"/>
      <c r="J215" s="111"/>
      <c r="K215" s="111"/>
      <c r="L215" s="111"/>
      <c r="M215" s="111"/>
      <c r="N215" s="100"/>
      <c r="O215" s="29"/>
      <c r="P215" s="29"/>
      <c r="Q215" s="29"/>
      <c r="R215" s="29"/>
      <c r="S215" s="100"/>
      <c r="T215" s="100"/>
      <c r="U215" s="100"/>
      <c r="V215" s="100"/>
      <c r="W215" s="100"/>
      <c r="X215" s="100"/>
      <c r="Y215" s="100"/>
      <c r="Z215" s="100"/>
      <c r="AA215" s="100"/>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1"/>
      <c r="BL215" s="221"/>
    </row>
    <row r="216" spans="1:64" hidden="1" outlineLevel="1">
      <c r="A216" s="9"/>
      <c r="B216" s="9"/>
      <c r="C216" s="44"/>
      <c r="D216" s="270">
        <f>Asset17</f>
        <v>0</v>
      </c>
      <c r="E216" s="9"/>
      <c r="F216" s="9"/>
      <c r="G216" s="204">
        <f>Input!N23</f>
        <v>0</v>
      </c>
      <c r="H216" s="111"/>
      <c r="I216" s="111"/>
      <c r="J216" s="111"/>
      <c r="K216" s="111"/>
      <c r="L216" s="111"/>
      <c r="M216" s="111"/>
      <c r="N216" s="100"/>
      <c r="O216" s="29"/>
      <c r="P216" s="29"/>
      <c r="Q216" s="29"/>
      <c r="R216" s="29"/>
      <c r="S216" s="100"/>
      <c r="T216" s="100"/>
      <c r="U216" s="100"/>
      <c r="V216" s="100"/>
      <c r="W216" s="100"/>
      <c r="X216" s="100"/>
      <c r="Y216" s="100"/>
      <c r="Z216" s="100"/>
      <c r="AA216" s="100"/>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1"/>
      <c r="BL216" s="221"/>
    </row>
    <row r="217" spans="1:64" hidden="1" outlineLevel="1">
      <c r="A217" s="9"/>
      <c r="B217" s="9"/>
      <c r="C217" s="44"/>
      <c r="D217" s="270">
        <f>Asset18</f>
        <v>0</v>
      </c>
      <c r="E217" s="9"/>
      <c r="F217" s="9"/>
      <c r="G217" s="204">
        <f>Input!N24</f>
        <v>0</v>
      </c>
      <c r="H217" s="111"/>
      <c r="I217" s="111"/>
      <c r="J217" s="111"/>
      <c r="K217" s="111"/>
      <c r="L217" s="111"/>
      <c r="M217" s="111"/>
      <c r="N217" s="100"/>
      <c r="O217" s="29"/>
      <c r="P217" s="29"/>
      <c r="Q217" s="29"/>
      <c r="R217" s="29"/>
      <c r="S217" s="100"/>
      <c r="T217" s="100"/>
      <c r="U217" s="100"/>
      <c r="V217" s="100"/>
      <c r="W217" s="100"/>
      <c r="X217" s="100"/>
      <c r="Y217" s="100"/>
      <c r="Z217" s="100"/>
      <c r="AA217" s="100"/>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1"/>
      <c r="BL217" s="221"/>
    </row>
    <row r="218" spans="1:64" hidden="1" outlineLevel="1">
      <c r="A218" s="9"/>
      <c r="B218" s="9"/>
      <c r="C218" s="44"/>
      <c r="D218" s="270">
        <f>Asset19</f>
        <v>0</v>
      </c>
      <c r="E218" s="9"/>
      <c r="F218" s="9"/>
      <c r="G218" s="204">
        <f>Input!N25</f>
        <v>0</v>
      </c>
      <c r="H218" s="111"/>
      <c r="I218" s="111"/>
      <c r="J218" s="111"/>
      <c r="K218" s="111"/>
      <c r="L218" s="111"/>
      <c r="M218" s="111"/>
      <c r="N218" s="100"/>
      <c r="O218" s="29"/>
      <c r="P218" s="29"/>
      <c r="Q218" s="29"/>
      <c r="R218" s="29"/>
      <c r="S218" s="100"/>
      <c r="T218" s="100"/>
      <c r="U218" s="100"/>
      <c r="V218" s="100"/>
      <c r="W218" s="100"/>
      <c r="X218" s="100"/>
      <c r="Y218" s="100"/>
      <c r="Z218" s="100"/>
      <c r="AA218" s="100"/>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1"/>
      <c r="BL218" s="221"/>
    </row>
    <row r="219" spans="1:64" hidden="1" outlineLevel="1">
      <c r="A219" s="9"/>
      <c r="B219" s="9"/>
      <c r="C219" s="44"/>
      <c r="D219" s="270">
        <f>Asset20</f>
        <v>0</v>
      </c>
      <c r="E219" s="9"/>
      <c r="F219" s="9"/>
      <c r="G219" s="204">
        <f>Input!N26</f>
        <v>0</v>
      </c>
      <c r="H219" s="111"/>
      <c r="I219" s="111"/>
      <c r="J219" s="111"/>
      <c r="K219" s="111"/>
      <c r="L219" s="111"/>
      <c r="M219" s="111"/>
      <c r="N219" s="100"/>
      <c r="O219" s="29"/>
      <c r="P219" s="29"/>
      <c r="Q219" s="29"/>
      <c r="R219" s="29"/>
      <c r="S219" s="100"/>
      <c r="T219" s="100"/>
      <c r="U219" s="100"/>
      <c r="V219" s="100"/>
      <c r="W219" s="100"/>
      <c r="X219" s="100"/>
      <c r="Y219" s="100"/>
      <c r="Z219" s="100"/>
      <c r="AA219" s="100"/>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1"/>
      <c r="BL219" s="221"/>
    </row>
    <row r="220" spans="1:64" hidden="1" outlineLevel="1">
      <c r="A220" s="9"/>
      <c r="B220" s="9"/>
      <c r="C220" s="44"/>
      <c r="D220" s="270">
        <f>Asset21</f>
        <v>0</v>
      </c>
      <c r="E220" s="9"/>
      <c r="F220" s="9"/>
      <c r="G220" s="204">
        <f>Input!N27</f>
        <v>0</v>
      </c>
      <c r="H220" s="111"/>
      <c r="I220" s="111"/>
      <c r="J220" s="111"/>
      <c r="K220" s="111"/>
      <c r="L220" s="111"/>
      <c r="M220" s="111"/>
      <c r="N220" s="100"/>
      <c r="O220" s="29"/>
      <c r="P220" s="29"/>
      <c r="Q220" s="29"/>
      <c r="R220" s="29"/>
      <c r="S220" s="100"/>
      <c r="T220" s="100"/>
      <c r="U220" s="100"/>
      <c r="V220" s="100"/>
      <c r="W220" s="100"/>
      <c r="X220" s="100"/>
      <c r="Y220" s="100"/>
      <c r="Z220" s="100"/>
      <c r="AA220" s="100"/>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8"/>
      <c r="BK220" s="221"/>
      <c r="BL220" s="221"/>
    </row>
    <row r="221" spans="1:64" hidden="1" outlineLevel="1">
      <c r="A221" s="9"/>
      <c r="B221" s="9"/>
      <c r="C221" s="44"/>
      <c r="D221" s="270">
        <f>Asset22</f>
        <v>0</v>
      </c>
      <c r="E221" s="9"/>
      <c r="F221" s="9"/>
      <c r="G221" s="204">
        <f>Input!N28</f>
        <v>0</v>
      </c>
      <c r="H221" s="111"/>
      <c r="I221" s="111"/>
      <c r="J221" s="111"/>
      <c r="K221" s="111"/>
      <c r="L221" s="111"/>
      <c r="M221" s="111"/>
      <c r="N221" s="100"/>
      <c r="O221" s="29"/>
      <c r="P221" s="29"/>
      <c r="Q221" s="29"/>
      <c r="R221" s="29"/>
      <c r="S221" s="100"/>
      <c r="T221" s="100"/>
      <c r="U221" s="100"/>
      <c r="V221" s="100"/>
      <c r="W221" s="100"/>
      <c r="X221" s="100"/>
      <c r="Y221" s="100"/>
      <c r="Z221" s="100"/>
      <c r="AA221" s="100"/>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8"/>
      <c r="BK221" s="221"/>
      <c r="BL221" s="221"/>
    </row>
    <row r="222" spans="1:64" hidden="1" outlineLevel="1">
      <c r="A222" s="9"/>
      <c r="B222" s="9"/>
      <c r="C222" s="44"/>
      <c r="D222" s="270">
        <f>Asset23</f>
        <v>0</v>
      </c>
      <c r="E222" s="9"/>
      <c r="F222" s="9"/>
      <c r="G222" s="204">
        <f>Input!N29</f>
        <v>0</v>
      </c>
      <c r="H222" s="111"/>
      <c r="I222" s="111"/>
      <c r="J222" s="111"/>
      <c r="K222" s="111"/>
      <c r="L222" s="111"/>
      <c r="M222" s="111"/>
      <c r="N222" s="100"/>
      <c r="O222" s="29"/>
      <c r="P222" s="29"/>
      <c r="Q222" s="29"/>
      <c r="R222" s="29"/>
      <c r="S222" s="100"/>
      <c r="T222" s="100"/>
      <c r="U222" s="100"/>
      <c r="V222" s="100"/>
      <c r="W222" s="100"/>
      <c r="X222" s="100"/>
      <c r="Y222" s="100"/>
      <c r="Z222" s="100"/>
      <c r="AA222" s="100"/>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8"/>
      <c r="BK222" s="221"/>
      <c r="BL222" s="221"/>
    </row>
    <row r="223" spans="1:64" hidden="1" outlineLevel="1">
      <c r="A223" s="9"/>
      <c r="B223" s="9"/>
      <c r="C223" s="44"/>
      <c r="D223" s="270">
        <f>Asset24</f>
        <v>0</v>
      </c>
      <c r="E223" s="9"/>
      <c r="F223" s="9"/>
      <c r="G223" s="204">
        <f>Input!N30</f>
        <v>0</v>
      </c>
      <c r="H223" s="111"/>
      <c r="I223" s="111"/>
      <c r="J223" s="111"/>
      <c r="K223" s="111"/>
      <c r="L223" s="111"/>
      <c r="M223" s="111"/>
      <c r="N223" s="100"/>
      <c r="O223" s="29"/>
      <c r="P223" s="29"/>
      <c r="Q223" s="29"/>
      <c r="R223" s="29"/>
      <c r="S223" s="100"/>
      <c r="T223" s="100"/>
      <c r="U223" s="100"/>
      <c r="V223" s="100"/>
      <c r="W223" s="100"/>
      <c r="X223" s="100"/>
      <c r="Y223" s="100"/>
      <c r="Z223" s="100"/>
      <c r="AA223" s="100"/>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8"/>
      <c r="BK223" s="221"/>
      <c r="BL223" s="221"/>
    </row>
    <row r="224" spans="1:64" hidden="1" outlineLevel="1">
      <c r="A224" s="9"/>
      <c r="B224" s="9"/>
      <c r="C224" s="44"/>
      <c r="D224" s="270">
        <f>Asset25</f>
        <v>0</v>
      </c>
      <c r="E224" s="9"/>
      <c r="F224" s="9"/>
      <c r="G224" s="204">
        <f>Input!N31</f>
        <v>0</v>
      </c>
      <c r="H224" s="111"/>
      <c r="I224" s="111"/>
      <c r="J224" s="111"/>
      <c r="K224" s="111"/>
      <c r="L224" s="111"/>
      <c r="M224" s="111"/>
      <c r="N224" s="100"/>
      <c r="O224" s="29"/>
      <c r="P224" s="29"/>
      <c r="Q224" s="29"/>
      <c r="R224" s="29"/>
      <c r="S224" s="100"/>
      <c r="T224" s="100"/>
      <c r="U224" s="100"/>
      <c r="V224" s="100"/>
      <c r="W224" s="100"/>
      <c r="X224" s="100"/>
      <c r="Y224" s="100"/>
      <c r="Z224" s="100"/>
      <c r="AA224" s="100"/>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8"/>
      <c r="BK224" s="221"/>
      <c r="BL224" s="221"/>
    </row>
    <row r="225" spans="1:64" hidden="1" outlineLevel="1">
      <c r="A225" s="9"/>
      <c r="B225" s="9"/>
      <c r="C225" s="44"/>
      <c r="D225" s="270">
        <f>Asset26</f>
        <v>0</v>
      </c>
      <c r="E225" s="9"/>
      <c r="F225" s="9"/>
      <c r="G225" s="204">
        <f>Input!N32</f>
        <v>0</v>
      </c>
      <c r="H225" s="111"/>
      <c r="I225" s="111"/>
      <c r="J225" s="111"/>
      <c r="K225" s="111"/>
      <c r="L225" s="111"/>
      <c r="M225" s="111"/>
      <c r="N225" s="100"/>
      <c r="O225" s="29"/>
      <c r="P225" s="29"/>
      <c r="Q225" s="29"/>
      <c r="R225" s="29"/>
      <c r="S225" s="100"/>
      <c r="T225" s="100"/>
      <c r="U225" s="100"/>
      <c r="V225" s="100"/>
      <c r="W225" s="100"/>
      <c r="X225" s="100"/>
      <c r="Y225" s="100"/>
      <c r="Z225" s="100"/>
      <c r="AA225" s="100"/>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1"/>
      <c r="BL225" s="221"/>
    </row>
    <row r="226" spans="1:64" hidden="1" outlineLevel="1">
      <c r="A226" s="9"/>
      <c r="B226" s="9"/>
      <c r="C226" s="44"/>
      <c r="D226" s="270">
        <f>Asset27</f>
        <v>0</v>
      </c>
      <c r="E226" s="9"/>
      <c r="F226" s="9"/>
      <c r="G226" s="204">
        <f>Input!N33</f>
        <v>0</v>
      </c>
      <c r="H226" s="111"/>
      <c r="I226" s="111"/>
      <c r="J226" s="111"/>
      <c r="K226" s="111"/>
      <c r="L226" s="111"/>
      <c r="M226" s="111"/>
      <c r="N226" s="100"/>
      <c r="O226" s="29"/>
      <c r="P226" s="29"/>
      <c r="Q226" s="29"/>
      <c r="R226" s="29"/>
      <c r="S226" s="100"/>
      <c r="T226" s="100"/>
      <c r="U226" s="100"/>
      <c r="V226" s="100"/>
      <c r="W226" s="100"/>
      <c r="X226" s="100"/>
      <c r="Y226" s="100"/>
      <c r="Z226" s="100"/>
      <c r="AA226" s="100"/>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8"/>
      <c r="BK226" s="221"/>
      <c r="BL226" s="221"/>
    </row>
    <row r="227" spans="1:64" hidden="1" outlineLevel="1">
      <c r="A227" s="9"/>
      <c r="B227" s="9"/>
      <c r="C227" s="44"/>
      <c r="D227" s="270">
        <f>Asset28</f>
        <v>0</v>
      </c>
      <c r="E227" s="9"/>
      <c r="F227" s="9"/>
      <c r="G227" s="204">
        <f>Input!N34</f>
        <v>0</v>
      </c>
      <c r="H227" s="111"/>
      <c r="I227" s="111"/>
      <c r="J227" s="111"/>
      <c r="K227" s="111"/>
      <c r="L227" s="111"/>
      <c r="M227" s="111"/>
      <c r="N227" s="100"/>
      <c r="O227" s="29"/>
      <c r="P227" s="29"/>
      <c r="Q227" s="29"/>
      <c r="R227" s="29"/>
      <c r="S227" s="100"/>
      <c r="T227" s="100"/>
      <c r="U227" s="100"/>
      <c r="V227" s="100"/>
      <c r="W227" s="100"/>
      <c r="X227" s="100"/>
      <c r="Y227" s="100"/>
      <c r="Z227" s="100"/>
      <c r="AA227" s="100"/>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8"/>
      <c r="BK227" s="221"/>
      <c r="BL227" s="221"/>
    </row>
    <row r="228" spans="1:64" hidden="1" outlineLevel="1">
      <c r="A228" s="9"/>
      <c r="B228" s="9"/>
      <c r="C228" s="44"/>
      <c r="D228" s="270">
        <f>Asset29</f>
        <v>0</v>
      </c>
      <c r="E228" s="9"/>
      <c r="F228" s="9"/>
      <c r="G228" s="204">
        <f>Input!N35</f>
        <v>0</v>
      </c>
      <c r="H228" s="111"/>
      <c r="I228" s="111"/>
      <c r="J228" s="111"/>
      <c r="K228" s="111"/>
      <c r="L228" s="111"/>
      <c r="M228" s="111"/>
      <c r="N228" s="100"/>
      <c r="O228" s="29"/>
      <c r="P228" s="29"/>
      <c r="Q228" s="29"/>
      <c r="R228" s="29"/>
      <c r="S228" s="100"/>
      <c r="T228" s="100"/>
      <c r="U228" s="100"/>
      <c r="V228" s="100"/>
      <c r="W228" s="100"/>
      <c r="X228" s="100"/>
      <c r="Y228" s="100"/>
      <c r="Z228" s="100"/>
      <c r="AA228" s="100"/>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1"/>
      <c r="BL228" s="221"/>
    </row>
    <row r="229" spans="1:64" hidden="1" outlineLevel="1">
      <c r="A229" s="9"/>
      <c r="B229" s="9"/>
      <c r="C229" s="44"/>
      <c r="D229" s="270">
        <f>Asset30</f>
        <v>0</v>
      </c>
      <c r="E229" s="9"/>
      <c r="F229" s="9"/>
      <c r="G229" s="204">
        <f>Input!N36</f>
        <v>0</v>
      </c>
      <c r="H229" s="111"/>
      <c r="I229" s="111"/>
      <c r="J229" s="111"/>
      <c r="K229" s="111"/>
      <c r="L229" s="111"/>
      <c r="M229" s="111"/>
      <c r="N229" s="100"/>
      <c r="O229" s="29"/>
      <c r="P229" s="29"/>
      <c r="Q229" s="29"/>
      <c r="R229" s="29"/>
      <c r="S229" s="100"/>
      <c r="T229" s="100"/>
      <c r="U229" s="100"/>
      <c r="V229" s="100"/>
      <c r="W229" s="100"/>
      <c r="X229" s="100"/>
      <c r="Y229" s="100"/>
      <c r="Z229" s="100"/>
      <c r="AA229" s="100"/>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1"/>
      <c r="BL229" s="221"/>
    </row>
    <row r="230" spans="1:64" collapsed="1">
      <c r="A230" s="9"/>
      <c r="B230" s="9"/>
      <c r="C230" s="44"/>
      <c r="D230" s="127"/>
      <c r="E230" s="9"/>
      <c r="F230" s="9"/>
      <c r="G230" s="139"/>
      <c r="H230" s="111"/>
      <c r="I230" s="111"/>
      <c r="J230" s="111"/>
      <c r="K230" s="111"/>
      <c r="L230" s="111"/>
      <c r="M230" s="111"/>
      <c r="N230" s="100"/>
      <c r="O230" s="29"/>
      <c r="P230" s="29"/>
      <c r="Q230" s="29"/>
      <c r="R230" s="29"/>
      <c r="S230" s="100"/>
      <c r="T230" s="100"/>
      <c r="U230" s="100"/>
      <c r="V230" s="100"/>
      <c r="W230" s="100"/>
      <c r="X230" s="100"/>
      <c r="Y230" s="100"/>
      <c r="Z230" s="100"/>
      <c r="AA230" s="100"/>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8"/>
      <c r="BK230" s="221"/>
      <c r="BL230" s="221"/>
    </row>
    <row r="231" spans="1:64">
      <c r="A231" s="9"/>
      <c r="B231" s="9"/>
      <c r="C231" s="44"/>
      <c r="D231" s="127"/>
      <c r="E231" s="9"/>
      <c r="F231" s="9"/>
      <c r="G231" s="139"/>
      <c r="H231" s="111"/>
      <c r="I231" s="111"/>
      <c r="J231" s="111"/>
      <c r="K231" s="111"/>
      <c r="L231" s="111"/>
      <c r="M231" s="111"/>
      <c r="N231" s="100"/>
      <c r="O231" s="29"/>
      <c r="P231" s="29"/>
      <c r="Q231" s="29"/>
      <c r="R231" s="29"/>
      <c r="S231" s="100"/>
      <c r="T231" s="100"/>
      <c r="U231" s="100"/>
      <c r="V231" s="100"/>
      <c r="W231" s="100"/>
      <c r="X231" s="100"/>
      <c r="Y231" s="100"/>
      <c r="Z231" s="100"/>
      <c r="AA231" s="100"/>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8"/>
      <c r="BK231" s="221"/>
      <c r="BL231" s="221"/>
    </row>
    <row r="232" spans="1:64">
      <c r="A232" s="74"/>
      <c r="B232" s="74"/>
      <c r="C232" s="81" t="s">
        <v>88</v>
      </c>
      <c r="D232" s="248"/>
      <c r="E232" s="74"/>
      <c r="F232" s="74"/>
      <c r="G232" s="180"/>
      <c r="H232" s="182"/>
      <c r="I232" s="182"/>
      <c r="J232" s="182"/>
      <c r="K232" s="182"/>
      <c r="L232" s="182"/>
      <c r="M232" s="182"/>
      <c r="N232" s="249"/>
      <c r="O232" s="249"/>
      <c r="P232" s="249"/>
      <c r="Q232" s="249"/>
      <c r="R232" s="249"/>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8"/>
      <c r="BK232" s="221"/>
      <c r="BL232" s="221"/>
    </row>
    <row r="233" spans="1:64">
      <c r="A233" s="12"/>
      <c r="B233" s="12"/>
      <c r="C233" s="17"/>
      <c r="D233" s="127"/>
      <c r="E233" s="12"/>
      <c r="F233" s="12"/>
      <c r="G233" s="152"/>
      <c r="H233" s="153"/>
      <c r="I233" s="153"/>
      <c r="J233" s="153"/>
      <c r="K233" s="153"/>
      <c r="L233" s="153"/>
      <c r="M233" s="153"/>
      <c r="N233" s="100"/>
      <c r="O233" s="100"/>
      <c r="P233" s="100"/>
      <c r="Q233" s="100"/>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8"/>
      <c r="BK233" s="221"/>
      <c r="BL233" s="221"/>
    </row>
    <row r="234" spans="1:64">
      <c r="A234" s="12"/>
      <c r="B234" s="12"/>
      <c r="C234" s="90" t="s">
        <v>87</v>
      </c>
      <c r="D234" s="250"/>
      <c r="E234" s="17"/>
      <c r="F234" s="17"/>
      <c r="G234" s="341">
        <f>SUM(G235:G264)</f>
        <v>2191.2026179867562</v>
      </c>
      <c r="H234" s="314">
        <f>SUM(H235:H264)</f>
        <v>2260.2063130261877</v>
      </c>
      <c r="I234" s="314">
        <f t="shared" ref="I234:P234" si="8">SUM(I235:I264)</f>
        <v>2309.7814917942474</v>
      </c>
      <c r="J234" s="314">
        <f t="shared" si="8"/>
        <v>2365.5457006686524</v>
      </c>
      <c r="K234" s="314">
        <f t="shared" si="8"/>
        <v>2452.0900800948193</v>
      </c>
      <c r="L234" s="314">
        <f t="shared" si="8"/>
        <v>2554.308025260143</v>
      </c>
      <c r="M234" s="314">
        <f t="shared" si="8"/>
        <v>2622.225817967701</v>
      </c>
      <c r="N234" s="314">
        <f t="shared" si="8"/>
        <v>0</v>
      </c>
      <c r="O234" s="314">
        <f t="shared" si="8"/>
        <v>0</v>
      </c>
      <c r="P234" s="314">
        <f t="shared" si="8"/>
        <v>0</v>
      </c>
      <c r="Q234" s="314">
        <f>SUM(Q235:Q264)</f>
        <v>0</v>
      </c>
      <c r="R234" s="251"/>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8"/>
      <c r="BK234" s="221"/>
      <c r="BL234" s="221"/>
    </row>
    <row r="235" spans="1:64" hidden="1" outlineLevel="1">
      <c r="A235" s="9"/>
      <c r="B235" s="12"/>
      <c r="C235" s="44"/>
      <c r="D235" s="270" t="str">
        <f>Asset1</f>
        <v>Secondary</v>
      </c>
      <c r="E235" s="12"/>
      <c r="F235" s="12"/>
      <c r="G235" s="201">
        <f t="shared" ref="G235:G248" si="9">G8+G40+G72+G104+G136+G168+G200</f>
        <v>149.09855703295875</v>
      </c>
      <c r="H235" s="153">
        <f t="shared" ref="H235:M244" si="10">H8+H40+H72</f>
        <v>148.01882739668332</v>
      </c>
      <c r="I235" s="153">
        <f t="shared" si="10"/>
        <v>140.42728886674141</v>
      </c>
      <c r="J235" s="153">
        <f t="shared" si="10"/>
        <v>137.53756547288131</v>
      </c>
      <c r="K235" s="153">
        <f t="shared" si="10"/>
        <v>139.72434308496693</v>
      </c>
      <c r="L235" s="153">
        <f t="shared" si="10"/>
        <v>148.15396089910652</v>
      </c>
      <c r="M235" s="153">
        <f t="shared" si="10"/>
        <v>159.01862195966459</v>
      </c>
      <c r="N235" s="153">
        <f>IF(COUNT($H235:M235)&gt;=Input!$Y$7,0, N8+N40+N72)</f>
        <v>0</v>
      </c>
      <c r="O235" s="153">
        <f>IF(COUNT($H235:N235)&gt;=Input!$Y$7,0, O8+O40+O72)</f>
        <v>0</v>
      </c>
      <c r="P235" s="153">
        <f>IF(COUNT($H235:O235)&gt;=Input!$Y$7,0, P8+P40+P72)</f>
        <v>0</v>
      </c>
      <c r="Q235" s="153">
        <f>IF(COUNT($H235:P235)&gt;=Input!$Y$7,0, Q8+Q40+Q72)</f>
        <v>0</v>
      </c>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8"/>
      <c r="BK235" s="221"/>
      <c r="BL235" s="221"/>
    </row>
    <row r="236" spans="1:64" hidden="1" outlineLevel="1">
      <c r="A236" s="9"/>
      <c r="B236" s="12"/>
      <c r="C236" s="44"/>
      <c r="D236" s="270" t="str">
        <f>Asset2</f>
        <v>Switchgear</v>
      </c>
      <c r="E236" s="12"/>
      <c r="F236" s="12"/>
      <c r="G236" s="201">
        <f t="shared" si="9"/>
        <v>354.76480248198635</v>
      </c>
      <c r="H236" s="153">
        <f t="shared" si="10"/>
        <v>379.73752215317938</v>
      </c>
      <c r="I236" s="153">
        <f t="shared" si="10"/>
        <v>408.86199946951632</v>
      </c>
      <c r="J236" s="153">
        <f t="shared" si="10"/>
        <v>431.25957370242679</v>
      </c>
      <c r="K236" s="153">
        <f t="shared" si="10"/>
        <v>452.1656097779628</v>
      </c>
      <c r="L236" s="153">
        <f t="shared" si="10"/>
        <v>479.84503796618151</v>
      </c>
      <c r="M236" s="153">
        <f t="shared" si="10"/>
        <v>506.59113244398412</v>
      </c>
      <c r="N236" s="153">
        <f>IF(COUNT($H236:M236)&gt;=Input!$Y$7,0, N9+N41+N73)</f>
        <v>0</v>
      </c>
      <c r="O236" s="153">
        <f>IF(COUNT($H236:N236)&gt;=Input!$Y$7,0, O9+O41+O73)</f>
        <v>0</v>
      </c>
      <c r="P236" s="153">
        <f>IF(COUNT($H236:O236)&gt;=Input!$Y$7,0, P9+P41+P73)</f>
        <v>0</v>
      </c>
      <c r="Q236" s="153">
        <f>IF(COUNT($H236:P236)&gt;=Input!$Y$7,0, Q9+Q41+Q73)</f>
        <v>0</v>
      </c>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8"/>
      <c r="BK236" s="221"/>
      <c r="BL236" s="221"/>
    </row>
    <row r="237" spans="1:64" hidden="1" outlineLevel="1">
      <c r="A237" s="9"/>
      <c r="B237" s="12"/>
      <c r="C237" s="44"/>
      <c r="D237" s="270" t="str">
        <f>Asset3</f>
        <v>Transformers</v>
      </c>
      <c r="E237" s="12"/>
      <c r="F237" s="12"/>
      <c r="G237" s="201">
        <f t="shared" si="9"/>
        <v>167.05795975892104</v>
      </c>
      <c r="H237" s="153">
        <f t="shared" si="10"/>
        <v>171.54910559450039</v>
      </c>
      <c r="I237" s="153">
        <f t="shared" si="10"/>
        <v>168.74293882733127</v>
      </c>
      <c r="J237" s="153">
        <f t="shared" si="10"/>
        <v>176.38188663253433</v>
      </c>
      <c r="K237" s="153">
        <f t="shared" si="10"/>
        <v>191.44977331269209</v>
      </c>
      <c r="L237" s="153">
        <f t="shared" si="10"/>
        <v>216.47723295818236</v>
      </c>
      <c r="M237" s="153">
        <f t="shared" si="10"/>
        <v>237.21804592803238</v>
      </c>
      <c r="N237" s="153">
        <f>IF(COUNT($H237:M237)&gt;=Input!$Y$7,0, N10+N42+N74)</f>
        <v>0</v>
      </c>
      <c r="O237" s="153">
        <f>IF(COUNT($H237:N237)&gt;=Input!$Y$7,0, O10+O42+O74)</f>
        <v>0</v>
      </c>
      <c r="P237" s="153">
        <f>IF(COUNT($H237:O237)&gt;=Input!$Y$7,0, P10+P42+P74)</f>
        <v>0</v>
      </c>
      <c r="Q237" s="153">
        <f>IF(COUNT($H237:P237)&gt;=Input!$Y$7,0, Q10+Q42+Q74)</f>
        <v>0</v>
      </c>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8"/>
      <c r="BK237" s="221"/>
      <c r="BL237" s="221"/>
    </row>
    <row r="238" spans="1:64" hidden="1" outlineLevel="1">
      <c r="A238" s="9"/>
      <c r="B238" s="12"/>
      <c r="C238" s="44"/>
      <c r="D238" s="270" t="str">
        <f>Asset4</f>
        <v>Reactive</v>
      </c>
      <c r="E238" s="12"/>
      <c r="F238" s="12"/>
      <c r="G238" s="201">
        <f t="shared" si="9"/>
        <v>87.678038523711535</v>
      </c>
      <c r="H238" s="153">
        <f t="shared" si="10"/>
        <v>88.464397812384703</v>
      </c>
      <c r="I238" s="153">
        <f t="shared" si="10"/>
        <v>87.482323953439888</v>
      </c>
      <c r="J238" s="153">
        <f t="shared" si="10"/>
        <v>85.563743850519657</v>
      </c>
      <c r="K238" s="153">
        <f t="shared" si="10"/>
        <v>85.040242704149037</v>
      </c>
      <c r="L238" s="153">
        <f t="shared" si="10"/>
        <v>86.161360352171741</v>
      </c>
      <c r="M238" s="153">
        <f t="shared" si="10"/>
        <v>83.931677350297036</v>
      </c>
      <c r="N238" s="153">
        <f>IF(COUNT($H238:M238)&gt;=Input!$Y$7,0, N11+N43+N75)</f>
        <v>0</v>
      </c>
      <c r="O238" s="153">
        <f>IF(COUNT($H238:N238)&gt;=Input!$Y$7,0, O11+O43+O75)</f>
        <v>0</v>
      </c>
      <c r="P238" s="153">
        <f>IF(COUNT($H238:O238)&gt;=Input!$Y$7,0, P11+P43+P75)</f>
        <v>0</v>
      </c>
      <c r="Q238" s="153">
        <f>IF(COUNT($H238:P238)&gt;=Input!$Y$7,0, Q11+Q43+Q75)</f>
        <v>0</v>
      </c>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8"/>
      <c r="BK238" s="221"/>
      <c r="BL238" s="221"/>
    </row>
    <row r="239" spans="1:64" hidden="1" outlineLevel="1">
      <c r="A239" s="9"/>
      <c r="B239" s="12"/>
      <c r="C239" s="44"/>
      <c r="D239" s="270" t="str">
        <f>Asset5</f>
        <v>Towers and Conductor</v>
      </c>
      <c r="E239" s="12"/>
      <c r="F239" s="12"/>
      <c r="G239" s="201">
        <f t="shared" si="9"/>
        <v>1044.452748092953</v>
      </c>
      <c r="H239" s="153">
        <f t="shared" si="10"/>
        <v>1053.8536351718524</v>
      </c>
      <c r="I239" s="153">
        <f t="shared" si="10"/>
        <v>1052.8353129289708</v>
      </c>
      <c r="J239" s="153">
        <f t="shared" si="10"/>
        <v>1067.2218382631936</v>
      </c>
      <c r="K239" s="153">
        <f t="shared" si="10"/>
        <v>1093.2412030828295</v>
      </c>
      <c r="L239" s="153">
        <f t="shared" si="10"/>
        <v>1112.1708464202786</v>
      </c>
      <c r="M239" s="153">
        <f t="shared" si="10"/>
        <v>1100.2167125731009</v>
      </c>
      <c r="N239" s="153">
        <f>IF(COUNT($H239:M239)&gt;=Input!$Y$7,0, N12+N44+N76)</f>
        <v>0</v>
      </c>
      <c r="O239" s="153">
        <f>IF(COUNT($H239:N239)&gt;=Input!$Y$7,0, O12+O44+O76)</f>
        <v>0</v>
      </c>
      <c r="P239" s="153">
        <f>IF(COUNT($H239:O239)&gt;=Input!$Y$7,0, P12+P44+P76)</f>
        <v>0</v>
      </c>
      <c r="Q239" s="153">
        <f>IF(COUNT($H239:P239)&gt;=Input!$Y$7,0, Q12+Q44+Q76)</f>
        <v>0</v>
      </c>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8"/>
      <c r="BK239" s="221"/>
      <c r="BL239" s="221"/>
    </row>
    <row r="240" spans="1:64" hidden="1" outlineLevel="1">
      <c r="A240" s="9"/>
      <c r="B240" s="12"/>
      <c r="C240" s="44"/>
      <c r="D240" s="270" t="str">
        <f>Asset6</f>
        <v>Establishment</v>
      </c>
      <c r="E240" s="12"/>
      <c r="F240" s="12"/>
      <c r="G240" s="201">
        <f t="shared" si="9"/>
        <v>99.813803729564484</v>
      </c>
      <c r="H240" s="153">
        <f t="shared" si="10"/>
        <v>111.1040796365223</v>
      </c>
      <c r="I240" s="153">
        <f t="shared" si="10"/>
        <v>120.41505277085548</v>
      </c>
      <c r="J240" s="153">
        <f t="shared" si="10"/>
        <v>123.00519595772992</v>
      </c>
      <c r="K240" s="153">
        <f t="shared" si="10"/>
        <v>133.84431609445494</v>
      </c>
      <c r="L240" s="153">
        <f t="shared" si="10"/>
        <v>144.04355390858092</v>
      </c>
      <c r="M240" s="153">
        <f t="shared" si="10"/>
        <v>150.43092580709711</v>
      </c>
      <c r="N240" s="153">
        <f>IF(COUNT($H240:M240)&gt;=Input!$Y$7,0, N13+N45+N77)</f>
        <v>0</v>
      </c>
      <c r="O240" s="153">
        <f>IF(COUNT($H240:N240)&gt;=Input!$Y$7,0, O13+O45+O77)</f>
        <v>0</v>
      </c>
      <c r="P240" s="153">
        <f>IF(COUNT($H240:O240)&gt;=Input!$Y$7,0, P13+P45+P77)</f>
        <v>0</v>
      </c>
      <c r="Q240" s="153">
        <f>IF(COUNT($H240:P240)&gt;=Input!$Y$7,0, Q13+Q45+Q77)</f>
        <v>0</v>
      </c>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8"/>
      <c r="BK240" s="221"/>
      <c r="BL240" s="221"/>
    </row>
    <row r="241" spans="1:64" hidden="1" outlineLevel="1">
      <c r="A241" s="9"/>
      <c r="B241" s="12"/>
      <c r="C241" s="44"/>
      <c r="D241" s="270" t="str">
        <f>Asset7</f>
        <v>Communications</v>
      </c>
      <c r="E241" s="12"/>
      <c r="F241" s="12"/>
      <c r="G241" s="201">
        <f t="shared" si="9"/>
        <v>8.1938315503739521</v>
      </c>
      <c r="H241" s="153">
        <f t="shared" si="10"/>
        <v>14.857840212344176</v>
      </c>
      <c r="I241" s="153">
        <f t="shared" si="10"/>
        <v>33.624777898317269</v>
      </c>
      <c r="J241" s="153">
        <f t="shared" si="10"/>
        <v>37.555881183346834</v>
      </c>
      <c r="K241" s="153">
        <f t="shared" si="10"/>
        <v>39.904925795731884</v>
      </c>
      <c r="L241" s="153">
        <f t="shared" si="10"/>
        <v>42.611200402340899</v>
      </c>
      <c r="M241" s="153">
        <f t="shared" si="10"/>
        <v>45.782820253163116</v>
      </c>
      <c r="N241" s="153">
        <f>IF(COUNT($H241:M241)&gt;=Input!$Y$7,0, N14+N46+N78)</f>
        <v>0</v>
      </c>
      <c r="O241" s="153">
        <f>IF(COUNT($H241:N241)&gt;=Input!$Y$7,0, O14+O46+O78)</f>
        <v>0</v>
      </c>
      <c r="P241" s="153">
        <f>IF(COUNT($H241:O241)&gt;=Input!$Y$7,0, P14+P46+P78)</f>
        <v>0</v>
      </c>
      <c r="Q241" s="153">
        <f>IF(COUNT($H241:P241)&gt;=Input!$Y$7,0, Q14+Q46+Q78)</f>
        <v>0</v>
      </c>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8"/>
      <c r="BK241" s="221"/>
      <c r="BL241" s="221"/>
    </row>
    <row r="242" spans="1:64" hidden="1" outlineLevel="1">
      <c r="A242" s="9"/>
      <c r="B242" s="12"/>
      <c r="C242" s="44"/>
      <c r="D242" s="270" t="str">
        <f>Asset8</f>
        <v>Inventory</v>
      </c>
      <c r="E242" s="12"/>
      <c r="F242" s="12"/>
      <c r="G242" s="201">
        <f t="shared" si="9"/>
        <v>7.3398235619752867</v>
      </c>
      <c r="H242" s="153">
        <f t="shared" si="10"/>
        <v>7.6103105014859311</v>
      </c>
      <c r="I242" s="153">
        <f t="shared" si="10"/>
        <v>7.7707688554329239</v>
      </c>
      <c r="J242" s="153">
        <f t="shared" si="10"/>
        <v>7.9770724533647721</v>
      </c>
      <c r="K242" s="153">
        <f t="shared" si="10"/>
        <v>8.2246367708829879</v>
      </c>
      <c r="L242" s="153">
        <f t="shared" si="10"/>
        <v>8.4059413890788068</v>
      </c>
      <c r="M242" s="153">
        <f t="shared" si="10"/>
        <v>8.6160899238057773</v>
      </c>
      <c r="N242" s="153">
        <f>IF(COUNT($H242:M242)&gt;=Input!$Y$7,0, N15+N47+N79)</f>
        <v>0</v>
      </c>
      <c r="O242" s="153">
        <f>IF(COUNT($H242:N242)&gt;=Input!$Y$7,0, O15+O47+O79)</f>
        <v>0</v>
      </c>
      <c r="P242" s="153">
        <f>IF(COUNT($H242:O242)&gt;=Input!$Y$7,0, P15+P47+P79)</f>
        <v>0</v>
      </c>
      <c r="Q242" s="153">
        <f>IF(COUNT($H242:P242)&gt;=Input!$Y$7,0, Q15+Q47+Q79)</f>
        <v>0</v>
      </c>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8"/>
      <c r="BK242" s="221"/>
      <c r="BL242" s="221"/>
    </row>
    <row r="243" spans="1:64" hidden="1" outlineLevel="1">
      <c r="A243" s="9"/>
      <c r="B243" s="12"/>
      <c r="C243" s="44"/>
      <c r="D243" s="270" t="str">
        <f>Asset9</f>
        <v>IT</v>
      </c>
      <c r="E243" s="12"/>
      <c r="F243" s="12"/>
      <c r="G243" s="201">
        <f t="shared" si="9"/>
        <v>42.631174281887823</v>
      </c>
      <c r="H243" s="153">
        <f t="shared" si="10"/>
        <v>45.690807102033872</v>
      </c>
      <c r="I243" s="153">
        <f t="shared" si="10"/>
        <v>46.247056160404682</v>
      </c>
      <c r="J243" s="153">
        <f t="shared" si="10"/>
        <v>50.768597428343689</v>
      </c>
      <c r="K243" s="153">
        <f t="shared" si="10"/>
        <v>55.180682398325501</v>
      </c>
      <c r="L243" s="153">
        <f t="shared" si="10"/>
        <v>59.368757627318061</v>
      </c>
      <c r="M243" s="153">
        <f t="shared" si="10"/>
        <v>67.697185851695565</v>
      </c>
      <c r="N243" s="153">
        <f>IF(COUNT($H243:M243)&gt;=Input!$Y$7,0, N16+N48+N80)</f>
        <v>0</v>
      </c>
      <c r="O243" s="153">
        <f>IF(COUNT($H243:N243)&gt;=Input!$Y$7,0, O16+O48+O80)</f>
        <v>0</v>
      </c>
      <c r="P243" s="153">
        <f>IF(COUNT($H243:O243)&gt;=Input!$Y$7,0, P16+P48+P80)</f>
        <v>0</v>
      </c>
      <c r="Q243" s="153">
        <f>IF(COUNT($H243:P243)&gt;=Input!$Y$7,0, Q16+Q48+Q80)</f>
        <v>0</v>
      </c>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8"/>
      <c r="BK243" s="221"/>
      <c r="BL243" s="221"/>
    </row>
    <row r="244" spans="1:64" hidden="1" outlineLevel="1">
      <c r="A244" s="9"/>
      <c r="B244" s="12"/>
      <c r="C244" s="44"/>
      <c r="D244" s="270" t="str">
        <f>Asset10</f>
        <v>Vehicles</v>
      </c>
      <c r="E244" s="12"/>
      <c r="F244" s="12"/>
      <c r="G244" s="201">
        <f t="shared" si="9"/>
        <v>4.1949242697938862</v>
      </c>
      <c r="H244" s="153">
        <f t="shared" si="10"/>
        <v>3.9186812411550913</v>
      </c>
      <c r="I244" s="153">
        <f t="shared" si="10"/>
        <v>3.3002439519986071</v>
      </c>
      <c r="J244" s="153">
        <f t="shared" si="10"/>
        <v>2.3495303752419394</v>
      </c>
      <c r="K244" s="153">
        <f t="shared" si="10"/>
        <v>2.3082495648985701</v>
      </c>
      <c r="L244" s="153">
        <f t="shared" si="10"/>
        <v>3.305024158752325</v>
      </c>
      <c r="M244" s="153">
        <f t="shared" si="10"/>
        <v>4.495770687331242</v>
      </c>
      <c r="N244" s="153">
        <f>IF(COUNT($H244:M244)&gt;=Input!$Y$7,0, N17+N49+N81)</f>
        <v>0</v>
      </c>
      <c r="O244" s="153">
        <f>IF(COUNT($H244:N244)&gt;=Input!$Y$7,0, O17+O49+O81)</f>
        <v>0</v>
      </c>
      <c r="P244" s="153">
        <f>IF(COUNT($H244:O244)&gt;=Input!$Y$7,0, P17+P49+P81)</f>
        <v>0</v>
      </c>
      <c r="Q244" s="153">
        <f>IF(COUNT($H244:P244)&gt;=Input!$Y$7,0, Q17+Q49+Q81)</f>
        <v>0</v>
      </c>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8"/>
      <c r="BK244" s="221"/>
      <c r="BL244" s="221"/>
    </row>
    <row r="245" spans="1:64" hidden="1" outlineLevel="1">
      <c r="A245" s="9"/>
      <c r="B245" s="12"/>
      <c r="C245" s="44"/>
      <c r="D245" s="270" t="str">
        <f>Asset11</f>
        <v>other</v>
      </c>
      <c r="E245" s="12"/>
      <c r="F245" s="12"/>
      <c r="G245" s="201">
        <f t="shared" si="9"/>
        <v>12.838737663652648</v>
      </c>
      <c r="H245" s="153">
        <f t="shared" ref="H245:M254" si="11">H18+H50+H82</f>
        <v>15.580749979507992</v>
      </c>
      <c r="I245" s="153">
        <f t="shared" si="11"/>
        <v>16.857434245143761</v>
      </c>
      <c r="J245" s="153">
        <f t="shared" si="11"/>
        <v>18.564385001939193</v>
      </c>
      <c r="K245" s="153">
        <f t="shared" si="11"/>
        <v>18.586457621675436</v>
      </c>
      <c r="L245" s="153">
        <f t="shared" si="11"/>
        <v>19.188137190858967</v>
      </c>
      <c r="M245" s="153">
        <f t="shared" si="11"/>
        <v>18.650065773970923</v>
      </c>
      <c r="N245" s="153">
        <f>IF(COUNT($H245:M245)&gt;=Input!$Y$7,0, N18+N50+N82)</f>
        <v>0</v>
      </c>
      <c r="O245" s="153">
        <f>IF(COUNT($H245:N245)&gt;=Input!$Y$7,0, O18+O50+O82)</f>
        <v>0</v>
      </c>
      <c r="P245" s="153">
        <f>IF(COUNT($H245:O245)&gt;=Input!$Y$7,0, P18+P50+P82)</f>
        <v>0</v>
      </c>
      <c r="Q245" s="153">
        <f>IF(COUNT($H245:P245)&gt;=Input!$Y$7,0, Q18+Q50+Q82)</f>
        <v>0</v>
      </c>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8"/>
      <c r="BK245" s="221"/>
      <c r="BL245" s="221"/>
    </row>
    <row r="246" spans="1:64" hidden="1" outlineLevel="1">
      <c r="A246" s="9"/>
      <c r="B246" s="12"/>
      <c r="C246" s="44"/>
      <c r="D246" s="270" t="str">
        <f>Asset12</f>
        <v>premises</v>
      </c>
      <c r="E246" s="12"/>
      <c r="F246" s="12"/>
      <c r="G246" s="201">
        <f t="shared" si="9"/>
        <v>8.4076676965603596</v>
      </c>
      <c r="H246" s="153">
        <f t="shared" si="11"/>
        <v>7.5450833273405102</v>
      </c>
      <c r="I246" s="153">
        <f t="shared" si="11"/>
        <v>6.4653375041971337</v>
      </c>
      <c r="J246" s="153">
        <f t="shared" si="11"/>
        <v>5.3517842471695074</v>
      </c>
      <c r="K246" s="153">
        <f t="shared" si="11"/>
        <v>4.5377656267850037</v>
      </c>
      <c r="L246" s="153">
        <f t="shared" si="11"/>
        <v>3.8783942012332382</v>
      </c>
      <c r="M246" s="153">
        <f t="shared" si="11"/>
        <v>3.110727184848773</v>
      </c>
      <c r="N246" s="153">
        <f>IF(COUNT($H246:M246)&gt;=Input!$Y$7,0, N19+N51+N83)</f>
        <v>0</v>
      </c>
      <c r="O246" s="153">
        <f>IF(COUNT($H246:N246)&gt;=Input!$Y$7,0, O19+O51+O83)</f>
        <v>0</v>
      </c>
      <c r="P246" s="153">
        <f>IF(COUNT($H246:O246)&gt;=Input!$Y$7,0, P19+P51+P83)</f>
        <v>0</v>
      </c>
      <c r="Q246" s="153">
        <f>IF(COUNT($H246:P246)&gt;=Input!$Y$7,0, Q19+Q51+Q83)</f>
        <v>0</v>
      </c>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8"/>
      <c r="BK246" s="221"/>
      <c r="BL246" s="221"/>
    </row>
    <row r="247" spans="1:64" hidden="1" outlineLevel="1">
      <c r="A247" s="9"/>
      <c r="B247" s="12"/>
      <c r="C247" s="44"/>
      <c r="D247" s="270" t="str">
        <f>Asset13</f>
        <v>Land</v>
      </c>
      <c r="E247" s="12"/>
      <c r="F247" s="12"/>
      <c r="G247" s="201">
        <f t="shared" si="9"/>
        <v>95.756770018212507</v>
      </c>
      <c r="H247" s="153">
        <f t="shared" si="11"/>
        <v>99.285595396772493</v>
      </c>
      <c r="I247" s="153">
        <f t="shared" si="11"/>
        <v>101.37896638405384</v>
      </c>
      <c r="J247" s="153">
        <f t="shared" si="11"/>
        <v>103.57368293686469</v>
      </c>
      <c r="K247" s="153">
        <f t="shared" si="11"/>
        <v>105.77134327406523</v>
      </c>
      <c r="L247" s="153">
        <f t="shared" si="11"/>
        <v>105.89623148835591</v>
      </c>
      <c r="M247" s="153">
        <f t="shared" si="11"/>
        <v>108.54363727556481</v>
      </c>
      <c r="N247" s="153">
        <f>IF(COUNT($H247:M247)&gt;=Input!$Y$7,0, N20+N52+N84)</f>
        <v>0</v>
      </c>
      <c r="O247" s="153">
        <f>IF(COUNT($H247:N247)&gt;=Input!$Y$7,0, O20+O52+O84)</f>
        <v>0</v>
      </c>
      <c r="P247" s="153">
        <f>IF(COUNT($H247:O247)&gt;=Input!$Y$7,0, P20+P52+P84)</f>
        <v>0</v>
      </c>
      <c r="Q247" s="153">
        <f>IF(COUNT($H247:P247)&gt;=Input!$Y$7,0, Q20+Q52+Q84)</f>
        <v>0</v>
      </c>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8"/>
      <c r="BK247" s="221"/>
      <c r="BL247" s="221"/>
    </row>
    <row r="248" spans="1:64" hidden="1" outlineLevel="1">
      <c r="A248" s="9"/>
      <c r="B248" s="12"/>
      <c r="C248" s="44"/>
      <c r="D248" s="270" t="str">
        <f>Asset14</f>
        <v>Easements</v>
      </c>
      <c r="E248" s="12"/>
      <c r="F248" s="12"/>
      <c r="G248" s="201">
        <f t="shared" si="9"/>
        <v>108.97377932420517</v>
      </c>
      <c r="H248" s="153">
        <f t="shared" si="11"/>
        <v>112.9896775004251</v>
      </c>
      <c r="I248" s="153">
        <f t="shared" si="11"/>
        <v>115.37198997784371</v>
      </c>
      <c r="J248" s="153">
        <f t="shared" si="11"/>
        <v>118.4349631630962</v>
      </c>
      <c r="K248" s="153">
        <f t="shared" si="11"/>
        <v>122.11053098539918</v>
      </c>
      <c r="L248" s="153">
        <f t="shared" si="11"/>
        <v>124.80234629770258</v>
      </c>
      <c r="M248" s="153">
        <f t="shared" si="11"/>
        <v>127.92240495514515</v>
      </c>
      <c r="N248" s="153">
        <f>IF(COUNT($H248:M248)&gt;=Input!$Y$7,0, N21+N53+N85)</f>
        <v>0</v>
      </c>
      <c r="O248" s="153">
        <f>IF(COUNT($H248:N248)&gt;=Input!$Y$7,0, O21+O53+O85)</f>
        <v>0</v>
      </c>
      <c r="P248" s="153">
        <f>IF(COUNT($H248:O248)&gt;=Input!$Y$7,0, P21+P53+P85)</f>
        <v>0</v>
      </c>
      <c r="Q248" s="153">
        <f>IF(COUNT($H248:P248)&gt;=Input!$Y$7,0, Q21+Q53+Q85)</f>
        <v>0</v>
      </c>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8"/>
      <c r="BK248" s="221"/>
      <c r="BL248" s="221"/>
    </row>
    <row r="249" spans="1:64" hidden="1" outlineLevel="1">
      <c r="A249" s="9"/>
      <c r="B249" s="12"/>
      <c r="C249" s="44"/>
      <c r="D249" s="270">
        <f>Asset15</f>
        <v>0</v>
      </c>
      <c r="E249" s="12"/>
      <c r="F249" s="12"/>
      <c r="G249" s="201">
        <f t="shared" ref="G249:G263" si="12">G22+G54+G86+G118+G150+G182+G214</f>
        <v>0</v>
      </c>
      <c r="H249" s="153">
        <f t="shared" si="11"/>
        <v>0</v>
      </c>
      <c r="I249" s="153">
        <f t="shared" si="11"/>
        <v>0</v>
      </c>
      <c r="J249" s="153">
        <f t="shared" si="11"/>
        <v>0</v>
      </c>
      <c r="K249" s="153">
        <f t="shared" si="11"/>
        <v>0</v>
      </c>
      <c r="L249" s="153">
        <f t="shared" si="11"/>
        <v>0</v>
      </c>
      <c r="M249" s="153">
        <f t="shared" si="11"/>
        <v>0</v>
      </c>
      <c r="N249" s="153">
        <f>IF(COUNT($H249:M249)&gt;=Input!$Y$7,0, N22+N54+N86)</f>
        <v>0</v>
      </c>
      <c r="O249" s="153">
        <f>IF(COUNT($H249:N249)&gt;=Input!$Y$7,0, O22+O54+O86)</f>
        <v>0</v>
      </c>
      <c r="P249" s="153">
        <f>IF(COUNT($H249:O249)&gt;=Input!$Y$7,0, P22+P54+P86)</f>
        <v>0</v>
      </c>
      <c r="Q249" s="153">
        <f>IF(COUNT($H249:P249)&gt;=Input!$Y$7,0, Q22+Q54+Q86)</f>
        <v>0</v>
      </c>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8"/>
      <c r="BK249" s="221"/>
      <c r="BL249" s="221"/>
    </row>
    <row r="250" spans="1:64" hidden="1" outlineLevel="1">
      <c r="A250" s="9"/>
      <c r="B250" s="12"/>
      <c r="C250" s="44"/>
      <c r="D250" s="270">
        <f>Asset16</f>
        <v>0</v>
      </c>
      <c r="E250" s="12"/>
      <c r="F250" s="12"/>
      <c r="G250" s="201">
        <f t="shared" si="12"/>
        <v>0</v>
      </c>
      <c r="H250" s="153">
        <f t="shared" si="11"/>
        <v>0</v>
      </c>
      <c r="I250" s="153">
        <f t="shared" si="11"/>
        <v>0</v>
      </c>
      <c r="J250" s="153">
        <f t="shared" si="11"/>
        <v>0</v>
      </c>
      <c r="K250" s="153">
        <f t="shared" si="11"/>
        <v>0</v>
      </c>
      <c r="L250" s="153">
        <f t="shared" si="11"/>
        <v>0</v>
      </c>
      <c r="M250" s="153">
        <f t="shared" si="11"/>
        <v>0</v>
      </c>
      <c r="N250" s="153">
        <f>IF(COUNT($H250:M250)&gt;=Input!$Y$7,0, N23+N55+N87)</f>
        <v>0</v>
      </c>
      <c r="O250" s="153">
        <f>IF(COUNT($H250:N250)&gt;=Input!$Y$7,0, O23+O55+O87)</f>
        <v>0</v>
      </c>
      <c r="P250" s="153">
        <f>IF(COUNT($H250:O250)&gt;=Input!$Y$7,0, P23+P55+P87)</f>
        <v>0</v>
      </c>
      <c r="Q250" s="153">
        <f>IF(COUNT($H250:P250)&gt;=Input!$Y$7,0, Q23+Q55+Q87)</f>
        <v>0</v>
      </c>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8"/>
      <c r="BK250" s="221"/>
      <c r="BL250" s="221"/>
    </row>
    <row r="251" spans="1:64" hidden="1" outlineLevel="1">
      <c r="A251" s="9"/>
      <c r="B251" s="12"/>
      <c r="C251" s="44"/>
      <c r="D251" s="270">
        <f>Asset17</f>
        <v>0</v>
      </c>
      <c r="E251" s="12"/>
      <c r="F251" s="12"/>
      <c r="G251" s="201">
        <f t="shared" si="12"/>
        <v>0</v>
      </c>
      <c r="H251" s="153">
        <f t="shared" si="11"/>
        <v>0</v>
      </c>
      <c r="I251" s="153">
        <f t="shared" si="11"/>
        <v>0</v>
      </c>
      <c r="J251" s="153">
        <f t="shared" si="11"/>
        <v>0</v>
      </c>
      <c r="K251" s="153">
        <f t="shared" si="11"/>
        <v>0</v>
      </c>
      <c r="L251" s="153">
        <f t="shared" si="11"/>
        <v>0</v>
      </c>
      <c r="M251" s="153">
        <f t="shared" si="11"/>
        <v>0</v>
      </c>
      <c r="N251" s="153">
        <f>IF(COUNT($H251:M251)&gt;=Input!$Y$7,0, N24+N56+N88)</f>
        <v>0</v>
      </c>
      <c r="O251" s="153">
        <f>IF(COUNT($H251:N251)&gt;=Input!$Y$7,0, O24+O56+O88)</f>
        <v>0</v>
      </c>
      <c r="P251" s="153">
        <f>IF(COUNT($H251:O251)&gt;=Input!$Y$7,0, P24+P56+P88)</f>
        <v>0</v>
      </c>
      <c r="Q251" s="153">
        <f>IF(COUNT($H251:P251)&gt;=Input!$Y$7,0, Q24+Q56+Q88)</f>
        <v>0</v>
      </c>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8"/>
      <c r="BK251" s="221"/>
      <c r="BL251" s="221"/>
    </row>
    <row r="252" spans="1:64" hidden="1" outlineLevel="1">
      <c r="A252" s="9"/>
      <c r="B252" s="12"/>
      <c r="C252" s="44"/>
      <c r="D252" s="270">
        <f>Asset18</f>
        <v>0</v>
      </c>
      <c r="E252" s="12"/>
      <c r="F252" s="12"/>
      <c r="G252" s="201">
        <f t="shared" si="12"/>
        <v>0</v>
      </c>
      <c r="H252" s="153">
        <f t="shared" si="11"/>
        <v>0</v>
      </c>
      <c r="I252" s="153">
        <f t="shared" si="11"/>
        <v>0</v>
      </c>
      <c r="J252" s="153">
        <f t="shared" si="11"/>
        <v>0</v>
      </c>
      <c r="K252" s="153">
        <f t="shared" si="11"/>
        <v>0</v>
      </c>
      <c r="L252" s="153">
        <f t="shared" si="11"/>
        <v>0</v>
      </c>
      <c r="M252" s="153">
        <f t="shared" si="11"/>
        <v>0</v>
      </c>
      <c r="N252" s="153">
        <f>IF(COUNT($H252:M252)&gt;=Input!$Y$7,0, N25+N57+N89)</f>
        <v>0</v>
      </c>
      <c r="O252" s="153">
        <f>IF(COUNT($H252:N252)&gt;=Input!$Y$7,0, O25+O57+O89)</f>
        <v>0</v>
      </c>
      <c r="P252" s="153">
        <f>IF(COUNT($H252:O252)&gt;=Input!$Y$7,0, P25+P57+P89)</f>
        <v>0</v>
      </c>
      <c r="Q252" s="153">
        <f>IF(COUNT($H252:P252)&gt;=Input!$Y$7,0, Q25+Q57+Q89)</f>
        <v>0</v>
      </c>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8"/>
      <c r="BK252" s="221"/>
      <c r="BL252" s="221"/>
    </row>
    <row r="253" spans="1:64" hidden="1" outlineLevel="1">
      <c r="A253" s="9"/>
      <c r="B253" s="12"/>
      <c r="C253" s="44"/>
      <c r="D253" s="270">
        <f>Asset19</f>
        <v>0</v>
      </c>
      <c r="E253" s="12"/>
      <c r="F253" s="12"/>
      <c r="G253" s="201">
        <f t="shared" si="12"/>
        <v>0</v>
      </c>
      <c r="H253" s="153">
        <f t="shared" si="11"/>
        <v>0</v>
      </c>
      <c r="I253" s="153">
        <f t="shared" si="11"/>
        <v>0</v>
      </c>
      <c r="J253" s="153">
        <f t="shared" si="11"/>
        <v>0</v>
      </c>
      <c r="K253" s="153">
        <f t="shared" si="11"/>
        <v>0</v>
      </c>
      <c r="L253" s="153">
        <f t="shared" si="11"/>
        <v>0</v>
      </c>
      <c r="M253" s="153">
        <f t="shared" si="11"/>
        <v>0</v>
      </c>
      <c r="N253" s="153">
        <f>IF(COUNT($H253:M253)&gt;=Input!$Y$7,0, N26+N58+N90)</f>
        <v>0</v>
      </c>
      <c r="O253" s="153">
        <f>IF(COUNT($H253:N253)&gt;=Input!$Y$7,0, O26+O58+O90)</f>
        <v>0</v>
      </c>
      <c r="P253" s="153">
        <f>IF(COUNT($H253:O253)&gt;=Input!$Y$7,0, P26+P58+P90)</f>
        <v>0</v>
      </c>
      <c r="Q253" s="153">
        <f>IF(COUNT($H253:P253)&gt;=Input!$Y$7,0, Q26+Q58+Q90)</f>
        <v>0</v>
      </c>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8"/>
      <c r="BK253" s="221"/>
      <c r="BL253" s="221"/>
    </row>
    <row r="254" spans="1:64" hidden="1" outlineLevel="1">
      <c r="A254" s="9"/>
      <c r="B254" s="12"/>
      <c r="C254" s="44"/>
      <c r="D254" s="270">
        <f>Asset20</f>
        <v>0</v>
      </c>
      <c r="E254" s="12"/>
      <c r="F254" s="12"/>
      <c r="G254" s="201">
        <f t="shared" si="12"/>
        <v>0</v>
      </c>
      <c r="H254" s="153">
        <f t="shared" si="11"/>
        <v>0</v>
      </c>
      <c r="I254" s="153">
        <f t="shared" si="11"/>
        <v>0</v>
      </c>
      <c r="J254" s="153">
        <f t="shared" si="11"/>
        <v>0</v>
      </c>
      <c r="K254" s="153">
        <f t="shared" si="11"/>
        <v>0</v>
      </c>
      <c r="L254" s="153">
        <f t="shared" si="11"/>
        <v>0</v>
      </c>
      <c r="M254" s="153">
        <f t="shared" si="11"/>
        <v>0</v>
      </c>
      <c r="N254" s="153">
        <f>IF(COUNT($H254:M254)&gt;=Input!$Y$7,0, N27+N59+N91)</f>
        <v>0</v>
      </c>
      <c r="O254" s="153">
        <f>IF(COUNT($H254:N254)&gt;=Input!$Y$7,0, O27+O59+O91)</f>
        <v>0</v>
      </c>
      <c r="P254" s="153">
        <f>IF(COUNT($H254:O254)&gt;=Input!$Y$7,0, P27+P59+P91)</f>
        <v>0</v>
      </c>
      <c r="Q254" s="153">
        <f>IF(COUNT($H254:P254)&gt;=Input!$Y$7,0, Q27+Q59+Q91)</f>
        <v>0</v>
      </c>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8"/>
      <c r="BK254" s="221"/>
      <c r="BL254" s="221"/>
    </row>
    <row r="255" spans="1:64" hidden="1" outlineLevel="1">
      <c r="A255" s="9"/>
      <c r="B255" s="12"/>
      <c r="C255" s="44"/>
      <c r="D255" s="270">
        <f>Asset21</f>
        <v>0</v>
      </c>
      <c r="E255" s="12"/>
      <c r="F255" s="12"/>
      <c r="G255" s="201">
        <f t="shared" si="12"/>
        <v>0</v>
      </c>
      <c r="H255" s="153">
        <f t="shared" ref="H255:M264" si="13">H28+H60+H92</f>
        <v>0</v>
      </c>
      <c r="I255" s="153">
        <f t="shared" si="13"/>
        <v>0</v>
      </c>
      <c r="J255" s="153">
        <f t="shared" si="13"/>
        <v>0</v>
      </c>
      <c r="K255" s="153">
        <f t="shared" si="13"/>
        <v>0</v>
      </c>
      <c r="L255" s="153">
        <f t="shared" si="13"/>
        <v>0</v>
      </c>
      <c r="M255" s="153">
        <f t="shared" si="13"/>
        <v>0</v>
      </c>
      <c r="N255" s="153">
        <f>IF(COUNT($H255:M255)&gt;=Input!$Y$7,0, N28+N60+N92)</f>
        <v>0</v>
      </c>
      <c r="O255" s="153">
        <f>IF(COUNT($H255:N255)&gt;=Input!$Y$7,0, O28+O60+O92)</f>
        <v>0</v>
      </c>
      <c r="P255" s="153">
        <f>IF(COUNT($H255:O255)&gt;=Input!$Y$7,0, P28+P60+P92)</f>
        <v>0</v>
      </c>
      <c r="Q255" s="153">
        <f>IF(COUNT($H255:P255)&gt;=Input!$Y$7,0, Q28+Q60+Q92)</f>
        <v>0</v>
      </c>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8"/>
      <c r="BK255" s="221"/>
      <c r="BL255" s="221"/>
    </row>
    <row r="256" spans="1:64" hidden="1" outlineLevel="1">
      <c r="A256" s="9"/>
      <c r="B256" s="12"/>
      <c r="C256" s="44"/>
      <c r="D256" s="270">
        <f>Asset22</f>
        <v>0</v>
      </c>
      <c r="E256" s="12"/>
      <c r="F256" s="12"/>
      <c r="G256" s="201">
        <f t="shared" si="12"/>
        <v>0</v>
      </c>
      <c r="H256" s="153">
        <f t="shared" si="13"/>
        <v>0</v>
      </c>
      <c r="I256" s="153">
        <f t="shared" si="13"/>
        <v>0</v>
      </c>
      <c r="J256" s="153">
        <f t="shared" si="13"/>
        <v>0</v>
      </c>
      <c r="K256" s="153">
        <f t="shared" si="13"/>
        <v>0</v>
      </c>
      <c r="L256" s="153">
        <f t="shared" si="13"/>
        <v>0</v>
      </c>
      <c r="M256" s="153">
        <f t="shared" si="13"/>
        <v>0</v>
      </c>
      <c r="N256" s="153">
        <f>IF(COUNT($H256:M256)&gt;=Input!$Y$7,0, N29+N61+N93)</f>
        <v>0</v>
      </c>
      <c r="O256" s="153">
        <f>IF(COUNT($H256:N256)&gt;=Input!$Y$7,0, O29+O61+O93)</f>
        <v>0</v>
      </c>
      <c r="P256" s="153">
        <f>IF(COUNT($H256:O256)&gt;=Input!$Y$7,0, P29+P61+P93)</f>
        <v>0</v>
      </c>
      <c r="Q256" s="153">
        <f>IF(COUNT($H256:P256)&gt;=Input!$Y$7,0, Q29+Q61+Q93)</f>
        <v>0</v>
      </c>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8"/>
      <c r="BK256" s="221"/>
      <c r="BL256" s="221"/>
    </row>
    <row r="257" spans="1:64" hidden="1" outlineLevel="1">
      <c r="A257" s="9"/>
      <c r="B257" s="12"/>
      <c r="C257" s="44"/>
      <c r="D257" s="270">
        <f>Asset23</f>
        <v>0</v>
      </c>
      <c r="E257" s="12"/>
      <c r="F257" s="12"/>
      <c r="G257" s="201">
        <f t="shared" si="12"/>
        <v>0</v>
      </c>
      <c r="H257" s="153">
        <f t="shared" si="13"/>
        <v>0</v>
      </c>
      <c r="I257" s="153">
        <f t="shared" si="13"/>
        <v>0</v>
      </c>
      <c r="J257" s="153">
        <f t="shared" si="13"/>
        <v>0</v>
      </c>
      <c r="K257" s="153">
        <f t="shared" si="13"/>
        <v>0</v>
      </c>
      <c r="L257" s="153">
        <f t="shared" si="13"/>
        <v>0</v>
      </c>
      <c r="M257" s="153">
        <f t="shared" si="13"/>
        <v>0</v>
      </c>
      <c r="N257" s="153">
        <f>IF(COUNT($H257:M257)&gt;=Input!$Y$7,0, N30+N62+N94)</f>
        <v>0</v>
      </c>
      <c r="O257" s="153">
        <f>IF(COUNT($H257:N257)&gt;=Input!$Y$7,0, O30+O62+O94)</f>
        <v>0</v>
      </c>
      <c r="P257" s="153">
        <f>IF(COUNT($H257:O257)&gt;=Input!$Y$7,0, P30+P62+P94)</f>
        <v>0</v>
      </c>
      <c r="Q257" s="153">
        <f>IF(COUNT($H257:P257)&gt;=Input!$Y$7,0, Q30+Q62+Q94)</f>
        <v>0</v>
      </c>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8"/>
      <c r="BK257" s="221"/>
      <c r="BL257" s="221"/>
    </row>
    <row r="258" spans="1:64" hidden="1" outlineLevel="1">
      <c r="A258" s="9"/>
      <c r="B258" s="12"/>
      <c r="C258" s="44"/>
      <c r="D258" s="270">
        <f>Asset24</f>
        <v>0</v>
      </c>
      <c r="E258" s="12"/>
      <c r="F258" s="12"/>
      <c r="G258" s="201">
        <f t="shared" si="12"/>
        <v>0</v>
      </c>
      <c r="H258" s="153">
        <f t="shared" si="13"/>
        <v>0</v>
      </c>
      <c r="I258" s="153">
        <f t="shared" si="13"/>
        <v>0</v>
      </c>
      <c r="J258" s="153">
        <f t="shared" si="13"/>
        <v>0</v>
      </c>
      <c r="K258" s="153">
        <f t="shared" si="13"/>
        <v>0</v>
      </c>
      <c r="L258" s="153">
        <f t="shared" si="13"/>
        <v>0</v>
      </c>
      <c r="M258" s="153">
        <f t="shared" si="13"/>
        <v>0</v>
      </c>
      <c r="N258" s="153">
        <f>IF(COUNT($H258:M258)&gt;=Input!$Y$7,0, N31+N63+N95)</f>
        <v>0</v>
      </c>
      <c r="O258" s="153">
        <f>IF(COUNT($H258:N258)&gt;=Input!$Y$7,0, O31+O63+O95)</f>
        <v>0</v>
      </c>
      <c r="P258" s="153">
        <f>IF(COUNT($H258:O258)&gt;=Input!$Y$7,0, P31+P63+P95)</f>
        <v>0</v>
      </c>
      <c r="Q258" s="153">
        <f>IF(COUNT($H258:P258)&gt;=Input!$Y$7,0, Q31+Q63+Q95)</f>
        <v>0</v>
      </c>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1"/>
      <c r="BL258" s="221"/>
    </row>
    <row r="259" spans="1:64" hidden="1" outlineLevel="1">
      <c r="A259" s="9"/>
      <c r="B259" s="12"/>
      <c r="C259" s="44"/>
      <c r="D259" s="270">
        <f>Asset25</f>
        <v>0</v>
      </c>
      <c r="E259" s="12"/>
      <c r="F259" s="12"/>
      <c r="G259" s="201">
        <f t="shared" si="12"/>
        <v>0</v>
      </c>
      <c r="H259" s="153">
        <f t="shared" si="13"/>
        <v>0</v>
      </c>
      <c r="I259" s="153">
        <f t="shared" si="13"/>
        <v>0</v>
      </c>
      <c r="J259" s="153">
        <f t="shared" si="13"/>
        <v>0</v>
      </c>
      <c r="K259" s="153">
        <f t="shared" si="13"/>
        <v>0</v>
      </c>
      <c r="L259" s="153">
        <f t="shared" si="13"/>
        <v>0</v>
      </c>
      <c r="M259" s="153">
        <f t="shared" si="13"/>
        <v>0</v>
      </c>
      <c r="N259" s="153">
        <f>IF(COUNT($H259:M259)&gt;=Input!$Y$7,0, N32+N64+N96)</f>
        <v>0</v>
      </c>
      <c r="O259" s="153">
        <f>IF(COUNT($H259:N259)&gt;=Input!$Y$7,0, O32+O64+O96)</f>
        <v>0</v>
      </c>
      <c r="P259" s="153">
        <f>IF(COUNT($H259:O259)&gt;=Input!$Y$7,0, P32+P64+P96)</f>
        <v>0</v>
      </c>
      <c r="Q259" s="153">
        <f>IF(COUNT($H259:P259)&gt;=Input!$Y$7,0, Q32+Q64+Q96)</f>
        <v>0</v>
      </c>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8"/>
      <c r="BK259" s="221"/>
      <c r="BL259" s="221"/>
    </row>
    <row r="260" spans="1:64" hidden="1" outlineLevel="1">
      <c r="A260" s="9"/>
      <c r="B260" s="12"/>
      <c r="C260" s="44"/>
      <c r="D260" s="270">
        <f>Asset26</f>
        <v>0</v>
      </c>
      <c r="E260" s="12"/>
      <c r="F260" s="12"/>
      <c r="G260" s="201">
        <f t="shared" si="12"/>
        <v>0</v>
      </c>
      <c r="H260" s="153">
        <f t="shared" si="13"/>
        <v>0</v>
      </c>
      <c r="I260" s="153">
        <f t="shared" si="13"/>
        <v>0</v>
      </c>
      <c r="J260" s="153">
        <f t="shared" si="13"/>
        <v>0</v>
      </c>
      <c r="K260" s="153">
        <f t="shared" si="13"/>
        <v>0</v>
      </c>
      <c r="L260" s="153">
        <f t="shared" si="13"/>
        <v>0</v>
      </c>
      <c r="M260" s="153">
        <f t="shared" si="13"/>
        <v>0</v>
      </c>
      <c r="N260" s="153">
        <f>IF(COUNT($H260:M260)&gt;=Input!$Y$7,0, N33+N65+N97)</f>
        <v>0</v>
      </c>
      <c r="O260" s="153">
        <f>IF(COUNT($H260:N260)&gt;=Input!$Y$7,0, O33+O65+O97)</f>
        <v>0</v>
      </c>
      <c r="P260" s="153">
        <f>IF(COUNT($H260:O260)&gt;=Input!$Y$7,0, P33+P65+P97)</f>
        <v>0</v>
      </c>
      <c r="Q260" s="153">
        <f>IF(COUNT($H260:P260)&gt;=Input!$Y$7,0, Q33+Q65+Q97)</f>
        <v>0</v>
      </c>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8"/>
      <c r="BK260" s="221"/>
      <c r="BL260" s="221"/>
    </row>
    <row r="261" spans="1:64" hidden="1" outlineLevel="1">
      <c r="A261" s="9"/>
      <c r="B261" s="12"/>
      <c r="C261" s="44"/>
      <c r="D261" s="270">
        <f>Asset27</f>
        <v>0</v>
      </c>
      <c r="E261" s="12"/>
      <c r="F261" s="12"/>
      <c r="G261" s="201">
        <f t="shared" si="12"/>
        <v>0</v>
      </c>
      <c r="H261" s="153">
        <f t="shared" si="13"/>
        <v>0</v>
      </c>
      <c r="I261" s="153">
        <f t="shared" si="13"/>
        <v>0</v>
      </c>
      <c r="J261" s="153">
        <f t="shared" si="13"/>
        <v>0</v>
      </c>
      <c r="K261" s="153">
        <f t="shared" si="13"/>
        <v>0</v>
      </c>
      <c r="L261" s="153">
        <f t="shared" si="13"/>
        <v>0</v>
      </c>
      <c r="M261" s="153">
        <f t="shared" si="13"/>
        <v>0</v>
      </c>
      <c r="N261" s="153">
        <f>IF(COUNT($H261:M261)&gt;=Input!$Y$7,0, N34+N66+N98)</f>
        <v>0</v>
      </c>
      <c r="O261" s="153">
        <f>IF(COUNT($H261:N261)&gt;=Input!$Y$7,0, O34+O66+O98)</f>
        <v>0</v>
      </c>
      <c r="P261" s="153">
        <f>IF(COUNT($H261:O261)&gt;=Input!$Y$7,0, P34+P66+P98)</f>
        <v>0</v>
      </c>
      <c r="Q261" s="153">
        <f>IF(COUNT($H261:P261)&gt;=Input!$Y$7,0, Q34+Q66+Q98)</f>
        <v>0</v>
      </c>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8"/>
      <c r="BK261" s="221"/>
      <c r="BL261" s="221"/>
    </row>
    <row r="262" spans="1:64" hidden="1" outlineLevel="1">
      <c r="A262" s="9"/>
      <c r="B262" s="12"/>
      <c r="C262" s="44"/>
      <c r="D262" s="270">
        <f>Asset28</f>
        <v>0</v>
      </c>
      <c r="E262" s="12"/>
      <c r="F262" s="12"/>
      <c r="G262" s="201">
        <f t="shared" si="12"/>
        <v>0</v>
      </c>
      <c r="H262" s="153">
        <f t="shared" si="13"/>
        <v>0</v>
      </c>
      <c r="I262" s="153">
        <f t="shared" si="13"/>
        <v>0</v>
      </c>
      <c r="J262" s="153">
        <f t="shared" si="13"/>
        <v>0</v>
      </c>
      <c r="K262" s="153">
        <f t="shared" si="13"/>
        <v>0</v>
      </c>
      <c r="L262" s="153">
        <f t="shared" si="13"/>
        <v>0</v>
      </c>
      <c r="M262" s="153">
        <f t="shared" si="13"/>
        <v>0</v>
      </c>
      <c r="N262" s="153">
        <f>IF(COUNT($H262:M262)&gt;=Input!$Y$7,0, N35+N67+N99)</f>
        <v>0</v>
      </c>
      <c r="O262" s="153">
        <f>IF(COUNT($H262:N262)&gt;=Input!$Y$7,0, O35+O67+O99)</f>
        <v>0</v>
      </c>
      <c r="P262" s="153">
        <f>IF(COUNT($H262:O262)&gt;=Input!$Y$7,0, P35+P67+P99)</f>
        <v>0</v>
      </c>
      <c r="Q262" s="153">
        <f>IF(COUNT($H262:P262)&gt;=Input!$Y$7,0, Q35+Q67+Q99)</f>
        <v>0</v>
      </c>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8"/>
      <c r="BK262" s="221"/>
      <c r="BL262" s="221"/>
    </row>
    <row r="263" spans="1:64" hidden="1" outlineLevel="1">
      <c r="A263" s="9"/>
      <c r="B263" s="12"/>
      <c r="C263" s="44"/>
      <c r="D263" s="270">
        <f>Asset29</f>
        <v>0</v>
      </c>
      <c r="E263" s="12"/>
      <c r="F263" s="12"/>
      <c r="G263" s="201">
        <f t="shared" si="12"/>
        <v>0</v>
      </c>
      <c r="H263" s="153">
        <f t="shared" si="13"/>
        <v>0</v>
      </c>
      <c r="I263" s="153">
        <f t="shared" si="13"/>
        <v>0</v>
      </c>
      <c r="J263" s="153">
        <f t="shared" si="13"/>
        <v>0</v>
      </c>
      <c r="K263" s="153">
        <f t="shared" si="13"/>
        <v>0</v>
      </c>
      <c r="L263" s="153">
        <f t="shared" si="13"/>
        <v>0</v>
      </c>
      <c r="M263" s="153">
        <f t="shared" si="13"/>
        <v>0</v>
      </c>
      <c r="N263" s="153">
        <f>IF(COUNT($H263:M263)&gt;=Input!$Y$7,0, N36+N68+N100)</f>
        <v>0</v>
      </c>
      <c r="O263" s="153">
        <f>IF(COUNT($H263:N263)&gt;=Input!$Y$7,0, O36+O68+O100)</f>
        <v>0</v>
      </c>
      <c r="P263" s="153">
        <f>IF(COUNT($H263:O263)&gt;=Input!$Y$7,0, P36+P68+P100)</f>
        <v>0</v>
      </c>
      <c r="Q263" s="153">
        <f>IF(COUNT($H263:P263)&gt;=Input!$Y$7,0, Q36+Q68+Q100)</f>
        <v>0</v>
      </c>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8"/>
      <c r="BK263" s="221"/>
      <c r="BL263" s="221"/>
    </row>
    <row r="264" spans="1:64" hidden="1" outlineLevel="1">
      <c r="A264" s="9"/>
      <c r="B264" s="12"/>
      <c r="C264" s="44"/>
      <c r="D264" s="270">
        <f>Asset30</f>
        <v>0</v>
      </c>
      <c r="E264" s="12"/>
      <c r="F264" s="12"/>
      <c r="G264" s="201">
        <f>G37+G69+G101+G133+G165+G197+G229</f>
        <v>0</v>
      </c>
      <c r="H264" s="153">
        <f t="shared" si="13"/>
        <v>0</v>
      </c>
      <c r="I264" s="153">
        <f t="shared" si="13"/>
        <v>0</v>
      </c>
      <c r="J264" s="153">
        <f t="shared" si="13"/>
        <v>0</v>
      </c>
      <c r="K264" s="153">
        <f t="shared" si="13"/>
        <v>0</v>
      </c>
      <c r="L264" s="153">
        <f t="shared" si="13"/>
        <v>0</v>
      </c>
      <c r="M264" s="153">
        <f t="shared" si="13"/>
        <v>0</v>
      </c>
      <c r="N264" s="153">
        <f>IF(COUNT($H264:M264)&gt;=Input!$Y$7,0, N37+N69+N101)</f>
        <v>0</v>
      </c>
      <c r="O264" s="153">
        <f>IF(COUNT($H264:N264)&gt;=Input!$Y$7,0, O37+O69+O101)</f>
        <v>0</v>
      </c>
      <c r="P264" s="153">
        <f>IF(COUNT($H264:O264)&gt;=Input!$Y$7,0, P37+P69+P101)</f>
        <v>0</v>
      </c>
      <c r="Q264" s="153">
        <f>IF(COUNT($H264:P264)&gt;=Input!$Y$7,0, Q37+Q69+Q101)</f>
        <v>0</v>
      </c>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8"/>
      <c r="BK264" s="221"/>
      <c r="BL264" s="221"/>
    </row>
    <row r="265" spans="1:64" collapsed="1">
      <c r="A265" s="9"/>
      <c r="B265" s="12"/>
      <c r="C265" s="90"/>
      <c r="D265" s="113"/>
      <c r="E265" s="12"/>
      <c r="F265" s="12"/>
      <c r="G265" s="152"/>
      <c r="H265" s="141"/>
      <c r="I265" s="141"/>
      <c r="J265" s="141"/>
      <c r="K265" s="141"/>
      <c r="L265" s="141"/>
      <c r="M265" s="141"/>
      <c r="N265" s="100"/>
      <c r="O265" s="100"/>
      <c r="P265" s="100"/>
      <c r="Q265" s="100"/>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8"/>
      <c r="BK265" s="221"/>
      <c r="BL265" s="221"/>
    </row>
    <row r="266" spans="1:64" s="9" customFormat="1">
      <c r="B266" s="12"/>
      <c r="C266" s="90" t="s">
        <v>34</v>
      </c>
      <c r="D266" s="12"/>
      <c r="E266" s="12"/>
      <c r="F266" s="12"/>
      <c r="G266" s="114"/>
      <c r="H266" s="115"/>
      <c r="I266" s="115"/>
      <c r="J266" s="115"/>
      <c r="K266" s="115"/>
      <c r="L266" s="115">
        <f t="shared" ref="L266:Q266" si="14">SUM(L267:L296)</f>
        <v>0</v>
      </c>
      <c r="M266" s="115">
        <f>SUM(M267:M296)</f>
        <v>5.0969003598703164</v>
      </c>
      <c r="N266" s="115">
        <f t="shared" si="14"/>
        <v>0</v>
      </c>
      <c r="O266" s="115">
        <f t="shared" si="14"/>
        <v>0</v>
      </c>
      <c r="P266" s="115">
        <f t="shared" si="14"/>
        <v>0</v>
      </c>
      <c r="Q266" s="115">
        <f t="shared" si="14"/>
        <v>0</v>
      </c>
      <c r="R266" s="106"/>
      <c r="S266" s="106"/>
      <c r="T266" s="106"/>
      <c r="U266" s="106"/>
      <c r="V266" s="106"/>
      <c r="W266" s="106"/>
      <c r="X266" s="106"/>
      <c r="Y266" s="106"/>
      <c r="Z266" s="106"/>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15"/>
      <c r="BK266" s="221"/>
      <c r="BL266" s="221"/>
    </row>
    <row r="267" spans="1:64" ht="12" hidden="1" customHeight="1" outlineLevel="1">
      <c r="A267" s="9"/>
      <c r="B267" s="9"/>
      <c r="C267" s="9"/>
      <c r="D267" s="270" t="str">
        <f>Asset1</f>
        <v>Secondary</v>
      </c>
      <c r="E267" s="9"/>
      <c r="F267" s="9"/>
      <c r="G267" s="9"/>
      <c r="H267" s="111"/>
      <c r="I267" s="111"/>
      <c r="J267" s="111"/>
      <c r="K267" s="111"/>
      <c r="L267" s="111">
        <f>IF(L$234&gt;0, IF(M$234=0, 'Adjustment for previous period'!$G76, 0), 0)</f>
        <v>0</v>
      </c>
      <c r="M267" s="111">
        <f>IF(M$234&gt;0, IF(N$234=0, 'Adjustment for previous period'!$G76, 0), 0)</f>
        <v>-7.0519443967290307</v>
      </c>
      <c r="N267" s="111">
        <f>IF(N$234&gt;0, IF(O$234=0, 'Adjustment for previous period'!$G76, 0), 0)</f>
        <v>0</v>
      </c>
      <c r="O267" s="111">
        <f>IF(O$234&gt;0, IF(P$234=0, 'Adjustment for previous period'!$G76, 0), 0)</f>
        <v>0</v>
      </c>
      <c r="P267" s="111">
        <f>IF(P$234&gt;0, IF(Q$234=0, 'Adjustment for previous period'!$G76, 0), 0)</f>
        <v>0</v>
      </c>
      <c r="Q267" s="111">
        <f>IF(Q$234&gt;0, IF(R$234=0, 'Adjustment for previous period'!$G76, 0), 0)</f>
        <v>0</v>
      </c>
      <c r="R267" s="9"/>
      <c r="S267" s="12"/>
      <c r="T267" s="12"/>
      <c r="U267" s="12"/>
      <c r="V267" s="12"/>
      <c r="W267" s="12"/>
      <c r="X267" s="12"/>
      <c r="Y267" s="12"/>
      <c r="Z267" s="12"/>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ht="12" hidden="1" customHeight="1" outlineLevel="1">
      <c r="A268" s="9"/>
      <c r="B268" s="9"/>
      <c r="C268" s="9"/>
      <c r="D268" s="270" t="str">
        <f>Asset2</f>
        <v>Switchgear</v>
      </c>
      <c r="E268" s="9"/>
      <c r="F268" s="9"/>
      <c r="G268" s="9"/>
      <c r="H268" s="111"/>
      <c r="I268" s="111"/>
      <c r="J268" s="111"/>
      <c r="K268" s="111"/>
      <c r="L268" s="111">
        <f>IF(L$234&gt;0, IF(M$234=0, 'Adjustment for previous period'!$G77, 0), 0)</f>
        <v>0</v>
      </c>
      <c r="M268" s="111">
        <f>IF(M$234&gt;0, IF(N$234=0, 'Adjustment for previous period'!$G77, 0), 0)</f>
        <v>11.754964255126609</v>
      </c>
      <c r="N268" s="111">
        <f>IF(N$234&gt;0, IF(O$234=0, 'Adjustment for previous period'!$G77, 0), 0)</f>
        <v>0</v>
      </c>
      <c r="O268" s="111">
        <f>IF(O$234&gt;0, IF(P$234=0, 'Adjustment for previous period'!$G77, 0), 0)</f>
        <v>0</v>
      </c>
      <c r="P268" s="111">
        <f>IF(P$234&gt;0, IF(Q$234=0, 'Adjustment for previous period'!$G77, 0), 0)</f>
        <v>0</v>
      </c>
      <c r="Q268" s="111">
        <f>IF(Q$234&gt;0, IF(R$234=0, 'Adjustment for previous period'!$G77, 0), 0)</f>
        <v>0</v>
      </c>
      <c r="R268" s="9"/>
      <c r="S268" s="12"/>
      <c r="T268" s="12"/>
      <c r="U268" s="12"/>
      <c r="V268" s="12"/>
      <c r="W268" s="12"/>
      <c r="X268" s="12"/>
      <c r="Y268" s="12"/>
      <c r="Z268" s="12"/>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ht="12" hidden="1" customHeight="1" outlineLevel="1">
      <c r="A269" s="9"/>
      <c r="B269" s="9"/>
      <c r="C269" s="9"/>
      <c r="D269" s="270" t="str">
        <f>Asset3</f>
        <v>Transformers</v>
      </c>
      <c r="E269" s="9"/>
      <c r="F269" s="9"/>
      <c r="G269" s="9"/>
      <c r="H269" s="111"/>
      <c r="I269" s="111"/>
      <c r="J269" s="111"/>
      <c r="K269" s="111"/>
      <c r="L269" s="111">
        <f>IF(L$234&gt;0, IF(M$234=0, 'Adjustment for previous period'!$G78, 0), 0)</f>
        <v>0</v>
      </c>
      <c r="M269" s="111">
        <f>IF(M$234&gt;0, IF(N$234=0, 'Adjustment for previous period'!$G78, 0), 0)</f>
        <v>1.7997825153549396</v>
      </c>
      <c r="N269" s="111">
        <f>IF(N$234&gt;0, IF(O$234=0, 'Adjustment for previous period'!$G78, 0), 0)</f>
        <v>0</v>
      </c>
      <c r="O269" s="111">
        <f>IF(O$234&gt;0, IF(P$234=0, 'Adjustment for previous period'!$G78, 0), 0)</f>
        <v>0</v>
      </c>
      <c r="P269" s="111">
        <f>IF(P$234&gt;0, IF(Q$234=0, 'Adjustment for previous period'!$G78, 0), 0)</f>
        <v>0</v>
      </c>
      <c r="Q269" s="111">
        <f>IF(Q$234&gt;0, IF(R$234=0, 'Adjustment for previous period'!$G78, 0), 0)</f>
        <v>0</v>
      </c>
      <c r="R269" s="9"/>
      <c r="S269" s="12"/>
      <c r="T269" s="12"/>
      <c r="U269" s="12"/>
      <c r="V269" s="12"/>
      <c r="W269" s="12"/>
      <c r="X269" s="12"/>
      <c r="Y269" s="12"/>
      <c r="Z269" s="12"/>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row>
    <row r="270" spans="1:64" ht="12" hidden="1" customHeight="1" outlineLevel="1">
      <c r="A270" s="9"/>
      <c r="B270" s="9"/>
      <c r="C270" s="9"/>
      <c r="D270" s="270" t="str">
        <f>Asset4</f>
        <v>Reactive</v>
      </c>
      <c r="E270" s="9"/>
      <c r="F270" s="9"/>
      <c r="G270" s="9"/>
      <c r="H270" s="111"/>
      <c r="I270" s="111"/>
      <c r="J270" s="111"/>
      <c r="K270" s="111"/>
      <c r="L270" s="111">
        <f>IF(L$234&gt;0, IF(M$234=0, 'Adjustment for previous period'!$G79, 0), 0)</f>
        <v>0</v>
      </c>
      <c r="M270" s="111">
        <f>IF(M$234&gt;0, IF(N$234=0, 'Adjustment for previous period'!$G79, 0), 0)</f>
        <v>4.6142962155371267E-2</v>
      </c>
      <c r="N270" s="111">
        <f>IF(N$234&gt;0, IF(O$234=0, 'Adjustment for previous period'!$G79, 0), 0)</f>
        <v>0</v>
      </c>
      <c r="O270" s="111">
        <f>IF(O$234&gt;0, IF(P$234=0, 'Adjustment for previous period'!$G79, 0), 0)</f>
        <v>0</v>
      </c>
      <c r="P270" s="111">
        <f>IF(P$234&gt;0, IF(Q$234=0, 'Adjustment for previous period'!$G79, 0), 0)</f>
        <v>0</v>
      </c>
      <c r="Q270" s="111">
        <f>IF(Q$234&gt;0, IF(R$234=0, 'Adjustment for previous period'!$G79, 0), 0)</f>
        <v>0</v>
      </c>
      <c r="R270" s="9"/>
      <c r="S270" s="12"/>
      <c r="T270" s="12"/>
      <c r="U270" s="12"/>
      <c r="V270" s="12"/>
      <c r="W270" s="12"/>
      <c r="X270" s="12"/>
      <c r="Y270" s="12"/>
      <c r="Z270" s="12"/>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row>
    <row r="271" spans="1:64" ht="12" hidden="1" customHeight="1" outlineLevel="1">
      <c r="A271" s="9"/>
      <c r="B271" s="9"/>
      <c r="C271" s="9"/>
      <c r="D271" s="270" t="str">
        <f>Asset5</f>
        <v>Towers and Conductor</v>
      </c>
      <c r="E271" s="9"/>
      <c r="F271" s="9"/>
      <c r="G271" s="9"/>
      <c r="H271" s="111"/>
      <c r="I271" s="111"/>
      <c r="J271" s="111"/>
      <c r="K271" s="111"/>
      <c r="L271" s="111">
        <f>IF(L$234&gt;0, IF(M$234=0, 'Adjustment for previous period'!$G80, 0), 0)</f>
        <v>0</v>
      </c>
      <c r="M271" s="111">
        <f>IF(M$234&gt;0, IF(N$234=0, 'Adjustment for previous period'!$G80, 0), 0)</f>
        <v>-4.0823386317381383</v>
      </c>
      <c r="N271" s="111">
        <f>IF(N$234&gt;0, IF(O$234=0, 'Adjustment for previous period'!$G80, 0), 0)</f>
        <v>0</v>
      </c>
      <c r="O271" s="111">
        <f>IF(O$234&gt;0, IF(P$234=0, 'Adjustment for previous period'!$G80, 0), 0)</f>
        <v>0</v>
      </c>
      <c r="P271" s="111">
        <f>IF(P$234&gt;0, IF(Q$234=0, 'Adjustment for previous period'!$G80, 0), 0)</f>
        <v>0</v>
      </c>
      <c r="Q271" s="111">
        <f>IF(Q$234&gt;0, IF(R$234=0, 'Adjustment for previous period'!$G80, 0), 0)</f>
        <v>0</v>
      </c>
      <c r="R271" s="9"/>
      <c r="S271" s="12"/>
      <c r="T271" s="12"/>
      <c r="U271" s="12"/>
      <c r="V271" s="12"/>
      <c r="W271" s="12"/>
      <c r="X271" s="12"/>
      <c r="Y271" s="12"/>
      <c r="Z271" s="12"/>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row>
    <row r="272" spans="1:64" ht="12" hidden="1" customHeight="1" outlineLevel="1">
      <c r="A272" s="9"/>
      <c r="B272" s="9"/>
      <c r="C272" s="9"/>
      <c r="D272" s="270" t="str">
        <f>Asset6</f>
        <v>Establishment</v>
      </c>
      <c r="E272" s="9"/>
      <c r="F272" s="9"/>
      <c r="G272" s="9"/>
      <c r="H272" s="111"/>
      <c r="I272" s="111"/>
      <c r="J272" s="111"/>
      <c r="K272" s="111"/>
      <c r="L272" s="111">
        <f>IF(L$234&gt;0, IF(M$234=0, 'Adjustment for previous period'!$G81, 0), 0)</f>
        <v>0</v>
      </c>
      <c r="M272" s="111">
        <f>IF(M$234&gt;0, IF(N$234=0, 'Adjustment for previous period'!$G81, 0), 0)</f>
        <v>5.0723348036652798</v>
      </c>
      <c r="N272" s="111">
        <f>IF(N$234&gt;0, IF(O$234=0, 'Adjustment for previous period'!$G81, 0), 0)</f>
        <v>0</v>
      </c>
      <c r="O272" s="111">
        <f>IF(O$234&gt;0, IF(P$234=0, 'Adjustment for previous period'!$G81, 0), 0)</f>
        <v>0</v>
      </c>
      <c r="P272" s="111">
        <f>IF(P$234&gt;0, IF(Q$234=0, 'Adjustment for previous period'!$G81, 0), 0)</f>
        <v>0</v>
      </c>
      <c r="Q272" s="111">
        <f>IF(Q$234&gt;0, IF(R$234=0, 'Adjustment for previous period'!$G81, 0), 0)</f>
        <v>0</v>
      </c>
      <c r="R272" s="9"/>
      <c r="S272" s="12"/>
      <c r="T272" s="12"/>
      <c r="U272" s="12"/>
      <c r="V272" s="12"/>
      <c r="W272" s="12"/>
      <c r="X272" s="12"/>
      <c r="Y272" s="12"/>
      <c r="Z272" s="12"/>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row>
    <row r="273" spans="1:64" ht="12" hidden="1" customHeight="1" outlineLevel="1">
      <c r="A273" s="9"/>
      <c r="B273" s="9"/>
      <c r="C273" s="9"/>
      <c r="D273" s="270" t="str">
        <f>Asset7</f>
        <v>Communications</v>
      </c>
      <c r="E273" s="9"/>
      <c r="F273" s="9"/>
      <c r="G273" s="9"/>
      <c r="H273" s="111"/>
      <c r="I273" s="111"/>
      <c r="J273" s="111"/>
      <c r="K273" s="111"/>
      <c r="L273" s="111">
        <f>IF(L$234&gt;0, IF(M$234=0, 'Adjustment for previous period'!$G82, 0), 0)</f>
        <v>0</v>
      </c>
      <c r="M273" s="111">
        <f>IF(M$234&gt;0, IF(N$234=0, 'Adjustment for previous period'!$G82, 0), 0)</f>
        <v>-0.69375195361283293</v>
      </c>
      <c r="N273" s="111">
        <f>IF(N$234&gt;0, IF(O$234=0, 'Adjustment for previous period'!$G82, 0), 0)</f>
        <v>0</v>
      </c>
      <c r="O273" s="111">
        <f>IF(O$234&gt;0, IF(P$234=0, 'Adjustment for previous period'!$G82, 0), 0)</f>
        <v>0</v>
      </c>
      <c r="P273" s="111">
        <f>IF(P$234&gt;0, IF(Q$234=0, 'Adjustment for previous period'!$G82, 0), 0)</f>
        <v>0</v>
      </c>
      <c r="Q273" s="111">
        <f>IF(Q$234&gt;0, IF(R$234=0, 'Adjustment for previous period'!$G82, 0), 0)</f>
        <v>0</v>
      </c>
      <c r="R273" s="9"/>
      <c r="S273" s="12"/>
      <c r="T273" s="12"/>
      <c r="U273" s="12"/>
      <c r="V273" s="12"/>
      <c r="W273" s="12"/>
      <c r="X273" s="12"/>
      <c r="Y273" s="12"/>
      <c r="Z273" s="12"/>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row>
    <row r="274" spans="1:64" ht="12" hidden="1" customHeight="1" outlineLevel="1">
      <c r="A274" s="9"/>
      <c r="B274" s="9"/>
      <c r="C274" s="9"/>
      <c r="D274" s="270" t="str">
        <f>Asset8</f>
        <v>Inventory</v>
      </c>
      <c r="E274" s="9"/>
      <c r="F274" s="9"/>
      <c r="G274" s="9"/>
      <c r="H274" s="111"/>
      <c r="I274" s="111"/>
      <c r="J274" s="111"/>
      <c r="K274" s="111"/>
      <c r="L274" s="111">
        <f>IF(L$234&gt;0, IF(M$234=0, 'Adjustment for previous period'!$G83, 0), 0)</f>
        <v>0</v>
      </c>
      <c r="M274" s="111">
        <f>IF(M$234&gt;0, IF(N$234=0, 'Adjustment for previous period'!$G83, 0), 0)</f>
        <v>0</v>
      </c>
      <c r="N274" s="111">
        <f>IF(N$234&gt;0, IF(O$234=0, 'Adjustment for previous period'!$G83, 0), 0)</f>
        <v>0</v>
      </c>
      <c r="O274" s="111">
        <f>IF(O$234&gt;0, IF(P$234=0, 'Adjustment for previous period'!$G83, 0), 0)</f>
        <v>0</v>
      </c>
      <c r="P274" s="111">
        <f>IF(P$234&gt;0, IF(Q$234=0, 'Adjustment for previous period'!$G83, 0), 0)</f>
        <v>0</v>
      </c>
      <c r="Q274" s="111">
        <f>IF(Q$234&gt;0, IF(R$234=0, 'Adjustment for previous period'!$G83, 0), 0)</f>
        <v>0</v>
      </c>
      <c r="R274" s="9"/>
      <c r="S274" s="12"/>
      <c r="T274" s="12"/>
      <c r="U274" s="12"/>
      <c r="V274" s="12"/>
      <c r="W274" s="12"/>
      <c r="X274" s="12"/>
      <c r="Y274" s="12"/>
      <c r="Z274" s="12"/>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row>
    <row r="275" spans="1:64" ht="12" hidden="1" customHeight="1" outlineLevel="1">
      <c r="A275" s="9"/>
      <c r="B275" s="9"/>
      <c r="C275" s="9"/>
      <c r="D275" s="270" t="str">
        <f>Asset9</f>
        <v>IT</v>
      </c>
      <c r="E275" s="9"/>
      <c r="F275" s="9"/>
      <c r="G275" s="9"/>
      <c r="H275" s="111"/>
      <c r="I275" s="111"/>
      <c r="J275" s="111"/>
      <c r="K275" s="111"/>
      <c r="L275" s="111">
        <f>IF(L$234&gt;0, IF(M$234=0, 'Adjustment for previous period'!$G84, 0), 0)</f>
        <v>0</v>
      </c>
      <c r="M275" s="111">
        <f>IF(M$234&gt;0, IF(N$234=0, 'Adjustment for previous period'!$G84, 0), 0)</f>
        <v>-1.570365911833191</v>
      </c>
      <c r="N275" s="111">
        <f>IF(N$234&gt;0, IF(O$234=0, 'Adjustment for previous period'!$G84, 0), 0)</f>
        <v>0</v>
      </c>
      <c r="O275" s="111">
        <f>IF(O$234&gt;0, IF(P$234=0, 'Adjustment for previous period'!$G84, 0), 0)</f>
        <v>0</v>
      </c>
      <c r="P275" s="111">
        <f>IF(P$234&gt;0, IF(Q$234=0, 'Adjustment for previous period'!$G84, 0), 0)</f>
        <v>0</v>
      </c>
      <c r="Q275" s="111">
        <f>IF(Q$234&gt;0, IF(R$234=0, 'Adjustment for previous period'!$G84, 0), 0)</f>
        <v>0</v>
      </c>
      <c r="R275" s="9"/>
      <c r="S275" s="12"/>
      <c r="T275" s="12"/>
      <c r="U275" s="12"/>
      <c r="V275" s="12"/>
      <c r="W275" s="12"/>
      <c r="X275" s="12"/>
      <c r="Y275" s="12"/>
      <c r="Z275" s="12"/>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row>
    <row r="276" spans="1:64" ht="12" hidden="1" customHeight="1" outlineLevel="1">
      <c r="A276" s="9"/>
      <c r="B276" s="9"/>
      <c r="C276" s="9"/>
      <c r="D276" s="270" t="str">
        <f>Asset10</f>
        <v>Vehicles</v>
      </c>
      <c r="E276" s="9"/>
      <c r="F276" s="9"/>
      <c r="G276" s="9"/>
      <c r="H276" s="111"/>
      <c r="I276" s="111"/>
      <c r="J276" s="111"/>
      <c r="K276" s="111"/>
      <c r="L276" s="111">
        <f>IF(L$234&gt;0, IF(M$234=0, 'Adjustment for previous period'!$G85, 0), 0)</f>
        <v>0</v>
      </c>
      <c r="M276" s="111">
        <f>IF(M$234&gt;0, IF(N$234=0, 'Adjustment for previous period'!$G85, 0), 0)</f>
        <v>0.21303147933975342</v>
      </c>
      <c r="N276" s="111">
        <f>IF(N$234&gt;0, IF(O$234=0, 'Adjustment for previous period'!$G85, 0), 0)</f>
        <v>0</v>
      </c>
      <c r="O276" s="111">
        <f>IF(O$234&gt;0, IF(P$234=0, 'Adjustment for previous period'!$G85, 0), 0)</f>
        <v>0</v>
      </c>
      <c r="P276" s="111">
        <f>IF(P$234&gt;0, IF(Q$234=0, 'Adjustment for previous period'!$G85, 0), 0)</f>
        <v>0</v>
      </c>
      <c r="Q276" s="111">
        <f>IF(Q$234&gt;0, IF(R$234=0, 'Adjustment for previous period'!$G85, 0), 0)</f>
        <v>0</v>
      </c>
      <c r="R276" s="9"/>
      <c r="S276" s="12"/>
      <c r="T276" s="12"/>
      <c r="U276" s="12"/>
      <c r="V276" s="12"/>
      <c r="W276" s="12"/>
      <c r="X276" s="12"/>
      <c r="Y276" s="12"/>
      <c r="Z276" s="12"/>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row>
    <row r="277" spans="1:64" ht="12" hidden="1" customHeight="1" outlineLevel="1">
      <c r="A277" s="9"/>
      <c r="B277" s="9"/>
      <c r="C277" s="9"/>
      <c r="D277" s="270" t="str">
        <f>Asset11</f>
        <v>other</v>
      </c>
      <c r="E277" s="9"/>
      <c r="F277" s="9"/>
      <c r="G277" s="9"/>
      <c r="H277" s="111"/>
      <c r="I277" s="111"/>
      <c r="J277" s="111"/>
      <c r="K277" s="111"/>
      <c r="L277" s="111">
        <f>IF(L$234&gt;0, IF(M$234=0, 'Adjustment for previous period'!$G86, 0), 0)</f>
        <v>0</v>
      </c>
      <c r="M277" s="111">
        <f>IF(M$234&gt;0, IF(N$234=0, 'Adjustment for previous period'!$G86, 0), 0)</f>
        <v>-0.36980460997910347</v>
      </c>
      <c r="N277" s="111">
        <f>IF(N$234&gt;0, IF(O$234=0, 'Adjustment for previous period'!$G86, 0), 0)</f>
        <v>0</v>
      </c>
      <c r="O277" s="111">
        <f>IF(O$234&gt;0, IF(P$234=0, 'Adjustment for previous period'!$G86, 0), 0)</f>
        <v>0</v>
      </c>
      <c r="P277" s="111">
        <f>IF(P$234&gt;0, IF(Q$234=0, 'Adjustment for previous period'!$G86, 0), 0)</f>
        <v>0</v>
      </c>
      <c r="Q277" s="111">
        <f>IF(Q$234&gt;0, IF(R$234=0, 'Adjustment for previous period'!$G86, 0), 0)</f>
        <v>0</v>
      </c>
      <c r="R277" s="9"/>
      <c r="S277" s="12"/>
      <c r="T277" s="12"/>
      <c r="U277" s="12"/>
      <c r="V277" s="12"/>
      <c r="W277" s="12"/>
      <c r="X277" s="12"/>
      <c r="Y277" s="12"/>
      <c r="Z277" s="12"/>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row>
    <row r="278" spans="1:64" ht="12" hidden="1" customHeight="1" outlineLevel="1">
      <c r="A278" s="9"/>
      <c r="B278" s="9"/>
      <c r="C278" s="9"/>
      <c r="D278" s="270" t="str">
        <f>Asset12</f>
        <v>premises</v>
      </c>
      <c r="E278" s="9"/>
      <c r="F278" s="9"/>
      <c r="G278" s="9"/>
      <c r="H278" s="111"/>
      <c r="I278" s="111"/>
      <c r="J278" s="111"/>
      <c r="K278" s="111"/>
      <c r="L278" s="111">
        <f>IF(L$234&gt;0, IF(M$234=0, 'Adjustment for previous period'!$G87, 0), 0)</f>
        <v>0</v>
      </c>
      <c r="M278" s="111">
        <f>IF(M$234&gt;0, IF(N$234=0, 'Adjustment for previous period'!$G87, 0), 0)</f>
        <v>-2.1150151879339774E-2</v>
      </c>
      <c r="N278" s="111">
        <f>IF(N$234&gt;0, IF(O$234=0, 'Adjustment for previous period'!$G87, 0), 0)</f>
        <v>0</v>
      </c>
      <c r="O278" s="111">
        <f>IF(O$234&gt;0, IF(P$234=0, 'Adjustment for previous period'!$G87, 0), 0)</f>
        <v>0</v>
      </c>
      <c r="P278" s="111">
        <f>IF(P$234&gt;0, IF(Q$234=0, 'Adjustment for previous period'!$G87, 0), 0)</f>
        <v>0</v>
      </c>
      <c r="Q278" s="111">
        <f>IF(Q$234&gt;0, IF(R$234=0, 'Adjustment for previous period'!$G87, 0), 0)</f>
        <v>0</v>
      </c>
      <c r="R278" s="9"/>
      <c r="S278" s="12"/>
      <c r="T278" s="12"/>
      <c r="U278" s="12"/>
      <c r="V278" s="12"/>
      <c r="W278" s="12"/>
      <c r="X278" s="12"/>
      <c r="Y278" s="12"/>
      <c r="Z278" s="12"/>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row>
    <row r="279" spans="1:64" ht="12" hidden="1" customHeight="1" outlineLevel="1">
      <c r="A279" s="9"/>
      <c r="B279" s="9"/>
      <c r="C279" s="9"/>
      <c r="D279" s="270" t="str">
        <f>Asset13</f>
        <v>Land</v>
      </c>
      <c r="E279" s="9"/>
      <c r="F279" s="9"/>
      <c r="G279" s="9"/>
      <c r="H279" s="111"/>
      <c r="I279" s="111"/>
      <c r="J279" s="111"/>
      <c r="K279" s="111"/>
      <c r="L279" s="111">
        <f>IF(L$234&gt;0, IF(M$234=0, 'Adjustment for previous period'!$G88, 0), 0)</f>
        <v>0</v>
      </c>
      <c r="M279" s="111">
        <f>IF(M$234&gt;0, IF(N$234=0, 'Adjustment for previous period'!$G88, 0), 0)</f>
        <v>0</v>
      </c>
      <c r="N279" s="111">
        <f>IF(N$234&gt;0, IF(O$234=0, 'Adjustment for previous period'!$G88, 0), 0)</f>
        <v>0</v>
      </c>
      <c r="O279" s="111">
        <f>IF(O$234&gt;0, IF(P$234=0, 'Adjustment for previous period'!$G88, 0), 0)</f>
        <v>0</v>
      </c>
      <c r="P279" s="111">
        <f>IF(P$234&gt;0, IF(Q$234=0, 'Adjustment for previous period'!$G88, 0), 0)</f>
        <v>0</v>
      </c>
      <c r="Q279" s="111">
        <f>IF(Q$234&gt;0, IF(R$234=0, 'Adjustment for previous period'!$G88, 0), 0)</f>
        <v>0</v>
      </c>
      <c r="R279" s="9"/>
      <c r="S279" s="12"/>
      <c r="T279" s="12"/>
      <c r="U279" s="12"/>
      <c r="V279" s="12"/>
      <c r="W279" s="12"/>
      <c r="X279" s="12"/>
      <c r="Y279" s="12"/>
      <c r="Z279" s="12"/>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row>
    <row r="280" spans="1:64" ht="12" hidden="1" customHeight="1" outlineLevel="1">
      <c r="A280" s="9"/>
      <c r="B280" s="9"/>
      <c r="C280" s="9"/>
      <c r="D280" s="270" t="str">
        <f>Asset14</f>
        <v>Easements</v>
      </c>
      <c r="E280" s="9"/>
      <c r="F280" s="9"/>
      <c r="G280" s="9"/>
      <c r="H280" s="111"/>
      <c r="I280" s="111"/>
      <c r="J280" s="111"/>
      <c r="K280" s="111"/>
      <c r="L280" s="111">
        <f>IF(L$234&gt;0, IF(M$234=0, 'Adjustment for previous period'!$G89, 0), 0)</f>
        <v>0</v>
      </c>
      <c r="M280" s="111">
        <f>IF(M$234&gt;0, IF(N$234=0, 'Adjustment for previous period'!$G89, 0), 0)</f>
        <v>0</v>
      </c>
      <c r="N280" s="111">
        <f>IF(N$234&gt;0, IF(O$234=0, 'Adjustment for previous period'!$G89, 0), 0)</f>
        <v>0</v>
      </c>
      <c r="O280" s="111">
        <f>IF(O$234&gt;0, IF(P$234=0, 'Adjustment for previous period'!$G89, 0), 0)</f>
        <v>0</v>
      </c>
      <c r="P280" s="111">
        <f>IF(P$234&gt;0, IF(Q$234=0, 'Adjustment for previous period'!$G89, 0), 0)</f>
        <v>0</v>
      </c>
      <c r="Q280" s="111">
        <f>IF(Q$234&gt;0, IF(R$234=0, 'Adjustment for previous period'!$G89, 0), 0)</f>
        <v>0</v>
      </c>
      <c r="R280" s="9"/>
      <c r="S280" s="12"/>
      <c r="T280" s="12"/>
      <c r="U280" s="12"/>
      <c r="V280" s="12"/>
      <c r="W280" s="12"/>
      <c r="X280" s="12"/>
      <c r="Y280" s="12"/>
      <c r="Z280" s="12"/>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row>
    <row r="281" spans="1:64" ht="12" hidden="1" customHeight="1" outlineLevel="1">
      <c r="A281" s="9"/>
      <c r="B281" s="9"/>
      <c r="C281" s="9"/>
      <c r="D281" s="270">
        <f>Asset15</f>
        <v>0</v>
      </c>
      <c r="E281" s="9"/>
      <c r="F281" s="9"/>
      <c r="G281" s="9"/>
      <c r="H281" s="111"/>
      <c r="I281" s="111"/>
      <c r="J281" s="111"/>
      <c r="K281" s="111"/>
      <c r="L281" s="111">
        <f>IF(L$234&gt;0, IF(M$234=0, 'Adjustment for previous period'!$G90, 0), 0)</f>
        <v>0</v>
      </c>
      <c r="M281" s="111">
        <f>IF(M$234&gt;0, IF(N$234=0, 'Adjustment for previous period'!$G90, 0), 0)</f>
        <v>0</v>
      </c>
      <c r="N281" s="111">
        <f>IF(N$234&gt;0, IF(O$234=0, 'Adjustment for previous period'!$G90, 0), 0)</f>
        <v>0</v>
      </c>
      <c r="O281" s="111">
        <f>IF(O$234&gt;0, IF(P$234=0, 'Adjustment for previous period'!$G90, 0), 0)</f>
        <v>0</v>
      </c>
      <c r="P281" s="111">
        <f>IF(P$234&gt;0, IF(Q$234=0, 'Adjustment for previous period'!$G90, 0), 0)</f>
        <v>0</v>
      </c>
      <c r="Q281" s="111">
        <f>IF(Q$234&gt;0, IF(R$234=0, 'Adjustment for previous period'!$G90, 0), 0)</f>
        <v>0</v>
      </c>
      <c r="R281" s="9"/>
      <c r="S281" s="12"/>
      <c r="T281" s="12"/>
      <c r="U281" s="12"/>
      <c r="V281" s="12"/>
      <c r="W281" s="12"/>
      <c r="X281" s="12"/>
      <c r="Y281" s="12"/>
      <c r="Z281" s="12"/>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row>
    <row r="282" spans="1:64" ht="12" hidden="1" customHeight="1" outlineLevel="1">
      <c r="A282" s="9"/>
      <c r="B282" s="9"/>
      <c r="C282" s="9"/>
      <c r="D282" s="270">
        <f>Asset16</f>
        <v>0</v>
      </c>
      <c r="E282" s="9"/>
      <c r="F282" s="9"/>
      <c r="G282" s="9"/>
      <c r="H282" s="111"/>
      <c r="I282" s="111"/>
      <c r="J282" s="111"/>
      <c r="K282" s="111"/>
      <c r="L282" s="111">
        <f>IF(L$234&gt;0, IF(M$234=0, 'Adjustment for previous period'!$G91, 0), 0)</f>
        <v>0</v>
      </c>
      <c r="M282" s="111">
        <f>IF(M$234&gt;0, IF(N$234=0, 'Adjustment for previous period'!$G91, 0), 0)</f>
        <v>0</v>
      </c>
      <c r="N282" s="111">
        <f>IF(N$234&gt;0, IF(O$234=0, 'Adjustment for previous period'!$G91, 0), 0)</f>
        <v>0</v>
      </c>
      <c r="O282" s="111">
        <f>IF(O$234&gt;0, IF(P$234=0, 'Adjustment for previous period'!$G91, 0), 0)</f>
        <v>0</v>
      </c>
      <c r="P282" s="111">
        <f>IF(P$234&gt;0, IF(Q$234=0, 'Adjustment for previous period'!$G91, 0), 0)</f>
        <v>0</v>
      </c>
      <c r="Q282" s="111">
        <f>IF(Q$234&gt;0, IF(R$234=0, 'Adjustment for previous period'!$G91, 0), 0)</f>
        <v>0</v>
      </c>
      <c r="R282" s="9"/>
      <c r="S282" s="12"/>
      <c r="T282" s="12"/>
      <c r="U282" s="12"/>
      <c r="V282" s="12"/>
      <c r="W282" s="12"/>
      <c r="X282" s="12"/>
      <c r="Y282" s="12"/>
      <c r="Z282" s="12"/>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21"/>
      <c r="BK282" s="221"/>
      <c r="BL282" s="221"/>
    </row>
    <row r="283" spans="1:64" ht="12" hidden="1" customHeight="1" outlineLevel="1">
      <c r="A283" s="9"/>
      <c r="B283" s="9"/>
      <c r="C283" s="9"/>
      <c r="D283" s="270">
        <f>Asset17</f>
        <v>0</v>
      </c>
      <c r="E283" s="9"/>
      <c r="F283" s="9"/>
      <c r="G283" s="9"/>
      <c r="H283" s="111"/>
      <c r="I283" s="111"/>
      <c r="J283" s="111"/>
      <c r="K283" s="111"/>
      <c r="L283" s="111">
        <f>IF(L$234&gt;0, IF(M$234=0, 'Adjustment for previous period'!$G92, 0), 0)</f>
        <v>0</v>
      </c>
      <c r="M283" s="111">
        <f>IF(M$234&gt;0, IF(N$234=0, 'Adjustment for previous period'!$G92, 0), 0)</f>
        <v>0</v>
      </c>
      <c r="N283" s="111">
        <f>IF(N$234&gt;0, IF(O$234=0, 'Adjustment for previous period'!$G92, 0), 0)</f>
        <v>0</v>
      </c>
      <c r="O283" s="111">
        <f>IF(O$234&gt;0, IF(P$234=0, 'Adjustment for previous period'!$G92, 0), 0)</f>
        <v>0</v>
      </c>
      <c r="P283" s="111">
        <f>IF(P$234&gt;0, IF(Q$234=0, 'Adjustment for previous period'!$G92, 0), 0)</f>
        <v>0</v>
      </c>
      <c r="Q283" s="111">
        <f>IF(Q$234&gt;0, IF(R$234=0, 'Adjustment for previous period'!$G92, 0), 0)</f>
        <v>0</v>
      </c>
      <c r="R283" s="9"/>
      <c r="S283" s="12"/>
      <c r="T283" s="12"/>
      <c r="U283" s="12"/>
      <c r="V283" s="12"/>
      <c r="W283" s="12"/>
      <c r="X283" s="12"/>
      <c r="Y283" s="12"/>
      <c r="Z283" s="12"/>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21"/>
      <c r="BK283" s="221"/>
      <c r="BL283" s="221"/>
    </row>
    <row r="284" spans="1:64" ht="12" hidden="1" customHeight="1" outlineLevel="1">
      <c r="A284" s="9"/>
      <c r="B284" s="9"/>
      <c r="C284" s="9"/>
      <c r="D284" s="270">
        <f>Asset18</f>
        <v>0</v>
      </c>
      <c r="E284" s="9"/>
      <c r="F284" s="9"/>
      <c r="G284" s="9"/>
      <c r="H284" s="111"/>
      <c r="I284" s="111"/>
      <c r="J284" s="111"/>
      <c r="K284" s="111"/>
      <c r="L284" s="111">
        <f>IF(L$234&gt;0, IF(M$234=0, 'Adjustment for previous period'!$G93, 0), 0)</f>
        <v>0</v>
      </c>
      <c r="M284" s="111">
        <f>IF(M$234&gt;0, IF(N$234=0, 'Adjustment for previous period'!$G93, 0), 0)</f>
        <v>0</v>
      </c>
      <c r="N284" s="111">
        <f>IF(N$234&gt;0, IF(O$234=0, 'Adjustment for previous period'!$G93, 0), 0)</f>
        <v>0</v>
      </c>
      <c r="O284" s="111">
        <f>IF(O$234&gt;0, IF(P$234=0, 'Adjustment for previous period'!$G93, 0), 0)</f>
        <v>0</v>
      </c>
      <c r="P284" s="111">
        <f>IF(P$234&gt;0, IF(Q$234=0, 'Adjustment for previous period'!$G93, 0), 0)</f>
        <v>0</v>
      </c>
      <c r="Q284" s="111">
        <f>IF(Q$234&gt;0, IF(R$234=0, 'Adjustment for previous period'!$G93, 0), 0)</f>
        <v>0</v>
      </c>
      <c r="R284" s="9"/>
      <c r="S284" s="12"/>
      <c r="T284" s="12"/>
      <c r="U284" s="12"/>
      <c r="V284" s="12"/>
      <c r="W284" s="12"/>
      <c r="X284" s="12"/>
      <c r="Y284" s="12"/>
      <c r="Z284" s="12"/>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21"/>
      <c r="BK284" s="221"/>
      <c r="BL284" s="221"/>
    </row>
    <row r="285" spans="1:64" ht="12" hidden="1" customHeight="1" outlineLevel="1">
      <c r="A285" s="9"/>
      <c r="B285" s="9"/>
      <c r="C285" s="9"/>
      <c r="D285" s="270">
        <f>Asset19</f>
        <v>0</v>
      </c>
      <c r="E285" s="9"/>
      <c r="F285" s="9"/>
      <c r="G285" s="9"/>
      <c r="H285" s="111"/>
      <c r="I285" s="111"/>
      <c r="J285" s="111"/>
      <c r="K285" s="111"/>
      <c r="L285" s="111">
        <f>IF(L$234&gt;0, IF(M$234=0, 'Adjustment for previous period'!$G94, 0), 0)</f>
        <v>0</v>
      </c>
      <c r="M285" s="111">
        <f>IF(M$234&gt;0, IF(N$234=0, 'Adjustment for previous period'!$G94, 0), 0)</f>
        <v>0</v>
      </c>
      <c r="N285" s="111">
        <f>IF(N$234&gt;0, IF(O$234=0, 'Adjustment for previous period'!$G94, 0), 0)</f>
        <v>0</v>
      </c>
      <c r="O285" s="111">
        <f>IF(O$234&gt;0, IF(P$234=0, 'Adjustment for previous period'!$G94, 0), 0)</f>
        <v>0</v>
      </c>
      <c r="P285" s="111">
        <f>IF(P$234&gt;0, IF(Q$234=0, 'Adjustment for previous period'!$G94, 0), 0)</f>
        <v>0</v>
      </c>
      <c r="Q285" s="111">
        <f>IF(Q$234&gt;0, IF(R$234=0, 'Adjustment for previous period'!$G94, 0), 0)</f>
        <v>0</v>
      </c>
      <c r="R285" s="9"/>
      <c r="S285" s="12"/>
      <c r="T285" s="12"/>
      <c r="U285" s="12"/>
      <c r="V285" s="12"/>
      <c r="W285" s="12"/>
      <c r="X285" s="12"/>
      <c r="Y285" s="12"/>
      <c r="Z285" s="12"/>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row>
    <row r="286" spans="1:64" ht="12" hidden="1" customHeight="1" outlineLevel="1">
      <c r="A286" s="9"/>
      <c r="B286" s="9"/>
      <c r="C286" s="9"/>
      <c r="D286" s="270">
        <f>Asset20</f>
        <v>0</v>
      </c>
      <c r="E286" s="9"/>
      <c r="F286" s="9"/>
      <c r="G286" s="9"/>
      <c r="H286" s="111"/>
      <c r="I286" s="111"/>
      <c r="J286" s="111"/>
      <c r="K286" s="111"/>
      <c r="L286" s="111">
        <f>IF(L$234&gt;0, IF(M$234=0, 'Adjustment for previous period'!$G95, 0), 0)</f>
        <v>0</v>
      </c>
      <c r="M286" s="111">
        <f>IF(M$234&gt;0, IF(N$234=0, 'Adjustment for previous period'!$G95, 0), 0)</f>
        <v>0</v>
      </c>
      <c r="N286" s="111">
        <f>IF(N$234&gt;0, IF(O$234=0, 'Adjustment for previous period'!$G95, 0), 0)</f>
        <v>0</v>
      </c>
      <c r="O286" s="111">
        <f>IF(O$234&gt;0, IF(P$234=0, 'Adjustment for previous period'!$G95, 0), 0)</f>
        <v>0</v>
      </c>
      <c r="P286" s="111">
        <f>IF(P$234&gt;0, IF(Q$234=0, 'Adjustment for previous period'!$G95, 0), 0)</f>
        <v>0</v>
      </c>
      <c r="Q286" s="111">
        <f>IF(Q$234&gt;0, IF(R$234=0, 'Adjustment for previous period'!$G95, 0), 0)</f>
        <v>0</v>
      </c>
      <c r="R286" s="9"/>
      <c r="S286" s="12"/>
      <c r="T286" s="12"/>
      <c r="U286" s="12"/>
      <c r="V286" s="12"/>
      <c r="W286" s="12"/>
      <c r="X286" s="12"/>
      <c r="Y286" s="12"/>
      <c r="Z286" s="12"/>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row>
    <row r="287" spans="1:64" ht="12" hidden="1" customHeight="1" outlineLevel="1">
      <c r="A287" s="9"/>
      <c r="B287" s="9"/>
      <c r="C287" s="9"/>
      <c r="D287" s="270">
        <f>Asset21</f>
        <v>0</v>
      </c>
      <c r="E287" s="9"/>
      <c r="F287" s="9"/>
      <c r="G287" s="9"/>
      <c r="H287" s="111"/>
      <c r="I287" s="111"/>
      <c r="J287" s="111"/>
      <c r="K287" s="111"/>
      <c r="L287" s="111">
        <f>IF(L$234&gt;0, IF(M$234=0, 'Adjustment for previous period'!$G96, 0), 0)</f>
        <v>0</v>
      </c>
      <c r="M287" s="111">
        <f>IF(M$234&gt;0, IF(N$234=0, 'Adjustment for previous period'!$G96, 0), 0)</f>
        <v>0</v>
      </c>
      <c r="N287" s="111">
        <f>IF(N$234&gt;0, IF(O$234=0, 'Adjustment for previous period'!$G96, 0), 0)</f>
        <v>0</v>
      </c>
      <c r="O287" s="111">
        <f>IF(O$234&gt;0, IF(P$234=0, 'Adjustment for previous period'!$G96, 0), 0)</f>
        <v>0</v>
      </c>
      <c r="P287" s="111">
        <f>IF(P$234&gt;0, IF(Q$234=0, 'Adjustment for previous period'!$G96, 0), 0)</f>
        <v>0</v>
      </c>
      <c r="Q287" s="111">
        <f>IF(Q$234&gt;0, IF(R$234=0, 'Adjustment for previous period'!$G96, 0), 0)</f>
        <v>0</v>
      </c>
      <c r="R287" s="9"/>
      <c r="S287" s="12"/>
      <c r="T287" s="12"/>
      <c r="U287" s="12"/>
      <c r="V287" s="12"/>
      <c r="W287" s="12"/>
      <c r="X287" s="12"/>
      <c r="Y287" s="12"/>
      <c r="Z287" s="12"/>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row>
    <row r="288" spans="1:64" ht="12" hidden="1" customHeight="1" outlineLevel="1">
      <c r="A288" s="9"/>
      <c r="B288" s="9"/>
      <c r="C288" s="9"/>
      <c r="D288" s="270">
        <f>Asset22</f>
        <v>0</v>
      </c>
      <c r="E288" s="9"/>
      <c r="F288" s="9"/>
      <c r="G288" s="9"/>
      <c r="H288" s="111"/>
      <c r="I288" s="111"/>
      <c r="J288" s="111"/>
      <c r="K288" s="111"/>
      <c r="L288" s="111">
        <f>IF(L$234&gt;0, IF(M$234=0, 'Adjustment for previous period'!$G97, 0), 0)</f>
        <v>0</v>
      </c>
      <c r="M288" s="111">
        <f>IF(M$234&gt;0, IF(N$234=0, 'Adjustment for previous period'!$G97, 0), 0)</f>
        <v>0</v>
      </c>
      <c r="N288" s="111">
        <f>IF(N$234&gt;0, IF(O$234=0, 'Adjustment for previous period'!$G97, 0), 0)</f>
        <v>0</v>
      </c>
      <c r="O288" s="111">
        <f>IF(O$234&gt;0, IF(P$234=0, 'Adjustment for previous period'!$G97, 0), 0)</f>
        <v>0</v>
      </c>
      <c r="P288" s="111">
        <f>IF(P$234&gt;0, IF(Q$234=0, 'Adjustment for previous period'!$G97, 0), 0)</f>
        <v>0</v>
      </c>
      <c r="Q288" s="111">
        <f>IF(Q$234&gt;0, IF(R$234=0, 'Adjustment for previous period'!$G97, 0), 0)</f>
        <v>0</v>
      </c>
      <c r="R288" s="9"/>
      <c r="S288" s="12"/>
      <c r="T288" s="12"/>
      <c r="U288" s="12"/>
      <c r="V288" s="12"/>
      <c r="W288" s="12"/>
      <c r="X288" s="12"/>
      <c r="Y288" s="12"/>
      <c r="Z288" s="12"/>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row>
    <row r="289" spans="1:64" ht="12" hidden="1" customHeight="1" outlineLevel="1">
      <c r="A289" s="9"/>
      <c r="B289" s="9"/>
      <c r="C289" s="9"/>
      <c r="D289" s="270">
        <f>Asset23</f>
        <v>0</v>
      </c>
      <c r="E289" s="9"/>
      <c r="F289" s="9"/>
      <c r="G289" s="9"/>
      <c r="H289" s="111"/>
      <c r="I289" s="111"/>
      <c r="J289" s="111"/>
      <c r="K289" s="111"/>
      <c r="L289" s="111">
        <f>IF(L$234&gt;0, IF(M$234=0, 'Adjustment for previous period'!$G98, 0), 0)</f>
        <v>0</v>
      </c>
      <c r="M289" s="111">
        <f>IF(M$234&gt;0, IF(N$234=0, 'Adjustment for previous period'!$G98, 0), 0)</f>
        <v>0</v>
      </c>
      <c r="N289" s="111">
        <f>IF(N$234&gt;0, IF(O$234=0, 'Adjustment for previous period'!$G98, 0), 0)</f>
        <v>0</v>
      </c>
      <c r="O289" s="111">
        <f>IF(O$234&gt;0, IF(P$234=0, 'Adjustment for previous period'!$G98, 0), 0)</f>
        <v>0</v>
      </c>
      <c r="P289" s="111">
        <f>IF(P$234&gt;0, IF(Q$234=0, 'Adjustment for previous period'!$G98, 0), 0)</f>
        <v>0</v>
      </c>
      <c r="Q289" s="111">
        <f>IF(Q$234&gt;0, IF(R$234=0, 'Adjustment for previous period'!$G98, 0), 0)</f>
        <v>0</v>
      </c>
      <c r="R289" s="9"/>
      <c r="S289" s="12"/>
      <c r="T289" s="12"/>
      <c r="U289" s="12"/>
      <c r="V289" s="12"/>
      <c r="W289" s="12"/>
      <c r="X289" s="12"/>
      <c r="Y289" s="12"/>
      <c r="Z289" s="12"/>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row>
    <row r="290" spans="1:64" ht="12" hidden="1" customHeight="1" outlineLevel="1">
      <c r="A290" s="9"/>
      <c r="B290" s="9"/>
      <c r="C290" s="9"/>
      <c r="D290" s="270">
        <f>Asset24</f>
        <v>0</v>
      </c>
      <c r="E290" s="9"/>
      <c r="F290" s="9"/>
      <c r="G290" s="9"/>
      <c r="H290" s="111"/>
      <c r="I290" s="111"/>
      <c r="J290" s="111"/>
      <c r="K290" s="111"/>
      <c r="L290" s="111">
        <f>IF(L$234&gt;0, IF(M$234=0, 'Adjustment for previous period'!$G99, 0), 0)</f>
        <v>0</v>
      </c>
      <c r="M290" s="111">
        <f>IF(M$234&gt;0, IF(N$234=0, 'Adjustment for previous period'!$G99, 0), 0)</f>
        <v>0</v>
      </c>
      <c r="N290" s="111">
        <f>IF(N$234&gt;0, IF(O$234=0, 'Adjustment for previous period'!$G99, 0), 0)</f>
        <v>0</v>
      </c>
      <c r="O290" s="111">
        <f>IF(O$234&gt;0, IF(P$234=0, 'Adjustment for previous period'!$G99, 0), 0)</f>
        <v>0</v>
      </c>
      <c r="P290" s="111">
        <f>IF(P$234&gt;0, IF(Q$234=0, 'Adjustment for previous period'!$G99, 0), 0)</f>
        <v>0</v>
      </c>
      <c r="Q290" s="111">
        <f>IF(Q$234&gt;0, IF(R$234=0, 'Adjustment for previous period'!$G99, 0), 0)</f>
        <v>0</v>
      </c>
      <c r="R290" s="9"/>
      <c r="S290" s="12"/>
      <c r="T290" s="12"/>
      <c r="U290" s="12"/>
      <c r="V290" s="12"/>
      <c r="W290" s="12"/>
      <c r="X290" s="12"/>
      <c r="Y290" s="12"/>
      <c r="Z290" s="12"/>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row>
    <row r="291" spans="1:64" ht="12" hidden="1" customHeight="1" outlineLevel="1">
      <c r="A291" s="9"/>
      <c r="B291" s="9"/>
      <c r="C291" s="9"/>
      <c r="D291" s="270">
        <f>Asset25</f>
        <v>0</v>
      </c>
      <c r="E291" s="9"/>
      <c r="F291" s="9"/>
      <c r="G291" s="9"/>
      <c r="H291" s="111"/>
      <c r="I291" s="111"/>
      <c r="J291" s="111"/>
      <c r="K291" s="111"/>
      <c r="L291" s="111">
        <f>IF(L$234&gt;0, IF(M$234=0, 'Adjustment for previous period'!$G100, 0), 0)</f>
        <v>0</v>
      </c>
      <c r="M291" s="111">
        <f>IF(M$234&gt;0, IF(N$234=0, 'Adjustment for previous period'!$G100, 0), 0)</f>
        <v>0</v>
      </c>
      <c r="N291" s="111">
        <f>IF(N$234&gt;0, IF(O$234=0, 'Adjustment for previous period'!$G100, 0), 0)</f>
        <v>0</v>
      </c>
      <c r="O291" s="111">
        <f>IF(O$234&gt;0, IF(P$234=0, 'Adjustment for previous period'!$G100, 0), 0)</f>
        <v>0</v>
      </c>
      <c r="P291" s="111">
        <f>IF(P$234&gt;0, IF(Q$234=0, 'Adjustment for previous period'!$G100, 0), 0)</f>
        <v>0</v>
      </c>
      <c r="Q291" s="111">
        <f>IF(Q$234&gt;0, IF(R$234=0, 'Adjustment for previous period'!$G100, 0), 0)</f>
        <v>0</v>
      </c>
      <c r="R291" s="9"/>
      <c r="S291" s="12"/>
      <c r="T291" s="12"/>
      <c r="U291" s="12"/>
      <c r="V291" s="12"/>
      <c r="W291" s="12"/>
      <c r="X291" s="12"/>
      <c r="Y291" s="12"/>
      <c r="Z291" s="12"/>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row>
    <row r="292" spans="1:64" ht="12" hidden="1" customHeight="1" outlineLevel="1">
      <c r="A292" s="9"/>
      <c r="B292" s="9"/>
      <c r="C292" s="9"/>
      <c r="D292" s="270">
        <f>Asset26</f>
        <v>0</v>
      </c>
      <c r="E292" s="9"/>
      <c r="F292" s="9"/>
      <c r="G292" s="9"/>
      <c r="H292" s="111"/>
      <c r="I292" s="111"/>
      <c r="J292" s="111"/>
      <c r="K292" s="111"/>
      <c r="L292" s="111">
        <f>IF(L$234&gt;0, IF(M$234=0, 'Adjustment for previous period'!$G101, 0), 0)</f>
        <v>0</v>
      </c>
      <c r="M292" s="111">
        <f>IF(M$234&gt;0, IF(N$234=0, 'Adjustment for previous period'!$G101, 0), 0)</f>
        <v>0</v>
      </c>
      <c r="N292" s="111">
        <f>IF(N$234&gt;0, IF(O$234=0, 'Adjustment for previous period'!$G101, 0), 0)</f>
        <v>0</v>
      </c>
      <c r="O292" s="111">
        <f>IF(O$234&gt;0, IF(P$234=0, 'Adjustment for previous period'!$G101, 0), 0)</f>
        <v>0</v>
      </c>
      <c r="P292" s="111">
        <f>IF(P$234&gt;0, IF(Q$234=0, 'Adjustment for previous period'!$G101, 0), 0)</f>
        <v>0</v>
      </c>
      <c r="Q292" s="111">
        <f>IF(Q$234&gt;0, IF(R$234=0, 'Adjustment for previous period'!$G101, 0), 0)</f>
        <v>0</v>
      </c>
      <c r="R292" s="9"/>
      <c r="S292" s="12"/>
      <c r="T292" s="12"/>
      <c r="U292" s="12"/>
      <c r="V292" s="12"/>
      <c r="W292" s="12"/>
      <c r="X292" s="12"/>
      <c r="Y292" s="12"/>
      <c r="Z292" s="12"/>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row>
    <row r="293" spans="1:64" ht="12" hidden="1" customHeight="1" outlineLevel="1">
      <c r="A293" s="9"/>
      <c r="B293" s="9"/>
      <c r="C293" s="9"/>
      <c r="D293" s="270">
        <f>Asset27</f>
        <v>0</v>
      </c>
      <c r="E293" s="9"/>
      <c r="F293" s="9"/>
      <c r="G293" s="9"/>
      <c r="H293" s="111"/>
      <c r="I293" s="111"/>
      <c r="J293" s="111"/>
      <c r="K293" s="111"/>
      <c r="L293" s="111">
        <f>IF(L$234&gt;0, IF(M$234=0, 'Adjustment for previous period'!$G102, 0), 0)</f>
        <v>0</v>
      </c>
      <c r="M293" s="111">
        <f>IF(M$234&gt;0, IF(N$234=0, 'Adjustment for previous period'!$G102, 0), 0)</f>
        <v>0</v>
      </c>
      <c r="N293" s="111">
        <f>IF(N$234&gt;0, IF(O$234=0, 'Adjustment for previous period'!$G102, 0), 0)</f>
        <v>0</v>
      </c>
      <c r="O293" s="111">
        <f>IF(O$234&gt;0, IF(P$234=0, 'Adjustment for previous period'!$G102, 0), 0)</f>
        <v>0</v>
      </c>
      <c r="P293" s="111">
        <f>IF(P$234&gt;0, IF(Q$234=0, 'Adjustment for previous period'!$G102, 0), 0)</f>
        <v>0</v>
      </c>
      <c r="Q293" s="111">
        <f>IF(Q$234&gt;0, IF(R$234=0, 'Adjustment for previous period'!$G102, 0), 0)</f>
        <v>0</v>
      </c>
      <c r="R293" s="9"/>
      <c r="S293" s="12"/>
      <c r="T293" s="12"/>
      <c r="U293" s="12"/>
      <c r="V293" s="12"/>
      <c r="W293" s="12"/>
      <c r="X293" s="12"/>
      <c r="Y293" s="12"/>
      <c r="Z293" s="12"/>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row>
    <row r="294" spans="1:64" ht="12" hidden="1" customHeight="1" outlineLevel="1">
      <c r="A294" s="9"/>
      <c r="B294" s="9"/>
      <c r="C294" s="9"/>
      <c r="D294" s="270">
        <f>Asset28</f>
        <v>0</v>
      </c>
      <c r="E294" s="9"/>
      <c r="F294" s="9"/>
      <c r="G294" s="9"/>
      <c r="H294" s="111"/>
      <c r="I294" s="111"/>
      <c r="J294" s="111"/>
      <c r="K294" s="111"/>
      <c r="L294" s="111">
        <f>IF(L$234&gt;0, IF(M$234=0, 'Adjustment for previous period'!$G103, 0), 0)</f>
        <v>0</v>
      </c>
      <c r="M294" s="111">
        <f>IF(M$234&gt;0, IF(N$234=0, 'Adjustment for previous period'!$G103, 0), 0)</f>
        <v>0</v>
      </c>
      <c r="N294" s="111">
        <f>IF(N$234&gt;0, IF(O$234=0, 'Adjustment for previous period'!$G103, 0), 0)</f>
        <v>0</v>
      </c>
      <c r="O294" s="111">
        <f>IF(O$234&gt;0, IF(P$234=0, 'Adjustment for previous period'!$G103, 0), 0)</f>
        <v>0</v>
      </c>
      <c r="P294" s="111">
        <f>IF(P$234&gt;0, IF(Q$234=0, 'Adjustment for previous period'!$G103, 0), 0)</f>
        <v>0</v>
      </c>
      <c r="Q294" s="111">
        <f>IF(Q$234&gt;0, IF(R$234=0, 'Adjustment for previous period'!$G103, 0), 0)</f>
        <v>0</v>
      </c>
      <c r="R294" s="9"/>
      <c r="S294" s="12"/>
      <c r="T294" s="12"/>
      <c r="U294" s="12"/>
      <c r="V294" s="12"/>
      <c r="W294" s="12"/>
      <c r="X294" s="12"/>
      <c r="Y294" s="12"/>
      <c r="Z294" s="12"/>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row>
    <row r="295" spans="1:64" ht="12" hidden="1" customHeight="1" outlineLevel="1">
      <c r="A295" s="9"/>
      <c r="B295" s="9"/>
      <c r="C295" s="9"/>
      <c r="D295" s="270">
        <f>Asset29</f>
        <v>0</v>
      </c>
      <c r="E295" s="9"/>
      <c r="F295" s="9"/>
      <c r="G295" s="9"/>
      <c r="H295" s="111"/>
      <c r="I295" s="111"/>
      <c r="J295" s="111"/>
      <c r="K295" s="111"/>
      <c r="L295" s="111">
        <f>IF(L$234&gt;0, IF(M$234=0, 'Adjustment for previous period'!$G104, 0), 0)</f>
        <v>0</v>
      </c>
      <c r="M295" s="111">
        <f>IF(M$234&gt;0, IF(N$234=0, 'Adjustment for previous period'!$G104, 0), 0)</f>
        <v>0</v>
      </c>
      <c r="N295" s="111">
        <f>IF(N$234&gt;0, IF(O$234=0, 'Adjustment for previous period'!$G104, 0), 0)</f>
        <v>0</v>
      </c>
      <c r="O295" s="111">
        <f>IF(O$234&gt;0, IF(P$234=0, 'Adjustment for previous period'!$G104, 0), 0)</f>
        <v>0</v>
      </c>
      <c r="P295" s="111">
        <f>IF(P$234&gt;0, IF(Q$234=0, 'Adjustment for previous period'!$G104, 0), 0)</f>
        <v>0</v>
      </c>
      <c r="Q295" s="111">
        <f>IF(Q$234&gt;0, IF(R$234=0, 'Adjustment for previous period'!$G104, 0), 0)</f>
        <v>0</v>
      </c>
      <c r="R295" s="9"/>
      <c r="S295" s="12"/>
      <c r="T295" s="12"/>
      <c r="U295" s="12"/>
      <c r="V295" s="12"/>
      <c r="W295" s="12"/>
      <c r="X295" s="12"/>
      <c r="Y295" s="12"/>
      <c r="Z295" s="12"/>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row>
    <row r="296" spans="1:64" ht="12" hidden="1" customHeight="1" outlineLevel="1">
      <c r="A296" s="9"/>
      <c r="B296" s="9"/>
      <c r="C296" s="9"/>
      <c r="D296" s="270">
        <f>Asset30</f>
        <v>0</v>
      </c>
      <c r="E296" s="9"/>
      <c r="F296" s="9"/>
      <c r="G296" s="9"/>
      <c r="H296" s="111"/>
      <c r="I296" s="111"/>
      <c r="J296" s="111"/>
      <c r="K296" s="111"/>
      <c r="L296" s="111">
        <f>IF(L$234&gt;0, IF(M$234=0, 'Adjustment for previous period'!$G105, 0), 0)</f>
        <v>0</v>
      </c>
      <c r="M296" s="111">
        <f>IF(M$234&gt;0, IF(N$234=0, 'Adjustment for previous period'!$G105, 0), 0)</f>
        <v>0</v>
      </c>
      <c r="N296" s="111">
        <f>IF(N$234&gt;0, IF(O$234=0, 'Adjustment for previous period'!$G105, 0), 0)</f>
        <v>0</v>
      </c>
      <c r="O296" s="111">
        <f>IF(O$234&gt;0, IF(P$234=0, 'Adjustment for previous period'!$G105, 0), 0)</f>
        <v>0</v>
      </c>
      <c r="P296" s="111">
        <f>IF(P$234&gt;0, IF(Q$234=0, 'Adjustment for previous period'!$G105, 0), 0)</f>
        <v>0</v>
      </c>
      <c r="Q296" s="111">
        <f>IF(Q$234&gt;0, IF(R$234=0, 'Adjustment for previous period'!$G105, 0), 0)</f>
        <v>0</v>
      </c>
      <c r="R296" s="9"/>
      <c r="S296" s="12"/>
      <c r="T296" s="12"/>
      <c r="U296" s="12"/>
      <c r="V296" s="12"/>
      <c r="W296" s="12"/>
      <c r="X296" s="12"/>
      <c r="Y296" s="12"/>
      <c r="Z296" s="12"/>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row>
    <row r="297" spans="1:64" ht="12" customHeight="1" collapsed="1">
      <c r="A297" s="9"/>
      <c r="B297" s="9"/>
      <c r="C297" s="9"/>
      <c r="D297" s="9"/>
      <c r="E297" s="9"/>
      <c r="F297" s="9"/>
      <c r="G297" s="9"/>
      <c r="H297" s="9"/>
      <c r="I297" s="9"/>
      <c r="J297" s="9"/>
      <c r="K297" s="9"/>
      <c r="L297" s="9"/>
      <c r="M297" s="9"/>
      <c r="N297" s="12"/>
      <c r="O297" s="9"/>
      <c r="P297" s="9"/>
      <c r="Q297" s="9"/>
      <c r="R297" s="9"/>
      <c r="S297" s="12"/>
      <c r="T297" s="12"/>
      <c r="U297" s="12"/>
      <c r="V297" s="12"/>
      <c r="W297" s="12"/>
      <c r="X297" s="12"/>
      <c r="Y297" s="12"/>
      <c r="Z297" s="12"/>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21"/>
      <c r="BK297" s="221"/>
      <c r="BL297" s="221"/>
    </row>
    <row r="298" spans="1:64" ht="12" customHeight="1">
      <c r="A298" s="9"/>
      <c r="B298" s="12"/>
      <c r="C298" s="90" t="s">
        <v>55</v>
      </c>
      <c r="D298" s="12"/>
      <c r="E298" s="12"/>
      <c r="F298" s="12"/>
      <c r="G298" s="114"/>
      <c r="H298" s="118"/>
      <c r="I298" s="118"/>
      <c r="J298" s="118"/>
      <c r="K298" s="118"/>
      <c r="L298" s="118">
        <f t="shared" ref="L298:Q298" si="15">SUM(L299:L328)</f>
        <v>0</v>
      </c>
      <c r="M298" s="118">
        <f t="shared" si="15"/>
        <v>3.8789853185145891</v>
      </c>
      <c r="N298" s="118">
        <f t="shared" si="15"/>
        <v>0</v>
      </c>
      <c r="O298" s="118">
        <f t="shared" si="15"/>
        <v>0</v>
      </c>
      <c r="P298" s="118">
        <f t="shared" si="15"/>
        <v>0</v>
      </c>
      <c r="Q298" s="118">
        <f t="shared" si="15"/>
        <v>0</v>
      </c>
      <c r="R298" s="9"/>
      <c r="S298" s="12"/>
      <c r="T298" s="12"/>
      <c r="U298" s="12"/>
      <c r="V298" s="12"/>
      <c r="W298" s="12"/>
      <c r="X298" s="12"/>
      <c r="Y298" s="12"/>
      <c r="Z298" s="12"/>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21"/>
      <c r="BK298" s="221"/>
      <c r="BL298" s="221"/>
    </row>
    <row r="299" spans="1:64" ht="12" hidden="1" customHeight="1" outlineLevel="1">
      <c r="A299" s="9"/>
      <c r="B299" s="9"/>
      <c r="C299" s="9"/>
      <c r="D299" s="270" t="str">
        <f>Asset1</f>
        <v>Secondary</v>
      </c>
      <c r="E299" s="9"/>
      <c r="F299" s="9"/>
      <c r="G299" s="9"/>
      <c r="H299" s="111"/>
      <c r="I299" s="111"/>
      <c r="J299" s="111"/>
      <c r="K299" s="111"/>
      <c r="L299" s="111">
        <f>IF(M$234=0, 'Adjustment for previous period'!L109, 0)</f>
        <v>0</v>
      </c>
      <c r="M299" s="111">
        <f>IF(N$234=0, 'Adjustment for previous period'!M109, 0)</f>
        <v>-5.3668674783725088</v>
      </c>
      <c r="N299" s="111">
        <f>IF(O$234=0, 'Adjustment for previous period'!N109, 0)</f>
        <v>0</v>
      </c>
      <c r="O299" s="111">
        <f>IF(P$234=0, 'Adjustment for previous period'!O109, 0)</f>
        <v>0</v>
      </c>
      <c r="P299" s="111">
        <f>IF(Q$234=0, 'Adjustment for previous period'!P109, 0)</f>
        <v>0</v>
      </c>
      <c r="Q299" s="111">
        <f>IF(R$234=0, 'Adjustment for previous period'!Q109, 0)</f>
        <v>0</v>
      </c>
      <c r="R299" s="9"/>
      <c r="S299" s="12"/>
      <c r="T299" s="12"/>
      <c r="U299" s="12"/>
      <c r="V299" s="12"/>
      <c r="W299" s="12"/>
      <c r="X299" s="12"/>
      <c r="Y299" s="12"/>
      <c r="Z299" s="12"/>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21"/>
      <c r="BK299" s="221"/>
      <c r="BL299" s="221"/>
    </row>
    <row r="300" spans="1:64" hidden="1" outlineLevel="1">
      <c r="A300" s="9"/>
      <c r="B300" s="9"/>
      <c r="C300" s="9"/>
      <c r="D300" s="270" t="str">
        <f>Asset2</f>
        <v>Switchgear</v>
      </c>
      <c r="E300" s="9"/>
      <c r="F300" s="9"/>
      <c r="G300" s="9"/>
      <c r="H300" s="111"/>
      <c r="I300" s="111"/>
      <c r="J300" s="111"/>
      <c r="K300" s="111"/>
      <c r="L300" s="111">
        <f>IF(M$234=0, 'Adjustment for previous period'!L111, 0)</f>
        <v>0</v>
      </c>
      <c r="M300" s="111">
        <f>IF(N$234=0, 'Adjustment for previous period'!M111, 0)</f>
        <v>8.9460908681487492</v>
      </c>
      <c r="N300" s="111">
        <f>IF(O$234=0, 'Adjustment for previous period'!N111, 0)</f>
        <v>0</v>
      </c>
      <c r="O300" s="111">
        <f>IF(P$234=0, 'Adjustment for previous period'!O111, 0)</f>
        <v>0</v>
      </c>
      <c r="P300" s="111">
        <f>IF(Q$234=0, 'Adjustment for previous period'!P111, 0)</f>
        <v>0</v>
      </c>
      <c r="Q300" s="111">
        <f>IF(R$234=0, 'Adjustment for previous period'!Q111, 0)</f>
        <v>0</v>
      </c>
      <c r="R300" s="29"/>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8"/>
      <c r="BK300" s="221"/>
      <c r="BL300" s="221"/>
    </row>
    <row r="301" spans="1:64" ht="12" hidden="1" customHeight="1" outlineLevel="1">
      <c r="A301" s="9"/>
      <c r="B301" s="9"/>
      <c r="C301" s="9"/>
      <c r="D301" s="270" t="str">
        <f>Asset3</f>
        <v>Transformers</v>
      </c>
      <c r="E301" s="9"/>
      <c r="F301" s="9"/>
      <c r="G301" s="9"/>
      <c r="H301" s="111"/>
      <c r="I301" s="111"/>
      <c r="J301" s="111"/>
      <c r="K301" s="111"/>
      <c r="L301" s="111">
        <f>IF(M$234=0, 'Adjustment for previous period'!L113, 0)</f>
        <v>0</v>
      </c>
      <c r="M301" s="111">
        <f>IF(N$234=0, 'Adjustment for previous period'!M113, 0)</f>
        <v>1.3697207048714408</v>
      </c>
      <c r="N301" s="111">
        <f>IF(O$234=0, 'Adjustment for previous period'!N113, 0)</f>
        <v>0</v>
      </c>
      <c r="O301" s="111">
        <f>IF(P$234=0, 'Adjustment for previous period'!O113, 0)</f>
        <v>0</v>
      </c>
      <c r="P301" s="111">
        <f>IF(Q$234=0, 'Adjustment for previous period'!P113, 0)</f>
        <v>0</v>
      </c>
      <c r="Q301" s="111">
        <f>IF(R$234=0, 'Adjustment for previous period'!Q113, 0)</f>
        <v>0</v>
      </c>
      <c r="R301" s="9"/>
      <c r="S301" s="12"/>
      <c r="T301" s="12"/>
      <c r="U301" s="12"/>
      <c r="V301" s="12"/>
      <c r="W301" s="12"/>
      <c r="X301" s="12"/>
      <c r="Y301" s="12"/>
      <c r="Z301" s="12"/>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21"/>
      <c r="BK301" s="221"/>
      <c r="BL301" s="221"/>
    </row>
    <row r="302" spans="1:64" ht="12" hidden="1" customHeight="1" outlineLevel="1">
      <c r="A302" s="9"/>
      <c r="B302" s="9"/>
      <c r="C302" s="9"/>
      <c r="D302" s="270" t="str">
        <f>Asset4</f>
        <v>Reactive</v>
      </c>
      <c r="E302" s="9"/>
      <c r="F302" s="9"/>
      <c r="G302" s="9"/>
      <c r="H302" s="111"/>
      <c r="I302" s="111"/>
      <c r="J302" s="111"/>
      <c r="K302" s="111"/>
      <c r="L302" s="111">
        <f>IF(M$234=0, 'Adjustment for previous period'!L115, 0)</f>
        <v>0</v>
      </c>
      <c r="M302" s="111">
        <f>IF(N$234=0, 'Adjustment for previous period'!M115, 0)</f>
        <v>3.5117004476425275E-2</v>
      </c>
      <c r="N302" s="111">
        <f>IF(O$234=0, 'Adjustment for previous period'!N115, 0)</f>
        <v>0</v>
      </c>
      <c r="O302" s="111">
        <f>IF(P$234=0, 'Adjustment for previous period'!O115, 0)</f>
        <v>0</v>
      </c>
      <c r="P302" s="111">
        <f>IF(Q$234=0, 'Adjustment for previous period'!P115, 0)</f>
        <v>0</v>
      </c>
      <c r="Q302" s="111">
        <f>IF(R$234=0, 'Adjustment for previous period'!Q115, 0)</f>
        <v>0</v>
      </c>
      <c r="R302" s="9"/>
      <c r="S302" s="12"/>
      <c r="T302" s="12"/>
      <c r="U302" s="12"/>
      <c r="V302" s="12"/>
      <c r="W302" s="12"/>
      <c r="X302" s="12"/>
      <c r="Y302" s="12"/>
      <c r="Z302" s="12"/>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21"/>
      <c r="BK302" s="221"/>
      <c r="BL302" s="221"/>
    </row>
    <row r="303" spans="1:64" ht="12" hidden="1" customHeight="1" outlineLevel="1">
      <c r="A303" s="9"/>
      <c r="B303" s="9"/>
      <c r="C303" s="9"/>
      <c r="D303" s="270" t="str">
        <f>Asset5</f>
        <v>Towers and Conductor</v>
      </c>
      <c r="E303" s="9"/>
      <c r="F303" s="9"/>
      <c r="G303" s="9"/>
      <c r="H303" s="111"/>
      <c r="I303" s="111"/>
      <c r="J303" s="111"/>
      <c r="K303" s="111"/>
      <c r="L303" s="111">
        <f>IF(M$234=0, 'Adjustment for previous period'!L117, 0)</f>
        <v>0</v>
      </c>
      <c r="M303" s="111">
        <f>IF(N$234=0, 'Adjustment for previous period'!M117, 0)</f>
        <v>-3.106855245276972</v>
      </c>
      <c r="N303" s="111">
        <f>IF(O$234=0, 'Adjustment for previous period'!N117, 0)</f>
        <v>0</v>
      </c>
      <c r="O303" s="111">
        <f>IF(P$234=0, 'Adjustment for previous period'!O117, 0)</f>
        <v>0</v>
      </c>
      <c r="P303" s="111">
        <f>IF(Q$234=0, 'Adjustment for previous period'!P117, 0)</f>
        <v>0</v>
      </c>
      <c r="Q303" s="111">
        <f>IF(R$234=0, 'Adjustment for previous period'!Q117, 0)</f>
        <v>0</v>
      </c>
      <c r="R303" s="9"/>
      <c r="S303" s="12"/>
      <c r="T303" s="12"/>
      <c r="U303" s="12"/>
      <c r="V303" s="12"/>
      <c r="W303" s="12"/>
      <c r="X303" s="12"/>
      <c r="Y303" s="12"/>
      <c r="Z303" s="12"/>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21"/>
      <c r="BK303" s="221"/>
      <c r="BL303" s="221"/>
    </row>
    <row r="304" spans="1:64" hidden="1" outlineLevel="1">
      <c r="A304" s="9"/>
      <c r="B304" s="9"/>
      <c r="C304" s="9"/>
      <c r="D304" s="270" t="str">
        <f>Asset6</f>
        <v>Establishment</v>
      </c>
      <c r="E304" s="9"/>
      <c r="F304" s="9"/>
      <c r="G304" s="9"/>
      <c r="H304" s="111"/>
      <c r="I304" s="111"/>
      <c r="J304" s="111"/>
      <c r="K304" s="111"/>
      <c r="L304" s="111">
        <f>IF(M$234=0, 'Adjustment for previous period'!L119, 0)</f>
        <v>0</v>
      </c>
      <c r="M304" s="111">
        <f>IF(N$234=0, 'Adjustment for previous period'!M119, 0)</f>
        <v>3.8602897535373479</v>
      </c>
      <c r="N304" s="111">
        <f>IF(O$234=0, 'Adjustment for previous period'!N119, 0)</f>
        <v>0</v>
      </c>
      <c r="O304" s="111">
        <f>IF(P$234=0, 'Adjustment for previous period'!O119, 0)</f>
        <v>0</v>
      </c>
      <c r="P304" s="111">
        <f>IF(Q$234=0, 'Adjustment for previous period'!P119, 0)</f>
        <v>0</v>
      </c>
      <c r="Q304" s="111">
        <f>IF(R$234=0, 'Adjustment for previous period'!Q119, 0)</f>
        <v>0</v>
      </c>
      <c r="R304" s="9"/>
      <c r="S304" s="12"/>
      <c r="T304" s="12"/>
      <c r="U304" s="12"/>
      <c r="V304" s="12"/>
      <c r="W304" s="12"/>
      <c r="X304" s="12"/>
      <c r="Y304" s="12"/>
      <c r="Z304" s="12"/>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row>
    <row r="305" spans="1:64" hidden="1" outlineLevel="1">
      <c r="A305" s="9"/>
      <c r="B305" s="9"/>
      <c r="C305" s="9"/>
      <c r="D305" s="270" t="str">
        <f>Asset7</f>
        <v>Communications</v>
      </c>
      <c r="E305" s="9"/>
      <c r="F305" s="9"/>
      <c r="G305" s="9"/>
      <c r="H305" s="111"/>
      <c r="I305" s="111"/>
      <c r="J305" s="111"/>
      <c r="K305" s="111"/>
      <c r="L305" s="111">
        <f>IF(M$234=0, 'Adjustment for previous period'!L121, 0)</f>
        <v>0</v>
      </c>
      <c r="M305" s="111">
        <f>IF(N$234=0, 'Adjustment for previous period'!M121, 0)</f>
        <v>-0.52797846784343727</v>
      </c>
      <c r="N305" s="111">
        <f>IF(O$234=0, 'Adjustment for previous period'!N121, 0)</f>
        <v>0</v>
      </c>
      <c r="O305" s="111">
        <f>IF(P$234=0, 'Adjustment for previous period'!O121, 0)</f>
        <v>0</v>
      </c>
      <c r="P305" s="111">
        <f>IF(Q$234=0, 'Adjustment for previous period'!P121, 0)</f>
        <v>0</v>
      </c>
      <c r="Q305" s="111">
        <f>IF(R$234=0, 'Adjustment for previous period'!Q121, 0)</f>
        <v>0</v>
      </c>
      <c r="R305" s="9"/>
      <c r="S305" s="9"/>
      <c r="T305" s="9"/>
      <c r="U305" s="9"/>
      <c r="V305" s="9"/>
      <c r="W305" s="9"/>
      <c r="X305" s="9"/>
      <c r="Y305" s="9"/>
      <c r="Z305" s="9"/>
      <c r="AB305" s="198"/>
      <c r="AC305" s="198"/>
      <c r="AD305" s="198"/>
      <c r="AE305" s="198"/>
      <c r="AF305" s="198"/>
      <c r="AG305" s="198"/>
      <c r="AH305" s="198"/>
      <c r="AI305" s="198"/>
      <c r="AJ305" s="198"/>
      <c r="AK305" s="198"/>
      <c r="AL305" s="198"/>
      <c r="AM305" s="198"/>
      <c r="AN305" s="198"/>
      <c r="AO305" s="198"/>
      <c r="AP305" s="198"/>
      <c r="AQ305" s="198"/>
      <c r="AR305" s="198"/>
      <c r="AS305" s="198"/>
      <c r="AT305" s="198"/>
      <c r="AU305" s="198"/>
      <c r="AV305" s="198"/>
      <c r="AW305" s="198"/>
      <c r="AX305" s="198"/>
      <c r="AY305" s="198"/>
      <c r="AZ305" s="198"/>
      <c r="BA305" s="198"/>
      <c r="BB305" s="198"/>
      <c r="BC305" s="198"/>
      <c r="BD305" s="198"/>
      <c r="BE305" s="198"/>
      <c r="BF305" s="198"/>
      <c r="BG305" s="198"/>
      <c r="BH305" s="198"/>
      <c r="BI305" s="198"/>
      <c r="BJ305" s="198"/>
      <c r="BK305" s="198"/>
      <c r="BL305" s="198"/>
    </row>
    <row r="306" spans="1:64" hidden="1" outlineLevel="1">
      <c r="A306" s="9"/>
      <c r="B306" s="9"/>
      <c r="C306" s="9"/>
      <c r="D306" s="270" t="str">
        <f>Asset8</f>
        <v>Inventory</v>
      </c>
      <c r="E306" s="9"/>
      <c r="F306" s="9"/>
      <c r="G306" s="9"/>
      <c r="H306" s="111"/>
      <c r="I306" s="111"/>
      <c r="J306" s="111"/>
      <c r="K306" s="111"/>
      <c r="L306" s="111">
        <f>IF(M$234=0, 'Adjustment for previous period'!L123, 0)</f>
        <v>0</v>
      </c>
      <c r="M306" s="111">
        <f>IF(N$234=0, 'Adjustment for previous period'!M123, 0)</f>
        <v>0</v>
      </c>
      <c r="N306" s="111">
        <f>IF(O$234=0, 'Adjustment for previous period'!N123, 0)</f>
        <v>0</v>
      </c>
      <c r="O306" s="111">
        <f>IF(P$234=0, 'Adjustment for previous period'!O123, 0)</f>
        <v>0</v>
      </c>
      <c r="P306" s="111">
        <f>IF(Q$234=0, 'Adjustment for previous period'!P123, 0)</f>
        <v>0</v>
      </c>
      <c r="Q306" s="111">
        <f>IF(R$234=0, 'Adjustment for previous period'!Q123, 0)</f>
        <v>0</v>
      </c>
      <c r="R306" s="9"/>
      <c r="S306" s="9"/>
      <c r="T306" s="9"/>
      <c r="U306" s="9"/>
      <c r="V306" s="9"/>
      <c r="W306" s="9"/>
      <c r="X306" s="9"/>
      <c r="Y306" s="9"/>
      <c r="Z306" s="9"/>
      <c r="AB306" s="198"/>
      <c r="AC306" s="198"/>
      <c r="AD306" s="198"/>
      <c r="AE306" s="198"/>
      <c r="AF306" s="198"/>
      <c r="AG306" s="198"/>
      <c r="AH306" s="198"/>
      <c r="AI306" s="198"/>
      <c r="AJ306" s="198"/>
      <c r="AK306" s="198"/>
      <c r="AL306" s="198"/>
      <c r="AM306" s="198"/>
      <c r="AN306" s="198"/>
      <c r="AO306" s="198"/>
      <c r="AP306" s="198"/>
      <c r="AQ306" s="198"/>
      <c r="AR306" s="198"/>
      <c r="AS306" s="198"/>
      <c r="AT306" s="198"/>
      <c r="AU306" s="198"/>
      <c r="AV306" s="198"/>
      <c r="AW306" s="198"/>
      <c r="AX306" s="198"/>
      <c r="AY306" s="198"/>
      <c r="AZ306" s="198"/>
      <c r="BA306" s="198"/>
      <c r="BB306" s="198"/>
      <c r="BC306" s="198"/>
      <c r="BD306" s="198"/>
      <c r="BE306" s="198"/>
      <c r="BF306" s="198"/>
      <c r="BG306" s="198"/>
      <c r="BH306" s="198"/>
      <c r="BI306" s="198"/>
      <c r="BJ306" s="198"/>
      <c r="BK306" s="198"/>
      <c r="BL306" s="198"/>
    </row>
    <row r="307" spans="1:64" hidden="1" outlineLevel="1">
      <c r="A307" s="9"/>
      <c r="B307" s="9"/>
      <c r="C307" s="9"/>
      <c r="D307" s="270" t="str">
        <f>Asset9</f>
        <v>IT</v>
      </c>
      <c r="E307" s="9"/>
      <c r="F307" s="9"/>
      <c r="G307" s="9"/>
      <c r="H307" s="111"/>
      <c r="I307" s="111"/>
      <c r="J307" s="111"/>
      <c r="K307" s="111"/>
      <c r="L307" s="111">
        <f>IF(M$234=0, 'Adjustment for previous period'!L125, 0)</f>
        <v>0</v>
      </c>
      <c r="M307" s="111">
        <f>IF(N$234=0, 'Adjustment for previous period'!M125, 0)</f>
        <v>-1.1951236803953753</v>
      </c>
      <c r="N307" s="111">
        <f>IF(O$234=0, 'Adjustment for previous period'!N125, 0)</f>
        <v>0</v>
      </c>
      <c r="O307" s="111">
        <f>IF(P$234=0, 'Adjustment for previous period'!O125, 0)</f>
        <v>0</v>
      </c>
      <c r="P307" s="111">
        <f>IF(Q$234=0, 'Adjustment for previous period'!P125, 0)</f>
        <v>0</v>
      </c>
      <c r="Q307" s="111">
        <f>IF(R$234=0, 'Adjustment for previous period'!Q125, 0)</f>
        <v>0</v>
      </c>
      <c r="R307" s="9"/>
      <c r="S307" s="9"/>
      <c r="T307" s="9"/>
      <c r="U307" s="9"/>
      <c r="V307" s="9"/>
      <c r="W307" s="9"/>
      <c r="X307" s="9"/>
      <c r="Y307" s="9"/>
      <c r="Z307" s="9"/>
      <c r="AB307" s="198"/>
      <c r="AC307" s="198"/>
      <c r="AD307" s="198"/>
      <c r="AE307" s="198"/>
      <c r="AF307" s="198"/>
      <c r="AG307" s="198"/>
      <c r="AH307" s="198"/>
      <c r="AI307" s="198"/>
      <c r="AJ307" s="198"/>
      <c r="AK307" s="198"/>
      <c r="AL307" s="198"/>
      <c r="AM307" s="198"/>
      <c r="AN307" s="198"/>
      <c r="AO307" s="198"/>
      <c r="AP307" s="198"/>
      <c r="AQ307" s="198"/>
      <c r="AR307" s="198"/>
      <c r="AS307" s="198"/>
      <c r="AT307" s="198"/>
      <c r="AU307" s="198"/>
      <c r="AV307" s="198"/>
      <c r="AW307" s="198"/>
      <c r="AX307" s="198"/>
      <c r="AY307" s="198"/>
      <c r="AZ307" s="198"/>
      <c r="BA307" s="198"/>
      <c r="BB307" s="198"/>
      <c r="BC307" s="198"/>
      <c r="BD307" s="198"/>
      <c r="BE307" s="198"/>
      <c r="BF307" s="198"/>
      <c r="BG307" s="198"/>
      <c r="BH307" s="198"/>
      <c r="BI307" s="198"/>
      <c r="BJ307" s="198"/>
      <c r="BK307" s="198"/>
      <c r="BL307" s="198"/>
    </row>
    <row r="308" spans="1:64" hidden="1" outlineLevel="1">
      <c r="A308" s="9"/>
      <c r="B308" s="9"/>
      <c r="C308" s="9"/>
      <c r="D308" s="270" t="str">
        <f>Asset10</f>
        <v>Vehicles</v>
      </c>
      <c r="E308" s="9"/>
      <c r="F308" s="9"/>
      <c r="G308" s="9"/>
      <c r="H308" s="111"/>
      <c r="I308" s="111"/>
      <c r="J308" s="111"/>
      <c r="K308" s="111"/>
      <c r="L308" s="111">
        <f>IF(M$234=0, 'Adjustment for previous period'!L127, 0)</f>
        <v>0</v>
      </c>
      <c r="M308" s="111">
        <f>IF(N$234=0, 'Adjustment for previous period'!M127, 0)</f>
        <v>0.16212716011606962</v>
      </c>
      <c r="N308" s="111">
        <f>IF(O$234=0, 'Adjustment for previous period'!N127, 0)</f>
        <v>0</v>
      </c>
      <c r="O308" s="111">
        <f>IF(P$234=0, 'Adjustment for previous period'!O127, 0)</f>
        <v>0</v>
      </c>
      <c r="P308" s="111">
        <f>IF(Q$234=0, 'Adjustment for previous period'!P127, 0)</f>
        <v>0</v>
      </c>
      <c r="Q308" s="111">
        <f>IF(R$234=0, 'Adjustment for previous period'!Q127, 0)</f>
        <v>0</v>
      </c>
      <c r="R308" s="9"/>
      <c r="S308" s="9"/>
      <c r="T308" s="9"/>
      <c r="U308" s="9"/>
      <c r="V308" s="9"/>
      <c r="W308" s="9"/>
      <c r="X308" s="9"/>
      <c r="Y308" s="9"/>
      <c r="Z308" s="9"/>
      <c r="AB308" s="198"/>
      <c r="AC308" s="198"/>
      <c r="AD308" s="198"/>
      <c r="AE308" s="198"/>
      <c r="AF308" s="198"/>
      <c r="AG308" s="198"/>
      <c r="AH308" s="198"/>
      <c r="AI308" s="198"/>
      <c r="AJ308" s="198"/>
      <c r="AK308" s="198"/>
      <c r="AL308" s="198"/>
      <c r="AM308" s="198"/>
      <c r="AN308" s="198"/>
      <c r="AO308" s="198"/>
      <c r="AP308" s="198"/>
      <c r="AQ308" s="198"/>
      <c r="AR308" s="198"/>
      <c r="AS308" s="198"/>
      <c r="AT308" s="198"/>
      <c r="AU308" s="198"/>
      <c r="AV308" s="198"/>
      <c r="AW308" s="198"/>
      <c r="AX308" s="198"/>
      <c r="AY308" s="198"/>
      <c r="AZ308" s="198"/>
      <c r="BA308" s="198"/>
      <c r="BB308" s="198"/>
      <c r="BC308" s="198"/>
      <c r="BD308" s="198"/>
      <c r="BE308" s="198"/>
      <c r="BF308" s="198"/>
      <c r="BG308" s="198"/>
      <c r="BH308" s="198"/>
      <c r="BI308" s="198"/>
      <c r="BJ308" s="198"/>
      <c r="BK308" s="198"/>
      <c r="BL308" s="198"/>
    </row>
    <row r="309" spans="1:64" hidden="1" outlineLevel="1">
      <c r="A309" s="9"/>
      <c r="B309" s="9"/>
      <c r="C309" s="9"/>
      <c r="D309" s="270" t="str">
        <f>Asset11</f>
        <v>other</v>
      </c>
      <c r="E309" s="9"/>
      <c r="F309" s="9"/>
      <c r="G309" s="9"/>
      <c r="H309" s="111"/>
      <c r="I309" s="111"/>
      <c r="J309" s="111"/>
      <c r="K309" s="111"/>
      <c r="L309" s="111">
        <f>IF(M$234=0, 'Adjustment for previous period'!L129, 0)</f>
        <v>0</v>
      </c>
      <c r="M309" s="111">
        <f>IF(N$234=0, 'Adjustment for previous period'!M129, 0)</f>
        <v>-0.28143902206172511</v>
      </c>
      <c r="N309" s="111">
        <f>IF(O$234=0, 'Adjustment for previous period'!N129, 0)</f>
        <v>0</v>
      </c>
      <c r="O309" s="111">
        <f>IF(P$234=0, 'Adjustment for previous period'!O129, 0)</f>
        <v>0</v>
      </c>
      <c r="P309" s="111">
        <f>IF(Q$234=0, 'Adjustment for previous period'!P129, 0)</f>
        <v>0</v>
      </c>
      <c r="Q309" s="111">
        <f>IF(R$234=0, 'Adjustment for previous period'!Q129, 0)</f>
        <v>0</v>
      </c>
      <c r="R309" s="9"/>
      <c r="S309" s="9"/>
      <c r="T309" s="9"/>
      <c r="U309" s="9"/>
      <c r="V309" s="9"/>
      <c r="W309" s="9"/>
      <c r="X309" s="9"/>
      <c r="Y309" s="9"/>
      <c r="Z309" s="9"/>
      <c r="AB309" s="198"/>
      <c r="AC309" s="198"/>
      <c r="AD309" s="198"/>
      <c r="AE309" s="198"/>
      <c r="AF309" s="198"/>
      <c r="AG309" s="198"/>
      <c r="AH309" s="198"/>
      <c r="AI309" s="198"/>
      <c r="AJ309" s="198"/>
      <c r="AK309" s="198"/>
      <c r="AL309" s="198"/>
      <c r="AM309" s="198"/>
      <c r="AN309" s="198"/>
      <c r="AO309" s="198"/>
      <c r="AP309" s="198"/>
      <c r="AQ309" s="198"/>
      <c r="AR309" s="198"/>
      <c r="AS309" s="198"/>
      <c r="AT309" s="198"/>
      <c r="AU309" s="198"/>
      <c r="AV309" s="198"/>
      <c r="AW309" s="198"/>
      <c r="AX309" s="198"/>
      <c r="AY309" s="198"/>
      <c r="AZ309" s="198"/>
      <c r="BA309" s="198"/>
      <c r="BB309" s="198"/>
      <c r="BC309" s="198"/>
      <c r="BD309" s="198"/>
      <c r="BE309" s="198"/>
      <c r="BF309" s="198"/>
      <c r="BG309" s="198"/>
      <c r="BH309" s="198"/>
      <c r="BI309" s="198"/>
      <c r="BJ309" s="198"/>
      <c r="BK309" s="198"/>
      <c r="BL309" s="198"/>
    </row>
    <row r="310" spans="1:64" hidden="1" outlineLevel="1">
      <c r="A310" s="9"/>
      <c r="B310" s="9"/>
      <c r="C310" s="9"/>
      <c r="D310" s="270" t="str">
        <f>Asset12</f>
        <v>premises</v>
      </c>
      <c r="E310" s="9"/>
      <c r="F310" s="9"/>
      <c r="G310" s="9"/>
      <c r="H310" s="111"/>
      <c r="I310" s="111"/>
      <c r="J310" s="111"/>
      <c r="K310" s="111"/>
      <c r="L310" s="111">
        <f>IF(M$234=0, 'Adjustment for previous period'!L131, 0)</f>
        <v>0</v>
      </c>
      <c r="M310" s="111">
        <f>IF(N$234=0, 'Adjustment for previous period'!M131, 0)</f>
        <v>-1.6096278685424445E-2</v>
      </c>
      <c r="N310" s="111">
        <f>IF(O$234=0, 'Adjustment for previous period'!N131, 0)</f>
        <v>0</v>
      </c>
      <c r="O310" s="111">
        <f>IF(P$234=0, 'Adjustment for previous period'!O131, 0)</f>
        <v>0</v>
      </c>
      <c r="P310" s="111">
        <f>IF(Q$234=0, 'Adjustment for previous period'!P131, 0)</f>
        <v>0</v>
      </c>
      <c r="Q310" s="111">
        <f>IF(R$234=0, 'Adjustment for previous period'!Q131, 0)</f>
        <v>0</v>
      </c>
      <c r="R310" s="9"/>
      <c r="S310" s="9"/>
      <c r="T310" s="9"/>
      <c r="U310" s="9"/>
      <c r="V310" s="9"/>
      <c r="W310" s="9"/>
      <c r="X310" s="9"/>
      <c r="Y310" s="9"/>
      <c r="Z310" s="9"/>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c r="AW310" s="198"/>
      <c r="AX310" s="198"/>
      <c r="AY310" s="198"/>
      <c r="AZ310" s="198"/>
      <c r="BA310" s="198"/>
      <c r="BB310" s="198"/>
      <c r="BC310" s="198"/>
      <c r="BD310" s="198"/>
      <c r="BE310" s="198"/>
      <c r="BF310" s="198"/>
      <c r="BG310" s="198"/>
      <c r="BH310" s="198"/>
      <c r="BI310" s="198"/>
      <c r="BJ310" s="198"/>
      <c r="BK310" s="198"/>
      <c r="BL310" s="198"/>
    </row>
    <row r="311" spans="1:64" hidden="1" outlineLevel="1">
      <c r="A311" s="9"/>
      <c r="B311" s="9"/>
      <c r="C311" s="9"/>
      <c r="D311" s="270" t="str">
        <f>Asset13</f>
        <v>Land</v>
      </c>
      <c r="E311" s="9"/>
      <c r="F311" s="9"/>
      <c r="G311" s="9"/>
      <c r="H311" s="111"/>
      <c r="I311" s="111"/>
      <c r="J311" s="111"/>
      <c r="K311" s="111"/>
      <c r="L311" s="111">
        <f>IF(M$234=0, 'Adjustment for previous period'!L133, 0)</f>
        <v>0</v>
      </c>
      <c r="M311" s="111">
        <f>IF(N$234=0, 'Adjustment for previous period'!M133, 0)</f>
        <v>0</v>
      </c>
      <c r="N311" s="111">
        <f>IF(O$234=0, 'Adjustment for previous period'!N133, 0)</f>
        <v>0</v>
      </c>
      <c r="O311" s="111">
        <f>IF(P$234=0, 'Adjustment for previous period'!O133, 0)</f>
        <v>0</v>
      </c>
      <c r="P311" s="111">
        <f>IF(Q$234=0, 'Adjustment for previous period'!P133, 0)</f>
        <v>0</v>
      </c>
      <c r="Q311" s="111">
        <f>IF(R$234=0, 'Adjustment for previous period'!Q133, 0)</f>
        <v>0</v>
      </c>
      <c r="R311" s="9"/>
      <c r="S311" s="9"/>
      <c r="T311" s="9"/>
      <c r="U311" s="9"/>
      <c r="V311" s="9"/>
      <c r="W311" s="9"/>
      <c r="X311" s="9"/>
      <c r="Y311" s="9"/>
      <c r="Z311" s="9"/>
      <c r="AB311" s="198"/>
      <c r="AC311" s="198"/>
      <c r="AD311" s="198"/>
      <c r="AE311" s="198"/>
      <c r="AF311" s="198"/>
      <c r="AG311" s="198"/>
      <c r="AH311" s="198"/>
      <c r="AI311" s="198"/>
      <c r="AJ311" s="198"/>
      <c r="AK311" s="198"/>
      <c r="AL311" s="198"/>
      <c r="AM311" s="198"/>
      <c r="AN311" s="198"/>
      <c r="AO311" s="198"/>
      <c r="AP311" s="198"/>
      <c r="AQ311" s="198"/>
      <c r="AR311" s="198"/>
      <c r="AS311" s="198"/>
      <c r="AT311" s="198"/>
      <c r="AU311" s="198"/>
      <c r="AV311" s="198"/>
      <c r="AW311" s="198"/>
      <c r="AX311" s="198"/>
      <c r="AY311" s="198"/>
      <c r="AZ311" s="198"/>
      <c r="BA311" s="198"/>
      <c r="BB311" s="198"/>
      <c r="BC311" s="198"/>
      <c r="BD311" s="198"/>
      <c r="BE311" s="198"/>
      <c r="BF311" s="198"/>
      <c r="BG311" s="198"/>
      <c r="BH311" s="198"/>
      <c r="BI311" s="198"/>
      <c r="BJ311" s="198"/>
      <c r="BK311" s="198"/>
      <c r="BL311" s="198"/>
    </row>
    <row r="312" spans="1:64" hidden="1" outlineLevel="1">
      <c r="A312" s="9"/>
      <c r="B312" s="9"/>
      <c r="C312" s="9"/>
      <c r="D312" s="270" t="str">
        <f>Asset14</f>
        <v>Easements</v>
      </c>
      <c r="E312" s="9"/>
      <c r="F312" s="9"/>
      <c r="G312" s="9"/>
      <c r="H312" s="111"/>
      <c r="I312" s="111"/>
      <c r="J312" s="111"/>
      <c r="K312" s="111"/>
      <c r="L312" s="111">
        <f>IF(M$234=0, 'Adjustment for previous period'!L135, 0)</f>
        <v>0</v>
      </c>
      <c r="M312" s="111">
        <f>IF(N$234=0, 'Adjustment for previous period'!M135, 0)</f>
        <v>0</v>
      </c>
      <c r="N312" s="111">
        <f>IF(O$234=0, 'Adjustment for previous period'!N135, 0)</f>
        <v>0</v>
      </c>
      <c r="O312" s="111">
        <f>IF(P$234=0, 'Adjustment for previous period'!O135, 0)</f>
        <v>0</v>
      </c>
      <c r="P312" s="111">
        <f>IF(Q$234=0, 'Adjustment for previous period'!P135, 0)</f>
        <v>0</v>
      </c>
      <c r="Q312" s="111">
        <f>IF(R$234=0, 'Adjustment for previous period'!Q135, 0)</f>
        <v>0</v>
      </c>
      <c r="R312" s="9"/>
      <c r="S312" s="9"/>
      <c r="T312" s="9"/>
      <c r="U312" s="9"/>
      <c r="V312" s="9"/>
      <c r="W312" s="9"/>
      <c r="X312" s="9"/>
      <c r="Y312" s="9"/>
      <c r="Z312" s="9"/>
      <c r="AB312" s="198"/>
      <c r="AC312" s="198"/>
      <c r="AD312" s="198"/>
      <c r="AE312" s="198"/>
      <c r="AF312" s="198"/>
      <c r="AG312" s="198"/>
      <c r="AH312" s="198"/>
      <c r="AI312" s="198"/>
      <c r="AJ312" s="198"/>
      <c r="AK312" s="198"/>
      <c r="AL312" s="198"/>
      <c r="AM312" s="198"/>
      <c r="AN312" s="198"/>
      <c r="AO312" s="198"/>
      <c r="AP312" s="198"/>
      <c r="AQ312" s="198"/>
      <c r="AR312" s="198"/>
      <c r="AS312" s="198"/>
      <c r="AT312" s="198"/>
      <c r="AU312" s="198"/>
      <c r="AV312" s="198"/>
      <c r="AW312" s="198"/>
      <c r="AX312" s="198"/>
      <c r="AY312" s="198"/>
      <c r="AZ312" s="198"/>
      <c r="BA312" s="198"/>
      <c r="BB312" s="198"/>
      <c r="BC312" s="198"/>
      <c r="BD312" s="198"/>
      <c r="BE312" s="198"/>
      <c r="BF312" s="198"/>
      <c r="BG312" s="198"/>
      <c r="BH312" s="198"/>
      <c r="BI312" s="198"/>
      <c r="BJ312" s="198"/>
      <c r="BK312" s="198"/>
      <c r="BL312" s="198"/>
    </row>
    <row r="313" spans="1:64" hidden="1" outlineLevel="1">
      <c r="A313" s="9"/>
      <c r="B313" s="9"/>
      <c r="C313" s="9"/>
      <c r="D313" s="270">
        <f>Asset15</f>
        <v>0</v>
      </c>
      <c r="E313" s="9"/>
      <c r="F313" s="9"/>
      <c r="G313" s="9"/>
      <c r="H313" s="111"/>
      <c r="I313" s="111"/>
      <c r="J313" s="111"/>
      <c r="K313" s="111"/>
      <c r="L313" s="111">
        <f>IF(M$234=0, 'Adjustment for previous period'!L137, 0)</f>
        <v>0</v>
      </c>
      <c r="M313" s="111">
        <f>IF(N$234=0, 'Adjustment for previous period'!M137, 0)</f>
        <v>0</v>
      </c>
      <c r="N313" s="111">
        <f>IF(O$234=0, 'Adjustment for previous period'!N137, 0)</f>
        <v>0</v>
      </c>
      <c r="O313" s="111">
        <f>IF(P$234=0, 'Adjustment for previous period'!O137, 0)</f>
        <v>0</v>
      </c>
      <c r="P313" s="111">
        <f>IF(Q$234=0, 'Adjustment for previous period'!P137, 0)</f>
        <v>0</v>
      </c>
      <c r="Q313" s="111">
        <f>IF(R$234=0, 'Adjustment for previous period'!Q137, 0)</f>
        <v>0</v>
      </c>
      <c r="R313" s="9"/>
      <c r="S313" s="9"/>
      <c r="T313" s="9"/>
      <c r="U313" s="9"/>
      <c r="V313" s="9"/>
      <c r="W313" s="9"/>
      <c r="X313" s="9"/>
      <c r="Y313" s="9"/>
      <c r="Z313" s="9"/>
      <c r="AB313" s="198"/>
      <c r="AC313" s="198"/>
      <c r="AD313" s="198"/>
      <c r="AE313" s="198"/>
      <c r="AF313" s="198"/>
      <c r="AG313" s="198"/>
      <c r="AH313" s="198"/>
      <c r="AI313" s="198"/>
      <c r="AJ313" s="198"/>
      <c r="AK313" s="198"/>
      <c r="AL313" s="198"/>
      <c r="AM313" s="198"/>
      <c r="AN313" s="198"/>
      <c r="AO313" s="198"/>
      <c r="AP313" s="198"/>
      <c r="AQ313" s="198"/>
      <c r="AR313" s="198"/>
      <c r="AS313" s="198"/>
      <c r="AT313" s="198"/>
      <c r="AU313" s="198"/>
      <c r="AV313" s="198"/>
      <c r="AW313" s="198"/>
      <c r="AX313" s="198"/>
      <c r="AY313" s="198"/>
      <c r="AZ313" s="198"/>
      <c r="BA313" s="198"/>
      <c r="BB313" s="198"/>
      <c r="BC313" s="198"/>
      <c r="BD313" s="198"/>
      <c r="BE313" s="198"/>
      <c r="BF313" s="198"/>
      <c r="BG313" s="198"/>
      <c r="BH313" s="198"/>
      <c r="BI313" s="198"/>
      <c r="BJ313" s="198"/>
      <c r="BK313" s="198"/>
      <c r="BL313" s="198"/>
    </row>
    <row r="314" spans="1:64" hidden="1" outlineLevel="1">
      <c r="A314" s="9"/>
      <c r="B314" s="9"/>
      <c r="C314" s="9"/>
      <c r="D314" s="270">
        <f>Asset16</f>
        <v>0</v>
      </c>
      <c r="E314" s="9"/>
      <c r="F314" s="9"/>
      <c r="G314" s="9"/>
      <c r="H314" s="111"/>
      <c r="I314" s="111"/>
      <c r="J314" s="111"/>
      <c r="K314" s="111"/>
      <c r="L314" s="111">
        <f>IF(M$234=0, 'Adjustment for previous period'!L139, 0)</f>
        <v>0</v>
      </c>
      <c r="M314" s="111">
        <f>IF(N$234=0, 'Adjustment for previous period'!M139, 0)</f>
        <v>0</v>
      </c>
      <c r="N314" s="111">
        <f>IF(O$234=0, 'Adjustment for previous period'!N139, 0)</f>
        <v>0</v>
      </c>
      <c r="O314" s="111">
        <f>IF(P$234=0, 'Adjustment for previous period'!O139, 0)</f>
        <v>0</v>
      </c>
      <c r="P314" s="111">
        <f>IF(Q$234=0, 'Adjustment for previous period'!P139, 0)</f>
        <v>0</v>
      </c>
      <c r="Q314" s="111">
        <f>IF(R$234=0, 'Adjustment for previous period'!Q139, 0)</f>
        <v>0</v>
      </c>
      <c r="R314" s="9"/>
      <c r="S314" s="9"/>
      <c r="T314" s="9"/>
      <c r="U314" s="9"/>
      <c r="V314" s="9"/>
      <c r="W314" s="9"/>
      <c r="X314" s="9"/>
      <c r="Y314" s="9"/>
      <c r="Z314" s="9"/>
      <c r="AB314" s="198"/>
      <c r="AC314" s="198"/>
      <c r="AD314" s="198"/>
      <c r="AE314" s="198"/>
      <c r="AF314" s="198"/>
      <c r="AG314" s="198"/>
      <c r="AH314" s="198"/>
      <c r="AI314" s="198"/>
      <c r="AJ314" s="198"/>
      <c r="AK314" s="198"/>
      <c r="AL314" s="198"/>
      <c r="AM314" s="198"/>
      <c r="AN314" s="198"/>
      <c r="AO314" s="198"/>
      <c r="AP314" s="198"/>
      <c r="AQ314" s="198"/>
      <c r="AR314" s="198"/>
      <c r="AS314" s="198"/>
      <c r="AT314" s="198"/>
      <c r="AU314" s="198"/>
      <c r="AV314" s="198"/>
      <c r="AW314" s="198"/>
      <c r="AX314" s="198"/>
      <c r="AY314" s="198"/>
      <c r="AZ314" s="198"/>
      <c r="BA314" s="198"/>
      <c r="BB314" s="198"/>
      <c r="BC314" s="198"/>
      <c r="BD314" s="198"/>
      <c r="BE314" s="198"/>
      <c r="BF314" s="198"/>
      <c r="BG314" s="198"/>
      <c r="BH314" s="198"/>
      <c r="BI314" s="198"/>
      <c r="BJ314" s="198"/>
      <c r="BK314" s="198"/>
      <c r="BL314" s="198"/>
    </row>
    <row r="315" spans="1:64" hidden="1" outlineLevel="1">
      <c r="A315" s="9"/>
      <c r="B315" s="9"/>
      <c r="C315" s="9"/>
      <c r="D315" s="270">
        <f>Asset17</f>
        <v>0</v>
      </c>
      <c r="E315" s="9"/>
      <c r="F315" s="9"/>
      <c r="G315" s="9"/>
      <c r="H315" s="111"/>
      <c r="I315" s="111"/>
      <c r="J315" s="111"/>
      <c r="K315" s="111"/>
      <c r="L315" s="111">
        <f>IF(M$234=0, 'Adjustment for previous period'!L141, 0)</f>
        <v>0</v>
      </c>
      <c r="M315" s="111">
        <f>IF(N$234=0, 'Adjustment for previous period'!M141, 0)</f>
        <v>0</v>
      </c>
      <c r="N315" s="111">
        <f>IF(O$234=0, 'Adjustment for previous period'!N141, 0)</f>
        <v>0</v>
      </c>
      <c r="O315" s="111">
        <f>IF(P$234=0, 'Adjustment for previous period'!O141, 0)</f>
        <v>0</v>
      </c>
      <c r="P315" s="111">
        <f>IF(Q$234=0, 'Adjustment for previous period'!P141, 0)</f>
        <v>0</v>
      </c>
      <c r="Q315" s="111">
        <f>IF(R$234=0, 'Adjustment for previous period'!Q141, 0)</f>
        <v>0</v>
      </c>
      <c r="R315" s="9"/>
      <c r="S315" s="9"/>
      <c r="T315" s="9"/>
      <c r="U315" s="9"/>
      <c r="V315" s="9"/>
      <c r="W315" s="9"/>
      <c r="X315" s="9"/>
      <c r="Y315" s="9"/>
      <c r="Z315" s="9"/>
      <c r="AB315" s="198"/>
      <c r="AC315" s="198"/>
      <c r="AD315" s="198"/>
      <c r="AE315" s="198"/>
      <c r="AF315" s="198"/>
      <c r="AG315" s="198"/>
      <c r="AH315" s="198"/>
      <c r="AI315" s="198"/>
      <c r="AJ315" s="198"/>
      <c r="AK315" s="198"/>
      <c r="AL315" s="198"/>
      <c r="AM315" s="198"/>
      <c r="AN315" s="198"/>
      <c r="AO315" s="198"/>
      <c r="AP315" s="198"/>
      <c r="AQ315" s="198"/>
      <c r="AR315" s="198"/>
      <c r="AS315" s="198"/>
      <c r="AT315" s="198"/>
      <c r="AU315" s="198"/>
      <c r="AV315" s="198"/>
      <c r="AW315" s="198"/>
      <c r="AX315" s="198"/>
      <c r="AY315" s="198"/>
      <c r="AZ315" s="198"/>
      <c r="BA315" s="198"/>
      <c r="BB315" s="198"/>
      <c r="BC315" s="198"/>
      <c r="BD315" s="198"/>
      <c r="BE315" s="198"/>
      <c r="BF315" s="198"/>
      <c r="BG315" s="198"/>
      <c r="BH315" s="198"/>
      <c r="BI315" s="198"/>
      <c r="BJ315" s="198"/>
      <c r="BK315" s="198"/>
      <c r="BL315" s="198"/>
    </row>
    <row r="316" spans="1:64" hidden="1" outlineLevel="1">
      <c r="A316" s="9"/>
      <c r="B316" s="9"/>
      <c r="C316" s="9"/>
      <c r="D316" s="270">
        <f>Asset18</f>
        <v>0</v>
      </c>
      <c r="E316" s="9"/>
      <c r="F316" s="9"/>
      <c r="G316" s="9"/>
      <c r="H316" s="111"/>
      <c r="I316" s="111"/>
      <c r="J316" s="111"/>
      <c r="K316" s="111"/>
      <c r="L316" s="111">
        <f>IF(M$234=0, 'Adjustment for previous period'!L143, 0)</f>
        <v>0</v>
      </c>
      <c r="M316" s="111">
        <f>IF(N$234=0, 'Adjustment for previous period'!M143, 0)</f>
        <v>0</v>
      </c>
      <c r="N316" s="111">
        <f>IF(O$234=0, 'Adjustment for previous period'!N143, 0)</f>
        <v>0</v>
      </c>
      <c r="O316" s="111">
        <f>IF(P$234=0, 'Adjustment for previous period'!O143, 0)</f>
        <v>0</v>
      </c>
      <c r="P316" s="111">
        <f>IF(Q$234=0, 'Adjustment for previous period'!P143, 0)</f>
        <v>0</v>
      </c>
      <c r="Q316" s="111">
        <f>IF(R$234=0, 'Adjustment for previous period'!Q143, 0)</f>
        <v>0</v>
      </c>
      <c r="R316" s="9"/>
      <c r="S316" s="9"/>
      <c r="T316" s="9"/>
      <c r="U316" s="9"/>
      <c r="V316" s="9"/>
      <c r="W316" s="9"/>
      <c r="X316" s="9"/>
      <c r="Y316" s="9"/>
      <c r="Z316" s="9"/>
      <c r="AB316" s="198"/>
      <c r="AC316" s="198"/>
      <c r="AD316" s="198"/>
      <c r="AE316" s="198"/>
      <c r="AF316" s="198"/>
      <c r="AG316" s="198"/>
      <c r="AH316" s="198"/>
      <c r="AI316" s="198"/>
      <c r="AJ316" s="198"/>
      <c r="AK316" s="198"/>
      <c r="AL316" s="198"/>
      <c r="AM316" s="198"/>
      <c r="AN316" s="198"/>
      <c r="AO316" s="198"/>
      <c r="AP316" s="198"/>
      <c r="AQ316" s="198"/>
      <c r="AR316" s="198"/>
      <c r="AS316" s="198"/>
      <c r="AT316" s="198"/>
      <c r="AU316" s="198"/>
      <c r="AV316" s="198"/>
      <c r="AW316" s="198"/>
      <c r="AX316" s="198"/>
      <c r="AY316" s="198"/>
      <c r="AZ316" s="198"/>
      <c r="BA316" s="198"/>
      <c r="BB316" s="198"/>
      <c r="BC316" s="198"/>
      <c r="BD316" s="198"/>
      <c r="BE316" s="198"/>
      <c r="BF316" s="198"/>
      <c r="BG316" s="198"/>
      <c r="BH316" s="198"/>
      <c r="BI316" s="198"/>
      <c r="BJ316" s="198"/>
      <c r="BK316" s="198"/>
      <c r="BL316" s="198"/>
    </row>
    <row r="317" spans="1:64" hidden="1" outlineLevel="1">
      <c r="A317" s="9"/>
      <c r="B317" s="9"/>
      <c r="C317" s="9"/>
      <c r="D317" s="270">
        <f>Asset19</f>
        <v>0</v>
      </c>
      <c r="E317" s="9"/>
      <c r="F317" s="9"/>
      <c r="G317" s="9"/>
      <c r="H317" s="111"/>
      <c r="I317" s="111"/>
      <c r="J317" s="111"/>
      <c r="K317" s="111"/>
      <c r="L317" s="111">
        <f>IF(M$234=0, 'Adjustment for previous period'!L145, 0)</f>
        <v>0</v>
      </c>
      <c r="M317" s="111">
        <f>IF(N$234=0, 'Adjustment for previous period'!M145, 0)</f>
        <v>0</v>
      </c>
      <c r="N317" s="111">
        <f>IF(O$234=0, 'Adjustment for previous period'!N145, 0)</f>
        <v>0</v>
      </c>
      <c r="O317" s="111">
        <f>IF(P$234=0, 'Adjustment for previous period'!O145, 0)</f>
        <v>0</v>
      </c>
      <c r="P317" s="111">
        <f>IF(Q$234=0, 'Adjustment for previous period'!P145, 0)</f>
        <v>0</v>
      </c>
      <c r="Q317" s="111">
        <f>IF(R$234=0, 'Adjustment for previous period'!Q145, 0)</f>
        <v>0</v>
      </c>
      <c r="R317" s="9"/>
      <c r="S317" s="9"/>
      <c r="T317" s="9"/>
      <c r="U317" s="9"/>
      <c r="V317" s="9"/>
      <c r="W317" s="9"/>
      <c r="X317" s="9"/>
      <c r="Y317" s="9"/>
      <c r="Z317" s="9"/>
      <c r="AB317" s="198"/>
      <c r="AC317" s="198"/>
      <c r="AD317" s="198"/>
      <c r="AE317" s="198"/>
      <c r="AF317" s="198"/>
      <c r="AG317" s="198"/>
      <c r="AH317" s="198"/>
      <c r="AI317" s="198"/>
      <c r="AJ317" s="198"/>
      <c r="AK317" s="198"/>
      <c r="AL317" s="198"/>
      <c r="AM317" s="198"/>
      <c r="AN317" s="198"/>
      <c r="AO317" s="198"/>
      <c r="AP317" s="198"/>
      <c r="AQ317" s="198"/>
      <c r="AR317" s="198"/>
      <c r="AS317" s="198"/>
      <c r="AT317" s="198"/>
      <c r="AU317" s="198"/>
      <c r="AV317" s="198"/>
      <c r="AW317" s="198"/>
      <c r="AX317" s="198"/>
      <c r="AY317" s="198"/>
      <c r="AZ317" s="198"/>
      <c r="BA317" s="198"/>
      <c r="BB317" s="198"/>
      <c r="BC317" s="198"/>
      <c r="BD317" s="198"/>
      <c r="BE317" s="198"/>
      <c r="BF317" s="198"/>
      <c r="BG317" s="198"/>
      <c r="BH317" s="198"/>
      <c r="BI317" s="198"/>
      <c r="BJ317" s="198"/>
      <c r="BK317" s="198"/>
      <c r="BL317" s="198"/>
    </row>
    <row r="318" spans="1:64" hidden="1" outlineLevel="1">
      <c r="A318" s="9"/>
      <c r="B318" s="9"/>
      <c r="C318" s="9"/>
      <c r="D318" s="270">
        <f>Asset20</f>
        <v>0</v>
      </c>
      <c r="E318" s="9"/>
      <c r="F318" s="9"/>
      <c r="G318" s="9"/>
      <c r="H318" s="111"/>
      <c r="I318" s="111"/>
      <c r="J318" s="111"/>
      <c r="K318" s="111"/>
      <c r="L318" s="111">
        <f>IF(M$234=0, 'Adjustment for previous period'!L147, 0)</f>
        <v>0</v>
      </c>
      <c r="M318" s="111">
        <f>IF(N$234=0, 'Adjustment for previous period'!M147, 0)</f>
        <v>0</v>
      </c>
      <c r="N318" s="111">
        <f>IF(O$234=0, 'Adjustment for previous period'!N147, 0)</f>
        <v>0</v>
      </c>
      <c r="O318" s="111">
        <f>IF(P$234=0, 'Adjustment for previous period'!O147, 0)</f>
        <v>0</v>
      </c>
      <c r="P318" s="111">
        <f>IF(Q$234=0, 'Adjustment for previous period'!P147, 0)</f>
        <v>0</v>
      </c>
      <c r="Q318" s="111">
        <f>IF(R$234=0, 'Adjustment for previous period'!Q147, 0)</f>
        <v>0</v>
      </c>
      <c r="R318" s="9"/>
      <c r="S318" s="9"/>
      <c r="T318" s="9"/>
      <c r="U318" s="9"/>
      <c r="V318" s="9"/>
      <c r="W318" s="9"/>
      <c r="X318" s="9"/>
      <c r="Y318" s="9"/>
      <c r="Z318" s="9"/>
      <c r="AB318" s="198"/>
      <c r="AC318" s="198"/>
      <c r="AD318" s="198"/>
      <c r="AE318" s="198"/>
      <c r="AF318" s="198"/>
      <c r="AG318" s="198"/>
      <c r="AH318" s="198"/>
      <c r="AI318" s="198"/>
      <c r="AJ318" s="198"/>
      <c r="AK318" s="198"/>
      <c r="AL318" s="198"/>
      <c r="AM318" s="198"/>
      <c r="AN318" s="198"/>
      <c r="AO318" s="198"/>
      <c r="AP318" s="198"/>
      <c r="AQ318" s="198"/>
      <c r="AR318" s="198"/>
      <c r="AS318" s="198"/>
      <c r="AT318" s="198"/>
      <c r="AU318" s="198"/>
      <c r="AV318" s="198"/>
      <c r="AW318" s="198"/>
      <c r="AX318" s="198"/>
      <c r="AY318" s="198"/>
      <c r="AZ318" s="198"/>
      <c r="BA318" s="198"/>
      <c r="BB318" s="198"/>
      <c r="BC318" s="198"/>
      <c r="BD318" s="198"/>
      <c r="BE318" s="198"/>
      <c r="BF318" s="198"/>
      <c r="BG318" s="198"/>
      <c r="BH318" s="198"/>
      <c r="BI318" s="198"/>
      <c r="BJ318" s="198"/>
      <c r="BK318" s="198"/>
      <c r="BL318" s="198"/>
    </row>
    <row r="319" spans="1:64" hidden="1" outlineLevel="1">
      <c r="A319" s="9"/>
      <c r="B319" s="9"/>
      <c r="C319" s="9"/>
      <c r="D319" s="270">
        <f>Asset21</f>
        <v>0</v>
      </c>
      <c r="E319" s="9"/>
      <c r="F319" s="9"/>
      <c r="G319" s="9"/>
      <c r="H319" s="111"/>
      <c r="I319" s="111"/>
      <c r="J319" s="111"/>
      <c r="K319" s="111"/>
      <c r="L319" s="111">
        <f>IF(M$234=0, 'Adjustment for previous period'!L149, 0)</f>
        <v>0</v>
      </c>
      <c r="M319" s="111">
        <f>IF(N$234=0, 'Adjustment for previous period'!M149, 0)</f>
        <v>0</v>
      </c>
      <c r="N319" s="111">
        <f>IF(O$234=0, 'Adjustment for previous period'!N149, 0)</f>
        <v>0</v>
      </c>
      <c r="O319" s="111">
        <f>IF(P$234=0, 'Adjustment for previous period'!O149, 0)</f>
        <v>0</v>
      </c>
      <c r="P319" s="111">
        <f>IF(Q$234=0, 'Adjustment for previous period'!P149, 0)</f>
        <v>0</v>
      </c>
      <c r="Q319" s="111">
        <f>IF(R$234=0, 'Adjustment for previous period'!Q149, 0)</f>
        <v>0</v>
      </c>
      <c r="R319" s="9"/>
      <c r="S319" s="9"/>
      <c r="T319" s="9"/>
      <c r="U319" s="9"/>
      <c r="V319" s="9"/>
      <c r="W319" s="9"/>
      <c r="X319" s="9"/>
      <c r="Y319" s="9"/>
      <c r="Z319" s="9"/>
      <c r="AB319" s="198"/>
      <c r="AC319" s="198"/>
      <c r="AD319" s="198"/>
      <c r="AE319" s="198"/>
      <c r="AF319" s="198"/>
      <c r="AG319" s="198"/>
      <c r="AH319" s="198"/>
      <c r="AI319" s="198"/>
      <c r="AJ319" s="198"/>
      <c r="AK319" s="198"/>
      <c r="AL319" s="198"/>
      <c r="AM319" s="198"/>
      <c r="AN319" s="198"/>
      <c r="AO319" s="198"/>
      <c r="AP319" s="198"/>
      <c r="AQ319" s="198"/>
      <c r="AR319" s="198"/>
      <c r="AS319" s="198"/>
      <c r="AT319" s="198"/>
      <c r="AU319" s="198"/>
      <c r="AV319" s="198"/>
      <c r="AW319" s="198"/>
      <c r="AX319" s="198"/>
      <c r="AY319" s="198"/>
      <c r="AZ319" s="198"/>
      <c r="BA319" s="198"/>
      <c r="BB319" s="198"/>
      <c r="BC319" s="198"/>
      <c r="BD319" s="198"/>
      <c r="BE319" s="198"/>
      <c r="BF319" s="198"/>
      <c r="BG319" s="198"/>
      <c r="BH319" s="198"/>
      <c r="BI319" s="198"/>
      <c r="BJ319" s="198"/>
      <c r="BK319" s="198"/>
      <c r="BL319" s="198"/>
    </row>
    <row r="320" spans="1:64" hidden="1" outlineLevel="1">
      <c r="A320" s="9"/>
      <c r="B320" s="9"/>
      <c r="C320" s="9"/>
      <c r="D320" s="270">
        <f>Asset22</f>
        <v>0</v>
      </c>
      <c r="E320" s="9"/>
      <c r="F320" s="9"/>
      <c r="G320" s="9"/>
      <c r="H320" s="111"/>
      <c r="I320" s="111"/>
      <c r="J320" s="111"/>
      <c r="K320" s="111"/>
      <c r="L320" s="111">
        <f>IF(M$234=0, 'Adjustment for previous period'!L151, 0)</f>
        <v>0</v>
      </c>
      <c r="M320" s="111">
        <f>IF(N$234=0, 'Adjustment for previous period'!M151, 0)</f>
        <v>0</v>
      </c>
      <c r="N320" s="111">
        <f>IF(O$234=0, 'Adjustment for previous period'!N151, 0)</f>
        <v>0</v>
      </c>
      <c r="O320" s="111">
        <f>IF(P$234=0, 'Adjustment for previous period'!O151, 0)</f>
        <v>0</v>
      </c>
      <c r="P320" s="111">
        <f>IF(Q$234=0, 'Adjustment for previous period'!P151, 0)</f>
        <v>0</v>
      </c>
      <c r="Q320" s="111">
        <f>IF(R$234=0, 'Adjustment for previous period'!Q151, 0)</f>
        <v>0</v>
      </c>
      <c r="R320" s="9"/>
      <c r="S320" s="9"/>
      <c r="T320" s="9"/>
      <c r="U320" s="9"/>
      <c r="V320" s="9"/>
      <c r="W320" s="9"/>
      <c r="X320" s="9"/>
      <c r="Y320" s="9"/>
      <c r="Z320" s="9"/>
      <c r="AB320" s="198"/>
      <c r="AC320" s="198"/>
      <c r="AD320" s="198"/>
      <c r="AE320" s="198"/>
      <c r="AF320" s="198"/>
      <c r="AG320" s="198"/>
      <c r="AH320" s="198"/>
      <c r="AI320" s="198"/>
      <c r="AJ320" s="198"/>
      <c r="AK320" s="198"/>
      <c r="AL320" s="198"/>
      <c r="AM320" s="198"/>
      <c r="AN320" s="198"/>
      <c r="AO320" s="198"/>
      <c r="AP320" s="198"/>
      <c r="AQ320" s="198"/>
      <c r="AR320" s="198"/>
      <c r="AS320" s="198"/>
      <c r="AT320" s="198"/>
      <c r="AU320" s="198"/>
      <c r="AV320" s="198"/>
      <c r="AW320" s="198"/>
      <c r="AX320" s="198"/>
      <c r="AY320" s="198"/>
      <c r="AZ320" s="198"/>
      <c r="BA320" s="198"/>
      <c r="BB320" s="198"/>
      <c r="BC320" s="198"/>
      <c r="BD320" s="198"/>
      <c r="BE320" s="198"/>
      <c r="BF320" s="198"/>
      <c r="BG320" s="198"/>
      <c r="BH320" s="198"/>
      <c r="BI320" s="198"/>
      <c r="BJ320" s="198"/>
      <c r="BK320" s="198"/>
      <c r="BL320" s="198"/>
    </row>
    <row r="321" spans="1:64" hidden="1" outlineLevel="1">
      <c r="A321" s="9"/>
      <c r="B321" s="9"/>
      <c r="C321" s="9"/>
      <c r="D321" s="270">
        <f>Asset23</f>
        <v>0</v>
      </c>
      <c r="E321" s="9"/>
      <c r="F321" s="9"/>
      <c r="G321" s="9"/>
      <c r="H321" s="111"/>
      <c r="I321" s="111"/>
      <c r="J321" s="111"/>
      <c r="K321" s="111"/>
      <c r="L321" s="111">
        <f>IF(M$234=0, 'Adjustment for previous period'!L153, 0)</f>
        <v>0</v>
      </c>
      <c r="M321" s="111">
        <f>IF(N$234=0, 'Adjustment for previous period'!M153, 0)</f>
        <v>0</v>
      </c>
      <c r="N321" s="111">
        <f>IF(O$234=0, 'Adjustment for previous period'!N153, 0)</f>
        <v>0</v>
      </c>
      <c r="O321" s="111">
        <f>IF(P$234=0, 'Adjustment for previous period'!O153, 0)</f>
        <v>0</v>
      </c>
      <c r="P321" s="111">
        <f>IF(Q$234=0, 'Adjustment for previous period'!P153, 0)</f>
        <v>0</v>
      </c>
      <c r="Q321" s="111">
        <f>IF(R$234=0, 'Adjustment for previous period'!Q153, 0)</f>
        <v>0</v>
      </c>
      <c r="R321" s="9"/>
      <c r="S321" s="9"/>
      <c r="T321" s="9"/>
      <c r="U321" s="9"/>
      <c r="V321" s="9"/>
      <c r="W321" s="9"/>
      <c r="X321" s="9"/>
      <c r="Y321" s="9"/>
      <c r="Z321" s="9"/>
      <c r="AB321" s="198"/>
      <c r="AC321" s="198"/>
      <c r="AD321" s="198"/>
      <c r="AE321" s="198"/>
      <c r="AF321" s="198"/>
      <c r="AG321" s="198"/>
      <c r="AH321" s="198"/>
      <c r="AI321" s="198"/>
      <c r="AJ321" s="198"/>
      <c r="AK321" s="198"/>
      <c r="AL321" s="198"/>
      <c r="AM321" s="198"/>
      <c r="AN321" s="198"/>
      <c r="AO321" s="198"/>
      <c r="AP321" s="198"/>
      <c r="AQ321" s="198"/>
      <c r="AR321" s="198"/>
      <c r="AS321" s="198"/>
      <c r="AT321" s="198"/>
      <c r="AU321" s="198"/>
      <c r="AV321" s="198"/>
      <c r="AW321" s="198"/>
      <c r="AX321" s="198"/>
      <c r="AY321" s="198"/>
      <c r="AZ321" s="198"/>
      <c r="BA321" s="198"/>
      <c r="BB321" s="198"/>
      <c r="BC321" s="198"/>
      <c r="BD321" s="198"/>
      <c r="BE321" s="198"/>
      <c r="BF321" s="198"/>
      <c r="BG321" s="198"/>
      <c r="BH321" s="198"/>
      <c r="BI321" s="198"/>
      <c r="BJ321" s="198"/>
      <c r="BK321" s="198"/>
      <c r="BL321" s="198"/>
    </row>
    <row r="322" spans="1:64" hidden="1" outlineLevel="1">
      <c r="A322" s="9"/>
      <c r="B322" s="9"/>
      <c r="C322" s="9"/>
      <c r="D322" s="270">
        <f>Asset24</f>
        <v>0</v>
      </c>
      <c r="E322" s="9"/>
      <c r="F322" s="9"/>
      <c r="G322" s="9"/>
      <c r="H322" s="111"/>
      <c r="I322" s="111"/>
      <c r="J322" s="111"/>
      <c r="K322" s="111"/>
      <c r="L322" s="111">
        <f>IF(M$234=0, 'Adjustment for previous period'!L155, 0)</f>
        <v>0</v>
      </c>
      <c r="M322" s="111">
        <f>IF(N$234=0, 'Adjustment for previous period'!M155, 0)</f>
        <v>0</v>
      </c>
      <c r="N322" s="111">
        <f>IF(O$234=0, 'Adjustment for previous period'!N155, 0)</f>
        <v>0</v>
      </c>
      <c r="O322" s="111">
        <f>IF(P$234=0, 'Adjustment for previous period'!O155, 0)</f>
        <v>0</v>
      </c>
      <c r="P322" s="111">
        <f>IF(Q$234=0, 'Adjustment for previous period'!P155, 0)</f>
        <v>0</v>
      </c>
      <c r="Q322" s="111">
        <f>IF(R$234=0, 'Adjustment for previous period'!Q155, 0)</f>
        <v>0</v>
      </c>
      <c r="R322" s="9"/>
      <c r="S322" s="9"/>
      <c r="T322" s="9"/>
      <c r="U322" s="9"/>
      <c r="V322" s="9"/>
      <c r="W322" s="9"/>
      <c r="X322" s="9"/>
      <c r="Y322" s="9"/>
      <c r="Z322" s="9"/>
      <c r="AB322" s="198"/>
      <c r="AC322" s="198"/>
      <c r="AD322" s="198"/>
      <c r="AE322" s="198"/>
      <c r="AF322" s="198"/>
      <c r="AG322" s="198"/>
      <c r="AH322" s="198"/>
      <c r="AI322" s="198"/>
      <c r="AJ322" s="198"/>
      <c r="AK322" s="198"/>
      <c r="AL322" s="198"/>
      <c r="AM322" s="198"/>
      <c r="AN322" s="198"/>
      <c r="AO322" s="198"/>
      <c r="AP322" s="198"/>
      <c r="AQ322" s="198"/>
      <c r="AR322" s="198"/>
      <c r="AS322" s="198"/>
      <c r="AT322" s="198"/>
      <c r="AU322" s="198"/>
      <c r="AV322" s="198"/>
      <c r="AW322" s="198"/>
      <c r="AX322" s="198"/>
      <c r="AY322" s="198"/>
      <c r="AZ322" s="198"/>
      <c r="BA322" s="198"/>
      <c r="BB322" s="198"/>
      <c r="BC322" s="198"/>
      <c r="BD322" s="198"/>
      <c r="BE322" s="198"/>
      <c r="BF322" s="198"/>
      <c r="BG322" s="198"/>
      <c r="BH322" s="198"/>
      <c r="BI322" s="198"/>
      <c r="BJ322" s="198"/>
      <c r="BK322" s="198"/>
      <c r="BL322" s="198"/>
    </row>
    <row r="323" spans="1:64" hidden="1" outlineLevel="1">
      <c r="A323" s="9"/>
      <c r="B323" s="9"/>
      <c r="C323" s="9"/>
      <c r="D323" s="270">
        <f>Asset25</f>
        <v>0</v>
      </c>
      <c r="E323" s="9"/>
      <c r="F323" s="9"/>
      <c r="G323" s="9"/>
      <c r="H323" s="111"/>
      <c r="I323" s="111"/>
      <c r="J323" s="111"/>
      <c r="K323" s="111"/>
      <c r="L323" s="111">
        <f>IF(M$234=0, 'Adjustment for previous period'!L157, 0)</f>
        <v>0</v>
      </c>
      <c r="M323" s="111">
        <f>IF(N$234=0, 'Adjustment for previous period'!M157, 0)</f>
        <v>0</v>
      </c>
      <c r="N323" s="111">
        <f>IF(O$234=0, 'Adjustment for previous period'!N157, 0)</f>
        <v>0</v>
      </c>
      <c r="O323" s="111">
        <f>IF(P$234=0, 'Adjustment for previous period'!O157, 0)</f>
        <v>0</v>
      </c>
      <c r="P323" s="111">
        <f>IF(Q$234=0, 'Adjustment for previous period'!P157, 0)</f>
        <v>0</v>
      </c>
      <c r="Q323" s="111">
        <f>IF(R$234=0, 'Adjustment for previous period'!Q157, 0)</f>
        <v>0</v>
      </c>
      <c r="R323" s="9"/>
      <c r="S323" s="9"/>
      <c r="T323" s="9"/>
      <c r="U323" s="9"/>
      <c r="V323" s="9"/>
      <c r="W323" s="9"/>
      <c r="X323" s="9"/>
      <c r="Y323" s="9"/>
      <c r="Z323" s="9"/>
      <c r="AB323" s="198"/>
      <c r="AC323" s="198"/>
      <c r="AD323" s="198"/>
      <c r="AE323" s="198"/>
      <c r="AF323" s="198"/>
      <c r="AG323" s="198"/>
      <c r="AH323" s="198"/>
      <c r="AI323" s="198"/>
      <c r="AJ323" s="198"/>
      <c r="AK323" s="198"/>
      <c r="AL323" s="198"/>
      <c r="AM323" s="198"/>
      <c r="AN323" s="198"/>
      <c r="AO323" s="198"/>
      <c r="AP323" s="198"/>
      <c r="AQ323" s="198"/>
      <c r="AR323" s="198"/>
      <c r="AS323" s="198"/>
      <c r="AT323" s="198"/>
      <c r="AU323" s="198"/>
      <c r="AV323" s="198"/>
      <c r="AW323" s="198"/>
      <c r="AX323" s="198"/>
      <c r="AY323" s="198"/>
      <c r="AZ323" s="198"/>
      <c r="BA323" s="198"/>
      <c r="BB323" s="198"/>
      <c r="BC323" s="198"/>
      <c r="BD323" s="198"/>
      <c r="BE323" s="198"/>
      <c r="BF323" s="198"/>
      <c r="BG323" s="198"/>
      <c r="BH323" s="198"/>
      <c r="BI323" s="198"/>
      <c r="BJ323" s="198"/>
      <c r="BK323" s="198"/>
      <c r="BL323" s="198"/>
    </row>
    <row r="324" spans="1:64" hidden="1" outlineLevel="1">
      <c r="A324" s="9"/>
      <c r="B324" s="9"/>
      <c r="C324" s="9"/>
      <c r="D324" s="270">
        <f>Asset26</f>
        <v>0</v>
      </c>
      <c r="E324" s="9"/>
      <c r="F324" s="9"/>
      <c r="G324" s="9"/>
      <c r="H324" s="111"/>
      <c r="I324" s="111"/>
      <c r="J324" s="111"/>
      <c r="K324" s="111"/>
      <c r="L324" s="111">
        <f>IF(M$234=0, 'Adjustment for previous period'!L159, 0)</f>
        <v>0</v>
      </c>
      <c r="M324" s="111">
        <f>IF(N$234=0, 'Adjustment for previous period'!M159, 0)</f>
        <v>0</v>
      </c>
      <c r="N324" s="111">
        <f>IF(O$234=0, 'Adjustment for previous period'!N159, 0)</f>
        <v>0</v>
      </c>
      <c r="O324" s="111">
        <f>IF(P$234=0, 'Adjustment for previous period'!O159, 0)</f>
        <v>0</v>
      </c>
      <c r="P324" s="111">
        <f>IF(Q$234=0, 'Adjustment for previous period'!P159, 0)</f>
        <v>0</v>
      </c>
      <c r="Q324" s="111">
        <f>IF(R$234=0, 'Adjustment for previous period'!Q159, 0)</f>
        <v>0</v>
      </c>
      <c r="R324" s="9"/>
      <c r="S324" s="9"/>
      <c r="T324" s="9"/>
      <c r="U324" s="9"/>
      <c r="V324" s="9"/>
      <c r="W324" s="9"/>
      <c r="X324" s="9"/>
      <c r="Y324" s="9"/>
      <c r="Z324" s="9"/>
      <c r="AB324" s="198"/>
      <c r="AC324" s="198"/>
      <c r="AD324" s="198"/>
      <c r="AE324" s="198"/>
      <c r="AF324" s="198"/>
      <c r="AG324" s="198"/>
      <c r="AH324" s="198"/>
      <c r="AI324" s="198"/>
      <c r="AJ324" s="198"/>
      <c r="AK324" s="198"/>
      <c r="AL324" s="198"/>
      <c r="AM324" s="198"/>
      <c r="AN324" s="198"/>
      <c r="AO324" s="198"/>
      <c r="AP324" s="198"/>
      <c r="AQ324" s="198"/>
      <c r="AR324" s="198"/>
      <c r="AS324" s="198"/>
      <c r="AT324" s="198"/>
      <c r="AU324" s="198"/>
      <c r="AV324" s="198"/>
      <c r="AW324" s="198"/>
      <c r="AX324" s="198"/>
      <c r="AY324" s="198"/>
      <c r="AZ324" s="198"/>
      <c r="BA324" s="198"/>
      <c r="BB324" s="198"/>
      <c r="BC324" s="198"/>
      <c r="BD324" s="198"/>
      <c r="BE324" s="198"/>
      <c r="BF324" s="198"/>
      <c r="BG324" s="198"/>
      <c r="BH324" s="198"/>
      <c r="BI324" s="198"/>
      <c r="BJ324" s="198"/>
      <c r="BK324" s="198"/>
      <c r="BL324" s="198"/>
    </row>
    <row r="325" spans="1:64" hidden="1" outlineLevel="1">
      <c r="A325" s="9"/>
      <c r="B325" s="9"/>
      <c r="C325" s="9"/>
      <c r="D325" s="270">
        <f>Asset27</f>
        <v>0</v>
      </c>
      <c r="E325" s="9"/>
      <c r="F325" s="9"/>
      <c r="G325" s="9"/>
      <c r="H325" s="111"/>
      <c r="I325" s="111"/>
      <c r="J325" s="111"/>
      <c r="K325" s="111"/>
      <c r="L325" s="111">
        <f>IF(M$234=0, 'Adjustment for previous period'!L161, 0)</f>
        <v>0</v>
      </c>
      <c r="M325" s="111">
        <f>IF(N$234=0, 'Adjustment for previous period'!M161, 0)</f>
        <v>0</v>
      </c>
      <c r="N325" s="111">
        <f>IF(O$234=0, 'Adjustment for previous period'!N161, 0)</f>
        <v>0</v>
      </c>
      <c r="O325" s="111">
        <f>IF(P$234=0, 'Adjustment for previous period'!O161, 0)</f>
        <v>0</v>
      </c>
      <c r="P325" s="111">
        <f>IF(Q$234=0, 'Adjustment for previous period'!P161, 0)</f>
        <v>0</v>
      </c>
      <c r="Q325" s="111">
        <f>IF(R$234=0, 'Adjustment for previous period'!Q161, 0)</f>
        <v>0</v>
      </c>
      <c r="R325" s="9"/>
      <c r="S325" s="9"/>
      <c r="T325" s="9"/>
      <c r="U325" s="9"/>
      <c r="V325" s="9"/>
      <c r="W325" s="9"/>
      <c r="X325" s="9"/>
      <c r="Y325" s="9"/>
      <c r="Z325" s="9"/>
      <c r="AB325" s="198"/>
      <c r="AC325" s="198"/>
      <c r="AD325" s="198"/>
      <c r="AE325" s="198"/>
      <c r="AF325" s="198"/>
      <c r="AG325" s="198"/>
      <c r="AH325" s="198"/>
      <c r="AI325" s="198"/>
      <c r="AJ325" s="198"/>
      <c r="AK325" s="198"/>
      <c r="AL325" s="198"/>
      <c r="AM325" s="198"/>
      <c r="AN325" s="198"/>
      <c r="AO325" s="198"/>
      <c r="AP325" s="198"/>
      <c r="AQ325" s="198"/>
      <c r="AR325" s="198"/>
      <c r="AS325" s="198"/>
      <c r="AT325" s="198"/>
      <c r="AU325" s="198"/>
      <c r="AV325" s="198"/>
      <c r="AW325" s="198"/>
      <c r="AX325" s="198"/>
      <c r="AY325" s="198"/>
      <c r="AZ325" s="198"/>
      <c r="BA325" s="198"/>
      <c r="BB325" s="198"/>
      <c r="BC325" s="198"/>
      <c r="BD325" s="198"/>
      <c r="BE325" s="198"/>
      <c r="BF325" s="198"/>
      <c r="BG325" s="198"/>
      <c r="BH325" s="198"/>
      <c r="BI325" s="198"/>
      <c r="BJ325" s="198"/>
      <c r="BK325" s="198"/>
      <c r="BL325" s="198"/>
    </row>
    <row r="326" spans="1:64" hidden="1" outlineLevel="1">
      <c r="A326" s="9"/>
      <c r="B326" s="9"/>
      <c r="C326" s="9"/>
      <c r="D326" s="270">
        <f>Asset28</f>
        <v>0</v>
      </c>
      <c r="E326" s="9"/>
      <c r="F326" s="9"/>
      <c r="G326" s="9"/>
      <c r="H326" s="111"/>
      <c r="I326" s="111"/>
      <c r="J326" s="111"/>
      <c r="K326" s="111"/>
      <c r="L326" s="111">
        <f>IF(M$234=0, 'Adjustment for previous period'!L163, 0)</f>
        <v>0</v>
      </c>
      <c r="M326" s="111">
        <f>IF(N$234=0, 'Adjustment for previous period'!M163, 0)</f>
        <v>0</v>
      </c>
      <c r="N326" s="111">
        <f>IF(O$234=0, 'Adjustment for previous period'!N163, 0)</f>
        <v>0</v>
      </c>
      <c r="O326" s="111">
        <f>IF(P$234=0, 'Adjustment for previous period'!O163, 0)</f>
        <v>0</v>
      </c>
      <c r="P326" s="111">
        <f>IF(Q$234=0, 'Adjustment for previous period'!P163, 0)</f>
        <v>0</v>
      </c>
      <c r="Q326" s="111">
        <f>IF(R$234=0, 'Adjustment for previous period'!Q163, 0)</f>
        <v>0</v>
      </c>
      <c r="R326" s="9"/>
      <c r="S326" s="9"/>
      <c r="T326" s="9"/>
      <c r="U326" s="9"/>
      <c r="V326" s="9"/>
      <c r="W326" s="9"/>
      <c r="X326" s="9"/>
      <c r="Y326" s="9"/>
      <c r="Z326" s="9"/>
      <c r="AB326" s="198"/>
      <c r="AC326" s="198"/>
      <c r="AD326" s="198"/>
      <c r="AE326" s="198"/>
      <c r="AF326" s="198"/>
      <c r="AG326" s="198"/>
      <c r="AH326" s="198"/>
      <c r="AI326" s="198"/>
      <c r="AJ326" s="198"/>
      <c r="AK326" s="198"/>
      <c r="AL326" s="198"/>
      <c r="AM326" s="198"/>
      <c r="AN326" s="198"/>
      <c r="AO326" s="198"/>
      <c r="AP326" s="198"/>
      <c r="AQ326" s="198"/>
      <c r="AR326" s="198"/>
      <c r="AS326" s="198"/>
      <c r="AT326" s="198"/>
      <c r="AU326" s="198"/>
      <c r="AV326" s="198"/>
      <c r="AW326" s="198"/>
      <c r="AX326" s="198"/>
      <c r="AY326" s="198"/>
      <c r="AZ326" s="198"/>
      <c r="BA326" s="198"/>
      <c r="BB326" s="198"/>
      <c r="BC326" s="198"/>
      <c r="BD326" s="198"/>
      <c r="BE326" s="198"/>
      <c r="BF326" s="198"/>
      <c r="BG326" s="198"/>
      <c r="BH326" s="198"/>
      <c r="BI326" s="198"/>
      <c r="BJ326" s="198"/>
      <c r="BK326" s="198"/>
      <c r="BL326" s="198"/>
    </row>
    <row r="327" spans="1:64" hidden="1" outlineLevel="1">
      <c r="A327" s="9"/>
      <c r="B327" s="9"/>
      <c r="C327" s="9"/>
      <c r="D327" s="270">
        <f>Asset29</f>
        <v>0</v>
      </c>
      <c r="E327" s="9"/>
      <c r="F327" s="9"/>
      <c r="G327" s="9"/>
      <c r="H327" s="111"/>
      <c r="I327" s="111"/>
      <c r="J327" s="111"/>
      <c r="K327" s="111"/>
      <c r="L327" s="111">
        <f>IF(M$234=0, 'Adjustment for previous period'!L165, 0)</f>
        <v>0</v>
      </c>
      <c r="M327" s="111">
        <f>IF(N$234=0, 'Adjustment for previous period'!M165, 0)</f>
        <v>0</v>
      </c>
      <c r="N327" s="111">
        <f>IF(O$234=0, 'Adjustment for previous period'!N165, 0)</f>
        <v>0</v>
      </c>
      <c r="O327" s="111">
        <f>IF(P$234=0, 'Adjustment for previous period'!O165, 0)</f>
        <v>0</v>
      </c>
      <c r="P327" s="111">
        <f>IF(Q$234=0, 'Adjustment for previous period'!P165, 0)</f>
        <v>0</v>
      </c>
      <c r="Q327" s="111">
        <f>IF(R$234=0, 'Adjustment for previous period'!Q165, 0)</f>
        <v>0</v>
      </c>
      <c r="R327" s="9"/>
      <c r="S327" s="9"/>
      <c r="T327" s="9"/>
      <c r="U327" s="9"/>
      <c r="V327" s="9"/>
      <c r="W327" s="9"/>
      <c r="X327" s="9"/>
      <c r="Y327" s="9"/>
      <c r="Z327" s="9"/>
      <c r="AB327" s="198"/>
      <c r="AC327" s="198"/>
      <c r="AD327" s="198"/>
      <c r="AE327" s="198"/>
      <c r="AF327" s="198"/>
      <c r="AG327" s="198"/>
      <c r="AH327" s="198"/>
      <c r="AI327" s="198"/>
      <c r="AJ327" s="198"/>
      <c r="AK327" s="198"/>
      <c r="AL327" s="198"/>
      <c r="AM327" s="198"/>
      <c r="AN327" s="198"/>
      <c r="AO327" s="198"/>
      <c r="AP327" s="198"/>
      <c r="AQ327" s="198"/>
      <c r="AR327" s="198"/>
      <c r="AS327" s="198"/>
      <c r="AT327" s="198"/>
      <c r="AU327" s="198"/>
      <c r="AV327" s="198"/>
      <c r="AW327" s="198"/>
      <c r="AX327" s="198"/>
      <c r="AY327" s="198"/>
      <c r="AZ327" s="198"/>
      <c r="BA327" s="198"/>
      <c r="BB327" s="198"/>
      <c r="BC327" s="198"/>
      <c r="BD327" s="198"/>
      <c r="BE327" s="198"/>
      <c r="BF327" s="198"/>
      <c r="BG327" s="198"/>
      <c r="BH327" s="198"/>
      <c r="BI327" s="198"/>
      <c r="BJ327" s="198"/>
      <c r="BK327" s="198"/>
      <c r="BL327" s="198"/>
    </row>
    <row r="328" spans="1:64" hidden="1" outlineLevel="1">
      <c r="A328" s="9"/>
      <c r="B328" s="9"/>
      <c r="C328" s="9"/>
      <c r="D328" s="270">
        <f>Asset30</f>
        <v>0</v>
      </c>
      <c r="E328" s="9"/>
      <c r="F328" s="9"/>
      <c r="G328" s="9"/>
      <c r="H328" s="111"/>
      <c r="I328" s="111"/>
      <c r="J328" s="111"/>
      <c r="K328" s="111"/>
      <c r="L328" s="111">
        <f>IF(M$234=0, 'Adjustment for previous period'!L167, 0)</f>
        <v>0</v>
      </c>
      <c r="M328" s="111">
        <f>IF(N$234=0, 'Adjustment for previous period'!M167, 0)</f>
        <v>0</v>
      </c>
      <c r="N328" s="111">
        <f>IF(O$234=0, 'Adjustment for previous period'!N167, 0)</f>
        <v>0</v>
      </c>
      <c r="O328" s="111">
        <f>IF(P$234=0, 'Adjustment for previous period'!O167, 0)</f>
        <v>0</v>
      </c>
      <c r="P328" s="111">
        <f>IF(Q$234=0, 'Adjustment for previous period'!P167, 0)</f>
        <v>0</v>
      </c>
      <c r="Q328" s="111">
        <f>IF(R$234=0, 'Adjustment for previous period'!Q167, 0)</f>
        <v>0</v>
      </c>
      <c r="R328" s="9"/>
      <c r="S328" s="9"/>
      <c r="T328" s="9"/>
      <c r="U328" s="9"/>
      <c r="V328" s="9"/>
      <c r="W328" s="9"/>
      <c r="X328" s="9"/>
      <c r="Y328" s="9"/>
      <c r="Z328" s="9"/>
      <c r="AB328" s="198"/>
      <c r="AC328" s="198"/>
      <c r="AD328" s="198"/>
      <c r="AE328" s="198"/>
      <c r="AF328" s="198"/>
      <c r="AG328" s="198"/>
      <c r="AH328" s="198"/>
      <c r="AI328" s="198"/>
      <c r="AJ328" s="198"/>
      <c r="AK328" s="198"/>
      <c r="AL328" s="198"/>
      <c r="AM328" s="198"/>
      <c r="AN328" s="198"/>
      <c r="AO328" s="198"/>
      <c r="AP328" s="198"/>
      <c r="AQ328" s="198"/>
      <c r="AR328" s="198"/>
      <c r="AS328" s="198"/>
      <c r="AT328" s="198"/>
      <c r="AU328" s="198"/>
      <c r="AV328" s="198"/>
      <c r="AW328" s="198"/>
      <c r="AX328" s="198"/>
      <c r="AY328" s="198"/>
      <c r="AZ328" s="198"/>
      <c r="BA328" s="198"/>
      <c r="BB328" s="198"/>
      <c r="BC328" s="198"/>
      <c r="BD328" s="198"/>
      <c r="BE328" s="198"/>
      <c r="BF328" s="198"/>
      <c r="BG328" s="198"/>
      <c r="BH328" s="198"/>
      <c r="BI328" s="198"/>
      <c r="BJ328" s="198"/>
      <c r="BK328" s="198"/>
      <c r="BL328" s="198"/>
    </row>
    <row r="329" spans="1:64" collapsed="1">
      <c r="A329" s="9"/>
      <c r="B329" s="9"/>
      <c r="C329" s="9"/>
      <c r="D329" s="9"/>
      <c r="E329" s="9"/>
      <c r="F329" s="9"/>
      <c r="G329" s="9"/>
      <c r="H329" s="9"/>
      <c r="I329" s="9"/>
      <c r="J329" s="9"/>
      <c r="K329" s="9"/>
      <c r="L329" s="9"/>
      <c r="M329" s="9"/>
      <c r="N329" s="12"/>
      <c r="O329" s="9"/>
      <c r="P329" s="9"/>
      <c r="Q329" s="9"/>
      <c r="R329" s="9"/>
      <c r="S329" s="9"/>
      <c r="T329" s="9"/>
      <c r="U329" s="9"/>
      <c r="V329" s="9"/>
      <c r="W329" s="9"/>
      <c r="X329" s="9"/>
      <c r="Y329" s="9"/>
      <c r="Z329" s="9"/>
      <c r="AB329" s="198"/>
      <c r="AC329" s="198"/>
      <c r="AD329" s="198"/>
      <c r="AE329" s="198"/>
      <c r="AF329" s="198"/>
      <c r="AG329" s="198"/>
      <c r="AH329" s="198"/>
      <c r="AI329" s="198"/>
      <c r="AJ329" s="198"/>
      <c r="AK329" s="198"/>
      <c r="AL329" s="198"/>
      <c r="AM329" s="198"/>
      <c r="AN329" s="198"/>
      <c r="AO329" s="198"/>
      <c r="AP329" s="198"/>
      <c r="AQ329" s="198"/>
      <c r="AR329" s="198"/>
      <c r="AS329" s="198"/>
      <c r="AT329" s="198"/>
      <c r="AU329" s="198"/>
      <c r="AV329" s="198"/>
      <c r="AW329" s="198"/>
      <c r="AX329" s="198"/>
      <c r="AY329" s="198"/>
      <c r="AZ329" s="198"/>
      <c r="BA329" s="198"/>
      <c r="BB329" s="198"/>
      <c r="BC329" s="198"/>
      <c r="BD329" s="198"/>
      <c r="BE329" s="198"/>
      <c r="BF329" s="198"/>
      <c r="BG329" s="198"/>
      <c r="BH329" s="198"/>
      <c r="BI329" s="198"/>
      <c r="BJ329" s="198"/>
      <c r="BK329" s="198"/>
      <c r="BL329" s="198"/>
    </row>
    <row r="330" spans="1:64">
      <c r="A330" s="9"/>
      <c r="B330" s="9"/>
      <c r="C330" s="9" t="s">
        <v>54</v>
      </c>
      <c r="D330" s="9"/>
      <c r="E330" s="9"/>
      <c r="F330" s="9"/>
      <c r="G330" s="9"/>
      <c r="H330" s="9"/>
      <c r="I330" s="9"/>
      <c r="J330" s="9"/>
      <c r="K330" s="9"/>
      <c r="L330" s="35">
        <f t="shared" ref="L330:Q330" si="16">SUM(L331:L360)</f>
        <v>0</v>
      </c>
      <c r="M330" s="35">
        <f t="shared" si="16"/>
        <v>22.215810383019836</v>
      </c>
      <c r="N330" s="35">
        <f t="shared" si="16"/>
        <v>0</v>
      </c>
      <c r="O330" s="35">
        <f t="shared" si="16"/>
        <v>0</v>
      </c>
      <c r="P330" s="35">
        <f t="shared" si="16"/>
        <v>0</v>
      </c>
      <c r="Q330" s="35">
        <f t="shared" si="16"/>
        <v>0</v>
      </c>
      <c r="R330" s="9"/>
      <c r="S330" s="9"/>
      <c r="T330" s="9"/>
      <c r="U330" s="9"/>
      <c r="V330" s="9"/>
      <c r="W330" s="9"/>
      <c r="X330" s="9"/>
      <c r="Y330" s="9"/>
      <c r="Z330" s="9"/>
      <c r="AB330" s="198"/>
      <c r="AC330" s="198"/>
      <c r="AD330" s="198"/>
      <c r="AE330" s="198"/>
      <c r="AF330" s="198"/>
      <c r="AG330" s="198"/>
      <c r="AH330" s="198"/>
      <c r="AI330" s="198"/>
      <c r="AJ330" s="198"/>
      <c r="AK330" s="198"/>
      <c r="AL330" s="198"/>
      <c r="AM330" s="198"/>
      <c r="AN330" s="198"/>
      <c r="AO330" s="198"/>
      <c r="AP330" s="198"/>
      <c r="AQ330" s="198"/>
      <c r="AR330" s="198"/>
      <c r="AS330" s="198"/>
      <c r="AT330" s="198"/>
      <c r="AU330" s="198"/>
      <c r="AV330" s="198"/>
      <c r="AW330" s="198"/>
      <c r="AX330" s="198"/>
      <c r="AY330" s="198"/>
      <c r="AZ330" s="198"/>
      <c r="BA330" s="198"/>
      <c r="BB330" s="198"/>
      <c r="BC330" s="198"/>
      <c r="BD330" s="198"/>
      <c r="BE330" s="198"/>
      <c r="BF330" s="198"/>
      <c r="BG330" s="198"/>
      <c r="BH330" s="198"/>
      <c r="BI330" s="198"/>
      <c r="BJ330" s="198"/>
      <c r="BK330" s="198"/>
      <c r="BL330" s="198"/>
    </row>
    <row r="331" spans="1:64" hidden="1" outlineLevel="1">
      <c r="A331" s="9"/>
      <c r="B331" s="9"/>
      <c r="C331" s="9"/>
      <c r="D331" s="270" t="str">
        <f>Asset1</f>
        <v>Secondary</v>
      </c>
      <c r="E331" s="9"/>
      <c r="F331" s="9"/>
      <c r="G331" s="9"/>
      <c r="H331" s="9"/>
      <c r="I331" s="9"/>
      <c r="J331" s="9"/>
      <c r="K331" s="9"/>
      <c r="L331" s="111">
        <f>IF(L$234&gt;0, IF(M$234=0, 'Adjustment for previous period'!$G237, 0), 0)</f>
        <v>0</v>
      </c>
      <c r="M331" s="111">
        <f>IF(M$234&gt;0, IF(N$234=0, 'Adjustment for previous period'!$G237, 0), 0)</f>
        <v>-1.7856143900000001</v>
      </c>
      <c r="N331" s="111">
        <f>IF(N$234&gt;0, IF(O$234=0, 'Adjustment for previous period'!$G237, 0), 0)</f>
        <v>0</v>
      </c>
      <c r="O331" s="111">
        <f>IF(O$234&gt;0, IF(P$234=0, 'Adjustment for previous period'!$G237, 0), 0)</f>
        <v>0</v>
      </c>
      <c r="P331" s="111">
        <f>IF(P$234&gt;0, IF(Q$234=0, 'Adjustment for previous period'!$G237, 0), 0)</f>
        <v>0</v>
      </c>
      <c r="Q331" s="111">
        <f>IF(Q$234&gt;0, IF(R$234=0, 'Adjustment for previous period'!$G237, 0), 0)</f>
        <v>0</v>
      </c>
      <c r="R331" s="9"/>
      <c r="S331" s="9"/>
      <c r="T331" s="9"/>
      <c r="U331" s="9"/>
      <c r="V331" s="9"/>
      <c r="W331" s="9"/>
      <c r="X331" s="9"/>
      <c r="Y331" s="9"/>
      <c r="Z331" s="9"/>
      <c r="AB331" s="198"/>
      <c r="AC331" s="198"/>
      <c r="AD331" s="198"/>
      <c r="AE331" s="198"/>
      <c r="AF331" s="198"/>
      <c r="AG331" s="198"/>
      <c r="AH331" s="198"/>
      <c r="AI331" s="198"/>
      <c r="AJ331" s="198"/>
      <c r="AK331" s="198"/>
      <c r="AL331" s="198"/>
      <c r="AM331" s="198"/>
      <c r="AN331" s="198"/>
      <c r="AO331" s="198"/>
      <c r="AP331" s="198"/>
      <c r="AQ331" s="198"/>
      <c r="AR331" s="198"/>
      <c r="AS331" s="198"/>
      <c r="AT331" s="198"/>
      <c r="AU331" s="198"/>
      <c r="AV331" s="198"/>
      <c r="AW331" s="198"/>
      <c r="AX331" s="198"/>
      <c r="AY331" s="198"/>
      <c r="AZ331" s="198"/>
      <c r="BA331" s="198"/>
      <c r="BB331" s="198"/>
      <c r="BC331" s="198"/>
      <c r="BD331" s="198"/>
      <c r="BE331" s="198"/>
      <c r="BF331" s="198"/>
      <c r="BG331" s="198"/>
      <c r="BH331" s="198"/>
      <c r="BI331" s="198"/>
      <c r="BJ331" s="198"/>
      <c r="BK331" s="198"/>
      <c r="BL331" s="198"/>
    </row>
    <row r="332" spans="1:64" hidden="1" outlineLevel="1">
      <c r="A332" s="9"/>
      <c r="B332" s="9"/>
      <c r="C332" s="9"/>
      <c r="D332" s="270" t="str">
        <f>Asset2</f>
        <v>Switchgear</v>
      </c>
      <c r="E332" s="9"/>
      <c r="F332" s="9"/>
      <c r="G332" s="9"/>
      <c r="H332" s="9"/>
      <c r="I332" s="9"/>
      <c r="J332" s="9"/>
      <c r="K332" s="9"/>
      <c r="L332" s="111">
        <f>IF(L$234&gt;0, IF(M$234=0, 'Adjustment for previous period'!$G238, 0), 0)</f>
        <v>0</v>
      </c>
      <c r="M332" s="111">
        <f>IF(M$234&gt;0, IF(N$234=0, 'Adjustment for previous period'!$G238, 0), 0)</f>
        <v>-2.432271580000001</v>
      </c>
      <c r="N332" s="111">
        <f>IF(N$234&gt;0, IF(O$234=0, 'Adjustment for previous period'!$G238, 0), 0)</f>
        <v>0</v>
      </c>
      <c r="O332" s="111">
        <f>IF(O$234&gt;0, IF(P$234=0, 'Adjustment for previous period'!$G238, 0), 0)</f>
        <v>0</v>
      </c>
      <c r="P332" s="111">
        <f>IF(P$234&gt;0, IF(Q$234=0, 'Adjustment for previous period'!$G238, 0), 0)</f>
        <v>0</v>
      </c>
      <c r="Q332" s="111">
        <f>IF(Q$234&gt;0, IF(R$234=0, 'Adjustment for previous period'!$G238, 0), 0)</f>
        <v>0</v>
      </c>
      <c r="R332" s="9"/>
      <c r="S332" s="9"/>
      <c r="T332" s="9"/>
      <c r="U332" s="9"/>
      <c r="V332" s="9"/>
      <c r="W332" s="9"/>
      <c r="X332" s="9"/>
      <c r="Y332" s="9"/>
      <c r="Z332" s="9"/>
      <c r="AB332" s="198"/>
      <c r="AC332" s="198"/>
      <c r="AD332" s="198"/>
      <c r="AE332" s="198"/>
      <c r="AF332" s="198"/>
      <c r="AG332" s="198"/>
      <c r="AH332" s="198"/>
      <c r="AI332" s="198"/>
      <c r="AJ332" s="198"/>
      <c r="AK332" s="198"/>
      <c r="AL332" s="198"/>
      <c r="AM332" s="198"/>
      <c r="AN332" s="198"/>
      <c r="AO332" s="198"/>
      <c r="AP332" s="198"/>
      <c r="AQ332" s="198"/>
      <c r="AR332" s="198"/>
      <c r="AS332" s="198"/>
      <c r="AT332" s="198"/>
      <c r="AU332" s="198"/>
      <c r="AV332" s="198"/>
      <c r="AW332" s="198"/>
      <c r="AX332" s="198"/>
      <c r="AY332" s="198"/>
      <c r="AZ332" s="198"/>
      <c r="BA332" s="198"/>
      <c r="BB332" s="198"/>
      <c r="BC332" s="198"/>
      <c r="BD332" s="198"/>
      <c r="BE332" s="198"/>
      <c r="BF332" s="198"/>
      <c r="BG332" s="198"/>
      <c r="BH332" s="198"/>
      <c r="BI332" s="198"/>
      <c r="BJ332" s="198"/>
      <c r="BK332" s="198"/>
      <c r="BL332" s="198"/>
    </row>
    <row r="333" spans="1:64" hidden="1" outlineLevel="1">
      <c r="A333" s="9"/>
      <c r="B333" s="9"/>
      <c r="C333" s="9"/>
      <c r="D333" s="270" t="str">
        <f>Asset3</f>
        <v>Transformers</v>
      </c>
      <c r="E333" s="9"/>
      <c r="F333" s="9"/>
      <c r="G333" s="9"/>
      <c r="H333" s="9"/>
      <c r="I333" s="9"/>
      <c r="J333" s="9"/>
      <c r="K333" s="9"/>
      <c r="L333" s="111">
        <f>IF(L$234&gt;0, IF(M$234=0, 'Adjustment for previous period'!$G239, 0), 0)</f>
        <v>0</v>
      </c>
      <c r="M333" s="111">
        <f>IF(M$234&gt;0, IF(N$234=0, 'Adjustment for previous period'!$G239, 0), 0)</f>
        <v>0.5963920800000001</v>
      </c>
      <c r="N333" s="111">
        <f>IF(N$234&gt;0, IF(O$234=0, 'Adjustment for previous period'!$G239, 0), 0)</f>
        <v>0</v>
      </c>
      <c r="O333" s="111">
        <f>IF(O$234&gt;0, IF(P$234=0, 'Adjustment for previous period'!$G239, 0), 0)</f>
        <v>0</v>
      </c>
      <c r="P333" s="111">
        <f>IF(P$234&gt;0, IF(Q$234=0, 'Adjustment for previous period'!$G239, 0), 0)</f>
        <v>0</v>
      </c>
      <c r="Q333" s="111">
        <f>IF(Q$234&gt;0, IF(R$234=0, 'Adjustment for previous period'!$G239, 0), 0)</f>
        <v>0</v>
      </c>
      <c r="R333" s="9"/>
      <c r="S333" s="9"/>
      <c r="T333" s="9"/>
      <c r="U333" s="9"/>
      <c r="V333" s="9"/>
      <c r="W333" s="9"/>
      <c r="X333" s="9"/>
      <c r="Y333" s="9"/>
      <c r="Z333" s="9"/>
      <c r="AB333" s="198"/>
      <c r="AC333" s="198"/>
      <c r="AD333" s="198"/>
      <c r="AE333" s="198"/>
      <c r="AF333" s="198"/>
      <c r="AG333" s="198"/>
      <c r="AH333" s="198"/>
      <c r="AI333" s="198"/>
      <c r="AJ333" s="198"/>
      <c r="AK333" s="198"/>
      <c r="AL333" s="198"/>
      <c r="AM333" s="198"/>
      <c r="AN333" s="198"/>
      <c r="AO333" s="198"/>
      <c r="AP333" s="198"/>
      <c r="AQ333" s="198"/>
      <c r="AR333" s="198"/>
      <c r="AS333" s="198"/>
      <c r="AT333" s="198"/>
      <c r="AU333" s="198"/>
      <c r="AV333" s="198"/>
      <c r="AW333" s="198"/>
      <c r="AX333" s="198"/>
      <c r="AY333" s="198"/>
      <c r="AZ333" s="198"/>
      <c r="BA333" s="198"/>
      <c r="BB333" s="198"/>
      <c r="BC333" s="198"/>
      <c r="BD333" s="198"/>
      <c r="BE333" s="198"/>
      <c r="BF333" s="198"/>
      <c r="BG333" s="198"/>
      <c r="BH333" s="198"/>
      <c r="BI333" s="198"/>
      <c r="BJ333" s="198"/>
      <c r="BK333" s="198"/>
      <c r="BL333" s="198"/>
    </row>
    <row r="334" spans="1:64" hidden="1" outlineLevel="1">
      <c r="A334" s="9"/>
      <c r="B334" s="9"/>
      <c r="C334" s="9"/>
      <c r="D334" s="270" t="str">
        <f>Asset4</f>
        <v>Reactive</v>
      </c>
      <c r="E334" s="9"/>
      <c r="F334" s="9"/>
      <c r="G334" s="9"/>
      <c r="H334" s="9"/>
      <c r="I334" s="9"/>
      <c r="J334" s="9"/>
      <c r="K334" s="9"/>
      <c r="L334" s="111">
        <f>IF(L$234&gt;0, IF(M$234=0, 'Adjustment for previous period'!$G240, 0), 0)</f>
        <v>0</v>
      </c>
      <c r="M334" s="111">
        <f>IF(M$234&gt;0, IF(N$234=0, 'Adjustment for previous period'!$G240, 0), 0)</f>
        <v>0</v>
      </c>
      <c r="N334" s="111">
        <f>IF(N$234&gt;0, IF(O$234=0, 'Adjustment for previous period'!$G240, 0), 0)</f>
        <v>0</v>
      </c>
      <c r="O334" s="111">
        <f>IF(O$234&gt;0, IF(P$234=0, 'Adjustment for previous period'!$G240, 0), 0)</f>
        <v>0</v>
      </c>
      <c r="P334" s="111">
        <f>IF(P$234&gt;0, IF(Q$234=0, 'Adjustment for previous period'!$G240, 0), 0)</f>
        <v>0</v>
      </c>
      <c r="Q334" s="111">
        <f>IF(Q$234&gt;0, IF(R$234=0, 'Adjustment for previous period'!$G240, 0), 0)</f>
        <v>0</v>
      </c>
      <c r="R334" s="9"/>
      <c r="S334" s="9"/>
      <c r="T334" s="9"/>
      <c r="U334" s="9"/>
      <c r="V334" s="9"/>
      <c r="W334" s="9"/>
      <c r="X334" s="9"/>
      <c r="Y334" s="9"/>
      <c r="Z334" s="9"/>
      <c r="AB334" s="198"/>
      <c r="AC334" s="198"/>
      <c r="AD334" s="198"/>
      <c r="AE334" s="198"/>
      <c r="AF334" s="198"/>
      <c r="AG334" s="198"/>
      <c r="AH334" s="198"/>
      <c r="AI334" s="198"/>
      <c r="AJ334" s="198"/>
      <c r="AK334" s="198"/>
      <c r="AL334" s="198"/>
      <c r="AM334" s="198"/>
      <c r="AN334" s="198"/>
      <c r="AO334" s="198"/>
      <c r="AP334" s="198"/>
      <c r="AQ334" s="198"/>
      <c r="AR334" s="198"/>
      <c r="AS334" s="198"/>
      <c r="AT334" s="198"/>
      <c r="AU334" s="198"/>
      <c r="AV334" s="198"/>
      <c r="AW334" s="198"/>
      <c r="AX334" s="198"/>
      <c r="AY334" s="198"/>
      <c r="AZ334" s="198"/>
      <c r="BA334" s="198"/>
      <c r="BB334" s="198"/>
      <c r="BC334" s="198"/>
      <c r="BD334" s="198"/>
      <c r="BE334" s="198"/>
      <c r="BF334" s="198"/>
      <c r="BG334" s="198"/>
      <c r="BH334" s="198"/>
      <c r="BI334" s="198"/>
      <c r="BJ334" s="198"/>
      <c r="BK334" s="198"/>
      <c r="BL334" s="198"/>
    </row>
    <row r="335" spans="1:64" hidden="1" outlineLevel="1">
      <c r="A335" s="9"/>
      <c r="B335" s="9"/>
      <c r="C335" s="9"/>
      <c r="D335" s="270" t="str">
        <f>Asset5</f>
        <v>Towers and Conductor</v>
      </c>
      <c r="E335" s="9"/>
      <c r="F335" s="9"/>
      <c r="G335" s="9"/>
      <c r="H335" s="9"/>
      <c r="I335" s="9"/>
      <c r="J335" s="9"/>
      <c r="K335" s="9"/>
      <c r="L335" s="111">
        <f>IF(L$234&gt;0, IF(M$234=0, 'Adjustment for previous period'!$G241, 0), 0)</f>
        <v>0</v>
      </c>
      <c r="M335" s="111">
        <f>IF(M$234&gt;0, IF(N$234=0, 'Adjustment for previous period'!$G241, 0), 0)</f>
        <v>-2.0503593700000007</v>
      </c>
      <c r="N335" s="111">
        <f>IF(N$234&gt;0, IF(O$234=0, 'Adjustment for previous period'!$G241, 0), 0)</f>
        <v>0</v>
      </c>
      <c r="O335" s="111">
        <f>IF(O$234&gt;0, IF(P$234=0, 'Adjustment for previous period'!$G241, 0), 0)</f>
        <v>0</v>
      </c>
      <c r="P335" s="111">
        <f>IF(P$234&gt;0, IF(Q$234=0, 'Adjustment for previous period'!$G241, 0), 0)</f>
        <v>0</v>
      </c>
      <c r="Q335" s="111">
        <f>IF(Q$234&gt;0, IF(R$234=0, 'Adjustment for previous period'!$G241, 0), 0)</f>
        <v>0</v>
      </c>
      <c r="R335" s="9"/>
      <c r="S335" s="9"/>
      <c r="T335" s="9"/>
      <c r="U335" s="9"/>
      <c r="V335" s="9"/>
      <c r="W335" s="9"/>
      <c r="X335" s="9"/>
      <c r="Y335" s="9"/>
      <c r="Z335" s="9"/>
      <c r="AB335" s="198"/>
      <c r="AC335" s="198"/>
      <c r="AD335" s="198"/>
      <c r="AE335" s="198"/>
      <c r="AF335" s="198"/>
      <c r="AG335" s="198"/>
      <c r="AH335" s="198"/>
      <c r="AI335" s="198"/>
      <c r="AJ335" s="198"/>
      <c r="AK335" s="198"/>
      <c r="AL335" s="198"/>
      <c r="AM335" s="198"/>
      <c r="AN335" s="198"/>
      <c r="AO335" s="198"/>
      <c r="AP335" s="198"/>
      <c r="AQ335" s="198"/>
      <c r="AR335" s="198"/>
      <c r="AS335" s="198"/>
      <c r="AT335" s="198"/>
      <c r="AU335" s="198"/>
      <c r="AV335" s="198"/>
      <c r="AW335" s="198"/>
      <c r="AX335" s="198"/>
      <c r="AY335" s="198"/>
      <c r="AZ335" s="198"/>
      <c r="BA335" s="198"/>
      <c r="BB335" s="198"/>
      <c r="BC335" s="198"/>
      <c r="BD335" s="198"/>
      <c r="BE335" s="198"/>
      <c r="BF335" s="198"/>
      <c r="BG335" s="198"/>
      <c r="BH335" s="198"/>
      <c r="BI335" s="198"/>
      <c r="BJ335" s="198"/>
      <c r="BK335" s="198"/>
      <c r="BL335" s="198"/>
    </row>
    <row r="336" spans="1:64" hidden="1" outlineLevel="1">
      <c r="A336" s="9"/>
      <c r="B336" s="9"/>
      <c r="C336" s="9"/>
      <c r="D336" s="270" t="str">
        <f>Asset6</f>
        <v>Establishment</v>
      </c>
      <c r="E336" s="9"/>
      <c r="F336" s="9"/>
      <c r="G336" s="9"/>
      <c r="H336" s="9"/>
      <c r="I336" s="9"/>
      <c r="J336" s="9"/>
      <c r="K336" s="9"/>
      <c r="L336" s="111">
        <f>IF(L$234&gt;0, IF(M$234=0, 'Adjustment for previous period'!$G242, 0), 0)</f>
        <v>0</v>
      </c>
      <c r="M336" s="111">
        <f>IF(M$234&gt;0, IF(N$234=0, 'Adjustment for previous period'!$G242, 0), 0)</f>
        <v>13.983938839999997</v>
      </c>
      <c r="N336" s="111">
        <f>IF(N$234&gt;0, IF(O$234=0, 'Adjustment for previous period'!$G242, 0), 0)</f>
        <v>0</v>
      </c>
      <c r="O336" s="111">
        <f>IF(O$234&gt;0, IF(P$234=0, 'Adjustment for previous period'!$G242, 0), 0)</f>
        <v>0</v>
      </c>
      <c r="P336" s="111">
        <f>IF(P$234&gt;0, IF(Q$234=0, 'Adjustment for previous period'!$G242, 0), 0)</f>
        <v>0</v>
      </c>
      <c r="Q336" s="111">
        <f>IF(Q$234&gt;0, IF(R$234=0, 'Adjustment for previous period'!$G242, 0), 0)</f>
        <v>0</v>
      </c>
      <c r="R336" s="9"/>
      <c r="S336" s="9"/>
      <c r="T336" s="9"/>
      <c r="U336" s="9"/>
      <c r="V336" s="9"/>
      <c r="W336" s="9"/>
      <c r="X336" s="9"/>
      <c r="Y336" s="9"/>
      <c r="Z336" s="9"/>
      <c r="AB336" s="198"/>
      <c r="AC336" s="198"/>
      <c r="AD336" s="198"/>
      <c r="AE336" s="198"/>
      <c r="AF336" s="198"/>
      <c r="AG336" s="198"/>
      <c r="AH336" s="198"/>
      <c r="AI336" s="198"/>
      <c r="AJ336" s="198"/>
      <c r="AK336" s="198"/>
      <c r="AL336" s="198"/>
      <c r="AM336" s="198"/>
      <c r="AN336" s="198"/>
      <c r="AO336" s="198"/>
      <c r="AP336" s="198"/>
      <c r="AQ336" s="198"/>
      <c r="AR336" s="198"/>
      <c r="AS336" s="198"/>
      <c r="AT336" s="198"/>
      <c r="AU336" s="198"/>
      <c r="AV336" s="198"/>
      <c r="AW336" s="198"/>
      <c r="AX336" s="198"/>
      <c r="AY336" s="198"/>
      <c r="AZ336" s="198"/>
      <c r="BA336" s="198"/>
      <c r="BB336" s="198"/>
      <c r="BC336" s="198"/>
      <c r="BD336" s="198"/>
      <c r="BE336" s="198"/>
      <c r="BF336" s="198"/>
      <c r="BG336" s="198"/>
      <c r="BH336" s="198"/>
      <c r="BI336" s="198"/>
      <c r="BJ336" s="198"/>
      <c r="BK336" s="198"/>
      <c r="BL336" s="198"/>
    </row>
    <row r="337" spans="1:64" hidden="1" outlineLevel="1">
      <c r="A337" s="9"/>
      <c r="B337" s="9"/>
      <c r="C337" s="9"/>
      <c r="D337" s="270" t="str">
        <f>Asset7</f>
        <v>Communications</v>
      </c>
      <c r="E337" s="9"/>
      <c r="F337" s="9"/>
      <c r="G337" s="9"/>
      <c r="H337" s="9"/>
      <c r="I337" s="9"/>
      <c r="J337" s="9"/>
      <c r="K337" s="9"/>
      <c r="L337" s="111">
        <f>IF(L$234&gt;0, IF(M$234=0, 'Adjustment for previous period'!$G243, 0), 0)</f>
        <v>0</v>
      </c>
      <c r="M337" s="111">
        <f>IF(M$234&gt;0, IF(N$234=0, 'Adjustment for previous period'!$G243, 0), 0)</f>
        <v>-0.86417857999999992</v>
      </c>
      <c r="N337" s="111">
        <f>IF(N$234&gt;0, IF(O$234=0, 'Adjustment for previous period'!$G243, 0), 0)</f>
        <v>0</v>
      </c>
      <c r="O337" s="111">
        <f>IF(O$234&gt;0, IF(P$234=0, 'Adjustment for previous period'!$G243, 0), 0)</f>
        <v>0</v>
      </c>
      <c r="P337" s="111">
        <f>IF(P$234&gt;0, IF(Q$234=0, 'Adjustment for previous period'!$G243, 0), 0)</f>
        <v>0</v>
      </c>
      <c r="Q337" s="111">
        <f>IF(Q$234&gt;0, IF(R$234=0, 'Adjustment for previous period'!$G243, 0), 0)</f>
        <v>0</v>
      </c>
      <c r="R337" s="9"/>
      <c r="S337" s="9"/>
      <c r="T337" s="9"/>
      <c r="U337" s="9"/>
      <c r="V337" s="9"/>
      <c r="W337" s="9"/>
      <c r="X337" s="9"/>
      <c r="Y337" s="9"/>
      <c r="Z337" s="9"/>
      <c r="AB337" s="198"/>
      <c r="AC337" s="198"/>
      <c r="AD337" s="198"/>
      <c r="AE337" s="198"/>
      <c r="AF337" s="198"/>
      <c r="AG337" s="198"/>
      <c r="AH337" s="198"/>
      <c r="AI337" s="198"/>
      <c r="AJ337" s="198"/>
      <c r="AK337" s="198"/>
      <c r="AL337" s="198"/>
      <c r="AM337" s="198"/>
      <c r="AN337" s="198"/>
      <c r="AO337" s="198"/>
      <c r="AP337" s="198"/>
      <c r="AQ337" s="198"/>
      <c r="AR337" s="198"/>
      <c r="AS337" s="198"/>
      <c r="AT337" s="198"/>
      <c r="AU337" s="198"/>
      <c r="AV337" s="198"/>
      <c r="AW337" s="198"/>
      <c r="AX337" s="198"/>
      <c r="AY337" s="198"/>
      <c r="AZ337" s="198"/>
      <c r="BA337" s="198"/>
      <c r="BB337" s="198"/>
      <c r="BC337" s="198"/>
      <c r="BD337" s="198"/>
      <c r="BE337" s="198"/>
      <c r="BF337" s="198"/>
      <c r="BG337" s="198"/>
      <c r="BH337" s="198"/>
      <c r="BI337" s="198"/>
      <c r="BJ337" s="198"/>
      <c r="BK337" s="198"/>
      <c r="BL337" s="198"/>
    </row>
    <row r="338" spans="1:64" hidden="1" outlineLevel="1">
      <c r="A338" s="9"/>
      <c r="B338" s="9"/>
      <c r="C338" s="9"/>
      <c r="D338" s="270" t="str">
        <f>Asset8</f>
        <v>Inventory</v>
      </c>
      <c r="E338" s="9"/>
      <c r="F338" s="9"/>
      <c r="G338" s="9"/>
      <c r="H338" s="9"/>
      <c r="I338" s="9"/>
      <c r="J338" s="9"/>
      <c r="K338" s="9"/>
      <c r="L338" s="111">
        <f>IF(L$234&gt;0, IF(M$234=0, 'Adjustment for previous period'!$G244, 0), 0)</f>
        <v>0</v>
      </c>
      <c r="M338" s="111">
        <f>IF(M$234&gt;0, IF(N$234=0, 'Adjustment for previous period'!$G244, 0), 0)</f>
        <v>0</v>
      </c>
      <c r="N338" s="111">
        <f>IF(N$234&gt;0, IF(O$234=0, 'Adjustment for previous period'!$G244, 0), 0)</f>
        <v>0</v>
      </c>
      <c r="O338" s="111">
        <f>IF(O$234&gt;0, IF(P$234=0, 'Adjustment for previous period'!$G244, 0), 0)</f>
        <v>0</v>
      </c>
      <c r="P338" s="111">
        <f>IF(P$234&gt;0, IF(Q$234=0, 'Adjustment for previous period'!$G244, 0), 0)</f>
        <v>0</v>
      </c>
      <c r="Q338" s="111">
        <f>IF(Q$234&gt;0, IF(R$234=0, 'Adjustment for previous period'!$G244, 0), 0)</f>
        <v>0</v>
      </c>
      <c r="R338" s="9"/>
      <c r="S338" s="9"/>
      <c r="T338" s="9"/>
      <c r="U338" s="9"/>
      <c r="V338" s="9"/>
      <c r="W338" s="9"/>
      <c r="X338" s="9"/>
      <c r="Y338" s="9"/>
      <c r="Z338" s="9"/>
      <c r="AB338" s="198"/>
      <c r="AC338" s="198"/>
      <c r="AD338" s="198"/>
      <c r="AE338" s="198"/>
      <c r="AF338" s="198"/>
      <c r="AG338" s="198"/>
      <c r="AH338" s="198"/>
      <c r="AI338" s="198"/>
      <c r="AJ338" s="198"/>
      <c r="AK338" s="198"/>
      <c r="AL338" s="198"/>
      <c r="AM338" s="198"/>
      <c r="AN338" s="198"/>
      <c r="AO338" s="198"/>
      <c r="AP338" s="198"/>
      <c r="AQ338" s="198"/>
      <c r="AR338" s="198"/>
      <c r="AS338" s="198"/>
      <c r="AT338" s="198"/>
      <c r="AU338" s="198"/>
      <c r="AV338" s="198"/>
      <c r="AW338" s="198"/>
      <c r="AX338" s="198"/>
      <c r="AY338" s="198"/>
      <c r="AZ338" s="198"/>
      <c r="BA338" s="198"/>
      <c r="BB338" s="198"/>
      <c r="BC338" s="198"/>
      <c r="BD338" s="198"/>
      <c r="BE338" s="198"/>
      <c r="BF338" s="198"/>
      <c r="BG338" s="198"/>
      <c r="BH338" s="198"/>
      <c r="BI338" s="198"/>
      <c r="BJ338" s="198"/>
      <c r="BK338" s="198"/>
      <c r="BL338" s="198"/>
    </row>
    <row r="339" spans="1:64" hidden="1" outlineLevel="1">
      <c r="A339" s="9"/>
      <c r="B339" s="9"/>
      <c r="C339" s="9"/>
      <c r="D339" s="270" t="str">
        <f>Asset9</f>
        <v>IT</v>
      </c>
      <c r="E339" s="9"/>
      <c r="F339" s="9"/>
      <c r="G339" s="9"/>
      <c r="H339" s="9"/>
      <c r="I339" s="9"/>
      <c r="J339" s="9"/>
      <c r="K339" s="9"/>
      <c r="L339" s="111">
        <f>IF(L$234&gt;0, IF(M$234=0, 'Adjustment for previous period'!$G245, 0), 0)</f>
        <v>0</v>
      </c>
      <c r="M339" s="111">
        <f>IF(M$234&gt;0, IF(N$234=0, 'Adjustment for previous period'!$G245, 0), 0)</f>
        <v>3.4024412430198385</v>
      </c>
      <c r="N339" s="111">
        <f>IF(N$234&gt;0, IF(O$234=0, 'Adjustment for previous period'!$G245, 0), 0)</f>
        <v>0</v>
      </c>
      <c r="O339" s="111">
        <f>IF(O$234&gt;0, IF(P$234=0, 'Adjustment for previous period'!$G245, 0), 0)</f>
        <v>0</v>
      </c>
      <c r="P339" s="111">
        <f>IF(P$234&gt;0, IF(Q$234=0, 'Adjustment for previous period'!$G245, 0), 0)</f>
        <v>0</v>
      </c>
      <c r="Q339" s="111">
        <f>IF(Q$234&gt;0, IF(R$234=0, 'Adjustment for previous period'!$G245, 0), 0)</f>
        <v>0</v>
      </c>
      <c r="R339" s="9"/>
      <c r="S339" s="9"/>
      <c r="T339" s="9"/>
      <c r="U339" s="9"/>
      <c r="V339" s="9"/>
      <c r="W339" s="9"/>
      <c r="X339" s="9"/>
      <c r="Y339" s="9"/>
      <c r="Z339" s="9"/>
      <c r="AB339" s="198"/>
      <c r="AC339" s="198"/>
      <c r="AD339" s="198"/>
      <c r="AE339" s="198"/>
      <c r="AF339" s="198"/>
      <c r="AG339" s="198"/>
      <c r="AH339" s="198"/>
      <c r="AI339" s="198"/>
      <c r="AJ339" s="198"/>
      <c r="AK339" s="198"/>
      <c r="AL339" s="198"/>
      <c r="AM339" s="198"/>
      <c r="AN339" s="198"/>
      <c r="AO339" s="198"/>
      <c r="AP339" s="198"/>
      <c r="AQ339" s="198"/>
      <c r="AR339" s="198"/>
      <c r="AS339" s="198"/>
      <c r="AT339" s="198"/>
      <c r="AU339" s="198"/>
      <c r="AV339" s="198"/>
      <c r="AW339" s="198"/>
      <c r="AX339" s="198"/>
      <c r="AY339" s="198"/>
      <c r="AZ339" s="198"/>
      <c r="BA339" s="198"/>
      <c r="BB339" s="198"/>
      <c r="BC339" s="198"/>
      <c r="BD339" s="198"/>
      <c r="BE339" s="198"/>
      <c r="BF339" s="198"/>
      <c r="BG339" s="198"/>
      <c r="BH339" s="198"/>
      <c r="BI339" s="198"/>
      <c r="BJ339" s="198"/>
      <c r="BK339" s="198"/>
      <c r="BL339" s="198"/>
    </row>
    <row r="340" spans="1:64" hidden="1" outlineLevel="1">
      <c r="A340" s="9"/>
      <c r="B340" s="9"/>
      <c r="C340" s="9"/>
      <c r="D340" s="270" t="str">
        <f>Asset10</f>
        <v>Vehicles</v>
      </c>
      <c r="E340" s="9"/>
      <c r="F340" s="9"/>
      <c r="G340" s="9"/>
      <c r="H340" s="9"/>
      <c r="I340" s="9"/>
      <c r="J340" s="9"/>
      <c r="K340" s="9"/>
      <c r="L340" s="111">
        <f>IF(L$234&gt;0, IF(M$234=0, 'Adjustment for previous period'!$G246, 0), 0)</f>
        <v>0</v>
      </c>
      <c r="M340" s="111">
        <f>IF(M$234&gt;0, IF(N$234=0, 'Adjustment for previous period'!$G246, 0), 0)</f>
        <v>0.79015199999999997</v>
      </c>
      <c r="N340" s="111">
        <f>IF(N$234&gt;0, IF(O$234=0, 'Adjustment for previous period'!$G246, 0), 0)</f>
        <v>0</v>
      </c>
      <c r="O340" s="111">
        <f>IF(O$234&gt;0, IF(P$234=0, 'Adjustment for previous period'!$G246, 0), 0)</f>
        <v>0</v>
      </c>
      <c r="P340" s="111">
        <f>IF(P$234&gt;0, IF(Q$234=0, 'Adjustment for previous period'!$G246, 0), 0)</f>
        <v>0</v>
      </c>
      <c r="Q340" s="111">
        <f>IF(Q$234&gt;0, IF(R$234=0, 'Adjustment for previous period'!$G246, 0), 0)</f>
        <v>0</v>
      </c>
      <c r="R340" s="9"/>
      <c r="S340" s="9"/>
      <c r="T340" s="9"/>
      <c r="U340" s="9"/>
      <c r="V340" s="9"/>
      <c r="W340" s="9"/>
      <c r="X340" s="9"/>
      <c r="Y340" s="9"/>
      <c r="Z340" s="9"/>
      <c r="AB340" s="198"/>
      <c r="AC340" s="198"/>
      <c r="AD340" s="198"/>
      <c r="AE340" s="198"/>
      <c r="AF340" s="198"/>
      <c r="AG340" s="198"/>
      <c r="AH340" s="198"/>
      <c r="AI340" s="198"/>
      <c r="AJ340" s="198"/>
      <c r="AK340" s="198"/>
      <c r="AL340" s="198"/>
      <c r="AM340" s="198"/>
      <c r="AN340" s="198"/>
      <c r="AO340" s="198"/>
      <c r="AP340" s="198"/>
      <c r="AQ340" s="198"/>
      <c r="AR340" s="198"/>
      <c r="AS340" s="198"/>
      <c r="AT340" s="198"/>
      <c r="AU340" s="198"/>
      <c r="AV340" s="198"/>
      <c r="AW340" s="198"/>
      <c r="AX340" s="198"/>
      <c r="AY340" s="198"/>
      <c r="AZ340" s="198"/>
      <c r="BA340" s="198"/>
      <c r="BB340" s="198"/>
      <c r="BC340" s="198"/>
      <c r="BD340" s="198"/>
      <c r="BE340" s="198"/>
      <c r="BF340" s="198"/>
      <c r="BG340" s="198"/>
      <c r="BH340" s="198"/>
      <c r="BI340" s="198"/>
      <c r="BJ340" s="198"/>
      <c r="BK340" s="198"/>
      <c r="BL340" s="198"/>
    </row>
    <row r="341" spans="1:64" hidden="1" outlineLevel="1">
      <c r="A341" s="9"/>
      <c r="B341" s="9"/>
      <c r="C341" s="9"/>
      <c r="D341" s="270" t="str">
        <f>Asset11</f>
        <v>other</v>
      </c>
      <c r="E341" s="9"/>
      <c r="F341" s="9"/>
      <c r="G341" s="9"/>
      <c r="H341" s="9"/>
      <c r="I341" s="9"/>
      <c r="J341" s="9"/>
      <c r="K341" s="9"/>
      <c r="L341" s="111">
        <f>IF(L$234&gt;0, IF(M$234=0, 'Adjustment for previous period'!$G247, 0), 0)</f>
        <v>0</v>
      </c>
      <c r="M341" s="111">
        <f>IF(M$234&gt;0, IF(N$234=0, 'Adjustment for previous period'!$G247, 0), 0)</f>
        <v>10.267432210000003</v>
      </c>
      <c r="N341" s="111">
        <f>IF(N$234&gt;0, IF(O$234=0, 'Adjustment for previous period'!$G247, 0), 0)</f>
        <v>0</v>
      </c>
      <c r="O341" s="111">
        <f>IF(O$234&gt;0, IF(P$234=0, 'Adjustment for previous period'!$G247, 0), 0)</f>
        <v>0</v>
      </c>
      <c r="P341" s="111">
        <f>IF(P$234&gt;0, IF(Q$234=0, 'Adjustment for previous period'!$G247, 0), 0)</f>
        <v>0</v>
      </c>
      <c r="Q341" s="111">
        <f>IF(Q$234&gt;0, IF(R$234=0, 'Adjustment for previous period'!$G247, 0), 0)</f>
        <v>0</v>
      </c>
      <c r="R341" s="9"/>
      <c r="S341" s="9"/>
      <c r="T341" s="9"/>
      <c r="U341" s="9"/>
      <c r="V341" s="9"/>
      <c r="W341" s="9"/>
      <c r="X341" s="9"/>
      <c r="Y341" s="9"/>
      <c r="Z341" s="9"/>
      <c r="AB341" s="198"/>
      <c r="AC341" s="198"/>
      <c r="AD341" s="198"/>
      <c r="AE341" s="198"/>
      <c r="AF341" s="198"/>
      <c r="AG341" s="198"/>
      <c r="AH341" s="198"/>
      <c r="AI341" s="198"/>
      <c r="AJ341" s="198"/>
      <c r="AK341" s="198"/>
      <c r="AL341" s="198"/>
      <c r="AM341" s="198"/>
      <c r="AN341" s="198"/>
      <c r="AO341" s="198"/>
      <c r="AP341" s="198"/>
      <c r="AQ341" s="198"/>
      <c r="AR341" s="198"/>
      <c r="AS341" s="198"/>
      <c r="AT341" s="198"/>
      <c r="AU341" s="198"/>
      <c r="AV341" s="198"/>
      <c r="AW341" s="198"/>
      <c r="AX341" s="198"/>
      <c r="AY341" s="198"/>
      <c r="AZ341" s="198"/>
      <c r="BA341" s="198"/>
      <c r="BB341" s="198"/>
      <c r="BC341" s="198"/>
      <c r="BD341" s="198"/>
      <c r="BE341" s="198"/>
      <c r="BF341" s="198"/>
      <c r="BG341" s="198"/>
      <c r="BH341" s="198"/>
      <c r="BI341" s="198"/>
      <c r="BJ341" s="198"/>
      <c r="BK341" s="198"/>
      <c r="BL341" s="198"/>
    </row>
    <row r="342" spans="1:64" hidden="1" outlineLevel="1">
      <c r="A342" s="9"/>
      <c r="B342" s="9"/>
      <c r="C342" s="9"/>
      <c r="D342" s="270" t="str">
        <f>Asset12</f>
        <v>premises</v>
      </c>
      <c r="E342" s="9"/>
      <c r="F342" s="9"/>
      <c r="G342" s="9"/>
      <c r="H342" s="9"/>
      <c r="I342" s="9"/>
      <c r="J342" s="9"/>
      <c r="K342" s="9"/>
      <c r="L342" s="111">
        <f>IF(L$234&gt;0, IF(M$234=0, 'Adjustment for previous period'!$G248, 0), 0)</f>
        <v>0</v>
      </c>
      <c r="M342" s="111">
        <f>IF(M$234&gt;0, IF(N$234=0, 'Adjustment for previous period'!$G248, 0), 0)</f>
        <v>0.3078779299999998</v>
      </c>
      <c r="N342" s="111">
        <f>IF(N$234&gt;0, IF(O$234=0, 'Adjustment for previous period'!$G248, 0), 0)</f>
        <v>0</v>
      </c>
      <c r="O342" s="111">
        <f>IF(O$234&gt;0, IF(P$234=0, 'Adjustment for previous period'!$G248, 0), 0)</f>
        <v>0</v>
      </c>
      <c r="P342" s="111">
        <f>IF(P$234&gt;0, IF(Q$234=0, 'Adjustment for previous period'!$G248, 0), 0)</f>
        <v>0</v>
      </c>
      <c r="Q342" s="111">
        <f>IF(Q$234&gt;0, IF(R$234=0, 'Adjustment for previous period'!$G248, 0), 0)</f>
        <v>0</v>
      </c>
      <c r="R342" s="9"/>
      <c r="S342" s="9"/>
      <c r="T342" s="9"/>
      <c r="U342" s="9"/>
      <c r="V342" s="9"/>
      <c r="W342" s="9"/>
      <c r="X342" s="9"/>
      <c r="Y342" s="9"/>
      <c r="Z342" s="9"/>
      <c r="AB342" s="198"/>
      <c r="AC342" s="198"/>
      <c r="AD342" s="198"/>
      <c r="AE342" s="198"/>
      <c r="AF342" s="198"/>
      <c r="AG342" s="198"/>
      <c r="AH342" s="198"/>
      <c r="AI342" s="198"/>
      <c r="AJ342" s="198"/>
      <c r="AK342" s="198"/>
      <c r="AL342" s="198"/>
      <c r="AM342" s="198"/>
      <c r="AN342" s="198"/>
      <c r="AO342" s="198"/>
      <c r="AP342" s="198"/>
      <c r="AQ342" s="198"/>
      <c r="AR342" s="198"/>
      <c r="AS342" s="198"/>
      <c r="AT342" s="198"/>
      <c r="AU342" s="198"/>
      <c r="AV342" s="198"/>
      <c r="AW342" s="198"/>
      <c r="AX342" s="198"/>
      <c r="AY342" s="198"/>
      <c r="AZ342" s="198"/>
      <c r="BA342" s="198"/>
      <c r="BB342" s="198"/>
      <c r="BC342" s="198"/>
      <c r="BD342" s="198"/>
      <c r="BE342" s="198"/>
      <c r="BF342" s="198"/>
      <c r="BG342" s="198"/>
      <c r="BH342" s="198"/>
      <c r="BI342" s="198"/>
      <c r="BJ342" s="198"/>
      <c r="BK342" s="198"/>
      <c r="BL342" s="198"/>
    </row>
    <row r="343" spans="1:64" hidden="1" outlineLevel="1">
      <c r="A343" s="9"/>
      <c r="B343" s="9"/>
      <c r="C343" s="9"/>
      <c r="D343" s="270" t="str">
        <f>Asset13</f>
        <v>Land</v>
      </c>
      <c r="E343" s="9"/>
      <c r="F343" s="9"/>
      <c r="G343" s="9"/>
      <c r="H343" s="9"/>
      <c r="I343" s="9"/>
      <c r="J343" s="9"/>
      <c r="K343" s="9"/>
      <c r="L343" s="111">
        <f>IF(L$234&gt;0, IF(M$234=0, 'Adjustment for previous period'!$G249, 0), 0)</f>
        <v>0</v>
      </c>
      <c r="M343" s="111">
        <f>IF(M$234&gt;0, IF(N$234=0, 'Adjustment for previous period'!$G249, 0), 0)</f>
        <v>0</v>
      </c>
      <c r="N343" s="111">
        <f>IF(N$234&gt;0, IF(O$234=0, 'Adjustment for previous period'!$G249, 0), 0)</f>
        <v>0</v>
      </c>
      <c r="O343" s="111">
        <f>IF(O$234&gt;0, IF(P$234=0, 'Adjustment for previous period'!$G249, 0), 0)</f>
        <v>0</v>
      </c>
      <c r="P343" s="111">
        <f>IF(P$234&gt;0, IF(Q$234=0, 'Adjustment for previous period'!$G249, 0), 0)</f>
        <v>0</v>
      </c>
      <c r="Q343" s="111">
        <f>IF(Q$234&gt;0, IF(R$234=0, 'Adjustment for previous period'!$G249, 0), 0)</f>
        <v>0</v>
      </c>
      <c r="R343" s="9"/>
      <c r="S343" s="9"/>
      <c r="T343" s="9"/>
      <c r="U343" s="9"/>
      <c r="V343" s="9"/>
      <c r="W343" s="9"/>
      <c r="X343" s="9"/>
      <c r="Y343" s="9"/>
      <c r="Z343" s="9"/>
      <c r="AB343" s="198"/>
      <c r="AC343" s="198"/>
      <c r="AD343" s="198"/>
      <c r="AE343" s="198"/>
      <c r="AF343" s="198"/>
      <c r="AG343" s="198"/>
      <c r="AH343" s="198"/>
      <c r="AI343" s="198"/>
      <c r="AJ343" s="198"/>
      <c r="AK343" s="198"/>
      <c r="AL343" s="198"/>
      <c r="AM343" s="198"/>
      <c r="AN343" s="198"/>
      <c r="AO343" s="198"/>
      <c r="AP343" s="198"/>
      <c r="AQ343" s="198"/>
      <c r="AR343" s="198"/>
      <c r="AS343" s="198"/>
      <c r="AT343" s="198"/>
      <c r="AU343" s="198"/>
      <c r="AV343" s="198"/>
      <c r="AW343" s="198"/>
      <c r="AX343" s="198"/>
      <c r="AY343" s="198"/>
      <c r="AZ343" s="198"/>
      <c r="BA343" s="198"/>
      <c r="BB343" s="198"/>
      <c r="BC343" s="198"/>
      <c r="BD343" s="198"/>
      <c r="BE343" s="198"/>
      <c r="BF343" s="198"/>
      <c r="BG343" s="198"/>
      <c r="BH343" s="198"/>
      <c r="BI343" s="198"/>
      <c r="BJ343" s="198"/>
      <c r="BK343" s="198"/>
      <c r="BL343" s="198"/>
    </row>
    <row r="344" spans="1:64" hidden="1" outlineLevel="1">
      <c r="A344" s="9"/>
      <c r="B344" s="9"/>
      <c r="C344" s="9"/>
      <c r="D344" s="270" t="str">
        <f>Asset14</f>
        <v>Easements</v>
      </c>
      <c r="E344" s="9"/>
      <c r="F344" s="9"/>
      <c r="G344" s="9"/>
      <c r="H344" s="9"/>
      <c r="I344" s="9"/>
      <c r="J344" s="9"/>
      <c r="K344" s="9"/>
      <c r="L344" s="111">
        <f>IF(L$234&gt;0, IF(M$234=0, 'Adjustment for previous period'!$G250, 0), 0)</f>
        <v>0</v>
      </c>
      <c r="M344" s="111">
        <f>IF(M$234&gt;0, IF(N$234=0, 'Adjustment for previous period'!$G250, 0), 0)</f>
        <v>0</v>
      </c>
      <c r="N344" s="111">
        <f>IF(N$234&gt;0, IF(O$234=0, 'Adjustment for previous period'!$G250, 0), 0)</f>
        <v>0</v>
      </c>
      <c r="O344" s="111">
        <f>IF(O$234&gt;0, IF(P$234=0, 'Adjustment for previous period'!$G250, 0), 0)</f>
        <v>0</v>
      </c>
      <c r="P344" s="111">
        <f>IF(P$234&gt;0, IF(Q$234=0, 'Adjustment for previous period'!$G250, 0), 0)</f>
        <v>0</v>
      </c>
      <c r="Q344" s="111">
        <f>IF(Q$234&gt;0, IF(R$234=0, 'Adjustment for previous period'!$G250, 0), 0)</f>
        <v>0</v>
      </c>
      <c r="R344" s="9"/>
      <c r="S344" s="9"/>
      <c r="T344" s="9"/>
      <c r="U344" s="9"/>
      <c r="V344" s="9"/>
      <c r="W344" s="9"/>
      <c r="X344" s="9"/>
      <c r="Y344" s="9"/>
      <c r="Z344" s="9"/>
      <c r="AB344" s="198"/>
      <c r="AC344" s="198"/>
      <c r="AD344" s="198"/>
      <c r="AE344" s="198"/>
      <c r="AF344" s="198"/>
      <c r="AG344" s="198"/>
      <c r="AH344" s="198"/>
      <c r="AI344" s="198"/>
      <c r="AJ344" s="198"/>
      <c r="AK344" s="198"/>
      <c r="AL344" s="198"/>
      <c r="AM344" s="198"/>
      <c r="AN344" s="198"/>
      <c r="AO344" s="198"/>
      <c r="AP344" s="198"/>
      <c r="AQ344" s="198"/>
      <c r="AR344" s="198"/>
      <c r="AS344" s="198"/>
      <c r="AT344" s="198"/>
      <c r="AU344" s="198"/>
      <c r="AV344" s="198"/>
      <c r="AW344" s="198"/>
      <c r="AX344" s="198"/>
      <c r="AY344" s="198"/>
      <c r="AZ344" s="198"/>
      <c r="BA344" s="198"/>
      <c r="BB344" s="198"/>
      <c r="BC344" s="198"/>
      <c r="BD344" s="198"/>
      <c r="BE344" s="198"/>
      <c r="BF344" s="198"/>
      <c r="BG344" s="198"/>
      <c r="BH344" s="198"/>
      <c r="BI344" s="198"/>
      <c r="BJ344" s="198"/>
      <c r="BK344" s="198"/>
      <c r="BL344" s="198"/>
    </row>
    <row r="345" spans="1:64" hidden="1" outlineLevel="1">
      <c r="A345" s="9"/>
      <c r="B345" s="9"/>
      <c r="C345" s="9"/>
      <c r="D345" s="270">
        <f>Asset15</f>
        <v>0</v>
      </c>
      <c r="E345" s="9"/>
      <c r="F345" s="9"/>
      <c r="G345" s="9"/>
      <c r="H345" s="9"/>
      <c r="I345" s="9"/>
      <c r="J345" s="9"/>
      <c r="K345" s="9"/>
      <c r="L345" s="111">
        <f>IF(L$234&gt;0, IF(M$234=0, 'Adjustment for previous period'!$G251, 0), 0)</f>
        <v>0</v>
      </c>
      <c r="M345" s="111">
        <f>IF(M$234&gt;0, IF(N$234=0, 'Adjustment for previous period'!$G251, 0), 0)</f>
        <v>0</v>
      </c>
      <c r="N345" s="111">
        <f>IF(N$234&gt;0, IF(O$234=0, 'Adjustment for previous period'!$G251, 0), 0)</f>
        <v>0</v>
      </c>
      <c r="O345" s="111">
        <f>IF(O$234&gt;0, IF(P$234=0, 'Adjustment for previous period'!$G251, 0), 0)</f>
        <v>0</v>
      </c>
      <c r="P345" s="111">
        <f>IF(P$234&gt;0, IF(Q$234=0, 'Adjustment for previous period'!$G251, 0), 0)</f>
        <v>0</v>
      </c>
      <c r="Q345" s="111">
        <f>IF(Q$234&gt;0, IF(R$234=0, 'Adjustment for previous period'!$G251, 0), 0)</f>
        <v>0</v>
      </c>
      <c r="R345" s="9"/>
      <c r="S345" s="9"/>
      <c r="T345" s="9"/>
      <c r="U345" s="9"/>
      <c r="V345" s="9"/>
      <c r="W345" s="9"/>
      <c r="X345" s="9"/>
      <c r="Y345" s="9"/>
      <c r="Z345" s="9"/>
      <c r="AB345" s="198"/>
      <c r="AC345" s="198"/>
      <c r="AD345" s="198"/>
      <c r="AE345" s="198"/>
      <c r="AF345" s="198"/>
      <c r="AG345" s="198"/>
      <c r="AH345" s="198"/>
      <c r="AI345" s="198"/>
      <c r="AJ345" s="198"/>
      <c r="AK345" s="198"/>
      <c r="AL345" s="198"/>
      <c r="AM345" s="198"/>
      <c r="AN345" s="198"/>
      <c r="AO345" s="198"/>
      <c r="AP345" s="198"/>
      <c r="AQ345" s="198"/>
      <c r="AR345" s="198"/>
      <c r="AS345" s="198"/>
      <c r="AT345" s="198"/>
      <c r="AU345" s="198"/>
      <c r="AV345" s="198"/>
      <c r="AW345" s="198"/>
      <c r="AX345" s="198"/>
      <c r="AY345" s="198"/>
      <c r="AZ345" s="198"/>
      <c r="BA345" s="198"/>
      <c r="BB345" s="198"/>
      <c r="BC345" s="198"/>
      <c r="BD345" s="198"/>
      <c r="BE345" s="198"/>
      <c r="BF345" s="198"/>
      <c r="BG345" s="198"/>
      <c r="BH345" s="198"/>
      <c r="BI345" s="198"/>
      <c r="BJ345" s="198"/>
      <c r="BK345" s="198"/>
      <c r="BL345" s="198"/>
    </row>
    <row r="346" spans="1:64" hidden="1" outlineLevel="1">
      <c r="A346" s="9"/>
      <c r="B346" s="9"/>
      <c r="C346" s="9"/>
      <c r="D346" s="270">
        <f>Asset16</f>
        <v>0</v>
      </c>
      <c r="E346" s="9"/>
      <c r="F346" s="9"/>
      <c r="G346" s="9"/>
      <c r="H346" s="9"/>
      <c r="I346" s="9"/>
      <c r="J346" s="9"/>
      <c r="K346" s="9"/>
      <c r="L346" s="111">
        <f>IF(L$234&gt;0, IF(M$234=0, 'Adjustment for previous period'!$G252, 0), 0)</f>
        <v>0</v>
      </c>
      <c r="M346" s="111">
        <f>IF(M$234&gt;0, IF(N$234=0, 'Adjustment for previous period'!$G252, 0), 0)</f>
        <v>0</v>
      </c>
      <c r="N346" s="111">
        <f>IF(N$234&gt;0, IF(O$234=0, 'Adjustment for previous period'!$G252, 0), 0)</f>
        <v>0</v>
      </c>
      <c r="O346" s="111">
        <f>IF(O$234&gt;0, IF(P$234=0, 'Adjustment for previous period'!$G252, 0), 0)</f>
        <v>0</v>
      </c>
      <c r="P346" s="111">
        <f>IF(P$234&gt;0, IF(Q$234=0, 'Adjustment for previous period'!$G252, 0), 0)</f>
        <v>0</v>
      </c>
      <c r="Q346" s="111">
        <f>IF(Q$234&gt;0, IF(R$234=0, 'Adjustment for previous period'!$G252, 0), 0)</f>
        <v>0</v>
      </c>
      <c r="R346" s="9"/>
      <c r="S346" s="9"/>
      <c r="T346" s="9"/>
      <c r="U346" s="9"/>
      <c r="V346" s="9"/>
      <c r="W346" s="9"/>
      <c r="X346" s="9"/>
      <c r="Y346" s="9"/>
      <c r="Z346" s="9"/>
      <c r="AB346" s="198"/>
      <c r="AC346" s="198"/>
      <c r="AD346" s="198"/>
      <c r="AE346" s="198"/>
      <c r="AF346" s="198"/>
      <c r="AG346" s="198"/>
      <c r="AH346" s="198"/>
      <c r="AI346" s="198"/>
      <c r="AJ346" s="198"/>
      <c r="AK346" s="198"/>
      <c r="AL346" s="198"/>
      <c r="AM346" s="198"/>
      <c r="AN346" s="198"/>
      <c r="AO346" s="198"/>
      <c r="AP346" s="198"/>
      <c r="AQ346" s="198"/>
      <c r="AR346" s="198"/>
      <c r="AS346" s="198"/>
      <c r="AT346" s="198"/>
      <c r="AU346" s="198"/>
      <c r="AV346" s="198"/>
      <c r="AW346" s="198"/>
      <c r="AX346" s="198"/>
      <c r="AY346" s="198"/>
      <c r="AZ346" s="198"/>
      <c r="BA346" s="198"/>
      <c r="BB346" s="198"/>
      <c r="BC346" s="198"/>
      <c r="BD346" s="198"/>
      <c r="BE346" s="198"/>
      <c r="BF346" s="198"/>
      <c r="BG346" s="198"/>
      <c r="BH346" s="198"/>
      <c r="BI346" s="198"/>
      <c r="BJ346" s="198"/>
      <c r="BK346" s="198"/>
      <c r="BL346" s="198"/>
    </row>
    <row r="347" spans="1:64" hidden="1" outlineLevel="1">
      <c r="A347" s="9"/>
      <c r="B347" s="9"/>
      <c r="C347" s="9"/>
      <c r="D347" s="270">
        <f>Asset17</f>
        <v>0</v>
      </c>
      <c r="E347" s="9"/>
      <c r="F347" s="9"/>
      <c r="G347" s="9"/>
      <c r="H347" s="9"/>
      <c r="I347" s="9"/>
      <c r="J347" s="9"/>
      <c r="K347" s="9"/>
      <c r="L347" s="111">
        <f>IF(L$234&gt;0, IF(M$234=0, 'Adjustment for previous period'!$G253, 0), 0)</f>
        <v>0</v>
      </c>
      <c r="M347" s="111">
        <f>IF(M$234&gt;0, IF(N$234=0, 'Adjustment for previous period'!$G253, 0), 0)</f>
        <v>0</v>
      </c>
      <c r="N347" s="111">
        <f>IF(N$234&gt;0, IF(O$234=0, 'Adjustment for previous period'!$G253, 0), 0)</f>
        <v>0</v>
      </c>
      <c r="O347" s="111">
        <f>IF(O$234&gt;0, IF(P$234=0, 'Adjustment for previous period'!$G253, 0), 0)</f>
        <v>0</v>
      </c>
      <c r="P347" s="111">
        <f>IF(P$234&gt;0, IF(Q$234=0, 'Adjustment for previous period'!$G253, 0), 0)</f>
        <v>0</v>
      </c>
      <c r="Q347" s="111">
        <f>IF(Q$234&gt;0, IF(R$234=0, 'Adjustment for previous period'!$G253, 0), 0)</f>
        <v>0</v>
      </c>
      <c r="R347" s="9"/>
      <c r="S347" s="9"/>
      <c r="T347" s="9"/>
      <c r="U347" s="9"/>
      <c r="V347" s="9"/>
      <c r="W347" s="9"/>
      <c r="X347" s="9"/>
      <c r="Y347" s="9"/>
      <c r="Z347" s="9"/>
      <c r="AB347" s="198"/>
      <c r="AC347" s="198"/>
      <c r="AD347" s="198"/>
      <c r="AE347" s="198"/>
      <c r="AF347" s="198"/>
      <c r="AG347" s="198"/>
      <c r="AH347" s="198"/>
      <c r="AI347" s="198"/>
      <c r="AJ347" s="198"/>
      <c r="AK347" s="198"/>
      <c r="AL347" s="198"/>
      <c r="AM347" s="198"/>
      <c r="AN347" s="198"/>
      <c r="AO347" s="198"/>
      <c r="AP347" s="198"/>
      <c r="AQ347" s="198"/>
      <c r="AR347" s="198"/>
      <c r="AS347" s="198"/>
      <c r="AT347" s="198"/>
      <c r="AU347" s="198"/>
      <c r="AV347" s="198"/>
      <c r="AW347" s="198"/>
      <c r="AX347" s="198"/>
      <c r="AY347" s="198"/>
      <c r="AZ347" s="198"/>
      <c r="BA347" s="198"/>
      <c r="BB347" s="198"/>
      <c r="BC347" s="198"/>
      <c r="BD347" s="198"/>
      <c r="BE347" s="198"/>
      <c r="BF347" s="198"/>
      <c r="BG347" s="198"/>
      <c r="BH347" s="198"/>
      <c r="BI347" s="198"/>
      <c r="BJ347" s="198"/>
      <c r="BK347" s="198"/>
      <c r="BL347" s="198"/>
    </row>
    <row r="348" spans="1:64" hidden="1" outlineLevel="1">
      <c r="A348" s="9"/>
      <c r="B348" s="9"/>
      <c r="C348" s="9"/>
      <c r="D348" s="270">
        <f>Asset18</f>
        <v>0</v>
      </c>
      <c r="E348" s="9"/>
      <c r="F348" s="9"/>
      <c r="G348" s="9"/>
      <c r="H348" s="9"/>
      <c r="I348" s="9"/>
      <c r="J348" s="9"/>
      <c r="K348" s="9"/>
      <c r="L348" s="111">
        <f>IF(L$234&gt;0, IF(M$234=0, 'Adjustment for previous period'!$G254, 0), 0)</f>
        <v>0</v>
      </c>
      <c r="M348" s="111">
        <f>IF(M$234&gt;0, IF(N$234=0, 'Adjustment for previous period'!$G254, 0), 0)</f>
        <v>0</v>
      </c>
      <c r="N348" s="111">
        <f>IF(N$234&gt;0, IF(O$234=0, 'Adjustment for previous period'!$G254, 0), 0)</f>
        <v>0</v>
      </c>
      <c r="O348" s="111">
        <f>IF(O$234&gt;0, IF(P$234=0, 'Adjustment for previous period'!$G254, 0), 0)</f>
        <v>0</v>
      </c>
      <c r="P348" s="111">
        <f>IF(P$234&gt;0, IF(Q$234=0, 'Adjustment for previous period'!$G254, 0), 0)</f>
        <v>0</v>
      </c>
      <c r="Q348" s="111">
        <f>IF(Q$234&gt;0, IF(R$234=0, 'Adjustment for previous period'!$G254, 0), 0)</f>
        <v>0</v>
      </c>
      <c r="R348" s="9"/>
      <c r="S348" s="9"/>
      <c r="T348" s="9"/>
      <c r="U348" s="9"/>
      <c r="V348" s="9"/>
      <c r="W348" s="9"/>
      <c r="X348" s="9"/>
      <c r="Y348" s="9"/>
      <c r="Z348" s="9"/>
      <c r="AB348" s="198"/>
      <c r="AC348" s="198"/>
      <c r="AD348" s="198"/>
      <c r="AE348" s="198"/>
      <c r="AF348" s="198"/>
      <c r="AG348" s="198"/>
      <c r="AH348" s="198"/>
      <c r="AI348" s="198"/>
      <c r="AJ348" s="198"/>
      <c r="AK348" s="198"/>
      <c r="AL348" s="198"/>
      <c r="AM348" s="198"/>
      <c r="AN348" s="198"/>
      <c r="AO348" s="198"/>
      <c r="AP348" s="198"/>
      <c r="AQ348" s="198"/>
      <c r="AR348" s="198"/>
      <c r="AS348" s="198"/>
      <c r="AT348" s="198"/>
      <c r="AU348" s="198"/>
      <c r="AV348" s="198"/>
      <c r="AW348" s="198"/>
      <c r="AX348" s="198"/>
      <c r="AY348" s="198"/>
      <c r="AZ348" s="198"/>
      <c r="BA348" s="198"/>
      <c r="BB348" s="198"/>
      <c r="BC348" s="198"/>
      <c r="BD348" s="198"/>
      <c r="BE348" s="198"/>
      <c r="BF348" s="198"/>
      <c r="BG348" s="198"/>
      <c r="BH348" s="198"/>
      <c r="BI348" s="198"/>
      <c r="BJ348" s="198"/>
      <c r="BK348" s="198"/>
      <c r="BL348" s="198"/>
    </row>
    <row r="349" spans="1:64" hidden="1" outlineLevel="1">
      <c r="A349" s="9"/>
      <c r="B349" s="9"/>
      <c r="C349" s="9"/>
      <c r="D349" s="270">
        <f>Asset19</f>
        <v>0</v>
      </c>
      <c r="E349" s="9"/>
      <c r="F349" s="9"/>
      <c r="G349" s="9"/>
      <c r="H349" s="9"/>
      <c r="I349" s="9"/>
      <c r="J349" s="9"/>
      <c r="K349" s="9"/>
      <c r="L349" s="111">
        <f>IF(L$234&gt;0, IF(M$234=0, 'Adjustment for previous period'!$G255, 0), 0)</f>
        <v>0</v>
      </c>
      <c r="M349" s="111">
        <f>IF(M$234&gt;0, IF(N$234=0, 'Adjustment for previous period'!$G255, 0), 0)</f>
        <v>0</v>
      </c>
      <c r="N349" s="111">
        <f>IF(N$234&gt;0, IF(O$234=0, 'Adjustment for previous period'!$G255, 0), 0)</f>
        <v>0</v>
      </c>
      <c r="O349" s="111">
        <f>IF(O$234&gt;0, IF(P$234=0, 'Adjustment for previous period'!$G255, 0), 0)</f>
        <v>0</v>
      </c>
      <c r="P349" s="111">
        <f>IF(P$234&gt;0, IF(Q$234=0, 'Adjustment for previous period'!$G255, 0), 0)</f>
        <v>0</v>
      </c>
      <c r="Q349" s="111">
        <f>IF(Q$234&gt;0, IF(R$234=0, 'Adjustment for previous period'!$G255, 0), 0)</f>
        <v>0</v>
      </c>
      <c r="R349" s="9"/>
      <c r="S349" s="9"/>
      <c r="T349" s="9"/>
      <c r="U349" s="9"/>
      <c r="V349" s="9"/>
      <c r="W349" s="9"/>
      <c r="X349" s="9"/>
      <c r="Y349" s="9"/>
      <c r="Z349" s="9"/>
      <c r="AB349" s="198"/>
      <c r="AC349" s="198"/>
      <c r="AD349" s="198"/>
      <c r="AE349" s="198"/>
      <c r="AF349" s="198"/>
      <c r="AG349" s="198"/>
      <c r="AH349" s="198"/>
      <c r="AI349" s="198"/>
      <c r="AJ349" s="198"/>
      <c r="AK349" s="198"/>
      <c r="AL349" s="198"/>
      <c r="AM349" s="198"/>
      <c r="AN349" s="198"/>
      <c r="AO349" s="198"/>
      <c r="AP349" s="198"/>
      <c r="AQ349" s="198"/>
      <c r="AR349" s="198"/>
      <c r="AS349" s="198"/>
      <c r="AT349" s="198"/>
      <c r="AU349" s="198"/>
      <c r="AV349" s="198"/>
      <c r="AW349" s="198"/>
      <c r="AX349" s="198"/>
      <c r="AY349" s="198"/>
      <c r="AZ349" s="198"/>
      <c r="BA349" s="198"/>
      <c r="BB349" s="198"/>
      <c r="BC349" s="198"/>
      <c r="BD349" s="198"/>
      <c r="BE349" s="198"/>
      <c r="BF349" s="198"/>
      <c r="BG349" s="198"/>
      <c r="BH349" s="198"/>
      <c r="BI349" s="198"/>
      <c r="BJ349" s="198"/>
      <c r="BK349" s="198"/>
      <c r="BL349" s="198"/>
    </row>
    <row r="350" spans="1:64" hidden="1" outlineLevel="1">
      <c r="A350" s="9"/>
      <c r="B350" s="9"/>
      <c r="C350" s="9"/>
      <c r="D350" s="270">
        <f>Asset20</f>
        <v>0</v>
      </c>
      <c r="E350" s="9"/>
      <c r="F350" s="9"/>
      <c r="G350" s="9"/>
      <c r="H350" s="9"/>
      <c r="I350" s="9"/>
      <c r="J350" s="9"/>
      <c r="K350" s="9"/>
      <c r="L350" s="111">
        <f>IF(L$234&gt;0, IF(M$234=0, 'Adjustment for previous period'!$G256, 0), 0)</f>
        <v>0</v>
      </c>
      <c r="M350" s="111">
        <f>IF(M$234&gt;0, IF(N$234=0, 'Adjustment for previous period'!$G256, 0), 0)</f>
        <v>0</v>
      </c>
      <c r="N350" s="111">
        <f>IF(N$234&gt;0, IF(O$234=0, 'Adjustment for previous period'!$G256, 0), 0)</f>
        <v>0</v>
      </c>
      <c r="O350" s="111">
        <f>IF(O$234&gt;0, IF(P$234=0, 'Adjustment for previous period'!$G256, 0), 0)</f>
        <v>0</v>
      </c>
      <c r="P350" s="111">
        <f>IF(P$234&gt;0, IF(Q$234=0, 'Adjustment for previous period'!$G256, 0), 0)</f>
        <v>0</v>
      </c>
      <c r="Q350" s="111">
        <f>IF(Q$234&gt;0, IF(R$234=0, 'Adjustment for previous period'!$G256, 0), 0)</f>
        <v>0</v>
      </c>
      <c r="R350" s="9"/>
      <c r="S350" s="9"/>
      <c r="T350" s="9"/>
      <c r="U350" s="9"/>
      <c r="V350" s="9"/>
      <c r="W350" s="9"/>
      <c r="X350" s="9"/>
      <c r="Y350" s="9"/>
      <c r="Z350" s="9"/>
      <c r="AB350" s="198"/>
      <c r="AC350" s="198"/>
      <c r="AD350" s="198"/>
      <c r="AE350" s="198"/>
      <c r="AF350" s="198"/>
      <c r="AG350" s="198"/>
      <c r="AH350" s="198"/>
      <c r="AI350" s="198"/>
      <c r="AJ350" s="198"/>
      <c r="AK350" s="198"/>
      <c r="AL350" s="198"/>
      <c r="AM350" s="198"/>
      <c r="AN350" s="198"/>
      <c r="AO350" s="198"/>
      <c r="AP350" s="198"/>
      <c r="AQ350" s="198"/>
      <c r="AR350" s="198"/>
      <c r="AS350" s="198"/>
      <c r="AT350" s="198"/>
      <c r="AU350" s="198"/>
      <c r="AV350" s="198"/>
      <c r="AW350" s="198"/>
      <c r="AX350" s="198"/>
      <c r="AY350" s="198"/>
      <c r="AZ350" s="198"/>
      <c r="BA350" s="198"/>
      <c r="BB350" s="198"/>
      <c r="BC350" s="198"/>
      <c r="BD350" s="198"/>
      <c r="BE350" s="198"/>
      <c r="BF350" s="198"/>
      <c r="BG350" s="198"/>
      <c r="BH350" s="198"/>
      <c r="BI350" s="198"/>
      <c r="BJ350" s="198"/>
      <c r="BK350" s="198"/>
      <c r="BL350" s="198"/>
    </row>
    <row r="351" spans="1:64" hidden="1" outlineLevel="1">
      <c r="A351" s="9"/>
      <c r="B351" s="9"/>
      <c r="C351" s="9"/>
      <c r="D351" s="270">
        <f>Asset21</f>
        <v>0</v>
      </c>
      <c r="E351" s="9"/>
      <c r="F351" s="9"/>
      <c r="G351" s="9"/>
      <c r="H351" s="9"/>
      <c r="I351" s="9"/>
      <c r="J351" s="9"/>
      <c r="K351" s="9"/>
      <c r="L351" s="111">
        <f>IF(L$234&gt;0, IF(M$234=0, 'Adjustment for previous period'!$G257, 0), 0)</f>
        <v>0</v>
      </c>
      <c r="M351" s="111">
        <f>IF(M$234&gt;0, IF(N$234=0, 'Adjustment for previous period'!$G257, 0), 0)</f>
        <v>0</v>
      </c>
      <c r="N351" s="111">
        <f>IF(N$234&gt;0, IF(O$234=0, 'Adjustment for previous period'!$G257, 0), 0)</f>
        <v>0</v>
      </c>
      <c r="O351" s="111">
        <f>IF(O$234&gt;0, IF(P$234=0, 'Adjustment for previous period'!$G257, 0), 0)</f>
        <v>0</v>
      </c>
      <c r="P351" s="111">
        <f>IF(P$234&gt;0, IF(Q$234=0, 'Adjustment for previous period'!$G257, 0), 0)</f>
        <v>0</v>
      </c>
      <c r="Q351" s="111">
        <f>IF(Q$234&gt;0, IF(R$234=0, 'Adjustment for previous period'!$G257, 0), 0)</f>
        <v>0</v>
      </c>
      <c r="R351" s="9"/>
      <c r="S351" s="9"/>
      <c r="T351" s="9"/>
      <c r="U351" s="9"/>
      <c r="V351" s="9"/>
      <c r="W351" s="9"/>
      <c r="X351" s="9"/>
      <c r="Y351" s="9"/>
      <c r="Z351" s="9"/>
      <c r="AB351" s="198"/>
      <c r="AC351" s="198"/>
      <c r="AD351" s="198"/>
      <c r="AE351" s="198"/>
      <c r="AF351" s="198"/>
      <c r="AG351" s="198"/>
      <c r="AH351" s="198"/>
      <c r="AI351" s="198"/>
      <c r="AJ351" s="198"/>
      <c r="AK351" s="198"/>
      <c r="AL351" s="198"/>
      <c r="AM351" s="198"/>
      <c r="AN351" s="198"/>
      <c r="AO351" s="198"/>
      <c r="AP351" s="198"/>
      <c r="AQ351" s="198"/>
      <c r="AR351" s="198"/>
      <c r="AS351" s="198"/>
      <c r="AT351" s="198"/>
      <c r="AU351" s="198"/>
      <c r="AV351" s="198"/>
      <c r="AW351" s="198"/>
      <c r="AX351" s="198"/>
      <c r="AY351" s="198"/>
      <c r="AZ351" s="198"/>
      <c r="BA351" s="198"/>
      <c r="BB351" s="198"/>
      <c r="BC351" s="198"/>
      <c r="BD351" s="198"/>
      <c r="BE351" s="198"/>
      <c r="BF351" s="198"/>
      <c r="BG351" s="198"/>
      <c r="BH351" s="198"/>
      <c r="BI351" s="198"/>
      <c r="BJ351" s="198"/>
      <c r="BK351" s="198"/>
      <c r="BL351" s="198"/>
    </row>
    <row r="352" spans="1:64" hidden="1" outlineLevel="1">
      <c r="A352" s="9"/>
      <c r="B352" s="9"/>
      <c r="C352" s="9"/>
      <c r="D352" s="270">
        <f>Asset22</f>
        <v>0</v>
      </c>
      <c r="E352" s="9"/>
      <c r="F352" s="9"/>
      <c r="G352" s="9"/>
      <c r="H352" s="9"/>
      <c r="I352" s="9"/>
      <c r="J352" s="9"/>
      <c r="K352" s="9"/>
      <c r="L352" s="111">
        <f>IF(L$234&gt;0, IF(M$234=0, 'Adjustment for previous period'!$G258, 0), 0)</f>
        <v>0</v>
      </c>
      <c r="M352" s="111">
        <f>IF(M$234&gt;0, IF(N$234=0, 'Adjustment for previous period'!$G258, 0), 0)</f>
        <v>0</v>
      </c>
      <c r="N352" s="111">
        <f>IF(N$234&gt;0, IF(O$234=0, 'Adjustment for previous period'!$G258, 0), 0)</f>
        <v>0</v>
      </c>
      <c r="O352" s="111">
        <f>IF(O$234&gt;0, IF(P$234=0, 'Adjustment for previous period'!$G258, 0), 0)</f>
        <v>0</v>
      </c>
      <c r="P352" s="111">
        <f>IF(P$234&gt;0, IF(Q$234=0, 'Adjustment for previous period'!$G258, 0), 0)</f>
        <v>0</v>
      </c>
      <c r="Q352" s="111">
        <f>IF(Q$234&gt;0, IF(R$234=0, 'Adjustment for previous period'!$G258, 0), 0)</f>
        <v>0</v>
      </c>
      <c r="R352" s="9"/>
      <c r="S352" s="9"/>
      <c r="T352" s="9"/>
      <c r="U352" s="9"/>
      <c r="V352" s="9"/>
      <c r="W352" s="9"/>
      <c r="X352" s="9"/>
      <c r="Y352" s="9"/>
      <c r="Z352" s="9"/>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8"/>
      <c r="AY352" s="198"/>
      <c r="AZ352" s="198"/>
      <c r="BA352" s="198"/>
      <c r="BB352" s="198"/>
      <c r="BC352" s="198"/>
      <c r="BD352" s="198"/>
      <c r="BE352" s="198"/>
      <c r="BF352" s="198"/>
      <c r="BG352" s="198"/>
      <c r="BH352" s="198"/>
      <c r="BI352" s="198"/>
      <c r="BJ352" s="198"/>
      <c r="BK352" s="198"/>
      <c r="BL352" s="198"/>
    </row>
    <row r="353" spans="1:64" hidden="1" outlineLevel="1">
      <c r="A353" s="9"/>
      <c r="B353" s="9"/>
      <c r="C353" s="9"/>
      <c r="D353" s="270">
        <f>Asset23</f>
        <v>0</v>
      </c>
      <c r="E353" s="9"/>
      <c r="F353" s="9"/>
      <c r="G353" s="9"/>
      <c r="H353" s="9"/>
      <c r="I353" s="9"/>
      <c r="J353" s="9"/>
      <c r="K353" s="9"/>
      <c r="L353" s="111">
        <f>IF(L$234&gt;0, IF(M$234=0, 'Adjustment for previous period'!$G259, 0), 0)</f>
        <v>0</v>
      </c>
      <c r="M353" s="111">
        <f>IF(M$234&gt;0, IF(N$234=0, 'Adjustment for previous period'!$G259, 0), 0)</f>
        <v>0</v>
      </c>
      <c r="N353" s="111">
        <f>IF(N$234&gt;0, IF(O$234=0, 'Adjustment for previous period'!$G259, 0), 0)</f>
        <v>0</v>
      </c>
      <c r="O353" s="111">
        <f>IF(O$234&gt;0, IF(P$234=0, 'Adjustment for previous period'!$G259, 0), 0)</f>
        <v>0</v>
      </c>
      <c r="P353" s="111">
        <f>IF(P$234&gt;0, IF(Q$234=0, 'Adjustment for previous period'!$G259, 0), 0)</f>
        <v>0</v>
      </c>
      <c r="Q353" s="111">
        <f>IF(Q$234&gt;0, IF(R$234=0, 'Adjustment for previous period'!$G259, 0), 0)</f>
        <v>0</v>
      </c>
      <c r="R353" s="9"/>
      <c r="S353" s="9"/>
      <c r="T353" s="9"/>
      <c r="U353" s="9"/>
      <c r="V353" s="9"/>
      <c r="W353" s="9"/>
      <c r="X353" s="9"/>
      <c r="Y353" s="9"/>
      <c r="Z353" s="9"/>
      <c r="AB353" s="198"/>
      <c r="AC353" s="198"/>
      <c r="AD353" s="198"/>
      <c r="AE353" s="198"/>
      <c r="AF353" s="198"/>
      <c r="AG353" s="198"/>
      <c r="AH353" s="198"/>
      <c r="AI353" s="198"/>
      <c r="AJ353" s="198"/>
      <c r="AK353" s="198"/>
      <c r="AL353" s="198"/>
      <c r="AM353" s="198"/>
      <c r="AN353" s="198"/>
      <c r="AO353" s="198"/>
      <c r="AP353" s="198"/>
      <c r="AQ353" s="198"/>
      <c r="AR353" s="198"/>
      <c r="AS353" s="198"/>
      <c r="AT353" s="198"/>
      <c r="AU353" s="198"/>
      <c r="AV353" s="198"/>
      <c r="AW353" s="198"/>
      <c r="AX353" s="198"/>
      <c r="AY353" s="198"/>
      <c r="AZ353" s="198"/>
      <c r="BA353" s="198"/>
      <c r="BB353" s="198"/>
      <c r="BC353" s="198"/>
      <c r="BD353" s="198"/>
      <c r="BE353" s="198"/>
      <c r="BF353" s="198"/>
      <c r="BG353" s="198"/>
      <c r="BH353" s="198"/>
      <c r="BI353" s="198"/>
      <c r="BJ353" s="198"/>
      <c r="BK353" s="198"/>
      <c r="BL353" s="198"/>
    </row>
    <row r="354" spans="1:64" hidden="1" outlineLevel="1">
      <c r="A354" s="9"/>
      <c r="B354" s="9"/>
      <c r="C354" s="9"/>
      <c r="D354" s="270">
        <f>Asset24</f>
        <v>0</v>
      </c>
      <c r="E354" s="9"/>
      <c r="F354" s="9"/>
      <c r="G354" s="9"/>
      <c r="H354" s="9"/>
      <c r="I354" s="9"/>
      <c r="J354" s="9"/>
      <c r="K354" s="9"/>
      <c r="L354" s="111">
        <f>IF(L$234&gt;0, IF(M$234=0, 'Adjustment for previous period'!$G260, 0), 0)</f>
        <v>0</v>
      </c>
      <c r="M354" s="111">
        <f>IF(M$234&gt;0, IF(N$234=0, 'Adjustment for previous period'!$G260, 0), 0)</f>
        <v>0</v>
      </c>
      <c r="N354" s="111">
        <f>IF(N$234&gt;0, IF(O$234=0, 'Adjustment for previous period'!$G260, 0), 0)</f>
        <v>0</v>
      </c>
      <c r="O354" s="111">
        <f>IF(O$234&gt;0, IF(P$234=0, 'Adjustment for previous period'!$G260, 0), 0)</f>
        <v>0</v>
      </c>
      <c r="P354" s="111">
        <f>IF(P$234&gt;0, IF(Q$234=0, 'Adjustment for previous period'!$G260, 0), 0)</f>
        <v>0</v>
      </c>
      <c r="Q354" s="111">
        <f>IF(Q$234&gt;0, IF(R$234=0, 'Adjustment for previous period'!$G260, 0), 0)</f>
        <v>0</v>
      </c>
      <c r="R354" s="9"/>
      <c r="S354" s="9"/>
      <c r="T354" s="9"/>
      <c r="U354" s="9"/>
      <c r="V354" s="9"/>
      <c r="W354" s="9"/>
      <c r="X354" s="9"/>
      <c r="Y354" s="9"/>
      <c r="Z354" s="9"/>
      <c r="AB354" s="198"/>
      <c r="AC354" s="198"/>
      <c r="AD354" s="198"/>
      <c r="AE354" s="198"/>
      <c r="AF354" s="198"/>
      <c r="AG354" s="198"/>
      <c r="AH354" s="198"/>
      <c r="AI354" s="198"/>
      <c r="AJ354" s="198"/>
      <c r="AK354" s="198"/>
      <c r="AL354" s="198"/>
      <c r="AM354" s="198"/>
      <c r="AN354" s="198"/>
      <c r="AO354" s="198"/>
      <c r="AP354" s="198"/>
      <c r="AQ354" s="198"/>
      <c r="AR354" s="198"/>
      <c r="AS354" s="198"/>
      <c r="AT354" s="198"/>
      <c r="AU354" s="198"/>
      <c r="AV354" s="198"/>
      <c r="AW354" s="198"/>
      <c r="AX354" s="198"/>
      <c r="AY354" s="198"/>
      <c r="AZ354" s="198"/>
      <c r="BA354" s="198"/>
      <c r="BB354" s="198"/>
      <c r="BC354" s="198"/>
      <c r="BD354" s="198"/>
      <c r="BE354" s="198"/>
      <c r="BF354" s="198"/>
      <c r="BG354" s="198"/>
      <c r="BH354" s="198"/>
      <c r="BI354" s="198"/>
      <c r="BJ354" s="198"/>
      <c r="BK354" s="198"/>
      <c r="BL354" s="198"/>
    </row>
    <row r="355" spans="1:64" hidden="1" outlineLevel="1">
      <c r="A355" s="9"/>
      <c r="B355" s="9"/>
      <c r="C355" s="9"/>
      <c r="D355" s="270">
        <f>Asset25</f>
        <v>0</v>
      </c>
      <c r="E355" s="9"/>
      <c r="F355" s="9"/>
      <c r="G355" s="9"/>
      <c r="H355" s="9"/>
      <c r="I355" s="9"/>
      <c r="J355" s="9"/>
      <c r="K355" s="9"/>
      <c r="L355" s="111">
        <f>IF(L$234&gt;0, IF(M$234=0, 'Adjustment for previous period'!$G261, 0), 0)</f>
        <v>0</v>
      </c>
      <c r="M355" s="111">
        <f>IF(M$234&gt;0, IF(N$234=0, 'Adjustment for previous period'!$G261, 0), 0)</f>
        <v>0</v>
      </c>
      <c r="N355" s="111">
        <f>IF(N$234&gt;0, IF(O$234=0, 'Adjustment for previous period'!$G261, 0), 0)</f>
        <v>0</v>
      </c>
      <c r="O355" s="111">
        <f>IF(O$234&gt;0, IF(P$234=0, 'Adjustment for previous period'!$G261, 0), 0)</f>
        <v>0</v>
      </c>
      <c r="P355" s="111">
        <f>IF(P$234&gt;0, IF(Q$234=0, 'Adjustment for previous period'!$G261, 0), 0)</f>
        <v>0</v>
      </c>
      <c r="Q355" s="111">
        <f>IF(Q$234&gt;0, IF(R$234=0, 'Adjustment for previous period'!$G261, 0), 0)</f>
        <v>0</v>
      </c>
      <c r="R355" s="9"/>
      <c r="S355" s="9"/>
      <c r="T355" s="9"/>
      <c r="U355" s="9"/>
      <c r="V355" s="9"/>
      <c r="W355" s="9"/>
      <c r="X355" s="9"/>
      <c r="Y355" s="9"/>
      <c r="Z355" s="9"/>
      <c r="AB355" s="198"/>
      <c r="AC355" s="198"/>
      <c r="AD355" s="198"/>
      <c r="AE355" s="198"/>
      <c r="AF355" s="198"/>
      <c r="AG355" s="198"/>
      <c r="AH355" s="198"/>
      <c r="AI355" s="198"/>
      <c r="AJ355" s="198"/>
      <c r="AK355" s="198"/>
      <c r="AL355" s="198"/>
      <c r="AM355" s="198"/>
      <c r="AN355" s="198"/>
      <c r="AO355" s="198"/>
      <c r="AP355" s="198"/>
      <c r="AQ355" s="198"/>
      <c r="AR355" s="198"/>
      <c r="AS355" s="198"/>
      <c r="AT355" s="198"/>
      <c r="AU355" s="198"/>
      <c r="AV355" s="198"/>
      <c r="AW355" s="198"/>
      <c r="AX355" s="198"/>
      <c r="AY355" s="198"/>
      <c r="AZ355" s="198"/>
      <c r="BA355" s="198"/>
      <c r="BB355" s="198"/>
      <c r="BC355" s="198"/>
      <c r="BD355" s="198"/>
      <c r="BE355" s="198"/>
      <c r="BF355" s="198"/>
      <c r="BG355" s="198"/>
      <c r="BH355" s="198"/>
      <c r="BI355" s="198"/>
      <c r="BJ355" s="198"/>
      <c r="BK355" s="198"/>
      <c r="BL355" s="198"/>
    </row>
    <row r="356" spans="1:64" hidden="1" outlineLevel="1">
      <c r="A356" s="9"/>
      <c r="B356" s="9"/>
      <c r="C356" s="9"/>
      <c r="D356" s="270">
        <f>Asset26</f>
        <v>0</v>
      </c>
      <c r="E356" s="9"/>
      <c r="F356" s="9"/>
      <c r="G356" s="9"/>
      <c r="H356" s="9"/>
      <c r="I356" s="9"/>
      <c r="J356" s="9"/>
      <c r="K356" s="9"/>
      <c r="L356" s="111">
        <f>IF(L$234&gt;0, IF(M$234=0, 'Adjustment for previous period'!$G262, 0), 0)</f>
        <v>0</v>
      </c>
      <c r="M356" s="111">
        <f>IF(M$234&gt;0, IF(N$234=0, 'Adjustment for previous period'!$G262, 0), 0)</f>
        <v>0</v>
      </c>
      <c r="N356" s="111">
        <f>IF(N$234&gt;0, IF(O$234=0, 'Adjustment for previous period'!$G262, 0), 0)</f>
        <v>0</v>
      </c>
      <c r="O356" s="111">
        <f>IF(O$234&gt;0, IF(P$234=0, 'Adjustment for previous period'!$G262, 0), 0)</f>
        <v>0</v>
      </c>
      <c r="P356" s="111">
        <f>IF(P$234&gt;0, IF(Q$234=0, 'Adjustment for previous period'!$G262, 0), 0)</f>
        <v>0</v>
      </c>
      <c r="Q356" s="111">
        <f>IF(Q$234&gt;0, IF(R$234=0, 'Adjustment for previous period'!$G262, 0), 0)</f>
        <v>0</v>
      </c>
      <c r="R356" s="9"/>
      <c r="S356" s="9"/>
      <c r="T356" s="9"/>
      <c r="U356" s="9"/>
      <c r="V356" s="9"/>
      <c r="W356" s="9"/>
      <c r="X356" s="9"/>
      <c r="Y356" s="9"/>
      <c r="Z356" s="9"/>
      <c r="AB356" s="198"/>
      <c r="AC356" s="198"/>
      <c r="AD356" s="198"/>
      <c r="AE356" s="198"/>
      <c r="AF356" s="198"/>
      <c r="AG356" s="198"/>
      <c r="AH356" s="198"/>
      <c r="AI356" s="198"/>
      <c r="AJ356" s="198"/>
      <c r="AK356" s="198"/>
      <c r="AL356" s="198"/>
      <c r="AM356" s="198"/>
      <c r="AN356" s="198"/>
      <c r="AO356" s="198"/>
      <c r="AP356" s="198"/>
      <c r="AQ356" s="198"/>
      <c r="AR356" s="198"/>
      <c r="AS356" s="198"/>
      <c r="AT356" s="198"/>
      <c r="AU356" s="198"/>
      <c r="AV356" s="198"/>
      <c r="AW356" s="198"/>
      <c r="AX356" s="198"/>
      <c r="AY356" s="198"/>
      <c r="AZ356" s="198"/>
      <c r="BA356" s="198"/>
      <c r="BB356" s="198"/>
      <c r="BC356" s="198"/>
      <c r="BD356" s="198"/>
      <c r="BE356" s="198"/>
      <c r="BF356" s="198"/>
      <c r="BG356" s="198"/>
      <c r="BH356" s="198"/>
      <c r="BI356" s="198"/>
      <c r="BJ356" s="198"/>
      <c r="BK356" s="198"/>
      <c r="BL356" s="198"/>
    </row>
    <row r="357" spans="1:64" hidden="1" outlineLevel="1">
      <c r="A357" s="9"/>
      <c r="B357" s="9"/>
      <c r="C357" s="9"/>
      <c r="D357" s="270">
        <f>Asset27</f>
        <v>0</v>
      </c>
      <c r="E357" s="9"/>
      <c r="F357" s="9"/>
      <c r="G357" s="9"/>
      <c r="H357" s="9"/>
      <c r="I357" s="9"/>
      <c r="J357" s="9"/>
      <c r="K357" s="9"/>
      <c r="L357" s="111">
        <f>IF(L$234&gt;0, IF(M$234=0, 'Adjustment for previous period'!$G263, 0), 0)</f>
        <v>0</v>
      </c>
      <c r="M357" s="111">
        <f>IF(M$234&gt;0, IF(N$234=0, 'Adjustment for previous period'!$G263, 0), 0)</f>
        <v>0</v>
      </c>
      <c r="N357" s="111">
        <f>IF(N$234&gt;0, IF(O$234=0, 'Adjustment for previous period'!$G263, 0), 0)</f>
        <v>0</v>
      </c>
      <c r="O357" s="111">
        <f>IF(O$234&gt;0, IF(P$234=0, 'Adjustment for previous period'!$G263, 0), 0)</f>
        <v>0</v>
      </c>
      <c r="P357" s="111">
        <f>IF(P$234&gt;0, IF(Q$234=0, 'Adjustment for previous period'!$G263, 0), 0)</f>
        <v>0</v>
      </c>
      <c r="Q357" s="111">
        <f>IF(Q$234&gt;0, IF(R$234=0, 'Adjustment for previous period'!$G263, 0), 0)</f>
        <v>0</v>
      </c>
      <c r="R357" s="9"/>
      <c r="S357" s="9"/>
      <c r="T357" s="9"/>
      <c r="U357" s="9"/>
      <c r="V357" s="9"/>
      <c r="W357" s="9"/>
      <c r="X357" s="9"/>
      <c r="Y357" s="9"/>
      <c r="Z357" s="9"/>
      <c r="AB357" s="198"/>
      <c r="AC357" s="198"/>
      <c r="AD357" s="198"/>
      <c r="AE357" s="198"/>
      <c r="AF357" s="198"/>
      <c r="AG357" s="198"/>
      <c r="AH357" s="198"/>
      <c r="AI357" s="198"/>
      <c r="AJ357" s="198"/>
      <c r="AK357" s="198"/>
      <c r="AL357" s="198"/>
      <c r="AM357" s="198"/>
      <c r="AN357" s="198"/>
      <c r="AO357" s="198"/>
      <c r="AP357" s="198"/>
      <c r="AQ357" s="198"/>
      <c r="AR357" s="198"/>
      <c r="AS357" s="198"/>
      <c r="AT357" s="198"/>
      <c r="AU357" s="198"/>
      <c r="AV357" s="198"/>
      <c r="AW357" s="198"/>
      <c r="AX357" s="198"/>
      <c r="AY357" s="198"/>
      <c r="AZ357" s="198"/>
      <c r="BA357" s="198"/>
      <c r="BB357" s="198"/>
      <c r="BC357" s="198"/>
      <c r="BD357" s="198"/>
      <c r="BE357" s="198"/>
      <c r="BF357" s="198"/>
      <c r="BG357" s="198"/>
      <c r="BH357" s="198"/>
      <c r="BI357" s="198"/>
      <c r="BJ357" s="198"/>
      <c r="BK357" s="198"/>
      <c r="BL357" s="198"/>
    </row>
    <row r="358" spans="1:64" hidden="1" outlineLevel="1">
      <c r="A358" s="9"/>
      <c r="B358" s="9"/>
      <c r="C358" s="9"/>
      <c r="D358" s="270">
        <f>Asset28</f>
        <v>0</v>
      </c>
      <c r="E358" s="9"/>
      <c r="F358" s="9"/>
      <c r="G358" s="9"/>
      <c r="H358" s="9"/>
      <c r="I358" s="9"/>
      <c r="J358" s="9"/>
      <c r="K358" s="9"/>
      <c r="L358" s="111">
        <f>IF(L$234&gt;0, IF(M$234=0, 'Adjustment for previous period'!$G264, 0), 0)</f>
        <v>0</v>
      </c>
      <c r="M358" s="111">
        <f>IF(M$234&gt;0, IF(N$234=0, 'Adjustment for previous period'!$G264, 0), 0)</f>
        <v>0</v>
      </c>
      <c r="N358" s="111">
        <f>IF(N$234&gt;0, IF(O$234=0, 'Adjustment for previous period'!$G264, 0), 0)</f>
        <v>0</v>
      </c>
      <c r="O358" s="111">
        <f>IF(O$234&gt;0, IF(P$234=0, 'Adjustment for previous period'!$G264, 0), 0)</f>
        <v>0</v>
      </c>
      <c r="P358" s="111">
        <f>IF(P$234&gt;0, IF(Q$234=0, 'Adjustment for previous period'!$G264, 0), 0)</f>
        <v>0</v>
      </c>
      <c r="Q358" s="111">
        <f>IF(Q$234&gt;0, IF(R$234=0, 'Adjustment for previous period'!$G264, 0), 0)</f>
        <v>0</v>
      </c>
      <c r="R358" s="9"/>
      <c r="S358" s="9"/>
      <c r="T358" s="9"/>
      <c r="U358" s="9"/>
      <c r="V358" s="9"/>
      <c r="W358" s="9"/>
      <c r="X358" s="9"/>
      <c r="Y358" s="9"/>
      <c r="Z358" s="9"/>
      <c r="AB358" s="198"/>
      <c r="AC358" s="198"/>
      <c r="AD358" s="198"/>
      <c r="AE358" s="198"/>
      <c r="AF358" s="198"/>
      <c r="AG358" s="198"/>
      <c r="AH358" s="198"/>
      <c r="AI358" s="198"/>
      <c r="AJ358" s="198"/>
      <c r="AK358" s="198"/>
      <c r="AL358" s="198"/>
      <c r="AM358" s="198"/>
      <c r="AN358" s="198"/>
      <c r="AO358" s="198"/>
      <c r="AP358" s="198"/>
      <c r="AQ358" s="198"/>
      <c r="AR358" s="198"/>
      <c r="AS358" s="198"/>
      <c r="AT358" s="198"/>
      <c r="AU358" s="198"/>
      <c r="AV358" s="198"/>
      <c r="AW358" s="198"/>
      <c r="AX358" s="198"/>
      <c r="AY358" s="198"/>
      <c r="AZ358" s="198"/>
      <c r="BA358" s="198"/>
      <c r="BB358" s="198"/>
      <c r="BC358" s="198"/>
      <c r="BD358" s="198"/>
      <c r="BE358" s="198"/>
      <c r="BF358" s="198"/>
      <c r="BG358" s="198"/>
      <c r="BH358" s="198"/>
      <c r="BI358" s="198"/>
      <c r="BJ358" s="198"/>
      <c r="BK358" s="198"/>
      <c r="BL358" s="198"/>
    </row>
    <row r="359" spans="1:64" hidden="1" outlineLevel="1">
      <c r="A359" s="9"/>
      <c r="B359" s="9"/>
      <c r="C359" s="9"/>
      <c r="D359" s="270">
        <f>Asset29</f>
        <v>0</v>
      </c>
      <c r="E359" s="9"/>
      <c r="F359" s="9"/>
      <c r="G359" s="9"/>
      <c r="H359" s="9"/>
      <c r="I359" s="9"/>
      <c r="J359" s="9"/>
      <c r="K359" s="9"/>
      <c r="L359" s="111">
        <f>IF(L$234&gt;0, IF(M$234=0, 'Adjustment for previous period'!$G265, 0), 0)</f>
        <v>0</v>
      </c>
      <c r="M359" s="111">
        <f>IF(M$234&gt;0, IF(N$234=0, 'Adjustment for previous period'!$G265, 0), 0)</f>
        <v>0</v>
      </c>
      <c r="N359" s="111">
        <f>IF(N$234&gt;0, IF(O$234=0, 'Adjustment for previous period'!$G265, 0), 0)</f>
        <v>0</v>
      </c>
      <c r="O359" s="111">
        <f>IF(O$234&gt;0, IF(P$234=0, 'Adjustment for previous period'!$G265, 0), 0)</f>
        <v>0</v>
      </c>
      <c r="P359" s="111">
        <f>IF(P$234&gt;0, IF(Q$234=0, 'Adjustment for previous period'!$G265, 0), 0)</f>
        <v>0</v>
      </c>
      <c r="Q359" s="111">
        <f>IF(Q$234&gt;0, IF(R$234=0, 'Adjustment for previous period'!$G265, 0), 0)</f>
        <v>0</v>
      </c>
      <c r="R359" s="9"/>
      <c r="S359" s="9"/>
      <c r="T359" s="9"/>
      <c r="U359" s="9"/>
      <c r="V359" s="9"/>
      <c r="W359" s="9"/>
      <c r="X359" s="9"/>
      <c r="Y359" s="9"/>
      <c r="Z359" s="9"/>
      <c r="AB359" s="198"/>
      <c r="AC359" s="198"/>
      <c r="AD359" s="198"/>
      <c r="AE359" s="198"/>
      <c r="AF359" s="198"/>
      <c r="AG359" s="198"/>
      <c r="AH359" s="198"/>
      <c r="AI359" s="198"/>
      <c r="AJ359" s="198"/>
      <c r="AK359" s="198"/>
      <c r="AL359" s="198"/>
      <c r="AM359" s="198"/>
      <c r="AN359" s="198"/>
      <c r="AO359" s="198"/>
      <c r="AP359" s="198"/>
      <c r="AQ359" s="198"/>
      <c r="AR359" s="198"/>
      <c r="AS359" s="198"/>
      <c r="AT359" s="198"/>
      <c r="AU359" s="198"/>
      <c r="AV359" s="198"/>
      <c r="AW359" s="198"/>
      <c r="AX359" s="198"/>
      <c r="AY359" s="198"/>
      <c r="AZ359" s="198"/>
      <c r="BA359" s="198"/>
      <c r="BB359" s="198"/>
      <c r="BC359" s="198"/>
      <c r="BD359" s="198"/>
      <c r="BE359" s="198"/>
      <c r="BF359" s="198"/>
      <c r="BG359" s="198"/>
      <c r="BH359" s="198"/>
      <c r="BI359" s="198"/>
      <c r="BJ359" s="198"/>
      <c r="BK359" s="198"/>
      <c r="BL359" s="198"/>
    </row>
    <row r="360" spans="1:64" hidden="1" outlineLevel="1">
      <c r="A360" s="9"/>
      <c r="B360" s="9"/>
      <c r="C360" s="9"/>
      <c r="D360" s="270">
        <f>Asset30</f>
        <v>0</v>
      </c>
      <c r="E360" s="9"/>
      <c r="F360" s="9"/>
      <c r="G360" s="9"/>
      <c r="H360" s="9"/>
      <c r="I360" s="9"/>
      <c r="J360" s="9"/>
      <c r="K360" s="9"/>
      <c r="L360" s="111">
        <f>IF(L$234&gt;0, IF(M$234=0, 'Adjustment for previous period'!$G266, 0), 0)</f>
        <v>0</v>
      </c>
      <c r="M360" s="111">
        <f>IF(M$234&gt;0, IF(N$234=0, 'Adjustment for previous period'!$G266, 0), 0)</f>
        <v>0</v>
      </c>
      <c r="N360" s="111">
        <f>IF(N$234&gt;0, IF(O$234=0, 'Adjustment for previous period'!$G266, 0), 0)</f>
        <v>0</v>
      </c>
      <c r="O360" s="111">
        <f>IF(O$234&gt;0, IF(P$234=0, 'Adjustment for previous period'!$G266, 0), 0)</f>
        <v>0</v>
      </c>
      <c r="P360" s="111">
        <f>IF(P$234&gt;0, IF(Q$234=0, 'Adjustment for previous period'!$G266, 0), 0)</f>
        <v>0</v>
      </c>
      <c r="Q360" s="111">
        <f>IF(Q$234&gt;0, IF(R$234=0, 'Adjustment for previous period'!$G266, 0), 0)</f>
        <v>0</v>
      </c>
      <c r="R360" s="9"/>
      <c r="S360" s="9"/>
      <c r="T360" s="9"/>
      <c r="U360" s="9"/>
      <c r="V360" s="9"/>
      <c r="W360" s="9"/>
      <c r="X360" s="9"/>
      <c r="Y360" s="9"/>
      <c r="Z360" s="9"/>
      <c r="AB360" s="198"/>
      <c r="AC360" s="198"/>
      <c r="AD360" s="198"/>
      <c r="AE360" s="198"/>
      <c r="AF360" s="198"/>
      <c r="AG360" s="198"/>
      <c r="AH360" s="198"/>
      <c r="AI360" s="198"/>
      <c r="AJ360" s="198"/>
      <c r="AK360" s="198"/>
      <c r="AL360" s="198"/>
      <c r="AM360" s="198"/>
      <c r="AN360" s="198"/>
      <c r="AO360" s="198"/>
      <c r="AP360" s="198"/>
      <c r="AQ360" s="198"/>
      <c r="AR360" s="198"/>
      <c r="AS360" s="198"/>
      <c r="AT360" s="198"/>
      <c r="AU360" s="198"/>
      <c r="AV360" s="198"/>
      <c r="AW360" s="198"/>
      <c r="AX360" s="198"/>
      <c r="AY360" s="198"/>
      <c r="AZ360" s="198"/>
      <c r="BA360" s="198"/>
      <c r="BB360" s="198"/>
      <c r="BC360" s="198"/>
      <c r="BD360" s="198"/>
      <c r="BE360" s="198"/>
      <c r="BF360" s="198"/>
      <c r="BG360" s="198"/>
      <c r="BH360" s="198"/>
      <c r="BI360" s="198"/>
      <c r="BJ360" s="198"/>
      <c r="BK360" s="198"/>
      <c r="BL360" s="198"/>
    </row>
    <row r="361" spans="1:64" collapsed="1">
      <c r="A361" s="9"/>
      <c r="B361" s="9"/>
      <c r="C361" s="9"/>
      <c r="D361" s="35"/>
      <c r="E361" s="9"/>
      <c r="F361" s="9"/>
      <c r="G361" s="9"/>
      <c r="H361" s="9"/>
      <c r="I361" s="9"/>
      <c r="J361" s="9"/>
      <c r="K361" s="9"/>
      <c r="L361" s="9"/>
      <c r="M361" s="9"/>
      <c r="N361" s="12"/>
      <c r="O361" s="9"/>
      <c r="P361" s="9"/>
      <c r="Q361" s="9"/>
      <c r="R361" s="9"/>
      <c r="S361" s="9"/>
      <c r="T361" s="9"/>
      <c r="U361" s="9"/>
      <c r="V361" s="9"/>
      <c r="W361" s="9"/>
      <c r="X361" s="9"/>
      <c r="Y361" s="9"/>
      <c r="Z361" s="9"/>
      <c r="AB361" s="198"/>
      <c r="AC361" s="198"/>
      <c r="AD361" s="198"/>
      <c r="AE361" s="198"/>
      <c r="AF361" s="198"/>
      <c r="AG361" s="198"/>
      <c r="AH361" s="198"/>
      <c r="AI361" s="198"/>
      <c r="AJ361" s="198"/>
      <c r="AK361" s="198"/>
      <c r="AL361" s="198"/>
      <c r="AM361" s="198"/>
      <c r="AN361" s="198"/>
      <c r="AO361" s="198"/>
      <c r="AP361" s="198"/>
      <c r="AQ361" s="198"/>
      <c r="AR361" s="198"/>
      <c r="AS361" s="198"/>
      <c r="AT361" s="198"/>
      <c r="AU361" s="198"/>
      <c r="AV361" s="198"/>
      <c r="AW361" s="198"/>
      <c r="AX361" s="198"/>
      <c r="AY361" s="198"/>
      <c r="AZ361" s="198"/>
      <c r="BA361" s="198"/>
      <c r="BB361" s="198"/>
      <c r="BC361" s="198"/>
      <c r="BD361" s="198"/>
      <c r="BE361" s="198"/>
      <c r="BF361" s="198"/>
      <c r="BG361" s="198"/>
      <c r="BH361" s="198"/>
      <c r="BI361" s="198"/>
      <c r="BJ361" s="198"/>
      <c r="BK361" s="198"/>
      <c r="BL361" s="198"/>
    </row>
    <row r="362" spans="1:64">
      <c r="A362" s="9"/>
      <c r="B362" s="9"/>
      <c r="C362" s="9" t="s">
        <v>56</v>
      </c>
      <c r="D362" s="9"/>
      <c r="E362" s="9"/>
      <c r="F362" s="9"/>
      <c r="G362" s="9"/>
      <c r="H362" s="9"/>
      <c r="I362" s="9"/>
      <c r="J362" s="9"/>
      <c r="K362" s="9"/>
      <c r="L362" s="35">
        <f t="shared" ref="L362:Q362" si="17">SUM(L363:L392)</f>
        <v>0</v>
      </c>
      <c r="M362" s="35">
        <f t="shared" si="17"/>
        <v>16.907295852420891</v>
      </c>
      <c r="N362" s="35">
        <f t="shared" si="17"/>
        <v>0</v>
      </c>
      <c r="O362" s="35">
        <f t="shared" si="17"/>
        <v>0</v>
      </c>
      <c r="P362" s="35">
        <f t="shared" si="17"/>
        <v>0</v>
      </c>
      <c r="Q362" s="35">
        <f t="shared" si="17"/>
        <v>0</v>
      </c>
      <c r="R362" s="9"/>
      <c r="S362" s="9"/>
      <c r="T362" s="9"/>
      <c r="U362" s="9"/>
      <c r="V362" s="9"/>
      <c r="W362" s="9"/>
      <c r="X362" s="9"/>
      <c r="Y362" s="9"/>
      <c r="Z362" s="9"/>
      <c r="AB362" s="198"/>
      <c r="AC362" s="198"/>
      <c r="AD362" s="198"/>
      <c r="AE362" s="198"/>
      <c r="AF362" s="198"/>
      <c r="AG362" s="198"/>
      <c r="AH362" s="198"/>
      <c r="AI362" s="198"/>
      <c r="AJ362" s="198"/>
      <c r="AK362" s="198"/>
      <c r="AL362" s="198"/>
      <c r="AM362" s="198"/>
      <c r="AN362" s="198"/>
      <c r="AO362" s="198"/>
      <c r="AP362" s="198"/>
      <c r="AQ362" s="198"/>
      <c r="AR362" s="198"/>
      <c r="AS362" s="198"/>
      <c r="AT362" s="198"/>
      <c r="AU362" s="198"/>
      <c r="AV362" s="198"/>
      <c r="AW362" s="198"/>
      <c r="AX362" s="198"/>
      <c r="AY362" s="198"/>
      <c r="AZ362" s="198"/>
      <c r="BA362" s="198"/>
      <c r="BB362" s="198"/>
      <c r="BC362" s="198"/>
      <c r="BD362" s="198"/>
      <c r="BE362" s="198"/>
      <c r="BF362" s="198"/>
      <c r="BG362" s="198"/>
      <c r="BH362" s="198"/>
      <c r="BI362" s="198"/>
      <c r="BJ362" s="198"/>
      <c r="BK362" s="198"/>
      <c r="BL362" s="198"/>
    </row>
    <row r="363" spans="1:64" hidden="1" outlineLevel="1">
      <c r="A363" s="9"/>
      <c r="B363" s="9"/>
      <c r="C363" s="9"/>
      <c r="D363" s="270" t="str">
        <f>Asset1</f>
        <v>Secondary</v>
      </c>
      <c r="E363" s="9"/>
      <c r="F363" s="9"/>
      <c r="G363" s="9"/>
      <c r="H363" s="9"/>
      <c r="I363" s="9"/>
      <c r="J363" s="9"/>
      <c r="K363" s="9"/>
      <c r="L363" s="111">
        <f>IF(M$234=0, 'Adjustment for previous period'!L270, 0)</f>
        <v>0</v>
      </c>
      <c r="M363" s="111">
        <f>IF(N$234=0, 'Adjustment for previous period'!M270, 0)</f>
        <v>-1.358938082814438</v>
      </c>
      <c r="N363" s="111">
        <f>IF(O$234=0, 'Adjustment for previous period'!N270, 0)</f>
        <v>0</v>
      </c>
      <c r="O363" s="111">
        <f>IF(P$234=0, 'Adjustment for previous period'!O270, 0)</f>
        <v>0</v>
      </c>
      <c r="P363" s="111">
        <f>IF(Q$234=0, 'Adjustment for previous period'!P270, 0)</f>
        <v>0</v>
      </c>
      <c r="Q363" s="111">
        <f>IF(R$234=0, 'Adjustment for previous period'!Q270, 0)</f>
        <v>0</v>
      </c>
      <c r="R363" s="9"/>
      <c r="S363" s="9"/>
      <c r="T363" s="9"/>
      <c r="U363" s="9"/>
      <c r="V363" s="9"/>
      <c r="W363" s="9"/>
      <c r="X363" s="9"/>
      <c r="Y363" s="9"/>
      <c r="Z363" s="9"/>
      <c r="AB363" s="198"/>
      <c r="AC363" s="198"/>
      <c r="AD363" s="198"/>
      <c r="AE363" s="198"/>
      <c r="AF363" s="198"/>
      <c r="AG363" s="198"/>
      <c r="AH363" s="198"/>
      <c r="AI363" s="198"/>
      <c r="AJ363" s="198"/>
      <c r="AK363" s="198"/>
      <c r="AL363" s="198"/>
      <c r="AM363" s="198"/>
      <c r="AN363" s="198"/>
      <c r="AO363" s="198"/>
      <c r="AP363" s="198"/>
      <c r="AQ363" s="198"/>
      <c r="AR363" s="198"/>
      <c r="AS363" s="198"/>
      <c r="AT363" s="198"/>
      <c r="AU363" s="198"/>
      <c r="AV363" s="198"/>
      <c r="AW363" s="198"/>
      <c r="AX363" s="198"/>
      <c r="AY363" s="198"/>
      <c r="AZ363" s="198"/>
      <c r="BA363" s="198"/>
      <c r="BB363" s="198"/>
      <c r="BC363" s="198"/>
      <c r="BD363" s="198"/>
      <c r="BE363" s="198"/>
      <c r="BF363" s="198"/>
      <c r="BG363" s="198"/>
      <c r="BH363" s="198"/>
      <c r="BI363" s="198"/>
      <c r="BJ363" s="198"/>
      <c r="BK363" s="198"/>
      <c r="BL363" s="198"/>
    </row>
    <row r="364" spans="1:64" hidden="1" outlineLevel="1">
      <c r="A364" s="9"/>
      <c r="B364" s="9"/>
      <c r="C364" s="9"/>
      <c r="D364" s="270" t="str">
        <f>Asset2</f>
        <v>Switchgear</v>
      </c>
      <c r="E364" s="9"/>
      <c r="F364" s="9"/>
      <c r="G364" s="9"/>
      <c r="H364" s="9"/>
      <c r="I364" s="9"/>
      <c r="J364" s="9"/>
      <c r="K364" s="9"/>
      <c r="L364" s="111">
        <f>IF(M$234=0, 'Adjustment for previous period'!L272, 0)</f>
        <v>0</v>
      </c>
      <c r="M364" s="111">
        <f>IF(N$234=0, 'Adjustment for previous period'!M272, 0)</f>
        <v>-1.8510751796804485</v>
      </c>
      <c r="N364" s="111">
        <f>IF(O$234=0, 'Adjustment for previous period'!N272, 0)</f>
        <v>0</v>
      </c>
      <c r="O364" s="111">
        <f>IF(P$234=0, 'Adjustment for previous period'!O272, 0)</f>
        <v>0</v>
      </c>
      <c r="P364" s="111">
        <f>IF(Q$234=0, 'Adjustment for previous period'!P272, 0)</f>
        <v>0</v>
      </c>
      <c r="Q364" s="111">
        <f>IF(R$234=0, 'Adjustment for previous period'!Q272, 0)</f>
        <v>0</v>
      </c>
      <c r="R364" s="9"/>
      <c r="S364" s="9"/>
      <c r="T364" s="9"/>
      <c r="U364" s="9"/>
      <c r="V364" s="9"/>
      <c r="W364" s="9"/>
      <c r="X364" s="9"/>
      <c r="Y364" s="9"/>
      <c r="Z364" s="9"/>
      <c r="AB364" s="198"/>
      <c r="AC364" s="198"/>
      <c r="AD364" s="198"/>
      <c r="AE364" s="198"/>
      <c r="AF364" s="198"/>
      <c r="AG364" s="198"/>
      <c r="AH364" s="198"/>
      <c r="AI364" s="198"/>
      <c r="AJ364" s="198"/>
      <c r="AK364" s="198"/>
      <c r="AL364" s="198"/>
      <c r="AM364" s="198"/>
      <c r="AN364" s="198"/>
      <c r="AO364" s="198"/>
      <c r="AP364" s="198"/>
      <c r="AQ364" s="198"/>
      <c r="AR364" s="198"/>
      <c r="AS364" s="198"/>
      <c r="AT364" s="198"/>
      <c r="AU364" s="198"/>
      <c r="AV364" s="198"/>
      <c r="AW364" s="198"/>
      <c r="AX364" s="198"/>
      <c r="AY364" s="198"/>
      <c r="AZ364" s="198"/>
      <c r="BA364" s="198"/>
      <c r="BB364" s="198"/>
      <c r="BC364" s="198"/>
      <c r="BD364" s="198"/>
      <c r="BE364" s="198"/>
      <c r="BF364" s="198"/>
      <c r="BG364" s="198"/>
      <c r="BH364" s="198"/>
      <c r="BI364" s="198"/>
      <c r="BJ364" s="198"/>
      <c r="BK364" s="198"/>
      <c r="BL364" s="198"/>
    </row>
    <row r="365" spans="1:64" hidden="1" outlineLevel="1">
      <c r="A365" s="9"/>
      <c r="B365" s="9"/>
      <c r="C365" s="9"/>
      <c r="D365" s="270" t="str">
        <f>Asset3</f>
        <v>Transformers</v>
      </c>
      <c r="E365" s="9"/>
      <c r="F365" s="9"/>
      <c r="G365" s="9"/>
      <c r="H365" s="9"/>
      <c r="I365" s="9"/>
      <c r="J365" s="9"/>
      <c r="K365" s="9"/>
      <c r="L365" s="111">
        <f>IF(M$234=0, 'Adjustment for previous period'!L274, 0)</f>
        <v>0</v>
      </c>
      <c r="M365" s="111">
        <f>IF(N$234=0, 'Adjustment for previous period'!M274, 0)</f>
        <v>0.45388294042641258</v>
      </c>
      <c r="N365" s="111">
        <f>IF(O$234=0, 'Adjustment for previous period'!N274, 0)</f>
        <v>0</v>
      </c>
      <c r="O365" s="111">
        <f>IF(P$234=0, 'Adjustment for previous period'!O274, 0)</f>
        <v>0</v>
      </c>
      <c r="P365" s="111">
        <f>IF(Q$234=0, 'Adjustment for previous period'!P274, 0)</f>
        <v>0</v>
      </c>
      <c r="Q365" s="111">
        <f>IF(R$234=0, 'Adjustment for previous period'!Q274, 0)</f>
        <v>0</v>
      </c>
      <c r="R365" s="9"/>
      <c r="S365" s="9"/>
      <c r="T365" s="9"/>
      <c r="U365" s="9"/>
      <c r="V365" s="9"/>
      <c r="W365" s="9"/>
      <c r="X365" s="9"/>
      <c r="Y365" s="9"/>
      <c r="Z365" s="9"/>
      <c r="AB365" s="198"/>
      <c r="AC365" s="198"/>
      <c r="AD365" s="198"/>
      <c r="AE365" s="198"/>
      <c r="AF365" s="198"/>
      <c r="AG365" s="198"/>
      <c r="AH365" s="198"/>
      <c r="AI365" s="198"/>
      <c r="AJ365" s="198"/>
      <c r="AK365" s="198"/>
      <c r="AL365" s="198"/>
      <c r="AM365" s="198"/>
      <c r="AN365" s="198"/>
      <c r="AO365" s="198"/>
      <c r="AP365" s="198"/>
      <c r="AQ365" s="198"/>
      <c r="AR365" s="198"/>
      <c r="AS365" s="198"/>
      <c r="AT365" s="198"/>
      <c r="AU365" s="198"/>
      <c r="AV365" s="198"/>
      <c r="AW365" s="198"/>
      <c r="AX365" s="198"/>
      <c r="AY365" s="198"/>
      <c r="AZ365" s="198"/>
      <c r="BA365" s="198"/>
      <c r="BB365" s="198"/>
      <c r="BC365" s="198"/>
      <c r="BD365" s="198"/>
      <c r="BE365" s="198"/>
      <c r="BF365" s="198"/>
      <c r="BG365" s="198"/>
      <c r="BH365" s="198"/>
      <c r="BI365" s="198"/>
      <c r="BJ365" s="198"/>
      <c r="BK365" s="198"/>
      <c r="BL365" s="198"/>
    </row>
    <row r="366" spans="1:64" hidden="1" outlineLevel="1">
      <c r="A366" s="9"/>
      <c r="B366" s="9"/>
      <c r="C366" s="9"/>
      <c r="D366" s="270" t="str">
        <f>Asset4</f>
        <v>Reactive</v>
      </c>
      <c r="E366" s="9"/>
      <c r="F366" s="9"/>
      <c r="G366" s="9"/>
      <c r="H366" s="9"/>
      <c r="I366" s="9"/>
      <c r="J366" s="9"/>
      <c r="K366" s="9"/>
      <c r="L366" s="111">
        <f>IF(M$234=0, 'Adjustment for previous period'!L276, 0)</f>
        <v>0</v>
      </c>
      <c r="M366" s="111">
        <f>IF(N$234=0, 'Adjustment for previous period'!M276, 0)</f>
        <v>0</v>
      </c>
      <c r="N366" s="111">
        <f>IF(O$234=0, 'Adjustment for previous period'!N276, 0)</f>
        <v>0</v>
      </c>
      <c r="O366" s="111">
        <f>IF(P$234=0, 'Adjustment for previous period'!O276, 0)</f>
        <v>0</v>
      </c>
      <c r="P366" s="111">
        <f>IF(Q$234=0, 'Adjustment for previous period'!P276, 0)</f>
        <v>0</v>
      </c>
      <c r="Q366" s="111">
        <f>IF(R$234=0, 'Adjustment for previous period'!Q276, 0)</f>
        <v>0</v>
      </c>
      <c r="R366" s="9"/>
      <c r="S366" s="9"/>
      <c r="T366" s="9"/>
      <c r="U366" s="9"/>
      <c r="V366" s="9"/>
      <c r="W366" s="9"/>
      <c r="X366" s="9"/>
      <c r="Y366" s="9"/>
      <c r="Z366" s="9"/>
      <c r="AB366" s="198"/>
      <c r="AC366" s="198"/>
      <c r="AD366" s="198"/>
      <c r="AE366" s="198"/>
      <c r="AF366" s="198"/>
      <c r="AG366" s="198"/>
      <c r="AH366" s="198"/>
      <c r="AI366" s="198"/>
      <c r="AJ366" s="198"/>
      <c r="AK366" s="198"/>
      <c r="AL366" s="198"/>
      <c r="AM366" s="198"/>
      <c r="AN366" s="198"/>
      <c r="AO366" s="198"/>
      <c r="AP366" s="198"/>
      <c r="AQ366" s="198"/>
      <c r="AR366" s="198"/>
      <c r="AS366" s="198"/>
      <c r="AT366" s="198"/>
      <c r="AU366" s="198"/>
      <c r="AV366" s="198"/>
      <c r="AW366" s="198"/>
      <c r="AX366" s="198"/>
      <c r="AY366" s="198"/>
      <c r="AZ366" s="198"/>
      <c r="BA366" s="198"/>
      <c r="BB366" s="198"/>
      <c r="BC366" s="198"/>
      <c r="BD366" s="198"/>
      <c r="BE366" s="198"/>
      <c r="BF366" s="198"/>
      <c r="BG366" s="198"/>
      <c r="BH366" s="198"/>
      <c r="BI366" s="198"/>
      <c r="BJ366" s="198"/>
      <c r="BK366" s="198"/>
      <c r="BL366" s="198"/>
    </row>
    <row r="367" spans="1:64" hidden="1" outlineLevel="1">
      <c r="A367" s="9"/>
      <c r="B367" s="9"/>
      <c r="C367" s="9"/>
      <c r="D367" s="270" t="str">
        <f>Asset5</f>
        <v>Towers and Conductor</v>
      </c>
      <c r="E367" s="9"/>
      <c r="F367" s="9"/>
      <c r="G367" s="9"/>
      <c r="H367" s="9"/>
      <c r="I367" s="9"/>
      <c r="J367" s="9"/>
      <c r="K367" s="9"/>
      <c r="L367" s="111">
        <f>IF(M$234=0, 'Adjustment for previous period'!L278, 0)</f>
        <v>0</v>
      </c>
      <c r="M367" s="111">
        <f>IF(N$234=0, 'Adjustment for previous period'!M278, 0)</f>
        <v>-1.560421694041354</v>
      </c>
      <c r="N367" s="111">
        <f>IF(O$234=0, 'Adjustment for previous period'!N278, 0)</f>
        <v>0</v>
      </c>
      <c r="O367" s="111">
        <f>IF(P$234=0, 'Adjustment for previous period'!O278, 0)</f>
        <v>0</v>
      </c>
      <c r="P367" s="111">
        <f>IF(Q$234=0, 'Adjustment for previous period'!P278, 0)</f>
        <v>0</v>
      </c>
      <c r="Q367" s="111">
        <f>IF(R$234=0, 'Adjustment for previous period'!Q278, 0)</f>
        <v>0</v>
      </c>
      <c r="R367" s="9"/>
      <c r="S367" s="9"/>
      <c r="T367" s="9"/>
      <c r="U367" s="9"/>
      <c r="V367" s="9"/>
      <c r="W367" s="9"/>
      <c r="X367" s="9"/>
      <c r="Y367" s="9"/>
      <c r="Z367" s="9"/>
      <c r="AB367" s="198"/>
      <c r="AC367" s="198"/>
      <c r="AD367" s="198"/>
      <c r="AE367" s="198"/>
      <c r="AF367" s="198"/>
      <c r="AG367" s="198"/>
      <c r="AH367" s="198"/>
      <c r="AI367" s="198"/>
      <c r="AJ367" s="198"/>
      <c r="AK367" s="198"/>
      <c r="AL367" s="198"/>
      <c r="AM367" s="198"/>
      <c r="AN367" s="198"/>
      <c r="AO367" s="198"/>
      <c r="AP367" s="198"/>
      <c r="AQ367" s="198"/>
      <c r="AR367" s="198"/>
      <c r="AS367" s="198"/>
      <c r="AT367" s="198"/>
      <c r="AU367" s="198"/>
      <c r="AV367" s="198"/>
      <c r="AW367" s="198"/>
      <c r="AX367" s="198"/>
      <c r="AY367" s="198"/>
      <c r="AZ367" s="198"/>
      <c r="BA367" s="198"/>
      <c r="BB367" s="198"/>
      <c r="BC367" s="198"/>
      <c r="BD367" s="198"/>
      <c r="BE367" s="198"/>
      <c r="BF367" s="198"/>
      <c r="BG367" s="198"/>
      <c r="BH367" s="198"/>
      <c r="BI367" s="198"/>
      <c r="BJ367" s="198"/>
      <c r="BK367" s="198"/>
      <c r="BL367" s="198"/>
    </row>
    <row r="368" spans="1:64" hidden="1" outlineLevel="1">
      <c r="A368" s="9"/>
      <c r="B368" s="9"/>
      <c r="C368" s="9"/>
      <c r="D368" s="270" t="str">
        <f>Asset6</f>
        <v>Establishment</v>
      </c>
      <c r="E368" s="9"/>
      <c r="F368" s="9"/>
      <c r="G368" s="9"/>
      <c r="H368" s="9"/>
      <c r="I368" s="9"/>
      <c r="J368" s="9"/>
      <c r="K368" s="9"/>
      <c r="L368" s="111">
        <f>IF(M$234=0, 'Adjustment for previous period'!L280, 0)</f>
        <v>0</v>
      </c>
      <c r="M368" s="111">
        <f>IF(N$234=0, 'Adjustment for previous period'!M280, 0)</f>
        <v>10.642447296487092</v>
      </c>
      <c r="N368" s="111">
        <f>IF(O$234=0, 'Adjustment for previous period'!N280, 0)</f>
        <v>0</v>
      </c>
      <c r="O368" s="111">
        <f>IF(P$234=0, 'Adjustment for previous period'!O280, 0)</f>
        <v>0</v>
      </c>
      <c r="P368" s="111">
        <f>IF(Q$234=0, 'Adjustment for previous period'!P280, 0)</f>
        <v>0</v>
      </c>
      <c r="Q368" s="111">
        <f>IF(R$234=0, 'Adjustment for previous period'!Q280, 0)</f>
        <v>0</v>
      </c>
      <c r="R368" s="9"/>
      <c r="S368" s="9"/>
      <c r="T368" s="9"/>
      <c r="U368" s="9"/>
      <c r="V368" s="9"/>
      <c r="W368" s="9"/>
      <c r="X368" s="9"/>
      <c r="Y368" s="9"/>
      <c r="Z368" s="9"/>
      <c r="AB368" s="198"/>
      <c r="AC368" s="198"/>
      <c r="AD368" s="198"/>
      <c r="AE368" s="198"/>
      <c r="AF368" s="198"/>
      <c r="AG368" s="198"/>
      <c r="AH368" s="198"/>
      <c r="AI368" s="198"/>
      <c r="AJ368" s="198"/>
      <c r="AK368" s="198"/>
      <c r="AL368" s="198"/>
      <c r="AM368" s="198"/>
      <c r="AN368" s="198"/>
      <c r="AO368" s="198"/>
      <c r="AP368" s="198"/>
      <c r="AQ368" s="198"/>
      <c r="AR368" s="198"/>
      <c r="AS368" s="198"/>
      <c r="AT368" s="198"/>
      <c r="AU368" s="198"/>
      <c r="AV368" s="198"/>
      <c r="AW368" s="198"/>
      <c r="AX368" s="198"/>
      <c r="AY368" s="198"/>
      <c r="AZ368" s="198"/>
      <c r="BA368" s="198"/>
      <c r="BB368" s="198"/>
      <c r="BC368" s="198"/>
      <c r="BD368" s="198"/>
      <c r="BE368" s="198"/>
      <c r="BF368" s="198"/>
      <c r="BG368" s="198"/>
      <c r="BH368" s="198"/>
      <c r="BI368" s="198"/>
      <c r="BJ368" s="198"/>
      <c r="BK368" s="198"/>
      <c r="BL368" s="198"/>
    </row>
    <row r="369" spans="1:64" hidden="1" outlineLevel="1">
      <c r="A369" s="9"/>
      <c r="B369" s="9"/>
      <c r="C369" s="9"/>
      <c r="D369" s="270" t="str">
        <f>Asset7</f>
        <v>Communications</v>
      </c>
      <c r="E369" s="9"/>
      <c r="F369" s="9"/>
      <c r="G369" s="9"/>
      <c r="H369" s="9"/>
      <c r="I369" s="9"/>
      <c r="J369" s="9"/>
      <c r="K369" s="9"/>
      <c r="L369" s="111">
        <f>IF(M$234=0, 'Adjustment for previous period'!L282, 0)</f>
        <v>0</v>
      </c>
      <c r="M369" s="111">
        <f>IF(N$234=0, 'Adjustment for previous period'!M282, 0)</f>
        <v>-0.65768129406400189</v>
      </c>
      <c r="N369" s="111">
        <f>IF(O$234=0, 'Adjustment for previous period'!N282, 0)</f>
        <v>0</v>
      </c>
      <c r="O369" s="111">
        <f>IF(P$234=0, 'Adjustment for previous period'!O282, 0)</f>
        <v>0</v>
      </c>
      <c r="P369" s="111">
        <f>IF(Q$234=0, 'Adjustment for previous period'!P282, 0)</f>
        <v>0</v>
      </c>
      <c r="Q369" s="111">
        <f>IF(R$234=0, 'Adjustment for previous period'!Q282, 0)</f>
        <v>0</v>
      </c>
      <c r="R369" s="9"/>
      <c r="S369" s="9"/>
      <c r="T369" s="9"/>
      <c r="U369" s="9"/>
      <c r="V369" s="9"/>
      <c r="W369" s="9"/>
      <c r="X369" s="9"/>
      <c r="Y369" s="9"/>
      <c r="Z369" s="9"/>
      <c r="AB369" s="198"/>
      <c r="AC369" s="198"/>
      <c r="AD369" s="198"/>
      <c r="AE369" s="198"/>
      <c r="AF369" s="198"/>
      <c r="AG369" s="198"/>
      <c r="AH369" s="198"/>
      <c r="AI369" s="198"/>
      <c r="AJ369" s="198"/>
      <c r="AK369" s="198"/>
      <c r="AL369" s="198"/>
      <c r="AM369" s="198"/>
      <c r="AN369" s="198"/>
      <c r="AO369" s="198"/>
      <c r="AP369" s="198"/>
      <c r="AQ369" s="198"/>
      <c r="AR369" s="198"/>
      <c r="AS369" s="198"/>
      <c r="AT369" s="198"/>
      <c r="AU369" s="198"/>
      <c r="AV369" s="198"/>
      <c r="AW369" s="198"/>
      <c r="AX369" s="198"/>
      <c r="AY369" s="198"/>
      <c r="AZ369" s="198"/>
      <c r="BA369" s="198"/>
      <c r="BB369" s="198"/>
      <c r="BC369" s="198"/>
      <c r="BD369" s="198"/>
      <c r="BE369" s="198"/>
      <c r="BF369" s="198"/>
      <c r="BG369" s="198"/>
      <c r="BH369" s="198"/>
      <c r="BI369" s="198"/>
      <c r="BJ369" s="198"/>
      <c r="BK369" s="198"/>
      <c r="BL369" s="198"/>
    </row>
    <row r="370" spans="1:64" hidden="1" outlineLevel="1">
      <c r="A370" s="9"/>
      <c r="B370" s="9"/>
      <c r="C370" s="9"/>
      <c r="D370" s="270" t="str">
        <f>Asset8</f>
        <v>Inventory</v>
      </c>
      <c r="E370" s="9"/>
      <c r="F370" s="9"/>
      <c r="G370" s="9"/>
      <c r="H370" s="9"/>
      <c r="I370" s="9"/>
      <c r="J370" s="9"/>
      <c r="K370" s="9"/>
      <c r="L370" s="111">
        <f>IF(M$234=0, 'Adjustment for previous period'!L284, 0)</f>
        <v>0</v>
      </c>
      <c r="M370" s="111">
        <f>IF(N$234=0, 'Adjustment for previous period'!M284, 0)</f>
        <v>0</v>
      </c>
      <c r="N370" s="111">
        <f>IF(O$234=0, 'Adjustment for previous period'!N284, 0)</f>
        <v>0</v>
      </c>
      <c r="O370" s="111">
        <f>IF(P$234=0, 'Adjustment for previous period'!O284, 0)</f>
        <v>0</v>
      </c>
      <c r="P370" s="111">
        <f>IF(Q$234=0, 'Adjustment for previous period'!P284, 0)</f>
        <v>0</v>
      </c>
      <c r="Q370" s="111">
        <f>IF(R$234=0, 'Adjustment for previous period'!Q284, 0)</f>
        <v>0</v>
      </c>
      <c r="R370" s="9"/>
      <c r="S370" s="9"/>
      <c r="T370" s="9"/>
      <c r="U370" s="9"/>
      <c r="V370" s="9"/>
      <c r="W370" s="9"/>
      <c r="X370" s="9"/>
      <c r="Y370" s="9"/>
      <c r="Z370" s="9"/>
      <c r="AB370" s="198"/>
      <c r="AC370" s="198"/>
      <c r="AD370" s="198"/>
      <c r="AE370" s="198"/>
      <c r="AF370" s="198"/>
      <c r="AG370" s="198"/>
      <c r="AH370" s="198"/>
      <c r="AI370" s="198"/>
      <c r="AJ370" s="198"/>
      <c r="AK370" s="198"/>
      <c r="AL370" s="198"/>
      <c r="AM370" s="198"/>
      <c r="AN370" s="198"/>
      <c r="AO370" s="198"/>
      <c r="AP370" s="198"/>
      <c r="AQ370" s="198"/>
      <c r="AR370" s="198"/>
      <c r="AS370" s="198"/>
      <c r="AT370" s="198"/>
      <c r="AU370" s="198"/>
      <c r="AV370" s="198"/>
      <c r="AW370" s="198"/>
      <c r="AX370" s="198"/>
      <c r="AY370" s="198"/>
      <c r="AZ370" s="198"/>
      <c r="BA370" s="198"/>
      <c r="BB370" s="198"/>
      <c r="BC370" s="198"/>
      <c r="BD370" s="198"/>
      <c r="BE370" s="198"/>
      <c r="BF370" s="198"/>
      <c r="BG370" s="198"/>
      <c r="BH370" s="198"/>
      <c r="BI370" s="198"/>
      <c r="BJ370" s="198"/>
      <c r="BK370" s="198"/>
      <c r="BL370" s="198"/>
    </row>
    <row r="371" spans="1:64" hidden="1" outlineLevel="1">
      <c r="A371" s="9"/>
      <c r="B371" s="9"/>
      <c r="C371" s="9"/>
      <c r="D371" s="270" t="str">
        <f>Asset9</f>
        <v>IT</v>
      </c>
      <c r="E371" s="9"/>
      <c r="F371" s="9"/>
      <c r="G371" s="9"/>
      <c r="H371" s="9"/>
      <c r="I371" s="9"/>
      <c r="J371" s="9"/>
      <c r="K371" s="9"/>
      <c r="L371" s="111">
        <f>IF(M$234=0, 'Adjustment for previous period'!L286, 0)</f>
        <v>0</v>
      </c>
      <c r="M371" s="111">
        <f>IF(N$234=0, 'Adjustment for previous period'!M286, 0)</f>
        <v>2.5894207649604297</v>
      </c>
      <c r="N371" s="111">
        <f>IF(O$234=0, 'Adjustment for previous period'!N286, 0)</f>
        <v>0</v>
      </c>
      <c r="O371" s="111">
        <f>IF(P$234=0, 'Adjustment for previous period'!O286, 0)</f>
        <v>0</v>
      </c>
      <c r="P371" s="111">
        <f>IF(Q$234=0, 'Adjustment for previous period'!P286, 0)</f>
        <v>0</v>
      </c>
      <c r="Q371" s="111">
        <f>IF(R$234=0, 'Adjustment for previous period'!Q286, 0)</f>
        <v>0</v>
      </c>
      <c r="R371" s="9"/>
      <c r="S371" s="9"/>
      <c r="T371" s="9"/>
      <c r="U371" s="9"/>
      <c r="V371" s="9"/>
      <c r="W371" s="9"/>
      <c r="X371" s="9"/>
      <c r="Y371" s="9"/>
      <c r="Z371" s="9"/>
      <c r="AB371" s="198"/>
      <c r="AC371" s="198"/>
      <c r="AD371" s="198"/>
      <c r="AE371" s="198"/>
      <c r="AF371" s="198"/>
      <c r="AG371" s="198"/>
      <c r="AH371" s="198"/>
      <c r="AI371" s="198"/>
      <c r="AJ371" s="198"/>
      <c r="AK371" s="198"/>
      <c r="AL371" s="198"/>
      <c r="AM371" s="198"/>
      <c r="AN371" s="198"/>
      <c r="AO371" s="198"/>
      <c r="AP371" s="198"/>
      <c r="AQ371" s="198"/>
      <c r="AR371" s="198"/>
      <c r="AS371" s="198"/>
      <c r="AT371" s="198"/>
      <c r="AU371" s="198"/>
      <c r="AV371" s="198"/>
      <c r="AW371" s="198"/>
      <c r="AX371" s="198"/>
      <c r="AY371" s="198"/>
      <c r="AZ371" s="198"/>
      <c r="BA371" s="198"/>
      <c r="BB371" s="198"/>
      <c r="BC371" s="198"/>
      <c r="BD371" s="198"/>
      <c r="BE371" s="198"/>
      <c r="BF371" s="198"/>
      <c r="BG371" s="198"/>
      <c r="BH371" s="198"/>
      <c r="BI371" s="198"/>
      <c r="BJ371" s="198"/>
      <c r="BK371" s="198"/>
      <c r="BL371" s="198"/>
    </row>
    <row r="372" spans="1:64" hidden="1" outlineLevel="1">
      <c r="A372" s="9"/>
      <c r="B372" s="9"/>
      <c r="C372" s="9"/>
      <c r="D372" s="270" t="str">
        <f>Asset10</f>
        <v>Vehicles</v>
      </c>
      <c r="E372" s="9"/>
      <c r="F372" s="9"/>
      <c r="G372" s="9"/>
      <c r="H372" s="9"/>
      <c r="I372" s="9"/>
      <c r="J372" s="9"/>
      <c r="K372" s="9"/>
      <c r="L372" s="111">
        <f>IF(M$234=0, 'Adjustment for previous period'!L288, 0)</f>
        <v>0</v>
      </c>
      <c r="M372" s="111">
        <f>IF(N$234=0, 'Adjustment for previous period'!M288, 0)</f>
        <v>0.60134352076541764</v>
      </c>
      <c r="N372" s="111">
        <f>IF(O$234=0, 'Adjustment for previous period'!N288, 0)</f>
        <v>0</v>
      </c>
      <c r="O372" s="111">
        <f>IF(P$234=0, 'Adjustment for previous period'!O288, 0)</f>
        <v>0</v>
      </c>
      <c r="P372" s="111">
        <f>IF(Q$234=0, 'Adjustment for previous period'!P288, 0)</f>
        <v>0</v>
      </c>
      <c r="Q372" s="111">
        <f>IF(R$234=0, 'Adjustment for previous period'!Q288, 0)</f>
        <v>0</v>
      </c>
      <c r="R372" s="9"/>
      <c r="S372" s="9"/>
      <c r="T372" s="9"/>
      <c r="U372" s="9"/>
      <c r="V372" s="9"/>
      <c r="W372" s="9"/>
      <c r="X372" s="9"/>
      <c r="Y372" s="9"/>
      <c r="Z372" s="9"/>
      <c r="AB372" s="198"/>
      <c r="AC372" s="198"/>
      <c r="AD372" s="198"/>
      <c r="AE372" s="198"/>
      <c r="AF372" s="198"/>
      <c r="AG372" s="198"/>
      <c r="AH372" s="198"/>
      <c r="AI372" s="198"/>
      <c r="AJ372" s="198"/>
      <c r="AK372" s="198"/>
      <c r="AL372" s="198"/>
      <c r="AM372" s="198"/>
      <c r="AN372" s="198"/>
      <c r="AO372" s="198"/>
      <c r="AP372" s="198"/>
      <c r="AQ372" s="198"/>
      <c r="AR372" s="198"/>
      <c r="AS372" s="198"/>
      <c r="AT372" s="198"/>
      <c r="AU372" s="198"/>
      <c r="AV372" s="198"/>
      <c r="AW372" s="198"/>
      <c r="AX372" s="198"/>
      <c r="AY372" s="198"/>
      <c r="AZ372" s="198"/>
      <c r="BA372" s="198"/>
      <c r="BB372" s="198"/>
      <c r="BC372" s="198"/>
      <c r="BD372" s="198"/>
      <c r="BE372" s="198"/>
      <c r="BF372" s="198"/>
      <c r="BG372" s="198"/>
      <c r="BH372" s="198"/>
      <c r="BI372" s="198"/>
      <c r="BJ372" s="198"/>
      <c r="BK372" s="198"/>
      <c r="BL372" s="198"/>
    </row>
    <row r="373" spans="1:64" hidden="1" outlineLevel="1">
      <c r="A373" s="9"/>
      <c r="B373" s="9"/>
      <c r="C373" s="9"/>
      <c r="D373" s="270" t="str">
        <f>Asset11</f>
        <v>other</v>
      </c>
      <c r="E373" s="9"/>
      <c r="F373" s="9"/>
      <c r="G373" s="9"/>
      <c r="H373" s="9"/>
      <c r="I373" s="9"/>
      <c r="J373" s="9"/>
      <c r="K373" s="9"/>
      <c r="L373" s="111">
        <f>IF(M$234=0, 'Adjustment for previous period'!L290, 0)</f>
        <v>0</v>
      </c>
      <c r="M373" s="111">
        <f>IF(N$234=0, 'Adjustment for previous period'!M290, 0)</f>
        <v>7.8140077281101039</v>
      </c>
      <c r="N373" s="111">
        <f>IF(O$234=0, 'Adjustment for previous period'!N290, 0)</f>
        <v>0</v>
      </c>
      <c r="O373" s="111">
        <f>IF(P$234=0, 'Adjustment for previous period'!O290, 0)</f>
        <v>0</v>
      </c>
      <c r="P373" s="111">
        <f>IF(Q$234=0, 'Adjustment for previous period'!P290, 0)</f>
        <v>0</v>
      </c>
      <c r="Q373" s="111">
        <f>IF(R$234=0, 'Adjustment for previous period'!Q290, 0)</f>
        <v>0</v>
      </c>
      <c r="R373" s="9"/>
      <c r="S373" s="9"/>
      <c r="T373" s="9"/>
      <c r="U373" s="9"/>
      <c r="V373" s="9"/>
      <c r="W373" s="9"/>
      <c r="X373" s="9"/>
      <c r="Y373" s="9"/>
      <c r="Z373" s="9"/>
      <c r="AB373" s="198"/>
      <c r="AC373" s="198"/>
      <c r="AD373" s="198"/>
      <c r="AE373" s="198"/>
      <c r="AF373" s="198"/>
      <c r="AG373" s="198"/>
      <c r="AH373" s="198"/>
      <c r="AI373" s="198"/>
      <c r="AJ373" s="198"/>
      <c r="AK373" s="198"/>
      <c r="AL373" s="198"/>
      <c r="AM373" s="198"/>
      <c r="AN373" s="198"/>
      <c r="AO373" s="198"/>
      <c r="AP373" s="198"/>
      <c r="AQ373" s="198"/>
      <c r="AR373" s="198"/>
      <c r="AS373" s="198"/>
      <c r="AT373" s="198"/>
      <c r="AU373" s="198"/>
      <c r="AV373" s="198"/>
      <c r="AW373" s="198"/>
      <c r="AX373" s="198"/>
      <c r="AY373" s="198"/>
      <c r="AZ373" s="198"/>
      <c r="BA373" s="198"/>
      <c r="BB373" s="198"/>
      <c r="BC373" s="198"/>
      <c r="BD373" s="198"/>
      <c r="BE373" s="198"/>
      <c r="BF373" s="198"/>
      <c r="BG373" s="198"/>
      <c r="BH373" s="198"/>
      <c r="BI373" s="198"/>
      <c r="BJ373" s="198"/>
      <c r="BK373" s="198"/>
      <c r="BL373" s="198"/>
    </row>
    <row r="374" spans="1:64" hidden="1" outlineLevel="1">
      <c r="A374" s="9"/>
      <c r="B374" s="9"/>
      <c r="C374" s="9"/>
      <c r="D374" s="270" t="str">
        <f>Asset12</f>
        <v>premises</v>
      </c>
      <c r="E374" s="9"/>
      <c r="F374" s="9"/>
      <c r="G374" s="9"/>
      <c r="H374" s="9"/>
      <c r="I374" s="9"/>
      <c r="J374" s="9"/>
      <c r="K374" s="9"/>
      <c r="L374" s="111">
        <f>IF(M$234=0, 'Adjustment for previous period'!L292, 0)</f>
        <v>0</v>
      </c>
      <c r="M374" s="111">
        <f>IF(N$234=0, 'Adjustment for previous period'!M292, 0)</f>
        <v>0.23430985227167517</v>
      </c>
      <c r="N374" s="111">
        <f>IF(O$234=0, 'Adjustment for previous period'!N292, 0)</f>
        <v>0</v>
      </c>
      <c r="O374" s="111">
        <f>IF(P$234=0, 'Adjustment for previous period'!O292, 0)</f>
        <v>0</v>
      </c>
      <c r="P374" s="111">
        <f>IF(Q$234=0, 'Adjustment for previous period'!P292, 0)</f>
        <v>0</v>
      </c>
      <c r="Q374" s="111">
        <f>IF(R$234=0, 'Adjustment for previous period'!Q292, 0)</f>
        <v>0</v>
      </c>
      <c r="R374" s="9"/>
      <c r="S374" s="9"/>
      <c r="T374" s="9"/>
      <c r="U374" s="9"/>
      <c r="V374" s="9"/>
      <c r="W374" s="9"/>
      <c r="X374" s="9"/>
      <c r="Y374" s="9"/>
      <c r="Z374" s="9"/>
      <c r="AB374" s="198"/>
      <c r="AC374" s="198"/>
      <c r="AD374" s="198"/>
      <c r="AE374" s="198"/>
      <c r="AF374" s="198"/>
      <c r="AG374" s="198"/>
      <c r="AH374" s="198"/>
      <c r="AI374" s="198"/>
      <c r="AJ374" s="198"/>
      <c r="AK374" s="198"/>
      <c r="AL374" s="198"/>
      <c r="AM374" s="198"/>
      <c r="AN374" s="198"/>
      <c r="AO374" s="198"/>
      <c r="AP374" s="198"/>
      <c r="AQ374" s="198"/>
      <c r="AR374" s="198"/>
      <c r="AS374" s="198"/>
      <c r="AT374" s="198"/>
      <c r="AU374" s="198"/>
      <c r="AV374" s="198"/>
      <c r="AW374" s="198"/>
      <c r="AX374" s="198"/>
      <c r="AY374" s="198"/>
      <c r="AZ374" s="198"/>
      <c r="BA374" s="198"/>
      <c r="BB374" s="198"/>
      <c r="BC374" s="198"/>
      <c r="BD374" s="198"/>
      <c r="BE374" s="198"/>
      <c r="BF374" s="198"/>
      <c r="BG374" s="198"/>
      <c r="BH374" s="198"/>
      <c r="BI374" s="198"/>
      <c r="BJ374" s="198"/>
      <c r="BK374" s="198"/>
      <c r="BL374" s="198"/>
    </row>
    <row r="375" spans="1:64" hidden="1" outlineLevel="1">
      <c r="A375" s="9"/>
      <c r="B375" s="9"/>
      <c r="C375" s="9"/>
      <c r="D375" s="270" t="str">
        <f>Asset13</f>
        <v>Land</v>
      </c>
      <c r="E375" s="9"/>
      <c r="F375" s="9"/>
      <c r="G375" s="9"/>
      <c r="H375" s="9"/>
      <c r="I375" s="9"/>
      <c r="J375" s="9"/>
      <c r="K375" s="9"/>
      <c r="L375" s="111">
        <f>IF(M$234=0, 'Adjustment for previous period'!L294, 0)</f>
        <v>0</v>
      </c>
      <c r="M375" s="111">
        <f>IF(N$234=0, 'Adjustment for previous period'!M294, 0)</f>
        <v>0</v>
      </c>
      <c r="N375" s="111">
        <f>IF(O$234=0, 'Adjustment for previous period'!N294, 0)</f>
        <v>0</v>
      </c>
      <c r="O375" s="111">
        <f>IF(P$234=0, 'Adjustment for previous period'!O294, 0)</f>
        <v>0</v>
      </c>
      <c r="P375" s="111">
        <f>IF(Q$234=0, 'Adjustment for previous period'!P294, 0)</f>
        <v>0</v>
      </c>
      <c r="Q375" s="111">
        <f>IF(R$234=0, 'Adjustment for previous period'!Q294, 0)</f>
        <v>0</v>
      </c>
      <c r="R375" s="9"/>
      <c r="S375" s="9"/>
      <c r="T375" s="9"/>
      <c r="U375" s="9"/>
      <c r="V375" s="9"/>
      <c r="W375" s="9"/>
      <c r="X375" s="9"/>
      <c r="Y375" s="9"/>
      <c r="Z375" s="9"/>
      <c r="AB375" s="198"/>
      <c r="AC375" s="198"/>
      <c r="AD375" s="198"/>
      <c r="AE375" s="198"/>
      <c r="AF375" s="198"/>
      <c r="AG375" s="198"/>
      <c r="AH375" s="198"/>
      <c r="AI375" s="198"/>
      <c r="AJ375" s="198"/>
      <c r="AK375" s="198"/>
      <c r="AL375" s="198"/>
      <c r="AM375" s="198"/>
      <c r="AN375" s="198"/>
      <c r="AO375" s="198"/>
      <c r="AP375" s="198"/>
      <c r="AQ375" s="198"/>
      <c r="AR375" s="198"/>
      <c r="AS375" s="198"/>
      <c r="AT375" s="198"/>
      <c r="AU375" s="198"/>
      <c r="AV375" s="198"/>
      <c r="AW375" s="198"/>
      <c r="AX375" s="198"/>
      <c r="AY375" s="198"/>
      <c r="AZ375" s="198"/>
      <c r="BA375" s="198"/>
      <c r="BB375" s="198"/>
      <c r="BC375" s="198"/>
      <c r="BD375" s="198"/>
      <c r="BE375" s="198"/>
      <c r="BF375" s="198"/>
      <c r="BG375" s="198"/>
      <c r="BH375" s="198"/>
      <c r="BI375" s="198"/>
      <c r="BJ375" s="198"/>
      <c r="BK375" s="198"/>
      <c r="BL375" s="198"/>
    </row>
    <row r="376" spans="1:64" hidden="1" outlineLevel="1">
      <c r="A376" s="9"/>
      <c r="B376" s="9"/>
      <c r="C376" s="9"/>
      <c r="D376" s="270" t="str">
        <f>Asset14</f>
        <v>Easements</v>
      </c>
      <c r="E376" s="9"/>
      <c r="F376" s="9"/>
      <c r="G376" s="9"/>
      <c r="H376" s="9"/>
      <c r="I376" s="9"/>
      <c r="J376" s="9"/>
      <c r="K376" s="9"/>
      <c r="L376" s="111">
        <f>IF(M$234=0, 'Adjustment for previous period'!L296, 0)</f>
        <v>0</v>
      </c>
      <c r="M376" s="111">
        <f>IF(N$234=0, 'Adjustment for previous period'!M296, 0)</f>
        <v>0</v>
      </c>
      <c r="N376" s="111">
        <f>IF(O$234=0, 'Adjustment for previous period'!N296, 0)</f>
        <v>0</v>
      </c>
      <c r="O376" s="111">
        <f>IF(P$234=0, 'Adjustment for previous period'!O296, 0)</f>
        <v>0</v>
      </c>
      <c r="P376" s="111">
        <f>IF(Q$234=0, 'Adjustment for previous period'!P296, 0)</f>
        <v>0</v>
      </c>
      <c r="Q376" s="111">
        <f>IF(R$234=0, 'Adjustment for previous period'!Q296, 0)</f>
        <v>0</v>
      </c>
      <c r="R376" s="9"/>
      <c r="S376" s="9"/>
      <c r="T376" s="9"/>
      <c r="U376" s="9"/>
      <c r="V376" s="9"/>
      <c r="W376" s="9"/>
      <c r="X376" s="9"/>
      <c r="Y376" s="9"/>
      <c r="Z376" s="9"/>
      <c r="AB376" s="198"/>
      <c r="AC376" s="198"/>
      <c r="AD376" s="198"/>
      <c r="AE376" s="198"/>
      <c r="AF376" s="198"/>
      <c r="AG376" s="198"/>
      <c r="AH376" s="198"/>
      <c r="AI376" s="198"/>
      <c r="AJ376" s="198"/>
      <c r="AK376" s="198"/>
      <c r="AL376" s="198"/>
      <c r="AM376" s="198"/>
      <c r="AN376" s="198"/>
      <c r="AO376" s="198"/>
      <c r="AP376" s="198"/>
      <c r="AQ376" s="198"/>
      <c r="AR376" s="198"/>
      <c r="AS376" s="198"/>
      <c r="AT376" s="198"/>
      <c r="AU376" s="198"/>
      <c r="AV376" s="198"/>
      <c r="AW376" s="198"/>
      <c r="AX376" s="198"/>
      <c r="AY376" s="198"/>
      <c r="AZ376" s="198"/>
      <c r="BA376" s="198"/>
      <c r="BB376" s="198"/>
      <c r="BC376" s="198"/>
      <c r="BD376" s="198"/>
      <c r="BE376" s="198"/>
      <c r="BF376" s="198"/>
      <c r="BG376" s="198"/>
      <c r="BH376" s="198"/>
      <c r="BI376" s="198"/>
      <c r="BJ376" s="198"/>
      <c r="BK376" s="198"/>
      <c r="BL376" s="198"/>
    </row>
    <row r="377" spans="1:64" hidden="1" outlineLevel="1">
      <c r="A377" s="9"/>
      <c r="B377" s="9"/>
      <c r="C377" s="9"/>
      <c r="D377" s="270">
        <f>Asset15</f>
        <v>0</v>
      </c>
      <c r="E377" s="9"/>
      <c r="F377" s="9"/>
      <c r="G377" s="9"/>
      <c r="H377" s="9"/>
      <c r="I377" s="9"/>
      <c r="J377" s="9"/>
      <c r="K377" s="9"/>
      <c r="L377" s="111">
        <f>IF(M$234=0, 'Adjustment for previous period'!L298, 0)</f>
        <v>0</v>
      </c>
      <c r="M377" s="111">
        <f>IF(N$234=0, 'Adjustment for previous period'!M298, 0)</f>
        <v>0</v>
      </c>
      <c r="N377" s="111">
        <f>IF(O$234=0, 'Adjustment for previous period'!N298, 0)</f>
        <v>0</v>
      </c>
      <c r="O377" s="111">
        <f>IF(P$234=0, 'Adjustment for previous period'!O298, 0)</f>
        <v>0</v>
      </c>
      <c r="P377" s="111">
        <f>IF(Q$234=0, 'Adjustment for previous period'!P298, 0)</f>
        <v>0</v>
      </c>
      <c r="Q377" s="111">
        <f>IF(R$234=0, 'Adjustment for previous period'!Q298, 0)</f>
        <v>0</v>
      </c>
      <c r="R377" s="9"/>
      <c r="S377" s="9"/>
      <c r="T377" s="9"/>
      <c r="U377" s="9"/>
      <c r="V377" s="9"/>
      <c r="W377" s="9"/>
      <c r="X377" s="9"/>
      <c r="Y377" s="9"/>
      <c r="Z377" s="9"/>
      <c r="AB377" s="198"/>
      <c r="AC377" s="198"/>
      <c r="AD377" s="198"/>
      <c r="AE377" s="198"/>
      <c r="AF377" s="198"/>
      <c r="AG377" s="198"/>
      <c r="AH377" s="198"/>
      <c r="AI377" s="198"/>
      <c r="AJ377" s="198"/>
      <c r="AK377" s="198"/>
      <c r="AL377" s="198"/>
      <c r="AM377" s="198"/>
      <c r="AN377" s="198"/>
      <c r="AO377" s="198"/>
      <c r="AP377" s="198"/>
      <c r="AQ377" s="198"/>
      <c r="AR377" s="198"/>
      <c r="AS377" s="198"/>
      <c r="AT377" s="198"/>
      <c r="AU377" s="198"/>
      <c r="AV377" s="198"/>
      <c r="AW377" s="198"/>
      <c r="AX377" s="198"/>
      <c r="AY377" s="198"/>
      <c r="AZ377" s="198"/>
      <c r="BA377" s="198"/>
      <c r="BB377" s="198"/>
      <c r="BC377" s="198"/>
      <c r="BD377" s="198"/>
      <c r="BE377" s="198"/>
      <c r="BF377" s="198"/>
      <c r="BG377" s="198"/>
      <c r="BH377" s="198"/>
      <c r="BI377" s="198"/>
      <c r="BJ377" s="198"/>
      <c r="BK377" s="198"/>
      <c r="BL377" s="198"/>
    </row>
    <row r="378" spans="1:64" hidden="1" outlineLevel="1">
      <c r="A378" s="9"/>
      <c r="B378" s="9"/>
      <c r="C378" s="9"/>
      <c r="D378" s="270">
        <f>Asset16</f>
        <v>0</v>
      </c>
      <c r="E378" s="9"/>
      <c r="F378" s="9"/>
      <c r="G378" s="9"/>
      <c r="H378" s="9"/>
      <c r="I378" s="9"/>
      <c r="J378" s="9"/>
      <c r="K378" s="9"/>
      <c r="L378" s="111">
        <f>IF(M$234=0, 'Adjustment for previous period'!L300, 0)</f>
        <v>0</v>
      </c>
      <c r="M378" s="111">
        <f>IF(N$234=0, 'Adjustment for previous period'!M300, 0)</f>
        <v>0</v>
      </c>
      <c r="N378" s="111">
        <f>IF(O$234=0, 'Adjustment for previous period'!N300, 0)</f>
        <v>0</v>
      </c>
      <c r="O378" s="111">
        <f>IF(P$234=0, 'Adjustment for previous period'!O300, 0)</f>
        <v>0</v>
      </c>
      <c r="P378" s="111">
        <f>IF(Q$234=0, 'Adjustment for previous period'!P300, 0)</f>
        <v>0</v>
      </c>
      <c r="Q378" s="111">
        <f>IF(R$234=0, 'Adjustment for previous period'!Q300, 0)</f>
        <v>0</v>
      </c>
      <c r="R378" s="9"/>
      <c r="S378" s="9"/>
      <c r="T378" s="9"/>
      <c r="U378" s="9"/>
      <c r="V378" s="9"/>
      <c r="W378" s="9"/>
      <c r="X378" s="9"/>
      <c r="Y378" s="9"/>
      <c r="Z378" s="9"/>
      <c r="AB378" s="198"/>
      <c r="AC378" s="198"/>
      <c r="AD378" s="198"/>
      <c r="AE378" s="198"/>
      <c r="AF378" s="198"/>
      <c r="AG378" s="198"/>
      <c r="AH378" s="198"/>
      <c r="AI378" s="198"/>
      <c r="AJ378" s="198"/>
      <c r="AK378" s="198"/>
      <c r="AL378" s="198"/>
      <c r="AM378" s="198"/>
      <c r="AN378" s="198"/>
      <c r="AO378" s="198"/>
      <c r="AP378" s="198"/>
      <c r="AQ378" s="198"/>
      <c r="AR378" s="198"/>
      <c r="AS378" s="198"/>
      <c r="AT378" s="198"/>
      <c r="AU378" s="198"/>
      <c r="AV378" s="198"/>
      <c r="AW378" s="198"/>
      <c r="AX378" s="198"/>
      <c r="AY378" s="198"/>
      <c r="AZ378" s="198"/>
      <c r="BA378" s="198"/>
      <c r="BB378" s="198"/>
      <c r="BC378" s="198"/>
      <c r="BD378" s="198"/>
      <c r="BE378" s="198"/>
      <c r="BF378" s="198"/>
      <c r="BG378" s="198"/>
      <c r="BH378" s="198"/>
      <c r="BI378" s="198"/>
      <c r="BJ378" s="198"/>
      <c r="BK378" s="198"/>
      <c r="BL378" s="198"/>
    </row>
    <row r="379" spans="1:64" hidden="1" outlineLevel="1">
      <c r="A379" s="9"/>
      <c r="B379" s="9"/>
      <c r="C379" s="9"/>
      <c r="D379" s="270">
        <f>Asset17</f>
        <v>0</v>
      </c>
      <c r="E379" s="9"/>
      <c r="F379" s="9"/>
      <c r="G379" s="9"/>
      <c r="H379" s="9"/>
      <c r="I379" s="9"/>
      <c r="J379" s="9"/>
      <c r="K379" s="9"/>
      <c r="L379" s="111">
        <f>IF(M$234=0, 'Adjustment for previous period'!L302, 0)</f>
        <v>0</v>
      </c>
      <c r="M379" s="111">
        <f>IF(N$234=0, 'Adjustment for previous period'!M302, 0)</f>
        <v>0</v>
      </c>
      <c r="N379" s="111">
        <f>IF(O$234=0, 'Adjustment for previous period'!N302, 0)</f>
        <v>0</v>
      </c>
      <c r="O379" s="111">
        <f>IF(P$234=0, 'Adjustment for previous period'!O302, 0)</f>
        <v>0</v>
      </c>
      <c r="P379" s="111">
        <f>IF(Q$234=0, 'Adjustment for previous period'!P302, 0)</f>
        <v>0</v>
      </c>
      <c r="Q379" s="111">
        <f>IF(R$234=0, 'Adjustment for previous period'!Q302, 0)</f>
        <v>0</v>
      </c>
      <c r="R379" s="9"/>
      <c r="S379" s="9"/>
      <c r="T379" s="9"/>
      <c r="U379" s="9"/>
      <c r="V379" s="9"/>
      <c r="W379" s="9"/>
      <c r="X379" s="9"/>
      <c r="Y379" s="9"/>
      <c r="Z379" s="9"/>
      <c r="AB379" s="198"/>
      <c r="AC379" s="198"/>
      <c r="AD379" s="198"/>
      <c r="AE379" s="198"/>
      <c r="AF379" s="198"/>
      <c r="AG379" s="198"/>
      <c r="AH379" s="198"/>
      <c r="AI379" s="198"/>
      <c r="AJ379" s="198"/>
      <c r="AK379" s="198"/>
      <c r="AL379" s="198"/>
      <c r="AM379" s="198"/>
      <c r="AN379" s="198"/>
      <c r="AO379" s="198"/>
      <c r="AP379" s="198"/>
      <c r="AQ379" s="198"/>
      <c r="AR379" s="198"/>
      <c r="AS379" s="198"/>
      <c r="AT379" s="198"/>
      <c r="AU379" s="198"/>
      <c r="AV379" s="198"/>
      <c r="AW379" s="198"/>
      <c r="AX379" s="198"/>
      <c r="AY379" s="198"/>
      <c r="AZ379" s="198"/>
      <c r="BA379" s="198"/>
      <c r="BB379" s="198"/>
      <c r="BC379" s="198"/>
      <c r="BD379" s="198"/>
      <c r="BE379" s="198"/>
      <c r="BF379" s="198"/>
      <c r="BG379" s="198"/>
      <c r="BH379" s="198"/>
      <c r="BI379" s="198"/>
      <c r="BJ379" s="198"/>
      <c r="BK379" s="198"/>
      <c r="BL379" s="198"/>
    </row>
    <row r="380" spans="1:64" hidden="1" outlineLevel="1">
      <c r="A380" s="9"/>
      <c r="B380" s="9"/>
      <c r="C380" s="9"/>
      <c r="D380" s="270">
        <f>Asset18</f>
        <v>0</v>
      </c>
      <c r="E380" s="9"/>
      <c r="F380" s="9"/>
      <c r="G380" s="9"/>
      <c r="H380" s="9"/>
      <c r="I380" s="9"/>
      <c r="J380" s="9"/>
      <c r="K380" s="9"/>
      <c r="L380" s="111">
        <f>IF(M$234=0, 'Adjustment for previous period'!L304, 0)</f>
        <v>0</v>
      </c>
      <c r="M380" s="111">
        <f>IF(N$234=0, 'Adjustment for previous period'!M304, 0)</f>
        <v>0</v>
      </c>
      <c r="N380" s="111">
        <f>IF(O$234=0, 'Adjustment for previous period'!N304, 0)</f>
        <v>0</v>
      </c>
      <c r="O380" s="111">
        <f>IF(P$234=0, 'Adjustment for previous period'!O304, 0)</f>
        <v>0</v>
      </c>
      <c r="P380" s="111">
        <f>IF(Q$234=0, 'Adjustment for previous period'!P304, 0)</f>
        <v>0</v>
      </c>
      <c r="Q380" s="111">
        <f>IF(R$234=0, 'Adjustment for previous period'!Q304, 0)</f>
        <v>0</v>
      </c>
      <c r="R380" s="9"/>
      <c r="S380" s="9"/>
      <c r="T380" s="9"/>
      <c r="U380" s="9"/>
      <c r="V380" s="9"/>
      <c r="W380" s="9"/>
      <c r="X380" s="9"/>
      <c r="Y380" s="9"/>
      <c r="Z380" s="9"/>
      <c r="AB380" s="198"/>
      <c r="AC380" s="198"/>
      <c r="AD380" s="198"/>
      <c r="AE380" s="198"/>
      <c r="AF380" s="198"/>
      <c r="AG380" s="198"/>
      <c r="AH380" s="198"/>
      <c r="AI380" s="198"/>
      <c r="AJ380" s="198"/>
      <c r="AK380" s="198"/>
      <c r="AL380" s="198"/>
      <c r="AM380" s="198"/>
      <c r="AN380" s="198"/>
      <c r="AO380" s="198"/>
      <c r="AP380" s="198"/>
      <c r="AQ380" s="198"/>
      <c r="AR380" s="198"/>
      <c r="AS380" s="198"/>
      <c r="AT380" s="198"/>
      <c r="AU380" s="198"/>
      <c r="AV380" s="198"/>
      <c r="AW380" s="198"/>
      <c r="AX380" s="198"/>
      <c r="AY380" s="198"/>
      <c r="AZ380" s="198"/>
      <c r="BA380" s="198"/>
      <c r="BB380" s="198"/>
      <c r="BC380" s="198"/>
      <c r="BD380" s="198"/>
      <c r="BE380" s="198"/>
      <c r="BF380" s="198"/>
      <c r="BG380" s="198"/>
      <c r="BH380" s="198"/>
      <c r="BI380" s="198"/>
      <c r="BJ380" s="198"/>
      <c r="BK380" s="198"/>
      <c r="BL380" s="198"/>
    </row>
    <row r="381" spans="1:64" hidden="1" outlineLevel="1">
      <c r="A381" s="9"/>
      <c r="B381" s="9"/>
      <c r="C381" s="9"/>
      <c r="D381" s="270">
        <f>Asset19</f>
        <v>0</v>
      </c>
      <c r="E381" s="9"/>
      <c r="F381" s="9"/>
      <c r="G381" s="9"/>
      <c r="H381" s="9"/>
      <c r="I381" s="9"/>
      <c r="J381" s="9"/>
      <c r="K381" s="9"/>
      <c r="L381" s="111">
        <f>IF(M$234=0, 'Adjustment for previous period'!L306, 0)</f>
        <v>0</v>
      </c>
      <c r="M381" s="111">
        <f>IF(N$234=0, 'Adjustment for previous period'!M306, 0)</f>
        <v>0</v>
      </c>
      <c r="N381" s="111">
        <f>IF(O$234=0, 'Adjustment for previous period'!N306, 0)</f>
        <v>0</v>
      </c>
      <c r="O381" s="111">
        <f>IF(P$234=0, 'Adjustment for previous period'!O306, 0)</f>
        <v>0</v>
      </c>
      <c r="P381" s="111">
        <f>IF(Q$234=0, 'Adjustment for previous period'!P306, 0)</f>
        <v>0</v>
      </c>
      <c r="Q381" s="111">
        <f>IF(R$234=0, 'Adjustment for previous period'!Q306, 0)</f>
        <v>0</v>
      </c>
      <c r="R381" s="9"/>
      <c r="S381" s="9"/>
      <c r="T381" s="9"/>
      <c r="U381" s="9"/>
      <c r="V381" s="9"/>
      <c r="W381" s="9"/>
      <c r="X381" s="9"/>
      <c r="Y381" s="9"/>
      <c r="Z381" s="9"/>
      <c r="AB381" s="198"/>
      <c r="AC381" s="198"/>
      <c r="AD381" s="198"/>
      <c r="AE381" s="198"/>
      <c r="AF381" s="198"/>
      <c r="AG381" s="198"/>
      <c r="AH381" s="198"/>
      <c r="AI381" s="198"/>
      <c r="AJ381" s="198"/>
      <c r="AK381" s="198"/>
      <c r="AL381" s="198"/>
      <c r="AM381" s="198"/>
      <c r="AN381" s="198"/>
      <c r="AO381" s="198"/>
      <c r="AP381" s="198"/>
      <c r="AQ381" s="198"/>
      <c r="AR381" s="198"/>
      <c r="AS381" s="198"/>
      <c r="AT381" s="198"/>
      <c r="AU381" s="198"/>
      <c r="AV381" s="198"/>
      <c r="AW381" s="198"/>
      <c r="AX381" s="198"/>
      <c r="AY381" s="198"/>
      <c r="AZ381" s="198"/>
      <c r="BA381" s="198"/>
      <c r="BB381" s="198"/>
      <c r="BC381" s="198"/>
      <c r="BD381" s="198"/>
      <c r="BE381" s="198"/>
      <c r="BF381" s="198"/>
      <c r="BG381" s="198"/>
      <c r="BH381" s="198"/>
      <c r="BI381" s="198"/>
      <c r="BJ381" s="198"/>
      <c r="BK381" s="198"/>
      <c r="BL381" s="198"/>
    </row>
    <row r="382" spans="1:64" hidden="1" outlineLevel="1">
      <c r="A382" s="9"/>
      <c r="B382" s="9"/>
      <c r="C382" s="9"/>
      <c r="D382" s="270">
        <f>Asset20</f>
        <v>0</v>
      </c>
      <c r="E382" s="9"/>
      <c r="F382" s="9"/>
      <c r="G382" s="9"/>
      <c r="H382" s="9"/>
      <c r="I382" s="9"/>
      <c r="J382" s="9"/>
      <c r="K382" s="9"/>
      <c r="L382" s="111">
        <f>IF(M$234=0, 'Adjustment for previous period'!L308, 0)</f>
        <v>0</v>
      </c>
      <c r="M382" s="111">
        <f>IF(N$234=0, 'Adjustment for previous period'!M308, 0)</f>
        <v>0</v>
      </c>
      <c r="N382" s="111">
        <f>IF(O$234=0, 'Adjustment for previous period'!N308, 0)</f>
        <v>0</v>
      </c>
      <c r="O382" s="111">
        <f>IF(P$234=0, 'Adjustment for previous period'!O308, 0)</f>
        <v>0</v>
      </c>
      <c r="P382" s="111">
        <f>IF(Q$234=0, 'Adjustment for previous period'!P308, 0)</f>
        <v>0</v>
      </c>
      <c r="Q382" s="111">
        <f>IF(R$234=0, 'Adjustment for previous period'!Q308, 0)</f>
        <v>0</v>
      </c>
      <c r="R382" s="9"/>
      <c r="S382" s="9"/>
      <c r="T382" s="9"/>
      <c r="U382" s="9"/>
      <c r="V382" s="9"/>
      <c r="W382" s="9"/>
      <c r="X382" s="9"/>
      <c r="Y382" s="9"/>
      <c r="Z382" s="9"/>
      <c r="AB382" s="198"/>
      <c r="AC382" s="198"/>
      <c r="AD382" s="198"/>
      <c r="AE382" s="198"/>
      <c r="AF382" s="198"/>
      <c r="AG382" s="198"/>
      <c r="AH382" s="198"/>
      <c r="AI382" s="198"/>
      <c r="AJ382" s="198"/>
      <c r="AK382" s="198"/>
      <c r="AL382" s="198"/>
      <c r="AM382" s="198"/>
      <c r="AN382" s="198"/>
      <c r="AO382" s="198"/>
      <c r="AP382" s="198"/>
      <c r="AQ382" s="198"/>
      <c r="AR382" s="198"/>
      <c r="AS382" s="198"/>
      <c r="AT382" s="198"/>
      <c r="AU382" s="198"/>
      <c r="AV382" s="198"/>
      <c r="AW382" s="198"/>
      <c r="AX382" s="198"/>
      <c r="AY382" s="198"/>
      <c r="AZ382" s="198"/>
      <c r="BA382" s="198"/>
      <c r="BB382" s="198"/>
      <c r="BC382" s="198"/>
      <c r="BD382" s="198"/>
      <c r="BE382" s="198"/>
      <c r="BF382" s="198"/>
      <c r="BG382" s="198"/>
      <c r="BH382" s="198"/>
      <c r="BI382" s="198"/>
      <c r="BJ382" s="198"/>
      <c r="BK382" s="198"/>
      <c r="BL382" s="198"/>
    </row>
    <row r="383" spans="1:64" hidden="1" outlineLevel="1">
      <c r="A383" s="9"/>
      <c r="B383" s="9"/>
      <c r="C383" s="9"/>
      <c r="D383" s="270">
        <f>Asset21</f>
        <v>0</v>
      </c>
      <c r="E383" s="9"/>
      <c r="F383" s="9"/>
      <c r="G383" s="9"/>
      <c r="H383" s="9"/>
      <c r="I383" s="9"/>
      <c r="J383" s="9"/>
      <c r="K383" s="9"/>
      <c r="L383" s="111">
        <f>IF(M$234=0, 'Adjustment for previous period'!L310, 0)</f>
        <v>0</v>
      </c>
      <c r="M383" s="111">
        <f>IF(N$234=0, 'Adjustment for previous period'!M310, 0)</f>
        <v>0</v>
      </c>
      <c r="N383" s="111">
        <f>IF(O$234=0, 'Adjustment for previous period'!N310, 0)</f>
        <v>0</v>
      </c>
      <c r="O383" s="111">
        <f>IF(P$234=0, 'Adjustment for previous period'!O310, 0)</f>
        <v>0</v>
      </c>
      <c r="P383" s="111">
        <f>IF(Q$234=0, 'Adjustment for previous period'!P310, 0)</f>
        <v>0</v>
      </c>
      <c r="Q383" s="111">
        <f>IF(R$234=0, 'Adjustment for previous period'!Q310, 0)</f>
        <v>0</v>
      </c>
      <c r="R383" s="9"/>
      <c r="S383" s="9"/>
      <c r="T383" s="9"/>
      <c r="U383" s="9"/>
      <c r="V383" s="9"/>
      <c r="W383" s="9"/>
      <c r="X383" s="9"/>
      <c r="Y383" s="9"/>
      <c r="Z383" s="9"/>
      <c r="AB383" s="198"/>
      <c r="AC383" s="198"/>
      <c r="AD383" s="198"/>
      <c r="AE383" s="198"/>
      <c r="AF383" s="198"/>
      <c r="AG383" s="198"/>
      <c r="AH383" s="198"/>
      <c r="AI383" s="198"/>
      <c r="AJ383" s="198"/>
      <c r="AK383" s="198"/>
      <c r="AL383" s="198"/>
      <c r="AM383" s="198"/>
      <c r="AN383" s="198"/>
      <c r="AO383" s="198"/>
      <c r="AP383" s="198"/>
      <c r="AQ383" s="198"/>
      <c r="AR383" s="198"/>
      <c r="AS383" s="198"/>
      <c r="AT383" s="198"/>
      <c r="AU383" s="198"/>
      <c r="AV383" s="198"/>
      <c r="AW383" s="198"/>
      <c r="AX383" s="198"/>
      <c r="AY383" s="198"/>
      <c r="AZ383" s="198"/>
      <c r="BA383" s="198"/>
      <c r="BB383" s="198"/>
      <c r="BC383" s="198"/>
      <c r="BD383" s="198"/>
      <c r="BE383" s="198"/>
      <c r="BF383" s="198"/>
      <c r="BG383" s="198"/>
      <c r="BH383" s="198"/>
      <c r="BI383" s="198"/>
      <c r="BJ383" s="198"/>
      <c r="BK383" s="198"/>
      <c r="BL383" s="198"/>
    </row>
    <row r="384" spans="1:64" hidden="1" outlineLevel="1">
      <c r="A384" s="9"/>
      <c r="B384" s="9"/>
      <c r="C384" s="9"/>
      <c r="D384" s="270">
        <f>Asset22</f>
        <v>0</v>
      </c>
      <c r="E384" s="9"/>
      <c r="F384" s="9"/>
      <c r="G384" s="9"/>
      <c r="H384" s="9"/>
      <c r="I384" s="9"/>
      <c r="J384" s="9"/>
      <c r="K384" s="9"/>
      <c r="L384" s="111">
        <f>IF(M$234=0, 'Adjustment for previous period'!L312, 0)</f>
        <v>0</v>
      </c>
      <c r="M384" s="111">
        <f>IF(N$234=0, 'Adjustment for previous period'!M312, 0)</f>
        <v>0</v>
      </c>
      <c r="N384" s="111">
        <f>IF(O$234=0, 'Adjustment for previous period'!N312, 0)</f>
        <v>0</v>
      </c>
      <c r="O384" s="111">
        <f>IF(P$234=0, 'Adjustment for previous period'!O312, 0)</f>
        <v>0</v>
      </c>
      <c r="P384" s="111">
        <f>IF(Q$234=0, 'Adjustment for previous period'!P312, 0)</f>
        <v>0</v>
      </c>
      <c r="Q384" s="111">
        <f>IF(R$234=0, 'Adjustment for previous period'!Q312, 0)</f>
        <v>0</v>
      </c>
      <c r="R384" s="9"/>
      <c r="S384" s="9"/>
      <c r="T384" s="9"/>
      <c r="U384" s="9"/>
      <c r="V384" s="9"/>
      <c r="W384" s="9"/>
      <c r="X384" s="9"/>
      <c r="Y384" s="9"/>
      <c r="Z384" s="9"/>
      <c r="AB384" s="198"/>
      <c r="AC384" s="198"/>
      <c r="AD384" s="198"/>
      <c r="AE384" s="198"/>
      <c r="AF384" s="198"/>
      <c r="AG384" s="198"/>
      <c r="AH384" s="198"/>
      <c r="AI384" s="198"/>
      <c r="AJ384" s="198"/>
      <c r="AK384" s="198"/>
      <c r="AL384" s="198"/>
      <c r="AM384" s="198"/>
      <c r="AN384" s="198"/>
      <c r="AO384" s="198"/>
      <c r="AP384" s="198"/>
      <c r="AQ384" s="198"/>
      <c r="AR384" s="198"/>
      <c r="AS384" s="198"/>
      <c r="AT384" s="198"/>
      <c r="AU384" s="198"/>
      <c r="AV384" s="198"/>
      <c r="AW384" s="198"/>
      <c r="AX384" s="198"/>
      <c r="AY384" s="198"/>
      <c r="AZ384" s="198"/>
      <c r="BA384" s="198"/>
      <c r="BB384" s="198"/>
      <c r="BC384" s="198"/>
      <c r="BD384" s="198"/>
      <c r="BE384" s="198"/>
      <c r="BF384" s="198"/>
      <c r="BG384" s="198"/>
      <c r="BH384" s="198"/>
      <c r="BI384" s="198"/>
      <c r="BJ384" s="198"/>
      <c r="BK384" s="198"/>
      <c r="BL384" s="198"/>
    </row>
    <row r="385" spans="1:64" hidden="1" outlineLevel="1">
      <c r="A385" s="9"/>
      <c r="B385" s="9"/>
      <c r="C385" s="9"/>
      <c r="D385" s="270">
        <f>Asset23</f>
        <v>0</v>
      </c>
      <c r="E385" s="9"/>
      <c r="F385" s="9"/>
      <c r="G385" s="9"/>
      <c r="H385" s="9"/>
      <c r="I385" s="9"/>
      <c r="J385" s="9"/>
      <c r="K385" s="9"/>
      <c r="L385" s="111">
        <f>IF(M$234=0, 'Adjustment for previous period'!L314, 0)</f>
        <v>0</v>
      </c>
      <c r="M385" s="111">
        <f>IF(N$234=0, 'Adjustment for previous period'!M314, 0)</f>
        <v>0</v>
      </c>
      <c r="N385" s="111">
        <f>IF(O$234=0, 'Adjustment for previous period'!N314, 0)</f>
        <v>0</v>
      </c>
      <c r="O385" s="111">
        <f>IF(P$234=0, 'Adjustment for previous period'!O314, 0)</f>
        <v>0</v>
      </c>
      <c r="P385" s="111">
        <f>IF(Q$234=0, 'Adjustment for previous period'!P314, 0)</f>
        <v>0</v>
      </c>
      <c r="Q385" s="111">
        <f>IF(R$234=0, 'Adjustment for previous period'!Q314, 0)</f>
        <v>0</v>
      </c>
      <c r="R385" s="9"/>
      <c r="S385" s="9"/>
      <c r="T385" s="9"/>
      <c r="U385" s="9"/>
      <c r="V385" s="9"/>
      <c r="W385" s="9"/>
      <c r="X385" s="9"/>
      <c r="Y385" s="9"/>
      <c r="Z385" s="9"/>
      <c r="AB385" s="198"/>
      <c r="AC385" s="198"/>
      <c r="AD385" s="198"/>
      <c r="AE385" s="198"/>
      <c r="AF385" s="198"/>
      <c r="AG385" s="198"/>
      <c r="AH385" s="198"/>
      <c r="AI385" s="198"/>
      <c r="AJ385" s="198"/>
      <c r="AK385" s="198"/>
      <c r="AL385" s="198"/>
      <c r="AM385" s="198"/>
      <c r="AN385" s="198"/>
      <c r="AO385" s="198"/>
      <c r="AP385" s="198"/>
      <c r="AQ385" s="198"/>
      <c r="AR385" s="198"/>
      <c r="AS385" s="198"/>
      <c r="AT385" s="198"/>
      <c r="AU385" s="198"/>
      <c r="AV385" s="198"/>
      <c r="AW385" s="198"/>
      <c r="AX385" s="198"/>
      <c r="AY385" s="198"/>
      <c r="AZ385" s="198"/>
      <c r="BA385" s="198"/>
      <c r="BB385" s="198"/>
      <c r="BC385" s="198"/>
      <c r="BD385" s="198"/>
      <c r="BE385" s="198"/>
      <c r="BF385" s="198"/>
      <c r="BG385" s="198"/>
      <c r="BH385" s="198"/>
      <c r="BI385" s="198"/>
      <c r="BJ385" s="198"/>
      <c r="BK385" s="198"/>
      <c r="BL385" s="198"/>
    </row>
    <row r="386" spans="1:64" hidden="1" outlineLevel="1">
      <c r="A386" s="9"/>
      <c r="B386" s="9"/>
      <c r="C386" s="9"/>
      <c r="D386" s="270">
        <f>Asset24</f>
        <v>0</v>
      </c>
      <c r="E386" s="9"/>
      <c r="F386" s="9"/>
      <c r="G386" s="9"/>
      <c r="H386" s="9"/>
      <c r="I386" s="9"/>
      <c r="J386" s="9"/>
      <c r="K386" s="9"/>
      <c r="L386" s="111">
        <f>IF(M$234=0, 'Adjustment for previous period'!L316, 0)</f>
        <v>0</v>
      </c>
      <c r="M386" s="111">
        <f>IF(N$234=0, 'Adjustment for previous period'!M316, 0)</f>
        <v>0</v>
      </c>
      <c r="N386" s="111">
        <f>IF(O$234=0, 'Adjustment for previous period'!N316, 0)</f>
        <v>0</v>
      </c>
      <c r="O386" s="111">
        <f>IF(P$234=0, 'Adjustment for previous period'!O316, 0)</f>
        <v>0</v>
      </c>
      <c r="P386" s="111">
        <f>IF(Q$234=0, 'Adjustment for previous period'!P316, 0)</f>
        <v>0</v>
      </c>
      <c r="Q386" s="111">
        <f>IF(R$234=0, 'Adjustment for previous period'!Q316, 0)</f>
        <v>0</v>
      </c>
      <c r="R386" s="9"/>
      <c r="S386" s="9"/>
      <c r="T386" s="9"/>
      <c r="U386" s="9"/>
      <c r="V386" s="9"/>
      <c r="W386" s="9"/>
      <c r="X386" s="9"/>
      <c r="Y386" s="9"/>
      <c r="Z386" s="9"/>
      <c r="AB386" s="198"/>
      <c r="AC386" s="198"/>
      <c r="AD386" s="198"/>
      <c r="AE386" s="198"/>
      <c r="AF386" s="198"/>
      <c r="AG386" s="198"/>
      <c r="AH386" s="198"/>
      <c r="AI386" s="198"/>
      <c r="AJ386" s="198"/>
      <c r="AK386" s="198"/>
      <c r="AL386" s="198"/>
      <c r="AM386" s="198"/>
      <c r="AN386" s="198"/>
      <c r="AO386" s="198"/>
      <c r="AP386" s="198"/>
      <c r="AQ386" s="198"/>
      <c r="AR386" s="198"/>
      <c r="AS386" s="198"/>
      <c r="AT386" s="198"/>
      <c r="AU386" s="198"/>
      <c r="AV386" s="198"/>
      <c r="AW386" s="198"/>
      <c r="AX386" s="198"/>
      <c r="AY386" s="198"/>
      <c r="AZ386" s="198"/>
      <c r="BA386" s="198"/>
      <c r="BB386" s="198"/>
      <c r="BC386" s="198"/>
      <c r="BD386" s="198"/>
      <c r="BE386" s="198"/>
      <c r="BF386" s="198"/>
      <c r="BG386" s="198"/>
      <c r="BH386" s="198"/>
      <c r="BI386" s="198"/>
      <c r="BJ386" s="198"/>
      <c r="BK386" s="198"/>
      <c r="BL386" s="198"/>
    </row>
    <row r="387" spans="1:64" hidden="1" outlineLevel="1">
      <c r="A387" s="9"/>
      <c r="B387" s="9"/>
      <c r="C387" s="9"/>
      <c r="D387" s="270">
        <f>Asset25</f>
        <v>0</v>
      </c>
      <c r="E387" s="9"/>
      <c r="F387" s="9"/>
      <c r="G387" s="9"/>
      <c r="H387" s="9"/>
      <c r="I387" s="9"/>
      <c r="J387" s="9"/>
      <c r="K387" s="9"/>
      <c r="L387" s="111">
        <f>IF(M$234=0, 'Adjustment for previous period'!L318, 0)</f>
        <v>0</v>
      </c>
      <c r="M387" s="111">
        <f>IF(N$234=0, 'Adjustment for previous period'!M318, 0)</f>
        <v>0</v>
      </c>
      <c r="N387" s="111">
        <f>IF(O$234=0, 'Adjustment for previous period'!N318, 0)</f>
        <v>0</v>
      </c>
      <c r="O387" s="111">
        <f>IF(P$234=0, 'Adjustment for previous period'!O318, 0)</f>
        <v>0</v>
      </c>
      <c r="P387" s="111">
        <f>IF(Q$234=0, 'Adjustment for previous period'!P318, 0)</f>
        <v>0</v>
      </c>
      <c r="Q387" s="111">
        <f>IF(R$234=0, 'Adjustment for previous period'!Q318, 0)</f>
        <v>0</v>
      </c>
      <c r="R387" s="9"/>
      <c r="S387" s="9"/>
      <c r="T387" s="9"/>
      <c r="U387" s="9"/>
      <c r="V387" s="9"/>
      <c r="W387" s="9"/>
      <c r="X387" s="9"/>
      <c r="Y387" s="9"/>
      <c r="Z387" s="9"/>
      <c r="AB387" s="198"/>
      <c r="AC387" s="198"/>
      <c r="AD387" s="198"/>
      <c r="AE387" s="198"/>
      <c r="AF387" s="198"/>
      <c r="AG387" s="198"/>
      <c r="AH387" s="198"/>
      <c r="AI387" s="198"/>
      <c r="AJ387" s="198"/>
      <c r="AK387" s="198"/>
      <c r="AL387" s="198"/>
      <c r="AM387" s="198"/>
      <c r="AN387" s="198"/>
      <c r="AO387" s="198"/>
      <c r="AP387" s="198"/>
      <c r="AQ387" s="198"/>
      <c r="AR387" s="198"/>
      <c r="AS387" s="198"/>
      <c r="AT387" s="198"/>
      <c r="AU387" s="198"/>
      <c r="AV387" s="198"/>
      <c r="AW387" s="198"/>
      <c r="AX387" s="198"/>
      <c r="AY387" s="198"/>
      <c r="AZ387" s="198"/>
      <c r="BA387" s="198"/>
      <c r="BB387" s="198"/>
      <c r="BC387" s="198"/>
      <c r="BD387" s="198"/>
      <c r="BE387" s="198"/>
      <c r="BF387" s="198"/>
      <c r="BG387" s="198"/>
      <c r="BH387" s="198"/>
      <c r="BI387" s="198"/>
      <c r="BJ387" s="198"/>
      <c r="BK387" s="198"/>
      <c r="BL387" s="198"/>
    </row>
    <row r="388" spans="1:64" hidden="1" outlineLevel="1">
      <c r="A388" s="9"/>
      <c r="B388" s="9"/>
      <c r="C388" s="9"/>
      <c r="D388" s="270">
        <f>Asset26</f>
        <v>0</v>
      </c>
      <c r="E388" s="9"/>
      <c r="F388" s="9"/>
      <c r="G388" s="9"/>
      <c r="H388" s="9"/>
      <c r="I388" s="9"/>
      <c r="J388" s="9"/>
      <c r="K388" s="9"/>
      <c r="L388" s="111">
        <f>IF(M$234=0, 'Adjustment for previous period'!L320, 0)</f>
        <v>0</v>
      </c>
      <c r="M388" s="111">
        <f>IF(N$234=0, 'Adjustment for previous period'!M320, 0)</f>
        <v>0</v>
      </c>
      <c r="N388" s="111">
        <f>IF(O$234=0, 'Adjustment for previous period'!N320, 0)</f>
        <v>0</v>
      </c>
      <c r="O388" s="111">
        <f>IF(P$234=0, 'Adjustment for previous period'!O320, 0)</f>
        <v>0</v>
      </c>
      <c r="P388" s="111">
        <f>IF(Q$234=0, 'Adjustment for previous period'!P320, 0)</f>
        <v>0</v>
      </c>
      <c r="Q388" s="111">
        <f>IF(R$234=0, 'Adjustment for previous period'!Q320, 0)</f>
        <v>0</v>
      </c>
      <c r="R388" s="9"/>
      <c r="S388" s="9"/>
      <c r="T388" s="9"/>
      <c r="U388" s="9"/>
      <c r="V388" s="9"/>
      <c r="W388" s="9"/>
      <c r="X388" s="9"/>
      <c r="Y388" s="9"/>
      <c r="Z388" s="9"/>
      <c r="AB388" s="198"/>
      <c r="AC388" s="198"/>
      <c r="AD388" s="198"/>
      <c r="AE388" s="198"/>
      <c r="AF388" s="198"/>
      <c r="AG388" s="198"/>
      <c r="AH388" s="198"/>
      <c r="AI388" s="198"/>
      <c r="AJ388" s="198"/>
      <c r="AK388" s="198"/>
      <c r="AL388" s="198"/>
      <c r="AM388" s="198"/>
      <c r="AN388" s="198"/>
      <c r="AO388" s="198"/>
      <c r="AP388" s="198"/>
      <c r="AQ388" s="198"/>
      <c r="AR388" s="198"/>
      <c r="AS388" s="198"/>
      <c r="AT388" s="198"/>
      <c r="AU388" s="198"/>
      <c r="AV388" s="198"/>
      <c r="AW388" s="198"/>
      <c r="AX388" s="198"/>
      <c r="AY388" s="198"/>
      <c r="AZ388" s="198"/>
      <c r="BA388" s="198"/>
      <c r="BB388" s="198"/>
      <c r="BC388" s="198"/>
      <c r="BD388" s="198"/>
      <c r="BE388" s="198"/>
      <c r="BF388" s="198"/>
      <c r="BG388" s="198"/>
      <c r="BH388" s="198"/>
      <c r="BI388" s="198"/>
      <c r="BJ388" s="198"/>
      <c r="BK388" s="198"/>
      <c r="BL388" s="198"/>
    </row>
    <row r="389" spans="1:64" hidden="1" outlineLevel="1">
      <c r="A389" s="9"/>
      <c r="B389" s="9"/>
      <c r="C389" s="9"/>
      <c r="D389" s="270">
        <f>Asset27</f>
        <v>0</v>
      </c>
      <c r="E389" s="9"/>
      <c r="F389" s="9"/>
      <c r="G389" s="9"/>
      <c r="H389" s="9"/>
      <c r="I389" s="9"/>
      <c r="J389" s="9"/>
      <c r="K389" s="9"/>
      <c r="L389" s="111">
        <f>IF(M$234=0, 'Adjustment for previous period'!L322, 0)</f>
        <v>0</v>
      </c>
      <c r="M389" s="111">
        <f>IF(N$234=0, 'Adjustment for previous period'!M322, 0)</f>
        <v>0</v>
      </c>
      <c r="N389" s="111">
        <f>IF(O$234=0, 'Adjustment for previous period'!N322, 0)</f>
        <v>0</v>
      </c>
      <c r="O389" s="111">
        <f>IF(P$234=0, 'Adjustment for previous period'!O322, 0)</f>
        <v>0</v>
      </c>
      <c r="P389" s="111">
        <f>IF(Q$234=0, 'Adjustment for previous period'!P322, 0)</f>
        <v>0</v>
      </c>
      <c r="Q389" s="111">
        <f>IF(R$234=0, 'Adjustment for previous period'!Q322, 0)</f>
        <v>0</v>
      </c>
      <c r="R389" s="9"/>
      <c r="S389" s="9"/>
      <c r="T389" s="9"/>
      <c r="U389" s="9"/>
      <c r="V389" s="9"/>
      <c r="W389" s="9"/>
      <c r="X389" s="9"/>
      <c r="Y389" s="9"/>
      <c r="Z389" s="9"/>
      <c r="AB389" s="198"/>
      <c r="AC389" s="198"/>
      <c r="AD389" s="198"/>
      <c r="AE389" s="198"/>
      <c r="AF389" s="198"/>
      <c r="AG389" s="198"/>
      <c r="AH389" s="198"/>
      <c r="AI389" s="198"/>
      <c r="AJ389" s="198"/>
      <c r="AK389" s="198"/>
      <c r="AL389" s="198"/>
      <c r="AM389" s="198"/>
      <c r="AN389" s="198"/>
      <c r="AO389" s="198"/>
      <c r="AP389" s="198"/>
      <c r="AQ389" s="198"/>
      <c r="AR389" s="198"/>
      <c r="AS389" s="198"/>
      <c r="AT389" s="198"/>
      <c r="AU389" s="198"/>
      <c r="AV389" s="198"/>
      <c r="AW389" s="198"/>
      <c r="AX389" s="198"/>
      <c r="AY389" s="198"/>
      <c r="AZ389" s="198"/>
      <c r="BA389" s="198"/>
      <c r="BB389" s="198"/>
      <c r="BC389" s="198"/>
      <c r="BD389" s="198"/>
      <c r="BE389" s="198"/>
      <c r="BF389" s="198"/>
      <c r="BG389" s="198"/>
      <c r="BH389" s="198"/>
      <c r="BI389" s="198"/>
      <c r="BJ389" s="198"/>
      <c r="BK389" s="198"/>
      <c r="BL389" s="198"/>
    </row>
    <row r="390" spans="1:64" hidden="1" outlineLevel="1">
      <c r="A390" s="9"/>
      <c r="B390" s="9"/>
      <c r="C390" s="9"/>
      <c r="D390" s="270">
        <f>Asset28</f>
        <v>0</v>
      </c>
      <c r="E390" s="9"/>
      <c r="F390" s="9"/>
      <c r="G390" s="9"/>
      <c r="H390" s="9"/>
      <c r="I390" s="9"/>
      <c r="J390" s="9"/>
      <c r="K390" s="9"/>
      <c r="L390" s="111">
        <f>IF(M$234=0, 'Adjustment for previous period'!L324, 0)</f>
        <v>0</v>
      </c>
      <c r="M390" s="111">
        <f>IF(N$234=0, 'Adjustment for previous period'!M324, 0)</f>
        <v>0</v>
      </c>
      <c r="N390" s="111">
        <f>IF(O$234=0, 'Adjustment for previous period'!N324, 0)</f>
        <v>0</v>
      </c>
      <c r="O390" s="111">
        <f>IF(P$234=0, 'Adjustment for previous period'!O324, 0)</f>
        <v>0</v>
      </c>
      <c r="P390" s="111">
        <f>IF(Q$234=0, 'Adjustment for previous period'!P324, 0)</f>
        <v>0</v>
      </c>
      <c r="Q390" s="111">
        <f>IF(R$234=0, 'Adjustment for previous period'!Q324, 0)</f>
        <v>0</v>
      </c>
      <c r="R390" s="9"/>
      <c r="S390" s="9"/>
      <c r="T390" s="9"/>
      <c r="U390" s="9"/>
      <c r="V390" s="9"/>
      <c r="W390" s="9"/>
      <c r="X390" s="9"/>
      <c r="Y390" s="9"/>
      <c r="Z390" s="9"/>
      <c r="AB390" s="198"/>
      <c r="AC390" s="198"/>
      <c r="AD390" s="198"/>
      <c r="AE390" s="198"/>
      <c r="AF390" s="198"/>
      <c r="AG390" s="198"/>
      <c r="AH390" s="198"/>
      <c r="AI390" s="198"/>
      <c r="AJ390" s="198"/>
      <c r="AK390" s="198"/>
      <c r="AL390" s="198"/>
      <c r="AM390" s="198"/>
      <c r="AN390" s="198"/>
      <c r="AO390" s="198"/>
      <c r="AP390" s="198"/>
      <c r="AQ390" s="198"/>
      <c r="AR390" s="198"/>
      <c r="AS390" s="198"/>
      <c r="AT390" s="198"/>
      <c r="AU390" s="198"/>
      <c r="AV390" s="198"/>
      <c r="AW390" s="198"/>
      <c r="AX390" s="198"/>
      <c r="AY390" s="198"/>
      <c r="AZ390" s="198"/>
      <c r="BA390" s="198"/>
      <c r="BB390" s="198"/>
      <c r="BC390" s="198"/>
      <c r="BD390" s="198"/>
      <c r="BE390" s="198"/>
      <c r="BF390" s="198"/>
      <c r="BG390" s="198"/>
      <c r="BH390" s="198"/>
      <c r="BI390" s="198"/>
      <c r="BJ390" s="198"/>
      <c r="BK390" s="198"/>
      <c r="BL390" s="198"/>
    </row>
    <row r="391" spans="1:64" hidden="1" outlineLevel="1">
      <c r="A391" s="9"/>
      <c r="B391" s="9"/>
      <c r="C391" s="9"/>
      <c r="D391" s="270">
        <f>Asset29</f>
        <v>0</v>
      </c>
      <c r="E391" s="9"/>
      <c r="F391" s="9"/>
      <c r="G391" s="9"/>
      <c r="H391" s="9"/>
      <c r="I391" s="9"/>
      <c r="J391" s="9"/>
      <c r="K391" s="9"/>
      <c r="L391" s="111">
        <f>IF(M$234=0, 'Adjustment for previous period'!L326, 0)</f>
        <v>0</v>
      </c>
      <c r="M391" s="111">
        <f>IF(N$234=0, 'Adjustment for previous period'!M326, 0)</f>
        <v>0</v>
      </c>
      <c r="N391" s="111">
        <f>IF(O$234=0, 'Adjustment for previous period'!N326, 0)</f>
        <v>0</v>
      </c>
      <c r="O391" s="111">
        <f>IF(P$234=0, 'Adjustment for previous period'!O326, 0)</f>
        <v>0</v>
      </c>
      <c r="P391" s="111">
        <f>IF(Q$234=0, 'Adjustment for previous period'!P326, 0)</f>
        <v>0</v>
      </c>
      <c r="Q391" s="111">
        <f>IF(R$234=0, 'Adjustment for previous period'!Q326, 0)</f>
        <v>0</v>
      </c>
      <c r="R391" s="9"/>
      <c r="S391" s="9"/>
      <c r="T391" s="9"/>
      <c r="U391" s="9"/>
      <c r="V391" s="9"/>
      <c r="W391" s="9"/>
      <c r="X391" s="9"/>
      <c r="Y391" s="9"/>
      <c r="Z391" s="9"/>
      <c r="AB391" s="198"/>
      <c r="AC391" s="198"/>
      <c r="AD391" s="198"/>
      <c r="AE391" s="198"/>
      <c r="AF391" s="198"/>
      <c r="AG391" s="198"/>
      <c r="AH391" s="198"/>
      <c r="AI391" s="198"/>
      <c r="AJ391" s="198"/>
      <c r="AK391" s="198"/>
      <c r="AL391" s="198"/>
      <c r="AM391" s="198"/>
      <c r="AN391" s="198"/>
      <c r="AO391" s="198"/>
      <c r="AP391" s="198"/>
      <c r="AQ391" s="198"/>
      <c r="AR391" s="198"/>
      <c r="AS391" s="198"/>
      <c r="AT391" s="198"/>
      <c r="AU391" s="198"/>
      <c r="AV391" s="198"/>
      <c r="AW391" s="198"/>
      <c r="AX391" s="198"/>
      <c r="AY391" s="198"/>
      <c r="AZ391" s="198"/>
      <c r="BA391" s="198"/>
      <c r="BB391" s="198"/>
      <c r="BC391" s="198"/>
      <c r="BD391" s="198"/>
      <c r="BE391" s="198"/>
      <c r="BF391" s="198"/>
      <c r="BG391" s="198"/>
      <c r="BH391" s="198"/>
      <c r="BI391" s="198"/>
      <c r="BJ391" s="198"/>
      <c r="BK391" s="198"/>
      <c r="BL391" s="198"/>
    </row>
    <row r="392" spans="1:64" hidden="1" outlineLevel="1">
      <c r="A392" s="9"/>
      <c r="B392" s="9"/>
      <c r="C392" s="9"/>
      <c r="D392" s="270">
        <f>Asset30</f>
        <v>0</v>
      </c>
      <c r="E392" s="9"/>
      <c r="F392" s="9"/>
      <c r="G392" s="9"/>
      <c r="H392" s="9"/>
      <c r="I392" s="9"/>
      <c r="J392" s="9"/>
      <c r="K392" s="9"/>
      <c r="L392" s="111">
        <f>IF(M$234=0, 'Adjustment for previous period'!L328, 0)</f>
        <v>0</v>
      </c>
      <c r="M392" s="111">
        <f>IF(N$234=0, 'Adjustment for previous period'!M328, 0)</f>
        <v>0</v>
      </c>
      <c r="N392" s="111">
        <f>IF(O$234=0, 'Adjustment for previous period'!N328, 0)</f>
        <v>0</v>
      </c>
      <c r="O392" s="111">
        <f>IF(P$234=0, 'Adjustment for previous period'!O328, 0)</f>
        <v>0</v>
      </c>
      <c r="P392" s="111">
        <f>IF(Q$234=0, 'Adjustment for previous period'!P328, 0)</f>
        <v>0</v>
      </c>
      <c r="Q392" s="111">
        <f>IF(R$234=0, 'Adjustment for previous period'!Q328, 0)</f>
        <v>0</v>
      </c>
      <c r="R392" s="9"/>
      <c r="S392" s="9"/>
      <c r="T392" s="9"/>
      <c r="U392" s="9"/>
      <c r="V392" s="9"/>
      <c r="W392" s="9"/>
      <c r="X392" s="9"/>
      <c r="Y392" s="9"/>
      <c r="Z392" s="9"/>
      <c r="AB392" s="198"/>
      <c r="AC392" s="198"/>
      <c r="AD392" s="198"/>
      <c r="AE392" s="198"/>
      <c r="AF392" s="198"/>
      <c r="AG392" s="198"/>
      <c r="AH392" s="198"/>
      <c r="AI392" s="198"/>
      <c r="AJ392" s="198"/>
      <c r="AK392" s="198"/>
      <c r="AL392" s="198"/>
      <c r="AM392" s="198"/>
      <c r="AN392" s="198"/>
      <c r="AO392" s="198"/>
      <c r="AP392" s="198"/>
      <c r="AQ392" s="198"/>
      <c r="AR392" s="198"/>
      <c r="AS392" s="198"/>
      <c r="AT392" s="198"/>
      <c r="AU392" s="198"/>
      <c r="AV392" s="198"/>
      <c r="AW392" s="198"/>
      <c r="AX392" s="198"/>
      <c r="AY392" s="198"/>
      <c r="AZ392" s="198"/>
      <c r="BA392" s="198"/>
      <c r="BB392" s="198"/>
      <c r="BC392" s="198"/>
      <c r="BD392" s="198"/>
      <c r="BE392" s="198"/>
      <c r="BF392" s="198"/>
      <c r="BG392" s="198"/>
      <c r="BH392" s="198"/>
      <c r="BI392" s="198"/>
      <c r="BJ392" s="198"/>
      <c r="BK392" s="198"/>
      <c r="BL392" s="198"/>
    </row>
    <row r="393" spans="1:64" collapsed="1">
      <c r="A393" s="9"/>
      <c r="B393" s="9"/>
      <c r="C393" s="9"/>
      <c r="D393" s="9"/>
      <c r="E393" s="9"/>
      <c r="F393" s="9"/>
      <c r="G393" s="9"/>
      <c r="H393" s="9"/>
      <c r="I393" s="9"/>
      <c r="J393" s="9"/>
      <c r="K393" s="9"/>
      <c r="L393" s="293"/>
      <c r="M393" s="293"/>
      <c r="N393" s="295"/>
      <c r="O393" s="293"/>
      <c r="P393" s="293"/>
      <c r="Q393" s="293"/>
      <c r="R393" s="9"/>
      <c r="S393" s="9"/>
      <c r="T393" s="9"/>
      <c r="U393" s="9"/>
      <c r="V393" s="9"/>
      <c r="W393" s="9"/>
      <c r="X393" s="9"/>
      <c r="Y393" s="9"/>
      <c r="Z393" s="9"/>
      <c r="AB393" s="198"/>
      <c r="AC393" s="198"/>
      <c r="AD393" s="198"/>
      <c r="AE393" s="198"/>
      <c r="AF393" s="198"/>
      <c r="AG393" s="198"/>
      <c r="AH393" s="198"/>
      <c r="AI393" s="198"/>
      <c r="AJ393" s="198"/>
      <c r="AK393" s="198"/>
      <c r="AL393" s="198"/>
      <c r="AM393" s="198"/>
      <c r="AN393" s="198"/>
      <c r="AO393" s="198"/>
      <c r="AP393" s="198"/>
      <c r="AQ393" s="198"/>
      <c r="AR393" s="198"/>
      <c r="AS393" s="198"/>
      <c r="AT393" s="198"/>
      <c r="AU393" s="198"/>
      <c r="AV393" s="198"/>
      <c r="AW393" s="198"/>
      <c r="AX393" s="198"/>
      <c r="AY393" s="198"/>
      <c r="AZ393" s="198"/>
      <c r="BA393" s="198"/>
      <c r="BB393" s="198"/>
      <c r="BC393" s="198"/>
      <c r="BD393" s="198"/>
      <c r="BE393" s="198"/>
      <c r="BF393" s="198"/>
      <c r="BG393" s="198"/>
      <c r="BH393" s="198"/>
      <c r="BI393" s="198"/>
      <c r="BJ393" s="198"/>
      <c r="BK393" s="198"/>
      <c r="BL393" s="198"/>
    </row>
    <row r="394" spans="1:64">
      <c r="A394" s="9"/>
      <c r="B394" s="9"/>
      <c r="C394" s="334" t="s">
        <v>160</v>
      </c>
      <c r="D394" s="334"/>
      <c r="E394" s="334"/>
      <c r="F394" s="334"/>
      <c r="G394" s="334"/>
      <c r="H394" s="9"/>
      <c r="I394" s="9"/>
      <c r="J394" s="9"/>
      <c r="K394" s="9"/>
      <c r="L394" s="344">
        <f t="shared" ref="L394:Q394" si="18">SUM(L395:L414)</f>
        <v>0</v>
      </c>
      <c r="M394" s="342">
        <f t="shared" si="18"/>
        <v>0.6657419876348567</v>
      </c>
      <c r="N394" s="35">
        <f t="shared" si="18"/>
        <v>0</v>
      </c>
      <c r="O394" s="35">
        <f t="shared" si="18"/>
        <v>0</v>
      </c>
      <c r="P394" s="35">
        <f t="shared" si="18"/>
        <v>0</v>
      </c>
      <c r="Q394" s="35">
        <f t="shared" si="18"/>
        <v>0</v>
      </c>
      <c r="R394" s="9"/>
      <c r="S394" s="9"/>
      <c r="T394" s="9"/>
      <c r="U394" s="9"/>
      <c r="V394" s="9"/>
      <c r="W394" s="9"/>
      <c r="X394" s="9"/>
      <c r="Y394" s="9"/>
      <c r="Z394" s="9"/>
      <c r="AA394" s="9"/>
      <c r="AB394" s="198"/>
      <c r="AC394" s="198"/>
      <c r="AD394" s="198"/>
      <c r="AE394" s="198"/>
      <c r="AF394" s="198"/>
      <c r="AG394" s="198"/>
      <c r="AH394" s="198"/>
      <c r="AI394" s="198"/>
      <c r="AJ394" s="198"/>
      <c r="AK394" s="198"/>
      <c r="AL394" s="198"/>
      <c r="AM394" s="198"/>
      <c r="AN394" s="198"/>
      <c r="AO394" s="198"/>
      <c r="AP394" s="198"/>
      <c r="AQ394" s="198"/>
      <c r="AR394" s="198"/>
      <c r="AS394" s="198"/>
      <c r="AT394" s="198"/>
      <c r="AU394" s="198"/>
      <c r="AV394" s="198"/>
      <c r="AW394" s="198"/>
      <c r="AX394" s="198"/>
      <c r="AY394" s="198"/>
      <c r="AZ394" s="198"/>
      <c r="BA394" s="198"/>
      <c r="BB394" s="198"/>
      <c r="BC394" s="198"/>
      <c r="BD394" s="198"/>
      <c r="BE394" s="198"/>
      <c r="BF394" s="198"/>
      <c r="BG394" s="198"/>
      <c r="BH394" s="198"/>
      <c r="BI394" s="198"/>
      <c r="BJ394" s="198"/>
      <c r="BK394" s="198"/>
      <c r="BL394" s="198"/>
    </row>
    <row r="395" spans="1:64" hidden="1" outlineLevel="1">
      <c r="A395" s="9"/>
      <c r="B395" s="9"/>
      <c r="C395" s="9"/>
      <c r="D395" s="127" t="str">
        <f>Asset1</f>
        <v>Secondary</v>
      </c>
      <c r="E395" s="9"/>
      <c r="F395" s="9"/>
      <c r="G395" s="9"/>
      <c r="H395" s="9"/>
      <c r="I395" s="9"/>
      <c r="J395" s="9"/>
      <c r="K395" s="9"/>
      <c r="L395" s="111">
        <f>IF(L$234&gt;0, IF(M$234=0,'Adjustment for previous period'!$G378, 0), 0)</f>
        <v>0</v>
      </c>
      <c r="M395" s="111">
        <f>IF(M$234&gt;0, IF(N$234=0,'Adjustment for previous period'!$G378, 0), 0)</f>
        <v>8.2840342812513512E-2</v>
      </c>
      <c r="N395" s="111">
        <f>IF(N$234&gt;0, IF(O$234=0,'Adjustment for previous period'!$G378, 0), 0)</f>
        <v>0</v>
      </c>
      <c r="O395" s="111">
        <f>IF(O$234&gt;0, IF(P$234=0,'Adjustment for previous period'!$G378, 0), 0)</f>
        <v>0</v>
      </c>
      <c r="P395" s="111">
        <f>IF(P$234&gt;0, IF(Q$234=0,'Adjustment for previous period'!$G378, 0), 0)</f>
        <v>0</v>
      </c>
      <c r="Q395" s="111">
        <f>IF(Q$234&gt;0, IF(R$234=0,'Adjustment for previous period'!$G378, 0), 0)</f>
        <v>0</v>
      </c>
      <c r="R395" s="9"/>
      <c r="S395" s="9"/>
      <c r="T395" s="9"/>
      <c r="U395" s="9"/>
      <c r="V395" s="9"/>
      <c r="W395" s="9"/>
      <c r="X395" s="9"/>
      <c r="Y395" s="9"/>
      <c r="Z395" s="9"/>
      <c r="AA395" s="9"/>
      <c r="AB395" s="198"/>
      <c r="AC395" s="198"/>
      <c r="AD395" s="198"/>
      <c r="AE395" s="198"/>
      <c r="AF395" s="198"/>
      <c r="AG395" s="198"/>
      <c r="AH395" s="198"/>
      <c r="AI395" s="198"/>
      <c r="AJ395" s="198"/>
      <c r="AK395" s="198"/>
      <c r="AL395" s="198"/>
      <c r="AM395" s="198"/>
      <c r="AN395" s="198"/>
      <c r="AO395" s="198"/>
      <c r="AP395" s="198"/>
      <c r="AQ395" s="198"/>
      <c r="AR395" s="198"/>
      <c r="AS395" s="198"/>
      <c r="AT395" s="198"/>
      <c r="AU395" s="198"/>
      <c r="AV395" s="198"/>
      <c r="AW395" s="198"/>
      <c r="AX395" s="198"/>
      <c r="AY395" s="198"/>
      <c r="AZ395" s="198"/>
      <c r="BA395" s="198"/>
      <c r="BB395" s="198"/>
      <c r="BC395" s="198"/>
      <c r="BD395" s="198"/>
      <c r="BE395" s="198"/>
      <c r="BF395" s="198"/>
      <c r="BG395" s="198"/>
      <c r="BH395" s="198"/>
      <c r="BI395" s="198"/>
      <c r="BJ395" s="198"/>
      <c r="BK395" s="198"/>
      <c r="BL395" s="198"/>
    </row>
    <row r="396" spans="1:64" hidden="1" outlineLevel="1">
      <c r="A396" s="9"/>
      <c r="B396" s="9"/>
      <c r="C396" s="9"/>
      <c r="D396" s="127" t="str">
        <f>Asset2</f>
        <v>Switchgear</v>
      </c>
      <c r="E396" s="9"/>
      <c r="F396" s="9"/>
      <c r="G396" s="9"/>
      <c r="H396" s="9"/>
      <c r="I396" s="9"/>
      <c r="J396" s="9"/>
      <c r="K396" s="9"/>
      <c r="L396" s="111">
        <f>IF(L$234&gt;0, IF(M$234=0,'Adjustment for previous period'!$G379, 0), 0)</f>
        <v>0</v>
      </c>
      <c r="M396" s="111">
        <f>IF(M$234&gt;0, IF(N$234=0,'Adjustment for previous period'!$G379, 0), 0)</f>
        <v>0.36741665183803462</v>
      </c>
      <c r="N396" s="111">
        <f>IF(N$234&gt;0, IF(O$234=0,'Adjustment for previous period'!$G379, 0), 0)</f>
        <v>0</v>
      </c>
      <c r="O396" s="111">
        <f>IF(O$234&gt;0, IF(P$234=0,'Adjustment for previous period'!$G379, 0), 0)</f>
        <v>0</v>
      </c>
      <c r="P396" s="111">
        <f>IF(P$234&gt;0, IF(Q$234=0,'Adjustment for previous period'!$G379, 0), 0)</f>
        <v>0</v>
      </c>
      <c r="Q396" s="111">
        <f>IF(Q$234&gt;0, IF(R$234=0,'Adjustment for previous period'!$G379, 0), 0)</f>
        <v>0</v>
      </c>
      <c r="R396" s="9"/>
      <c r="S396" s="9"/>
      <c r="T396" s="9"/>
      <c r="U396" s="9"/>
      <c r="V396" s="9"/>
      <c r="W396" s="9"/>
      <c r="X396" s="9"/>
      <c r="Y396" s="9"/>
      <c r="Z396" s="9"/>
      <c r="AA396" s="9"/>
      <c r="AB396" s="198"/>
      <c r="AC396" s="198"/>
      <c r="AD396" s="198"/>
      <c r="AE396" s="198"/>
      <c r="AF396" s="198"/>
      <c r="AG396" s="198"/>
      <c r="AH396" s="198"/>
      <c r="AI396" s="198"/>
      <c r="AJ396" s="198"/>
      <c r="AK396" s="198"/>
      <c r="AL396" s="198"/>
      <c r="AM396" s="198"/>
      <c r="AN396" s="198"/>
      <c r="AO396" s="198"/>
      <c r="AP396" s="198"/>
      <c r="AQ396" s="198"/>
      <c r="AR396" s="198"/>
      <c r="AS396" s="198"/>
      <c r="AT396" s="198"/>
      <c r="AU396" s="198"/>
      <c r="AV396" s="198"/>
      <c r="AW396" s="198"/>
      <c r="AX396" s="198"/>
      <c r="AY396" s="198"/>
      <c r="AZ396" s="198"/>
      <c r="BA396" s="198"/>
      <c r="BB396" s="198"/>
      <c r="BC396" s="198"/>
      <c r="BD396" s="198"/>
      <c r="BE396" s="198"/>
      <c r="BF396" s="198"/>
      <c r="BG396" s="198"/>
      <c r="BH396" s="198"/>
      <c r="BI396" s="198"/>
      <c r="BJ396" s="198"/>
      <c r="BK396" s="198"/>
      <c r="BL396" s="198"/>
    </row>
    <row r="397" spans="1:64" hidden="1" outlineLevel="1">
      <c r="A397" s="9"/>
      <c r="B397" s="9"/>
      <c r="C397" s="9"/>
      <c r="D397" s="127" t="str">
        <f>Asset3</f>
        <v>Transformers</v>
      </c>
      <c r="E397" s="9"/>
      <c r="F397" s="9"/>
      <c r="G397" s="9"/>
      <c r="H397" s="9"/>
      <c r="I397" s="9"/>
      <c r="J397" s="9"/>
      <c r="K397" s="9"/>
      <c r="L397" s="111">
        <f>IF(L$234&gt;0, IF(M$234=0,'Adjustment for previous period'!$G380, 0), 0)</f>
        <v>0</v>
      </c>
      <c r="M397" s="111">
        <f>IF(M$234&gt;0, IF(N$234=0,'Adjustment for previous period'!$G380, 0), 0)</f>
        <v>7.2390413786939334E-2</v>
      </c>
      <c r="N397" s="111">
        <f>IF(N$234&gt;0, IF(O$234=0,'Adjustment for previous period'!$G380, 0), 0)</f>
        <v>0</v>
      </c>
      <c r="O397" s="111">
        <f>IF(O$234&gt;0, IF(P$234=0,'Adjustment for previous period'!$G380, 0), 0)</f>
        <v>0</v>
      </c>
      <c r="P397" s="111">
        <f>IF(P$234&gt;0, IF(Q$234=0,'Adjustment for previous period'!$G380, 0), 0)</f>
        <v>0</v>
      </c>
      <c r="Q397" s="111">
        <f>IF(Q$234&gt;0, IF(R$234=0,'Adjustment for previous period'!$G380, 0), 0)</f>
        <v>0</v>
      </c>
      <c r="R397" s="9"/>
      <c r="S397" s="9"/>
      <c r="T397" s="9"/>
      <c r="U397" s="9"/>
      <c r="V397" s="9"/>
      <c r="W397" s="9"/>
      <c r="X397" s="9"/>
      <c r="Y397" s="9"/>
      <c r="Z397" s="9"/>
      <c r="AA397" s="9"/>
      <c r="AB397" s="198"/>
      <c r="AC397" s="198"/>
      <c r="AD397" s="198"/>
      <c r="AE397" s="198"/>
      <c r="AF397" s="198"/>
      <c r="AG397" s="198"/>
      <c r="AH397" s="198"/>
      <c r="AI397" s="198"/>
      <c r="AJ397" s="198"/>
      <c r="AK397" s="198"/>
      <c r="AL397" s="198"/>
      <c r="AM397" s="198"/>
      <c r="AN397" s="198"/>
      <c r="AO397" s="198"/>
      <c r="AP397" s="198"/>
      <c r="AQ397" s="198"/>
      <c r="AR397" s="198"/>
      <c r="AS397" s="198"/>
      <c r="AT397" s="198"/>
      <c r="AU397" s="198"/>
      <c r="AV397" s="198"/>
      <c r="AW397" s="198"/>
      <c r="AX397" s="198"/>
      <c r="AY397" s="198"/>
      <c r="AZ397" s="198"/>
      <c r="BA397" s="198"/>
      <c r="BB397" s="198"/>
      <c r="BC397" s="198"/>
      <c r="BD397" s="198"/>
      <c r="BE397" s="198"/>
      <c r="BF397" s="198"/>
      <c r="BG397" s="198"/>
      <c r="BH397" s="198"/>
      <c r="BI397" s="198"/>
      <c r="BJ397" s="198"/>
      <c r="BK397" s="198"/>
      <c r="BL397" s="198"/>
    </row>
    <row r="398" spans="1:64" hidden="1" outlineLevel="1">
      <c r="A398" s="9"/>
      <c r="B398" s="9"/>
      <c r="C398" s="9"/>
      <c r="D398" s="127" t="str">
        <f>Asset4</f>
        <v>Reactive</v>
      </c>
      <c r="E398" s="9"/>
      <c r="F398" s="9"/>
      <c r="G398" s="9"/>
      <c r="H398" s="9"/>
      <c r="I398" s="9"/>
      <c r="J398" s="9"/>
      <c r="K398" s="9"/>
      <c r="L398" s="111">
        <f>IF(L$234&gt;0, IF(M$234=0,'Adjustment for previous period'!$G381, 0), 0)</f>
        <v>0</v>
      </c>
      <c r="M398" s="111">
        <f>IF(M$234&gt;0, IF(N$234=0,'Adjustment for previous period'!$G381, 0), 0)</f>
        <v>0.1116187752037483</v>
      </c>
      <c r="N398" s="111">
        <f>IF(N$234&gt;0, IF(O$234=0,'Adjustment for previous period'!$G381, 0), 0)</f>
        <v>0</v>
      </c>
      <c r="O398" s="111">
        <f>IF(O$234&gt;0, IF(P$234=0,'Adjustment for previous period'!$G381, 0), 0)</f>
        <v>0</v>
      </c>
      <c r="P398" s="111">
        <f>IF(P$234&gt;0, IF(Q$234=0,'Adjustment for previous period'!$G381, 0), 0)</f>
        <v>0</v>
      </c>
      <c r="Q398" s="111">
        <f>IF(Q$234&gt;0, IF(R$234=0,'Adjustment for previous period'!$G381, 0), 0)</f>
        <v>0</v>
      </c>
      <c r="R398" s="9"/>
      <c r="S398" s="9"/>
      <c r="T398" s="9"/>
      <c r="U398" s="9"/>
      <c r="V398" s="9"/>
      <c r="W398" s="9"/>
      <c r="X398" s="9"/>
      <c r="Y398" s="9"/>
      <c r="Z398" s="9"/>
      <c r="AA398" s="9"/>
      <c r="AB398" s="198"/>
      <c r="AC398" s="198"/>
      <c r="AD398" s="198"/>
      <c r="AE398" s="198"/>
      <c r="AF398" s="198"/>
      <c r="AG398" s="198"/>
      <c r="AH398" s="198"/>
      <c r="AI398" s="198"/>
      <c r="AJ398" s="198"/>
      <c r="AK398" s="198"/>
      <c r="AL398" s="198"/>
      <c r="AM398" s="198"/>
      <c r="AN398" s="198"/>
      <c r="AO398" s="198"/>
      <c r="AP398" s="198"/>
      <c r="AQ398" s="198"/>
      <c r="AR398" s="198"/>
      <c r="AS398" s="198"/>
      <c r="AT398" s="198"/>
      <c r="AU398" s="198"/>
      <c r="AV398" s="198"/>
      <c r="AW398" s="198"/>
      <c r="AX398" s="198"/>
      <c r="AY398" s="198"/>
      <c r="AZ398" s="198"/>
      <c r="BA398" s="198"/>
      <c r="BB398" s="198"/>
      <c r="BC398" s="198"/>
      <c r="BD398" s="198"/>
      <c r="BE398" s="198"/>
      <c r="BF398" s="198"/>
      <c r="BG398" s="198"/>
      <c r="BH398" s="198"/>
      <c r="BI398" s="198"/>
      <c r="BJ398" s="198"/>
      <c r="BK398" s="198"/>
      <c r="BL398" s="198"/>
    </row>
    <row r="399" spans="1:64" hidden="1" outlineLevel="1">
      <c r="A399" s="9"/>
      <c r="B399" s="9"/>
      <c r="C399" s="9"/>
      <c r="D399" s="127" t="str">
        <f>Asset5</f>
        <v>Towers and Conductor</v>
      </c>
      <c r="E399" s="9"/>
      <c r="F399" s="9"/>
      <c r="G399" s="9"/>
      <c r="H399" s="9"/>
      <c r="I399" s="9"/>
      <c r="J399" s="9"/>
      <c r="K399" s="9"/>
      <c r="L399" s="111">
        <f>IF(L$234&gt;0, IF(M$234=0,'Adjustment for previous period'!$G382, 0), 0)</f>
        <v>0</v>
      </c>
      <c r="M399" s="111">
        <f>IF(M$234&gt;0, IF(N$234=0,'Adjustment for previous period'!$G382, 0), 0)</f>
        <v>4.062234790419339E-3</v>
      </c>
      <c r="N399" s="111">
        <f>IF(N$234&gt;0, IF(O$234=0,'Adjustment for previous period'!$G382, 0), 0)</f>
        <v>0</v>
      </c>
      <c r="O399" s="111">
        <f>IF(O$234&gt;0, IF(P$234=0,'Adjustment for previous period'!$G382, 0), 0)</f>
        <v>0</v>
      </c>
      <c r="P399" s="111">
        <f>IF(P$234&gt;0, IF(Q$234=0,'Adjustment for previous period'!$G382, 0), 0)</f>
        <v>0</v>
      </c>
      <c r="Q399" s="111">
        <f>IF(Q$234&gt;0, IF(R$234=0,'Adjustment for previous period'!$G382, 0), 0)</f>
        <v>0</v>
      </c>
      <c r="R399" s="9"/>
      <c r="S399" s="9"/>
      <c r="T399" s="9"/>
      <c r="U399" s="9"/>
      <c r="V399" s="9"/>
      <c r="W399" s="9"/>
      <c r="X399" s="9"/>
      <c r="Y399" s="9"/>
      <c r="Z399" s="9"/>
      <c r="AA399" s="9"/>
      <c r="AB399" s="198"/>
      <c r="AC399" s="198"/>
      <c r="AD399" s="198"/>
      <c r="AE399" s="198"/>
      <c r="AF399" s="198"/>
      <c r="AG399" s="198"/>
      <c r="AH399" s="198"/>
      <c r="AI399" s="198"/>
      <c r="AJ399" s="198"/>
      <c r="AK399" s="198"/>
      <c r="AL399" s="198"/>
      <c r="AM399" s="198"/>
      <c r="AN399" s="198"/>
      <c r="AO399" s="198"/>
      <c r="AP399" s="198"/>
      <c r="AQ399" s="198"/>
      <c r="AR399" s="198"/>
      <c r="AS399" s="198"/>
      <c r="AT399" s="198"/>
      <c r="AU399" s="198"/>
      <c r="AV399" s="198"/>
      <c r="AW399" s="198"/>
      <c r="AX399" s="198"/>
      <c r="AY399" s="198"/>
      <c r="AZ399" s="198"/>
      <c r="BA399" s="198"/>
      <c r="BB399" s="198"/>
      <c r="BC399" s="198"/>
      <c r="BD399" s="198"/>
      <c r="BE399" s="198"/>
      <c r="BF399" s="198"/>
      <c r="BG399" s="198"/>
      <c r="BH399" s="198"/>
      <c r="BI399" s="198"/>
      <c r="BJ399" s="198"/>
      <c r="BK399" s="198"/>
      <c r="BL399" s="198"/>
    </row>
    <row r="400" spans="1:64" hidden="1" outlineLevel="1">
      <c r="A400" s="9"/>
      <c r="B400" s="9"/>
      <c r="C400" s="9"/>
      <c r="D400" s="127" t="str">
        <f>Asset6</f>
        <v>Establishment</v>
      </c>
      <c r="E400" s="9"/>
      <c r="F400" s="9"/>
      <c r="G400" s="9"/>
      <c r="H400" s="9"/>
      <c r="I400" s="9"/>
      <c r="J400" s="9"/>
      <c r="K400" s="9"/>
      <c r="L400" s="111">
        <f>IF(L$234&gt;0, IF(M$234=0,'Adjustment for previous period'!$G383, 0), 0)</f>
        <v>0</v>
      </c>
      <c r="M400" s="111">
        <f>IF(M$234&gt;0, IF(N$234=0,'Adjustment for previous period'!$G383, 0), 0)</f>
        <v>2.28273309182212E-2</v>
      </c>
      <c r="N400" s="111">
        <f>IF(N$234&gt;0, IF(O$234=0,'Adjustment for previous period'!$G383, 0), 0)</f>
        <v>0</v>
      </c>
      <c r="O400" s="111">
        <f>IF(O$234&gt;0, IF(P$234=0,'Adjustment for previous period'!$G383, 0), 0)</f>
        <v>0</v>
      </c>
      <c r="P400" s="111">
        <f>IF(P$234&gt;0, IF(Q$234=0,'Adjustment for previous period'!$G383, 0), 0)</f>
        <v>0</v>
      </c>
      <c r="Q400" s="111">
        <f>IF(Q$234&gt;0, IF(R$234=0,'Adjustment for previous period'!$G383, 0), 0)</f>
        <v>0</v>
      </c>
      <c r="R400" s="9"/>
      <c r="S400" s="9"/>
      <c r="T400" s="9"/>
      <c r="U400" s="9"/>
      <c r="V400" s="9"/>
      <c r="W400" s="9"/>
      <c r="X400" s="9"/>
      <c r="Y400" s="9"/>
      <c r="Z400" s="9"/>
      <c r="AA400" s="9"/>
      <c r="AB400" s="198"/>
      <c r="AC400" s="198"/>
      <c r="AD400" s="198"/>
      <c r="AE400" s="198"/>
      <c r="AF400" s="198"/>
      <c r="AG400" s="198"/>
      <c r="AH400" s="198"/>
      <c r="AI400" s="198"/>
      <c r="AJ400" s="198"/>
      <c r="AK400" s="198"/>
      <c r="AL400" s="198"/>
      <c r="AM400" s="198"/>
      <c r="AN400" s="198"/>
      <c r="AO400" s="198"/>
      <c r="AP400" s="198"/>
      <c r="AQ400" s="198"/>
      <c r="AR400" s="198"/>
      <c r="AS400" s="198"/>
      <c r="AT400" s="198"/>
      <c r="AU400" s="198"/>
      <c r="AV400" s="198"/>
      <c r="AW400" s="198"/>
      <c r="AX400" s="198"/>
      <c r="AY400" s="198"/>
      <c r="AZ400" s="198"/>
      <c r="BA400" s="198"/>
      <c r="BB400" s="198"/>
      <c r="BC400" s="198"/>
      <c r="BD400" s="198"/>
      <c r="BE400" s="198"/>
      <c r="BF400" s="198"/>
      <c r="BG400" s="198"/>
      <c r="BH400" s="198"/>
      <c r="BI400" s="198"/>
      <c r="BJ400" s="198"/>
      <c r="BK400" s="198"/>
      <c r="BL400" s="198"/>
    </row>
    <row r="401" spans="1:64" hidden="1" outlineLevel="1">
      <c r="A401" s="9"/>
      <c r="B401" s="9"/>
      <c r="C401" s="9"/>
      <c r="D401" s="127" t="str">
        <f>Asset7</f>
        <v>Communications</v>
      </c>
      <c r="E401" s="9"/>
      <c r="F401" s="9"/>
      <c r="G401" s="9"/>
      <c r="H401" s="9"/>
      <c r="I401" s="9"/>
      <c r="J401" s="9"/>
      <c r="K401" s="9"/>
      <c r="L401" s="111">
        <f>IF(L$234&gt;0, IF(M$234=0,'Adjustment for previous period'!$G384, 0), 0)</f>
        <v>0</v>
      </c>
      <c r="M401" s="111">
        <f>IF(M$234&gt;0, IF(N$234=0,'Adjustment for previous period'!$G384, 0), 0)</f>
        <v>4.5862382849803929E-3</v>
      </c>
      <c r="N401" s="111">
        <f>IF(N$234&gt;0, IF(O$234=0,'Adjustment for previous period'!$G384, 0), 0)</f>
        <v>0</v>
      </c>
      <c r="O401" s="111">
        <f>IF(O$234&gt;0, IF(P$234=0,'Adjustment for previous period'!$G384, 0), 0)</f>
        <v>0</v>
      </c>
      <c r="P401" s="111">
        <f>IF(P$234&gt;0, IF(Q$234=0,'Adjustment for previous period'!$G384, 0), 0)</f>
        <v>0</v>
      </c>
      <c r="Q401" s="111">
        <f>IF(Q$234&gt;0, IF(R$234=0,'Adjustment for previous period'!$G384, 0), 0)</f>
        <v>0</v>
      </c>
      <c r="R401" s="9"/>
      <c r="S401" s="9"/>
      <c r="T401" s="9"/>
      <c r="U401" s="9"/>
      <c r="V401" s="9"/>
      <c r="W401" s="9"/>
      <c r="X401" s="9"/>
      <c r="Y401" s="9"/>
      <c r="Z401" s="9"/>
      <c r="AA401" s="9"/>
      <c r="AB401" s="198"/>
      <c r="AC401" s="198"/>
      <c r="AD401" s="198"/>
      <c r="AE401" s="198"/>
      <c r="AF401" s="198"/>
      <c r="AG401" s="198"/>
      <c r="AH401" s="198"/>
      <c r="AI401" s="198"/>
      <c r="AJ401" s="198"/>
      <c r="AK401" s="198"/>
      <c r="AL401" s="198"/>
      <c r="AM401" s="198"/>
      <c r="AN401" s="198"/>
      <c r="AO401" s="198"/>
      <c r="AP401" s="198"/>
      <c r="AQ401" s="198"/>
      <c r="AR401" s="198"/>
      <c r="AS401" s="198"/>
      <c r="AT401" s="198"/>
      <c r="AU401" s="198"/>
      <c r="AV401" s="198"/>
      <c r="AW401" s="198"/>
      <c r="AX401" s="198"/>
      <c r="AY401" s="198"/>
      <c r="AZ401" s="198"/>
      <c r="BA401" s="198"/>
      <c r="BB401" s="198"/>
      <c r="BC401" s="198"/>
      <c r="BD401" s="198"/>
      <c r="BE401" s="198"/>
      <c r="BF401" s="198"/>
      <c r="BG401" s="198"/>
      <c r="BH401" s="198"/>
      <c r="BI401" s="198"/>
      <c r="BJ401" s="198"/>
      <c r="BK401" s="198"/>
      <c r="BL401" s="198"/>
    </row>
    <row r="402" spans="1:64" hidden="1" outlineLevel="1">
      <c r="A402" s="9"/>
      <c r="B402" s="9"/>
      <c r="C402" s="9"/>
      <c r="D402" s="127" t="str">
        <f>Asset8</f>
        <v>Inventory</v>
      </c>
      <c r="E402" s="9"/>
      <c r="F402" s="9"/>
      <c r="G402" s="9"/>
      <c r="H402" s="9"/>
      <c r="I402" s="9"/>
      <c r="J402" s="9"/>
      <c r="K402" s="9"/>
      <c r="L402" s="111">
        <f>IF(L$234&gt;0, IF(M$234=0,'Adjustment for previous period'!$G385, 0), 0)</f>
        <v>0</v>
      </c>
      <c r="M402" s="111">
        <f>IF(M$234&gt;0, IF(N$234=0,'Adjustment for previous period'!$G385, 0), 0)</f>
        <v>0</v>
      </c>
      <c r="N402" s="111">
        <f>IF(N$234&gt;0, IF(O$234=0,'Adjustment for previous period'!$G385, 0), 0)</f>
        <v>0</v>
      </c>
      <c r="O402" s="111">
        <f>IF(O$234&gt;0, IF(P$234=0,'Adjustment for previous period'!$G385, 0), 0)</f>
        <v>0</v>
      </c>
      <c r="P402" s="111">
        <f>IF(P$234&gt;0, IF(Q$234=0,'Adjustment for previous period'!$G385, 0), 0)</f>
        <v>0</v>
      </c>
      <c r="Q402" s="111">
        <f>IF(Q$234&gt;0, IF(R$234=0,'Adjustment for previous period'!$G385, 0), 0)</f>
        <v>0</v>
      </c>
      <c r="R402" s="9"/>
      <c r="S402" s="9"/>
      <c r="T402" s="9"/>
      <c r="U402" s="9"/>
      <c r="V402" s="9"/>
      <c r="W402" s="9"/>
      <c r="X402" s="9"/>
      <c r="Y402" s="9"/>
      <c r="Z402" s="9"/>
      <c r="AA402" s="9"/>
      <c r="AB402" s="198"/>
      <c r="AC402" s="198"/>
      <c r="AD402" s="198"/>
      <c r="AE402" s="198"/>
      <c r="AF402" s="198"/>
      <c r="AG402" s="198"/>
      <c r="AH402" s="198"/>
      <c r="AI402" s="198"/>
      <c r="AJ402" s="198"/>
      <c r="AK402" s="198"/>
      <c r="AL402" s="198"/>
      <c r="AM402" s="198"/>
      <c r="AN402" s="198"/>
      <c r="AO402" s="198"/>
      <c r="AP402" s="198"/>
      <c r="AQ402" s="198"/>
      <c r="AR402" s="198"/>
      <c r="AS402" s="198"/>
      <c r="AT402" s="198"/>
      <c r="AU402" s="198"/>
      <c r="AV402" s="198"/>
      <c r="AW402" s="198"/>
      <c r="AX402" s="198"/>
      <c r="AY402" s="198"/>
      <c r="AZ402" s="198"/>
      <c r="BA402" s="198"/>
      <c r="BB402" s="198"/>
      <c r="BC402" s="198"/>
      <c r="BD402" s="198"/>
      <c r="BE402" s="198"/>
      <c r="BF402" s="198"/>
      <c r="BG402" s="198"/>
      <c r="BH402" s="198"/>
      <c r="BI402" s="198"/>
      <c r="BJ402" s="198"/>
      <c r="BK402" s="198"/>
      <c r="BL402" s="198"/>
    </row>
    <row r="403" spans="1:64" hidden="1" outlineLevel="1">
      <c r="A403" s="9"/>
      <c r="B403" s="9"/>
      <c r="C403" s="9"/>
      <c r="D403" s="127" t="str">
        <f>Asset9</f>
        <v>IT</v>
      </c>
      <c r="E403" s="9"/>
      <c r="F403" s="9"/>
      <c r="G403" s="9"/>
      <c r="H403" s="9"/>
      <c r="I403" s="9"/>
      <c r="J403" s="9"/>
      <c r="K403" s="9"/>
      <c r="L403" s="111">
        <f>IF(L$234&gt;0, IF(M$234=0,'Adjustment for previous period'!$G386, 0), 0)</f>
        <v>0</v>
      </c>
      <c r="M403" s="111">
        <f>IF(M$234&gt;0, IF(N$234=0,'Adjustment for previous period'!$G386, 0), 0)</f>
        <v>0</v>
      </c>
      <c r="N403" s="111">
        <f>IF(N$234&gt;0, IF(O$234=0,'Adjustment for previous period'!$G386, 0), 0)</f>
        <v>0</v>
      </c>
      <c r="O403" s="111">
        <f>IF(O$234&gt;0, IF(P$234=0,'Adjustment for previous period'!$G386, 0), 0)</f>
        <v>0</v>
      </c>
      <c r="P403" s="111">
        <f>IF(P$234&gt;0, IF(Q$234=0,'Adjustment for previous period'!$G386, 0), 0)</f>
        <v>0</v>
      </c>
      <c r="Q403" s="111">
        <f>IF(Q$234&gt;0, IF(R$234=0,'Adjustment for previous period'!$G386, 0), 0)</f>
        <v>0</v>
      </c>
      <c r="R403" s="9"/>
      <c r="S403" s="9"/>
      <c r="T403" s="9"/>
      <c r="U403" s="9"/>
      <c r="V403" s="9"/>
      <c r="W403" s="9"/>
      <c r="X403" s="9"/>
      <c r="Y403" s="9"/>
      <c r="Z403" s="9"/>
      <c r="AA403" s="9"/>
      <c r="AB403" s="198"/>
      <c r="AC403" s="198"/>
      <c r="AD403" s="198"/>
      <c r="AE403" s="198"/>
      <c r="AF403" s="198"/>
      <c r="AG403" s="198"/>
      <c r="AH403" s="198"/>
      <c r="AI403" s="198"/>
      <c r="AJ403" s="198"/>
      <c r="AK403" s="198"/>
      <c r="AL403" s="198"/>
      <c r="AM403" s="198"/>
      <c r="AN403" s="198"/>
      <c r="AO403" s="198"/>
      <c r="AP403" s="198"/>
      <c r="AQ403" s="198"/>
      <c r="AR403" s="198"/>
      <c r="AS403" s="198"/>
      <c r="AT403" s="198"/>
      <c r="AU403" s="198"/>
      <c r="AV403" s="198"/>
      <c r="AW403" s="198"/>
      <c r="AX403" s="198"/>
      <c r="AY403" s="198"/>
      <c r="AZ403" s="198"/>
      <c r="BA403" s="198"/>
      <c r="BB403" s="198"/>
      <c r="BC403" s="198"/>
      <c r="BD403" s="198"/>
      <c r="BE403" s="198"/>
      <c r="BF403" s="198"/>
      <c r="BG403" s="198"/>
      <c r="BH403" s="198"/>
      <c r="BI403" s="198"/>
      <c r="BJ403" s="198"/>
      <c r="BK403" s="198"/>
      <c r="BL403" s="198"/>
    </row>
    <row r="404" spans="1:64" hidden="1" outlineLevel="1">
      <c r="A404" s="9"/>
      <c r="B404" s="9"/>
      <c r="C404" s="9"/>
      <c r="D404" s="127" t="str">
        <f>Asset10</f>
        <v>Vehicles</v>
      </c>
      <c r="E404" s="9"/>
      <c r="F404" s="9"/>
      <c r="G404" s="9"/>
      <c r="H404" s="9"/>
      <c r="I404" s="9"/>
      <c r="J404" s="9"/>
      <c r="K404" s="9"/>
      <c r="L404" s="111">
        <f>IF(L$234&gt;0, IF(M$234=0,'Adjustment for previous period'!$G387, 0), 0)</f>
        <v>0</v>
      </c>
      <c r="M404" s="111">
        <f>IF(M$234&gt;0, IF(N$234=0,'Adjustment for previous period'!$G387, 0), 0)</f>
        <v>0</v>
      </c>
      <c r="N404" s="111">
        <f>IF(N$234&gt;0, IF(O$234=0,'Adjustment for previous period'!$G387, 0), 0)</f>
        <v>0</v>
      </c>
      <c r="O404" s="111">
        <f>IF(O$234&gt;0, IF(P$234=0,'Adjustment for previous period'!$G387, 0), 0)</f>
        <v>0</v>
      </c>
      <c r="P404" s="111">
        <f>IF(P$234&gt;0, IF(Q$234=0,'Adjustment for previous period'!$G387, 0), 0)</f>
        <v>0</v>
      </c>
      <c r="Q404" s="111">
        <f>IF(Q$234&gt;0, IF(R$234=0,'Adjustment for previous period'!$G387, 0), 0)</f>
        <v>0</v>
      </c>
      <c r="R404" s="9"/>
      <c r="S404" s="9"/>
      <c r="T404" s="9"/>
      <c r="U404" s="9"/>
      <c r="V404" s="9"/>
      <c r="W404" s="9"/>
      <c r="X404" s="9"/>
      <c r="Y404" s="9"/>
      <c r="Z404" s="9"/>
      <c r="AA404" s="9"/>
      <c r="AB404" s="198"/>
      <c r="AC404" s="198"/>
      <c r="AD404" s="198"/>
      <c r="AE404" s="198"/>
      <c r="AF404" s="198"/>
      <c r="AG404" s="198"/>
      <c r="AH404" s="198"/>
      <c r="AI404" s="198"/>
      <c r="AJ404" s="198"/>
      <c r="AK404" s="198"/>
      <c r="AL404" s="198"/>
      <c r="AM404" s="198"/>
      <c r="AN404" s="198"/>
      <c r="AO404" s="198"/>
      <c r="AP404" s="198"/>
      <c r="AQ404" s="198"/>
      <c r="AR404" s="198"/>
      <c r="AS404" s="198"/>
      <c r="AT404" s="198"/>
      <c r="AU404" s="198"/>
      <c r="AV404" s="198"/>
      <c r="AW404" s="198"/>
      <c r="AX404" s="198"/>
      <c r="AY404" s="198"/>
      <c r="AZ404" s="198"/>
      <c r="BA404" s="198"/>
      <c r="BB404" s="198"/>
      <c r="BC404" s="198"/>
      <c r="BD404" s="198"/>
      <c r="BE404" s="198"/>
      <c r="BF404" s="198"/>
      <c r="BG404" s="198"/>
      <c r="BH404" s="198"/>
      <c r="BI404" s="198"/>
      <c r="BJ404" s="198"/>
      <c r="BK404" s="198"/>
      <c r="BL404" s="198"/>
    </row>
    <row r="405" spans="1:64" hidden="1" outlineLevel="1">
      <c r="A405" s="9"/>
      <c r="B405" s="9"/>
      <c r="C405" s="9"/>
      <c r="D405" s="127" t="str">
        <f>Asset11</f>
        <v>other</v>
      </c>
      <c r="E405" s="9"/>
      <c r="F405" s="9"/>
      <c r="G405" s="9"/>
      <c r="H405" s="9"/>
      <c r="I405" s="9"/>
      <c r="J405" s="9"/>
      <c r="K405" s="9"/>
      <c r="L405" s="111">
        <f>IF(L$234&gt;0, IF(M$234=0,'Adjustment for previous period'!$G388, 0), 0)</f>
        <v>0</v>
      </c>
      <c r="M405" s="111">
        <f>IF(M$234&gt;0, IF(N$234=0,'Adjustment for previous period'!$G388, 0), 0)</f>
        <v>0</v>
      </c>
      <c r="N405" s="111">
        <f>IF(N$234&gt;0, IF(O$234=0,'Adjustment for previous period'!$G388, 0), 0)</f>
        <v>0</v>
      </c>
      <c r="O405" s="111">
        <f>IF(O$234&gt;0, IF(P$234=0,'Adjustment for previous period'!$G388, 0), 0)</f>
        <v>0</v>
      </c>
      <c r="P405" s="111">
        <f>IF(P$234&gt;0, IF(Q$234=0,'Adjustment for previous period'!$G388, 0), 0)</f>
        <v>0</v>
      </c>
      <c r="Q405" s="111">
        <f>IF(Q$234&gt;0, IF(R$234=0,'Adjustment for previous period'!$G388, 0), 0)</f>
        <v>0</v>
      </c>
      <c r="R405" s="9"/>
      <c r="S405" s="9"/>
      <c r="T405" s="9"/>
      <c r="U405" s="9"/>
      <c r="V405" s="9"/>
      <c r="W405" s="9"/>
      <c r="X405" s="9"/>
      <c r="Y405" s="9"/>
      <c r="Z405" s="9"/>
      <c r="AA405" s="9"/>
      <c r="AB405" s="198"/>
      <c r="AC405" s="198"/>
      <c r="AD405" s="198"/>
      <c r="AE405" s="198"/>
      <c r="AF405" s="198"/>
      <c r="AG405" s="198"/>
      <c r="AH405" s="198"/>
      <c r="AI405" s="198"/>
      <c r="AJ405" s="198"/>
      <c r="AK405" s="198"/>
      <c r="AL405" s="198"/>
      <c r="AM405" s="198"/>
      <c r="AN405" s="198"/>
      <c r="AO405" s="198"/>
      <c r="AP405" s="198"/>
      <c r="AQ405" s="198"/>
      <c r="AR405" s="198"/>
      <c r="AS405" s="198"/>
      <c r="AT405" s="198"/>
      <c r="AU405" s="198"/>
      <c r="AV405" s="198"/>
      <c r="AW405" s="198"/>
      <c r="AX405" s="198"/>
      <c r="AY405" s="198"/>
      <c r="AZ405" s="198"/>
      <c r="BA405" s="198"/>
      <c r="BB405" s="198"/>
      <c r="BC405" s="198"/>
      <c r="BD405" s="198"/>
      <c r="BE405" s="198"/>
      <c r="BF405" s="198"/>
      <c r="BG405" s="198"/>
      <c r="BH405" s="198"/>
      <c r="BI405" s="198"/>
      <c r="BJ405" s="198"/>
      <c r="BK405" s="198"/>
      <c r="BL405" s="198"/>
    </row>
    <row r="406" spans="1:64" hidden="1" outlineLevel="1">
      <c r="A406" s="9"/>
      <c r="B406" s="9"/>
      <c r="C406" s="9"/>
      <c r="D406" s="127" t="str">
        <f>Asset12</f>
        <v>premises</v>
      </c>
      <c r="E406" s="9"/>
      <c r="F406" s="9"/>
      <c r="G406" s="9"/>
      <c r="H406" s="9"/>
      <c r="I406" s="9"/>
      <c r="J406" s="9"/>
      <c r="K406" s="9"/>
      <c r="L406" s="111">
        <f>IF(L$234&gt;0, IF(M$234=0,'Adjustment for previous period'!$G389, 0), 0)</f>
        <v>0</v>
      </c>
      <c r="M406" s="111">
        <f>IF(M$234&gt;0, IF(N$234=0,'Adjustment for previous period'!$G389, 0), 0)</f>
        <v>0</v>
      </c>
      <c r="N406" s="111">
        <f>IF(N$234&gt;0, IF(O$234=0,'Adjustment for previous period'!$G389, 0), 0)</f>
        <v>0</v>
      </c>
      <c r="O406" s="111">
        <f>IF(O$234&gt;0, IF(P$234=0,'Adjustment for previous period'!$G389, 0), 0)</f>
        <v>0</v>
      </c>
      <c r="P406" s="111">
        <f>IF(P$234&gt;0, IF(Q$234=0,'Adjustment for previous period'!$G389, 0), 0)</f>
        <v>0</v>
      </c>
      <c r="Q406" s="111">
        <f>IF(Q$234&gt;0, IF(R$234=0,'Adjustment for previous period'!$G389, 0), 0)</f>
        <v>0</v>
      </c>
      <c r="R406" s="9"/>
      <c r="S406" s="9"/>
      <c r="T406" s="9"/>
      <c r="U406" s="9"/>
      <c r="V406" s="9"/>
      <c r="W406" s="9"/>
      <c r="X406" s="9"/>
      <c r="Y406" s="9"/>
      <c r="Z406" s="9"/>
      <c r="AA406" s="9"/>
      <c r="AB406" s="198"/>
      <c r="AC406" s="198"/>
      <c r="AD406" s="198"/>
      <c r="AE406" s="198"/>
      <c r="AF406" s="198"/>
      <c r="AG406" s="198"/>
      <c r="AH406" s="198"/>
      <c r="AI406" s="198"/>
      <c r="AJ406" s="198"/>
      <c r="AK406" s="198"/>
      <c r="AL406" s="198"/>
      <c r="AM406" s="198"/>
      <c r="AN406" s="198"/>
      <c r="AO406" s="198"/>
      <c r="AP406" s="198"/>
      <c r="AQ406" s="198"/>
      <c r="AR406" s="198"/>
      <c r="AS406" s="198"/>
      <c r="AT406" s="198"/>
      <c r="AU406" s="198"/>
      <c r="AV406" s="198"/>
      <c r="AW406" s="198"/>
      <c r="AX406" s="198"/>
      <c r="AY406" s="198"/>
      <c r="AZ406" s="198"/>
      <c r="BA406" s="198"/>
      <c r="BB406" s="198"/>
      <c r="BC406" s="198"/>
      <c r="BD406" s="198"/>
      <c r="BE406" s="198"/>
      <c r="BF406" s="198"/>
      <c r="BG406" s="198"/>
      <c r="BH406" s="198"/>
      <c r="BI406" s="198"/>
      <c r="BJ406" s="198"/>
      <c r="BK406" s="198"/>
      <c r="BL406" s="198"/>
    </row>
    <row r="407" spans="1:64" hidden="1" outlineLevel="1">
      <c r="A407" s="9"/>
      <c r="B407" s="9"/>
      <c r="C407" s="9"/>
      <c r="D407" s="127" t="str">
        <f>Asset13</f>
        <v>Land</v>
      </c>
      <c r="E407" s="9"/>
      <c r="F407" s="9"/>
      <c r="G407" s="9"/>
      <c r="H407" s="9"/>
      <c r="I407" s="9"/>
      <c r="J407" s="9"/>
      <c r="K407" s="9"/>
      <c r="L407" s="111">
        <f>IF(L$234&gt;0, IF(M$234=0,'Adjustment for previous period'!$G390, 0), 0)</f>
        <v>0</v>
      </c>
      <c r="M407" s="111">
        <f>IF(M$234&gt;0, IF(N$234=0,'Adjustment for previous period'!$G390, 0), 0)</f>
        <v>0</v>
      </c>
      <c r="N407" s="111">
        <f>IF(N$234&gt;0, IF(O$234=0,'Adjustment for previous period'!$G390, 0), 0)</f>
        <v>0</v>
      </c>
      <c r="O407" s="111">
        <f>IF(O$234&gt;0, IF(P$234=0,'Adjustment for previous period'!$G390, 0), 0)</f>
        <v>0</v>
      </c>
      <c r="P407" s="111">
        <f>IF(P$234&gt;0, IF(Q$234=0,'Adjustment for previous period'!$G390, 0), 0)</f>
        <v>0</v>
      </c>
      <c r="Q407" s="111">
        <f>IF(Q$234&gt;0, IF(R$234=0,'Adjustment for previous period'!$G390, 0), 0)</f>
        <v>0</v>
      </c>
      <c r="R407" s="9"/>
      <c r="S407" s="9"/>
      <c r="T407" s="9"/>
      <c r="U407" s="9"/>
      <c r="V407" s="9"/>
      <c r="W407" s="9"/>
      <c r="X407" s="9"/>
      <c r="Y407" s="9"/>
      <c r="Z407" s="9"/>
      <c r="AA407" s="9"/>
      <c r="AB407" s="198"/>
      <c r="AC407" s="198"/>
      <c r="AD407" s="198"/>
      <c r="AE407" s="198"/>
      <c r="AF407" s="198"/>
      <c r="AG407" s="198"/>
      <c r="AH407" s="198"/>
      <c r="AI407" s="198"/>
      <c r="AJ407" s="198"/>
      <c r="AK407" s="198"/>
      <c r="AL407" s="198"/>
      <c r="AM407" s="198"/>
      <c r="AN407" s="198"/>
      <c r="AO407" s="198"/>
      <c r="AP407" s="198"/>
      <c r="AQ407" s="198"/>
      <c r="AR407" s="198"/>
      <c r="AS407" s="198"/>
      <c r="AT407" s="198"/>
      <c r="AU407" s="198"/>
      <c r="AV407" s="198"/>
      <c r="AW407" s="198"/>
      <c r="AX407" s="198"/>
      <c r="AY407" s="198"/>
      <c r="AZ407" s="198"/>
      <c r="BA407" s="198"/>
      <c r="BB407" s="198"/>
      <c r="BC407" s="198"/>
      <c r="BD407" s="198"/>
      <c r="BE407" s="198"/>
      <c r="BF407" s="198"/>
      <c r="BG407" s="198"/>
      <c r="BH407" s="198"/>
      <c r="BI407" s="198"/>
      <c r="BJ407" s="198"/>
      <c r="BK407" s="198"/>
      <c r="BL407" s="198"/>
    </row>
    <row r="408" spans="1:64" hidden="1" outlineLevel="1">
      <c r="A408" s="9"/>
      <c r="B408" s="9"/>
      <c r="C408" s="9"/>
      <c r="D408" s="127" t="str">
        <f>Asset14</f>
        <v>Easements</v>
      </c>
      <c r="E408" s="9"/>
      <c r="F408" s="9"/>
      <c r="G408" s="9"/>
      <c r="H408" s="9"/>
      <c r="I408" s="9"/>
      <c r="J408" s="9"/>
      <c r="K408" s="9"/>
      <c r="L408" s="111">
        <f>IF(L$234&gt;0, IF(M$234=0,'Adjustment for previous period'!$G391, 0), 0)</f>
        <v>0</v>
      </c>
      <c r="M408" s="111">
        <f>IF(M$234&gt;0, IF(N$234=0,'Adjustment for previous period'!$G391, 0), 0)</f>
        <v>0</v>
      </c>
      <c r="N408" s="111">
        <f>IF(N$234&gt;0, IF(O$234=0,'Adjustment for previous period'!$G391, 0), 0)</f>
        <v>0</v>
      </c>
      <c r="O408" s="111">
        <f>IF(O$234&gt;0, IF(P$234=0,'Adjustment for previous period'!$G391, 0), 0)</f>
        <v>0</v>
      </c>
      <c r="P408" s="111">
        <f>IF(P$234&gt;0, IF(Q$234=0,'Adjustment for previous period'!$G391, 0), 0)</f>
        <v>0</v>
      </c>
      <c r="Q408" s="111">
        <f>IF(Q$234&gt;0, IF(R$234=0,'Adjustment for previous period'!$G391, 0), 0)</f>
        <v>0</v>
      </c>
      <c r="R408" s="9"/>
      <c r="S408" s="9"/>
      <c r="T408" s="9"/>
      <c r="U408" s="9"/>
      <c r="V408" s="9"/>
      <c r="W408" s="9"/>
      <c r="X408" s="9"/>
      <c r="Y408" s="9"/>
      <c r="Z408" s="9"/>
      <c r="AA408" s="9"/>
      <c r="AB408" s="198"/>
      <c r="AC408" s="198"/>
      <c r="AD408" s="198"/>
      <c r="AE408" s="198"/>
      <c r="AF408" s="198"/>
      <c r="AG408" s="198"/>
      <c r="AH408" s="198"/>
      <c r="AI408" s="198"/>
      <c r="AJ408" s="198"/>
      <c r="AK408" s="198"/>
      <c r="AL408" s="198"/>
      <c r="AM408" s="198"/>
      <c r="AN408" s="198"/>
      <c r="AO408" s="198"/>
      <c r="AP408" s="198"/>
      <c r="AQ408" s="198"/>
      <c r="AR408" s="198"/>
      <c r="AS408" s="198"/>
      <c r="AT408" s="198"/>
      <c r="AU408" s="198"/>
      <c r="AV408" s="198"/>
      <c r="AW408" s="198"/>
      <c r="AX408" s="198"/>
      <c r="AY408" s="198"/>
      <c r="AZ408" s="198"/>
      <c r="BA408" s="198"/>
      <c r="BB408" s="198"/>
      <c r="BC408" s="198"/>
      <c r="BD408" s="198"/>
      <c r="BE408" s="198"/>
      <c r="BF408" s="198"/>
      <c r="BG408" s="198"/>
      <c r="BH408" s="198"/>
      <c r="BI408" s="198"/>
      <c r="BJ408" s="198"/>
      <c r="BK408" s="198"/>
      <c r="BL408" s="198"/>
    </row>
    <row r="409" spans="1:64" hidden="1" outlineLevel="1">
      <c r="A409" s="9"/>
      <c r="B409" s="9"/>
      <c r="C409" s="9"/>
      <c r="D409" s="127">
        <f>Asset15</f>
        <v>0</v>
      </c>
      <c r="E409" s="9"/>
      <c r="F409" s="9"/>
      <c r="G409" s="9"/>
      <c r="H409" s="9"/>
      <c r="I409" s="9"/>
      <c r="J409" s="9"/>
      <c r="K409" s="9"/>
      <c r="L409" s="111">
        <f>IF(L$234&gt;0, IF(M$234=0,'Adjustment for previous period'!$G392, 0), 0)</f>
        <v>0</v>
      </c>
      <c r="M409" s="111">
        <f>IF(M$234&gt;0, IF(N$234=0,'Adjustment for previous period'!$G392, 0), 0)</f>
        <v>0</v>
      </c>
      <c r="N409" s="111">
        <f>IF(N$234&gt;0, IF(O$234=0,'Adjustment for previous period'!$G392, 0), 0)</f>
        <v>0</v>
      </c>
      <c r="O409" s="111">
        <f>IF(O$234&gt;0, IF(P$234=0,'Adjustment for previous period'!$G392, 0), 0)</f>
        <v>0</v>
      </c>
      <c r="P409" s="111">
        <f>IF(P$234&gt;0, IF(Q$234=0,'Adjustment for previous period'!$G392, 0), 0)</f>
        <v>0</v>
      </c>
      <c r="Q409" s="111">
        <f>IF(Q$234&gt;0, IF(R$234=0,'Adjustment for previous period'!$G392, 0), 0)</f>
        <v>0</v>
      </c>
      <c r="R409" s="9"/>
      <c r="S409" s="9"/>
      <c r="T409" s="9"/>
      <c r="U409" s="9"/>
      <c r="V409" s="9"/>
      <c r="W409" s="9"/>
      <c r="X409" s="9"/>
      <c r="Y409" s="9"/>
      <c r="Z409" s="9"/>
      <c r="AA409" s="9"/>
      <c r="AB409" s="198"/>
      <c r="AC409" s="198"/>
      <c r="AD409" s="198"/>
      <c r="AE409" s="198"/>
      <c r="AF409" s="198"/>
      <c r="AG409" s="198"/>
      <c r="AH409" s="198"/>
      <c r="AI409" s="198"/>
      <c r="AJ409" s="198"/>
      <c r="AK409" s="198"/>
      <c r="AL409" s="198"/>
      <c r="AM409" s="198"/>
      <c r="AN409" s="198"/>
      <c r="AO409" s="198"/>
      <c r="AP409" s="198"/>
      <c r="AQ409" s="198"/>
      <c r="AR409" s="198"/>
      <c r="AS409" s="198"/>
      <c r="AT409" s="198"/>
      <c r="AU409" s="198"/>
      <c r="AV409" s="198"/>
      <c r="AW409" s="198"/>
      <c r="AX409" s="198"/>
      <c r="AY409" s="198"/>
      <c r="AZ409" s="198"/>
      <c r="BA409" s="198"/>
      <c r="BB409" s="198"/>
      <c r="BC409" s="198"/>
      <c r="BD409" s="198"/>
      <c r="BE409" s="198"/>
      <c r="BF409" s="198"/>
      <c r="BG409" s="198"/>
      <c r="BH409" s="198"/>
      <c r="BI409" s="198"/>
      <c r="BJ409" s="198"/>
      <c r="BK409" s="198"/>
      <c r="BL409" s="198"/>
    </row>
    <row r="410" spans="1:64" hidden="1" outlineLevel="1">
      <c r="A410" s="9"/>
      <c r="B410" s="9"/>
      <c r="C410" s="9"/>
      <c r="D410" s="127">
        <f>Asset16</f>
        <v>0</v>
      </c>
      <c r="E410" s="9"/>
      <c r="F410" s="9"/>
      <c r="G410" s="9"/>
      <c r="H410" s="9"/>
      <c r="I410" s="9"/>
      <c r="J410" s="9"/>
      <c r="K410" s="9"/>
      <c r="L410" s="111">
        <f>IF(L$234&gt;0, IF(M$234=0,'Adjustment for previous period'!$G393, 0), 0)</f>
        <v>0</v>
      </c>
      <c r="M410" s="111">
        <f>IF(M$234&gt;0, IF(N$234=0,'Adjustment for previous period'!$G393, 0), 0)</f>
        <v>0</v>
      </c>
      <c r="N410" s="111">
        <f>IF(N$234&gt;0, IF(O$234=0,'Adjustment for previous period'!$G393, 0), 0)</f>
        <v>0</v>
      </c>
      <c r="O410" s="111">
        <f>IF(O$234&gt;0, IF(P$234=0,'Adjustment for previous period'!$G393, 0), 0)</f>
        <v>0</v>
      </c>
      <c r="P410" s="111">
        <f>IF(P$234&gt;0, IF(Q$234=0,'Adjustment for previous period'!$G393, 0), 0)</f>
        <v>0</v>
      </c>
      <c r="Q410" s="111">
        <f>IF(Q$234&gt;0, IF(R$234=0,'Adjustment for previous period'!$G393, 0), 0)</f>
        <v>0</v>
      </c>
      <c r="R410" s="9"/>
      <c r="S410" s="9"/>
      <c r="T410" s="9"/>
      <c r="U410" s="9"/>
      <c r="V410" s="9"/>
      <c r="W410" s="9"/>
      <c r="X410" s="9"/>
      <c r="Y410" s="9"/>
      <c r="Z410" s="9"/>
      <c r="AA410" s="9"/>
      <c r="AB410" s="198"/>
      <c r="AC410" s="198"/>
      <c r="AD410" s="198"/>
      <c r="AE410" s="198"/>
      <c r="AF410" s="198"/>
      <c r="AG410" s="198"/>
      <c r="AH410" s="198"/>
      <c r="AI410" s="198"/>
      <c r="AJ410" s="198"/>
      <c r="AK410" s="198"/>
      <c r="AL410" s="198"/>
      <c r="AM410" s="198"/>
      <c r="AN410" s="198"/>
      <c r="AO410" s="198"/>
      <c r="AP410" s="198"/>
      <c r="AQ410" s="198"/>
      <c r="AR410" s="198"/>
      <c r="AS410" s="198"/>
      <c r="AT410" s="198"/>
      <c r="AU410" s="198"/>
      <c r="AV410" s="198"/>
      <c r="AW410" s="198"/>
      <c r="AX410" s="198"/>
      <c r="AY410" s="198"/>
      <c r="AZ410" s="198"/>
      <c r="BA410" s="198"/>
      <c r="BB410" s="198"/>
      <c r="BC410" s="198"/>
      <c r="BD410" s="198"/>
      <c r="BE410" s="198"/>
      <c r="BF410" s="198"/>
      <c r="BG410" s="198"/>
      <c r="BH410" s="198"/>
      <c r="BI410" s="198"/>
      <c r="BJ410" s="198"/>
      <c r="BK410" s="198"/>
      <c r="BL410" s="198"/>
    </row>
    <row r="411" spans="1:64" hidden="1" outlineLevel="1">
      <c r="A411" s="9"/>
      <c r="B411" s="9"/>
      <c r="C411" s="9"/>
      <c r="D411" s="127">
        <f>Asset17</f>
        <v>0</v>
      </c>
      <c r="E411" s="9"/>
      <c r="F411" s="9"/>
      <c r="G411" s="9"/>
      <c r="H411" s="9"/>
      <c r="I411" s="9"/>
      <c r="J411" s="9"/>
      <c r="K411" s="9"/>
      <c r="L411" s="111">
        <f>IF(L$234&gt;0, IF(M$234=0,'Adjustment for previous period'!$G394, 0), 0)</f>
        <v>0</v>
      </c>
      <c r="M411" s="111">
        <f>IF(M$234&gt;0, IF(N$234=0,'Adjustment for previous period'!$G394, 0), 0)</f>
        <v>0</v>
      </c>
      <c r="N411" s="111">
        <f>IF(N$234&gt;0, IF(O$234=0,'Adjustment for previous period'!$G394, 0), 0)</f>
        <v>0</v>
      </c>
      <c r="O411" s="111">
        <f>IF(O$234&gt;0, IF(P$234=0,'Adjustment for previous period'!$G394, 0), 0)</f>
        <v>0</v>
      </c>
      <c r="P411" s="111">
        <f>IF(P$234&gt;0, IF(Q$234=0,'Adjustment for previous period'!$G394, 0), 0)</f>
        <v>0</v>
      </c>
      <c r="Q411" s="111">
        <f>IF(Q$234&gt;0, IF(R$234=0,'Adjustment for previous period'!$G394, 0), 0)</f>
        <v>0</v>
      </c>
      <c r="R411" s="9"/>
      <c r="S411" s="9"/>
      <c r="T411" s="9"/>
      <c r="U411" s="9"/>
      <c r="V411" s="9"/>
      <c r="W411" s="9"/>
      <c r="X411" s="9"/>
      <c r="Y411" s="9"/>
      <c r="Z411" s="9"/>
      <c r="AA411" s="9"/>
      <c r="AB411" s="198"/>
      <c r="AC411" s="198"/>
      <c r="AD411" s="198"/>
      <c r="AE411" s="198"/>
      <c r="AF411" s="198"/>
      <c r="AG411" s="198"/>
      <c r="AH411" s="198"/>
      <c r="AI411" s="198"/>
      <c r="AJ411" s="198"/>
      <c r="AK411" s="198"/>
      <c r="AL411" s="198"/>
      <c r="AM411" s="198"/>
      <c r="AN411" s="198"/>
      <c r="AO411" s="198"/>
      <c r="AP411" s="198"/>
      <c r="AQ411" s="198"/>
      <c r="AR411" s="198"/>
      <c r="AS411" s="198"/>
      <c r="AT411" s="198"/>
      <c r="AU411" s="198"/>
      <c r="AV411" s="198"/>
      <c r="AW411" s="198"/>
      <c r="AX411" s="198"/>
      <c r="AY411" s="198"/>
      <c r="AZ411" s="198"/>
      <c r="BA411" s="198"/>
      <c r="BB411" s="198"/>
      <c r="BC411" s="198"/>
      <c r="BD411" s="198"/>
      <c r="BE411" s="198"/>
      <c r="BF411" s="198"/>
      <c r="BG411" s="198"/>
      <c r="BH411" s="198"/>
      <c r="BI411" s="198"/>
      <c r="BJ411" s="198"/>
      <c r="BK411" s="198"/>
      <c r="BL411" s="198"/>
    </row>
    <row r="412" spans="1:64" hidden="1" outlineLevel="1">
      <c r="A412" s="9"/>
      <c r="B412" s="9"/>
      <c r="C412" s="9"/>
      <c r="D412" s="127">
        <f>Asset18</f>
        <v>0</v>
      </c>
      <c r="E412" s="9"/>
      <c r="F412" s="9"/>
      <c r="G412" s="9"/>
      <c r="H412" s="9"/>
      <c r="I412" s="9"/>
      <c r="J412" s="9"/>
      <c r="K412" s="9"/>
      <c r="L412" s="111">
        <f>IF(L$234&gt;0, IF(M$234=0,'Adjustment for previous period'!$G395, 0), 0)</f>
        <v>0</v>
      </c>
      <c r="M412" s="111">
        <f>IF(M$234&gt;0, IF(N$234=0,'Adjustment for previous period'!$G395, 0), 0)</f>
        <v>0</v>
      </c>
      <c r="N412" s="111">
        <f>IF(N$234&gt;0, IF(O$234=0,'Adjustment for previous period'!$G395, 0), 0)</f>
        <v>0</v>
      </c>
      <c r="O412" s="111">
        <f>IF(O$234&gt;0, IF(P$234=0,'Adjustment for previous period'!$G395, 0), 0)</f>
        <v>0</v>
      </c>
      <c r="P412" s="111">
        <f>IF(P$234&gt;0, IF(Q$234=0,'Adjustment for previous period'!$G395, 0), 0)</f>
        <v>0</v>
      </c>
      <c r="Q412" s="111">
        <f>IF(Q$234&gt;0, IF(R$234=0,'Adjustment for previous period'!$G395, 0), 0)</f>
        <v>0</v>
      </c>
      <c r="R412" s="9"/>
      <c r="S412" s="9"/>
      <c r="T412" s="9"/>
      <c r="U412" s="9"/>
      <c r="V412" s="9"/>
      <c r="W412" s="9"/>
      <c r="X412" s="9"/>
      <c r="Y412" s="9"/>
      <c r="Z412" s="9"/>
      <c r="AA412" s="9"/>
      <c r="AB412" s="198"/>
      <c r="AC412" s="198"/>
      <c r="AD412" s="198"/>
      <c r="AE412" s="198"/>
      <c r="AF412" s="198"/>
      <c r="AG412" s="198"/>
      <c r="AH412" s="198"/>
      <c r="AI412" s="198"/>
      <c r="AJ412" s="198"/>
      <c r="AK412" s="198"/>
      <c r="AL412" s="198"/>
      <c r="AM412" s="198"/>
      <c r="AN412" s="198"/>
      <c r="AO412" s="198"/>
      <c r="AP412" s="198"/>
      <c r="AQ412" s="198"/>
      <c r="AR412" s="198"/>
      <c r="AS412" s="198"/>
      <c r="AT412" s="198"/>
      <c r="AU412" s="198"/>
      <c r="AV412" s="198"/>
      <c r="AW412" s="198"/>
      <c r="AX412" s="198"/>
      <c r="AY412" s="198"/>
      <c r="AZ412" s="198"/>
      <c r="BA412" s="198"/>
      <c r="BB412" s="198"/>
      <c r="BC412" s="198"/>
      <c r="BD412" s="198"/>
      <c r="BE412" s="198"/>
      <c r="BF412" s="198"/>
      <c r="BG412" s="198"/>
      <c r="BH412" s="198"/>
      <c r="BI412" s="198"/>
      <c r="BJ412" s="198"/>
      <c r="BK412" s="198"/>
      <c r="BL412" s="198"/>
    </row>
    <row r="413" spans="1:64" hidden="1" outlineLevel="1">
      <c r="A413" s="9"/>
      <c r="B413" s="9"/>
      <c r="C413" s="9"/>
      <c r="D413" s="127">
        <f>Asset19</f>
        <v>0</v>
      </c>
      <c r="E413" s="9"/>
      <c r="F413" s="9"/>
      <c r="G413" s="9"/>
      <c r="H413" s="9"/>
      <c r="I413" s="9"/>
      <c r="J413" s="9"/>
      <c r="K413" s="9"/>
      <c r="L413" s="111">
        <f>IF(L$234&gt;0, IF(M$234=0,'Adjustment for previous period'!$G396, 0), 0)</f>
        <v>0</v>
      </c>
      <c r="M413" s="111">
        <f>IF(M$234&gt;0, IF(N$234=0,'Adjustment for previous period'!$G396, 0), 0)</f>
        <v>0</v>
      </c>
      <c r="N413" s="111">
        <f>IF(N$234&gt;0, IF(O$234=0,'Adjustment for previous period'!$G396, 0), 0)</f>
        <v>0</v>
      </c>
      <c r="O413" s="111">
        <f>IF(O$234&gt;0, IF(P$234=0,'Adjustment for previous period'!$G396, 0), 0)</f>
        <v>0</v>
      </c>
      <c r="P413" s="111">
        <f>IF(P$234&gt;0, IF(Q$234=0,'Adjustment for previous period'!$G396, 0), 0)</f>
        <v>0</v>
      </c>
      <c r="Q413" s="111">
        <f>IF(Q$234&gt;0, IF(R$234=0,'Adjustment for previous period'!$G396, 0), 0)</f>
        <v>0</v>
      </c>
      <c r="R413" s="9"/>
      <c r="S413" s="9"/>
      <c r="T413" s="9"/>
      <c r="U413" s="9"/>
      <c r="V413" s="9"/>
      <c r="W413" s="9"/>
      <c r="X413" s="9"/>
      <c r="Y413" s="9"/>
      <c r="Z413" s="9"/>
      <c r="AA413" s="9"/>
      <c r="AB413" s="198"/>
      <c r="AC413" s="198"/>
      <c r="AD413" s="198"/>
      <c r="AE413" s="198"/>
      <c r="AF413" s="198"/>
      <c r="AG413" s="198"/>
      <c r="AH413" s="198"/>
      <c r="AI413" s="198"/>
      <c r="AJ413" s="198"/>
      <c r="AK413" s="198"/>
      <c r="AL413" s="198"/>
      <c r="AM413" s="198"/>
      <c r="AN413" s="198"/>
      <c r="AO413" s="198"/>
      <c r="AP413" s="198"/>
      <c r="AQ413" s="198"/>
      <c r="AR413" s="198"/>
      <c r="AS413" s="198"/>
      <c r="AT413" s="198"/>
      <c r="AU413" s="198"/>
      <c r="AV413" s="198"/>
      <c r="AW413" s="198"/>
      <c r="AX413" s="198"/>
      <c r="AY413" s="198"/>
      <c r="AZ413" s="198"/>
      <c r="BA413" s="198"/>
      <c r="BB413" s="198"/>
      <c r="BC413" s="198"/>
      <c r="BD413" s="198"/>
      <c r="BE413" s="198"/>
      <c r="BF413" s="198"/>
      <c r="BG413" s="198"/>
      <c r="BH413" s="198"/>
      <c r="BI413" s="198"/>
      <c r="BJ413" s="198"/>
      <c r="BK413" s="198"/>
      <c r="BL413" s="198"/>
    </row>
    <row r="414" spans="1:64" hidden="1" outlineLevel="1">
      <c r="A414" s="9"/>
      <c r="B414" s="9"/>
      <c r="C414" s="9"/>
      <c r="D414" s="127">
        <f>Asset20</f>
        <v>0</v>
      </c>
      <c r="E414" s="9"/>
      <c r="F414" s="9"/>
      <c r="G414" s="9"/>
      <c r="H414" s="9"/>
      <c r="I414" s="9"/>
      <c r="J414" s="9"/>
      <c r="K414" s="9"/>
      <c r="L414" s="111">
        <f>IF(L$234&gt;0, IF(M$234=0,'Adjustment for previous period'!$G397, 0), 0)</f>
        <v>0</v>
      </c>
      <c r="M414" s="111">
        <f>IF(M$234&gt;0, IF(N$234=0,'Adjustment for previous period'!$G397, 0), 0)</f>
        <v>0</v>
      </c>
      <c r="N414" s="111">
        <f>IF(N$234&gt;0, IF(O$234=0,'Adjustment for previous period'!$G397, 0), 0)</f>
        <v>0</v>
      </c>
      <c r="O414" s="111">
        <f>IF(O$234&gt;0, IF(P$234=0,'Adjustment for previous period'!$G397, 0), 0)</f>
        <v>0</v>
      </c>
      <c r="P414" s="111">
        <f>IF(P$234&gt;0, IF(Q$234=0,'Adjustment for previous period'!$G397, 0), 0)</f>
        <v>0</v>
      </c>
      <c r="Q414" s="111">
        <f>IF(Q$234&gt;0, IF(R$234=0,'Adjustment for previous period'!$G397, 0), 0)</f>
        <v>0</v>
      </c>
      <c r="R414" s="9"/>
      <c r="S414" s="9"/>
      <c r="T414" s="9"/>
      <c r="U414" s="9"/>
      <c r="V414" s="9"/>
      <c r="W414" s="9"/>
      <c r="X414" s="9"/>
      <c r="Y414" s="9"/>
      <c r="Z414" s="9"/>
      <c r="AA414" s="9"/>
      <c r="AB414" s="198"/>
      <c r="AC414" s="198"/>
      <c r="AD414" s="198"/>
      <c r="AE414" s="198"/>
      <c r="AF414" s="198"/>
      <c r="AG414" s="198"/>
      <c r="AH414" s="198"/>
      <c r="AI414" s="198"/>
      <c r="AJ414" s="198"/>
      <c r="AK414" s="198"/>
      <c r="AL414" s="198"/>
      <c r="AM414" s="198"/>
      <c r="AN414" s="198"/>
      <c r="AO414" s="198"/>
      <c r="AP414" s="198"/>
      <c r="AQ414" s="198"/>
      <c r="AR414" s="198"/>
      <c r="AS414" s="198"/>
      <c r="AT414" s="198"/>
      <c r="AU414" s="198"/>
      <c r="AV414" s="198"/>
      <c r="AW414" s="198"/>
      <c r="AX414" s="198"/>
      <c r="AY414" s="198"/>
      <c r="AZ414" s="198"/>
      <c r="BA414" s="198"/>
      <c r="BB414" s="198"/>
      <c r="BC414" s="198"/>
      <c r="BD414" s="198"/>
      <c r="BE414" s="198"/>
      <c r="BF414" s="198"/>
      <c r="BG414" s="198"/>
      <c r="BH414" s="198"/>
      <c r="BI414" s="198"/>
      <c r="BJ414" s="198"/>
      <c r="BK414" s="198"/>
      <c r="BL414" s="198"/>
    </row>
    <row r="415" spans="1:64" collapsed="1">
      <c r="A415" s="9"/>
      <c r="B415" s="9"/>
      <c r="C415" s="9"/>
      <c r="D415" s="9"/>
      <c r="E415" s="9"/>
      <c r="F415" s="9"/>
      <c r="G415" s="9"/>
      <c r="H415" s="9"/>
      <c r="I415" s="9"/>
      <c r="J415" s="9"/>
      <c r="K415" s="9"/>
      <c r="L415" s="9"/>
      <c r="M415" s="9"/>
      <c r="N415" s="12"/>
      <c r="O415" s="9"/>
      <c r="P415" s="9"/>
      <c r="Q415" s="9"/>
      <c r="R415" s="9"/>
      <c r="S415" s="9"/>
      <c r="T415" s="9"/>
      <c r="U415" s="9"/>
      <c r="V415" s="9"/>
      <c r="W415" s="9"/>
      <c r="X415" s="9"/>
      <c r="Y415" s="9"/>
      <c r="Z415" s="9"/>
      <c r="AA415" s="9"/>
      <c r="AB415" s="198"/>
      <c r="AC415" s="198"/>
      <c r="AD415" s="198"/>
      <c r="AE415" s="198"/>
      <c r="AF415" s="198"/>
      <c r="AG415" s="198"/>
      <c r="AH415" s="198"/>
      <c r="AI415" s="198"/>
      <c r="AJ415" s="198"/>
      <c r="AK415" s="198"/>
      <c r="AL415" s="198"/>
      <c r="AM415" s="198"/>
      <c r="AN415" s="198"/>
      <c r="AO415" s="198"/>
      <c r="AP415" s="198"/>
      <c r="AQ415" s="198"/>
      <c r="AR415" s="198"/>
      <c r="AS415" s="198"/>
      <c r="AT415" s="198"/>
      <c r="AU415" s="198"/>
      <c r="AV415" s="198"/>
      <c r="AW415" s="198"/>
      <c r="AX415" s="198"/>
      <c r="AY415" s="198"/>
      <c r="AZ415" s="198"/>
      <c r="BA415" s="198"/>
      <c r="BB415" s="198"/>
      <c r="BC415" s="198"/>
      <c r="BD415" s="198"/>
      <c r="BE415" s="198"/>
      <c r="BF415" s="198"/>
      <c r="BG415" s="198"/>
      <c r="BH415" s="198"/>
      <c r="BI415" s="198"/>
      <c r="BJ415" s="198"/>
      <c r="BK415" s="198"/>
      <c r="BL415" s="198"/>
    </row>
    <row r="416" spans="1:64">
      <c r="A416" s="9"/>
      <c r="B416" s="9"/>
      <c r="C416" s="346" t="s">
        <v>161</v>
      </c>
      <c r="D416" s="334"/>
      <c r="E416" s="9"/>
      <c r="F416" s="9"/>
      <c r="G416" s="9"/>
      <c r="H416" s="9"/>
      <c r="I416" s="9"/>
      <c r="J416" s="9"/>
      <c r="K416" s="9"/>
      <c r="L416" s="344">
        <f t="shared" ref="L416:Q416" si="19">SUM(L417:L436)</f>
        <v>0</v>
      </c>
      <c r="M416" s="342">
        <f>SUM(M417:M436)</f>
        <v>0.50666154203964797</v>
      </c>
      <c r="N416" s="35">
        <f t="shared" si="19"/>
        <v>0</v>
      </c>
      <c r="O416" s="35">
        <f t="shared" si="19"/>
        <v>0</v>
      </c>
      <c r="P416" s="35">
        <f t="shared" si="19"/>
        <v>0</v>
      </c>
      <c r="Q416" s="35">
        <f t="shared" si="19"/>
        <v>0</v>
      </c>
      <c r="R416" s="9"/>
      <c r="S416" s="9"/>
      <c r="T416" s="9"/>
      <c r="U416" s="9"/>
      <c r="V416" s="9"/>
      <c r="W416" s="9"/>
      <c r="X416" s="9"/>
      <c r="Y416" s="9"/>
      <c r="Z416" s="9"/>
      <c r="AA416" s="9"/>
      <c r="AB416" s="198"/>
      <c r="AC416" s="198"/>
      <c r="AD416" s="198"/>
      <c r="AE416" s="198"/>
      <c r="AF416" s="198"/>
      <c r="AG416" s="198"/>
      <c r="AH416" s="198"/>
      <c r="AI416" s="198"/>
      <c r="AJ416" s="198"/>
      <c r="AK416" s="198"/>
      <c r="AL416" s="198"/>
      <c r="AM416" s="198"/>
      <c r="AN416" s="198"/>
      <c r="AO416" s="198"/>
      <c r="AP416" s="198"/>
      <c r="AQ416" s="198"/>
      <c r="AR416" s="198"/>
      <c r="AS416" s="198"/>
      <c r="AT416" s="198"/>
      <c r="AU416" s="198"/>
      <c r="AV416" s="198"/>
      <c r="AW416" s="198"/>
      <c r="AX416" s="198"/>
      <c r="AY416" s="198"/>
      <c r="AZ416" s="198"/>
      <c r="BA416" s="198"/>
      <c r="BB416" s="198"/>
      <c r="BC416" s="198"/>
      <c r="BD416" s="198"/>
      <c r="BE416" s="198"/>
      <c r="BF416" s="198"/>
      <c r="BG416" s="198"/>
      <c r="BH416" s="198"/>
      <c r="BI416" s="198"/>
      <c r="BJ416" s="198"/>
      <c r="BK416" s="198"/>
      <c r="BL416" s="198"/>
    </row>
    <row r="417" spans="1:64" hidden="1" outlineLevel="1">
      <c r="A417" s="9"/>
      <c r="B417" s="9"/>
      <c r="C417" s="9"/>
      <c r="D417" s="127" t="str">
        <f>Asset1</f>
        <v>Secondary</v>
      </c>
      <c r="E417" s="9"/>
      <c r="F417" s="9"/>
      <c r="G417" s="9"/>
      <c r="H417" s="9"/>
      <c r="I417" s="9"/>
      <c r="J417" s="9"/>
      <c r="K417" s="9"/>
      <c r="L417" s="343">
        <f>IF(M$234=0,'Adjustment for previous period'!L401, 0)</f>
        <v>0</v>
      </c>
      <c r="M417" s="343">
        <f>IF(M$234&gt;0, IF(N$234=0,'Adjustment for previous period'!M401, 0), 0)</f>
        <v>6.3045468983551317E-2</v>
      </c>
      <c r="N417" s="343">
        <f>IF(O$234=0,'Adjustment for previous period'!N401, 0)</f>
        <v>0</v>
      </c>
      <c r="O417" s="343">
        <f>IF(P$234=0,'Adjustment for previous period'!O401, 0)</f>
        <v>0</v>
      </c>
      <c r="P417" s="343">
        <f>IF(Q$234=0,'Adjustment for previous period'!P401, 0)</f>
        <v>0</v>
      </c>
      <c r="Q417" s="343">
        <f>IF(R$234=0,'Adjustment for previous period'!Q401, 0)</f>
        <v>0</v>
      </c>
      <c r="R417" s="9"/>
      <c r="S417" s="9"/>
      <c r="T417" s="9"/>
      <c r="U417" s="9"/>
      <c r="V417" s="9"/>
      <c r="W417" s="9"/>
      <c r="X417" s="9"/>
      <c r="Y417" s="9"/>
      <c r="Z417" s="9"/>
      <c r="AA417" s="9"/>
      <c r="AB417" s="198"/>
      <c r="AC417" s="198"/>
      <c r="AD417" s="198"/>
      <c r="AE417" s="198"/>
      <c r="AF417" s="198"/>
      <c r="AG417" s="198"/>
      <c r="AH417" s="198"/>
      <c r="AI417" s="198"/>
      <c r="AJ417" s="198"/>
      <c r="AK417" s="198"/>
      <c r="AL417" s="198"/>
      <c r="AM417" s="198"/>
      <c r="AN417" s="198"/>
      <c r="AO417" s="198"/>
      <c r="AP417" s="198"/>
      <c r="AQ417" s="198"/>
      <c r="AR417" s="198"/>
      <c r="AS417" s="198"/>
      <c r="AT417" s="198"/>
      <c r="AU417" s="198"/>
      <c r="AV417" s="198"/>
      <c r="AW417" s="198"/>
      <c r="AX417" s="198"/>
      <c r="AY417" s="198"/>
      <c r="AZ417" s="198"/>
      <c r="BA417" s="198"/>
      <c r="BB417" s="198"/>
      <c r="BC417" s="198"/>
      <c r="BD417" s="198"/>
      <c r="BE417" s="198"/>
      <c r="BF417" s="198"/>
      <c r="BG417" s="198"/>
      <c r="BH417" s="198"/>
      <c r="BI417" s="198"/>
      <c r="BJ417" s="198"/>
      <c r="BK417" s="198"/>
      <c r="BL417" s="198"/>
    </row>
    <row r="418" spans="1:64" hidden="1" outlineLevel="1">
      <c r="A418" s="9"/>
      <c r="B418" s="9"/>
      <c r="C418" s="9"/>
      <c r="D418" s="127" t="str">
        <f>Asset2</f>
        <v>Switchgear</v>
      </c>
      <c r="E418" s="9"/>
      <c r="F418" s="9"/>
      <c r="G418" s="9"/>
      <c r="H418" s="9"/>
      <c r="I418" s="9"/>
      <c r="J418" s="9"/>
      <c r="K418" s="9"/>
      <c r="L418" s="111">
        <f>IF(M$234=0,'Adjustment for previous period'!L403, 0)</f>
        <v>0</v>
      </c>
      <c r="M418" s="343">
        <f>IF(M$234&gt;0, IF(N$234=0,'Adjustment for previous period'!M403, 0), 0)</f>
        <v>0.27962167153171219</v>
      </c>
      <c r="N418" s="111">
        <f>IF(O$234=0,'Adjustment for previous period'!N403, 0)</f>
        <v>0</v>
      </c>
      <c r="O418" s="111">
        <f>IF(P$234=0,'Adjustment for previous period'!O403, 0)</f>
        <v>0</v>
      </c>
      <c r="P418" s="111">
        <f>IF(Q$234=0,'Adjustment for previous period'!P403, 0)</f>
        <v>0</v>
      </c>
      <c r="Q418" s="111">
        <f>IF(R$234=0,'Adjustment for previous period'!Q403, 0)</f>
        <v>0</v>
      </c>
      <c r="R418" s="9"/>
      <c r="S418" s="9"/>
      <c r="T418" s="9"/>
      <c r="U418" s="9"/>
      <c r="V418" s="9"/>
      <c r="W418" s="9"/>
      <c r="X418" s="9"/>
      <c r="Y418" s="9"/>
      <c r="Z418" s="9"/>
      <c r="AA418" s="9"/>
      <c r="AB418" s="198"/>
      <c r="AC418" s="198"/>
      <c r="AD418" s="198"/>
      <c r="AE418" s="198"/>
      <c r="AF418" s="198"/>
      <c r="AG418" s="198"/>
      <c r="AH418" s="198"/>
      <c r="AI418" s="198"/>
      <c r="AJ418" s="198"/>
      <c r="AK418" s="198"/>
      <c r="AL418" s="198"/>
      <c r="AM418" s="198"/>
      <c r="AN418" s="198"/>
      <c r="AO418" s="198"/>
      <c r="AP418" s="198"/>
      <c r="AQ418" s="198"/>
      <c r="AR418" s="198"/>
      <c r="AS418" s="198"/>
      <c r="AT418" s="198"/>
      <c r="AU418" s="198"/>
      <c r="AV418" s="198"/>
      <c r="AW418" s="198"/>
      <c r="AX418" s="198"/>
      <c r="AY418" s="198"/>
      <c r="AZ418" s="198"/>
      <c r="BA418" s="198"/>
      <c r="BB418" s="198"/>
      <c r="BC418" s="198"/>
      <c r="BD418" s="198"/>
      <c r="BE418" s="198"/>
      <c r="BF418" s="198"/>
      <c r="BG418" s="198"/>
      <c r="BH418" s="198"/>
      <c r="BI418" s="198"/>
      <c r="BJ418" s="198"/>
      <c r="BK418" s="198"/>
      <c r="BL418" s="198"/>
    </row>
    <row r="419" spans="1:64" hidden="1" outlineLevel="1">
      <c r="A419" s="9"/>
      <c r="B419" s="9"/>
      <c r="C419" s="9"/>
      <c r="D419" s="127" t="str">
        <f>Asset3</f>
        <v>Transformers</v>
      </c>
      <c r="E419" s="9"/>
      <c r="F419" s="9"/>
      <c r="G419" s="9"/>
      <c r="H419" s="9"/>
      <c r="I419" s="9"/>
      <c r="J419" s="9"/>
      <c r="K419" s="9"/>
      <c r="L419" s="111">
        <f>IF(M$234=0,'Adjustment for previous period'!L405, 0)</f>
        <v>0</v>
      </c>
      <c r="M419" s="343">
        <f>IF(M$234&gt;0, IF(N$234=0,'Adjustment for previous period'!M405, 0), 0)</f>
        <v>5.5092572437079872E-2</v>
      </c>
      <c r="N419" s="111">
        <f>IF(O$234=0,'Adjustment for previous period'!N405, 0)</f>
        <v>0</v>
      </c>
      <c r="O419" s="111">
        <f>IF(P$234=0,'Adjustment for previous period'!O405, 0)</f>
        <v>0</v>
      </c>
      <c r="P419" s="111">
        <f>IF(Q$234=0,'Adjustment for previous period'!P405, 0)</f>
        <v>0</v>
      </c>
      <c r="Q419" s="111">
        <f>IF(R$234=0,'Adjustment for previous period'!Q405, 0)</f>
        <v>0</v>
      </c>
      <c r="R419" s="9"/>
      <c r="S419" s="9"/>
      <c r="T419" s="9"/>
      <c r="U419" s="9"/>
      <c r="V419" s="9"/>
      <c r="W419" s="9"/>
      <c r="X419" s="9"/>
      <c r="Y419" s="9"/>
      <c r="Z419" s="9"/>
      <c r="AA419" s="9"/>
      <c r="AB419" s="198"/>
      <c r="AC419" s="198"/>
      <c r="AD419" s="198"/>
      <c r="AE419" s="198"/>
      <c r="AF419" s="198"/>
      <c r="AG419" s="198"/>
      <c r="AH419" s="198"/>
      <c r="AI419" s="198"/>
      <c r="AJ419" s="198"/>
      <c r="AK419" s="198"/>
      <c r="AL419" s="198"/>
      <c r="AM419" s="198"/>
      <c r="AN419" s="198"/>
      <c r="AO419" s="198"/>
      <c r="AP419" s="198"/>
      <c r="AQ419" s="198"/>
      <c r="AR419" s="198"/>
      <c r="AS419" s="198"/>
      <c r="AT419" s="198"/>
      <c r="AU419" s="198"/>
      <c r="AV419" s="198"/>
      <c r="AW419" s="198"/>
      <c r="AX419" s="198"/>
      <c r="AY419" s="198"/>
      <c r="AZ419" s="198"/>
      <c r="BA419" s="198"/>
      <c r="BB419" s="198"/>
      <c r="BC419" s="198"/>
      <c r="BD419" s="198"/>
      <c r="BE419" s="198"/>
      <c r="BF419" s="198"/>
      <c r="BG419" s="198"/>
      <c r="BH419" s="198"/>
      <c r="BI419" s="198"/>
      <c r="BJ419" s="198"/>
      <c r="BK419" s="198"/>
      <c r="BL419" s="198"/>
    </row>
    <row r="420" spans="1:64" hidden="1" outlineLevel="1">
      <c r="A420" s="9"/>
      <c r="B420" s="9"/>
      <c r="C420" s="9"/>
      <c r="D420" s="127" t="str">
        <f>Asset4</f>
        <v>Reactive</v>
      </c>
      <c r="E420" s="9"/>
      <c r="F420" s="9"/>
      <c r="G420" s="9"/>
      <c r="H420" s="9"/>
      <c r="I420" s="9"/>
      <c r="J420" s="9"/>
      <c r="K420" s="9"/>
      <c r="L420" s="111">
        <f>IF(M$234=0,'Adjustment for previous period'!L407, 0)</f>
        <v>0</v>
      </c>
      <c r="M420" s="343">
        <f>IF(M$234&gt;0, IF(N$234=0,'Adjustment for previous period'!M407, 0), 0)</f>
        <v>8.4947234537842961E-2</v>
      </c>
      <c r="N420" s="111">
        <f>IF(O$234=0,'Adjustment for previous period'!N407, 0)</f>
        <v>0</v>
      </c>
      <c r="O420" s="111">
        <f>IF(P$234=0,'Adjustment for previous period'!O407, 0)</f>
        <v>0</v>
      </c>
      <c r="P420" s="111">
        <f>IF(Q$234=0,'Adjustment for previous period'!P407, 0)</f>
        <v>0</v>
      </c>
      <c r="Q420" s="111">
        <f>IF(R$234=0,'Adjustment for previous period'!Q407, 0)</f>
        <v>0</v>
      </c>
      <c r="R420" s="9"/>
      <c r="S420" s="9"/>
      <c r="T420" s="9"/>
      <c r="U420" s="9"/>
      <c r="V420" s="9"/>
      <c r="W420" s="9"/>
      <c r="X420" s="9"/>
      <c r="Y420" s="9"/>
      <c r="Z420" s="9"/>
      <c r="AA420" s="9"/>
      <c r="AB420" s="198"/>
      <c r="AC420" s="198"/>
      <c r="AD420" s="198"/>
      <c r="AE420" s="198"/>
      <c r="AF420" s="198"/>
      <c r="AG420" s="198"/>
      <c r="AH420" s="198"/>
      <c r="AI420" s="198"/>
      <c r="AJ420" s="198"/>
      <c r="AK420" s="198"/>
      <c r="AL420" s="198"/>
      <c r="AM420" s="198"/>
      <c r="AN420" s="198"/>
      <c r="AO420" s="198"/>
      <c r="AP420" s="198"/>
      <c r="AQ420" s="198"/>
      <c r="AR420" s="198"/>
      <c r="AS420" s="198"/>
      <c r="AT420" s="198"/>
      <c r="AU420" s="198"/>
      <c r="AV420" s="198"/>
      <c r="AW420" s="198"/>
      <c r="AX420" s="198"/>
      <c r="AY420" s="198"/>
      <c r="AZ420" s="198"/>
      <c r="BA420" s="198"/>
      <c r="BB420" s="198"/>
      <c r="BC420" s="198"/>
      <c r="BD420" s="198"/>
      <c r="BE420" s="198"/>
      <c r="BF420" s="198"/>
      <c r="BG420" s="198"/>
      <c r="BH420" s="198"/>
      <c r="BI420" s="198"/>
      <c r="BJ420" s="198"/>
      <c r="BK420" s="198"/>
      <c r="BL420" s="198"/>
    </row>
    <row r="421" spans="1:64" hidden="1" outlineLevel="1">
      <c r="A421" s="9"/>
      <c r="B421" s="9"/>
      <c r="C421" s="9"/>
      <c r="D421" s="127" t="str">
        <f>Asset5</f>
        <v>Towers and Conductor</v>
      </c>
      <c r="E421" s="9"/>
      <c r="F421" s="9"/>
      <c r="G421" s="9"/>
      <c r="H421" s="9"/>
      <c r="I421" s="9"/>
      <c r="J421" s="9"/>
      <c r="K421" s="9"/>
      <c r="L421" s="111">
        <f>IF(M$234=0,'Adjustment for previous period'!L409, 0)</f>
        <v>0</v>
      </c>
      <c r="M421" s="343">
        <f>IF(M$234&gt;0, IF(N$234=0,'Adjustment for previous period'!M409, 0), 0)</f>
        <v>3.0915552590470366E-3</v>
      </c>
      <c r="N421" s="111">
        <f>IF(O$234=0,'Adjustment for previous period'!N409, 0)</f>
        <v>0</v>
      </c>
      <c r="O421" s="111">
        <f>IF(P$234=0,'Adjustment for previous period'!O409, 0)</f>
        <v>0</v>
      </c>
      <c r="P421" s="111">
        <f>IF(Q$234=0,'Adjustment for previous period'!P409, 0)</f>
        <v>0</v>
      </c>
      <c r="Q421" s="111">
        <f>IF(R$234=0,'Adjustment for previous period'!Q409, 0)</f>
        <v>0</v>
      </c>
      <c r="R421" s="9"/>
      <c r="S421" s="9"/>
      <c r="T421" s="9"/>
      <c r="U421" s="9"/>
      <c r="V421" s="9"/>
      <c r="W421" s="9"/>
      <c r="X421" s="9"/>
      <c r="Y421" s="9"/>
      <c r="Z421" s="9"/>
      <c r="AA421" s="9"/>
      <c r="AB421" s="198"/>
      <c r="AC421" s="198"/>
      <c r="AD421" s="198"/>
      <c r="AE421" s="198"/>
      <c r="AF421" s="198"/>
      <c r="AG421" s="198"/>
      <c r="AH421" s="198"/>
      <c r="AI421" s="198"/>
      <c r="AJ421" s="198"/>
      <c r="AK421" s="198"/>
      <c r="AL421" s="198"/>
      <c r="AM421" s="198"/>
      <c r="AN421" s="198"/>
      <c r="AO421" s="198"/>
      <c r="AP421" s="198"/>
      <c r="AQ421" s="198"/>
      <c r="AR421" s="198"/>
      <c r="AS421" s="198"/>
      <c r="AT421" s="198"/>
      <c r="AU421" s="198"/>
      <c r="AV421" s="198"/>
      <c r="AW421" s="198"/>
      <c r="AX421" s="198"/>
      <c r="AY421" s="198"/>
      <c r="AZ421" s="198"/>
      <c r="BA421" s="198"/>
      <c r="BB421" s="198"/>
      <c r="BC421" s="198"/>
      <c r="BD421" s="198"/>
      <c r="BE421" s="198"/>
      <c r="BF421" s="198"/>
      <c r="BG421" s="198"/>
      <c r="BH421" s="198"/>
      <c r="BI421" s="198"/>
      <c r="BJ421" s="198"/>
      <c r="BK421" s="198"/>
      <c r="BL421" s="198"/>
    </row>
    <row r="422" spans="1:64" hidden="1" outlineLevel="1">
      <c r="A422" s="9"/>
      <c r="B422" s="9"/>
      <c r="C422" s="9"/>
      <c r="D422" s="127" t="str">
        <f>Asset6</f>
        <v>Establishment</v>
      </c>
      <c r="E422" s="9"/>
      <c r="F422" s="9"/>
      <c r="G422" s="9"/>
      <c r="H422" s="9"/>
      <c r="I422" s="9"/>
      <c r="J422" s="9"/>
      <c r="K422" s="9"/>
      <c r="L422" s="111">
        <f>IF(M$234=0,'Adjustment for previous period'!L411, 0)</f>
        <v>0</v>
      </c>
      <c r="M422" s="343">
        <f>IF(M$234&gt;0, IF(N$234=0,'Adjustment for previous period'!M411, 0), 0)</f>
        <v>1.737269227191782E-2</v>
      </c>
      <c r="N422" s="111">
        <f>IF(O$234=0,'Adjustment for previous period'!N411, 0)</f>
        <v>0</v>
      </c>
      <c r="O422" s="111">
        <f>IF(P$234=0,'Adjustment for previous period'!O411, 0)</f>
        <v>0</v>
      </c>
      <c r="P422" s="111">
        <f>IF(Q$234=0,'Adjustment for previous period'!P411, 0)</f>
        <v>0</v>
      </c>
      <c r="Q422" s="111">
        <f>IF(R$234=0,'Adjustment for previous period'!Q411, 0)</f>
        <v>0</v>
      </c>
      <c r="R422" s="9"/>
      <c r="S422" s="9"/>
      <c r="T422" s="9"/>
      <c r="U422" s="9"/>
      <c r="V422" s="9"/>
      <c r="W422" s="9"/>
      <c r="X422" s="9"/>
      <c r="Y422" s="9"/>
      <c r="Z422" s="9"/>
      <c r="AA422" s="9"/>
      <c r="AB422" s="198"/>
      <c r="AC422" s="198"/>
      <c r="AD422" s="198"/>
      <c r="AE422" s="198"/>
      <c r="AF422" s="198"/>
      <c r="AG422" s="198"/>
      <c r="AH422" s="198"/>
      <c r="AI422" s="198"/>
      <c r="AJ422" s="198"/>
      <c r="AK422" s="198"/>
      <c r="AL422" s="198"/>
      <c r="AM422" s="198"/>
      <c r="AN422" s="198"/>
      <c r="AO422" s="198"/>
      <c r="AP422" s="198"/>
      <c r="AQ422" s="198"/>
      <c r="AR422" s="198"/>
      <c r="AS422" s="198"/>
      <c r="AT422" s="198"/>
      <c r="AU422" s="198"/>
      <c r="AV422" s="198"/>
      <c r="AW422" s="198"/>
      <c r="AX422" s="198"/>
      <c r="AY422" s="198"/>
      <c r="AZ422" s="198"/>
      <c r="BA422" s="198"/>
      <c r="BB422" s="198"/>
      <c r="BC422" s="198"/>
      <c r="BD422" s="198"/>
      <c r="BE422" s="198"/>
      <c r="BF422" s="198"/>
      <c r="BG422" s="198"/>
      <c r="BH422" s="198"/>
      <c r="BI422" s="198"/>
      <c r="BJ422" s="198"/>
      <c r="BK422" s="198"/>
      <c r="BL422" s="198"/>
    </row>
    <row r="423" spans="1:64" hidden="1" outlineLevel="1">
      <c r="A423" s="9"/>
      <c r="B423" s="9"/>
      <c r="C423" s="9"/>
      <c r="D423" s="127" t="str">
        <f>Asset7</f>
        <v>Communications</v>
      </c>
      <c r="E423" s="9"/>
      <c r="F423" s="9"/>
      <c r="G423" s="9"/>
      <c r="H423" s="9"/>
      <c r="I423" s="9"/>
      <c r="J423" s="9"/>
      <c r="K423" s="9"/>
      <c r="L423" s="111">
        <f>IF(M$234=0,'Adjustment for previous period'!L413, 0)</f>
        <v>0</v>
      </c>
      <c r="M423" s="343">
        <f>IF(M$234&gt;0, IF(N$234=0,'Adjustment for previous period'!M413, 0), 0)</f>
        <v>3.4903470184967705E-3</v>
      </c>
      <c r="N423" s="111">
        <f>IF(O$234=0,'Adjustment for previous period'!N413, 0)</f>
        <v>0</v>
      </c>
      <c r="O423" s="111">
        <f>IF(P$234=0,'Adjustment for previous period'!O413, 0)</f>
        <v>0</v>
      </c>
      <c r="P423" s="111">
        <f>IF(Q$234=0,'Adjustment for previous period'!P413, 0)</f>
        <v>0</v>
      </c>
      <c r="Q423" s="111">
        <f>IF(R$234=0,'Adjustment for previous period'!Q413, 0)</f>
        <v>0</v>
      </c>
      <c r="R423" s="9"/>
      <c r="S423" s="9"/>
      <c r="T423" s="9"/>
      <c r="U423" s="9"/>
      <c r="V423" s="9"/>
      <c r="W423" s="9"/>
      <c r="X423" s="9"/>
      <c r="Y423" s="9"/>
      <c r="Z423" s="9"/>
      <c r="AA423" s="9"/>
      <c r="AB423" s="198"/>
      <c r="AC423" s="198"/>
      <c r="AD423" s="198"/>
      <c r="AE423" s="198"/>
      <c r="AF423" s="198"/>
      <c r="AG423" s="198"/>
      <c r="AH423" s="198"/>
      <c r="AI423" s="198"/>
      <c r="AJ423" s="198"/>
      <c r="AK423" s="198"/>
      <c r="AL423" s="198"/>
      <c r="AM423" s="198"/>
      <c r="AN423" s="198"/>
      <c r="AO423" s="198"/>
      <c r="AP423" s="198"/>
      <c r="AQ423" s="198"/>
      <c r="AR423" s="198"/>
      <c r="AS423" s="198"/>
      <c r="AT423" s="198"/>
      <c r="AU423" s="198"/>
      <c r="AV423" s="198"/>
      <c r="AW423" s="198"/>
      <c r="AX423" s="198"/>
      <c r="AY423" s="198"/>
      <c r="AZ423" s="198"/>
      <c r="BA423" s="198"/>
      <c r="BB423" s="198"/>
      <c r="BC423" s="198"/>
      <c r="BD423" s="198"/>
      <c r="BE423" s="198"/>
      <c r="BF423" s="198"/>
      <c r="BG423" s="198"/>
      <c r="BH423" s="198"/>
      <c r="BI423" s="198"/>
      <c r="BJ423" s="198"/>
      <c r="BK423" s="198"/>
      <c r="BL423" s="198"/>
    </row>
    <row r="424" spans="1:64" hidden="1" outlineLevel="1">
      <c r="A424" s="9"/>
      <c r="B424" s="9"/>
      <c r="C424" s="9"/>
      <c r="D424" s="127" t="str">
        <f>Asset8</f>
        <v>Inventory</v>
      </c>
      <c r="E424" s="9"/>
      <c r="F424" s="9"/>
      <c r="G424" s="9"/>
      <c r="H424" s="9"/>
      <c r="I424" s="9"/>
      <c r="J424" s="9"/>
      <c r="K424" s="9"/>
      <c r="L424" s="111">
        <f>IF(M$234=0,'Adjustment for previous period'!L415, 0)</f>
        <v>0</v>
      </c>
      <c r="M424" s="343">
        <f>IF(M$234&gt;0, IF(N$234=0,'Adjustment for previous period'!M415, 0), 0)</f>
        <v>0</v>
      </c>
      <c r="N424" s="111">
        <f>IF(O$234=0,'Adjustment for previous period'!N415, 0)</f>
        <v>0</v>
      </c>
      <c r="O424" s="111">
        <f>IF(P$234=0,'Adjustment for previous period'!O415, 0)</f>
        <v>0</v>
      </c>
      <c r="P424" s="111">
        <f>IF(Q$234=0,'Adjustment for previous period'!P415, 0)</f>
        <v>0</v>
      </c>
      <c r="Q424" s="111">
        <f>IF(R$234=0,'Adjustment for previous period'!Q415, 0)</f>
        <v>0</v>
      </c>
      <c r="R424" s="9"/>
      <c r="S424" s="9"/>
      <c r="T424" s="9"/>
      <c r="U424" s="9"/>
      <c r="V424" s="9"/>
      <c r="W424" s="9"/>
      <c r="X424" s="9"/>
      <c r="Y424" s="9"/>
      <c r="Z424" s="9"/>
      <c r="AA424" s="9"/>
      <c r="AB424" s="198"/>
      <c r="AC424" s="198"/>
      <c r="AD424" s="198"/>
      <c r="AE424" s="198"/>
      <c r="AF424" s="198"/>
      <c r="AG424" s="198"/>
      <c r="AH424" s="198"/>
      <c r="AI424" s="198"/>
      <c r="AJ424" s="198"/>
      <c r="AK424" s="198"/>
      <c r="AL424" s="198"/>
      <c r="AM424" s="198"/>
      <c r="AN424" s="198"/>
      <c r="AO424" s="198"/>
      <c r="AP424" s="198"/>
      <c r="AQ424" s="198"/>
      <c r="AR424" s="198"/>
      <c r="AS424" s="198"/>
      <c r="AT424" s="198"/>
      <c r="AU424" s="198"/>
      <c r="AV424" s="198"/>
      <c r="AW424" s="198"/>
      <c r="AX424" s="198"/>
      <c r="AY424" s="198"/>
      <c r="AZ424" s="198"/>
      <c r="BA424" s="198"/>
      <c r="BB424" s="198"/>
      <c r="BC424" s="198"/>
      <c r="BD424" s="198"/>
      <c r="BE424" s="198"/>
      <c r="BF424" s="198"/>
      <c r="BG424" s="198"/>
      <c r="BH424" s="198"/>
      <c r="BI424" s="198"/>
      <c r="BJ424" s="198"/>
      <c r="BK424" s="198"/>
      <c r="BL424" s="198"/>
    </row>
    <row r="425" spans="1:64" hidden="1" outlineLevel="1">
      <c r="A425" s="9"/>
      <c r="B425" s="9"/>
      <c r="C425" s="9"/>
      <c r="D425" s="127" t="str">
        <f>Asset9</f>
        <v>IT</v>
      </c>
      <c r="E425" s="9"/>
      <c r="F425" s="9"/>
      <c r="G425" s="9"/>
      <c r="H425" s="9"/>
      <c r="I425" s="9"/>
      <c r="J425" s="9"/>
      <c r="K425" s="9"/>
      <c r="L425" s="111">
        <f>IF(M$234=0,'Adjustment for previous period'!L417, 0)</f>
        <v>0</v>
      </c>
      <c r="M425" s="343">
        <f>IF(M$234&gt;0, IF(N$234=0,'Adjustment for previous period'!M417, 0), 0)</f>
        <v>0</v>
      </c>
      <c r="N425" s="111">
        <f>IF(O$234=0,'Adjustment for previous period'!N417, 0)</f>
        <v>0</v>
      </c>
      <c r="O425" s="111">
        <f>IF(P$234=0,'Adjustment for previous period'!O417, 0)</f>
        <v>0</v>
      </c>
      <c r="P425" s="111">
        <f>IF(Q$234=0,'Adjustment for previous period'!P417, 0)</f>
        <v>0</v>
      </c>
      <c r="Q425" s="111">
        <f>IF(R$234=0,'Adjustment for previous period'!Q417, 0)</f>
        <v>0</v>
      </c>
      <c r="R425" s="9"/>
      <c r="S425" s="9"/>
      <c r="T425" s="9"/>
      <c r="U425" s="9"/>
      <c r="V425" s="9"/>
      <c r="W425" s="9"/>
      <c r="X425" s="9"/>
      <c r="Y425" s="9"/>
      <c r="Z425" s="9"/>
      <c r="AA425" s="9"/>
      <c r="AB425" s="198"/>
      <c r="AC425" s="198"/>
      <c r="AD425" s="198"/>
      <c r="AE425" s="198"/>
      <c r="AF425" s="198"/>
      <c r="AG425" s="198"/>
      <c r="AH425" s="198"/>
      <c r="AI425" s="198"/>
      <c r="AJ425" s="198"/>
      <c r="AK425" s="198"/>
      <c r="AL425" s="198"/>
      <c r="AM425" s="198"/>
      <c r="AN425" s="198"/>
      <c r="AO425" s="198"/>
      <c r="AP425" s="198"/>
      <c r="AQ425" s="198"/>
      <c r="AR425" s="198"/>
      <c r="AS425" s="198"/>
      <c r="AT425" s="198"/>
      <c r="AU425" s="198"/>
      <c r="AV425" s="198"/>
      <c r="AW425" s="198"/>
      <c r="AX425" s="198"/>
      <c r="AY425" s="198"/>
      <c r="AZ425" s="198"/>
      <c r="BA425" s="198"/>
      <c r="BB425" s="198"/>
      <c r="BC425" s="198"/>
      <c r="BD425" s="198"/>
      <c r="BE425" s="198"/>
      <c r="BF425" s="198"/>
      <c r="BG425" s="198"/>
      <c r="BH425" s="198"/>
      <c r="BI425" s="198"/>
      <c r="BJ425" s="198"/>
      <c r="BK425" s="198"/>
      <c r="BL425" s="198"/>
    </row>
    <row r="426" spans="1:64" hidden="1" outlineLevel="1">
      <c r="A426" s="9"/>
      <c r="B426" s="9"/>
      <c r="C426" s="9"/>
      <c r="D426" s="127" t="str">
        <f>Asset10</f>
        <v>Vehicles</v>
      </c>
      <c r="E426" s="9"/>
      <c r="F426" s="9"/>
      <c r="G426" s="9"/>
      <c r="H426" s="9"/>
      <c r="I426" s="9"/>
      <c r="J426" s="9"/>
      <c r="K426" s="9"/>
      <c r="L426" s="111">
        <f>IF(M$234=0,'Adjustment for previous period'!L419, 0)</f>
        <v>0</v>
      </c>
      <c r="M426" s="343">
        <f>IF(M$234&gt;0, IF(N$234=0,'Adjustment for previous period'!M419, 0), 0)</f>
        <v>0</v>
      </c>
      <c r="N426" s="111">
        <f>IF(O$234=0,'Adjustment for previous period'!N419, 0)</f>
        <v>0</v>
      </c>
      <c r="O426" s="111">
        <f>IF(P$234=0,'Adjustment for previous period'!O419, 0)</f>
        <v>0</v>
      </c>
      <c r="P426" s="111">
        <f>IF(Q$234=0,'Adjustment for previous period'!P419, 0)</f>
        <v>0</v>
      </c>
      <c r="Q426" s="111">
        <f>IF(R$234=0,'Adjustment for previous period'!Q419, 0)</f>
        <v>0</v>
      </c>
      <c r="R426" s="9"/>
      <c r="S426" s="9"/>
      <c r="T426" s="9"/>
      <c r="U426" s="9"/>
      <c r="V426" s="9"/>
      <c r="W426" s="9"/>
      <c r="X426" s="9"/>
      <c r="Y426" s="9"/>
      <c r="Z426" s="9"/>
      <c r="AA426" s="9"/>
      <c r="AB426" s="198"/>
      <c r="AC426" s="198"/>
      <c r="AD426" s="198"/>
      <c r="AE426" s="198"/>
      <c r="AF426" s="198"/>
      <c r="AG426" s="198"/>
      <c r="AH426" s="198"/>
      <c r="AI426" s="198"/>
      <c r="AJ426" s="198"/>
      <c r="AK426" s="198"/>
      <c r="AL426" s="198"/>
      <c r="AM426" s="198"/>
      <c r="AN426" s="198"/>
      <c r="AO426" s="198"/>
      <c r="AP426" s="198"/>
      <c r="AQ426" s="198"/>
      <c r="AR426" s="198"/>
      <c r="AS426" s="198"/>
      <c r="AT426" s="198"/>
      <c r="AU426" s="198"/>
      <c r="AV426" s="198"/>
      <c r="AW426" s="198"/>
      <c r="AX426" s="198"/>
      <c r="AY426" s="198"/>
      <c r="AZ426" s="198"/>
      <c r="BA426" s="198"/>
      <c r="BB426" s="198"/>
      <c r="BC426" s="198"/>
      <c r="BD426" s="198"/>
      <c r="BE426" s="198"/>
      <c r="BF426" s="198"/>
      <c r="BG426" s="198"/>
      <c r="BH426" s="198"/>
      <c r="BI426" s="198"/>
      <c r="BJ426" s="198"/>
      <c r="BK426" s="198"/>
      <c r="BL426" s="198"/>
    </row>
    <row r="427" spans="1:64" hidden="1" outlineLevel="1">
      <c r="A427" s="9"/>
      <c r="B427" s="9"/>
      <c r="C427" s="9"/>
      <c r="D427" s="127" t="str">
        <f>Asset11</f>
        <v>other</v>
      </c>
      <c r="E427" s="9"/>
      <c r="F427" s="9"/>
      <c r="G427" s="9"/>
      <c r="H427" s="9"/>
      <c r="I427" s="9"/>
      <c r="J427" s="9"/>
      <c r="K427" s="9"/>
      <c r="L427" s="111">
        <f>IF(M$234=0,'Adjustment for previous period'!L421, 0)</f>
        <v>0</v>
      </c>
      <c r="M427" s="343">
        <f>IF(M$234&gt;0, IF(N$234=0,'Adjustment for previous period'!M421, 0), 0)</f>
        <v>0</v>
      </c>
      <c r="N427" s="111">
        <f>IF(O$234=0,'Adjustment for previous period'!N421, 0)</f>
        <v>0</v>
      </c>
      <c r="O427" s="111">
        <f>IF(P$234=0,'Adjustment for previous period'!O421, 0)</f>
        <v>0</v>
      </c>
      <c r="P427" s="111">
        <f>IF(Q$234=0,'Adjustment for previous period'!P421, 0)</f>
        <v>0</v>
      </c>
      <c r="Q427" s="111">
        <f>IF(R$234=0,'Adjustment for previous period'!Q421, 0)</f>
        <v>0</v>
      </c>
      <c r="R427" s="9"/>
      <c r="S427" s="9"/>
      <c r="T427" s="9"/>
      <c r="U427" s="9"/>
      <c r="V427" s="9"/>
      <c r="W427" s="9"/>
      <c r="X427" s="9"/>
      <c r="Y427" s="9"/>
      <c r="Z427" s="9"/>
      <c r="AA427" s="9"/>
      <c r="AB427" s="198"/>
      <c r="AC427" s="198"/>
      <c r="AD427" s="198"/>
      <c r="AE427" s="198"/>
      <c r="AF427" s="198"/>
      <c r="AG427" s="198"/>
      <c r="AH427" s="198"/>
      <c r="AI427" s="198"/>
      <c r="AJ427" s="198"/>
      <c r="AK427" s="198"/>
      <c r="AL427" s="198"/>
      <c r="AM427" s="198"/>
      <c r="AN427" s="198"/>
      <c r="AO427" s="198"/>
      <c r="AP427" s="198"/>
      <c r="AQ427" s="198"/>
      <c r="AR427" s="198"/>
      <c r="AS427" s="198"/>
      <c r="AT427" s="198"/>
      <c r="AU427" s="198"/>
      <c r="AV427" s="198"/>
      <c r="AW427" s="198"/>
      <c r="AX427" s="198"/>
      <c r="AY427" s="198"/>
      <c r="AZ427" s="198"/>
      <c r="BA427" s="198"/>
      <c r="BB427" s="198"/>
      <c r="BC427" s="198"/>
      <c r="BD427" s="198"/>
      <c r="BE427" s="198"/>
      <c r="BF427" s="198"/>
      <c r="BG427" s="198"/>
      <c r="BH427" s="198"/>
      <c r="BI427" s="198"/>
      <c r="BJ427" s="198"/>
      <c r="BK427" s="198"/>
      <c r="BL427" s="198"/>
    </row>
    <row r="428" spans="1:64" hidden="1" outlineLevel="1">
      <c r="A428" s="9"/>
      <c r="B428" s="9"/>
      <c r="C428" s="9"/>
      <c r="D428" s="127" t="str">
        <f>Asset12</f>
        <v>premises</v>
      </c>
      <c r="E428" s="9"/>
      <c r="F428" s="9"/>
      <c r="G428" s="9"/>
      <c r="H428" s="9"/>
      <c r="I428" s="9"/>
      <c r="J428" s="9"/>
      <c r="K428" s="9"/>
      <c r="L428" s="111">
        <f>IF(M$234=0,'Adjustment for previous period'!L423, 0)</f>
        <v>0</v>
      </c>
      <c r="M428" s="343">
        <f>IF(M$234&gt;0, IF(N$234=0,'Adjustment for previous period'!M423, 0), 0)</f>
        <v>0</v>
      </c>
      <c r="N428" s="111">
        <f>IF(O$234=0,'Adjustment for previous period'!N423, 0)</f>
        <v>0</v>
      </c>
      <c r="O428" s="111">
        <f>IF(P$234=0,'Adjustment for previous period'!O423, 0)</f>
        <v>0</v>
      </c>
      <c r="P428" s="111">
        <f>IF(Q$234=0,'Adjustment for previous period'!P423, 0)</f>
        <v>0</v>
      </c>
      <c r="Q428" s="111">
        <f>IF(R$234=0,'Adjustment for previous period'!Q423, 0)</f>
        <v>0</v>
      </c>
      <c r="R428" s="9"/>
      <c r="S428" s="9"/>
      <c r="T428" s="9"/>
      <c r="U428" s="9"/>
      <c r="V428" s="9"/>
      <c r="W428" s="9"/>
      <c r="X428" s="9"/>
      <c r="Y428" s="9"/>
      <c r="Z428" s="9"/>
      <c r="AA428" s="9"/>
      <c r="AB428" s="198"/>
      <c r="AC428" s="198"/>
      <c r="AD428" s="198"/>
      <c r="AE428" s="198"/>
      <c r="AF428" s="198"/>
      <c r="AG428" s="198"/>
      <c r="AH428" s="198"/>
      <c r="AI428" s="198"/>
      <c r="AJ428" s="198"/>
      <c r="AK428" s="198"/>
      <c r="AL428" s="198"/>
      <c r="AM428" s="198"/>
      <c r="AN428" s="198"/>
      <c r="AO428" s="198"/>
      <c r="AP428" s="198"/>
      <c r="AQ428" s="198"/>
      <c r="AR428" s="198"/>
      <c r="AS428" s="198"/>
      <c r="AT428" s="198"/>
      <c r="AU428" s="198"/>
      <c r="AV428" s="198"/>
      <c r="AW428" s="198"/>
      <c r="AX428" s="198"/>
      <c r="AY428" s="198"/>
      <c r="AZ428" s="198"/>
      <c r="BA428" s="198"/>
      <c r="BB428" s="198"/>
      <c r="BC428" s="198"/>
      <c r="BD428" s="198"/>
      <c r="BE428" s="198"/>
      <c r="BF428" s="198"/>
      <c r="BG428" s="198"/>
      <c r="BH428" s="198"/>
      <c r="BI428" s="198"/>
      <c r="BJ428" s="198"/>
      <c r="BK428" s="198"/>
      <c r="BL428" s="198"/>
    </row>
    <row r="429" spans="1:64" hidden="1" outlineLevel="1">
      <c r="A429" s="9"/>
      <c r="B429" s="9"/>
      <c r="C429" s="9"/>
      <c r="D429" s="127" t="str">
        <f>Asset13</f>
        <v>Land</v>
      </c>
      <c r="E429" s="9"/>
      <c r="F429" s="9"/>
      <c r="G429" s="9"/>
      <c r="H429" s="9"/>
      <c r="I429" s="9"/>
      <c r="J429" s="9"/>
      <c r="K429" s="9"/>
      <c r="L429" s="111">
        <f>IF(M$234=0,'Adjustment for previous period'!L425, 0)</f>
        <v>0</v>
      </c>
      <c r="M429" s="343">
        <f>IF(M$234&gt;0, IF(N$234=0,'Adjustment for previous period'!M425, 0), 0)</f>
        <v>0</v>
      </c>
      <c r="N429" s="111">
        <f>IF(O$234=0,'Adjustment for previous period'!N425, 0)</f>
        <v>0</v>
      </c>
      <c r="O429" s="111">
        <f>IF(P$234=0,'Adjustment for previous period'!O425, 0)</f>
        <v>0</v>
      </c>
      <c r="P429" s="111">
        <f>IF(Q$234=0,'Adjustment for previous period'!P425, 0)</f>
        <v>0</v>
      </c>
      <c r="Q429" s="111">
        <f>IF(R$234=0,'Adjustment for previous period'!Q425, 0)</f>
        <v>0</v>
      </c>
      <c r="R429" s="9"/>
      <c r="S429" s="9"/>
      <c r="T429" s="9"/>
      <c r="U429" s="9"/>
      <c r="V429" s="9"/>
      <c r="W429" s="9"/>
      <c r="X429" s="9"/>
      <c r="Y429" s="9"/>
      <c r="Z429" s="9"/>
      <c r="AA429" s="9"/>
      <c r="AB429" s="198"/>
      <c r="AC429" s="198"/>
      <c r="AD429" s="198"/>
      <c r="AE429" s="198"/>
      <c r="AF429" s="198"/>
      <c r="AG429" s="198"/>
      <c r="AH429" s="198"/>
      <c r="AI429" s="198"/>
      <c r="AJ429" s="198"/>
      <c r="AK429" s="198"/>
      <c r="AL429" s="198"/>
      <c r="AM429" s="198"/>
      <c r="AN429" s="198"/>
      <c r="AO429" s="198"/>
      <c r="AP429" s="198"/>
      <c r="AQ429" s="198"/>
      <c r="AR429" s="198"/>
      <c r="AS429" s="198"/>
      <c r="AT429" s="198"/>
      <c r="AU429" s="198"/>
      <c r="AV429" s="198"/>
      <c r="AW429" s="198"/>
      <c r="AX429" s="198"/>
      <c r="AY429" s="198"/>
      <c r="AZ429" s="198"/>
      <c r="BA429" s="198"/>
      <c r="BB429" s="198"/>
      <c r="BC429" s="198"/>
      <c r="BD429" s="198"/>
      <c r="BE429" s="198"/>
      <c r="BF429" s="198"/>
      <c r="BG429" s="198"/>
      <c r="BH429" s="198"/>
      <c r="BI429" s="198"/>
      <c r="BJ429" s="198"/>
      <c r="BK429" s="198"/>
      <c r="BL429" s="198"/>
    </row>
    <row r="430" spans="1:64" hidden="1" outlineLevel="1">
      <c r="A430" s="9"/>
      <c r="B430" s="9"/>
      <c r="C430" s="9"/>
      <c r="D430" s="127" t="str">
        <f>Asset14</f>
        <v>Easements</v>
      </c>
      <c r="E430" s="9"/>
      <c r="F430" s="9"/>
      <c r="G430" s="9"/>
      <c r="H430" s="9"/>
      <c r="I430" s="9"/>
      <c r="J430" s="9"/>
      <c r="K430" s="9"/>
      <c r="L430" s="111">
        <f>IF(M$234=0,'Adjustment for previous period'!L427, 0)</f>
        <v>0</v>
      </c>
      <c r="M430" s="343">
        <f>IF(M$234&gt;0, IF(N$234=0,'Adjustment for previous period'!M427, 0), 0)</f>
        <v>0</v>
      </c>
      <c r="N430" s="111">
        <f>IF(O$234=0,'Adjustment for previous period'!N427, 0)</f>
        <v>0</v>
      </c>
      <c r="O430" s="111">
        <f>IF(P$234=0,'Adjustment for previous period'!O427, 0)</f>
        <v>0</v>
      </c>
      <c r="P430" s="111">
        <f>IF(Q$234=0,'Adjustment for previous period'!P427, 0)</f>
        <v>0</v>
      </c>
      <c r="Q430" s="111">
        <f>IF(R$234=0,'Adjustment for previous period'!Q427, 0)</f>
        <v>0</v>
      </c>
      <c r="R430" s="9"/>
      <c r="S430" s="9"/>
      <c r="T430" s="9"/>
      <c r="U430" s="9"/>
      <c r="V430" s="9"/>
      <c r="W430" s="9"/>
      <c r="X430" s="9"/>
      <c r="Y430" s="9"/>
      <c r="Z430" s="9"/>
      <c r="AA430" s="9"/>
      <c r="AB430" s="198"/>
      <c r="AC430" s="198"/>
      <c r="AD430" s="198"/>
      <c r="AE430" s="198"/>
      <c r="AF430" s="198"/>
      <c r="AG430" s="198"/>
      <c r="AH430" s="198"/>
      <c r="AI430" s="198"/>
      <c r="AJ430" s="198"/>
      <c r="AK430" s="198"/>
      <c r="AL430" s="198"/>
      <c r="AM430" s="198"/>
      <c r="AN430" s="198"/>
      <c r="AO430" s="198"/>
      <c r="AP430" s="198"/>
      <c r="AQ430" s="198"/>
      <c r="AR430" s="198"/>
      <c r="AS430" s="198"/>
      <c r="AT430" s="198"/>
      <c r="AU430" s="198"/>
      <c r="AV430" s="198"/>
      <c r="AW430" s="198"/>
      <c r="AX430" s="198"/>
      <c r="AY430" s="198"/>
      <c r="AZ430" s="198"/>
      <c r="BA430" s="198"/>
      <c r="BB430" s="198"/>
      <c r="BC430" s="198"/>
      <c r="BD430" s="198"/>
      <c r="BE430" s="198"/>
      <c r="BF430" s="198"/>
      <c r="BG430" s="198"/>
      <c r="BH430" s="198"/>
      <c r="BI430" s="198"/>
      <c r="BJ430" s="198"/>
      <c r="BK430" s="198"/>
      <c r="BL430" s="198"/>
    </row>
    <row r="431" spans="1:64" hidden="1" outlineLevel="1">
      <c r="A431" s="9"/>
      <c r="B431" s="9"/>
      <c r="C431" s="9"/>
      <c r="D431" s="127">
        <f>Asset15</f>
        <v>0</v>
      </c>
      <c r="E431" s="9"/>
      <c r="F431" s="9"/>
      <c r="G431" s="9"/>
      <c r="H431" s="9"/>
      <c r="I431" s="9"/>
      <c r="J431" s="9"/>
      <c r="K431" s="9"/>
      <c r="L431" s="111">
        <f>IF(M$234=0,'Adjustment for previous period'!L429, 0)</f>
        <v>0</v>
      </c>
      <c r="M431" s="343">
        <f>IF(M$234&gt;0, IF(N$234=0,'Adjustment for previous period'!M429, 0), 0)</f>
        <v>0</v>
      </c>
      <c r="N431" s="111">
        <f>IF(O$234=0,'Adjustment for previous period'!N429, 0)</f>
        <v>0</v>
      </c>
      <c r="O431" s="111">
        <f>IF(P$234=0,'Adjustment for previous period'!O429, 0)</f>
        <v>0</v>
      </c>
      <c r="P431" s="111">
        <f>IF(Q$234=0,'Adjustment for previous period'!P429, 0)</f>
        <v>0</v>
      </c>
      <c r="Q431" s="111">
        <f>IF(R$234=0,'Adjustment for previous period'!Q429, 0)</f>
        <v>0</v>
      </c>
      <c r="R431" s="9"/>
      <c r="S431" s="9"/>
      <c r="T431" s="9"/>
      <c r="U431" s="9"/>
      <c r="V431" s="9"/>
      <c r="W431" s="9"/>
      <c r="X431" s="9"/>
      <c r="Y431" s="9"/>
      <c r="Z431" s="9"/>
      <c r="AA431" s="9"/>
      <c r="AB431" s="198"/>
      <c r="AC431" s="198"/>
      <c r="AD431" s="198"/>
      <c r="AE431" s="198"/>
      <c r="AF431" s="198"/>
      <c r="AG431" s="198"/>
      <c r="AH431" s="198"/>
      <c r="AI431" s="198"/>
      <c r="AJ431" s="198"/>
      <c r="AK431" s="198"/>
      <c r="AL431" s="198"/>
      <c r="AM431" s="198"/>
      <c r="AN431" s="198"/>
      <c r="AO431" s="198"/>
      <c r="AP431" s="198"/>
      <c r="AQ431" s="198"/>
      <c r="AR431" s="198"/>
      <c r="AS431" s="198"/>
      <c r="AT431" s="198"/>
      <c r="AU431" s="198"/>
      <c r="AV431" s="198"/>
      <c r="AW431" s="198"/>
      <c r="AX431" s="198"/>
      <c r="AY431" s="198"/>
      <c r="AZ431" s="198"/>
      <c r="BA431" s="198"/>
      <c r="BB431" s="198"/>
      <c r="BC431" s="198"/>
      <c r="BD431" s="198"/>
      <c r="BE431" s="198"/>
      <c r="BF431" s="198"/>
      <c r="BG431" s="198"/>
      <c r="BH431" s="198"/>
      <c r="BI431" s="198"/>
      <c r="BJ431" s="198"/>
      <c r="BK431" s="198"/>
      <c r="BL431" s="198"/>
    </row>
    <row r="432" spans="1:64" hidden="1" outlineLevel="1">
      <c r="A432" s="9"/>
      <c r="B432" s="9"/>
      <c r="C432" s="9"/>
      <c r="D432" s="127">
        <f>Asset16</f>
        <v>0</v>
      </c>
      <c r="E432" s="9"/>
      <c r="F432" s="9"/>
      <c r="G432" s="9"/>
      <c r="H432" s="9"/>
      <c r="I432" s="9"/>
      <c r="J432" s="9"/>
      <c r="K432" s="9"/>
      <c r="L432" s="111">
        <f>IF(M$234=0,'Adjustment for previous period'!L431, 0)</f>
        <v>0</v>
      </c>
      <c r="M432" s="343">
        <f>IF(M$234&gt;0, IF(N$234=0,'Adjustment for previous period'!M431, 0), 0)</f>
        <v>0</v>
      </c>
      <c r="N432" s="111">
        <f>IF(O$234=0,'Adjustment for previous period'!N431, 0)</f>
        <v>0</v>
      </c>
      <c r="O432" s="111">
        <f>IF(P$234=0,'Adjustment for previous period'!O431, 0)</f>
        <v>0</v>
      </c>
      <c r="P432" s="111">
        <f>IF(Q$234=0,'Adjustment for previous period'!P431, 0)</f>
        <v>0</v>
      </c>
      <c r="Q432" s="111">
        <f>IF(R$234=0,'Adjustment for previous period'!Q431, 0)</f>
        <v>0</v>
      </c>
      <c r="R432" s="9"/>
      <c r="S432" s="9"/>
      <c r="T432" s="9"/>
      <c r="U432" s="9"/>
      <c r="V432" s="9"/>
      <c r="W432" s="9"/>
      <c r="X432" s="9"/>
      <c r="Y432" s="9"/>
      <c r="Z432" s="9"/>
      <c r="AA432" s="9"/>
      <c r="AB432" s="198"/>
      <c r="AC432" s="198"/>
      <c r="AD432" s="198"/>
      <c r="AE432" s="198"/>
      <c r="AF432" s="198"/>
      <c r="AG432" s="198"/>
      <c r="AH432" s="198"/>
      <c r="AI432" s="198"/>
      <c r="AJ432" s="198"/>
      <c r="AK432" s="198"/>
      <c r="AL432" s="198"/>
      <c r="AM432" s="198"/>
      <c r="AN432" s="198"/>
      <c r="AO432" s="198"/>
      <c r="AP432" s="198"/>
      <c r="AQ432" s="198"/>
      <c r="AR432" s="198"/>
      <c r="AS432" s="198"/>
      <c r="AT432" s="198"/>
      <c r="AU432" s="198"/>
      <c r="AV432" s="198"/>
      <c r="AW432" s="198"/>
      <c r="AX432" s="198"/>
      <c r="AY432" s="198"/>
      <c r="AZ432" s="198"/>
      <c r="BA432" s="198"/>
      <c r="BB432" s="198"/>
      <c r="BC432" s="198"/>
      <c r="BD432" s="198"/>
      <c r="BE432" s="198"/>
      <c r="BF432" s="198"/>
      <c r="BG432" s="198"/>
      <c r="BH432" s="198"/>
      <c r="BI432" s="198"/>
      <c r="BJ432" s="198"/>
      <c r="BK432" s="198"/>
      <c r="BL432" s="198"/>
    </row>
    <row r="433" spans="1:64" hidden="1" outlineLevel="1">
      <c r="A433" s="9"/>
      <c r="B433" s="9"/>
      <c r="C433" s="9"/>
      <c r="D433" s="127">
        <f>Asset17</f>
        <v>0</v>
      </c>
      <c r="E433" s="9"/>
      <c r="F433" s="9"/>
      <c r="G433" s="9"/>
      <c r="H433" s="9"/>
      <c r="I433" s="9"/>
      <c r="J433" s="9"/>
      <c r="K433" s="9"/>
      <c r="L433" s="111">
        <f>IF(M$234=0,'Adjustment for previous period'!L433, 0)</f>
        <v>0</v>
      </c>
      <c r="M433" s="343">
        <f>IF(M$234&gt;0, IF(N$234=0,'Adjustment for previous period'!M433, 0), 0)</f>
        <v>0</v>
      </c>
      <c r="N433" s="111">
        <f>IF(O$234=0,'Adjustment for previous period'!N433, 0)</f>
        <v>0</v>
      </c>
      <c r="O433" s="111">
        <f>IF(P$234=0,'Adjustment for previous period'!O433, 0)</f>
        <v>0</v>
      </c>
      <c r="P433" s="111">
        <f>IF(Q$234=0,'Adjustment for previous period'!P433, 0)</f>
        <v>0</v>
      </c>
      <c r="Q433" s="111">
        <f>IF(R$234=0,'Adjustment for previous period'!Q433, 0)</f>
        <v>0</v>
      </c>
      <c r="R433" s="9"/>
      <c r="S433" s="9"/>
      <c r="T433" s="9"/>
      <c r="U433" s="9"/>
      <c r="V433" s="9"/>
      <c r="W433" s="9"/>
      <c r="X433" s="9"/>
      <c r="Y433" s="9"/>
      <c r="Z433" s="9"/>
      <c r="AA433" s="9"/>
      <c r="AB433" s="198"/>
      <c r="AC433" s="198"/>
      <c r="AD433" s="198"/>
      <c r="AE433" s="198"/>
      <c r="AF433" s="198"/>
      <c r="AG433" s="198"/>
      <c r="AH433" s="198"/>
      <c r="AI433" s="198"/>
      <c r="AJ433" s="198"/>
      <c r="AK433" s="198"/>
      <c r="AL433" s="198"/>
      <c r="AM433" s="198"/>
      <c r="AN433" s="198"/>
      <c r="AO433" s="198"/>
      <c r="AP433" s="198"/>
      <c r="AQ433" s="198"/>
      <c r="AR433" s="198"/>
      <c r="AS433" s="198"/>
      <c r="AT433" s="198"/>
      <c r="AU433" s="198"/>
      <c r="AV433" s="198"/>
      <c r="AW433" s="198"/>
      <c r="AX433" s="198"/>
      <c r="AY433" s="198"/>
      <c r="AZ433" s="198"/>
      <c r="BA433" s="198"/>
      <c r="BB433" s="198"/>
      <c r="BC433" s="198"/>
      <c r="BD433" s="198"/>
      <c r="BE433" s="198"/>
      <c r="BF433" s="198"/>
      <c r="BG433" s="198"/>
      <c r="BH433" s="198"/>
      <c r="BI433" s="198"/>
      <c r="BJ433" s="198"/>
      <c r="BK433" s="198"/>
      <c r="BL433" s="198"/>
    </row>
    <row r="434" spans="1:64" hidden="1" outlineLevel="1">
      <c r="A434" s="9"/>
      <c r="B434" s="9"/>
      <c r="C434" s="9"/>
      <c r="D434" s="127">
        <f>Asset18</f>
        <v>0</v>
      </c>
      <c r="E434" s="9"/>
      <c r="F434" s="9"/>
      <c r="G434" s="9"/>
      <c r="H434" s="9"/>
      <c r="I434" s="9"/>
      <c r="J434" s="9"/>
      <c r="K434" s="9"/>
      <c r="L434" s="111">
        <f>IF(M$234=0,'Adjustment for previous period'!L435, 0)</f>
        <v>0</v>
      </c>
      <c r="M434" s="343">
        <f>IF(M$234&gt;0, IF(N$234=0,'Adjustment for previous period'!M435, 0), 0)</f>
        <v>0</v>
      </c>
      <c r="N434" s="111">
        <f>IF(O$234=0,'Adjustment for previous period'!N435, 0)</f>
        <v>0</v>
      </c>
      <c r="O434" s="111">
        <f>IF(P$234=0,'Adjustment for previous period'!O435, 0)</f>
        <v>0</v>
      </c>
      <c r="P434" s="111">
        <f>IF(Q$234=0,'Adjustment for previous period'!P435, 0)</f>
        <v>0</v>
      </c>
      <c r="Q434" s="111">
        <f>IF(R$234=0,'Adjustment for previous period'!Q435, 0)</f>
        <v>0</v>
      </c>
      <c r="R434" s="9"/>
      <c r="S434" s="9"/>
      <c r="T434" s="9"/>
      <c r="U434" s="9"/>
      <c r="V434" s="9"/>
      <c r="W434" s="9"/>
      <c r="X434" s="9"/>
      <c r="Y434" s="9"/>
      <c r="Z434" s="9"/>
      <c r="AA434" s="9"/>
      <c r="AB434" s="198"/>
      <c r="AC434" s="198"/>
      <c r="AD434" s="198"/>
      <c r="AE434" s="198"/>
      <c r="AF434" s="198"/>
      <c r="AG434" s="198"/>
      <c r="AH434" s="198"/>
      <c r="AI434" s="198"/>
      <c r="AJ434" s="198"/>
      <c r="AK434" s="198"/>
      <c r="AL434" s="198"/>
      <c r="AM434" s="198"/>
      <c r="AN434" s="198"/>
      <c r="AO434" s="198"/>
      <c r="AP434" s="198"/>
      <c r="AQ434" s="198"/>
      <c r="AR434" s="198"/>
      <c r="AS434" s="198"/>
      <c r="AT434" s="198"/>
      <c r="AU434" s="198"/>
      <c r="AV434" s="198"/>
      <c r="AW434" s="198"/>
      <c r="AX434" s="198"/>
      <c r="AY434" s="198"/>
      <c r="AZ434" s="198"/>
      <c r="BA434" s="198"/>
      <c r="BB434" s="198"/>
      <c r="BC434" s="198"/>
      <c r="BD434" s="198"/>
      <c r="BE434" s="198"/>
      <c r="BF434" s="198"/>
      <c r="BG434" s="198"/>
      <c r="BH434" s="198"/>
      <c r="BI434" s="198"/>
      <c r="BJ434" s="198"/>
      <c r="BK434" s="198"/>
      <c r="BL434" s="198"/>
    </row>
    <row r="435" spans="1:64" hidden="1" outlineLevel="1">
      <c r="A435" s="9"/>
      <c r="B435" s="9"/>
      <c r="C435" s="9"/>
      <c r="D435" s="127">
        <f>Asset19</f>
        <v>0</v>
      </c>
      <c r="E435" s="9"/>
      <c r="F435" s="9"/>
      <c r="G435" s="9"/>
      <c r="H435" s="9"/>
      <c r="I435" s="9"/>
      <c r="J435" s="9"/>
      <c r="K435" s="9"/>
      <c r="L435" s="111">
        <f>IF(M$234=0,'Adjustment for previous period'!L437, 0)</f>
        <v>0</v>
      </c>
      <c r="M435" s="343">
        <f>IF(M$234&gt;0, IF(N$234=0,'Adjustment for previous period'!M437, 0), 0)</f>
        <v>0</v>
      </c>
      <c r="N435" s="111">
        <f>IF(O$234=0,'Adjustment for previous period'!N437, 0)</f>
        <v>0</v>
      </c>
      <c r="O435" s="111">
        <f>IF(P$234=0,'Adjustment for previous period'!O437, 0)</f>
        <v>0</v>
      </c>
      <c r="P435" s="111">
        <f>IF(Q$234=0,'Adjustment for previous period'!P437, 0)</f>
        <v>0</v>
      </c>
      <c r="Q435" s="111">
        <f>IF(R$234=0,'Adjustment for previous period'!Q437, 0)</f>
        <v>0</v>
      </c>
      <c r="R435" s="9"/>
      <c r="S435" s="9"/>
      <c r="T435" s="9"/>
      <c r="U435" s="9"/>
      <c r="V435" s="9"/>
      <c r="W435" s="9"/>
      <c r="X435" s="9"/>
      <c r="Y435" s="9"/>
      <c r="Z435" s="9"/>
      <c r="AA435" s="9"/>
      <c r="AB435" s="198"/>
      <c r="AC435" s="198"/>
      <c r="AD435" s="198"/>
      <c r="AE435" s="198"/>
      <c r="AF435" s="198"/>
      <c r="AG435" s="198"/>
      <c r="AH435" s="198"/>
      <c r="AI435" s="198"/>
      <c r="AJ435" s="198"/>
      <c r="AK435" s="198"/>
      <c r="AL435" s="198"/>
      <c r="AM435" s="198"/>
      <c r="AN435" s="198"/>
      <c r="AO435" s="198"/>
      <c r="AP435" s="198"/>
      <c r="AQ435" s="198"/>
      <c r="AR435" s="198"/>
      <c r="AS435" s="198"/>
      <c r="AT435" s="198"/>
      <c r="AU435" s="198"/>
      <c r="AV435" s="198"/>
      <c r="AW435" s="198"/>
      <c r="AX435" s="198"/>
      <c r="AY435" s="198"/>
      <c r="AZ435" s="198"/>
      <c r="BA435" s="198"/>
      <c r="BB435" s="198"/>
      <c r="BC435" s="198"/>
      <c r="BD435" s="198"/>
      <c r="BE435" s="198"/>
      <c r="BF435" s="198"/>
      <c r="BG435" s="198"/>
      <c r="BH435" s="198"/>
      <c r="BI435" s="198"/>
      <c r="BJ435" s="198"/>
      <c r="BK435" s="198"/>
      <c r="BL435" s="198"/>
    </row>
    <row r="436" spans="1:64" hidden="1" outlineLevel="1">
      <c r="A436" s="9"/>
      <c r="B436" s="9"/>
      <c r="C436" s="9"/>
      <c r="D436" s="127">
        <f>Asset20</f>
        <v>0</v>
      </c>
      <c r="E436" s="9"/>
      <c r="F436" s="9"/>
      <c r="G436" s="9"/>
      <c r="H436" s="9"/>
      <c r="I436" s="9"/>
      <c r="J436" s="9"/>
      <c r="K436" s="9"/>
      <c r="L436" s="111">
        <f>IF(M$234=0,'Adjustment for previous period'!L439, 0)</f>
        <v>0</v>
      </c>
      <c r="M436" s="343">
        <f>IF(M$234&gt;0, IF(N$234=0,'Adjustment for previous period'!M439, 0), 0)</f>
        <v>0</v>
      </c>
      <c r="N436" s="111">
        <f>IF(O$234=0,'Adjustment for previous period'!N439, 0)</f>
        <v>0</v>
      </c>
      <c r="O436" s="111">
        <f>IF(P$234=0,'Adjustment for previous period'!O439, 0)</f>
        <v>0</v>
      </c>
      <c r="P436" s="111">
        <f>IF(Q$234=0,'Adjustment for previous period'!P439, 0)</f>
        <v>0</v>
      </c>
      <c r="Q436" s="111">
        <f>IF(R$234=0,'Adjustment for previous period'!Q439, 0)</f>
        <v>0</v>
      </c>
      <c r="R436" s="9"/>
      <c r="S436" s="9"/>
      <c r="T436" s="9"/>
      <c r="U436" s="9"/>
      <c r="V436" s="9"/>
      <c r="W436" s="9"/>
      <c r="X436" s="9"/>
      <c r="Y436" s="9"/>
      <c r="Z436" s="9"/>
      <c r="AA436" s="9"/>
      <c r="AB436" s="198"/>
      <c r="AC436" s="198"/>
      <c r="AD436" s="198"/>
      <c r="AE436" s="198"/>
      <c r="AF436" s="198"/>
      <c r="AG436" s="198"/>
      <c r="AH436" s="198"/>
      <c r="AI436" s="198"/>
      <c r="AJ436" s="198"/>
      <c r="AK436" s="198"/>
      <c r="AL436" s="198"/>
      <c r="AM436" s="198"/>
      <c r="AN436" s="198"/>
      <c r="AO436" s="198"/>
      <c r="AP436" s="198"/>
      <c r="AQ436" s="198"/>
      <c r="AR436" s="198"/>
      <c r="AS436" s="198"/>
      <c r="AT436" s="198"/>
      <c r="AU436" s="198"/>
      <c r="AV436" s="198"/>
      <c r="AW436" s="198"/>
      <c r="AX436" s="198"/>
      <c r="AY436" s="198"/>
      <c r="AZ436" s="198"/>
      <c r="BA436" s="198"/>
      <c r="BB436" s="198"/>
      <c r="BC436" s="198"/>
      <c r="BD436" s="198"/>
      <c r="BE436" s="198"/>
      <c r="BF436" s="198"/>
      <c r="BG436" s="198"/>
      <c r="BH436" s="198"/>
      <c r="BI436" s="198"/>
      <c r="BJ436" s="198"/>
      <c r="BK436" s="198"/>
      <c r="BL436" s="198"/>
    </row>
    <row r="437" spans="1:64" collapsed="1">
      <c r="A437" s="9"/>
      <c r="B437" s="9"/>
      <c r="C437" s="9"/>
      <c r="D437" s="9"/>
      <c r="E437" s="9"/>
      <c r="F437" s="9"/>
      <c r="G437" s="9"/>
      <c r="H437" s="9"/>
      <c r="I437" s="9"/>
      <c r="J437" s="9"/>
      <c r="K437" s="9"/>
      <c r="L437" s="293">
        <v>5</v>
      </c>
      <c r="M437" s="293">
        <v>6</v>
      </c>
      <c r="N437" s="295">
        <v>7</v>
      </c>
      <c r="O437" s="293">
        <v>8</v>
      </c>
      <c r="P437" s="293">
        <v>9</v>
      </c>
      <c r="Q437" s="293">
        <v>10</v>
      </c>
      <c r="R437" s="9"/>
      <c r="S437" s="9"/>
      <c r="T437" s="9"/>
      <c r="U437" s="9"/>
      <c r="V437" s="9"/>
      <c r="W437" s="9"/>
      <c r="X437" s="9"/>
      <c r="Y437" s="9"/>
      <c r="Z437" s="9"/>
      <c r="AA437" s="9"/>
      <c r="AB437" s="198"/>
      <c r="AC437" s="198"/>
      <c r="AD437" s="198"/>
      <c r="AE437" s="198"/>
      <c r="AF437" s="198"/>
      <c r="AG437" s="198"/>
      <c r="AH437" s="198"/>
      <c r="AI437" s="198"/>
      <c r="AJ437" s="198"/>
      <c r="AK437" s="198"/>
      <c r="AL437" s="198"/>
      <c r="AM437" s="198"/>
      <c r="AN437" s="198"/>
      <c r="AO437" s="198"/>
      <c r="AP437" s="198"/>
      <c r="AQ437" s="198"/>
      <c r="AR437" s="198"/>
      <c r="AS437" s="198"/>
      <c r="AT437" s="198"/>
      <c r="AU437" s="198"/>
      <c r="AV437" s="198"/>
      <c r="AW437" s="198"/>
      <c r="AX437" s="198"/>
      <c r="AY437" s="198"/>
      <c r="AZ437" s="198"/>
      <c r="BA437" s="198"/>
      <c r="BB437" s="198"/>
      <c r="BC437" s="198"/>
      <c r="BD437" s="198"/>
      <c r="BE437" s="198"/>
      <c r="BF437" s="198"/>
      <c r="BG437" s="198"/>
      <c r="BH437" s="198"/>
      <c r="BI437" s="198"/>
      <c r="BJ437" s="198"/>
      <c r="BK437" s="198"/>
      <c r="BL437" s="198"/>
    </row>
    <row r="438" spans="1:64">
      <c r="A438" s="74"/>
      <c r="B438" s="74"/>
      <c r="C438" s="81" t="s">
        <v>89</v>
      </c>
      <c r="D438" s="74"/>
      <c r="E438" s="74"/>
      <c r="F438" s="74"/>
      <c r="G438" s="74"/>
      <c r="H438" s="74"/>
      <c r="I438" s="74"/>
      <c r="J438" s="74"/>
      <c r="K438" s="74"/>
      <c r="L438" s="154">
        <f t="shared" ref="L438:Q438" si="20">SUM(L439:L468)</f>
        <v>0</v>
      </c>
      <c r="M438" s="154">
        <f t="shared" si="20"/>
        <v>2671.4972134112018</v>
      </c>
      <c r="N438" s="154">
        <f t="shared" si="20"/>
        <v>0</v>
      </c>
      <c r="O438" s="154">
        <f t="shared" si="20"/>
        <v>0</v>
      </c>
      <c r="P438" s="154">
        <f t="shared" si="20"/>
        <v>0</v>
      </c>
      <c r="Q438" s="154">
        <f t="shared" si="20"/>
        <v>0</v>
      </c>
      <c r="R438" s="154"/>
      <c r="S438" s="9"/>
      <c r="T438" s="9"/>
      <c r="U438" s="9"/>
      <c r="V438" s="9"/>
      <c r="W438" s="9"/>
      <c r="X438" s="9"/>
      <c r="Y438" s="9"/>
      <c r="Z438" s="9"/>
      <c r="AB438" s="198"/>
      <c r="AC438" s="198"/>
      <c r="AD438" s="198"/>
      <c r="AE438" s="198"/>
      <c r="AF438" s="198"/>
      <c r="AG438" s="198"/>
      <c r="AH438" s="198"/>
      <c r="AI438" s="198"/>
      <c r="AJ438" s="198"/>
      <c r="AK438" s="198"/>
      <c r="AL438" s="198"/>
      <c r="AM438" s="198"/>
      <c r="AN438" s="198"/>
      <c r="AO438" s="198"/>
      <c r="AP438" s="198"/>
      <c r="AQ438" s="198"/>
      <c r="AR438" s="198"/>
      <c r="AS438" s="198"/>
      <c r="AT438" s="198"/>
      <c r="AU438" s="198"/>
      <c r="AV438" s="198"/>
      <c r="AW438" s="198"/>
      <c r="AX438" s="198"/>
      <c r="AY438" s="198"/>
      <c r="AZ438" s="198"/>
      <c r="BA438" s="198"/>
      <c r="BB438" s="198"/>
      <c r="BC438" s="198"/>
      <c r="BD438" s="198"/>
      <c r="BE438" s="198"/>
      <c r="BF438" s="198"/>
      <c r="BG438" s="198"/>
      <c r="BH438" s="198"/>
      <c r="BI438" s="198"/>
      <c r="BJ438" s="198"/>
      <c r="BK438" s="198"/>
      <c r="BL438" s="198"/>
    </row>
    <row r="439" spans="1:64" hidden="1" outlineLevel="1">
      <c r="A439" s="9"/>
      <c r="B439" s="9"/>
      <c r="C439" s="9"/>
      <c r="D439" s="270" t="str">
        <f>Asset1</f>
        <v>Secondary</v>
      </c>
      <c r="E439" s="9"/>
      <c r="F439" s="9"/>
      <c r="G439" s="9"/>
      <c r="H439" s="9"/>
      <c r="I439" s="9"/>
      <c r="J439" s="9"/>
      <c r="K439" s="9"/>
      <c r="L439" s="111">
        <f t="shared" ref="L439:Q448" si="21">IF(M$234=0, L235+L267+L299+L331+L363, 0)</f>
        <v>0</v>
      </c>
      <c r="M439" s="331">
        <f>IF(N$234=0, M235+M267+M299+M331+M363+M395+M417, 0)</f>
        <v>143.60114342354467</v>
      </c>
      <c r="N439" s="111">
        <f t="shared" si="21"/>
        <v>0</v>
      </c>
      <c r="O439" s="111">
        <f t="shared" si="21"/>
        <v>0</v>
      </c>
      <c r="P439" s="111">
        <f t="shared" si="21"/>
        <v>0</v>
      </c>
      <c r="Q439" s="111">
        <f t="shared" si="21"/>
        <v>0</v>
      </c>
      <c r="R439" s="9"/>
      <c r="S439" s="9"/>
      <c r="T439" s="9"/>
      <c r="U439" s="9"/>
      <c r="V439" s="9"/>
      <c r="W439" s="9"/>
      <c r="X439" s="9"/>
      <c r="Y439" s="9"/>
      <c r="Z439" s="9"/>
      <c r="AB439" s="198"/>
      <c r="AC439" s="198"/>
      <c r="AD439" s="198"/>
      <c r="AE439" s="198"/>
      <c r="AF439" s="198"/>
      <c r="AG439" s="198"/>
      <c r="AH439" s="198"/>
      <c r="AI439" s="198"/>
      <c r="AJ439" s="198"/>
      <c r="AK439" s="198"/>
      <c r="AL439" s="198"/>
      <c r="AM439" s="198"/>
      <c r="AN439" s="198"/>
      <c r="AO439" s="198"/>
      <c r="AP439" s="198"/>
      <c r="AQ439" s="198"/>
      <c r="AR439" s="198"/>
      <c r="AS439" s="198"/>
      <c r="AT439" s="198"/>
      <c r="AU439" s="198"/>
      <c r="AV439" s="198"/>
      <c r="AW439" s="198"/>
      <c r="AX439" s="198"/>
      <c r="AY439" s="198"/>
      <c r="AZ439" s="198"/>
      <c r="BA439" s="198"/>
      <c r="BB439" s="198"/>
      <c r="BC439" s="198"/>
      <c r="BD439" s="198"/>
      <c r="BE439" s="198"/>
      <c r="BF439" s="198"/>
      <c r="BG439" s="198"/>
      <c r="BH439" s="198"/>
      <c r="BI439" s="198"/>
      <c r="BJ439" s="198"/>
      <c r="BK439" s="198"/>
      <c r="BL439" s="198"/>
    </row>
    <row r="440" spans="1:64" hidden="1" outlineLevel="1">
      <c r="A440" s="9"/>
      <c r="B440" s="9"/>
      <c r="C440" s="9"/>
      <c r="D440" s="270" t="str">
        <f>Asset2</f>
        <v>Switchgear</v>
      </c>
      <c r="E440" s="9"/>
      <c r="F440" s="9"/>
      <c r="G440" s="9"/>
      <c r="H440" s="9"/>
      <c r="I440" s="9"/>
      <c r="J440" s="9"/>
      <c r="K440" s="9"/>
      <c r="L440" s="111">
        <f t="shared" si="21"/>
        <v>0</v>
      </c>
      <c r="M440" s="331">
        <f>IF(N$234=0, M236+M268+M300+M332+M364+M396+M418, 0)</f>
        <v>523.65587913094873</v>
      </c>
      <c r="N440" s="111">
        <f t="shared" si="21"/>
        <v>0</v>
      </c>
      <c r="O440" s="111">
        <f t="shared" si="21"/>
        <v>0</v>
      </c>
      <c r="P440" s="111">
        <f t="shared" si="21"/>
        <v>0</v>
      </c>
      <c r="Q440" s="111">
        <f t="shared" si="21"/>
        <v>0</v>
      </c>
      <c r="R440" s="9"/>
      <c r="S440" s="9"/>
      <c r="T440" s="9"/>
      <c r="U440" s="9"/>
      <c r="V440" s="9"/>
      <c r="W440" s="9"/>
      <c r="X440" s="9"/>
      <c r="Y440" s="9"/>
      <c r="Z440" s="9"/>
      <c r="AB440" s="198"/>
      <c r="AC440" s="198"/>
      <c r="AD440" s="198"/>
      <c r="AE440" s="198"/>
      <c r="AF440" s="198"/>
      <c r="AG440" s="198"/>
      <c r="AH440" s="198"/>
      <c r="AI440" s="198"/>
      <c r="AJ440" s="198"/>
      <c r="AK440" s="198"/>
      <c r="AL440" s="198"/>
      <c r="AM440" s="198"/>
      <c r="AN440" s="198"/>
      <c r="AO440" s="198"/>
      <c r="AP440" s="198"/>
      <c r="AQ440" s="198"/>
      <c r="AR440" s="198"/>
      <c r="AS440" s="198"/>
      <c r="AT440" s="198"/>
      <c r="AU440" s="198"/>
      <c r="AV440" s="198"/>
      <c r="AW440" s="198"/>
      <c r="AX440" s="198"/>
      <c r="AY440" s="198"/>
      <c r="AZ440" s="198"/>
      <c r="BA440" s="198"/>
      <c r="BB440" s="198"/>
      <c r="BC440" s="198"/>
      <c r="BD440" s="198"/>
      <c r="BE440" s="198"/>
      <c r="BF440" s="198"/>
      <c r="BG440" s="198"/>
      <c r="BH440" s="198"/>
      <c r="BI440" s="198"/>
      <c r="BJ440" s="198"/>
      <c r="BK440" s="198"/>
      <c r="BL440" s="198"/>
    </row>
    <row r="441" spans="1:64" hidden="1" outlineLevel="1">
      <c r="A441" s="9"/>
      <c r="B441" s="9"/>
      <c r="C441" s="9"/>
      <c r="D441" s="270" t="str">
        <f>Asset3</f>
        <v>Transformers</v>
      </c>
      <c r="E441" s="9"/>
      <c r="F441" s="9"/>
      <c r="G441" s="9"/>
      <c r="H441" s="9"/>
      <c r="I441" s="9"/>
      <c r="J441" s="9"/>
      <c r="K441" s="9"/>
      <c r="L441" s="111">
        <f t="shared" si="21"/>
        <v>0</v>
      </c>
      <c r="M441" s="331">
        <f t="shared" ref="M441:M457" si="22">IF(N$234=0, M237+M269+M301+M333+M365+M397+M419, 0)</f>
        <v>241.56530715490916</v>
      </c>
      <c r="N441" s="111">
        <f t="shared" si="21"/>
        <v>0</v>
      </c>
      <c r="O441" s="111">
        <f t="shared" si="21"/>
        <v>0</v>
      </c>
      <c r="P441" s="111">
        <f t="shared" si="21"/>
        <v>0</v>
      </c>
      <c r="Q441" s="111">
        <f t="shared" si="21"/>
        <v>0</v>
      </c>
      <c r="R441" s="9"/>
      <c r="S441" s="9"/>
      <c r="T441" s="9"/>
      <c r="U441" s="9"/>
      <c r="V441" s="9"/>
      <c r="W441" s="9"/>
      <c r="X441" s="9"/>
      <c r="Y441" s="9"/>
      <c r="Z441" s="9"/>
      <c r="AB441" s="198"/>
      <c r="AC441" s="198"/>
      <c r="AD441" s="198"/>
      <c r="AE441" s="198"/>
      <c r="AF441" s="198"/>
      <c r="AG441" s="198"/>
      <c r="AH441" s="198"/>
      <c r="AI441" s="198"/>
      <c r="AJ441" s="198"/>
      <c r="AK441" s="198"/>
      <c r="AL441" s="198"/>
      <c r="AM441" s="198"/>
      <c r="AN441" s="198"/>
      <c r="AO441" s="198"/>
      <c r="AP441" s="198"/>
      <c r="AQ441" s="198"/>
      <c r="AR441" s="198"/>
      <c r="AS441" s="198"/>
      <c r="AT441" s="198"/>
      <c r="AU441" s="198"/>
      <c r="AV441" s="198"/>
      <c r="AW441" s="198"/>
      <c r="AX441" s="198"/>
      <c r="AY441" s="198"/>
      <c r="AZ441" s="198"/>
      <c r="BA441" s="198"/>
      <c r="BB441" s="198"/>
      <c r="BC441" s="198"/>
      <c r="BD441" s="198"/>
      <c r="BE441" s="198"/>
      <c r="BF441" s="198"/>
      <c r="BG441" s="198"/>
      <c r="BH441" s="198"/>
      <c r="BI441" s="198"/>
      <c r="BJ441" s="198"/>
      <c r="BK441" s="198"/>
      <c r="BL441" s="198"/>
    </row>
    <row r="442" spans="1:64" hidden="1" outlineLevel="1">
      <c r="A442" s="9"/>
      <c r="B442" s="9"/>
      <c r="C442" s="9"/>
      <c r="D442" s="270" t="str">
        <f>Asset4</f>
        <v>Reactive</v>
      </c>
      <c r="E442" s="9"/>
      <c r="F442" s="9"/>
      <c r="G442" s="9"/>
      <c r="H442" s="9"/>
      <c r="I442" s="9"/>
      <c r="J442" s="9"/>
      <c r="K442" s="9"/>
      <c r="L442" s="111">
        <f t="shared" si="21"/>
        <v>0</v>
      </c>
      <c r="M442" s="331">
        <f t="shared" si="22"/>
        <v>84.209503326670415</v>
      </c>
      <c r="N442" s="111">
        <f t="shared" si="21"/>
        <v>0</v>
      </c>
      <c r="O442" s="111">
        <f t="shared" si="21"/>
        <v>0</v>
      </c>
      <c r="P442" s="111">
        <f t="shared" si="21"/>
        <v>0</v>
      </c>
      <c r="Q442" s="111">
        <f t="shared" si="21"/>
        <v>0</v>
      </c>
      <c r="R442" s="9"/>
      <c r="S442" s="9"/>
      <c r="T442" s="9"/>
      <c r="U442" s="9"/>
      <c r="V442" s="9"/>
      <c r="W442" s="9"/>
      <c r="X442" s="9"/>
      <c r="Y442" s="9"/>
      <c r="Z442" s="9"/>
      <c r="AB442" s="198"/>
      <c r="AC442" s="198"/>
      <c r="AD442" s="198"/>
      <c r="AE442" s="198"/>
      <c r="AF442" s="198"/>
      <c r="AG442" s="198"/>
      <c r="AH442" s="198"/>
      <c r="AI442" s="198"/>
      <c r="AJ442" s="198"/>
      <c r="AK442" s="198"/>
      <c r="AL442" s="198"/>
      <c r="AM442" s="198"/>
      <c r="AN442" s="198"/>
      <c r="AO442" s="198"/>
      <c r="AP442" s="198"/>
      <c r="AQ442" s="198"/>
      <c r="AR442" s="198"/>
      <c r="AS442" s="198"/>
      <c r="AT442" s="198"/>
      <c r="AU442" s="198"/>
      <c r="AV442" s="198"/>
      <c r="AW442" s="198"/>
      <c r="AX442" s="198"/>
      <c r="AY442" s="198"/>
      <c r="AZ442" s="198"/>
      <c r="BA442" s="198"/>
      <c r="BB442" s="198"/>
      <c r="BC442" s="198"/>
      <c r="BD442" s="198"/>
      <c r="BE442" s="198"/>
      <c r="BF442" s="198"/>
      <c r="BG442" s="198"/>
      <c r="BH442" s="198"/>
      <c r="BI442" s="198"/>
      <c r="BJ442" s="198"/>
      <c r="BK442" s="198"/>
      <c r="BL442" s="198"/>
    </row>
    <row r="443" spans="1:64" hidden="1" outlineLevel="1">
      <c r="A443" s="9"/>
      <c r="B443" s="9"/>
      <c r="C443" s="9"/>
      <c r="D443" s="270" t="str">
        <f>Asset5</f>
        <v>Towers and Conductor</v>
      </c>
      <c r="E443" s="9"/>
      <c r="F443" s="9"/>
      <c r="G443" s="9"/>
      <c r="H443" s="9"/>
      <c r="I443" s="9"/>
      <c r="J443" s="9"/>
      <c r="K443" s="9"/>
      <c r="L443" s="111">
        <f t="shared" si="21"/>
        <v>0</v>
      </c>
      <c r="M443" s="331">
        <f t="shared" si="22"/>
        <v>1089.4238914220937</v>
      </c>
      <c r="N443" s="111">
        <f t="shared" si="21"/>
        <v>0</v>
      </c>
      <c r="O443" s="111">
        <f t="shared" si="21"/>
        <v>0</v>
      </c>
      <c r="P443" s="111">
        <f t="shared" si="21"/>
        <v>0</v>
      </c>
      <c r="Q443" s="111">
        <f t="shared" si="21"/>
        <v>0</v>
      </c>
      <c r="R443" s="9"/>
      <c r="S443" s="9"/>
      <c r="T443" s="9"/>
      <c r="U443" s="9"/>
      <c r="V443" s="9"/>
      <c r="W443" s="9"/>
      <c r="X443" s="9"/>
      <c r="Y443" s="9"/>
      <c r="Z443" s="9"/>
      <c r="AB443" s="198"/>
      <c r="AC443" s="198"/>
      <c r="AD443" s="198"/>
      <c r="AE443" s="198"/>
      <c r="AF443" s="198"/>
      <c r="AG443" s="198"/>
      <c r="AH443" s="198"/>
      <c r="AI443" s="198"/>
      <c r="AJ443" s="198"/>
      <c r="AK443" s="198"/>
      <c r="AL443" s="198"/>
      <c r="AM443" s="198"/>
      <c r="AN443" s="198"/>
      <c r="AO443" s="198"/>
      <c r="AP443" s="198"/>
      <c r="AQ443" s="198"/>
      <c r="AR443" s="198"/>
      <c r="AS443" s="198"/>
      <c r="AT443" s="198"/>
      <c r="AU443" s="198"/>
      <c r="AV443" s="198"/>
      <c r="AW443" s="198"/>
      <c r="AX443" s="198"/>
      <c r="AY443" s="198"/>
      <c r="AZ443" s="198"/>
      <c r="BA443" s="198"/>
      <c r="BB443" s="198"/>
      <c r="BC443" s="198"/>
      <c r="BD443" s="198"/>
      <c r="BE443" s="198"/>
      <c r="BF443" s="198"/>
      <c r="BG443" s="198"/>
      <c r="BH443" s="198"/>
      <c r="BI443" s="198"/>
      <c r="BJ443" s="198"/>
      <c r="BK443" s="198"/>
      <c r="BL443" s="198"/>
    </row>
    <row r="444" spans="1:64" hidden="1" outlineLevel="1">
      <c r="A444" s="9"/>
      <c r="B444" s="9"/>
      <c r="C444" s="9"/>
      <c r="D444" s="270" t="str">
        <f>Asset6</f>
        <v>Establishment</v>
      </c>
      <c r="E444" s="9"/>
      <c r="F444" s="9"/>
      <c r="G444" s="9"/>
      <c r="H444" s="9"/>
      <c r="I444" s="9"/>
      <c r="J444" s="9"/>
      <c r="K444" s="9"/>
      <c r="L444" s="111">
        <f t="shared" si="21"/>
        <v>0</v>
      </c>
      <c r="M444" s="331">
        <f t="shared" si="22"/>
        <v>184.03013652397701</v>
      </c>
      <c r="N444" s="111">
        <f t="shared" si="21"/>
        <v>0</v>
      </c>
      <c r="O444" s="111">
        <f t="shared" si="21"/>
        <v>0</v>
      </c>
      <c r="P444" s="111">
        <f t="shared" si="21"/>
        <v>0</v>
      </c>
      <c r="Q444" s="111">
        <f t="shared" si="21"/>
        <v>0</v>
      </c>
      <c r="R444" s="9"/>
      <c r="S444" s="9"/>
      <c r="T444" s="9"/>
      <c r="U444" s="9"/>
      <c r="V444" s="9"/>
      <c r="W444" s="9"/>
      <c r="X444" s="9"/>
      <c r="Y444" s="9"/>
      <c r="Z444" s="9"/>
      <c r="AB444" s="198"/>
      <c r="AC444" s="198"/>
      <c r="AD444" s="198"/>
      <c r="AE444" s="198"/>
      <c r="AF444" s="198"/>
      <c r="AG444" s="198"/>
      <c r="AH444" s="198"/>
      <c r="AI444" s="198"/>
      <c r="AJ444" s="198"/>
      <c r="AK444" s="198"/>
      <c r="AL444" s="198"/>
      <c r="AM444" s="198"/>
      <c r="AN444" s="198"/>
      <c r="AO444" s="198"/>
      <c r="AP444" s="198"/>
      <c r="AQ444" s="198"/>
      <c r="AR444" s="198"/>
      <c r="AS444" s="198"/>
      <c r="AT444" s="198"/>
      <c r="AU444" s="198"/>
      <c r="AV444" s="198"/>
      <c r="AW444" s="198"/>
      <c r="AX444" s="198"/>
      <c r="AY444" s="198"/>
      <c r="AZ444" s="198"/>
      <c r="BA444" s="198"/>
      <c r="BB444" s="198"/>
      <c r="BC444" s="198"/>
      <c r="BD444" s="198"/>
      <c r="BE444" s="198"/>
      <c r="BF444" s="198"/>
      <c r="BG444" s="198"/>
      <c r="BH444" s="198"/>
      <c r="BI444" s="198"/>
      <c r="BJ444" s="198"/>
      <c r="BK444" s="198"/>
      <c r="BL444" s="198"/>
    </row>
    <row r="445" spans="1:64" hidden="1" outlineLevel="1">
      <c r="A445" s="9"/>
      <c r="B445" s="9"/>
      <c r="C445" s="9"/>
      <c r="D445" s="270" t="str">
        <f>Asset7</f>
        <v>Communications</v>
      </c>
      <c r="E445" s="9"/>
      <c r="F445" s="9"/>
      <c r="G445" s="9"/>
      <c r="H445" s="9"/>
      <c r="I445" s="9"/>
      <c r="J445" s="9"/>
      <c r="K445" s="9"/>
      <c r="L445" s="111">
        <f t="shared" si="21"/>
        <v>0</v>
      </c>
      <c r="M445" s="331">
        <f t="shared" si="22"/>
        <v>43.047306542946316</v>
      </c>
      <c r="N445" s="111">
        <f t="shared" si="21"/>
        <v>0</v>
      </c>
      <c r="O445" s="111">
        <f t="shared" si="21"/>
        <v>0</v>
      </c>
      <c r="P445" s="111">
        <f t="shared" si="21"/>
        <v>0</v>
      </c>
      <c r="Q445" s="111">
        <f t="shared" si="21"/>
        <v>0</v>
      </c>
      <c r="R445" s="9"/>
      <c r="S445" s="9"/>
      <c r="T445" s="9"/>
      <c r="U445" s="9"/>
      <c r="V445" s="9"/>
      <c r="W445" s="9"/>
      <c r="X445" s="9"/>
      <c r="Y445" s="9"/>
      <c r="Z445" s="9"/>
      <c r="AB445" s="198"/>
      <c r="AC445" s="198"/>
      <c r="AD445" s="198"/>
      <c r="AE445" s="198"/>
      <c r="AF445" s="198"/>
      <c r="AG445" s="198"/>
      <c r="AH445" s="198"/>
      <c r="AI445" s="198"/>
      <c r="AJ445" s="198"/>
      <c r="AK445" s="198"/>
      <c r="AL445" s="198"/>
      <c r="AM445" s="198"/>
      <c r="AN445" s="198"/>
      <c r="AO445" s="198"/>
      <c r="AP445" s="198"/>
      <c r="AQ445" s="198"/>
      <c r="AR445" s="198"/>
      <c r="AS445" s="198"/>
      <c r="AT445" s="198"/>
      <c r="AU445" s="198"/>
      <c r="AV445" s="198"/>
      <c r="AW445" s="198"/>
      <c r="AX445" s="198"/>
      <c r="AY445" s="198"/>
      <c r="AZ445" s="198"/>
      <c r="BA445" s="198"/>
      <c r="BB445" s="198"/>
      <c r="BC445" s="198"/>
      <c r="BD445" s="198"/>
      <c r="BE445" s="198"/>
      <c r="BF445" s="198"/>
      <c r="BG445" s="198"/>
      <c r="BH445" s="198"/>
      <c r="BI445" s="198"/>
      <c r="BJ445" s="198"/>
      <c r="BK445" s="198"/>
      <c r="BL445" s="198"/>
    </row>
    <row r="446" spans="1:64" hidden="1" outlineLevel="1">
      <c r="A446" s="9"/>
      <c r="B446" s="9"/>
      <c r="C446" s="9"/>
      <c r="D446" s="270" t="str">
        <f>Asset8</f>
        <v>Inventory</v>
      </c>
      <c r="E446" s="9"/>
      <c r="F446" s="9"/>
      <c r="G446" s="9"/>
      <c r="H446" s="9"/>
      <c r="I446" s="9"/>
      <c r="J446" s="9"/>
      <c r="K446" s="9"/>
      <c r="L446" s="111">
        <f t="shared" si="21"/>
        <v>0</v>
      </c>
      <c r="M446" s="331">
        <f t="shared" si="22"/>
        <v>8.6160899238057773</v>
      </c>
      <c r="N446" s="111">
        <f t="shared" si="21"/>
        <v>0</v>
      </c>
      <c r="O446" s="111">
        <f t="shared" si="21"/>
        <v>0</v>
      </c>
      <c r="P446" s="111">
        <f t="shared" si="21"/>
        <v>0</v>
      </c>
      <c r="Q446" s="111">
        <f t="shared" si="21"/>
        <v>0</v>
      </c>
      <c r="R446" s="9"/>
      <c r="S446" s="9"/>
      <c r="T446" s="9"/>
      <c r="U446" s="9"/>
      <c r="V446" s="9"/>
      <c r="W446" s="9"/>
      <c r="X446" s="9"/>
      <c r="Y446" s="9"/>
      <c r="Z446" s="9"/>
      <c r="AB446" s="198"/>
      <c r="AC446" s="198"/>
      <c r="AD446" s="198"/>
      <c r="AE446" s="198"/>
      <c r="AF446" s="198"/>
      <c r="AG446" s="198"/>
      <c r="AH446" s="198"/>
      <c r="AI446" s="198"/>
      <c r="AJ446" s="198"/>
      <c r="AK446" s="198"/>
      <c r="AL446" s="198"/>
      <c r="AM446" s="198"/>
      <c r="AN446" s="198"/>
      <c r="AO446" s="198"/>
      <c r="AP446" s="198"/>
      <c r="AQ446" s="198"/>
      <c r="AR446" s="198"/>
      <c r="AS446" s="198"/>
      <c r="AT446" s="198"/>
      <c r="AU446" s="198"/>
      <c r="AV446" s="198"/>
      <c r="AW446" s="198"/>
      <c r="AX446" s="198"/>
      <c r="AY446" s="198"/>
      <c r="AZ446" s="198"/>
      <c r="BA446" s="198"/>
      <c r="BB446" s="198"/>
      <c r="BC446" s="198"/>
      <c r="BD446" s="198"/>
      <c r="BE446" s="198"/>
      <c r="BF446" s="198"/>
      <c r="BG446" s="198"/>
      <c r="BH446" s="198"/>
      <c r="BI446" s="198"/>
      <c r="BJ446" s="198"/>
      <c r="BK446" s="198"/>
      <c r="BL446" s="198"/>
    </row>
    <row r="447" spans="1:64" hidden="1" outlineLevel="1">
      <c r="A447" s="9"/>
      <c r="B447" s="9"/>
      <c r="C447" s="9"/>
      <c r="D447" s="270" t="str">
        <f>Asset9</f>
        <v>IT</v>
      </c>
      <c r="E447" s="9"/>
      <c r="F447" s="9"/>
      <c r="G447" s="9"/>
      <c r="H447" s="9"/>
      <c r="I447" s="9"/>
      <c r="J447" s="9"/>
      <c r="K447" s="9"/>
      <c r="L447" s="111">
        <f t="shared" si="21"/>
        <v>0</v>
      </c>
      <c r="M447" s="331">
        <f t="shared" si="22"/>
        <v>70.923558267447277</v>
      </c>
      <c r="N447" s="111">
        <f t="shared" si="21"/>
        <v>0</v>
      </c>
      <c r="O447" s="111">
        <f t="shared" si="21"/>
        <v>0</v>
      </c>
      <c r="P447" s="111">
        <f t="shared" si="21"/>
        <v>0</v>
      </c>
      <c r="Q447" s="111">
        <f t="shared" si="21"/>
        <v>0</v>
      </c>
      <c r="R447" s="9"/>
      <c r="S447" s="9"/>
      <c r="T447" s="9"/>
      <c r="U447" s="9"/>
      <c r="V447" s="9"/>
      <c r="W447" s="9"/>
      <c r="X447" s="9"/>
      <c r="Y447" s="9"/>
      <c r="Z447" s="9"/>
      <c r="AB447" s="198"/>
      <c r="AC447" s="198"/>
      <c r="AD447" s="198"/>
      <c r="AE447" s="198"/>
      <c r="AF447" s="198"/>
      <c r="AG447" s="198"/>
      <c r="AH447" s="198"/>
      <c r="AI447" s="198"/>
      <c r="AJ447" s="198"/>
      <c r="AK447" s="198"/>
      <c r="AL447" s="198"/>
      <c r="AM447" s="198"/>
      <c r="AN447" s="198"/>
      <c r="AO447" s="198"/>
      <c r="AP447" s="198"/>
      <c r="AQ447" s="198"/>
      <c r="AR447" s="198"/>
      <c r="AS447" s="198"/>
      <c r="AT447" s="198"/>
      <c r="AU447" s="198"/>
      <c r="AV447" s="198"/>
      <c r="AW447" s="198"/>
      <c r="AX447" s="198"/>
      <c r="AY447" s="198"/>
      <c r="AZ447" s="198"/>
      <c r="BA447" s="198"/>
      <c r="BB447" s="198"/>
      <c r="BC447" s="198"/>
      <c r="BD447" s="198"/>
      <c r="BE447" s="198"/>
      <c r="BF447" s="198"/>
      <c r="BG447" s="198"/>
      <c r="BH447" s="198"/>
      <c r="BI447" s="198"/>
      <c r="BJ447" s="198"/>
      <c r="BK447" s="198"/>
      <c r="BL447" s="198"/>
    </row>
    <row r="448" spans="1:64" hidden="1" outlineLevel="1">
      <c r="A448" s="9"/>
      <c r="B448" s="9"/>
      <c r="C448" s="9"/>
      <c r="D448" s="270" t="str">
        <f>Asset10</f>
        <v>Vehicles</v>
      </c>
      <c r="E448" s="9"/>
      <c r="F448" s="9"/>
      <c r="G448" s="9"/>
      <c r="H448" s="9"/>
      <c r="I448" s="9"/>
      <c r="J448" s="9"/>
      <c r="K448" s="9"/>
      <c r="L448" s="111">
        <f t="shared" si="21"/>
        <v>0</v>
      </c>
      <c r="M448" s="331">
        <f t="shared" si="22"/>
        <v>6.2624248475524826</v>
      </c>
      <c r="N448" s="111">
        <f t="shared" si="21"/>
        <v>0</v>
      </c>
      <c r="O448" s="111">
        <f t="shared" si="21"/>
        <v>0</v>
      </c>
      <c r="P448" s="111">
        <f t="shared" si="21"/>
        <v>0</v>
      </c>
      <c r="Q448" s="111">
        <f t="shared" si="21"/>
        <v>0</v>
      </c>
      <c r="R448" s="9"/>
      <c r="S448" s="9"/>
      <c r="T448" s="9"/>
      <c r="U448" s="9"/>
      <c r="V448" s="9"/>
      <c r="W448" s="9"/>
      <c r="X448" s="9"/>
      <c r="Y448" s="9"/>
      <c r="Z448" s="9"/>
      <c r="AB448" s="198"/>
      <c r="AC448" s="198"/>
      <c r="AD448" s="198"/>
      <c r="AE448" s="198"/>
      <c r="AF448" s="198"/>
      <c r="AG448" s="198"/>
      <c r="AH448" s="198"/>
      <c r="AI448" s="198"/>
      <c r="AJ448" s="198"/>
      <c r="AK448" s="198"/>
      <c r="AL448" s="198"/>
      <c r="AM448" s="198"/>
      <c r="AN448" s="198"/>
      <c r="AO448" s="198"/>
      <c r="AP448" s="198"/>
      <c r="AQ448" s="198"/>
      <c r="AR448" s="198"/>
      <c r="AS448" s="198"/>
      <c r="AT448" s="198"/>
      <c r="AU448" s="198"/>
      <c r="AV448" s="198"/>
      <c r="AW448" s="198"/>
      <c r="AX448" s="198"/>
      <c r="AY448" s="198"/>
      <c r="AZ448" s="198"/>
      <c r="BA448" s="198"/>
      <c r="BB448" s="198"/>
      <c r="BC448" s="198"/>
      <c r="BD448" s="198"/>
      <c r="BE448" s="198"/>
      <c r="BF448" s="198"/>
      <c r="BG448" s="198"/>
      <c r="BH448" s="198"/>
      <c r="BI448" s="198"/>
      <c r="BJ448" s="198"/>
      <c r="BK448" s="198"/>
      <c r="BL448" s="198"/>
    </row>
    <row r="449" spans="1:64" hidden="1" outlineLevel="1">
      <c r="A449" s="9"/>
      <c r="B449" s="9"/>
      <c r="C449" s="9"/>
      <c r="D449" s="270" t="str">
        <f>Asset11</f>
        <v>other</v>
      </c>
      <c r="E449" s="9"/>
      <c r="F449" s="9"/>
      <c r="G449" s="9"/>
      <c r="H449" s="9"/>
      <c r="I449" s="9"/>
      <c r="J449" s="9"/>
      <c r="K449" s="9"/>
      <c r="L449" s="111">
        <f t="shared" ref="L449:Q458" si="23">IF(M$234=0, L245+L277+L309+L341+L373, 0)</f>
        <v>0</v>
      </c>
      <c r="M449" s="331">
        <f t="shared" si="22"/>
        <v>36.0802620800402</v>
      </c>
      <c r="N449" s="111">
        <f t="shared" si="23"/>
        <v>0</v>
      </c>
      <c r="O449" s="111">
        <f t="shared" si="23"/>
        <v>0</v>
      </c>
      <c r="P449" s="111">
        <f t="shared" si="23"/>
        <v>0</v>
      </c>
      <c r="Q449" s="111">
        <f t="shared" si="23"/>
        <v>0</v>
      </c>
      <c r="R449" s="9"/>
      <c r="S449" s="9"/>
      <c r="T449" s="9"/>
      <c r="U449" s="9"/>
      <c r="V449" s="9"/>
      <c r="W449" s="9"/>
      <c r="X449" s="9"/>
      <c r="Y449" s="9"/>
      <c r="Z449" s="9"/>
      <c r="AB449" s="198"/>
      <c r="AC449" s="198"/>
      <c r="AD449" s="198"/>
      <c r="AE449" s="198"/>
      <c r="AF449" s="198"/>
      <c r="AG449" s="198"/>
      <c r="AH449" s="198"/>
      <c r="AI449" s="198"/>
      <c r="AJ449" s="198"/>
      <c r="AK449" s="198"/>
      <c r="AL449" s="198"/>
      <c r="AM449" s="198"/>
      <c r="AN449" s="198"/>
      <c r="AO449" s="198"/>
      <c r="AP449" s="198"/>
      <c r="AQ449" s="198"/>
      <c r="AR449" s="198"/>
      <c r="AS449" s="198"/>
      <c r="AT449" s="198"/>
      <c r="AU449" s="198"/>
      <c r="AV449" s="198"/>
      <c r="AW449" s="198"/>
      <c r="AX449" s="198"/>
      <c r="AY449" s="198"/>
      <c r="AZ449" s="198"/>
      <c r="BA449" s="198"/>
      <c r="BB449" s="198"/>
      <c r="BC449" s="198"/>
      <c r="BD449" s="198"/>
      <c r="BE449" s="198"/>
      <c r="BF449" s="198"/>
      <c r="BG449" s="198"/>
      <c r="BH449" s="198"/>
      <c r="BI449" s="198"/>
      <c r="BJ449" s="198"/>
      <c r="BK449" s="198"/>
      <c r="BL449" s="198"/>
    </row>
    <row r="450" spans="1:64" hidden="1" outlineLevel="1">
      <c r="A450" s="9"/>
      <c r="B450" s="9"/>
      <c r="C450" s="9"/>
      <c r="D450" s="270" t="str">
        <f>Asset12</f>
        <v>premises</v>
      </c>
      <c r="E450" s="9"/>
      <c r="F450" s="9"/>
      <c r="G450" s="9"/>
      <c r="H450" s="9"/>
      <c r="I450" s="9"/>
      <c r="J450" s="9"/>
      <c r="K450" s="9"/>
      <c r="L450" s="111">
        <f t="shared" si="23"/>
        <v>0</v>
      </c>
      <c r="M450" s="331">
        <f t="shared" si="22"/>
        <v>3.6156685365556833</v>
      </c>
      <c r="N450" s="111">
        <f t="shared" si="23"/>
        <v>0</v>
      </c>
      <c r="O450" s="111">
        <f t="shared" si="23"/>
        <v>0</v>
      </c>
      <c r="P450" s="111">
        <f t="shared" si="23"/>
        <v>0</v>
      </c>
      <c r="Q450" s="111">
        <f t="shared" si="23"/>
        <v>0</v>
      </c>
      <c r="R450" s="9"/>
      <c r="S450" s="9"/>
      <c r="T450" s="9"/>
      <c r="U450" s="9"/>
      <c r="V450" s="9"/>
      <c r="W450" s="9"/>
      <c r="X450" s="9"/>
      <c r="Y450" s="9"/>
      <c r="Z450" s="9"/>
      <c r="AB450" s="198"/>
      <c r="AC450" s="198"/>
      <c r="AD450" s="198"/>
      <c r="AE450" s="198"/>
      <c r="AF450" s="198"/>
      <c r="AG450" s="198"/>
      <c r="AH450" s="198"/>
      <c r="AI450" s="198"/>
      <c r="AJ450" s="198"/>
      <c r="AK450" s="198"/>
      <c r="AL450" s="198"/>
      <c r="AM450" s="198"/>
      <c r="AN450" s="198"/>
      <c r="AO450" s="198"/>
      <c r="AP450" s="198"/>
      <c r="AQ450" s="198"/>
      <c r="AR450" s="198"/>
      <c r="AS450" s="198"/>
      <c r="AT450" s="198"/>
      <c r="AU450" s="198"/>
      <c r="AV450" s="198"/>
      <c r="AW450" s="198"/>
      <c r="AX450" s="198"/>
      <c r="AY450" s="198"/>
      <c r="AZ450" s="198"/>
      <c r="BA450" s="198"/>
      <c r="BB450" s="198"/>
      <c r="BC450" s="198"/>
      <c r="BD450" s="198"/>
      <c r="BE450" s="198"/>
      <c r="BF450" s="198"/>
      <c r="BG450" s="198"/>
      <c r="BH450" s="198"/>
      <c r="BI450" s="198"/>
      <c r="BJ450" s="198"/>
      <c r="BK450" s="198"/>
      <c r="BL450" s="198"/>
    </row>
    <row r="451" spans="1:64" hidden="1" outlineLevel="1">
      <c r="A451" s="9"/>
      <c r="B451" s="9"/>
      <c r="C451" s="9"/>
      <c r="D451" s="270" t="str">
        <f>Asset13</f>
        <v>Land</v>
      </c>
      <c r="E451" s="9"/>
      <c r="F451" s="9"/>
      <c r="G451" s="9"/>
      <c r="H451" s="9"/>
      <c r="I451" s="9"/>
      <c r="J451" s="9"/>
      <c r="K451" s="9"/>
      <c r="L451" s="111">
        <f t="shared" si="23"/>
        <v>0</v>
      </c>
      <c r="M451" s="331">
        <f t="shared" si="22"/>
        <v>108.54363727556481</v>
      </c>
      <c r="N451" s="111">
        <f t="shared" si="23"/>
        <v>0</v>
      </c>
      <c r="O451" s="111">
        <f t="shared" si="23"/>
        <v>0</v>
      </c>
      <c r="P451" s="111">
        <f t="shared" si="23"/>
        <v>0</v>
      </c>
      <c r="Q451" s="111">
        <f t="shared" si="23"/>
        <v>0</v>
      </c>
      <c r="R451" s="9"/>
      <c r="S451" s="9"/>
      <c r="T451" s="9"/>
      <c r="U451" s="9"/>
      <c r="V451" s="9"/>
      <c r="W451" s="9"/>
      <c r="X451" s="9"/>
      <c r="Y451" s="9"/>
      <c r="Z451" s="9"/>
      <c r="AB451" s="198"/>
      <c r="AC451" s="198"/>
      <c r="AD451" s="198"/>
      <c r="AE451" s="198"/>
      <c r="AF451" s="198"/>
      <c r="AG451" s="198"/>
      <c r="AH451" s="198"/>
      <c r="AI451" s="198"/>
      <c r="AJ451" s="198"/>
      <c r="AK451" s="198"/>
      <c r="AL451" s="198"/>
      <c r="AM451" s="198"/>
      <c r="AN451" s="198"/>
      <c r="AO451" s="198"/>
      <c r="AP451" s="198"/>
      <c r="AQ451" s="198"/>
      <c r="AR451" s="198"/>
      <c r="AS451" s="198"/>
      <c r="AT451" s="198"/>
      <c r="AU451" s="198"/>
      <c r="AV451" s="198"/>
      <c r="AW451" s="198"/>
      <c r="AX451" s="198"/>
      <c r="AY451" s="198"/>
      <c r="AZ451" s="198"/>
      <c r="BA451" s="198"/>
      <c r="BB451" s="198"/>
      <c r="BC451" s="198"/>
      <c r="BD451" s="198"/>
      <c r="BE451" s="198"/>
      <c r="BF451" s="198"/>
      <c r="BG451" s="198"/>
      <c r="BH451" s="198"/>
      <c r="BI451" s="198"/>
      <c r="BJ451" s="198"/>
      <c r="BK451" s="198"/>
      <c r="BL451" s="198"/>
    </row>
    <row r="452" spans="1:64" hidden="1" outlineLevel="1">
      <c r="A452" s="9"/>
      <c r="B452" s="9"/>
      <c r="C452" s="9"/>
      <c r="D452" s="270" t="str">
        <f>Asset14</f>
        <v>Easements</v>
      </c>
      <c r="E452" s="9"/>
      <c r="F452" s="9"/>
      <c r="G452" s="9"/>
      <c r="H452" s="9"/>
      <c r="I452" s="9"/>
      <c r="J452" s="9"/>
      <c r="K452" s="9"/>
      <c r="L452" s="111">
        <f t="shared" si="23"/>
        <v>0</v>
      </c>
      <c r="M452" s="331">
        <f t="shared" si="22"/>
        <v>127.92240495514515</v>
      </c>
      <c r="N452" s="111">
        <f t="shared" si="23"/>
        <v>0</v>
      </c>
      <c r="O452" s="111">
        <f t="shared" si="23"/>
        <v>0</v>
      </c>
      <c r="P452" s="111">
        <f t="shared" si="23"/>
        <v>0</v>
      </c>
      <c r="Q452" s="111">
        <f t="shared" si="23"/>
        <v>0</v>
      </c>
      <c r="R452" s="9"/>
      <c r="S452" s="9"/>
      <c r="T452" s="9"/>
      <c r="U452" s="9"/>
      <c r="V452" s="9"/>
      <c r="W452" s="9"/>
      <c r="X452" s="9"/>
      <c r="Y452" s="9"/>
      <c r="Z452" s="9"/>
      <c r="AB452" s="198"/>
      <c r="AC452" s="198"/>
      <c r="AD452" s="198"/>
      <c r="AE452" s="198"/>
      <c r="AF452" s="198"/>
      <c r="AG452" s="198"/>
      <c r="AH452" s="198"/>
      <c r="AI452" s="198"/>
      <c r="AJ452" s="198"/>
      <c r="AK452" s="198"/>
      <c r="AL452" s="198"/>
      <c r="AM452" s="198"/>
      <c r="AN452" s="198"/>
      <c r="AO452" s="198"/>
      <c r="AP452" s="198"/>
      <c r="AQ452" s="198"/>
      <c r="AR452" s="198"/>
      <c r="AS452" s="198"/>
      <c r="AT452" s="198"/>
      <c r="AU452" s="198"/>
      <c r="AV452" s="198"/>
      <c r="AW452" s="198"/>
      <c r="AX452" s="198"/>
      <c r="AY452" s="198"/>
      <c r="AZ452" s="198"/>
      <c r="BA452" s="198"/>
      <c r="BB452" s="198"/>
      <c r="BC452" s="198"/>
      <c r="BD452" s="198"/>
      <c r="BE452" s="198"/>
      <c r="BF452" s="198"/>
      <c r="BG452" s="198"/>
      <c r="BH452" s="198"/>
      <c r="BI452" s="198"/>
      <c r="BJ452" s="198"/>
      <c r="BK452" s="198"/>
      <c r="BL452" s="198"/>
    </row>
    <row r="453" spans="1:64" hidden="1" outlineLevel="1">
      <c r="A453" s="9"/>
      <c r="B453" s="9"/>
      <c r="C453" s="9"/>
      <c r="D453" s="270">
        <f>Asset15</f>
        <v>0</v>
      </c>
      <c r="E453" s="9"/>
      <c r="F453" s="9"/>
      <c r="G453" s="9"/>
      <c r="H453" s="9"/>
      <c r="I453" s="9"/>
      <c r="J453" s="9"/>
      <c r="K453" s="9"/>
      <c r="L453" s="111">
        <f t="shared" si="23"/>
        <v>0</v>
      </c>
      <c r="M453" s="111">
        <f t="shared" si="22"/>
        <v>0</v>
      </c>
      <c r="N453" s="111">
        <f t="shared" si="23"/>
        <v>0</v>
      </c>
      <c r="O453" s="111">
        <f t="shared" si="23"/>
        <v>0</v>
      </c>
      <c r="P453" s="111">
        <f t="shared" si="23"/>
        <v>0</v>
      </c>
      <c r="Q453" s="111">
        <f t="shared" si="23"/>
        <v>0</v>
      </c>
      <c r="R453" s="9"/>
      <c r="S453" s="9"/>
      <c r="T453" s="9"/>
      <c r="U453" s="9"/>
      <c r="V453" s="9"/>
      <c r="W453" s="9"/>
      <c r="X453" s="9"/>
      <c r="Y453" s="9"/>
      <c r="Z453" s="9"/>
      <c r="AB453" s="198"/>
      <c r="AC453" s="198"/>
      <c r="AD453" s="198"/>
      <c r="AE453" s="198"/>
      <c r="AF453" s="198"/>
      <c r="AG453" s="198"/>
      <c r="AH453" s="198"/>
      <c r="AI453" s="198"/>
      <c r="AJ453" s="198"/>
      <c r="AK453" s="198"/>
      <c r="AL453" s="198"/>
      <c r="AM453" s="198"/>
      <c r="AN453" s="198"/>
      <c r="AO453" s="198"/>
      <c r="AP453" s="198"/>
      <c r="AQ453" s="198"/>
      <c r="AR453" s="198"/>
      <c r="AS453" s="198"/>
      <c r="AT453" s="198"/>
      <c r="AU453" s="198"/>
      <c r="AV453" s="198"/>
      <c r="AW453" s="198"/>
      <c r="AX453" s="198"/>
      <c r="AY453" s="198"/>
      <c r="AZ453" s="198"/>
      <c r="BA453" s="198"/>
      <c r="BB453" s="198"/>
      <c r="BC453" s="198"/>
      <c r="BD453" s="198"/>
      <c r="BE453" s="198"/>
      <c r="BF453" s="198"/>
      <c r="BG453" s="198"/>
      <c r="BH453" s="198"/>
      <c r="BI453" s="198"/>
      <c r="BJ453" s="198"/>
      <c r="BK453" s="198"/>
      <c r="BL453" s="198"/>
    </row>
    <row r="454" spans="1:64" hidden="1" outlineLevel="1">
      <c r="A454" s="9"/>
      <c r="B454" s="9"/>
      <c r="C454" s="9"/>
      <c r="D454" s="270">
        <f>Asset16</f>
        <v>0</v>
      </c>
      <c r="E454" s="9"/>
      <c r="F454" s="9"/>
      <c r="G454" s="9"/>
      <c r="H454" s="9"/>
      <c r="I454" s="9"/>
      <c r="J454" s="9"/>
      <c r="K454" s="9"/>
      <c r="L454" s="111">
        <f t="shared" si="23"/>
        <v>0</v>
      </c>
      <c r="M454" s="111">
        <f t="shared" si="22"/>
        <v>0</v>
      </c>
      <c r="N454" s="111">
        <f t="shared" si="23"/>
        <v>0</v>
      </c>
      <c r="O454" s="111">
        <f t="shared" si="23"/>
        <v>0</v>
      </c>
      <c r="P454" s="111">
        <f t="shared" si="23"/>
        <v>0</v>
      </c>
      <c r="Q454" s="111">
        <f t="shared" si="23"/>
        <v>0</v>
      </c>
      <c r="R454" s="9"/>
      <c r="S454" s="9"/>
      <c r="T454" s="9"/>
      <c r="U454" s="9"/>
      <c r="V454" s="9"/>
      <c r="W454" s="9"/>
      <c r="X454" s="9"/>
      <c r="Y454" s="9"/>
      <c r="Z454" s="9"/>
      <c r="AB454" s="198"/>
      <c r="AC454" s="198"/>
      <c r="AD454" s="198"/>
      <c r="AE454" s="198"/>
      <c r="AF454" s="198"/>
      <c r="AG454" s="198"/>
      <c r="AH454" s="198"/>
      <c r="AI454" s="198"/>
      <c r="AJ454" s="198"/>
      <c r="AK454" s="198"/>
      <c r="AL454" s="198"/>
      <c r="AM454" s="198"/>
      <c r="AN454" s="198"/>
      <c r="AO454" s="198"/>
      <c r="AP454" s="198"/>
      <c r="AQ454" s="198"/>
      <c r="AR454" s="198"/>
      <c r="AS454" s="198"/>
      <c r="AT454" s="198"/>
      <c r="AU454" s="198"/>
      <c r="AV454" s="198"/>
      <c r="AW454" s="198"/>
      <c r="AX454" s="198"/>
      <c r="AY454" s="198"/>
      <c r="AZ454" s="198"/>
      <c r="BA454" s="198"/>
      <c r="BB454" s="198"/>
      <c r="BC454" s="198"/>
      <c r="BD454" s="198"/>
      <c r="BE454" s="198"/>
      <c r="BF454" s="198"/>
      <c r="BG454" s="198"/>
      <c r="BH454" s="198"/>
      <c r="BI454" s="198"/>
      <c r="BJ454" s="198"/>
      <c r="BK454" s="198"/>
      <c r="BL454" s="198"/>
    </row>
    <row r="455" spans="1:64" hidden="1" outlineLevel="1">
      <c r="A455" s="9"/>
      <c r="B455" s="9"/>
      <c r="C455" s="9"/>
      <c r="D455" s="270">
        <f>Asset17</f>
        <v>0</v>
      </c>
      <c r="E455" s="9"/>
      <c r="F455" s="9"/>
      <c r="G455" s="9"/>
      <c r="H455" s="9"/>
      <c r="I455" s="9"/>
      <c r="J455" s="9"/>
      <c r="K455" s="9"/>
      <c r="L455" s="111">
        <f t="shared" si="23"/>
        <v>0</v>
      </c>
      <c r="M455" s="111">
        <f t="shared" si="22"/>
        <v>0</v>
      </c>
      <c r="N455" s="111">
        <f t="shared" si="23"/>
        <v>0</v>
      </c>
      <c r="O455" s="111">
        <f t="shared" si="23"/>
        <v>0</v>
      </c>
      <c r="P455" s="111">
        <f t="shared" si="23"/>
        <v>0</v>
      </c>
      <c r="Q455" s="111">
        <f t="shared" si="23"/>
        <v>0</v>
      </c>
      <c r="R455" s="9"/>
      <c r="S455" s="9"/>
      <c r="T455" s="9"/>
      <c r="U455" s="9"/>
      <c r="V455" s="9"/>
      <c r="W455" s="9"/>
      <c r="X455" s="9"/>
      <c r="Y455" s="9"/>
      <c r="Z455" s="9"/>
      <c r="AB455" s="198"/>
      <c r="AC455" s="198"/>
      <c r="AD455" s="198"/>
      <c r="AE455" s="198"/>
      <c r="AF455" s="198"/>
      <c r="AG455" s="198"/>
      <c r="AH455" s="198"/>
      <c r="AI455" s="198"/>
      <c r="AJ455" s="198"/>
      <c r="AK455" s="198"/>
      <c r="AL455" s="198"/>
      <c r="AM455" s="198"/>
      <c r="AN455" s="198"/>
      <c r="AO455" s="198"/>
      <c r="AP455" s="198"/>
      <c r="AQ455" s="198"/>
      <c r="AR455" s="198"/>
      <c r="AS455" s="198"/>
      <c r="AT455" s="198"/>
      <c r="AU455" s="198"/>
      <c r="AV455" s="198"/>
      <c r="AW455" s="198"/>
      <c r="AX455" s="198"/>
      <c r="AY455" s="198"/>
      <c r="AZ455" s="198"/>
      <c r="BA455" s="198"/>
      <c r="BB455" s="198"/>
      <c r="BC455" s="198"/>
      <c r="BD455" s="198"/>
      <c r="BE455" s="198"/>
      <c r="BF455" s="198"/>
      <c r="BG455" s="198"/>
      <c r="BH455" s="198"/>
      <c r="BI455" s="198"/>
      <c r="BJ455" s="198"/>
      <c r="BK455" s="198"/>
      <c r="BL455" s="198"/>
    </row>
    <row r="456" spans="1:64" hidden="1" outlineLevel="1">
      <c r="A456" s="9"/>
      <c r="B456" s="9"/>
      <c r="C456" s="9"/>
      <c r="D456" s="270">
        <f>Asset18</f>
        <v>0</v>
      </c>
      <c r="E456" s="9"/>
      <c r="F456" s="9"/>
      <c r="G456" s="9"/>
      <c r="H456" s="9"/>
      <c r="I456" s="9"/>
      <c r="J456" s="9"/>
      <c r="K456" s="9"/>
      <c r="L456" s="111">
        <f t="shared" si="23"/>
        <v>0</v>
      </c>
      <c r="M456" s="111">
        <f t="shared" si="22"/>
        <v>0</v>
      </c>
      <c r="N456" s="111">
        <f t="shared" si="23"/>
        <v>0</v>
      </c>
      <c r="O456" s="111">
        <f t="shared" si="23"/>
        <v>0</v>
      </c>
      <c r="P456" s="111">
        <f t="shared" si="23"/>
        <v>0</v>
      </c>
      <c r="Q456" s="111">
        <f t="shared" si="23"/>
        <v>0</v>
      </c>
      <c r="R456" s="9"/>
      <c r="S456" s="9"/>
      <c r="T456" s="9"/>
      <c r="U456" s="9"/>
      <c r="V456" s="9"/>
      <c r="W456" s="9"/>
      <c r="X456" s="9"/>
      <c r="Y456" s="9"/>
      <c r="Z456" s="9"/>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c r="BD456" s="198"/>
      <c r="BE456" s="198"/>
      <c r="BF456" s="198"/>
      <c r="BG456" s="198"/>
      <c r="BH456" s="198"/>
      <c r="BI456" s="198"/>
      <c r="BJ456" s="198"/>
      <c r="BK456" s="198"/>
      <c r="BL456" s="198"/>
    </row>
    <row r="457" spans="1:64" hidden="1" outlineLevel="1">
      <c r="A457" s="9"/>
      <c r="B457" s="9"/>
      <c r="C457" s="9"/>
      <c r="D457" s="270">
        <f>Asset19</f>
        <v>0</v>
      </c>
      <c r="E457" s="9"/>
      <c r="F457" s="9"/>
      <c r="G457" s="9"/>
      <c r="H457" s="9"/>
      <c r="I457" s="9"/>
      <c r="J457" s="9"/>
      <c r="K457" s="9"/>
      <c r="L457" s="111">
        <f t="shared" si="23"/>
        <v>0</v>
      </c>
      <c r="M457" s="111">
        <f t="shared" si="22"/>
        <v>0</v>
      </c>
      <c r="N457" s="111">
        <f t="shared" si="23"/>
        <v>0</v>
      </c>
      <c r="O457" s="111">
        <f t="shared" si="23"/>
        <v>0</v>
      </c>
      <c r="P457" s="111">
        <f t="shared" si="23"/>
        <v>0</v>
      </c>
      <c r="Q457" s="111">
        <f t="shared" si="23"/>
        <v>0</v>
      </c>
      <c r="R457" s="9"/>
      <c r="S457" s="9"/>
      <c r="T457" s="9"/>
      <c r="U457" s="9"/>
      <c r="V457" s="9"/>
      <c r="W457" s="9"/>
      <c r="X457" s="9"/>
      <c r="Y457" s="9"/>
      <c r="Z457" s="9"/>
      <c r="AB457" s="198"/>
      <c r="AC457" s="198"/>
      <c r="AD457" s="198"/>
      <c r="AE457" s="198"/>
      <c r="AF457" s="198"/>
      <c r="AG457" s="198"/>
      <c r="AH457" s="198"/>
      <c r="AI457" s="198"/>
      <c r="AJ457" s="198"/>
      <c r="AK457" s="198"/>
      <c r="AL457" s="198"/>
      <c r="AM457" s="198"/>
      <c r="AN457" s="198"/>
      <c r="AO457" s="198"/>
      <c r="AP457" s="198"/>
      <c r="AQ457" s="198"/>
      <c r="AR457" s="198"/>
      <c r="AS457" s="198"/>
      <c r="AT457" s="198"/>
      <c r="AU457" s="198"/>
      <c r="AV457" s="198"/>
      <c r="AW457" s="198"/>
      <c r="AX457" s="198"/>
      <c r="AY457" s="198"/>
      <c r="AZ457" s="198"/>
      <c r="BA457" s="198"/>
      <c r="BB457" s="198"/>
      <c r="BC457" s="198"/>
      <c r="BD457" s="198"/>
      <c r="BE457" s="198"/>
      <c r="BF457" s="198"/>
      <c r="BG457" s="198"/>
      <c r="BH457" s="198"/>
      <c r="BI457" s="198"/>
      <c r="BJ457" s="198"/>
      <c r="BK457" s="198"/>
      <c r="BL457" s="198"/>
    </row>
    <row r="458" spans="1:64" hidden="1" outlineLevel="1">
      <c r="A458" s="9"/>
      <c r="B458" s="9"/>
      <c r="C458" s="9"/>
      <c r="D458" s="270">
        <f>Asset20</f>
        <v>0</v>
      </c>
      <c r="E458" s="9"/>
      <c r="F458" s="9"/>
      <c r="G458" s="9"/>
      <c r="H458" s="9"/>
      <c r="I458" s="9"/>
      <c r="J458" s="9"/>
      <c r="K458" s="9"/>
      <c r="L458" s="111">
        <f t="shared" si="23"/>
        <v>0</v>
      </c>
      <c r="M458" s="111">
        <f t="shared" si="23"/>
        <v>0</v>
      </c>
      <c r="N458" s="111">
        <f t="shared" si="23"/>
        <v>0</v>
      </c>
      <c r="O458" s="111">
        <f t="shared" si="23"/>
        <v>0</v>
      </c>
      <c r="P458" s="111">
        <f t="shared" si="23"/>
        <v>0</v>
      </c>
      <c r="Q458" s="111">
        <f t="shared" si="23"/>
        <v>0</v>
      </c>
      <c r="R458" s="9"/>
      <c r="S458" s="9"/>
      <c r="T458" s="9"/>
      <c r="U458" s="9"/>
      <c r="V458" s="9"/>
      <c r="W458" s="9"/>
      <c r="X458" s="9"/>
      <c r="Y458" s="9"/>
      <c r="Z458" s="9"/>
      <c r="AB458" s="198"/>
      <c r="AC458" s="198"/>
      <c r="AD458" s="198"/>
      <c r="AE458" s="198"/>
      <c r="AF458" s="198"/>
      <c r="AG458" s="198"/>
      <c r="AH458" s="198"/>
      <c r="AI458" s="198"/>
      <c r="AJ458" s="198"/>
      <c r="AK458" s="198"/>
      <c r="AL458" s="198"/>
      <c r="AM458" s="198"/>
      <c r="AN458" s="198"/>
      <c r="AO458" s="198"/>
      <c r="AP458" s="198"/>
      <c r="AQ458" s="198"/>
      <c r="AR458" s="198"/>
      <c r="AS458" s="198"/>
      <c r="AT458" s="198"/>
      <c r="AU458" s="198"/>
      <c r="AV458" s="198"/>
      <c r="AW458" s="198"/>
      <c r="AX458" s="198"/>
      <c r="AY458" s="198"/>
      <c r="AZ458" s="198"/>
      <c r="BA458" s="198"/>
      <c r="BB458" s="198"/>
      <c r="BC458" s="198"/>
      <c r="BD458" s="198"/>
      <c r="BE458" s="198"/>
      <c r="BF458" s="198"/>
      <c r="BG458" s="198"/>
      <c r="BH458" s="198"/>
      <c r="BI458" s="198"/>
      <c r="BJ458" s="198"/>
      <c r="BK458" s="198"/>
      <c r="BL458" s="198"/>
    </row>
    <row r="459" spans="1:64" hidden="1" outlineLevel="1">
      <c r="A459" s="9"/>
      <c r="B459" s="9"/>
      <c r="C459" s="9"/>
      <c r="D459" s="270">
        <f>Asset21</f>
        <v>0</v>
      </c>
      <c r="E459" s="9"/>
      <c r="F459" s="9"/>
      <c r="G459" s="9"/>
      <c r="H459" s="9"/>
      <c r="I459" s="9"/>
      <c r="J459" s="9"/>
      <c r="K459" s="9"/>
      <c r="L459" s="111">
        <f t="shared" ref="L459:Q468" si="24">IF(M$234=0, L255+L287+L319+L351+L383, 0)</f>
        <v>0</v>
      </c>
      <c r="M459" s="111">
        <f t="shared" si="24"/>
        <v>0</v>
      </c>
      <c r="N459" s="111">
        <f t="shared" si="24"/>
        <v>0</v>
      </c>
      <c r="O459" s="111">
        <f t="shared" si="24"/>
        <v>0</v>
      </c>
      <c r="P459" s="111">
        <f t="shared" si="24"/>
        <v>0</v>
      </c>
      <c r="Q459" s="111">
        <f t="shared" si="24"/>
        <v>0</v>
      </c>
      <c r="R459" s="9"/>
      <c r="S459" s="9"/>
      <c r="T459" s="9"/>
      <c r="U459" s="9"/>
      <c r="V459" s="9"/>
      <c r="W459" s="9"/>
      <c r="X459" s="9"/>
      <c r="Y459" s="9"/>
      <c r="Z459" s="9"/>
      <c r="AB459" s="198"/>
      <c r="AC459" s="198"/>
      <c r="AD459" s="198"/>
      <c r="AE459" s="198"/>
      <c r="AF459" s="198"/>
      <c r="AG459" s="198"/>
      <c r="AH459" s="198"/>
      <c r="AI459" s="198"/>
      <c r="AJ459" s="198"/>
      <c r="AK459" s="198"/>
      <c r="AL459" s="198"/>
      <c r="AM459" s="198"/>
      <c r="AN459" s="198"/>
      <c r="AO459" s="198"/>
      <c r="AP459" s="198"/>
      <c r="AQ459" s="198"/>
      <c r="AR459" s="198"/>
      <c r="AS459" s="198"/>
      <c r="AT459" s="198"/>
      <c r="AU459" s="198"/>
      <c r="AV459" s="198"/>
      <c r="AW459" s="198"/>
      <c r="AX459" s="198"/>
      <c r="AY459" s="198"/>
      <c r="AZ459" s="198"/>
      <c r="BA459" s="198"/>
      <c r="BB459" s="198"/>
      <c r="BC459" s="198"/>
      <c r="BD459" s="198"/>
      <c r="BE459" s="198"/>
      <c r="BF459" s="198"/>
      <c r="BG459" s="198"/>
      <c r="BH459" s="198"/>
      <c r="BI459" s="198"/>
      <c r="BJ459" s="198"/>
      <c r="BK459" s="198"/>
      <c r="BL459" s="198"/>
    </row>
    <row r="460" spans="1:64" hidden="1" outlineLevel="1">
      <c r="A460" s="9"/>
      <c r="B460" s="9"/>
      <c r="C460" s="9"/>
      <c r="D460" s="270">
        <f>Asset22</f>
        <v>0</v>
      </c>
      <c r="E460" s="9"/>
      <c r="F460" s="9"/>
      <c r="G460" s="9"/>
      <c r="H460" s="9"/>
      <c r="I460" s="9"/>
      <c r="J460" s="9"/>
      <c r="K460" s="9"/>
      <c r="L460" s="111">
        <f t="shared" si="24"/>
        <v>0</v>
      </c>
      <c r="M460" s="111">
        <f t="shared" si="24"/>
        <v>0</v>
      </c>
      <c r="N460" s="111">
        <f t="shared" si="24"/>
        <v>0</v>
      </c>
      <c r="O460" s="111">
        <f t="shared" si="24"/>
        <v>0</v>
      </c>
      <c r="P460" s="111">
        <f t="shared" si="24"/>
        <v>0</v>
      </c>
      <c r="Q460" s="111">
        <f t="shared" si="24"/>
        <v>0</v>
      </c>
      <c r="R460" s="9"/>
      <c r="S460" s="9"/>
      <c r="T460" s="9"/>
      <c r="U460" s="9"/>
      <c r="V460" s="9"/>
      <c r="W460" s="9"/>
      <c r="X460" s="9"/>
      <c r="Y460" s="9"/>
      <c r="Z460" s="9"/>
      <c r="AB460" s="198"/>
      <c r="AC460" s="198"/>
      <c r="AD460" s="198"/>
      <c r="AE460" s="198"/>
      <c r="AF460" s="198"/>
      <c r="AG460" s="198"/>
      <c r="AH460" s="198"/>
      <c r="AI460" s="198"/>
      <c r="AJ460" s="198"/>
      <c r="AK460" s="198"/>
      <c r="AL460" s="198"/>
      <c r="AM460" s="198"/>
      <c r="AN460" s="198"/>
      <c r="AO460" s="198"/>
      <c r="AP460" s="198"/>
      <c r="AQ460" s="198"/>
      <c r="AR460" s="198"/>
      <c r="AS460" s="198"/>
      <c r="AT460" s="198"/>
      <c r="AU460" s="198"/>
      <c r="AV460" s="198"/>
      <c r="AW460" s="198"/>
      <c r="AX460" s="198"/>
      <c r="AY460" s="198"/>
      <c r="AZ460" s="198"/>
      <c r="BA460" s="198"/>
      <c r="BB460" s="198"/>
      <c r="BC460" s="198"/>
      <c r="BD460" s="198"/>
      <c r="BE460" s="198"/>
      <c r="BF460" s="198"/>
      <c r="BG460" s="198"/>
      <c r="BH460" s="198"/>
      <c r="BI460" s="198"/>
      <c r="BJ460" s="198"/>
      <c r="BK460" s="198"/>
      <c r="BL460" s="198"/>
    </row>
    <row r="461" spans="1:64" hidden="1" outlineLevel="1">
      <c r="A461" s="9"/>
      <c r="B461" s="9"/>
      <c r="C461" s="9"/>
      <c r="D461" s="270">
        <f>Asset23</f>
        <v>0</v>
      </c>
      <c r="E461" s="9"/>
      <c r="F461" s="9"/>
      <c r="G461" s="9"/>
      <c r="H461" s="9"/>
      <c r="I461" s="9"/>
      <c r="J461" s="9"/>
      <c r="K461" s="9"/>
      <c r="L461" s="111">
        <f t="shared" si="24"/>
        <v>0</v>
      </c>
      <c r="M461" s="111">
        <f t="shared" si="24"/>
        <v>0</v>
      </c>
      <c r="N461" s="111">
        <f t="shared" si="24"/>
        <v>0</v>
      </c>
      <c r="O461" s="111">
        <f t="shared" si="24"/>
        <v>0</v>
      </c>
      <c r="P461" s="111">
        <f t="shared" si="24"/>
        <v>0</v>
      </c>
      <c r="Q461" s="111">
        <f t="shared" si="24"/>
        <v>0</v>
      </c>
      <c r="R461" s="9"/>
      <c r="S461" s="9"/>
      <c r="T461" s="9"/>
      <c r="U461" s="9"/>
      <c r="V461" s="9"/>
      <c r="W461" s="9"/>
      <c r="X461" s="9"/>
      <c r="Y461" s="9"/>
      <c r="Z461" s="9"/>
      <c r="AB461" s="198"/>
      <c r="AC461" s="198"/>
      <c r="AD461" s="198"/>
      <c r="AE461" s="198"/>
      <c r="AF461" s="198"/>
      <c r="AG461" s="198"/>
      <c r="AH461" s="198"/>
      <c r="AI461" s="198"/>
      <c r="AJ461" s="198"/>
      <c r="AK461" s="198"/>
      <c r="AL461" s="198"/>
      <c r="AM461" s="198"/>
      <c r="AN461" s="198"/>
      <c r="AO461" s="198"/>
      <c r="AP461" s="198"/>
      <c r="AQ461" s="198"/>
      <c r="AR461" s="198"/>
      <c r="AS461" s="198"/>
      <c r="AT461" s="198"/>
      <c r="AU461" s="198"/>
      <c r="AV461" s="198"/>
      <c r="AW461" s="198"/>
      <c r="AX461" s="198"/>
      <c r="AY461" s="198"/>
      <c r="AZ461" s="198"/>
      <c r="BA461" s="198"/>
      <c r="BB461" s="198"/>
      <c r="BC461" s="198"/>
      <c r="BD461" s="198"/>
      <c r="BE461" s="198"/>
      <c r="BF461" s="198"/>
      <c r="BG461" s="198"/>
      <c r="BH461" s="198"/>
      <c r="BI461" s="198"/>
      <c r="BJ461" s="198"/>
      <c r="BK461" s="198"/>
      <c r="BL461" s="198"/>
    </row>
    <row r="462" spans="1:64" hidden="1" outlineLevel="1">
      <c r="A462" s="9"/>
      <c r="B462" s="9"/>
      <c r="C462" s="9"/>
      <c r="D462" s="270">
        <f>Asset24</f>
        <v>0</v>
      </c>
      <c r="E462" s="9"/>
      <c r="F462" s="9"/>
      <c r="G462" s="9"/>
      <c r="H462" s="9"/>
      <c r="I462" s="9"/>
      <c r="J462" s="9"/>
      <c r="K462" s="9"/>
      <c r="L462" s="111">
        <f t="shared" si="24"/>
        <v>0</v>
      </c>
      <c r="M462" s="111">
        <f t="shared" si="24"/>
        <v>0</v>
      </c>
      <c r="N462" s="111">
        <f t="shared" si="24"/>
        <v>0</v>
      </c>
      <c r="O462" s="111">
        <f t="shared" si="24"/>
        <v>0</v>
      </c>
      <c r="P462" s="111">
        <f t="shared" si="24"/>
        <v>0</v>
      </c>
      <c r="Q462" s="111">
        <f t="shared" si="24"/>
        <v>0</v>
      </c>
      <c r="R462" s="9"/>
      <c r="S462" s="9"/>
      <c r="T462" s="9"/>
      <c r="U462" s="9"/>
      <c r="V462" s="9"/>
      <c r="W462" s="9"/>
      <c r="X462" s="9"/>
      <c r="Y462" s="9"/>
      <c r="Z462" s="9"/>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c r="BD462" s="198"/>
      <c r="BE462" s="198"/>
      <c r="BF462" s="198"/>
      <c r="BG462" s="198"/>
      <c r="BH462" s="198"/>
      <c r="BI462" s="198"/>
      <c r="BJ462" s="198"/>
      <c r="BK462" s="198"/>
      <c r="BL462" s="198"/>
    </row>
    <row r="463" spans="1:64" hidden="1" outlineLevel="1">
      <c r="A463" s="9"/>
      <c r="B463" s="9"/>
      <c r="C463" s="9"/>
      <c r="D463" s="270">
        <f>Asset25</f>
        <v>0</v>
      </c>
      <c r="E463" s="9"/>
      <c r="F463" s="9"/>
      <c r="G463" s="9"/>
      <c r="H463" s="9"/>
      <c r="I463" s="9"/>
      <c r="J463" s="9"/>
      <c r="K463" s="9"/>
      <c r="L463" s="111">
        <f t="shared" si="24"/>
        <v>0</v>
      </c>
      <c r="M463" s="111">
        <f t="shared" si="24"/>
        <v>0</v>
      </c>
      <c r="N463" s="111">
        <f t="shared" si="24"/>
        <v>0</v>
      </c>
      <c r="O463" s="111">
        <f t="shared" si="24"/>
        <v>0</v>
      </c>
      <c r="P463" s="111">
        <f t="shared" si="24"/>
        <v>0</v>
      </c>
      <c r="Q463" s="111">
        <f t="shared" si="24"/>
        <v>0</v>
      </c>
      <c r="R463" s="9"/>
      <c r="S463" s="9"/>
      <c r="T463" s="9"/>
      <c r="U463" s="9"/>
      <c r="V463" s="9"/>
      <c r="W463" s="9"/>
      <c r="X463" s="9"/>
      <c r="Y463" s="9"/>
      <c r="Z463" s="9"/>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row>
    <row r="464" spans="1:64" hidden="1" outlineLevel="1">
      <c r="A464" s="9"/>
      <c r="B464" s="9"/>
      <c r="C464" s="9"/>
      <c r="D464" s="270">
        <f>Asset26</f>
        <v>0</v>
      </c>
      <c r="E464" s="9"/>
      <c r="F464" s="9"/>
      <c r="G464" s="9"/>
      <c r="H464" s="9"/>
      <c r="I464" s="9"/>
      <c r="J464" s="9"/>
      <c r="K464" s="9"/>
      <c r="L464" s="111">
        <f t="shared" si="24"/>
        <v>0</v>
      </c>
      <c r="M464" s="111">
        <f t="shared" si="24"/>
        <v>0</v>
      </c>
      <c r="N464" s="111">
        <f t="shared" si="24"/>
        <v>0</v>
      </c>
      <c r="O464" s="111">
        <f t="shared" si="24"/>
        <v>0</v>
      </c>
      <c r="P464" s="111">
        <f t="shared" si="24"/>
        <v>0</v>
      </c>
      <c r="Q464" s="111">
        <f t="shared" si="24"/>
        <v>0</v>
      </c>
      <c r="R464" s="9"/>
      <c r="S464" s="9"/>
      <c r="T464" s="9"/>
      <c r="U464" s="9"/>
      <c r="V464" s="9"/>
      <c r="W464" s="9"/>
      <c r="X464" s="9"/>
      <c r="Y464" s="9"/>
      <c r="Z464" s="9"/>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c r="BD464" s="198"/>
      <c r="BE464" s="198"/>
      <c r="BF464" s="198"/>
      <c r="BG464" s="198"/>
      <c r="BH464" s="198"/>
      <c r="BI464" s="198"/>
      <c r="BJ464" s="198"/>
      <c r="BK464" s="198"/>
      <c r="BL464" s="198"/>
    </row>
    <row r="465" spans="1:256" hidden="1" outlineLevel="1">
      <c r="A465" s="9"/>
      <c r="B465" s="9"/>
      <c r="C465" s="9"/>
      <c r="D465" s="270">
        <f>Asset27</f>
        <v>0</v>
      </c>
      <c r="E465" s="9"/>
      <c r="F465" s="9"/>
      <c r="G465" s="9"/>
      <c r="H465" s="9"/>
      <c r="I465" s="9"/>
      <c r="J465" s="9"/>
      <c r="K465" s="9"/>
      <c r="L465" s="111">
        <f t="shared" si="24"/>
        <v>0</v>
      </c>
      <c r="M465" s="111">
        <f t="shared" si="24"/>
        <v>0</v>
      </c>
      <c r="N465" s="111">
        <f t="shared" si="24"/>
        <v>0</v>
      </c>
      <c r="O465" s="111">
        <f t="shared" si="24"/>
        <v>0</v>
      </c>
      <c r="P465" s="111">
        <f t="shared" si="24"/>
        <v>0</v>
      </c>
      <c r="Q465" s="111">
        <f t="shared" si="24"/>
        <v>0</v>
      </c>
      <c r="R465" s="9"/>
      <c r="S465" s="9"/>
      <c r="T465" s="9"/>
      <c r="U465" s="9"/>
      <c r="V465" s="9"/>
      <c r="W465" s="9"/>
      <c r="X465" s="9"/>
      <c r="Y465" s="9"/>
      <c r="Z465" s="9"/>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row>
    <row r="466" spans="1:256" hidden="1" outlineLevel="1">
      <c r="A466" s="9"/>
      <c r="B466" s="9"/>
      <c r="C466" s="9"/>
      <c r="D466" s="270">
        <f>Asset28</f>
        <v>0</v>
      </c>
      <c r="E466" s="9"/>
      <c r="F466" s="9"/>
      <c r="G466" s="9"/>
      <c r="H466" s="9"/>
      <c r="I466" s="9"/>
      <c r="J466" s="9"/>
      <c r="K466" s="9"/>
      <c r="L466" s="111">
        <f t="shared" si="24"/>
        <v>0</v>
      </c>
      <c r="M466" s="111">
        <f t="shared" si="24"/>
        <v>0</v>
      </c>
      <c r="N466" s="111">
        <f t="shared" si="24"/>
        <v>0</v>
      </c>
      <c r="O466" s="111">
        <f t="shared" si="24"/>
        <v>0</v>
      </c>
      <c r="P466" s="111">
        <f t="shared" si="24"/>
        <v>0</v>
      </c>
      <c r="Q466" s="111">
        <f t="shared" si="24"/>
        <v>0</v>
      </c>
      <c r="R466" s="9"/>
      <c r="S466" s="9"/>
      <c r="T466" s="9"/>
      <c r="U466" s="9"/>
      <c r="V466" s="9"/>
      <c r="W466" s="9"/>
      <c r="X466" s="9"/>
      <c r="Y466" s="9"/>
      <c r="Z466" s="9"/>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row>
    <row r="467" spans="1:256" hidden="1" outlineLevel="1">
      <c r="A467" s="9"/>
      <c r="B467" s="9"/>
      <c r="C467" s="9"/>
      <c r="D467" s="270">
        <f>Asset29</f>
        <v>0</v>
      </c>
      <c r="E467" s="9"/>
      <c r="F467" s="9"/>
      <c r="G467" s="9"/>
      <c r="H467" s="9"/>
      <c r="I467" s="9"/>
      <c r="J467" s="9"/>
      <c r="K467" s="9"/>
      <c r="L467" s="111">
        <f t="shared" si="24"/>
        <v>0</v>
      </c>
      <c r="M467" s="111">
        <f t="shared" si="24"/>
        <v>0</v>
      </c>
      <c r="N467" s="111">
        <f t="shared" si="24"/>
        <v>0</v>
      </c>
      <c r="O467" s="111">
        <f t="shared" si="24"/>
        <v>0</v>
      </c>
      <c r="P467" s="111">
        <f t="shared" si="24"/>
        <v>0</v>
      </c>
      <c r="Q467" s="111">
        <f t="shared" si="24"/>
        <v>0</v>
      </c>
      <c r="R467" s="9"/>
      <c r="S467" s="9"/>
      <c r="T467" s="9"/>
      <c r="U467" s="9"/>
      <c r="V467" s="9"/>
      <c r="W467" s="9"/>
      <c r="X467" s="9"/>
      <c r="Y467" s="9"/>
      <c r="Z467" s="9"/>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row>
    <row r="468" spans="1:256" hidden="1" outlineLevel="1">
      <c r="B468" s="9"/>
      <c r="C468" s="9"/>
      <c r="D468" s="270">
        <f>Asset30</f>
        <v>0</v>
      </c>
      <c r="E468" s="9"/>
      <c r="F468" s="9"/>
      <c r="G468" s="9"/>
      <c r="H468" s="9"/>
      <c r="I468" s="9"/>
      <c r="J468" s="9"/>
      <c r="K468" s="9"/>
      <c r="L468" s="111">
        <f t="shared" si="24"/>
        <v>0</v>
      </c>
      <c r="M468" s="111">
        <f t="shared" si="24"/>
        <v>0</v>
      </c>
      <c r="N468" s="111">
        <f t="shared" si="24"/>
        <v>0</v>
      </c>
      <c r="O468" s="111">
        <f t="shared" si="24"/>
        <v>0</v>
      </c>
      <c r="P468" s="111">
        <f t="shared" si="24"/>
        <v>0</v>
      </c>
      <c r="Q468" s="111">
        <f t="shared" si="24"/>
        <v>0</v>
      </c>
      <c r="R468" s="9"/>
      <c r="S468" s="9"/>
      <c r="T468" s="9"/>
      <c r="U468" s="9"/>
      <c r="V468" s="9"/>
      <c r="W468" s="9"/>
      <c r="X468" s="9"/>
      <c r="Y468" s="9"/>
      <c r="Z468" s="9"/>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row>
    <row r="469" spans="1:256" collapsed="1">
      <c r="A469" s="9"/>
      <c r="B469" s="9"/>
      <c r="C469" s="9"/>
      <c r="D469" s="9"/>
      <c r="E469" s="9"/>
      <c r="F469" s="9"/>
      <c r="G469" s="9"/>
      <c r="H469" s="9"/>
      <c r="I469" s="9"/>
      <c r="J469" s="9"/>
      <c r="K469" s="9"/>
      <c r="L469" s="9"/>
      <c r="M469" s="35"/>
      <c r="N469" s="9"/>
      <c r="O469" s="9"/>
      <c r="P469" s="9"/>
      <c r="Q469" s="9"/>
      <c r="R469" s="9"/>
      <c r="S469" s="9"/>
      <c r="T469" s="9"/>
      <c r="U469" s="9"/>
      <c r="V469" s="9"/>
      <c r="W469" s="9"/>
      <c r="X469" s="9"/>
      <c r="Y469" s="9"/>
      <c r="Z469" s="9"/>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c r="BI469" s="198"/>
      <c r="BJ469" s="198"/>
      <c r="BK469" s="198"/>
      <c r="BL469" s="198"/>
    </row>
    <row r="470" spans="1:256">
      <c r="A470" s="74"/>
      <c r="B470" s="74"/>
      <c r="C470" s="81" t="s">
        <v>97</v>
      </c>
      <c r="D470" s="74"/>
      <c r="E470" s="74"/>
      <c r="F470" s="74"/>
      <c r="G470" s="74"/>
      <c r="H470" s="74"/>
      <c r="I470" s="74"/>
      <c r="J470" s="74"/>
      <c r="K470" s="74"/>
      <c r="L470" s="74"/>
      <c r="M470" s="74"/>
      <c r="N470" s="74"/>
      <c r="O470" s="74"/>
      <c r="P470" s="74"/>
      <c r="Q470" s="74"/>
      <c r="R470" s="74"/>
      <c r="S470" s="9"/>
      <c r="T470" s="9"/>
      <c r="U470" s="9"/>
      <c r="V470" s="9"/>
      <c r="W470" s="9"/>
      <c r="X470" s="9"/>
      <c r="Y470" s="9"/>
      <c r="Z470" s="9"/>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198"/>
      <c r="BE470" s="198"/>
      <c r="BF470" s="198"/>
      <c r="BG470" s="198"/>
      <c r="BH470" s="198"/>
      <c r="BI470" s="198"/>
      <c r="BJ470" s="198"/>
      <c r="BK470" s="198"/>
      <c r="BL470" s="198"/>
    </row>
    <row r="471" spans="1:256" s="24" customForma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214"/>
      <c r="AB471" s="214"/>
      <c r="AC471" s="214"/>
      <c r="AD471" s="214"/>
      <c r="AE471" s="214"/>
      <c r="AF471" s="214"/>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c r="BI471" s="214"/>
      <c r="BJ471" s="214"/>
      <c r="BK471" s="221"/>
      <c r="BL471" s="22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c r="A472" s="9"/>
      <c r="B472" s="9"/>
      <c r="C472" s="44" t="s">
        <v>86</v>
      </c>
      <c r="D472" s="9"/>
      <c r="E472" s="9"/>
      <c r="F472" s="9"/>
      <c r="G472" s="309">
        <f>SUM(G473:G502)</f>
        <v>1956.232102585243</v>
      </c>
      <c r="H472" s="330">
        <f>SUM(H473:H502)</f>
        <v>2174.1994089867562</v>
      </c>
      <c r="I472" s="138">
        <f t="shared" ref="I472:P472" si="25">SUM(I473:I502)</f>
        <v>2188.1575575018915</v>
      </c>
      <c r="J472" s="138">
        <f t="shared" si="25"/>
        <v>2207.9329725714911</v>
      </c>
      <c r="K472" s="138">
        <f t="shared" si="25"/>
        <v>2257.8357186334351</v>
      </c>
      <c r="L472" s="138">
        <f t="shared" si="25"/>
        <v>2327.9483319013129</v>
      </c>
      <c r="M472" s="138">
        <f t="shared" si="25"/>
        <v>2413.5646384424585</v>
      </c>
      <c r="N472" s="138">
        <f t="shared" si="25"/>
        <v>0</v>
      </c>
      <c r="O472" s="138">
        <f t="shared" si="25"/>
        <v>0</v>
      </c>
      <c r="P472" s="138">
        <f t="shared" si="25"/>
        <v>0</v>
      </c>
      <c r="Q472" s="138">
        <f>SUM(Q473:Q502)</f>
        <v>0</v>
      </c>
      <c r="R472" s="138"/>
      <c r="S472" s="137"/>
      <c r="T472" s="137"/>
      <c r="U472" s="137"/>
      <c r="V472" s="137"/>
      <c r="W472" s="137"/>
      <c r="X472" s="137"/>
      <c r="Y472" s="137"/>
      <c r="Z472" s="13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1"/>
      <c r="BL472" s="221"/>
    </row>
    <row r="473" spans="1:256" hidden="1" outlineLevel="1">
      <c r="A473" s="9"/>
      <c r="B473" s="9"/>
      <c r="C473" s="9"/>
      <c r="D473" s="270" t="str">
        <f>Asset1</f>
        <v>Secondary</v>
      </c>
      <c r="E473" s="9"/>
      <c r="F473" s="9"/>
      <c r="G473" s="201">
        <f>'Actual RAB roll forward'!G762</f>
        <v>132.02570901226696</v>
      </c>
      <c r="H473" s="331">
        <f t="shared" ref="H473:H502" si="26">G473+G505+G537+G569+G601+G633</f>
        <v>142.69945303295879</v>
      </c>
      <c r="I473" s="111">
        <f t="shared" ref="I473:M492" si="27">H473+H505+H537</f>
        <v>136.82906525575538</v>
      </c>
      <c r="J473" s="111">
        <f t="shared" si="27"/>
        <v>122.92546997430357</v>
      </c>
      <c r="K473" s="111">
        <f t="shared" si="27"/>
        <v>116.21502728189415</v>
      </c>
      <c r="L473" s="111">
        <f t="shared" si="27"/>
        <v>110.5231644303359</v>
      </c>
      <c r="M473" s="111">
        <f t="shared" si="27"/>
        <v>107.06134998593194</v>
      </c>
      <c r="N473" s="111">
        <f>IF(COUNT($H473:M473)&gt;=Input!$Y$7,0, M473+M505+M537)</f>
        <v>0</v>
      </c>
      <c r="O473" s="111">
        <f>IF(COUNT($H473:N473)&gt;=Input!$Y$7,0, N473+N505+N537)</f>
        <v>0</v>
      </c>
      <c r="P473" s="111">
        <f>IF(COUNT($H473:O473)&gt;=Input!$Y$7,0, O473+O505+O537)</f>
        <v>0</v>
      </c>
      <c r="Q473" s="111">
        <f>IF(COUNT($H473:P473)&gt;=Input!$Y$7,0, P473+P505+P537)</f>
        <v>0</v>
      </c>
      <c r="R473" s="111"/>
      <c r="S473" s="9"/>
      <c r="T473" s="9"/>
      <c r="U473" s="9"/>
      <c r="V473" s="9"/>
      <c r="W473" s="9"/>
      <c r="X473" s="9"/>
      <c r="Y473" s="9"/>
      <c r="Z473" s="9"/>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c r="AW473" s="198"/>
      <c r="AX473" s="198"/>
      <c r="AY473" s="198"/>
      <c r="AZ473" s="198"/>
      <c r="BA473" s="198"/>
      <c r="BB473" s="198"/>
      <c r="BC473" s="198"/>
      <c r="BD473" s="198"/>
      <c r="BE473" s="198"/>
      <c r="BF473" s="198"/>
      <c r="BG473" s="198"/>
      <c r="BH473" s="198"/>
      <c r="BI473" s="198"/>
      <c r="BJ473" s="198"/>
      <c r="BK473" s="198"/>
      <c r="BL473" s="198"/>
    </row>
    <row r="474" spans="1:256" hidden="1" outlineLevel="1">
      <c r="A474" s="9"/>
      <c r="B474" s="9"/>
      <c r="C474" s="44"/>
      <c r="D474" s="270" t="str">
        <f>Asset2</f>
        <v>Switchgear</v>
      </c>
      <c r="E474" s="9"/>
      <c r="F474" s="9"/>
      <c r="G474" s="201">
        <f>'Actual RAB roll forward'!G763</f>
        <v>248.91247950836242</v>
      </c>
      <c r="H474" s="331">
        <f t="shared" si="26"/>
        <v>350.07855548198637</v>
      </c>
      <c r="I474" s="111">
        <f t="shared" si="27"/>
        <v>351.25288305604892</v>
      </c>
      <c r="J474" s="111">
        <f t="shared" si="27"/>
        <v>366.81377009510896</v>
      </c>
      <c r="K474" s="111">
        <f t="shared" si="27"/>
        <v>407.56940237759011</v>
      </c>
      <c r="L474" s="111">
        <f t="shared" si="27"/>
        <v>432.87862354042431</v>
      </c>
      <c r="M474" s="111">
        <f t="shared" si="27"/>
        <v>450.58734618607048</v>
      </c>
      <c r="N474" s="111">
        <f>IF(COUNT($H474:M474)&gt;=Input!$Y$7,0, M474+M506+M538)</f>
        <v>0</v>
      </c>
      <c r="O474" s="111">
        <f>IF(COUNT($H474:N474)&gt;=Input!$Y$7,0, N474+N506+N538)</f>
        <v>0</v>
      </c>
      <c r="P474" s="111">
        <f>IF(COUNT($H474:O474)&gt;=Input!$Y$7,0, O474+O506+O538)</f>
        <v>0</v>
      </c>
      <c r="Q474" s="111">
        <f>IF(COUNT($H474:P474)&gt;=Input!$Y$7,0, P474+P506+P538)</f>
        <v>0</v>
      </c>
      <c r="R474" s="111"/>
      <c r="S474" s="100"/>
      <c r="T474" s="100"/>
      <c r="U474" s="100"/>
      <c r="V474" s="100"/>
      <c r="W474" s="100"/>
      <c r="X474" s="100"/>
      <c r="Y474" s="100"/>
      <c r="Z474" s="100"/>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228"/>
      <c r="BE474" s="228"/>
      <c r="BF474" s="228"/>
      <c r="BG474" s="228"/>
      <c r="BH474" s="228"/>
      <c r="BI474" s="228"/>
      <c r="BJ474" s="228"/>
      <c r="BK474" s="221"/>
      <c r="BL474" s="221"/>
    </row>
    <row r="475" spans="1:256" hidden="1" outlineLevel="1">
      <c r="A475" s="9"/>
      <c r="B475" s="9"/>
      <c r="C475" s="44"/>
      <c r="D475" s="270" t="str">
        <f>Asset3</f>
        <v>Transformers</v>
      </c>
      <c r="E475" s="9"/>
      <c r="F475" s="9"/>
      <c r="G475" s="201">
        <f>'Actual RAB roll forward'!G764</f>
        <v>154.11914424024289</v>
      </c>
      <c r="H475" s="331">
        <f t="shared" si="26"/>
        <v>167.05795975892104</v>
      </c>
      <c r="I475" s="111">
        <f t="shared" si="27"/>
        <v>165.24760858444054</v>
      </c>
      <c r="J475" s="111">
        <f t="shared" si="27"/>
        <v>161.50275386447694</v>
      </c>
      <c r="K475" s="111">
        <f t="shared" si="27"/>
        <v>163.05682090481585</v>
      </c>
      <c r="L475" s="111">
        <f t="shared" si="27"/>
        <v>162.87187977480986</v>
      </c>
      <c r="M475" s="111">
        <f t="shared" si="27"/>
        <v>184.36842209607869</v>
      </c>
      <c r="N475" s="111">
        <f>IF(COUNT($H475:M475)&gt;=Input!$Y$7,0, M475+M507+M539)</f>
        <v>0</v>
      </c>
      <c r="O475" s="111">
        <f>IF(COUNT($H475:N475)&gt;=Input!$Y$7,0, N475+N507+N539)</f>
        <v>0</v>
      </c>
      <c r="P475" s="111">
        <f>IF(COUNT($H475:O475)&gt;=Input!$Y$7,0, O475+O507+O539)</f>
        <v>0</v>
      </c>
      <c r="Q475" s="111">
        <f>IF(COUNT($H475:P475)&gt;=Input!$Y$7,0, P475+P507+P539)</f>
        <v>0</v>
      </c>
      <c r="R475" s="111"/>
      <c r="S475" s="100"/>
      <c r="T475" s="100"/>
      <c r="U475" s="100"/>
      <c r="V475" s="100"/>
      <c r="W475" s="100"/>
      <c r="X475" s="100"/>
      <c r="Y475" s="100"/>
      <c r="Z475" s="100"/>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228"/>
      <c r="BE475" s="228"/>
      <c r="BF475" s="228"/>
      <c r="BG475" s="228"/>
      <c r="BH475" s="228"/>
      <c r="BI475" s="228"/>
      <c r="BJ475" s="228"/>
      <c r="BK475" s="221"/>
      <c r="BL475" s="221"/>
    </row>
    <row r="476" spans="1:256" hidden="1" outlineLevel="1">
      <c r="A476" s="9"/>
      <c r="B476" s="9"/>
      <c r="C476" s="44"/>
      <c r="D476" s="270" t="str">
        <f>Asset4</f>
        <v>Reactive</v>
      </c>
      <c r="E476" s="9"/>
      <c r="F476" s="9"/>
      <c r="G476" s="201">
        <f>'Actual RAB roll forward'!G765</f>
        <v>83.253732687574384</v>
      </c>
      <c r="H476" s="331">
        <f t="shared" si="26"/>
        <v>87.678038523711535</v>
      </c>
      <c r="I476" s="111">
        <f t="shared" si="27"/>
        <v>86.473643037919544</v>
      </c>
      <c r="J476" s="111">
        <f t="shared" si="27"/>
        <v>84.716424659395258</v>
      </c>
      <c r="K476" s="111">
        <f t="shared" si="27"/>
        <v>82.288476551294778</v>
      </c>
      <c r="L476" s="111">
        <f t="shared" si="27"/>
        <v>80.536718834843413</v>
      </c>
      <c r="M476" s="111">
        <f t="shared" si="27"/>
        <v>82.718357788628936</v>
      </c>
      <c r="N476" s="111">
        <f>IF(COUNT($H476:M476)&gt;=Input!$Y$7,0, M476+M508+M540)</f>
        <v>0</v>
      </c>
      <c r="O476" s="111">
        <f>IF(COUNT($H476:N476)&gt;=Input!$Y$7,0, N476+N508+N540)</f>
        <v>0</v>
      </c>
      <c r="P476" s="111">
        <f>IF(COUNT($H476:O476)&gt;=Input!$Y$7,0, O476+O508+O540)</f>
        <v>0</v>
      </c>
      <c r="Q476" s="111">
        <f>IF(COUNT($H476:P476)&gt;=Input!$Y$7,0, P476+P508+P540)</f>
        <v>0</v>
      </c>
      <c r="R476" s="111"/>
      <c r="S476" s="100"/>
      <c r="T476" s="100"/>
      <c r="U476" s="100"/>
      <c r="V476" s="100"/>
      <c r="W476" s="100"/>
      <c r="X476" s="100"/>
      <c r="Y476" s="100"/>
      <c r="Z476" s="100"/>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228"/>
      <c r="BE476" s="228"/>
      <c r="BF476" s="228"/>
      <c r="BG476" s="228"/>
      <c r="BH476" s="228"/>
      <c r="BI476" s="228"/>
      <c r="BJ476" s="228"/>
      <c r="BK476" s="221"/>
      <c r="BL476" s="221"/>
    </row>
    <row r="477" spans="1:256" hidden="1" outlineLevel="1">
      <c r="A477" s="9"/>
      <c r="B477" s="9"/>
      <c r="C477" s="44"/>
      <c r="D477" s="270" t="str">
        <f>Asset5</f>
        <v>Towers and Conductor</v>
      </c>
      <c r="E477" s="9"/>
      <c r="F477" s="9"/>
      <c r="G477" s="201">
        <f>'Actual RAB roll forward'!G766</f>
        <v>984.93801110802451</v>
      </c>
      <c r="H477" s="331">
        <f t="shared" si="26"/>
        <v>1040.296273092953</v>
      </c>
      <c r="I477" s="111">
        <f t="shared" si="27"/>
        <v>1047.1016204219616</v>
      </c>
      <c r="J477" s="111">
        <f t="shared" si="27"/>
        <v>1050.2223406330741</v>
      </c>
      <c r="K477" s="111">
        <f t="shared" si="27"/>
        <v>1047.77047867852</v>
      </c>
      <c r="L477" s="111">
        <f t="shared" si="27"/>
        <v>1081.7690088542993</v>
      </c>
      <c r="M477" s="111">
        <f t="shared" si="27"/>
        <v>1101.9734162276029</v>
      </c>
      <c r="N477" s="111">
        <f>IF(COUNT($H477:M477)&gt;=Input!$Y$7,0, M477+M509+M541)</f>
        <v>0</v>
      </c>
      <c r="O477" s="111">
        <f>IF(COUNT($H477:N477)&gt;=Input!$Y$7,0, N477+N509+N541)</f>
        <v>0</v>
      </c>
      <c r="P477" s="111">
        <f>IF(COUNT($H477:O477)&gt;=Input!$Y$7,0, O477+O509+O541)</f>
        <v>0</v>
      </c>
      <c r="Q477" s="111">
        <f>IF(COUNT($H477:P477)&gt;=Input!$Y$7,0, P477+P509+P541)</f>
        <v>0</v>
      </c>
      <c r="R477" s="111"/>
      <c r="S477" s="100"/>
      <c r="T477" s="100"/>
      <c r="U477" s="100"/>
      <c r="V477" s="100"/>
      <c r="W477" s="100"/>
      <c r="X477" s="100"/>
      <c r="Y477" s="100"/>
      <c r="Z477" s="100"/>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228"/>
      <c r="BE477" s="228"/>
      <c r="BF477" s="228"/>
      <c r="BG477" s="228"/>
      <c r="BH477" s="228"/>
      <c r="BI477" s="228"/>
      <c r="BJ477" s="228"/>
      <c r="BK477" s="221"/>
      <c r="BL477" s="221"/>
    </row>
    <row r="478" spans="1:256" hidden="1" outlineLevel="1">
      <c r="A478" s="9"/>
      <c r="B478" s="9"/>
      <c r="C478" s="44"/>
      <c r="D478" s="270" t="str">
        <f>Asset6</f>
        <v>Establishment</v>
      </c>
      <c r="E478" s="9"/>
      <c r="F478" s="9"/>
      <c r="G478" s="201">
        <f>'Actual RAB roll forward'!G767</f>
        <v>79.839482548432514</v>
      </c>
      <c r="H478" s="331">
        <f t="shared" si="26"/>
        <v>99.813803729564484</v>
      </c>
      <c r="I478" s="111">
        <f t="shared" si="27"/>
        <v>112.43303780737361</v>
      </c>
      <c r="J478" s="111">
        <f t="shared" si="27"/>
        <v>121.86243078822579</v>
      </c>
      <c r="K478" s="111">
        <f t="shared" si="27"/>
        <v>126.93913598501312</v>
      </c>
      <c r="L478" s="111">
        <f t="shared" si="27"/>
        <v>132.48582937308382</v>
      </c>
      <c r="M478" s="111">
        <f t="shared" si="27"/>
        <v>152.18656315991214</v>
      </c>
      <c r="N478" s="111">
        <f>IF(COUNT($H478:M478)&gt;=Input!$Y$7,0, M478+M510+M542)</f>
        <v>0</v>
      </c>
      <c r="O478" s="111">
        <f>IF(COUNT($H478:N478)&gt;=Input!$Y$7,0, N478+N510+N542)</f>
        <v>0</v>
      </c>
      <c r="P478" s="111">
        <f>IF(COUNT($H478:O478)&gt;=Input!$Y$7,0, O478+O510+O542)</f>
        <v>0</v>
      </c>
      <c r="Q478" s="111">
        <f>IF(COUNT($H478:P478)&gt;=Input!$Y$7,0, P478+P510+P542)</f>
        <v>0</v>
      </c>
      <c r="R478" s="111"/>
      <c r="S478" s="100"/>
      <c r="T478" s="100"/>
      <c r="U478" s="100"/>
      <c r="V478" s="100"/>
      <c r="W478" s="100"/>
      <c r="X478" s="100"/>
      <c r="Y478" s="100"/>
      <c r="Z478" s="100"/>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228"/>
      <c r="BE478" s="228"/>
      <c r="BF478" s="228"/>
      <c r="BG478" s="228"/>
      <c r="BH478" s="228"/>
      <c r="BI478" s="228"/>
      <c r="BJ478" s="228"/>
      <c r="BK478" s="221"/>
      <c r="BL478" s="221"/>
    </row>
    <row r="479" spans="1:256" hidden="1" outlineLevel="1">
      <c r="A479" s="9"/>
      <c r="B479" s="9"/>
      <c r="C479" s="44"/>
      <c r="D479" s="270" t="str">
        <f>Asset7</f>
        <v>Communications</v>
      </c>
      <c r="E479" s="9"/>
      <c r="F479" s="9"/>
      <c r="G479" s="201">
        <f>'Actual RAB roll forward'!G768</f>
        <v>36.743106530439206</v>
      </c>
      <c r="H479" s="331">
        <f t="shared" si="26"/>
        <v>6.8651385503739526</v>
      </c>
      <c r="I479" s="111">
        <f t="shared" si="27"/>
        <v>5.6488383373137916</v>
      </c>
      <c r="J479" s="111">
        <f t="shared" si="27"/>
        <v>5.9495656936480259</v>
      </c>
      <c r="K479" s="111">
        <f t="shared" si="27"/>
        <v>16.370370460204825</v>
      </c>
      <c r="L479" s="111">
        <f t="shared" si="27"/>
        <v>20.829693395312983</v>
      </c>
      <c r="M479" s="111">
        <f t="shared" si="27"/>
        <v>23.960407089085507</v>
      </c>
      <c r="N479" s="111">
        <f>IF(COUNT($H479:M479)&gt;=Input!$Y$7,0, M479+M511+M543)</f>
        <v>0</v>
      </c>
      <c r="O479" s="111">
        <f>IF(COUNT($H479:N479)&gt;=Input!$Y$7,0, N479+N511+N543)</f>
        <v>0</v>
      </c>
      <c r="P479" s="111">
        <f>IF(COUNT($H479:O479)&gt;=Input!$Y$7,0, O479+O511+O543)</f>
        <v>0</v>
      </c>
      <c r="Q479" s="111">
        <f>IF(COUNT($H479:P479)&gt;=Input!$Y$7,0, P479+P511+P543)</f>
        <v>0</v>
      </c>
      <c r="R479" s="111"/>
      <c r="S479" s="100"/>
      <c r="T479" s="100"/>
      <c r="U479" s="100"/>
      <c r="V479" s="100"/>
      <c r="W479" s="100"/>
      <c r="X479" s="100"/>
      <c r="Y479" s="100"/>
      <c r="Z479" s="100"/>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228"/>
      <c r="BE479" s="228"/>
      <c r="BF479" s="228"/>
      <c r="BG479" s="228"/>
      <c r="BH479" s="228"/>
      <c r="BI479" s="228"/>
      <c r="BJ479" s="228"/>
      <c r="BK479" s="221"/>
      <c r="BL479" s="221"/>
    </row>
    <row r="480" spans="1:256" hidden="1" outlineLevel="1">
      <c r="A480" s="9"/>
      <c r="B480" s="9"/>
      <c r="C480" s="44"/>
      <c r="D480" s="270" t="str">
        <f>Asset8</f>
        <v>Inventory</v>
      </c>
      <c r="E480" s="9"/>
      <c r="F480" s="9"/>
      <c r="G480" s="201">
        <f>'Actual RAB roll forward'!G769</f>
        <v>4.7007864066062357</v>
      </c>
      <c r="H480" s="331">
        <f t="shared" si="26"/>
        <v>7.3398235619752867</v>
      </c>
      <c r="I480" s="111">
        <f t="shared" si="27"/>
        <v>7.6103105014859311</v>
      </c>
      <c r="J480" s="111">
        <f t="shared" si="27"/>
        <v>7.7707688554329239</v>
      </c>
      <c r="K480" s="111">
        <f t="shared" si="27"/>
        <v>7.9770724533647721</v>
      </c>
      <c r="L480" s="111">
        <f t="shared" si="27"/>
        <v>8.2246367708829879</v>
      </c>
      <c r="M480" s="111">
        <f t="shared" si="27"/>
        <v>8.4059413890788068</v>
      </c>
      <c r="N480" s="111">
        <f>IF(COUNT($H480:M480)&gt;=Input!$Y$7,0, M480+M512+M544)</f>
        <v>0</v>
      </c>
      <c r="O480" s="111">
        <f>IF(COUNT($H480:N480)&gt;=Input!$Y$7,0, N480+N512+N544)</f>
        <v>0</v>
      </c>
      <c r="P480" s="111">
        <f>IF(COUNT($H480:O480)&gt;=Input!$Y$7,0, O480+O512+O544)</f>
        <v>0</v>
      </c>
      <c r="Q480" s="111">
        <f>IF(COUNT($H480:P480)&gt;=Input!$Y$7,0, P480+P512+P544)</f>
        <v>0</v>
      </c>
      <c r="R480" s="111"/>
      <c r="S480" s="100"/>
      <c r="T480" s="100"/>
      <c r="U480" s="100"/>
      <c r="V480" s="100"/>
      <c r="W480" s="100"/>
      <c r="X480" s="100"/>
      <c r="Y480" s="100"/>
      <c r="Z480" s="100"/>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228"/>
      <c r="BE480" s="228"/>
      <c r="BF480" s="228"/>
      <c r="BG480" s="228"/>
      <c r="BH480" s="228"/>
      <c r="BI480" s="228"/>
      <c r="BJ480" s="228"/>
      <c r="BK480" s="221"/>
      <c r="BL480" s="221"/>
    </row>
    <row r="481" spans="1:64" hidden="1" outlineLevel="1">
      <c r="A481" s="9"/>
      <c r="B481" s="9"/>
      <c r="C481" s="44"/>
      <c r="D481" s="270" t="str">
        <f>Asset9</f>
        <v>IT</v>
      </c>
      <c r="E481" s="9"/>
      <c r="F481" s="9"/>
      <c r="G481" s="201">
        <f>'Actual RAB roll forward'!G770</f>
        <v>16.14271263150075</v>
      </c>
      <c r="H481" s="331">
        <f t="shared" si="26"/>
        <v>42.631174281887823</v>
      </c>
      <c r="I481" s="111">
        <f t="shared" si="27"/>
        <v>41.038946933163942</v>
      </c>
      <c r="J481" s="111">
        <f t="shared" si="27"/>
        <v>47.885128981579051</v>
      </c>
      <c r="K481" s="111">
        <f t="shared" si="27"/>
        <v>45.126314869063755</v>
      </c>
      <c r="L481" s="111">
        <f t="shared" si="27"/>
        <v>47.421907792618541</v>
      </c>
      <c r="M481" s="111">
        <f t="shared" si="27"/>
        <v>46.548846024182033</v>
      </c>
      <c r="N481" s="111">
        <f>IF(COUNT($H481:M481)&gt;=Input!$Y$7,0, M481+M513+M545)</f>
        <v>0</v>
      </c>
      <c r="O481" s="111">
        <f>IF(COUNT($H481:N481)&gt;=Input!$Y$7,0, N481+N513+N545)</f>
        <v>0</v>
      </c>
      <c r="P481" s="111">
        <f>IF(COUNT($H481:O481)&gt;=Input!$Y$7,0, O481+O513+O545)</f>
        <v>0</v>
      </c>
      <c r="Q481" s="111">
        <f>IF(COUNT($H481:P481)&gt;=Input!$Y$7,0, P481+P513+P545)</f>
        <v>0</v>
      </c>
      <c r="R481" s="111"/>
      <c r="S481" s="100"/>
      <c r="T481" s="100"/>
      <c r="U481" s="100"/>
      <c r="V481" s="100"/>
      <c r="W481" s="100"/>
      <c r="X481" s="100"/>
      <c r="Y481" s="100"/>
      <c r="Z481" s="100"/>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228"/>
      <c r="BE481" s="228"/>
      <c r="BF481" s="228"/>
      <c r="BG481" s="228"/>
      <c r="BH481" s="228"/>
      <c r="BI481" s="228"/>
      <c r="BJ481" s="228"/>
      <c r="BK481" s="221"/>
      <c r="BL481" s="221"/>
    </row>
    <row r="482" spans="1:64" hidden="1" outlineLevel="1">
      <c r="A482" s="9"/>
      <c r="B482" s="9"/>
      <c r="C482" s="44"/>
      <c r="D482" s="270" t="str">
        <f>Asset10</f>
        <v>Vehicles</v>
      </c>
      <c r="E482" s="9"/>
      <c r="F482" s="9"/>
      <c r="G482" s="201">
        <f>'Actual RAB roll forward'!G771</f>
        <v>3.8998256791301116</v>
      </c>
      <c r="H482" s="331">
        <f t="shared" si="26"/>
        <v>4.1949242697938862</v>
      </c>
      <c r="I482" s="111">
        <f t="shared" si="27"/>
        <v>3.350766104200336</v>
      </c>
      <c r="J482" s="111">
        <f t="shared" si="27"/>
        <v>2.9615662092218975</v>
      </c>
      <c r="K482" s="111">
        <f t="shared" si="27"/>
        <v>2.0018711797454269</v>
      </c>
      <c r="L482" s="111">
        <f t="shared" si="27"/>
        <v>1.9553880489766811</v>
      </c>
      <c r="M482" s="111">
        <f t="shared" si="27"/>
        <v>2.6422749068200648</v>
      </c>
      <c r="N482" s="111">
        <f>IF(COUNT($H482:M482)&gt;=Input!$Y$7,0, M482+M514+M546)</f>
        <v>0</v>
      </c>
      <c r="O482" s="111">
        <f>IF(COUNT($H482:N482)&gt;=Input!$Y$7,0, N482+N514+N546)</f>
        <v>0</v>
      </c>
      <c r="P482" s="111">
        <f>IF(COUNT($H482:O482)&gt;=Input!$Y$7,0, O482+O514+O546)</f>
        <v>0</v>
      </c>
      <c r="Q482" s="111">
        <f>IF(COUNT($H482:P482)&gt;=Input!$Y$7,0, P482+P514+P546)</f>
        <v>0</v>
      </c>
      <c r="R482" s="111"/>
      <c r="S482" s="100"/>
      <c r="T482" s="100"/>
      <c r="U482" s="100"/>
      <c r="V482" s="100"/>
      <c r="W482" s="100"/>
      <c r="X482" s="100"/>
      <c r="Y482" s="100"/>
      <c r="Z482" s="100"/>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228"/>
      <c r="BE482" s="228"/>
      <c r="BF482" s="228"/>
      <c r="BG482" s="228"/>
      <c r="BH482" s="228"/>
      <c r="BI482" s="228"/>
      <c r="BJ482" s="228"/>
      <c r="BK482" s="221"/>
      <c r="BL482" s="221"/>
    </row>
    <row r="483" spans="1:64" hidden="1" outlineLevel="1">
      <c r="A483" s="9"/>
      <c r="B483" s="9"/>
      <c r="C483" s="44"/>
      <c r="D483" s="270" t="str">
        <f>Asset11</f>
        <v>other</v>
      </c>
      <c r="E483" s="9"/>
      <c r="F483" s="9"/>
      <c r="G483" s="201">
        <f>'Actual RAB roll forward'!G772</f>
        <v>3.8757526879064059</v>
      </c>
      <c r="H483" s="331">
        <f t="shared" si="26"/>
        <v>12.406047663652647</v>
      </c>
      <c r="I483" s="111">
        <f t="shared" si="27"/>
        <v>11.623483751675471</v>
      </c>
      <c r="J483" s="111">
        <f t="shared" si="27"/>
        <v>12.054411027122995</v>
      </c>
      <c r="K483" s="111">
        <f t="shared" si="27"/>
        <v>15.156337587246645</v>
      </c>
      <c r="L483" s="111">
        <f t="shared" si="27"/>
        <v>15.995995356803663</v>
      </c>
      <c r="M483" s="111">
        <f t="shared" si="27"/>
        <v>18.814931624597882</v>
      </c>
      <c r="N483" s="111">
        <f>IF(COUNT($H483:M483)&gt;=Input!$Y$7,0, M483+M515+M547)</f>
        <v>0</v>
      </c>
      <c r="O483" s="111">
        <f>IF(COUNT($H483:N483)&gt;=Input!$Y$7,0, N483+N515+N547)</f>
        <v>0</v>
      </c>
      <c r="P483" s="111">
        <f>IF(COUNT($H483:O483)&gt;=Input!$Y$7,0, O483+O515+O547)</f>
        <v>0</v>
      </c>
      <c r="Q483" s="111">
        <f>IF(COUNT($H483:P483)&gt;=Input!$Y$7,0, P483+P515+P547)</f>
        <v>0</v>
      </c>
      <c r="R483" s="111"/>
      <c r="S483" s="100"/>
      <c r="T483" s="100"/>
      <c r="U483" s="100"/>
      <c r="V483" s="100"/>
      <c r="W483" s="100"/>
      <c r="X483" s="100"/>
      <c r="Y483" s="100"/>
      <c r="Z483" s="100"/>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228"/>
      <c r="BE483" s="228"/>
      <c r="BF483" s="228"/>
      <c r="BG483" s="228"/>
      <c r="BH483" s="228"/>
      <c r="BI483" s="228"/>
      <c r="BJ483" s="228"/>
      <c r="BK483" s="221"/>
      <c r="BL483" s="221"/>
    </row>
    <row r="484" spans="1:64" hidden="1" outlineLevel="1">
      <c r="A484" s="9"/>
      <c r="B484" s="9"/>
      <c r="C484" s="44"/>
      <c r="D484" s="270" t="str">
        <f>Asset12</f>
        <v>premises</v>
      </c>
      <c r="E484" s="9"/>
      <c r="F484" s="9"/>
      <c r="G484" s="201">
        <f>'Actual RAB roll forward'!G773</f>
        <v>5.2657279599188227</v>
      </c>
      <c r="H484" s="331">
        <f t="shared" si="26"/>
        <v>8.4076676965603596</v>
      </c>
      <c r="I484" s="111">
        <f t="shared" si="27"/>
        <v>7.2720808133548722</v>
      </c>
      <c r="J484" s="111">
        <f t="shared" si="27"/>
        <v>6.3170242038943796</v>
      </c>
      <c r="K484" s="111">
        <f t="shared" si="27"/>
        <v>5.1500836560775376</v>
      </c>
      <c r="L484" s="111">
        <f t="shared" si="27"/>
        <v>4.3615477313733475</v>
      </c>
      <c r="M484" s="111">
        <f t="shared" si="27"/>
        <v>3.3814656885849397</v>
      </c>
      <c r="N484" s="111">
        <f>IF(COUNT($H484:M484)&gt;=Input!$Y$7,0, M484+M516+M548)</f>
        <v>0</v>
      </c>
      <c r="O484" s="111">
        <f>IF(COUNT($H484:N484)&gt;=Input!$Y$7,0, N484+N516+N548)</f>
        <v>0</v>
      </c>
      <c r="P484" s="111">
        <f>IF(COUNT($H484:O484)&gt;=Input!$Y$7,0, O484+O516+O548)</f>
        <v>0</v>
      </c>
      <c r="Q484" s="111">
        <f>IF(COUNT($H484:P484)&gt;=Input!$Y$7,0, P484+P516+P548)</f>
        <v>0</v>
      </c>
      <c r="R484" s="111"/>
      <c r="S484" s="100"/>
      <c r="T484" s="100"/>
      <c r="U484" s="100"/>
      <c r="V484" s="100"/>
      <c r="W484" s="100"/>
      <c r="X484" s="100"/>
      <c r="Y484" s="100"/>
      <c r="Z484" s="100"/>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228"/>
      <c r="BE484" s="228"/>
      <c r="BF484" s="228"/>
      <c r="BG484" s="228"/>
      <c r="BH484" s="228"/>
      <c r="BI484" s="228"/>
      <c r="BJ484" s="228"/>
      <c r="BK484" s="221"/>
      <c r="BL484" s="221"/>
    </row>
    <row r="485" spans="1:64" hidden="1" outlineLevel="1">
      <c r="A485" s="9"/>
      <c r="B485" s="9"/>
      <c r="C485" s="44"/>
      <c r="D485" s="270" t="str">
        <f>Asset13</f>
        <v>Land</v>
      </c>
      <c r="E485" s="9"/>
      <c r="F485" s="9"/>
      <c r="G485" s="201">
        <f>'Actual RAB roll forward'!G774</f>
        <v>96.385254729241879</v>
      </c>
      <c r="H485" s="331">
        <f t="shared" si="26"/>
        <v>95.756770018212507</v>
      </c>
      <c r="I485" s="111">
        <f t="shared" si="27"/>
        <v>99.285595396772493</v>
      </c>
      <c r="J485" s="111">
        <f t="shared" si="27"/>
        <v>101.57932760816327</v>
      </c>
      <c r="K485" s="111">
        <f t="shared" si="27"/>
        <v>103.779363485508</v>
      </c>
      <c r="L485" s="111">
        <f t="shared" si="27"/>
        <v>105.9834070121492</v>
      </c>
      <c r="M485" s="111">
        <f t="shared" si="27"/>
        <v>106.1129699781812</v>
      </c>
      <c r="N485" s="111">
        <f>IF(COUNT($H485:M485)&gt;=Input!$Y$7,0, M485+M517+M549)</f>
        <v>0</v>
      </c>
      <c r="O485" s="111">
        <f>IF(COUNT($H485:N485)&gt;=Input!$Y$7,0, N485+N517+N549)</f>
        <v>0</v>
      </c>
      <c r="P485" s="111">
        <f>IF(COUNT($H485:O485)&gt;=Input!$Y$7,0, O485+O517+O549)</f>
        <v>0</v>
      </c>
      <c r="Q485" s="111">
        <f>IF(COUNT($H485:P485)&gt;=Input!$Y$7,0, P485+P517+P549)</f>
        <v>0</v>
      </c>
      <c r="R485" s="111"/>
      <c r="S485" s="100"/>
      <c r="T485" s="100"/>
      <c r="U485" s="100"/>
      <c r="V485" s="100"/>
      <c r="W485" s="100"/>
      <c r="X485" s="100"/>
      <c r="Y485" s="100"/>
      <c r="Z485" s="100"/>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228"/>
      <c r="BE485" s="228"/>
      <c r="BF485" s="228"/>
      <c r="BG485" s="228"/>
      <c r="BH485" s="228"/>
      <c r="BI485" s="228"/>
      <c r="BJ485" s="228"/>
      <c r="BK485" s="221"/>
      <c r="BL485" s="221"/>
    </row>
    <row r="486" spans="1:64" hidden="1" outlineLevel="1">
      <c r="A486" s="9"/>
      <c r="B486" s="9"/>
      <c r="C486" s="44"/>
      <c r="D486" s="270" t="str">
        <f>Asset14</f>
        <v>Easements</v>
      </c>
      <c r="E486" s="9"/>
      <c r="F486" s="9"/>
      <c r="G486" s="201">
        <f>'Actual RAB roll forward'!G775</f>
        <v>106.13037685559563</v>
      </c>
      <c r="H486" s="331">
        <f t="shared" si="26"/>
        <v>108.97377932420517</v>
      </c>
      <c r="I486" s="111">
        <f t="shared" si="27"/>
        <v>112.9896775004251</v>
      </c>
      <c r="J486" s="111">
        <f t="shared" si="27"/>
        <v>115.37198997784371</v>
      </c>
      <c r="K486" s="111">
        <f t="shared" si="27"/>
        <v>118.4349631630962</v>
      </c>
      <c r="L486" s="111">
        <f t="shared" si="27"/>
        <v>122.11053098539918</v>
      </c>
      <c r="M486" s="111">
        <f t="shared" si="27"/>
        <v>124.80234629770258</v>
      </c>
      <c r="N486" s="111">
        <f>IF(COUNT($H486:M486)&gt;=Input!$Y$7,0, M486+M518+M550)</f>
        <v>0</v>
      </c>
      <c r="O486" s="111">
        <f>IF(COUNT($H486:N486)&gt;=Input!$Y$7,0, N486+N518+N550)</f>
        <v>0</v>
      </c>
      <c r="P486" s="111">
        <f>IF(COUNT($H486:O486)&gt;=Input!$Y$7,0, O486+O518+O550)</f>
        <v>0</v>
      </c>
      <c r="Q486" s="111">
        <f>IF(COUNT($H486:P486)&gt;=Input!$Y$7,0, P486+P518+P550)</f>
        <v>0</v>
      </c>
      <c r="R486" s="111"/>
      <c r="S486" s="100"/>
      <c r="T486" s="100"/>
      <c r="U486" s="100"/>
      <c r="V486" s="100"/>
      <c r="W486" s="100"/>
      <c r="X486" s="100"/>
      <c r="Y486" s="100"/>
      <c r="Z486" s="100"/>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228"/>
      <c r="BE486" s="228"/>
      <c r="BF486" s="228"/>
      <c r="BG486" s="228"/>
      <c r="BH486" s="228"/>
      <c r="BI486" s="228"/>
      <c r="BJ486" s="228"/>
      <c r="BK486" s="221"/>
      <c r="BL486" s="221"/>
    </row>
    <row r="487" spans="1:64" hidden="1" outlineLevel="1">
      <c r="A487" s="9"/>
      <c r="B487" s="9"/>
      <c r="C487" s="44"/>
      <c r="D487" s="270">
        <f>Asset15</f>
        <v>0</v>
      </c>
      <c r="E487" s="9"/>
      <c r="F487" s="9"/>
      <c r="G487" s="201">
        <f>'Actual RAB roll forward'!G776</f>
        <v>0</v>
      </c>
      <c r="H487" s="331">
        <f t="shared" si="26"/>
        <v>0</v>
      </c>
      <c r="I487" s="111">
        <f t="shared" si="27"/>
        <v>0</v>
      </c>
      <c r="J487" s="111">
        <f t="shared" si="27"/>
        <v>0</v>
      </c>
      <c r="K487" s="111">
        <f t="shared" si="27"/>
        <v>0</v>
      </c>
      <c r="L487" s="111">
        <f t="shared" si="27"/>
        <v>0</v>
      </c>
      <c r="M487" s="111">
        <f t="shared" si="27"/>
        <v>0</v>
      </c>
      <c r="N487" s="111">
        <f>IF(COUNT($H487:M487)&gt;=Input!$Y$7,0, M487+M519+M551)</f>
        <v>0</v>
      </c>
      <c r="O487" s="111">
        <f>IF(COUNT($H487:N487)&gt;=Input!$Y$7,0, N487+N519+N551)</f>
        <v>0</v>
      </c>
      <c r="P487" s="111">
        <f>IF(COUNT($H487:O487)&gt;=Input!$Y$7,0, O487+O519+O551)</f>
        <v>0</v>
      </c>
      <c r="Q487" s="111">
        <f>IF(COUNT($H487:P487)&gt;=Input!$Y$7,0, P487+P519+P551)</f>
        <v>0</v>
      </c>
      <c r="R487" s="111"/>
      <c r="S487" s="100"/>
      <c r="T487" s="100"/>
      <c r="U487" s="100"/>
      <c r="V487" s="100"/>
      <c r="W487" s="100"/>
      <c r="X487" s="100"/>
      <c r="Y487" s="100"/>
      <c r="Z487" s="100"/>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228"/>
      <c r="BE487" s="228"/>
      <c r="BF487" s="228"/>
      <c r="BG487" s="228"/>
      <c r="BH487" s="228"/>
      <c r="BI487" s="228"/>
      <c r="BJ487" s="228"/>
      <c r="BK487" s="221"/>
      <c r="BL487" s="221"/>
    </row>
    <row r="488" spans="1:64" hidden="1" outlineLevel="1">
      <c r="A488" s="9"/>
      <c r="B488" s="9"/>
      <c r="C488" s="44"/>
      <c r="D488" s="270">
        <f>Asset16</f>
        <v>0</v>
      </c>
      <c r="E488" s="9"/>
      <c r="F488" s="9"/>
      <c r="G488" s="201">
        <f>'Actual RAB roll forward'!G777</f>
        <v>0</v>
      </c>
      <c r="H488" s="331">
        <f t="shared" si="26"/>
        <v>0</v>
      </c>
      <c r="I488" s="111">
        <f t="shared" si="27"/>
        <v>0</v>
      </c>
      <c r="J488" s="111">
        <f t="shared" si="27"/>
        <v>0</v>
      </c>
      <c r="K488" s="111">
        <f t="shared" si="27"/>
        <v>0</v>
      </c>
      <c r="L488" s="111">
        <f t="shared" si="27"/>
        <v>0</v>
      </c>
      <c r="M488" s="111">
        <f t="shared" si="27"/>
        <v>0</v>
      </c>
      <c r="N488" s="111">
        <f>IF(COUNT($H488:M488)&gt;=Input!$Y$7,0, M488+M520+M552)</f>
        <v>0</v>
      </c>
      <c r="O488" s="111">
        <f>IF(COUNT($H488:N488)&gt;=Input!$Y$7,0, N488+N520+N552)</f>
        <v>0</v>
      </c>
      <c r="P488" s="111">
        <f>IF(COUNT($H488:O488)&gt;=Input!$Y$7,0, O488+O520+O552)</f>
        <v>0</v>
      </c>
      <c r="Q488" s="111">
        <f>IF(COUNT($H488:P488)&gt;=Input!$Y$7,0, P488+P520+P552)</f>
        <v>0</v>
      </c>
      <c r="R488" s="111"/>
      <c r="S488" s="100"/>
      <c r="T488" s="100"/>
      <c r="U488" s="100"/>
      <c r="V488" s="100"/>
      <c r="W488" s="100"/>
      <c r="X488" s="100"/>
      <c r="Y488" s="100"/>
      <c r="Z488" s="100"/>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228"/>
      <c r="BE488" s="228"/>
      <c r="BF488" s="228"/>
      <c r="BG488" s="228"/>
      <c r="BH488" s="228"/>
      <c r="BI488" s="228"/>
      <c r="BJ488" s="228"/>
      <c r="BK488" s="221"/>
      <c r="BL488" s="221"/>
    </row>
    <row r="489" spans="1:64" hidden="1" outlineLevel="1">
      <c r="A489" s="9"/>
      <c r="B489" s="9"/>
      <c r="C489" s="44"/>
      <c r="D489" s="270">
        <f>Asset17</f>
        <v>0</v>
      </c>
      <c r="E489" s="9"/>
      <c r="F489" s="9"/>
      <c r="G489" s="201">
        <f>'Actual RAB roll forward'!G778</f>
        <v>0</v>
      </c>
      <c r="H489" s="331">
        <f t="shared" si="26"/>
        <v>0</v>
      </c>
      <c r="I489" s="111">
        <f t="shared" si="27"/>
        <v>0</v>
      </c>
      <c r="J489" s="111">
        <f t="shared" si="27"/>
        <v>0</v>
      </c>
      <c r="K489" s="111">
        <f t="shared" si="27"/>
        <v>0</v>
      </c>
      <c r="L489" s="111">
        <f t="shared" si="27"/>
        <v>0</v>
      </c>
      <c r="M489" s="111">
        <f t="shared" si="27"/>
        <v>0</v>
      </c>
      <c r="N489" s="111">
        <f>IF(COUNT($H489:M489)&gt;=Input!$Y$7,0, M489+M521+M553)</f>
        <v>0</v>
      </c>
      <c r="O489" s="111">
        <f>IF(COUNT($H489:N489)&gt;=Input!$Y$7,0, N489+N521+N553)</f>
        <v>0</v>
      </c>
      <c r="P489" s="111">
        <f>IF(COUNT($H489:O489)&gt;=Input!$Y$7,0, O489+O521+O553)</f>
        <v>0</v>
      </c>
      <c r="Q489" s="111">
        <f>IF(COUNT($H489:P489)&gt;=Input!$Y$7,0, P489+P521+P553)</f>
        <v>0</v>
      </c>
      <c r="R489" s="111"/>
      <c r="S489" s="100"/>
      <c r="T489" s="100"/>
      <c r="U489" s="100"/>
      <c r="V489" s="100"/>
      <c r="W489" s="100"/>
      <c r="X489" s="100"/>
      <c r="Y489" s="100"/>
      <c r="Z489" s="100"/>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228"/>
      <c r="BE489" s="228"/>
      <c r="BF489" s="228"/>
      <c r="BG489" s="228"/>
      <c r="BH489" s="228"/>
      <c r="BI489" s="228"/>
      <c r="BJ489" s="228"/>
      <c r="BK489" s="221"/>
      <c r="BL489" s="221"/>
    </row>
    <row r="490" spans="1:64" hidden="1" outlineLevel="1">
      <c r="A490" s="9"/>
      <c r="B490" s="9"/>
      <c r="C490" s="44"/>
      <c r="D490" s="270">
        <f>Asset18</f>
        <v>0</v>
      </c>
      <c r="E490" s="9"/>
      <c r="F490" s="9"/>
      <c r="G490" s="201">
        <f>'Actual RAB roll forward'!G779</f>
        <v>0</v>
      </c>
      <c r="H490" s="331">
        <f t="shared" si="26"/>
        <v>0</v>
      </c>
      <c r="I490" s="111">
        <f t="shared" si="27"/>
        <v>0</v>
      </c>
      <c r="J490" s="111">
        <f t="shared" si="27"/>
        <v>0</v>
      </c>
      <c r="K490" s="111">
        <f t="shared" si="27"/>
        <v>0</v>
      </c>
      <c r="L490" s="111">
        <f t="shared" si="27"/>
        <v>0</v>
      </c>
      <c r="M490" s="111">
        <f t="shared" si="27"/>
        <v>0</v>
      </c>
      <c r="N490" s="111">
        <f>IF(COUNT($H490:M490)&gt;=Input!$Y$7,0, M490+M522+M554)</f>
        <v>0</v>
      </c>
      <c r="O490" s="111">
        <f>IF(COUNT($H490:N490)&gt;=Input!$Y$7,0, N490+N522+N554)</f>
        <v>0</v>
      </c>
      <c r="P490" s="111">
        <f>IF(COUNT($H490:O490)&gt;=Input!$Y$7,0, O490+O522+O554)</f>
        <v>0</v>
      </c>
      <c r="Q490" s="111">
        <f>IF(COUNT($H490:P490)&gt;=Input!$Y$7,0, P490+P522+P554)</f>
        <v>0</v>
      </c>
      <c r="R490" s="111"/>
      <c r="S490" s="100"/>
      <c r="T490" s="100"/>
      <c r="U490" s="100"/>
      <c r="V490" s="100"/>
      <c r="W490" s="100"/>
      <c r="X490" s="100"/>
      <c r="Y490" s="100"/>
      <c r="Z490" s="100"/>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228"/>
      <c r="BE490" s="228"/>
      <c r="BF490" s="228"/>
      <c r="BG490" s="228"/>
      <c r="BH490" s="228"/>
      <c r="BI490" s="228"/>
      <c r="BJ490" s="228"/>
      <c r="BK490" s="221"/>
      <c r="BL490" s="221"/>
    </row>
    <row r="491" spans="1:64" hidden="1" outlineLevel="1">
      <c r="A491" s="9"/>
      <c r="B491" s="9"/>
      <c r="C491" s="44"/>
      <c r="D491" s="270">
        <f>Asset19</f>
        <v>0</v>
      </c>
      <c r="E491" s="9"/>
      <c r="F491" s="9"/>
      <c r="G491" s="201">
        <f>'Actual RAB roll forward'!G780</f>
        <v>0</v>
      </c>
      <c r="H491" s="331">
        <f t="shared" si="26"/>
        <v>0</v>
      </c>
      <c r="I491" s="111">
        <f t="shared" si="27"/>
        <v>0</v>
      </c>
      <c r="J491" s="111">
        <f t="shared" si="27"/>
        <v>0</v>
      </c>
      <c r="K491" s="111">
        <f t="shared" si="27"/>
        <v>0</v>
      </c>
      <c r="L491" s="111">
        <f t="shared" si="27"/>
        <v>0</v>
      </c>
      <c r="M491" s="111">
        <f t="shared" si="27"/>
        <v>0</v>
      </c>
      <c r="N491" s="111">
        <f>IF(COUNT($H491:M491)&gt;=Input!$Y$7,0, M491+M523+M555)</f>
        <v>0</v>
      </c>
      <c r="O491" s="111">
        <f>IF(COUNT($H491:N491)&gt;=Input!$Y$7,0, N491+N523+N555)</f>
        <v>0</v>
      </c>
      <c r="P491" s="111">
        <f>IF(COUNT($H491:O491)&gt;=Input!$Y$7,0, O491+O523+O555)</f>
        <v>0</v>
      </c>
      <c r="Q491" s="111">
        <f>IF(COUNT($H491:P491)&gt;=Input!$Y$7,0, P491+P523+P555)</f>
        <v>0</v>
      </c>
      <c r="R491" s="111"/>
      <c r="S491" s="100"/>
      <c r="T491" s="100"/>
      <c r="U491" s="100"/>
      <c r="V491" s="100"/>
      <c r="W491" s="100"/>
      <c r="X491" s="100"/>
      <c r="Y491" s="100"/>
      <c r="Z491" s="100"/>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228"/>
      <c r="BE491" s="228"/>
      <c r="BF491" s="228"/>
      <c r="BG491" s="228"/>
      <c r="BH491" s="228"/>
      <c r="BI491" s="228"/>
      <c r="BJ491" s="228"/>
      <c r="BK491" s="221"/>
      <c r="BL491" s="221"/>
    </row>
    <row r="492" spans="1:64" hidden="1" outlineLevel="1">
      <c r="A492" s="9"/>
      <c r="B492" s="9"/>
      <c r="C492" s="44"/>
      <c r="D492" s="270">
        <f>Asset20</f>
        <v>0</v>
      </c>
      <c r="E492" s="9"/>
      <c r="F492" s="9"/>
      <c r="G492" s="201">
        <f>'Actual RAB roll forward'!G781</f>
        <v>0</v>
      </c>
      <c r="H492" s="331">
        <f t="shared" si="26"/>
        <v>0</v>
      </c>
      <c r="I492" s="111">
        <f t="shared" si="27"/>
        <v>0</v>
      </c>
      <c r="J492" s="111">
        <f t="shared" si="27"/>
        <v>0</v>
      </c>
      <c r="K492" s="111">
        <f t="shared" si="27"/>
        <v>0</v>
      </c>
      <c r="L492" s="111">
        <f t="shared" si="27"/>
        <v>0</v>
      </c>
      <c r="M492" s="111">
        <f t="shared" si="27"/>
        <v>0</v>
      </c>
      <c r="N492" s="111">
        <f>IF(COUNT($H492:M492)&gt;=Input!$Y$7,0, M492+M524+M556)</f>
        <v>0</v>
      </c>
      <c r="O492" s="111">
        <f>IF(COUNT($H492:N492)&gt;=Input!$Y$7,0, N492+N524+N556)</f>
        <v>0</v>
      </c>
      <c r="P492" s="111">
        <f>IF(COUNT($H492:O492)&gt;=Input!$Y$7,0, O492+O524+O556)</f>
        <v>0</v>
      </c>
      <c r="Q492" s="111">
        <f>IF(COUNT($H492:P492)&gt;=Input!$Y$7,0, P492+P524+P556)</f>
        <v>0</v>
      </c>
      <c r="R492" s="111"/>
      <c r="S492" s="100"/>
      <c r="T492" s="100"/>
      <c r="U492" s="100"/>
      <c r="V492" s="100"/>
      <c r="W492" s="100"/>
      <c r="X492" s="100"/>
      <c r="Y492" s="100"/>
      <c r="Z492" s="100"/>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228"/>
      <c r="BE492" s="228"/>
      <c r="BF492" s="228"/>
      <c r="BG492" s="228"/>
      <c r="BH492" s="228"/>
      <c r="BI492" s="228"/>
      <c r="BJ492" s="228"/>
      <c r="BK492" s="221"/>
      <c r="BL492" s="221"/>
    </row>
    <row r="493" spans="1:64" hidden="1" outlineLevel="1">
      <c r="A493" s="9"/>
      <c r="B493" s="9"/>
      <c r="C493" s="44"/>
      <c r="D493" s="270">
        <f>Asset21</f>
        <v>0</v>
      </c>
      <c r="E493" s="9"/>
      <c r="F493" s="9"/>
      <c r="G493" s="201">
        <f>'Actual RAB roll forward'!G782</f>
        <v>0</v>
      </c>
      <c r="H493" s="331">
        <f t="shared" si="26"/>
        <v>0</v>
      </c>
      <c r="I493" s="111">
        <f t="shared" ref="I493:M501" si="28">H493+H525+H557</f>
        <v>0</v>
      </c>
      <c r="J493" s="111">
        <f t="shared" si="28"/>
        <v>0</v>
      </c>
      <c r="K493" s="111">
        <f t="shared" si="28"/>
        <v>0</v>
      </c>
      <c r="L493" s="111">
        <f t="shared" si="28"/>
        <v>0</v>
      </c>
      <c r="M493" s="111">
        <f t="shared" si="28"/>
        <v>0</v>
      </c>
      <c r="N493" s="111">
        <f>IF(COUNT($H493:M493)&gt;=Input!$Y$7,0, M493+M525+M557)</f>
        <v>0</v>
      </c>
      <c r="O493" s="111">
        <f>IF(COUNT($H493:N493)&gt;=Input!$Y$7,0, N493+N525+N557)</f>
        <v>0</v>
      </c>
      <c r="P493" s="111">
        <f>IF(COUNT($H493:O493)&gt;=Input!$Y$7,0, O493+O525+O557)</f>
        <v>0</v>
      </c>
      <c r="Q493" s="111">
        <f>IF(COUNT($H493:P493)&gt;=Input!$Y$7,0, P493+P525+P557)</f>
        <v>0</v>
      </c>
      <c r="R493" s="111"/>
      <c r="S493" s="100"/>
      <c r="T493" s="100"/>
      <c r="U493" s="100"/>
      <c r="V493" s="100"/>
      <c r="W493" s="100"/>
      <c r="X493" s="100"/>
      <c r="Y493" s="100"/>
      <c r="Z493" s="100"/>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228"/>
      <c r="BE493" s="228"/>
      <c r="BF493" s="228"/>
      <c r="BG493" s="228"/>
      <c r="BH493" s="228"/>
      <c r="BI493" s="228"/>
      <c r="BJ493" s="228"/>
      <c r="BK493" s="221"/>
      <c r="BL493" s="221"/>
    </row>
    <row r="494" spans="1:64" hidden="1" outlineLevel="1">
      <c r="A494" s="9"/>
      <c r="B494" s="9"/>
      <c r="C494" s="44"/>
      <c r="D494" s="270">
        <f>Asset22</f>
        <v>0</v>
      </c>
      <c r="E494" s="9"/>
      <c r="F494" s="9"/>
      <c r="G494" s="201">
        <f>'Actual RAB roll forward'!G783</f>
        <v>0</v>
      </c>
      <c r="H494" s="331">
        <f t="shared" si="26"/>
        <v>0</v>
      </c>
      <c r="I494" s="111">
        <f t="shared" si="28"/>
        <v>0</v>
      </c>
      <c r="J494" s="111">
        <f t="shared" si="28"/>
        <v>0</v>
      </c>
      <c r="K494" s="111">
        <f t="shared" si="28"/>
        <v>0</v>
      </c>
      <c r="L494" s="111">
        <f t="shared" si="28"/>
        <v>0</v>
      </c>
      <c r="M494" s="111">
        <f t="shared" si="28"/>
        <v>0</v>
      </c>
      <c r="N494" s="111">
        <f>IF(COUNT($H494:M494)&gt;=Input!$Y$7,0, M494+M526+M558)</f>
        <v>0</v>
      </c>
      <c r="O494" s="111">
        <f>IF(COUNT($H494:N494)&gt;=Input!$Y$7,0, N494+N526+N558)</f>
        <v>0</v>
      </c>
      <c r="P494" s="111">
        <f>IF(COUNT($H494:O494)&gt;=Input!$Y$7,0, O494+O526+O558)</f>
        <v>0</v>
      </c>
      <c r="Q494" s="111">
        <f>IF(COUNT($H494:P494)&gt;=Input!$Y$7,0, P494+P526+P558)</f>
        <v>0</v>
      </c>
      <c r="R494" s="111"/>
      <c r="S494" s="100"/>
      <c r="T494" s="100"/>
      <c r="U494" s="100"/>
      <c r="V494" s="100"/>
      <c r="W494" s="100"/>
      <c r="X494" s="100"/>
      <c r="Y494" s="100"/>
      <c r="Z494" s="100"/>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228"/>
      <c r="BE494" s="228"/>
      <c r="BF494" s="228"/>
      <c r="BG494" s="228"/>
      <c r="BH494" s="228"/>
      <c r="BI494" s="228"/>
      <c r="BJ494" s="228"/>
      <c r="BK494" s="221"/>
      <c r="BL494" s="221"/>
    </row>
    <row r="495" spans="1:64" hidden="1" outlineLevel="1">
      <c r="A495" s="9"/>
      <c r="B495" s="9"/>
      <c r="C495" s="44"/>
      <c r="D495" s="270">
        <f>Asset23</f>
        <v>0</v>
      </c>
      <c r="E495" s="9"/>
      <c r="F495" s="9"/>
      <c r="G495" s="201">
        <f>'Actual RAB roll forward'!G784</f>
        <v>0</v>
      </c>
      <c r="H495" s="331">
        <f t="shared" si="26"/>
        <v>0</v>
      </c>
      <c r="I495" s="111">
        <f t="shared" si="28"/>
        <v>0</v>
      </c>
      <c r="J495" s="111">
        <f t="shared" si="28"/>
        <v>0</v>
      </c>
      <c r="K495" s="111">
        <f t="shared" si="28"/>
        <v>0</v>
      </c>
      <c r="L495" s="111">
        <f t="shared" si="28"/>
        <v>0</v>
      </c>
      <c r="M495" s="111">
        <f t="shared" si="28"/>
        <v>0</v>
      </c>
      <c r="N495" s="111">
        <f>IF(COUNT($H495:M495)&gt;=Input!$Y$7,0, M495+M527+M559)</f>
        <v>0</v>
      </c>
      <c r="O495" s="111">
        <f>IF(COUNT($H495:N495)&gt;=Input!$Y$7,0, N495+N527+N559)</f>
        <v>0</v>
      </c>
      <c r="P495" s="111">
        <f>IF(COUNT($H495:O495)&gt;=Input!$Y$7,0, O495+O527+O559)</f>
        <v>0</v>
      </c>
      <c r="Q495" s="111">
        <f>IF(COUNT($H495:P495)&gt;=Input!$Y$7,0, P495+P527+P559)</f>
        <v>0</v>
      </c>
      <c r="R495" s="111"/>
      <c r="S495" s="100"/>
      <c r="T495" s="100"/>
      <c r="U495" s="100"/>
      <c r="V495" s="100"/>
      <c r="W495" s="100"/>
      <c r="X495" s="100"/>
      <c r="Y495" s="100"/>
      <c r="Z495" s="100"/>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228"/>
      <c r="BE495" s="228"/>
      <c r="BF495" s="228"/>
      <c r="BG495" s="228"/>
      <c r="BH495" s="228"/>
      <c r="BI495" s="228"/>
      <c r="BJ495" s="228"/>
      <c r="BK495" s="221"/>
      <c r="BL495" s="221"/>
    </row>
    <row r="496" spans="1:64" hidden="1" outlineLevel="1">
      <c r="A496" s="9"/>
      <c r="B496" s="9"/>
      <c r="C496" s="44"/>
      <c r="D496" s="270">
        <f>Asset24</f>
        <v>0</v>
      </c>
      <c r="E496" s="9"/>
      <c r="F496" s="9"/>
      <c r="G496" s="201">
        <f>'Actual RAB roll forward'!G785</f>
        <v>0</v>
      </c>
      <c r="H496" s="331">
        <f t="shared" si="26"/>
        <v>0</v>
      </c>
      <c r="I496" s="111">
        <f t="shared" si="28"/>
        <v>0</v>
      </c>
      <c r="J496" s="111">
        <f t="shared" si="28"/>
        <v>0</v>
      </c>
      <c r="K496" s="111">
        <f t="shared" si="28"/>
        <v>0</v>
      </c>
      <c r="L496" s="111">
        <f t="shared" si="28"/>
        <v>0</v>
      </c>
      <c r="M496" s="111">
        <f t="shared" si="28"/>
        <v>0</v>
      </c>
      <c r="N496" s="111">
        <f>IF(COUNT($H496:M496)&gt;=Input!$Y$7,0, M496+M528+M560)</f>
        <v>0</v>
      </c>
      <c r="O496" s="111">
        <f>IF(COUNT($H496:N496)&gt;=Input!$Y$7,0, N496+N528+N560)</f>
        <v>0</v>
      </c>
      <c r="P496" s="111">
        <f>IF(COUNT($H496:O496)&gt;=Input!$Y$7,0, O496+O528+O560)</f>
        <v>0</v>
      </c>
      <c r="Q496" s="111">
        <f>IF(COUNT($H496:P496)&gt;=Input!$Y$7,0, P496+P528+P560)</f>
        <v>0</v>
      </c>
      <c r="R496" s="111"/>
      <c r="S496" s="100"/>
      <c r="T496" s="100"/>
      <c r="U496" s="100"/>
      <c r="V496" s="100"/>
      <c r="W496" s="100"/>
      <c r="X496" s="100"/>
      <c r="Y496" s="100"/>
      <c r="Z496" s="100"/>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228"/>
      <c r="BE496" s="228"/>
      <c r="BF496" s="228"/>
      <c r="BG496" s="228"/>
      <c r="BH496" s="228"/>
      <c r="BI496" s="228"/>
      <c r="BJ496" s="228"/>
      <c r="BK496" s="221"/>
      <c r="BL496" s="221"/>
    </row>
    <row r="497" spans="1:64" hidden="1" outlineLevel="1">
      <c r="A497" s="9"/>
      <c r="B497" s="9"/>
      <c r="C497" s="44"/>
      <c r="D497" s="270">
        <f>Asset25</f>
        <v>0</v>
      </c>
      <c r="E497" s="9"/>
      <c r="F497" s="9"/>
      <c r="G497" s="201">
        <f>'Actual RAB roll forward'!G786</f>
        <v>0</v>
      </c>
      <c r="H497" s="331">
        <f t="shared" si="26"/>
        <v>0</v>
      </c>
      <c r="I497" s="111">
        <f t="shared" si="28"/>
        <v>0</v>
      </c>
      <c r="J497" s="111">
        <f t="shared" si="28"/>
        <v>0</v>
      </c>
      <c r="K497" s="111">
        <f t="shared" si="28"/>
        <v>0</v>
      </c>
      <c r="L497" s="111">
        <f t="shared" si="28"/>
        <v>0</v>
      </c>
      <c r="M497" s="111">
        <f t="shared" si="28"/>
        <v>0</v>
      </c>
      <c r="N497" s="111">
        <f>IF(COUNT($H497:M497)&gt;=Input!$Y$7,0, M497+M529+M561)</f>
        <v>0</v>
      </c>
      <c r="O497" s="111">
        <f>IF(COUNT($H497:N497)&gt;=Input!$Y$7,0, N497+N529+N561)</f>
        <v>0</v>
      </c>
      <c r="P497" s="111">
        <f>IF(COUNT($H497:O497)&gt;=Input!$Y$7,0, O497+O529+O561)</f>
        <v>0</v>
      </c>
      <c r="Q497" s="111">
        <f>IF(COUNT($H497:P497)&gt;=Input!$Y$7,0, P497+P529+P561)</f>
        <v>0</v>
      </c>
      <c r="R497" s="111"/>
      <c r="S497" s="100"/>
      <c r="T497" s="100"/>
      <c r="U497" s="100"/>
      <c r="V497" s="100"/>
      <c r="W497" s="100"/>
      <c r="X497" s="100"/>
      <c r="Y497" s="100"/>
      <c r="Z497" s="100"/>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228"/>
      <c r="BE497" s="228"/>
      <c r="BF497" s="228"/>
      <c r="BG497" s="228"/>
      <c r="BH497" s="228"/>
      <c r="BI497" s="228"/>
      <c r="BJ497" s="228"/>
      <c r="BK497" s="221"/>
      <c r="BL497" s="221"/>
    </row>
    <row r="498" spans="1:64" hidden="1" outlineLevel="1">
      <c r="A498" s="9"/>
      <c r="B498" s="9"/>
      <c r="C498" s="44"/>
      <c r="D498" s="270">
        <f>Asset26</f>
        <v>0</v>
      </c>
      <c r="E498" s="9"/>
      <c r="F498" s="9"/>
      <c r="G498" s="201">
        <f>'Actual RAB roll forward'!G787</f>
        <v>0</v>
      </c>
      <c r="H498" s="331">
        <f t="shared" si="26"/>
        <v>0</v>
      </c>
      <c r="I498" s="111">
        <f t="shared" si="28"/>
        <v>0</v>
      </c>
      <c r="J498" s="111">
        <f t="shared" si="28"/>
        <v>0</v>
      </c>
      <c r="K498" s="111">
        <f t="shared" si="28"/>
        <v>0</v>
      </c>
      <c r="L498" s="111">
        <f t="shared" si="28"/>
        <v>0</v>
      </c>
      <c r="M498" s="111">
        <f t="shared" si="28"/>
        <v>0</v>
      </c>
      <c r="N498" s="111">
        <f>IF(COUNT($H498:M498)&gt;=Input!$Y$7,0, M498+M530+M562)</f>
        <v>0</v>
      </c>
      <c r="O498" s="111">
        <f>IF(COUNT($H498:N498)&gt;=Input!$Y$7,0, N498+N530+N562)</f>
        <v>0</v>
      </c>
      <c r="P498" s="111">
        <f>IF(COUNT($H498:O498)&gt;=Input!$Y$7,0, O498+O530+O562)</f>
        <v>0</v>
      </c>
      <c r="Q498" s="111">
        <f>IF(COUNT($H498:P498)&gt;=Input!$Y$7,0, P498+P530+P562)</f>
        <v>0</v>
      </c>
      <c r="R498" s="111"/>
      <c r="S498" s="100"/>
      <c r="T498" s="100"/>
      <c r="U498" s="100"/>
      <c r="V498" s="100"/>
      <c r="W498" s="100"/>
      <c r="X498" s="100"/>
      <c r="Y498" s="100"/>
      <c r="Z498" s="100"/>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228"/>
      <c r="BE498" s="228"/>
      <c r="BF498" s="228"/>
      <c r="BG498" s="228"/>
      <c r="BH498" s="228"/>
      <c r="BI498" s="228"/>
      <c r="BJ498" s="228"/>
      <c r="BK498" s="221"/>
      <c r="BL498" s="221"/>
    </row>
    <row r="499" spans="1:64" hidden="1" outlineLevel="1">
      <c r="A499" s="9"/>
      <c r="B499" s="9"/>
      <c r="C499" s="44"/>
      <c r="D499" s="270">
        <f>Asset27</f>
        <v>0</v>
      </c>
      <c r="E499" s="9"/>
      <c r="F499" s="9"/>
      <c r="G499" s="201">
        <f>'Actual RAB roll forward'!G788</f>
        <v>0</v>
      </c>
      <c r="H499" s="331">
        <f t="shared" si="26"/>
        <v>0</v>
      </c>
      <c r="I499" s="111">
        <f t="shared" si="28"/>
        <v>0</v>
      </c>
      <c r="J499" s="111">
        <f t="shared" si="28"/>
        <v>0</v>
      </c>
      <c r="K499" s="111">
        <f t="shared" si="28"/>
        <v>0</v>
      </c>
      <c r="L499" s="111">
        <f t="shared" si="28"/>
        <v>0</v>
      </c>
      <c r="M499" s="111">
        <f t="shared" si="28"/>
        <v>0</v>
      </c>
      <c r="N499" s="111">
        <f>IF(COUNT($H499:M499)&gt;=Input!$Y$7,0, M499+M531+M563)</f>
        <v>0</v>
      </c>
      <c r="O499" s="111">
        <f>IF(COUNT($H499:N499)&gt;=Input!$Y$7,0, N499+N531+N563)</f>
        <v>0</v>
      </c>
      <c r="P499" s="111">
        <f>IF(COUNT($H499:O499)&gt;=Input!$Y$7,0, O499+O531+O563)</f>
        <v>0</v>
      </c>
      <c r="Q499" s="111">
        <f>IF(COUNT($H499:P499)&gt;=Input!$Y$7,0, P499+P531+P563)</f>
        <v>0</v>
      </c>
      <c r="R499" s="111"/>
      <c r="S499" s="100"/>
      <c r="T499" s="100"/>
      <c r="U499" s="100"/>
      <c r="V499" s="100"/>
      <c r="W499" s="100"/>
      <c r="X499" s="100"/>
      <c r="Y499" s="100"/>
      <c r="Z499" s="100"/>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228"/>
      <c r="BE499" s="228"/>
      <c r="BF499" s="228"/>
      <c r="BG499" s="228"/>
      <c r="BH499" s="228"/>
      <c r="BI499" s="228"/>
      <c r="BJ499" s="228"/>
      <c r="BK499" s="221"/>
      <c r="BL499" s="221"/>
    </row>
    <row r="500" spans="1:64" hidden="1" outlineLevel="1">
      <c r="A500" s="9"/>
      <c r="B500" s="9"/>
      <c r="C500" s="44"/>
      <c r="D500" s="270">
        <f>Asset28</f>
        <v>0</v>
      </c>
      <c r="E500" s="9"/>
      <c r="F500" s="9"/>
      <c r="G500" s="201">
        <f>'Actual RAB roll forward'!G789</f>
        <v>0</v>
      </c>
      <c r="H500" s="331">
        <f t="shared" si="26"/>
        <v>0</v>
      </c>
      <c r="I500" s="111">
        <f t="shared" si="28"/>
        <v>0</v>
      </c>
      <c r="J500" s="111">
        <f t="shared" si="28"/>
        <v>0</v>
      </c>
      <c r="K500" s="111">
        <f t="shared" si="28"/>
        <v>0</v>
      </c>
      <c r="L500" s="111">
        <f t="shared" si="28"/>
        <v>0</v>
      </c>
      <c r="M500" s="111">
        <f t="shared" si="28"/>
        <v>0</v>
      </c>
      <c r="N500" s="111">
        <f>IF(COUNT($H500:M500)&gt;=Input!$Y$7,0, M500+M532+M564)</f>
        <v>0</v>
      </c>
      <c r="O500" s="111">
        <f>IF(COUNT($H500:N500)&gt;=Input!$Y$7,0, N500+N532+N564)</f>
        <v>0</v>
      </c>
      <c r="P500" s="111">
        <f>IF(COUNT($H500:O500)&gt;=Input!$Y$7,0, O500+O532+O564)</f>
        <v>0</v>
      </c>
      <c r="Q500" s="111">
        <f>IF(COUNT($H500:P500)&gt;=Input!$Y$7,0, P500+P532+P564)</f>
        <v>0</v>
      </c>
      <c r="R500" s="111"/>
      <c r="S500" s="100"/>
      <c r="T500" s="100"/>
      <c r="U500" s="100"/>
      <c r="V500" s="100"/>
      <c r="W500" s="100"/>
      <c r="X500" s="100"/>
      <c r="Y500" s="100"/>
      <c r="Z500" s="100"/>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228"/>
      <c r="BE500" s="228"/>
      <c r="BF500" s="228"/>
      <c r="BG500" s="228"/>
      <c r="BH500" s="228"/>
      <c r="BI500" s="228"/>
      <c r="BJ500" s="228"/>
      <c r="BK500" s="221"/>
      <c r="BL500" s="221"/>
    </row>
    <row r="501" spans="1:64" hidden="1" outlineLevel="1">
      <c r="A501" s="9"/>
      <c r="B501" s="9"/>
      <c r="C501" s="44"/>
      <c r="D501" s="270">
        <f>Asset29</f>
        <v>0</v>
      </c>
      <c r="E501" s="9"/>
      <c r="F501" s="9"/>
      <c r="G501" s="201">
        <f>'Actual RAB roll forward'!G790</f>
        <v>0</v>
      </c>
      <c r="H501" s="331">
        <f t="shared" si="26"/>
        <v>0</v>
      </c>
      <c r="I501" s="111">
        <f t="shared" si="28"/>
        <v>0</v>
      </c>
      <c r="J501" s="111">
        <f t="shared" si="28"/>
        <v>0</v>
      </c>
      <c r="K501" s="111">
        <f t="shared" si="28"/>
        <v>0</v>
      </c>
      <c r="L501" s="111">
        <f t="shared" si="28"/>
        <v>0</v>
      </c>
      <c r="M501" s="111">
        <f t="shared" si="28"/>
        <v>0</v>
      </c>
      <c r="N501" s="111">
        <f>IF(COUNT($H501:M501)&gt;=Input!$Y$7,0, M501+M533+M565)</f>
        <v>0</v>
      </c>
      <c r="O501" s="111">
        <f>IF(COUNT($H501:N501)&gt;=Input!$Y$7,0, N501+N533+N565)</f>
        <v>0</v>
      </c>
      <c r="P501" s="111">
        <f>IF(COUNT($H501:O501)&gt;=Input!$Y$7,0, O501+O533+O565)</f>
        <v>0</v>
      </c>
      <c r="Q501" s="111">
        <f>IF(COUNT($H501:P501)&gt;=Input!$Y$7,0, P501+P533+P565)</f>
        <v>0</v>
      </c>
      <c r="R501" s="111"/>
      <c r="S501" s="100"/>
      <c r="T501" s="100"/>
      <c r="U501" s="100"/>
      <c r="V501" s="100"/>
      <c r="W501" s="100"/>
      <c r="X501" s="100"/>
      <c r="Y501" s="100"/>
      <c r="Z501" s="100"/>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228"/>
      <c r="BE501" s="228"/>
      <c r="BF501" s="228"/>
      <c r="BG501" s="228"/>
      <c r="BH501" s="228"/>
      <c r="BI501" s="228"/>
      <c r="BJ501" s="228"/>
      <c r="BK501" s="221"/>
      <c r="BL501" s="221"/>
    </row>
    <row r="502" spans="1:64" hidden="1" outlineLevel="1">
      <c r="A502" s="9"/>
      <c r="B502" s="9"/>
      <c r="C502" s="44"/>
      <c r="D502" s="270">
        <f>Asset30</f>
        <v>0</v>
      </c>
      <c r="E502" s="9"/>
      <c r="F502" s="9"/>
      <c r="G502" s="201">
        <f>'Actual RAB roll forward'!G791</f>
        <v>0</v>
      </c>
      <c r="H502" s="331">
        <f t="shared" si="26"/>
        <v>0</v>
      </c>
      <c r="I502" s="111">
        <f>H502+H534+H566</f>
        <v>0</v>
      </c>
      <c r="J502" s="111">
        <f>I502+I534+I566</f>
        <v>0</v>
      </c>
      <c r="K502" s="111">
        <f>J502+J534+J566</f>
        <v>0</v>
      </c>
      <c r="L502" s="111">
        <f>K502+K534+K566</f>
        <v>0</v>
      </c>
      <c r="M502" s="111">
        <f>L502+L534+L566</f>
        <v>0</v>
      </c>
      <c r="N502" s="111">
        <f>IF(COUNT($H502:M502)&gt;=Input!$Y$7,0, M502+M534+M566)</f>
        <v>0</v>
      </c>
      <c r="O502" s="111">
        <f>IF(COUNT($H502:N502)&gt;=Input!$Y$7,0, N502+N534+N566)</f>
        <v>0</v>
      </c>
      <c r="P502" s="111">
        <f>IF(COUNT($H502:O502)&gt;=Input!$Y$7,0, O502+O534+O566)</f>
        <v>0</v>
      </c>
      <c r="Q502" s="111">
        <f>IF(COUNT($H502:P502)&gt;=Input!$Y$7,0, P502+P534+P566)</f>
        <v>0</v>
      </c>
      <c r="R502" s="111"/>
      <c r="S502" s="100"/>
      <c r="T502" s="100"/>
      <c r="U502" s="100"/>
      <c r="V502" s="100"/>
      <c r="W502" s="100"/>
      <c r="X502" s="100"/>
      <c r="Y502" s="100"/>
      <c r="Z502" s="100"/>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228"/>
      <c r="BE502" s="228"/>
      <c r="BF502" s="228"/>
      <c r="BG502" s="228"/>
      <c r="BH502" s="228"/>
      <c r="BI502" s="228"/>
      <c r="BJ502" s="228"/>
      <c r="BK502" s="221"/>
      <c r="BL502" s="221"/>
    </row>
    <row r="503" spans="1:64" collapsed="1">
      <c r="A503" s="9"/>
      <c r="B503" s="9"/>
      <c r="C503" s="44"/>
      <c r="D503" s="113"/>
      <c r="E503" s="9"/>
      <c r="F503" s="9"/>
      <c r="G503" s="210"/>
      <c r="H503" s="35"/>
      <c r="I503" s="35"/>
      <c r="J503" s="35"/>
      <c r="K503" s="35"/>
      <c r="L503" s="35"/>
      <c r="M503" s="35"/>
      <c r="N503" s="100"/>
      <c r="O503" s="29"/>
      <c r="P503" s="29"/>
      <c r="Q503" s="29"/>
      <c r="R503" s="29"/>
      <c r="S503" s="100"/>
      <c r="T503" s="100"/>
      <c r="U503" s="100"/>
      <c r="V503" s="100"/>
      <c r="W503" s="100"/>
      <c r="X503" s="100"/>
      <c r="Y503" s="100"/>
      <c r="Z503" s="100"/>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228"/>
      <c r="BE503" s="228"/>
      <c r="BF503" s="228"/>
      <c r="BG503" s="228"/>
      <c r="BH503" s="228"/>
      <c r="BI503" s="228"/>
      <c r="BJ503" s="228"/>
      <c r="BK503" s="221"/>
      <c r="BL503" s="221"/>
    </row>
    <row r="504" spans="1:64">
      <c r="A504" s="9"/>
      <c r="B504" s="9"/>
      <c r="C504" s="44" t="s">
        <v>31</v>
      </c>
      <c r="D504" s="9"/>
      <c r="E504" s="9"/>
      <c r="F504" s="9"/>
      <c r="G504" s="202">
        <f>SUM(G505:G534)</f>
        <v>109.06872237489036</v>
      </c>
      <c r="H504" s="35">
        <f>SUM(H505:H534)</f>
        <v>40.960443279466659</v>
      </c>
      <c r="I504" s="35">
        <f t="shared" ref="I504:P504" si="29">SUM(I505:I534)</f>
        <v>86.52081901462553</v>
      </c>
      <c r="J504" s="35">
        <f t="shared" si="29"/>
        <v>110.19828949989198</v>
      </c>
      <c r="K504" s="35">
        <f t="shared" si="29"/>
        <v>123.82408866449445</v>
      </c>
      <c r="L504" s="35">
        <f t="shared" si="29"/>
        <v>163.9805117173627</v>
      </c>
      <c r="M504" s="35">
        <f t="shared" si="29"/>
        <v>143.15258180310337</v>
      </c>
      <c r="N504" s="35">
        <f t="shared" si="29"/>
        <v>0</v>
      </c>
      <c r="O504" s="35">
        <f t="shared" si="29"/>
        <v>0</v>
      </c>
      <c r="P504" s="35">
        <f t="shared" si="29"/>
        <v>0</v>
      </c>
      <c r="Q504" s="35">
        <f>SUM(Q505:Q534)</f>
        <v>0</v>
      </c>
      <c r="R504" s="29"/>
      <c r="S504" s="100"/>
      <c r="T504" s="100"/>
      <c r="U504" s="100"/>
      <c r="V504" s="100"/>
      <c r="W504" s="100"/>
      <c r="X504" s="100"/>
      <c r="Y504" s="100"/>
      <c r="Z504" s="100"/>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228"/>
      <c r="BE504" s="228"/>
      <c r="BF504" s="228"/>
      <c r="BG504" s="228"/>
      <c r="BH504" s="228"/>
      <c r="BI504" s="228"/>
      <c r="BJ504" s="228"/>
      <c r="BK504" s="221"/>
      <c r="BL504" s="221"/>
    </row>
    <row r="505" spans="1:64" hidden="1" outlineLevel="1">
      <c r="A505" s="9"/>
      <c r="B505" s="9"/>
      <c r="C505" s="44"/>
      <c r="D505" s="270" t="str">
        <f>Asset1</f>
        <v>Secondary</v>
      </c>
      <c r="E505" s="9"/>
      <c r="F505" s="9"/>
      <c r="G505" s="201">
        <f>'Actual RAB roll forward'!G794</f>
        <v>26.5932654769795</v>
      </c>
      <c r="H505" s="111">
        <f>'Actual RAB roll forward'!H794</f>
        <v>7.4929253610942759</v>
      </c>
      <c r="I505" s="111">
        <f>'Actual RAB roll forward'!I794</f>
        <v>3.0390304772475156</v>
      </c>
      <c r="J505" s="111">
        <f>'Actual RAB roll forward'!J794</f>
        <v>10.480474334599412</v>
      </c>
      <c r="K505" s="111">
        <f>'Actual RAB roll forward'!K794</f>
        <v>12.417681086079259</v>
      </c>
      <c r="L505" s="111">
        <f>'Actual RAB roll forward'!L794</f>
        <v>14.093174589240157</v>
      </c>
      <c r="M505" s="111">
        <f>'Actual RAB roll forward'!M794</f>
        <v>20.331656192321006</v>
      </c>
      <c r="N505" s="111">
        <f>'Actual RAB roll forward'!N794</f>
        <v>0</v>
      </c>
      <c r="O505" s="111">
        <f>'Actual RAB roll forward'!O794</f>
        <v>0</v>
      </c>
      <c r="P505" s="111">
        <f>'Actual RAB roll forward'!P794</f>
        <v>0</v>
      </c>
      <c r="Q505" s="111">
        <f>'Actual RAB roll forward'!Q794</f>
        <v>0</v>
      </c>
      <c r="R505" s="29"/>
      <c r="S505" s="100"/>
      <c r="T505" s="100"/>
      <c r="U505" s="100"/>
      <c r="V505" s="100"/>
      <c r="W505" s="100"/>
      <c r="X505" s="100"/>
      <c r="Y505" s="100"/>
      <c r="Z505" s="100"/>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228"/>
      <c r="BE505" s="228"/>
      <c r="BF505" s="228"/>
      <c r="BG505" s="228"/>
      <c r="BH505" s="228"/>
      <c r="BI505" s="228"/>
      <c r="BJ505" s="228"/>
      <c r="BK505" s="221"/>
      <c r="BL505" s="221"/>
    </row>
    <row r="506" spans="1:64" hidden="1" outlineLevel="1">
      <c r="A506" s="9"/>
      <c r="B506" s="9"/>
      <c r="C506" s="44"/>
      <c r="D506" s="270" t="str">
        <f>Asset2</f>
        <v>Switchgear</v>
      </c>
      <c r="E506" s="9"/>
      <c r="F506" s="9"/>
      <c r="G506" s="201">
        <f>'Actual RAB roll forward'!G795</f>
        <v>37.979941024934256</v>
      </c>
      <c r="H506" s="111">
        <f>'Actual RAB roll forward'!H795</f>
        <v>6.5147042840088929</v>
      </c>
      <c r="I506" s="111">
        <f>'Actual RAB roll forward'!I795</f>
        <v>27.219845754764851</v>
      </c>
      <c r="J506" s="111">
        <f>'Actual RAB roll forward'!J795</f>
        <v>51.104543665450841</v>
      </c>
      <c r="K506" s="111">
        <f>'Actual RAB roll forward'!K795</f>
        <v>34.448092211556258</v>
      </c>
      <c r="L506" s="111">
        <f>'Actual RAB roll forward'!L795</f>
        <v>31.42086724897738</v>
      </c>
      <c r="M506" s="111">
        <f>'Actual RAB roll forward'!M795</f>
        <v>44.525148212627883</v>
      </c>
      <c r="N506" s="111">
        <f>'Actual RAB roll forward'!N795</f>
        <v>0</v>
      </c>
      <c r="O506" s="111">
        <f>'Actual RAB roll forward'!O795</f>
        <v>0</v>
      </c>
      <c r="P506" s="111">
        <f>'Actual RAB roll forward'!P795</f>
        <v>0</v>
      </c>
      <c r="Q506" s="111">
        <f>'Actual RAB roll forward'!Q795</f>
        <v>0</v>
      </c>
      <c r="R506" s="29"/>
      <c r="S506" s="100"/>
      <c r="T506" s="100"/>
      <c r="U506" s="100"/>
      <c r="V506" s="100"/>
      <c r="W506" s="100"/>
      <c r="X506" s="100"/>
      <c r="Y506" s="100"/>
      <c r="Z506" s="100"/>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228"/>
      <c r="BE506" s="228"/>
      <c r="BF506" s="228"/>
      <c r="BG506" s="228"/>
      <c r="BH506" s="228"/>
      <c r="BI506" s="228"/>
      <c r="BJ506" s="228"/>
      <c r="BK506" s="221"/>
      <c r="BL506" s="221"/>
    </row>
    <row r="507" spans="1:64" hidden="1" outlineLevel="1">
      <c r="A507" s="9"/>
      <c r="B507" s="9"/>
      <c r="C507" s="44"/>
      <c r="D507" s="270" t="str">
        <f>Asset3</f>
        <v>Transformers</v>
      </c>
      <c r="E507" s="9"/>
      <c r="F507" s="9"/>
      <c r="G507" s="201">
        <f>'Actual RAB roll forward'!G796</f>
        <v>11.053878761136563</v>
      </c>
      <c r="H507" s="111">
        <f>'Actual RAB roll forward'!H796</f>
        <v>5.0011525995289032</v>
      </c>
      <c r="I507" s="111">
        <f>'Actual RAB roll forward'!I796</f>
        <v>6.3324626400300241</v>
      </c>
      <c r="J507" s="111">
        <f>'Actual RAB roll forward'!J796</f>
        <v>11.257961934565724</v>
      </c>
      <c r="K507" s="111">
        <f>'Actual RAB roll forward'!K796</f>
        <v>9.3751524721849115</v>
      </c>
      <c r="L507" s="111">
        <f>'Actual RAB roll forward'!L796</f>
        <v>33.196476384604573</v>
      </c>
      <c r="M507" s="111">
        <f>'Actual RAB roll forward'!M796</f>
        <v>35.164510655048055</v>
      </c>
      <c r="N507" s="111">
        <f>'Actual RAB roll forward'!N796</f>
        <v>0</v>
      </c>
      <c r="O507" s="111">
        <f>'Actual RAB roll forward'!O796</f>
        <v>0</v>
      </c>
      <c r="P507" s="111">
        <f>'Actual RAB roll forward'!P796</f>
        <v>0</v>
      </c>
      <c r="Q507" s="111">
        <f>'Actual RAB roll forward'!Q796</f>
        <v>0</v>
      </c>
      <c r="R507" s="29"/>
      <c r="S507" s="100"/>
      <c r="T507" s="100"/>
      <c r="U507" s="100"/>
      <c r="V507" s="100"/>
      <c r="W507" s="100"/>
      <c r="X507" s="100"/>
      <c r="Y507" s="100"/>
      <c r="Z507" s="100"/>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228"/>
      <c r="BE507" s="228"/>
      <c r="BF507" s="228"/>
      <c r="BG507" s="228"/>
      <c r="BH507" s="228"/>
      <c r="BI507" s="228"/>
      <c r="BJ507" s="228"/>
      <c r="BK507" s="221"/>
      <c r="BL507" s="221"/>
    </row>
    <row r="508" spans="1:64" hidden="1" outlineLevel="1">
      <c r="A508" s="9"/>
      <c r="B508" s="9"/>
      <c r="C508" s="44"/>
      <c r="D508" s="270" t="str">
        <f>Asset4</f>
        <v>Reactive</v>
      </c>
      <c r="E508" s="9"/>
      <c r="F508" s="9"/>
      <c r="G508" s="201">
        <f>'Actual RAB roll forward'!G797</f>
        <v>6.86218706704457E-2</v>
      </c>
      <c r="H508" s="111">
        <f>'Actual RAB roll forward'!H797</f>
        <v>3.213123233877751E-3</v>
      </c>
      <c r="I508" s="111">
        <f>'Actual RAB roll forward'!I797</f>
        <v>1.0219990599974349</v>
      </c>
      <c r="J508" s="111">
        <f>'Actual RAB roll forward'!J797</f>
        <v>4.8667542395637191E-2</v>
      </c>
      <c r="K508" s="111">
        <f>'Actual RAB roll forward'!K797</f>
        <v>0.5469167287501111</v>
      </c>
      <c r="L508" s="111">
        <f>'Actual RAB roll forward'!L797</f>
        <v>5.4235251475346873</v>
      </c>
      <c r="M508" s="111">
        <f>'Actual RAB roll forward'!M797</f>
        <v>0.8828437353278622</v>
      </c>
      <c r="N508" s="111">
        <f>'Actual RAB roll forward'!N797</f>
        <v>0</v>
      </c>
      <c r="O508" s="111">
        <f>'Actual RAB roll forward'!O797</f>
        <v>0</v>
      </c>
      <c r="P508" s="111">
        <f>'Actual RAB roll forward'!P797</f>
        <v>0</v>
      </c>
      <c r="Q508" s="111">
        <f>'Actual RAB roll forward'!Q797</f>
        <v>0</v>
      </c>
      <c r="R508" s="29"/>
      <c r="S508" s="100"/>
      <c r="T508" s="100"/>
      <c r="U508" s="100"/>
      <c r="V508" s="100"/>
      <c r="W508" s="100"/>
      <c r="X508" s="100"/>
      <c r="Y508" s="100"/>
      <c r="Z508" s="100"/>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228"/>
      <c r="BE508" s="228"/>
      <c r="BF508" s="228"/>
      <c r="BG508" s="228"/>
      <c r="BH508" s="228"/>
      <c r="BI508" s="228"/>
      <c r="BJ508" s="228"/>
      <c r="BK508" s="221"/>
      <c r="BL508" s="221"/>
    </row>
    <row r="509" spans="1:64" hidden="1" outlineLevel="1">
      <c r="A509" s="9"/>
      <c r="B509" s="9"/>
      <c r="C509" s="44"/>
      <c r="D509" s="270" t="str">
        <f>Asset5</f>
        <v>Towers and Conductor</v>
      </c>
      <c r="E509" s="9"/>
      <c r="F509" s="9"/>
      <c r="G509" s="201">
        <f>'Actual RAB roll forward'!G798</f>
        <v>6.5445659541829384</v>
      </c>
      <c r="H509" s="111">
        <f>'Actual RAB roll forward'!H798</f>
        <v>5.6594409371958339</v>
      </c>
      <c r="I509" s="111">
        <f>'Actual RAB roll forward'!I798</f>
        <v>19.702918482247362</v>
      </c>
      <c r="J509" s="111">
        <f>'Actual RAB roll forward'!J798</f>
        <v>9.4770035227215921</v>
      </c>
      <c r="K509" s="111">
        <f>'Actual RAB roll forward'!K798</f>
        <v>42.512173534266594</v>
      </c>
      <c r="L509" s="111">
        <f>'Actual RAB roll forward'!L798</f>
        <v>39.393686850563768</v>
      </c>
      <c r="M509" s="111">
        <f>'Actual RAB roll forward'!M798</f>
        <v>5.0472805589367535</v>
      </c>
      <c r="N509" s="111">
        <f>'Actual RAB roll forward'!N798</f>
        <v>0</v>
      </c>
      <c r="O509" s="111">
        <f>'Actual RAB roll forward'!O798</f>
        <v>0</v>
      </c>
      <c r="P509" s="111">
        <f>'Actual RAB roll forward'!P798</f>
        <v>0</v>
      </c>
      <c r="Q509" s="111">
        <f>'Actual RAB roll forward'!Q798</f>
        <v>0</v>
      </c>
      <c r="R509" s="29"/>
      <c r="S509" s="100"/>
      <c r="T509" s="100"/>
      <c r="U509" s="100"/>
      <c r="V509" s="100"/>
      <c r="W509" s="100"/>
      <c r="X509" s="100"/>
      <c r="Y509" s="100"/>
      <c r="Z509" s="100"/>
      <c r="AA509" s="228"/>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228"/>
      <c r="BE509" s="228"/>
      <c r="BF509" s="228"/>
      <c r="BG509" s="228"/>
      <c r="BH509" s="228"/>
      <c r="BI509" s="228"/>
      <c r="BJ509" s="228"/>
      <c r="BK509" s="221"/>
      <c r="BL509" s="221"/>
    </row>
    <row r="510" spans="1:64" hidden="1" outlineLevel="1">
      <c r="A510" s="9"/>
      <c r="B510" s="9"/>
      <c r="C510" s="44"/>
      <c r="D510" s="270" t="str">
        <f>Asset6</f>
        <v>Establishment</v>
      </c>
      <c r="E510" s="9"/>
      <c r="F510" s="9"/>
      <c r="G510" s="201">
        <f>'Actual RAB roll forward'!G799</f>
        <v>9.6801627977624651</v>
      </c>
      <c r="H510" s="111">
        <f>'Actual RAB roll forward'!H799</f>
        <v>12.872982841740448</v>
      </c>
      <c r="I510" s="111">
        <f>'Actual RAB roll forward'!I799</f>
        <v>11.432832636208705</v>
      </c>
      <c r="J510" s="111">
        <f>'Actual RAB roll forward'!J799</f>
        <v>6.5678761762790874</v>
      </c>
      <c r="K510" s="111">
        <f>'Actual RAB roll forward'!K799</f>
        <v>6.6091180386332962</v>
      </c>
      <c r="L510" s="111">
        <f>'Actual RAB roll forward'!L799</f>
        <v>22.08941286850408</v>
      </c>
      <c r="M510" s="111">
        <f>'Actual RAB roll forward'!M799</f>
        <v>9.6149120874004197</v>
      </c>
      <c r="N510" s="111">
        <f>'Actual RAB roll forward'!N799</f>
        <v>0</v>
      </c>
      <c r="O510" s="111">
        <f>'Actual RAB roll forward'!O799</f>
        <v>0</v>
      </c>
      <c r="P510" s="111">
        <f>'Actual RAB roll forward'!P799</f>
        <v>0</v>
      </c>
      <c r="Q510" s="111">
        <f>'Actual RAB roll forward'!Q799</f>
        <v>0</v>
      </c>
      <c r="R510" s="29"/>
      <c r="S510" s="100"/>
      <c r="T510" s="100"/>
      <c r="U510" s="100"/>
      <c r="V510" s="100"/>
      <c r="W510" s="100"/>
      <c r="X510" s="100"/>
      <c r="Y510" s="100"/>
      <c r="Z510" s="100"/>
      <c r="AA510" s="228"/>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228"/>
      <c r="BE510" s="228"/>
      <c r="BF510" s="228"/>
      <c r="BG510" s="228"/>
      <c r="BH510" s="228"/>
      <c r="BI510" s="228"/>
      <c r="BJ510" s="228"/>
      <c r="BK510" s="221"/>
      <c r="BL510" s="221"/>
    </row>
    <row r="511" spans="1:64" hidden="1" outlineLevel="1">
      <c r="A511" s="9"/>
      <c r="B511" s="9"/>
      <c r="C511" s="44"/>
      <c r="D511" s="270" t="str">
        <f>Asset7</f>
        <v>Communications</v>
      </c>
      <c r="E511" s="9"/>
      <c r="F511" s="9"/>
      <c r="G511" s="201">
        <f>'Actual RAB roll forward'!G800</f>
        <v>1.872699781732589</v>
      </c>
      <c r="H511" s="111">
        <f>'Actual RAB roll forward'!H800</f>
        <v>0.34392445681610778</v>
      </c>
      <c r="I511" s="111">
        <f>'Actual RAB roll forward'!I800</f>
        <v>2.0863269626890224</v>
      </c>
      <c r="J511" s="111">
        <f>'Actual RAB roll forward'!J800</f>
        <v>12.354031119368813</v>
      </c>
      <c r="K511" s="111">
        <f>'Actual RAB roll forward'!K800</f>
        <v>6.9440005290418165</v>
      </c>
      <c r="L511" s="111">
        <f>'Actual RAB roll forward'!L800</f>
        <v>6.0936841608878352</v>
      </c>
      <c r="M511" s="111">
        <f>'Actual RAB roll forward'!M800</f>
        <v>5.6338217562549424</v>
      </c>
      <c r="N511" s="111">
        <f>'Actual RAB roll forward'!N800</f>
        <v>0</v>
      </c>
      <c r="O511" s="111">
        <f>'Actual RAB roll forward'!O800</f>
        <v>0</v>
      </c>
      <c r="P511" s="111">
        <f>'Actual RAB roll forward'!P800</f>
        <v>0</v>
      </c>
      <c r="Q511" s="111">
        <f>'Actual RAB roll forward'!Q800</f>
        <v>0</v>
      </c>
      <c r="R511" s="29"/>
      <c r="S511" s="100"/>
      <c r="T511" s="100"/>
      <c r="U511" s="100"/>
      <c r="V511" s="100"/>
      <c r="W511" s="100"/>
      <c r="X511" s="100"/>
      <c r="Y511" s="100"/>
      <c r="Z511" s="100"/>
      <c r="AA511" s="228"/>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228"/>
      <c r="BE511" s="228"/>
      <c r="BF511" s="228"/>
      <c r="BG511" s="228"/>
      <c r="BH511" s="228"/>
      <c r="BI511" s="228"/>
      <c r="BJ511" s="228"/>
      <c r="BK511" s="221"/>
      <c r="BL511" s="221"/>
    </row>
    <row r="512" spans="1:64" hidden="1" outlineLevel="1">
      <c r="A512" s="9"/>
      <c r="B512" s="9"/>
      <c r="C512" s="44"/>
      <c r="D512" s="270" t="str">
        <f>Asset8</f>
        <v>Inventory</v>
      </c>
      <c r="E512" s="9"/>
      <c r="F512" s="9"/>
      <c r="G512" s="201">
        <f>'Actual RAB roll forward'!G801</f>
        <v>0</v>
      </c>
      <c r="H512" s="111">
        <f>'Actual RAB roll forward'!H801</f>
        <v>0</v>
      </c>
      <c r="I512" s="111">
        <f>'Actual RAB roll forward'!I801</f>
        <v>0</v>
      </c>
      <c r="J512" s="111">
        <f>'Actual RAB roll forward'!J801</f>
        <v>0</v>
      </c>
      <c r="K512" s="111">
        <f>'Actual RAB roll forward'!K801</f>
        <v>0</v>
      </c>
      <c r="L512" s="111">
        <f>'Actual RAB roll forward'!L801</f>
        <v>0</v>
      </c>
      <c r="M512" s="111">
        <f>'Actual RAB roll forward'!M801</f>
        <v>0</v>
      </c>
      <c r="N512" s="111">
        <f>'Actual RAB roll forward'!N801</f>
        <v>0</v>
      </c>
      <c r="O512" s="111">
        <f>'Actual RAB roll forward'!O801</f>
        <v>0</v>
      </c>
      <c r="P512" s="111">
        <f>'Actual RAB roll forward'!P801</f>
        <v>0</v>
      </c>
      <c r="Q512" s="111">
        <f>'Actual RAB roll forward'!Q801</f>
        <v>0</v>
      </c>
      <c r="R512" s="29"/>
      <c r="S512" s="100"/>
      <c r="T512" s="100"/>
      <c r="U512" s="100"/>
      <c r="V512" s="100"/>
      <c r="W512" s="100"/>
      <c r="X512" s="100"/>
      <c r="Y512" s="100"/>
      <c r="Z512" s="100"/>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228"/>
      <c r="BE512" s="228"/>
      <c r="BF512" s="228"/>
      <c r="BG512" s="228"/>
      <c r="BH512" s="228"/>
      <c r="BI512" s="228"/>
      <c r="BJ512" s="228"/>
      <c r="BK512" s="221"/>
      <c r="BL512" s="221"/>
    </row>
    <row r="513" spans="1:64" hidden="1" outlineLevel="1">
      <c r="A513" s="9"/>
      <c r="B513" s="9"/>
      <c r="C513" s="44"/>
      <c r="D513" s="270" t="str">
        <f>Asset9</f>
        <v>IT</v>
      </c>
      <c r="E513" s="9"/>
      <c r="F513" s="9"/>
      <c r="G513" s="201">
        <f>'Actual RAB roll forward'!G802</f>
        <v>11.594518635243128</v>
      </c>
      <c r="H513" s="111">
        <f>'Actual RAB roll forward'!H802</f>
        <v>2.7204812177413795</v>
      </c>
      <c r="I513" s="111">
        <f>'Actual RAB roll forward'!I802</f>
        <v>12.648101648621608</v>
      </c>
      <c r="J513" s="111">
        <f>'Actual RAB roll forward'!J802</f>
        <v>4.8350628568315273</v>
      </c>
      <c r="K513" s="111">
        <f>'Actual RAB roll forward'!K802</f>
        <v>9.3615400226381631</v>
      </c>
      <c r="L513" s="111">
        <f>'Actual RAB roll forward'!L802</f>
        <v>8.7465148285842975</v>
      </c>
      <c r="M513" s="111">
        <f>'Actual RAB roll forward'!M802</f>
        <v>18.444782460162301</v>
      </c>
      <c r="N513" s="111">
        <f>'Actual RAB roll forward'!N802</f>
        <v>0</v>
      </c>
      <c r="O513" s="111">
        <f>'Actual RAB roll forward'!O802</f>
        <v>0</v>
      </c>
      <c r="P513" s="111">
        <f>'Actual RAB roll forward'!P802</f>
        <v>0</v>
      </c>
      <c r="Q513" s="111">
        <f>'Actual RAB roll forward'!Q802</f>
        <v>0</v>
      </c>
      <c r="R513" s="29"/>
      <c r="S513" s="100"/>
      <c r="T513" s="100"/>
      <c r="U513" s="100"/>
      <c r="V513" s="100"/>
      <c r="W513" s="100"/>
      <c r="X513" s="100"/>
      <c r="Y513" s="100"/>
      <c r="Z513" s="100"/>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228"/>
      <c r="BE513" s="228"/>
      <c r="BF513" s="228"/>
      <c r="BG513" s="228"/>
      <c r="BH513" s="228"/>
      <c r="BI513" s="228"/>
      <c r="BJ513" s="228"/>
      <c r="BK513" s="221"/>
      <c r="BL513" s="221"/>
    </row>
    <row r="514" spans="1:64" hidden="1" outlineLevel="1">
      <c r="A514" s="9"/>
      <c r="B514" s="9"/>
      <c r="C514" s="44"/>
      <c r="D514" s="270" t="str">
        <f>Asset10</f>
        <v>Vehicles</v>
      </c>
      <c r="E514" s="9"/>
      <c r="F514" s="9"/>
      <c r="G514" s="201">
        <f>'Actual RAB roll forward'!G803</f>
        <v>0.8175254632917035</v>
      </c>
      <c r="H514" s="111">
        <f>'Actual RAB roll forward'!H803</f>
        <v>-5.2299387397960945E-2</v>
      </c>
      <c r="I514" s="111">
        <f>'Actual RAB roll forward'!I803</f>
        <v>0.51397053522147895</v>
      </c>
      <c r="J514" s="111">
        <f>'Actual RAB roll forward'!J803</f>
        <v>-0.15875618580612408</v>
      </c>
      <c r="K514" s="111">
        <f>'Actual RAB roll forward'!K803</f>
        <v>0.1862041769153398</v>
      </c>
      <c r="L514" s="111">
        <f>'Actual RAB roll forward'!L803</f>
        <v>0.97523323883231483</v>
      </c>
      <c r="M514" s="111">
        <f>'Actual RAB roll forward'!M803</f>
        <v>1.6357271609920743</v>
      </c>
      <c r="N514" s="111">
        <f>'Actual RAB roll forward'!N803</f>
        <v>0</v>
      </c>
      <c r="O514" s="111">
        <f>'Actual RAB roll forward'!O803</f>
        <v>0</v>
      </c>
      <c r="P514" s="111">
        <f>'Actual RAB roll forward'!P803</f>
        <v>0</v>
      </c>
      <c r="Q514" s="111">
        <f>'Actual RAB roll forward'!Q803</f>
        <v>0</v>
      </c>
      <c r="R514" s="29"/>
      <c r="S514" s="100"/>
      <c r="T514" s="100"/>
      <c r="U514" s="100"/>
      <c r="V514" s="100"/>
      <c r="W514" s="100"/>
      <c r="X514" s="100"/>
      <c r="Y514" s="100"/>
      <c r="Z514" s="100"/>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228"/>
      <c r="BE514" s="228"/>
      <c r="BF514" s="228"/>
      <c r="BG514" s="228"/>
      <c r="BH514" s="228"/>
      <c r="BI514" s="228"/>
      <c r="BJ514" s="228"/>
      <c r="BK514" s="221"/>
      <c r="BL514" s="221"/>
    </row>
    <row r="515" spans="1:64" hidden="1" outlineLevel="1">
      <c r="A515" s="9"/>
      <c r="B515" s="9"/>
      <c r="C515" s="44"/>
      <c r="D515" s="270" t="str">
        <f>Asset11</f>
        <v>other</v>
      </c>
      <c r="E515" s="9"/>
      <c r="F515" s="9"/>
      <c r="G515" s="201">
        <f>'Actual RAB roll forward'!G804</f>
        <v>2.6889970281706916</v>
      </c>
      <c r="H515" s="111">
        <f>'Actual RAB roll forward'!H804</f>
        <v>0.42505073030751106</v>
      </c>
      <c r="I515" s="111">
        <f>'Actual RAB roll forward'!I804</f>
        <v>1.9567221860791457</v>
      </c>
      <c r="J515" s="111">
        <f>'Actual RAB roll forward'!J804</f>
        <v>4.6412183250752719</v>
      </c>
      <c r="K515" s="111">
        <f>'Actual RAB roll forward'!K804</f>
        <v>2.2943822878440834</v>
      </c>
      <c r="L515" s="111">
        <f>'Actual RAB roll forward'!L804</f>
        <v>4.6880411651903255</v>
      </c>
      <c r="M515" s="111">
        <f>'Actual RAB roll forward'!M804</f>
        <v>1.6538020292331541</v>
      </c>
      <c r="N515" s="111">
        <f>'Actual RAB roll forward'!N804</f>
        <v>0</v>
      </c>
      <c r="O515" s="111">
        <f>'Actual RAB roll forward'!O804</f>
        <v>0</v>
      </c>
      <c r="P515" s="111">
        <f>'Actual RAB roll forward'!P804</f>
        <v>0</v>
      </c>
      <c r="Q515" s="111">
        <f>'Actual RAB roll forward'!Q804</f>
        <v>0</v>
      </c>
      <c r="R515" s="29"/>
      <c r="S515" s="100"/>
      <c r="T515" s="100"/>
      <c r="U515" s="100"/>
      <c r="V515" s="100"/>
      <c r="W515" s="100"/>
      <c r="X515" s="100"/>
      <c r="Y515" s="100"/>
      <c r="Z515" s="100"/>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228"/>
      <c r="BE515" s="228"/>
      <c r="BF515" s="228"/>
      <c r="BG515" s="228"/>
      <c r="BH515" s="228"/>
      <c r="BI515" s="228"/>
      <c r="BJ515" s="228"/>
      <c r="BK515" s="221"/>
      <c r="BL515" s="221"/>
    </row>
    <row r="516" spans="1:64" hidden="1" outlineLevel="1">
      <c r="A516" s="9"/>
      <c r="B516" s="9"/>
      <c r="C516" s="44"/>
      <c r="D516" s="270" t="str">
        <f>Asset12</f>
        <v>premises</v>
      </c>
      <c r="E516" s="9"/>
      <c r="F516" s="9"/>
      <c r="G516" s="201">
        <f>'Actual RAB roll forward'!G805</f>
        <v>0.17454558078607782</v>
      </c>
      <c r="H516" s="111">
        <f>'Actual RAB roll forward'!H805</f>
        <v>-2.113288480260174E-2</v>
      </c>
      <c r="I516" s="111">
        <f>'Actual RAB roll forward'!I805</f>
        <v>0.36624740740895073</v>
      </c>
      <c r="J516" s="111">
        <f>'Actual RAB roll forward'!J805</f>
        <v>8.6966639246817565E-2</v>
      </c>
      <c r="K516" s="111">
        <f>'Actual RAB roll forward'!K805</f>
        <v>0.1455229167350259</v>
      </c>
      <c r="L516" s="111">
        <f>'Actual RAB roll forward'!L805</f>
        <v>6.6639837817343908E-2</v>
      </c>
      <c r="M516" s="111">
        <f>'Actual RAB roll forward'!M805</f>
        <v>0.21809695479894331</v>
      </c>
      <c r="N516" s="111">
        <f>'Actual RAB roll forward'!N805</f>
        <v>0</v>
      </c>
      <c r="O516" s="111">
        <f>'Actual RAB roll forward'!O805</f>
        <v>0</v>
      </c>
      <c r="P516" s="111">
        <f>'Actual RAB roll forward'!P805</f>
        <v>0</v>
      </c>
      <c r="Q516" s="111">
        <f>'Actual RAB roll forward'!Q805</f>
        <v>0</v>
      </c>
      <c r="R516" s="29"/>
      <c r="S516" s="100"/>
      <c r="T516" s="100"/>
      <c r="U516" s="100"/>
      <c r="V516" s="100"/>
      <c r="W516" s="100"/>
      <c r="X516" s="100"/>
      <c r="Y516" s="100"/>
      <c r="Z516" s="100"/>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228"/>
      <c r="BE516" s="228"/>
      <c r="BF516" s="228"/>
      <c r="BG516" s="228"/>
      <c r="BH516" s="228"/>
      <c r="BI516" s="228"/>
      <c r="BJ516" s="228"/>
      <c r="BK516" s="221"/>
      <c r="BL516" s="221"/>
    </row>
    <row r="517" spans="1:64" hidden="1" outlineLevel="1">
      <c r="A517" s="9"/>
      <c r="B517" s="9"/>
      <c r="C517" s="44"/>
      <c r="D517" s="270" t="str">
        <f>Asset13</f>
        <v>Land</v>
      </c>
      <c r="E517" s="9"/>
      <c r="F517" s="9"/>
      <c r="G517" s="201">
        <f>'Actual RAB roll forward'!G806</f>
        <v>0</v>
      </c>
      <c r="H517" s="111">
        <f>'Actual RAB roll forward'!H806</f>
        <v>0</v>
      </c>
      <c r="I517" s="111">
        <f>'Actual RAB roll forward'!I806</f>
        <v>0.20036122410942422</v>
      </c>
      <c r="J517" s="111">
        <f>'Actual RAB roll forward'!J806</f>
        <v>-0.49676043083659671</v>
      </c>
      <c r="K517" s="111">
        <f>'Actual RAB roll forward'!K806</f>
        <v>-1.0166953401504202</v>
      </c>
      <c r="L517" s="111">
        <f>'Actual RAB roll forward'!L806</f>
        <v>-2.2067446033740983</v>
      </c>
      <c r="M517" s="111">
        <f>'Actual RAB roll forward'!M806</f>
        <v>0</v>
      </c>
      <c r="N517" s="111">
        <f>'Actual RAB roll forward'!N806</f>
        <v>0</v>
      </c>
      <c r="O517" s="111">
        <f>'Actual RAB roll forward'!O806</f>
        <v>0</v>
      </c>
      <c r="P517" s="111">
        <f>'Actual RAB roll forward'!P806</f>
        <v>0</v>
      </c>
      <c r="Q517" s="111">
        <f>'Actual RAB roll forward'!Q806</f>
        <v>0</v>
      </c>
      <c r="R517" s="29"/>
      <c r="S517" s="100"/>
      <c r="T517" s="100"/>
      <c r="U517" s="100"/>
      <c r="V517" s="100"/>
      <c r="W517" s="100"/>
      <c r="X517" s="100"/>
      <c r="Y517" s="100"/>
      <c r="Z517" s="100"/>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228"/>
      <c r="BE517" s="228"/>
      <c r="BF517" s="228"/>
      <c r="BG517" s="228"/>
      <c r="BH517" s="228"/>
      <c r="BI517" s="228"/>
      <c r="BJ517" s="228"/>
      <c r="BK517" s="221"/>
      <c r="BL517" s="221"/>
    </row>
    <row r="518" spans="1:64" hidden="1" outlineLevel="1">
      <c r="A518" s="9"/>
      <c r="B518" s="9"/>
      <c r="C518" s="44"/>
      <c r="D518" s="270" t="str">
        <f>Asset14</f>
        <v>Easements</v>
      </c>
      <c r="E518" s="9"/>
      <c r="F518" s="9"/>
      <c r="G518" s="201">
        <f>'Actual RAB roll forward'!G807</f>
        <v>0</v>
      </c>
      <c r="H518" s="111">
        <f>'Actual RAB roll forward'!H807</f>
        <v>0</v>
      </c>
      <c r="I518" s="111">
        <f>'Actual RAB roll forward'!I807</f>
        <v>0</v>
      </c>
      <c r="J518" s="111">
        <f>'Actual RAB roll forward'!J807</f>
        <v>0</v>
      </c>
      <c r="K518" s="111">
        <f>'Actual RAB roll forward'!K807</f>
        <v>0</v>
      </c>
      <c r="L518" s="111">
        <f>'Actual RAB roll forward'!L807</f>
        <v>0</v>
      </c>
      <c r="M518" s="111">
        <f>'Actual RAB roll forward'!M807</f>
        <v>0</v>
      </c>
      <c r="N518" s="111">
        <f>'Actual RAB roll forward'!N807</f>
        <v>0</v>
      </c>
      <c r="O518" s="111">
        <f>'Actual RAB roll forward'!O807</f>
        <v>0</v>
      </c>
      <c r="P518" s="111">
        <f>'Actual RAB roll forward'!P807</f>
        <v>0</v>
      </c>
      <c r="Q518" s="111">
        <f>'Actual RAB roll forward'!Q807</f>
        <v>0</v>
      </c>
      <c r="R518" s="29"/>
      <c r="S518" s="100"/>
      <c r="T518" s="100"/>
      <c r="U518" s="100"/>
      <c r="V518" s="100"/>
      <c r="W518" s="100"/>
      <c r="X518" s="100"/>
      <c r="Y518" s="100"/>
      <c r="Z518" s="100"/>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228"/>
      <c r="BE518" s="228"/>
      <c r="BF518" s="228"/>
      <c r="BG518" s="228"/>
      <c r="BH518" s="228"/>
      <c r="BI518" s="228"/>
      <c r="BJ518" s="228"/>
      <c r="BK518" s="221"/>
      <c r="BL518" s="221"/>
    </row>
    <row r="519" spans="1:64" hidden="1" outlineLevel="1">
      <c r="A519" s="9"/>
      <c r="B519" s="9"/>
      <c r="C519" s="44"/>
      <c r="D519" s="270">
        <f>Asset15</f>
        <v>0</v>
      </c>
      <c r="E519" s="9"/>
      <c r="F519" s="9"/>
      <c r="G519" s="201">
        <f>'Actual RAB roll forward'!G808</f>
        <v>0</v>
      </c>
      <c r="H519" s="111">
        <f>'Actual RAB roll forward'!H808</f>
        <v>0</v>
      </c>
      <c r="I519" s="111">
        <f>'Actual RAB roll forward'!I808</f>
        <v>0</v>
      </c>
      <c r="J519" s="111">
        <f>'Actual RAB roll forward'!J808</f>
        <v>0</v>
      </c>
      <c r="K519" s="111">
        <f>'Actual RAB roll forward'!K808</f>
        <v>0</v>
      </c>
      <c r="L519" s="111">
        <f>'Actual RAB roll forward'!L808</f>
        <v>0</v>
      </c>
      <c r="M519" s="111">
        <f>'Actual RAB roll forward'!M808</f>
        <v>0</v>
      </c>
      <c r="N519" s="111">
        <f>'Actual RAB roll forward'!N808</f>
        <v>0</v>
      </c>
      <c r="O519" s="111">
        <f>'Actual RAB roll forward'!O808</f>
        <v>0</v>
      </c>
      <c r="P519" s="111">
        <f>'Actual RAB roll forward'!P808</f>
        <v>0</v>
      </c>
      <c r="Q519" s="111">
        <f>'Actual RAB roll forward'!Q808</f>
        <v>0</v>
      </c>
      <c r="R519" s="29"/>
      <c r="S519" s="100"/>
      <c r="T519" s="100"/>
      <c r="U519" s="100"/>
      <c r="V519" s="100"/>
      <c r="W519" s="100"/>
      <c r="X519" s="100"/>
      <c r="Y519" s="100"/>
      <c r="Z519" s="100"/>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228"/>
      <c r="BE519" s="228"/>
      <c r="BF519" s="228"/>
      <c r="BG519" s="228"/>
      <c r="BH519" s="228"/>
      <c r="BI519" s="228"/>
      <c r="BJ519" s="228"/>
      <c r="BK519" s="221"/>
      <c r="BL519" s="221"/>
    </row>
    <row r="520" spans="1:64" hidden="1" outlineLevel="1">
      <c r="A520" s="9"/>
      <c r="B520" s="9"/>
      <c r="C520" s="44"/>
      <c r="D520" s="270">
        <f>Asset16</f>
        <v>0</v>
      </c>
      <c r="E520" s="9"/>
      <c r="F520" s="9"/>
      <c r="G520" s="201">
        <f>'Actual RAB roll forward'!G809</f>
        <v>0</v>
      </c>
      <c r="H520" s="111">
        <f>'Actual RAB roll forward'!H809</f>
        <v>0</v>
      </c>
      <c r="I520" s="111">
        <f>'Actual RAB roll forward'!I809</f>
        <v>0</v>
      </c>
      <c r="J520" s="111">
        <f>'Actual RAB roll forward'!J809</f>
        <v>0</v>
      </c>
      <c r="K520" s="111">
        <f>'Actual RAB roll forward'!K809</f>
        <v>0</v>
      </c>
      <c r="L520" s="111">
        <f>'Actual RAB roll forward'!L809</f>
        <v>0</v>
      </c>
      <c r="M520" s="111">
        <f>'Actual RAB roll forward'!M809</f>
        <v>0</v>
      </c>
      <c r="N520" s="111">
        <f>'Actual RAB roll forward'!N809</f>
        <v>0</v>
      </c>
      <c r="O520" s="111">
        <f>'Actual RAB roll forward'!O809</f>
        <v>0</v>
      </c>
      <c r="P520" s="111">
        <f>'Actual RAB roll forward'!P809</f>
        <v>0</v>
      </c>
      <c r="Q520" s="111">
        <f>'Actual RAB roll forward'!Q809</f>
        <v>0</v>
      </c>
      <c r="R520" s="29"/>
      <c r="S520" s="100"/>
      <c r="T520" s="100"/>
      <c r="U520" s="100"/>
      <c r="V520" s="100"/>
      <c r="W520" s="100"/>
      <c r="X520" s="100"/>
      <c r="Y520" s="100"/>
      <c r="Z520" s="100"/>
      <c r="AA520" s="228"/>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228"/>
      <c r="BE520" s="228"/>
      <c r="BF520" s="228"/>
      <c r="BG520" s="228"/>
      <c r="BH520" s="228"/>
      <c r="BI520" s="228"/>
      <c r="BJ520" s="228"/>
      <c r="BK520" s="221"/>
      <c r="BL520" s="221"/>
    </row>
    <row r="521" spans="1:64" hidden="1" outlineLevel="1">
      <c r="A521" s="9"/>
      <c r="B521" s="9"/>
      <c r="C521" s="44"/>
      <c r="D521" s="270">
        <f>Asset17</f>
        <v>0</v>
      </c>
      <c r="E521" s="9"/>
      <c r="F521" s="9"/>
      <c r="G521" s="201">
        <f>'Actual RAB roll forward'!G810</f>
        <v>0</v>
      </c>
      <c r="H521" s="111">
        <f>'Actual RAB roll forward'!H810</f>
        <v>0</v>
      </c>
      <c r="I521" s="111">
        <f>'Actual RAB roll forward'!I810</f>
        <v>0</v>
      </c>
      <c r="J521" s="111">
        <f>'Actual RAB roll forward'!J810</f>
        <v>0</v>
      </c>
      <c r="K521" s="111">
        <f>'Actual RAB roll forward'!K810</f>
        <v>0</v>
      </c>
      <c r="L521" s="111">
        <f>'Actual RAB roll forward'!L810</f>
        <v>0</v>
      </c>
      <c r="M521" s="111">
        <f>'Actual RAB roll forward'!M810</f>
        <v>0</v>
      </c>
      <c r="N521" s="111">
        <f>'Actual RAB roll forward'!N810</f>
        <v>0</v>
      </c>
      <c r="O521" s="111">
        <f>'Actual RAB roll forward'!O810</f>
        <v>0</v>
      </c>
      <c r="P521" s="111">
        <f>'Actual RAB roll forward'!P810</f>
        <v>0</v>
      </c>
      <c r="Q521" s="111">
        <f>'Actual RAB roll forward'!Q810</f>
        <v>0</v>
      </c>
      <c r="R521" s="29"/>
      <c r="S521" s="100"/>
      <c r="T521" s="100"/>
      <c r="U521" s="100"/>
      <c r="V521" s="100"/>
      <c r="W521" s="100"/>
      <c r="X521" s="100"/>
      <c r="Y521" s="100"/>
      <c r="Z521" s="100"/>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228"/>
      <c r="BE521" s="228"/>
      <c r="BF521" s="228"/>
      <c r="BG521" s="228"/>
      <c r="BH521" s="228"/>
      <c r="BI521" s="228"/>
      <c r="BJ521" s="228"/>
      <c r="BK521" s="221"/>
      <c r="BL521" s="221"/>
    </row>
    <row r="522" spans="1:64" hidden="1" outlineLevel="1">
      <c r="A522" s="9"/>
      <c r="B522" s="9"/>
      <c r="C522" s="44"/>
      <c r="D522" s="270">
        <f>Asset18</f>
        <v>0</v>
      </c>
      <c r="E522" s="9"/>
      <c r="F522" s="9"/>
      <c r="G522" s="201">
        <f>'Actual RAB roll forward'!G811</f>
        <v>0</v>
      </c>
      <c r="H522" s="111">
        <f>'Actual RAB roll forward'!H811</f>
        <v>0</v>
      </c>
      <c r="I522" s="111">
        <f>'Actual RAB roll forward'!I811</f>
        <v>0</v>
      </c>
      <c r="J522" s="111">
        <f>'Actual RAB roll forward'!J811</f>
        <v>0</v>
      </c>
      <c r="K522" s="111">
        <f>'Actual RAB roll forward'!K811</f>
        <v>0</v>
      </c>
      <c r="L522" s="111">
        <f>'Actual RAB roll forward'!L811</f>
        <v>0</v>
      </c>
      <c r="M522" s="111">
        <f>'Actual RAB roll forward'!M811</f>
        <v>0</v>
      </c>
      <c r="N522" s="111">
        <f>'Actual RAB roll forward'!N811</f>
        <v>0</v>
      </c>
      <c r="O522" s="111">
        <f>'Actual RAB roll forward'!O811</f>
        <v>0</v>
      </c>
      <c r="P522" s="111">
        <f>'Actual RAB roll forward'!P811</f>
        <v>0</v>
      </c>
      <c r="Q522" s="111">
        <f>'Actual RAB roll forward'!Q811</f>
        <v>0</v>
      </c>
      <c r="R522" s="29"/>
      <c r="S522" s="100"/>
      <c r="T522" s="100"/>
      <c r="U522" s="100"/>
      <c r="V522" s="100"/>
      <c r="W522" s="100"/>
      <c r="X522" s="100"/>
      <c r="Y522" s="100"/>
      <c r="Z522" s="100"/>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228"/>
      <c r="BE522" s="228"/>
      <c r="BF522" s="228"/>
      <c r="BG522" s="228"/>
      <c r="BH522" s="228"/>
      <c r="BI522" s="228"/>
      <c r="BJ522" s="228"/>
      <c r="BK522" s="221"/>
      <c r="BL522" s="221"/>
    </row>
    <row r="523" spans="1:64" hidden="1" outlineLevel="1">
      <c r="A523" s="9"/>
      <c r="B523" s="9"/>
      <c r="C523" s="44"/>
      <c r="D523" s="270">
        <f>Asset19</f>
        <v>0</v>
      </c>
      <c r="E523" s="9"/>
      <c r="F523" s="9"/>
      <c r="G523" s="201">
        <f>'Actual RAB roll forward'!G812</f>
        <v>0</v>
      </c>
      <c r="H523" s="111">
        <f>'Actual RAB roll forward'!H812</f>
        <v>0</v>
      </c>
      <c r="I523" s="111">
        <f>'Actual RAB roll forward'!I812</f>
        <v>0</v>
      </c>
      <c r="J523" s="111">
        <f>'Actual RAB roll forward'!J812</f>
        <v>0</v>
      </c>
      <c r="K523" s="111">
        <f>'Actual RAB roll forward'!K812</f>
        <v>0</v>
      </c>
      <c r="L523" s="111">
        <f>'Actual RAB roll forward'!L812</f>
        <v>0</v>
      </c>
      <c r="M523" s="111">
        <f>'Actual RAB roll forward'!M812</f>
        <v>0</v>
      </c>
      <c r="N523" s="111">
        <f>'Actual RAB roll forward'!N812</f>
        <v>0</v>
      </c>
      <c r="O523" s="111">
        <f>'Actual RAB roll forward'!O812</f>
        <v>0</v>
      </c>
      <c r="P523" s="111">
        <f>'Actual RAB roll forward'!P812</f>
        <v>0</v>
      </c>
      <c r="Q523" s="111">
        <f>'Actual RAB roll forward'!Q812</f>
        <v>0</v>
      </c>
      <c r="R523" s="29"/>
      <c r="S523" s="100"/>
      <c r="T523" s="100"/>
      <c r="U523" s="100"/>
      <c r="V523" s="100"/>
      <c r="W523" s="100"/>
      <c r="X523" s="100"/>
      <c r="Y523" s="100"/>
      <c r="Z523" s="100"/>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228"/>
      <c r="BE523" s="228"/>
      <c r="BF523" s="228"/>
      <c r="BG523" s="228"/>
      <c r="BH523" s="228"/>
      <c r="BI523" s="228"/>
      <c r="BJ523" s="228"/>
      <c r="BK523" s="221"/>
      <c r="BL523" s="221"/>
    </row>
    <row r="524" spans="1:64" hidden="1" outlineLevel="1">
      <c r="A524" s="9"/>
      <c r="B524" s="9"/>
      <c r="C524" s="44"/>
      <c r="D524" s="270">
        <f>Asset20</f>
        <v>0</v>
      </c>
      <c r="E524" s="9"/>
      <c r="F524" s="9"/>
      <c r="G524" s="201">
        <f>'Actual RAB roll forward'!G813</f>
        <v>0</v>
      </c>
      <c r="H524" s="111">
        <f>'Actual RAB roll forward'!H813</f>
        <v>0</v>
      </c>
      <c r="I524" s="111">
        <f>'Actual RAB roll forward'!I813</f>
        <v>0</v>
      </c>
      <c r="J524" s="111">
        <f>'Actual RAB roll forward'!J813</f>
        <v>0</v>
      </c>
      <c r="K524" s="111">
        <f>'Actual RAB roll forward'!K813</f>
        <v>0</v>
      </c>
      <c r="L524" s="111">
        <f>'Actual RAB roll forward'!L813</f>
        <v>0</v>
      </c>
      <c r="M524" s="111">
        <f>'Actual RAB roll forward'!M813</f>
        <v>0</v>
      </c>
      <c r="N524" s="111">
        <f>'Actual RAB roll forward'!N813</f>
        <v>0</v>
      </c>
      <c r="O524" s="111">
        <f>'Actual RAB roll forward'!O813</f>
        <v>0</v>
      </c>
      <c r="P524" s="111">
        <f>'Actual RAB roll forward'!P813</f>
        <v>0</v>
      </c>
      <c r="Q524" s="111">
        <f>'Actual RAB roll forward'!Q813</f>
        <v>0</v>
      </c>
      <c r="R524" s="29"/>
      <c r="S524" s="100"/>
      <c r="T524" s="100"/>
      <c r="U524" s="100"/>
      <c r="V524" s="100"/>
      <c r="W524" s="100"/>
      <c r="X524" s="100"/>
      <c r="Y524" s="100"/>
      <c r="Z524" s="100"/>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228"/>
      <c r="BE524" s="228"/>
      <c r="BF524" s="228"/>
      <c r="BG524" s="228"/>
      <c r="BH524" s="228"/>
      <c r="BI524" s="228"/>
      <c r="BJ524" s="228"/>
      <c r="BK524" s="221"/>
      <c r="BL524" s="221"/>
    </row>
    <row r="525" spans="1:64" hidden="1" outlineLevel="1">
      <c r="A525" s="9"/>
      <c r="B525" s="9"/>
      <c r="C525" s="44"/>
      <c r="D525" s="270">
        <f>Asset21</f>
        <v>0</v>
      </c>
      <c r="E525" s="9"/>
      <c r="F525" s="9"/>
      <c r="G525" s="201">
        <f>'Actual RAB roll forward'!G814</f>
        <v>0</v>
      </c>
      <c r="H525" s="111">
        <f>'Actual RAB roll forward'!H814</f>
        <v>0</v>
      </c>
      <c r="I525" s="111">
        <f>'Actual RAB roll forward'!I814</f>
        <v>0</v>
      </c>
      <c r="J525" s="111">
        <f>'Actual RAB roll forward'!J814</f>
        <v>0</v>
      </c>
      <c r="K525" s="111">
        <f>'Actual RAB roll forward'!K814</f>
        <v>0</v>
      </c>
      <c r="L525" s="111">
        <f>'Actual RAB roll forward'!L814</f>
        <v>0</v>
      </c>
      <c r="M525" s="111">
        <f>'Actual RAB roll forward'!M814</f>
        <v>0</v>
      </c>
      <c r="N525" s="111">
        <f>'Actual RAB roll forward'!N814</f>
        <v>0</v>
      </c>
      <c r="O525" s="111">
        <f>'Actual RAB roll forward'!O814</f>
        <v>0</v>
      </c>
      <c r="P525" s="111">
        <f>'Actual RAB roll forward'!P814</f>
        <v>0</v>
      </c>
      <c r="Q525" s="111">
        <f>'Actual RAB roll forward'!Q814</f>
        <v>0</v>
      </c>
      <c r="R525" s="29"/>
      <c r="S525" s="100"/>
      <c r="T525" s="100"/>
      <c r="U525" s="100"/>
      <c r="V525" s="100"/>
      <c r="W525" s="100"/>
      <c r="X525" s="100"/>
      <c r="Y525" s="100"/>
      <c r="Z525" s="100"/>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228"/>
      <c r="BE525" s="228"/>
      <c r="BF525" s="228"/>
      <c r="BG525" s="228"/>
      <c r="BH525" s="228"/>
      <c r="BI525" s="228"/>
      <c r="BJ525" s="228"/>
      <c r="BK525" s="221"/>
      <c r="BL525" s="221"/>
    </row>
    <row r="526" spans="1:64" hidden="1" outlineLevel="1">
      <c r="A526" s="9"/>
      <c r="B526" s="9"/>
      <c r="C526" s="44"/>
      <c r="D526" s="270">
        <f>Asset22</f>
        <v>0</v>
      </c>
      <c r="E526" s="9"/>
      <c r="F526" s="9"/>
      <c r="G526" s="201">
        <f>'Actual RAB roll forward'!G815</f>
        <v>0</v>
      </c>
      <c r="H526" s="111">
        <f>'Actual RAB roll forward'!H815</f>
        <v>0</v>
      </c>
      <c r="I526" s="111">
        <f>'Actual RAB roll forward'!I815</f>
        <v>0</v>
      </c>
      <c r="J526" s="111">
        <f>'Actual RAB roll forward'!J815</f>
        <v>0</v>
      </c>
      <c r="K526" s="111">
        <f>'Actual RAB roll forward'!K815</f>
        <v>0</v>
      </c>
      <c r="L526" s="111">
        <f>'Actual RAB roll forward'!L815</f>
        <v>0</v>
      </c>
      <c r="M526" s="111">
        <f>'Actual RAB roll forward'!M815</f>
        <v>0</v>
      </c>
      <c r="N526" s="111">
        <f>'Actual RAB roll forward'!N815</f>
        <v>0</v>
      </c>
      <c r="O526" s="111">
        <f>'Actual RAB roll forward'!O815</f>
        <v>0</v>
      </c>
      <c r="P526" s="111">
        <f>'Actual RAB roll forward'!P815</f>
        <v>0</v>
      </c>
      <c r="Q526" s="111">
        <f>'Actual RAB roll forward'!Q815</f>
        <v>0</v>
      </c>
      <c r="R526" s="29"/>
      <c r="S526" s="100"/>
      <c r="T526" s="100"/>
      <c r="U526" s="100"/>
      <c r="V526" s="100"/>
      <c r="W526" s="100"/>
      <c r="X526" s="100"/>
      <c r="Y526" s="100"/>
      <c r="Z526" s="100"/>
      <c r="AA526" s="228"/>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228"/>
      <c r="BE526" s="228"/>
      <c r="BF526" s="228"/>
      <c r="BG526" s="228"/>
      <c r="BH526" s="228"/>
      <c r="BI526" s="228"/>
      <c r="BJ526" s="228"/>
      <c r="BK526" s="221"/>
      <c r="BL526" s="221"/>
    </row>
    <row r="527" spans="1:64" hidden="1" outlineLevel="1">
      <c r="A527" s="9"/>
      <c r="B527" s="9"/>
      <c r="C527" s="44"/>
      <c r="D527" s="270">
        <f>Asset23</f>
        <v>0</v>
      </c>
      <c r="E527" s="9"/>
      <c r="F527" s="9"/>
      <c r="G527" s="201">
        <f>'Actual RAB roll forward'!G816</f>
        <v>0</v>
      </c>
      <c r="H527" s="111">
        <f>'Actual RAB roll forward'!H816</f>
        <v>0</v>
      </c>
      <c r="I527" s="111">
        <f>'Actual RAB roll forward'!I816</f>
        <v>0</v>
      </c>
      <c r="J527" s="111">
        <f>'Actual RAB roll forward'!J816</f>
        <v>0</v>
      </c>
      <c r="K527" s="111">
        <f>'Actual RAB roll forward'!K816</f>
        <v>0</v>
      </c>
      <c r="L527" s="111">
        <f>'Actual RAB roll forward'!L816</f>
        <v>0</v>
      </c>
      <c r="M527" s="111">
        <f>'Actual RAB roll forward'!M816</f>
        <v>0</v>
      </c>
      <c r="N527" s="111">
        <f>'Actual RAB roll forward'!N816</f>
        <v>0</v>
      </c>
      <c r="O527" s="111">
        <f>'Actual RAB roll forward'!O816</f>
        <v>0</v>
      </c>
      <c r="P527" s="111">
        <f>'Actual RAB roll forward'!P816</f>
        <v>0</v>
      </c>
      <c r="Q527" s="111">
        <f>'Actual RAB roll forward'!Q816</f>
        <v>0</v>
      </c>
      <c r="R527" s="29"/>
      <c r="S527" s="100"/>
      <c r="T527" s="100"/>
      <c r="U527" s="100"/>
      <c r="V527" s="100"/>
      <c r="W527" s="100"/>
      <c r="X527" s="100"/>
      <c r="Y527" s="100"/>
      <c r="Z527" s="100"/>
      <c r="AA527" s="228"/>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228"/>
      <c r="BE527" s="228"/>
      <c r="BF527" s="228"/>
      <c r="BG527" s="228"/>
      <c r="BH527" s="228"/>
      <c r="BI527" s="228"/>
      <c r="BJ527" s="228"/>
      <c r="BK527" s="221"/>
      <c r="BL527" s="221"/>
    </row>
    <row r="528" spans="1:64" hidden="1" outlineLevel="1">
      <c r="A528" s="9"/>
      <c r="B528" s="9"/>
      <c r="C528" s="44"/>
      <c r="D528" s="270">
        <f>Asset24</f>
        <v>0</v>
      </c>
      <c r="E528" s="9"/>
      <c r="F528" s="9"/>
      <c r="G528" s="201">
        <f>'Actual RAB roll forward'!G817</f>
        <v>0</v>
      </c>
      <c r="H528" s="111">
        <f>'Actual RAB roll forward'!H817</f>
        <v>0</v>
      </c>
      <c r="I528" s="111">
        <f>'Actual RAB roll forward'!I817</f>
        <v>0</v>
      </c>
      <c r="J528" s="111">
        <f>'Actual RAB roll forward'!J817</f>
        <v>0</v>
      </c>
      <c r="K528" s="111">
        <f>'Actual RAB roll forward'!K817</f>
        <v>0</v>
      </c>
      <c r="L528" s="111">
        <f>'Actual RAB roll forward'!L817</f>
        <v>0</v>
      </c>
      <c r="M528" s="111">
        <f>'Actual RAB roll forward'!M817</f>
        <v>0</v>
      </c>
      <c r="N528" s="111">
        <f>'Actual RAB roll forward'!N817</f>
        <v>0</v>
      </c>
      <c r="O528" s="111">
        <f>'Actual RAB roll forward'!O817</f>
        <v>0</v>
      </c>
      <c r="P528" s="111">
        <f>'Actual RAB roll forward'!P817</f>
        <v>0</v>
      </c>
      <c r="Q528" s="111">
        <f>'Actual RAB roll forward'!Q817</f>
        <v>0</v>
      </c>
      <c r="R528" s="29"/>
      <c r="S528" s="100"/>
      <c r="T528" s="100"/>
      <c r="U528" s="100"/>
      <c r="V528" s="100"/>
      <c r="W528" s="100"/>
      <c r="X528" s="100"/>
      <c r="Y528" s="100"/>
      <c r="Z528" s="100"/>
      <c r="AA528" s="228"/>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228"/>
      <c r="BE528" s="228"/>
      <c r="BF528" s="228"/>
      <c r="BG528" s="228"/>
      <c r="BH528" s="228"/>
      <c r="BI528" s="228"/>
      <c r="BJ528" s="228"/>
      <c r="BK528" s="221"/>
      <c r="BL528" s="221"/>
    </row>
    <row r="529" spans="1:64" hidden="1" outlineLevel="1">
      <c r="A529" s="9"/>
      <c r="B529" s="9"/>
      <c r="C529" s="44"/>
      <c r="D529" s="270">
        <f>Asset25</f>
        <v>0</v>
      </c>
      <c r="E529" s="9"/>
      <c r="F529" s="9"/>
      <c r="G529" s="201">
        <f>'Actual RAB roll forward'!G818</f>
        <v>0</v>
      </c>
      <c r="H529" s="111">
        <f>'Actual RAB roll forward'!H818</f>
        <v>0</v>
      </c>
      <c r="I529" s="111">
        <f>'Actual RAB roll forward'!I818</f>
        <v>0</v>
      </c>
      <c r="J529" s="111">
        <f>'Actual RAB roll forward'!J818</f>
        <v>0</v>
      </c>
      <c r="K529" s="111">
        <f>'Actual RAB roll forward'!K818</f>
        <v>0</v>
      </c>
      <c r="L529" s="111">
        <f>'Actual RAB roll forward'!L818</f>
        <v>0</v>
      </c>
      <c r="M529" s="111">
        <f>'Actual RAB roll forward'!M818</f>
        <v>0</v>
      </c>
      <c r="N529" s="111">
        <f>'Actual RAB roll forward'!N818</f>
        <v>0</v>
      </c>
      <c r="O529" s="111">
        <f>'Actual RAB roll forward'!O818</f>
        <v>0</v>
      </c>
      <c r="P529" s="111">
        <f>'Actual RAB roll forward'!P818</f>
        <v>0</v>
      </c>
      <c r="Q529" s="111">
        <f>'Actual RAB roll forward'!Q818</f>
        <v>0</v>
      </c>
      <c r="R529" s="29"/>
      <c r="S529" s="100"/>
      <c r="T529" s="100"/>
      <c r="U529" s="100"/>
      <c r="V529" s="100"/>
      <c r="W529" s="100"/>
      <c r="X529" s="100"/>
      <c r="Y529" s="100"/>
      <c r="Z529" s="100"/>
      <c r="AA529" s="228"/>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228"/>
      <c r="BE529" s="228"/>
      <c r="BF529" s="228"/>
      <c r="BG529" s="228"/>
      <c r="BH529" s="228"/>
      <c r="BI529" s="228"/>
      <c r="BJ529" s="228"/>
      <c r="BK529" s="221"/>
      <c r="BL529" s="221"/>
    </row>
    <row r="530" spans="1:64" hidden="1" outlineLevel="1">
      <c r="A530" s="9"/>
      <c r="B530" s="9"/>
      <c r="C530" s="44"/>
      <c r="D530" s="270">
        <f>Asset26</f>
        <v>0</v>
      </c>
      <c r="E530" s="9"/>
      <c r="F530" s="9"/>
      <c r="G530" s="201">
        <f>'Actual RAB roll forward'!G819</f>
        <v>0</v>
      </c>
      <c r="H530" s="111">
        <f>'Actual RAB roll forward'!H819</f>
        <v>0</v>
      </c>
      <c r="I530" s="111">
        <f>'Actual RAB roll forward'!I819</f>
        <v>0</v>
      </c>
      <c r="J530" s="111">
        <f>'Actual RAB roll forward'!J819</f>
        <v>0</v>
      </c>
      <c r="K530" s="111">
        <f>'Actual RAB roll forward'!K819</f>
        <v>0</v>
      </c>
      <c r="L530" s="111">
        <f>'Actual RAB roll forward'!L819</f>
        <v>0</v>
      </c>
      <c r="M530" s="111">
        <f>'Actual RAB roll forward'!M819</f>
        <v>0</v>
      </c>
      <c r="N530" s="111">
        <f>'Actual RAB roll forward'!N819</f>
        <v>0</v>
      </c>
      <c r="O530" s="111">
        <f>'Actual RAB roll forward'!O819</f>
        <v>0</v>
      </c>
      <c r="P530" s="111">
        <f>'Actual RAB roll forward'!P819</f>
        <v>0</v>
      </c>
      <c r="Q530" s="111">
        <f>'Actual RAB roll forward'!Q819</f>
        <v>0</v>
      </c>
      <c r="R530" s="29"/>
      <c r="S530" s="100"/>
      <c r="T530" s="100"/>
      <c r="U530" s="100"/>
      <c r="V530" s="100"/>
      <c r="W530" s="100"/>
      <c r="X530" s="100"/>
      <c r="Y530" s="100"/>
      <c r="Z530" s="100"/>
      <c r="AA530" s="228"/>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228"/>
      <c r="BE530" s="228"/>
      <c r="BF530" s="228"/>
      <c r="BG530" s="228"/>
      <c r="BH530" s="228"/>
      <c r="BI530" s="228"/>
      <c r="BJ530" s="228"/>
      <c r="BK530" s="221"/>
      <c r="BL530" s="221"/>
    </row>
    <row r="531" spans="1:64" hidden="1" outlineLevel="1">
      <c r="A531" s="9"/>
      <c r="B531" s="9"/>
      <c r="C531" s="44"/>
      <c r="D531" s="270">
        <f>Asset27</f>
        <v>0</v>
      </c>
      <c r="E531" s="9"/>
      <c r="F531" s="9"/>
      <c r="G531" s="201">
        <f>'Actual RAB roll forward'!G820</f>
        <v>0</v>
      </c>
      <c r="H531" s="111">
        <f>'Actual RAB roll forward'!H820</f>
        <v>0</v>
      </c>
      <c r="I531" s="111">
        <f>'Actual RAB roll forward'!I820</f>
        <v>0</v>
      </c>
      <c r="J531" s="111">
        <f>'Actual RAB roll forward'!J820</f>
        <v>0</v>
      </c>
      <c r="K531" s="111">
        <f>'Actual RAB roll forward'!K820</f>
        <v>0</v>
      </c>
      <c r="L531" s="111">
        <f>'Actual RAB roll forward'!L820</f>
        <v>0</v>
      </c>
      <c r="M531" s="111">
        <f>'Actual RAB roll forward'!M820</f>
        <v>0</v>
      </c>
      <c r="N531" s="111">
        <f>'Actual RAB roll forward'!N820</f>
        <v>0</v>
      </c>
      <c r="O531" s="111">
        <f>'Actual RAB roll forward'!O820</f>
        <v>0</v>
      </c>
      <c r="P531" s="111">
        <f>'Actual RAB roll forward'!P820</f>
        <v>0</v>
      </c>
      <c r="Q531" s="111">
        <f>'Actual RAB roll forward'!Q820</f>
        <v>0</v>
      </c>
      <c r="R531" s="29"/>
      <c r="S531" s="100"/>
      <c r="T531" s="100"/>
      <c r="U531" s="100"/>
      <c r="V531" s="100"/>
      <c r="W531" s="100"/>
      <c r="X531" s="100"/>
      <c r="Y531" s="100"/>
      <c r="Z531" s="100"/>
      <c r="AA531" s="228"/>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228"/>
      <c r="BE531" s="228"/>
      <c r="BF531" s="228"/>
      <c r="BG531" s="228"/>
      <c r="BH531" s="228"/>
      <c r="BI531" s="228"/>
      <c r="BJ531" s="228"/>
      <c r="BK531" s="221"/>
      <c r="BL531" s="221"/>
    </row>
    <row r="532" spans="1:64" hidden="1" outlineLevel="1">
      <c r="A532" s="9"/>
      <c r="B532" s="9"/>
      <c r="C532" s="44"/>
      <c r="D532" s="270">
        <f>Asset28</f>
        <v>0</v>
      </c>
      <c r="E532" s="9"/>
      <c r="F532" s="9"/>
      <c r="G532" s="201">
        <f>'Actual RAB roll forward'!G821</f>
        <v>0</v>
      </c>
      <c r="H532" s="111">
        <f>'Actual RAB roll forward'!H821</f>
        <v>0</v>
      </c>
      <c r="I532" s="111">
        <f>'Actual RAB roll forward'!I821</f>
        <v>0</v>
      </c>
      <c r="J532" s="111">
        <f>'Actual RAB roll forward'!J821</f>
        <v>0</v>
      </c>
      <c r="K532" s="111">
        <f>'Actual RAB roll forward'!K821</f>
        <v>0</v>
      </c>
      <c r="L532" s="111">
        <f>'Actual RAB roll forward'!L821</f>
        <v>0</v>
      </c>
      <c r="M532" s="111">
        <f>'Actual RAB roll forward'!M821</f>
        <v>0</v>
      </c>
      <c r="N532" s="111">
        <f>'Actual RAB roll forward'!N821</f>
        <v>0</v>
      </c>
      <c r="O532" s="111">
        <f>'Actual RAB roll forward'!O821</f>
        <v>0</v>
      </c>
      <c r="P532" s="111">
        <f>'Actual RAB roll forward'!P821</f>
        <v>0</v>
      </c>
      <c r="Q532" s="111">
        <f>'Actual RAB roll forward'!Q821</f>
        <v>0</v>
      </c>
      <c r="R532" s="29"/>
      <c r="S532" s="100"/>
      <c r="T532" s="100"/>
      <c r="U532" s="100"/>
      <c r="V532" s="100"/>
      <c r="W532" s="100"/>
      <c r="X532" s="100"/>
      <c r="Y532" s="100"/>
      <c r="Z532" s="100"/>
      <c r="AA532" s="228"/>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228"/>
      <c r="BE532" s="228"/>
      <c r="BF532" s="228"/>
      <c r="BG532" s="228"/>
      <c r="BH532" s="228"/>
      <c r="BI532" s="228"/>
      <c r="BJ532" s="228"/>
      <c r="BK532" s="221"/>
      <c r="BL532" s="221"/>
    </row>
    <row r="533" spans="1:64" hidden="1" outlineLevel="1">
      <c r="A533" s="9"/>
      <c r="B533" s="9"/>
      <c r="C533" s="44"/>
      <c r="D533" s="270">
        <f>Asset29</f>
        <v>0</v>
      </c>
      <c r="E533" s="9"/>
      <c r="F533" s="9"/>
      <c r="G533" s="201">
        <f>'Actual RAB roll forward'!G822</f>
        <v>0</v>
      </c>
      <c r="H533" s="111">
        <f>'Actual RAB roll forward'!H822</f>
        <v>0</v>
      </c>
      <c r="I533" s="111">
        <f>'Actual RAB roll forward'!I822</f>
        <v>0</v>
      </c>
      <c r="J533" s="111">
        <f>'Actual RAB roll forward'!J822</f>
        <v>0</v>
      </c>
      <c r="K533" s="111">
        <f>'Actual RAB roll forward'!K822</f>
        <v>0</v>
      </c>
      <c r="L533" s="111">
        <f>'Actual RAB roll forward'!L822</f>
        <v>0</v>
      </c>
      <c r="M533" s="111">
        <f>'Actual RAB roll forward'!M822</f>
        <v>0</v>
      </c>
      <c r="N533" s="111">
        <f>'Actual RAB roll forward'!N822</f>
        <v>0</v>
      </c>
      <c r="O533" s="111">
        <f>'Actual RAB roll forward'!O822</f>
        <v>0</v>
      </c>
      <c r="P533" s="111">
        <f>'Actual RAB roll forward'!P822</f>
        <v>0</v>
      </c>
      <c r="Q533" s="111">
        <f>'Actual RAB roll forward'!Q822</f>
        <v>0</v>
      </c>
      <c r="R533" s="29"/>
      <c r="S533" s="100"/>
      <c r="T533" s="100"/>
      <c r="U533" s="100"/>
      <c r="V533" s="100"/>
      <c r="W533" s="100"/>
      <c r="X533" s="100"/>
      <c r="Y533" s="100"/>
      <c r="Z533" s="100"/>
      <c r="AA533" s="228"/>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228"/>
      <c r="BE533" s="228"/>
      <c r="BF533" s="228"/>
      <c r="BG533" s="228"/>
      <c r="BH533" s="228"/>
      <c r="BI533" s="228"/>
      <c r="BJ533" s="228"/>
      <c r="BK533" s="221"/>
      <c r="BL533" s="221"/>
    </row>
    <row r="534" spans="1:64" hidden="1" outlineLevel="1">
      <c r="A534" s="9"/>
      <c r="B534" s="9"/>
      <c r="C534" s="44"/>
      <c r="D534" s="270">
        <f>Asset30</f>
        <v>0</v>
      </c>
      <c r="E534" s="9"/>
      <c r="F534" s="9"/>
      <c r="G534" s="201">
        <f>'Actual RAB roll forward'!G823</f>
        <v>0</v>
      </c>
      <c r="H534" s="111">
        <f>'Actual RAB roll forward'!H823</f>
        <v>0</v>
      </c>
      <c r="I534" s="111">
        <f>'Actual RAB roll forward'!I823</f>
        <v>0</v>
      </c>
      <c r="J534" s="111">
        <f>'Actual RAB roll forward'!J823</f>
        <v>0</v>
      </c>
      <c r="K534" s="111">
        <f>'Actual RAB roll forward'!K823</f>
        <v>0</v>
      </c>
      <c r="L534" s="111">
        <f>'Actual RAB roll forward'!L823</f>
        <v>0</v>
      </c>
      <c r="M534" s="111">
        <f>'Actual RAB roll forward'!M823</f>
        <v>0</v>
      </c>
      <c r="N534" s="111">
        <f>'Actual RAB roll forward'!N823</f>
        <v>0</v>
      </c>
      <c r="O534" s="111">
        <f>'Actual RAB roll forward'!O823</f>
        <v>0</v>
      </c>
      <c r="P534" s="111">
        <f>'Actual RAB roll forward'!P823</f>
        <v>0</v>
      </c>
      <c r="Q534" s="111">
        <f>'Actual RAB roll forward'!Q823</f>
        <v>0</v>
      </c>
      <c r="R534" s="29"/>
      <c r="S534" s="100"/>
      <c r="T534" s="100"/>
      <c r="U534" s="100"/>
      <c r="V534" s="100"/>
      <c r="W534" s="100"/>
      <c r="X534" s="100"/>
      <c r="Y534" s="100"/>
      <c r="Z534" s="100"/>
      <c r="AA534" s="228"/>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228"/>
      <c r="BE534" s="228"/>
      <c r="BF534" s="228"/>
      <c r="BG534" s="228"/>
      <c r="BH534" s="228"/>
      <c r="BI534" s="228"/>
      <c r="BJ534" s="228"/>
      <c r="BK534" s="221"/>
      <c r="BL534" s="221"/>
    </row>
    <row r="535" spans="1:64" collapsed="1">
      <c r="A535" s="9"/>
      <c r="B535" s="9"/>
      <c r="C535" s="44"/>
      <c r="D535" s="113"/>
      <c r="E535" s="9"/>
      <c r="F535" s="9"/>
      <c r="G535" s="210"/>
      <c r="H535" s="35"/>
      <c r="I535" s="35"/>
      <c r="J535" s="35"/>
      <c r="K535" s="35"/>
      <c r="L535" s="35"/>
      <c r="M535" s="35"/>
      <c r="N535" s="100"/>
      <c r="O535" s="29"/>
      <c r="P535" s="29"/>
      <c r="Q535" s="29"/>
      <c r="R535" s="29"/>
      <c r="S535" s="100"/>
      <c r="T535" s="100"/>
      <c r="U535" s="100"/>
      <c r="V535" s="100"/>
      <c r="W535" s="100"/>
      <c r="X535" s="100"/>
      <c r="Y535" s="100"/>
      <c r="Z535" s="100"/>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228"/>
      <c r="BE535" s="228"/>
      <c r="BF535" s="228"/>
      <c r="BG535" s="228"/>
      <c r="BH535" s="228"/>
      <c r="BI535" s="228"/>
      <c r="BJ535" s="228"/>
      <c r="BK535" s="221"/>
      <c r="BL535" s="221"/>
    </row>
    <row r="536" spans="1:64">
      <c r="A536" s="9"/>
      <c r="B536" s="9"/>
      <c r="C536" s="90" t="s">
        <v>72</v>
      </c>
      <c r="D536" s="12"/>
      <c r="E536" s="9"/>
      <c r="F536" s="9"/>
      <c r="G536" s="202">
        <f>SUM(G537:G566)</f>
        <v>-45.523352281960584</v>
      </c>
      <c r="H536" s="35">
        <f>SUM(H537:H566)</f>
        <v>-27.002294764331914</v>
      </c>
      <c r="I536" s="35">
        <f t="shared" ref="I536:Q536" si="30">SUM(I537:I566)</f>
        <v>-66.745403945026254</v>
      </c>
      <c r="J536" s="35">
        <f t="shared" si="30"/>
        <v>-60.2955434379476</v>
      </c>
      <c r="K536" s="35">
        <f t="shared" si="30"/>
        <v>-53.711475396616578</v>
      </c>
      <c r="L536" s="35">
        <f t="shared" si="30"/>
        <v>-78.364205176217666</v>
      </c>
      <c r="M536" s="35">
        <f t="shared" si="30"/>
        <v>-67.17026295859273</v>
      </c>
      <c r="N536" s="35">
        <f t="shared" si="30"/>
        <v>0</v>
      </c>
      <c r="O536" s="35">
        <f t="shared" si="30"/>
        <v>0</v>
      </c>
      <c r="P536" s="35">
        <f t="shared" si="30"/>
        <v>0</v>
      </c>
      <c r="Q536" s="35">
        <f t="shared" si="30"/>
        <v>0</v>
      </c>
      <c r="R536" s="29"/>
      <c r="S536" s="100"/>
      <c r="T536" s="100"/>
      <c r="U536" s="100"/>
      <c r="V536" s="100"/>
      <c r="W536" s="100"/>
      <c r="X536" s="100"/>
      <c r="Y536" s="100"/>
      <c r="Z536" s="100"/>
      <c r="AA536" s="228"/>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228"/>
      <c r="BE536" s="228"/>
      <c r="BF536" s="228"/>
      <c r="BG536" s="228"/>
      <c r="BH536" s="228"/>
      <c r="BI536" s="228"/>
      <c r="BJ536" s="228"/>
      <c r="BK536" s="221"/>
      <c r="BL536" s="221"/>
    </row>
    <row r="537" spans="1:64" hidden="1" outlineLevel="1">
      <c r="A537" s="9"/>
      <c r="B537" s="9"/>
      <c r="C537" s="44"/>
      <c r="D537" s="270" t="str">
        <f>Asset1</f>
        <v>Secondary</v>
      </c>
      <c r="E537" s="9"/>
      <c r="F537" s="9"/>
      <c r="G537" s="201">
        <f>'Actual RAB roll forward'!G826</f>
        <v>-5.009896309442194</v>
      </c>
      <c r="H537" s="111">
        <f>'Actual RAB roll forward'!H826</f>
        <v>-13.363313138297674</v>
      </c>
      <c r="I537" s="111">
        <f>'Actual RAB roll forward'!I826</f>
        <v>-16.942625758699318</v>
      </c>
      <c r="J537" s="111">
        <f>'Actual RAB roll forward'!J826</f>
        <v>-17.19091702700883</v>
      </c>
      <c r="K537" s="111">
        <f>'Actual RAB roll forward'!K826</f>
        <v>-18.109543937637508</v>
      </c>
      <c r="L537" s="111">
        <f>'Actual RAB roll forward'!L826</f>
        <v>-17.554989033644116</v>
      </c>
      <c r="M537" s="111">
        <f>'Actual RAB roll forward'!M826</f>
        <v>-8.740628335025141</v>
      </c>
      <c r="N537" s="111">
        <f>'Actual RAB roll forward'!N826</f>
        <v>0</v>
      </c>
      <c r="O537" s="111">
        <f>'Actual RAB roll forward'!O826</f>
        <v>0</v>
      </c>
      <c r="P537" s="111">
        <f>'Actual RAB roll forward'!P826</f>
        <v>0</v>
      </c>
      <c r="Q537" s="111">
        <f>'Actual RAB roll forward'!Q826</f>
        <v>0</v>
      </c>
      <c r="R537" s="29"/>
      <c r="S537" s="100"/>
      <c r="T537" s="100"/>
      <c r="U537" s="100"/>
      <c r="V537" s="100"/>
      <c r="W537" s="100"/>
      <c r="X537" s="100"/>
      <c r="Y537" s="100"/>
      <c r="Z537" s="100"/>
      <c r="AA537" s="228"/>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228"/>
      <c r="BE537" s="228"/>
      <c r="BF537" s="228"/>
      <c r="BG537" s="228"/>
      <c r="BH537" s="228"/>
      <c r="BI537" s="228"/>
      <c r="BJ537" s="228"/>
      <c r="BK537" s="221"/>
      <c r="BL537" s="221"/>
    </row>
    <row r="538" spans="1:64" hidden="1" outlineLevel="1">
      <c r="A538" s="9"/>
      <c r="B538" s="9"/>
      <c r="C538" s="44"/>
      <c r="D538" s="270" t="str">
        <f>Asset2</f>
        <v>Switchgear</v>
      </c>
      <c r="E538" s="9"/>
      <c r="F538" s="9"/>
      <c r="G538" s="201">
        <f>'Actual RAB roll forward'!G827</f>
        <v>-9.9700462083033674</v>
      </c>
      <c r="H538" s="111">
        <f>'Actual RAB roll forward'!H827</f>
        <v>-5.3403767099463515</v>
      </c>
      <c r="I538" s="111">
        <f>'Actual RAB roll forward'!I827</f>
        <v>-11.658958715704792</v>
      </c>
      <c r="J538" s="111">
        <f>'Actual RAB roll forward'!J827</f>
        <v>-10.348911382969684</v>
      </c>
      <c r="K538" s="111">
        <f>'Actual RAB roll forward'!K827</f>
        <v>-9.1388710487220788</v>
      </c>
      <c r="L538" s="111">
        <f>'Actual RAB roll forward'!L827</f>
        <v>-13.712144603331225</v>
      </c>
      <c r="M538" s="111">
        <f>'Actual RAB roll forward'!M827</f>
        <v>-13.219613698216477</v>
      </c>
      <c r="N538" s="111">
        <f>'Actual RAB roll forward'!N827</f>
        <v>0</v>
      </c>
      <c r="O538" s="111">
        <f>'Actual RAB roll forward'!O827</f>
        <v>0</v>
      </c>
      <c r="P538" s="111">
        <f>'Actual RAB roll forward'!P827</f>
        <v>0</v>
      </c>
      <c r="Q538" s="111">
        <f>'Actual RAB roll forward'!Q827</f>
        <v>0</v>
      </c>
      <c r="R538" s="29"/>
      <c r="S538" s="100"/>
      <c r="T538" s="100"/>
      <c r="U538" s="100"/>
      <c r="V538" s="100"/>
      <c r="W538" s="100"/>
      <c r="X538" s="100"/>
      <c r="Y538" s="100"/>
      <c r="Z538" s="100"/>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228"/>
      <c r="BE538" s="228"/>
      <c r="BF538" s="228"/>
      <c r="BG538" s="228"/>
      <c r="BH538" s="228"/>
      <c r="BI538" s="228"/>
      <c r="BJ538" s="228"/>
      <c r="BK538" s="221"/>
      <c r="BL538" s="221"/>
    </row>
    <row r="539" spans="1:64" hidden="1" outlineLevel="1">
      <c r="A539" s="9"/>
      <c r="B539" s="9"/>
      <c r="C539" s="44"/>
      <c r="D539" s="270" t="str">
        <f>Asset3</f>
        <v>Transformers</v>
      </c>
      <c r="E539" s="9"/>
      <c r="F539" s="9"/>
      <c r="G539" s="201">
        <f>'Actual RAB roll forward'!G828</f>
        <v>-9.0020269407922626</v>
      </c>
      <c r="H539" s="111">
        <f>'Actual RAB roll forward'!H828</f>
        <v>-6.811503774009398</v>
      </c>
      <c r="I539" s="111">
        <f>'Actual RAB roll forward'!I828</f>
        <v>-10.077317359993629</v>
      </c>
      <c r="J539" s="111">
        <f>'Actual RAB roll forward'!J828</f>
        <v>-9.7038948942267975</v>
      </c>
      <c r="K539" s="111">
        <f>'Actual RAB roll forward'!K828</f>
        <v>-9.5600936021909</v>
      </c>
      <c r="L539" s="111">
        <f>'Actual RAB roll forward'!L828</f>
        <v>-11.699934063335748</v>
      </c>
      <c r="M539" s="111">
        <f>'Actual RAB roll forward'!M828</f>
        <v>-11.775173175444287</v>
      </c>
      <c r="N539" s="111">
        <f>'Actual RAB roll forward'!N828</f>
        <v>0</v>
      </c>
      <c r="O539" s="111">
        <f>'Actual RAB roll forward'!O828</f>
        <v>0</v>
      </c>
      <c r="P539" s="111">
        <f>'Actual RAB roll forward'!P828</f>
        <v>0</v>
      </c>
      <c r="Q539" s="111">
        <f>'Actual RAB roll forward'!Q828</f>
        <v>0</v>
      </c>
      <c r="R539" s="29"/>
      <c r="S539" s="100"/>
      <c r="T539" s="100"/>
      <c r="U539" s="100"/>
      <c r="V539" s="100"/>
      <c r="W539" s="100"/>
      <c r="X539" s="100"/>
      <c r="Y539" s="100"/>
      <c r="Z539" s="100"/>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228"/>
      <c r="BE539" s="228"/>
      <c r="BF539" s="228"/>
      <c r="BG539" s="228"/>
      <c r="BH539" s="228"/>
      <c r="BI539" s="228"/>
      <c r="BJ539" s="228"/>
      <c r="BK539" s="221"/>
      <c r="BL539" s="221"/>
    </row>
    <row r="540" spans="1:64" hidden="1" outlineLevel="1">
      <c r="A540" s="9"/>
      <c r="B540" s="9"/>
      <c r="C540" s="44"/>
      <c r="D540" s="270" t="str">
        <f>Asset4</f>
        <v>Reactive</v>
      </c>
      <c r="E540" s="9"/>
      <c r="F540" s="9"/>
      <c r="G540" s="201">
        <f>'Actual RAB roll forward'!G829</f>
        <v>-1.9565416146037446</v>
      </c>
      <c r="H540" s="111">
        <f>'Actual RAB roll forward'!H829</f>
        <v>-1.2076086090258618</v>
      </c>
      <c r="I540" s="111">
        <f>'Actual RAB roll forward'!I829</f>
        <v>-2.7792174385217301</v>
      </c>
      <c r="J540" s="111">
        <f>'Actual RAB roll forward'!J829</f>
        <v>-2.4766156504961083</v>
      </c>
      <c r="K540" s="111">
        <f>'Actual RAB roll forward'!K829</f>
        <v>-2.298674445201474</v>
      </c>
      <c r="L540" s="111">
        <f>'Actual RAB roll forward'!L829</f>
        <v>-3.2418861937491705</v>
      </c>
      <c r="M540" s="111">
        <f>'Actual RAB roll forward'!M829</f>
        <v>-3.1988707685610969</v>
      </c>
      <c r="N540" s="111">
        <f>'Actual RAB roll forward'!N829</f>
        <v>0</v>
      </c>
      <c r="O540" s="111">
        <f>'Actual RAB roll forward'!O829</f>
        <v>0</v>
      </c>
      <c r="P540" s="111">
        <f>'Actual RAB roll forward'!P829</f>
        <v>0</v>
      </c>
      <c r="Q540" s="111">
        <f>'Actual RAB roll forward'!Q829</f>
        <v>0</v>
      </c>
      <c r="R540" s="29"/>
      <c r="S540" s="100"/>
      <c r="T540" s="100"/>
      <c r="U540" s="100"/>
      <c r="V540" s="100"/>
      <c r="W540" s="100"/>
      <c r="X540" s="100"/>
      <c r="Y540" s="100"/>
      <c r="Z540" s="100"/>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228"/>
      <c r="BE540" s="228"/>
      <c r="BF540" s="228"/>
      <c r="BG540" s="228"/>
      <c r="BH540" s="228"/>
      <c r="BI540" s="228"/>
      <c r="BJ540" s="228"/>
      <c r="BK540" s="221"/>
      <c r="BL540" s="221"/>
    </row>
    <row r="541" spans="1:64" hidden="1" outlineLevel="1">
      <c r="A541" s="9"/>
      <c r="B541" s="9"/>
      <c r="C541" s="44"/>
      <c r="D541" s="270" t="str">
        <f>Asset5</f>
        <v>Towers and Conductor</v>
      </c>
      <c r="E541" s="9"/>
      <c r="F541" s="9"/>
      <c r="G541" s="201">
        <f>'Actual RAB roll forward'!G830</f>
        <v>-9.3974643039723151</v>
      </c>
      <c r="H541" s="111">
        <f>'Actual RAB roll forward'!H830</f>
        <v>1.1459063918128294</v>
      </c>
      <c r="I541" s="111">
        <f>'Actual RAB roll forward'!I830</f>
        <v>-16.582198271134942</v>
      </c>
      <c r="J541" s="111">
        <f>'Actual RAB roll forward'!J830</f>
        <v>-11.928865477275622</v>
      </c>
      <c r="K541" s="111">
        <f>'Actual RAB roll forward'!K830</f>
        <v>-8.5136433584874496</v>
      </c>
      <c r="L541" s="111">
        <f>'Actual RAB roll forward'!L830</f>
        <v>-19.189279477260072</v>
      </c>
      <c r="M541" s="111">
        <f>'Actual RAB roll forward'!M830</f>
        <v>-17.108689028716313</v>
      </c>
      <c r="N541" s="111">
        <f>'Actual RAB roll forward'!N830</f>
        <v>0</v>
      </c>
      <c r="O541" s="111">
        <f>'Actual RAB roll forward'!O830</f>
        <v>0</v>
      </c>
      <c r="P541" s="111">
        <f>'Actual RAB roll forward'!P830</f>
        <v>0</v>
      </c>
      <c r="Q541" s="111">
        <f>'Actual RAB roll forward'!Q830</f>
        <v>0</v>
      </c>
      <c r="R541" s="29"/>
      <c r="S541" s="100"/>
      <c r="T541" s="100"/>
      <c r="U541" s="100"/>
      <c r="V541" s="100"/>
      <c r="W541" s="100"/>
      <c r="X541" s="100"/>
      <c r="Y541" s="100"/>
      <c r="Z541" s="100"/>
      <c r="AA541" s="228"/>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228"/>
      <c r="BE541" s="228"/>
      <c r="BF541" s="228"/>
      <c r="BG541" s="228"/>
      <c r="BH541" s="228"/>
      <c r="BI541" s="228"/>
      <c r="BJ541" s="228"/>
      <c r="BK541" s="221"/>
      <c r="BL541" s="221"/>
    </row>
    <row r="542" spans="1:64" hidden="1" outlineLevel="1">
      <c r="A542" s="9"/>
      <c r="B542" s="9"/>
      <c r="C542" s="44"/>
      <c r="D542" s="270" t="str">
        <f>Asset6</f>
        <v>Establishment</v>
      </c>
      <c r="E542" s="9"/>
      <c r="F542" s="9"/>
      <c r="G542" s="201">
        <f>'Actual RAB roll forward'!G831</f>
        <v>-1.9292989819905269</v>
      </c>
      <c r="H542" s="111">
        <f>'Actual RAB roll forward'!H831</f>
        <v>-0.25374876393132872</v>
      </c>
      <c r="I542" s="111">
        <f>'Actual RAB roll forward'!I831</f>
        <v>-2.003439655356523</v>
      </c>
      <c r="J542" s="111">
        <f>'Actual RAB roll forward'!J831</f>
        <v>-1.4911709794917649</v>
      </c>
      <c r="K542" s="111">
        <f>'Actual RAB roll forward'!K831</f>
        <v>-1.0624246505625949</v>
      </c>
      <c r="L542" s="111">
        <f>'Actual RAB roll forward'!L831</f>
        <v>-2.3886790816757593</v>
      </c>
      <c r="M542" s="111">
        <f>'Actual RAB roll forward'!M831</f>
        <v>-2.1243441986238913</v>
      </c>
      <c r="N542" s="111">
        <f>'Actual RAB roll forward'!N831</f>
        <v>0</v>
      </c>
      <c r="O542" s="111">
        <f>'Actual RAB roll forward'!O831</f>
        <v>0</v>
      </c>
      <c r="P542" s="111">
        <f>'Actual RAB roll forward'!P831</f>
        <v>0</v>
      </c>
      <c r="Q542" s="111">
        <f>'Actual RAB roll forward'!Q831</f>
        <v>0</v>
      </c>
      <c r="R542" s="29"/>
      <c r="S542" s="100"/>
      <c r="T542" s="100"/>
      <c r="U542" s="100"/>
      <c r="V542" s="100"/>
      <c r="W542" s="100"/>
      <c r="X542" s="100"/>
      <c r="Y542" s="100"/>
      <c r="Z542" s="100"/>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228"/>
      <c r="BE542" s="228"/>
      <c r="BF542" s="228"/>
      <c r="BG542" s="228"/>
      <c r="BH542" s="228"/>
      <c r="BI542" s="228"/>
      <c r="BJ542" s="228"/>
      <c r="BK542" s="221"/>
      <c r="BL542" s="221"/>
    </row>
    <row r="543" spans="1:64" hidden="1" outlineLevel="1">
      <c r="A543" s="9"/>
      <c r="B543" s="9"/>
      <c r="C543" s="44"/>
      <c r="D543" s="270" t="str">
        <f>Asset7</f>
        <v>Communications</v>
      </c>
      <c r="E543" s="9"/>
      <c r="F543" s="9"/>
      <c r="G543" s="201">
        <f>'Actual RAB roll forward'!G832</f>
        <v>-6.3024287901060712</v>
      </c>
      <c r="H543" s="111">
        <f>'Actual RAB roll forward'!H832</f>
        <v>-1.5602246698762687</v>
      </c>
      <c r="I543" s="111">
        <f>'Actual RAB roll forward'!I832</f>
        <v>-1.7855996063547885</v>
      </c>
      <c r="J543" s="111">
        <f>'Actual RAB roll forward'!J832</f>
        <v>-1.9332263528120146</v>
      </c>
      <c r="K543" s="111">
        <f>'Actual RAB roll forward'!K832</f>
        <v>-2.4846775939336569</v>
      </c>
      <c r="L543" s="111">
        <f>'Actual RAB roll forward'!L832</f>
        <v>-2.9629704671153121</v>
      </c>
      <c r="M543" s="111">
        <f>'Actual RAB roll forward'!M832</f>
        <v>-2.8814950135461221</v>
      </c>
      <c r="N543" s="111">
        <f>'Actual RAB roll forward'!N832</f>
        <v>0</v>
      </c>
      <c r="O543" s="111">
        <f>'Actual RAB roll forward'!O832</f>
        <v>0</v>
      </c>
      <c r="P543" s="111">
        <f>'Actual RAB roll forward'!P832</f>
        <v>0</v>
      </c>
      <c r="Q543" s="111">
        <f>'Actual RAB roll forward'!Q832</f>
        <v>0</v>
      </c>
      <c r="R543" s="29"/>
      <c r="S543" s="100"/>
      <c r="T543" s="100"/>
      <c r="U543" s="100"/>
      <c r="V543" s="100"/>
      <c r="W543" s="100"/>
      <c r="X543" s="100"/>
      <c r="Y543" s="100"/>
      <c r="Z543" s="100"/>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228"/>
      <c r="BE543" s="228"/>
      <c r="BF543" s="228"/>
      <c r="BG543" s="228"/>
      <c r="BH543" s="228"/>
      <c r="BI543" s="228"/>
      <c r="BJ543" s="228"/>
      <c r="BK543" s="221"/>
      <c r="BL543" s="221"/>
    </row>
    <row r="544" spans="1:64" hidden="1" outlineLevel="1">
      <c r="A544" s="9"/>
      <c r="B544" s="9"/>
      <c r="C544" s="44"/>
      <c r="D544" s="270" t="str">
        <f>Asset8</f>
        <v>Inventory</v>
      </c>
      <c r="E544" s="9"/>
      <c r="F544" s="9"/>
      <c r="G544" s="201">
        <f>'Actual RAB roll forward'!G833</f>
        <v>0.1190149191478946</v>
      </c>
      <c r="H544" s="111">
        <f>'Actual RAB roll forward'!H833</f>
        <v>0.27048693951064479</v>
      </c>
      <c r="I544" s="111">
        <f>'Actual RAB roll forward'!I833</f>
        <v>0.16045835394699282</v>
      </c>
      <c r="J544" s="111">
        <f>'Actual RAB roll forward'!J833</f>
        <v>0.20630359793184785</v>
      </c>
      <c r="K544" s="111">
        <f>'Actual RAB roll forward'!K833</f>
        <v>0.24756431751821667</v>
      </c>
      <c r="L544" s="111">
        <f>'Actual RAB roll forward'!L833</f>
        <v>0.18130461819581847</v>
      </c>
      <c r="M544" s="111">
        <f>'Actual RAB roll forward'!M833</f>
        <v>0.21014853472697018</v>
      </c>
      <c r="N544" s="111">
        <f>'Actual RAB roll forward'!N833</f>
        <v>0</v>
      </c>
      <c r="O544" s="111">
        <f>'Actual RAB roll forward'!O833</f>
        <v>0</v>
      </c>
      <c r="P544" s="111">
        <f>'Actual RAB roll forward'!P833</f>
        <v>0</v>
      </c>
      <c r="Q544" s="111">
        <f>'Actual RAB roll forward'!Q833</f>
        <v>0</v>
      </c>
      <c r="R544" s="29"/>
      <c r="S544" s="100"/>
      <c r="T544" s="100"/>
      <c r="U544" s="100"/>
      <c r="V544" s="100"/>
      <c r="W544" s="100"/>
      <c r="X544" s="100"/>
      <c r="Y544" s="100"/>
      <c r="Z544" s="100"/>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228"/>
      <c r="BE544" s="228"/>
      <c r="BF544" s="228"/>
      <c r="BG544" s="228"/>
      <c r="BH544" s="228"/>
      <c r="BI544" s="228"/>
      <c r="BJ544" s="228"/>
      <c r="BK544" s="221"/>
      <c r="BL544" s="221"/>
    </row>
    <row r="545" spans="1:64" hidden="1" outlineLevel="1">
      <c r="A545" s="9"/>
      <c r="B545" s="9"/>
      <c r="C545" s="44"/>
      <c r="D545" s="270" t="str">
        <f>Asset9</f>
        <v>IT</v>
      </c>
      <c r="E545" s="9"/>
      <c r="F545" s="9"/>
      <c r="G545" s="201">
        <f>'Actual RAB roll forward'!G834</f>
        <v>-3.9008862920846168</v>
      </c>
      <c r="H545" s="111">
        <f>'Actual RAB roll forward'!H834</f>
        <v>-4.3127085664652576</v>
      </c>
      <c r="I545" s="111">
        <f>'Actual RAB roll forward'!I834</f>
        <v>-5.8019196002064986</v>
      </c>
      <c r="J545" s="111">
        <f>'Actual RAB roll forward'!J834</f>
        <v>-7.5938769693468231</v>
      </c>
      <c r="K545" s="111">
        <f>'Actual RAB roll forward'!K834</f>
        <v>-7.065947099083373</v>
      </c>
      <c r="L545" s="111">
        <f>'Actual RAB roll forward'!L834</f>
        <v>-9.6195765970208011</v>
      </c>
      <c r="M545" s="111">
        <f>'Actual RAB roll forward'!M834</f>
        <v>-10.44247141532572</v>
      </c>
      <c r="N545" s="111">
        <f>'Actual RAB roll forward'!N834</f>
        <v>0</v>
      </c>
      <c r="O545" s="111">
        <f>'Actual RAB roll forward'!O834</f>
        <v>0</v>
      </c>
      <c r="P545" s="111">
        <f>'Actual RAB roll forward'!P834</f>
        <v>0</v>
      </c>
      <c r="Q545" s="111">
        <f>'Actual RAB roll forward'!Q834</f>
        <v>0</v>
      </c>
      <c r="R545" s="29"/>
      <c r="S545" s="100"/>
      <c r="T545" s="100"/>
      <c r="U545" s="100"/>
      <c r="V545" s="100"/>
      <c r="W545" s="100"/>
      <c r="X545" s="100"/>
      <c r="Y545" s="100"/>
      <c r="Z545" s="100"/>
      <c r="AA545" s="228"/>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228"/>
      <c r="BE545" s="228"/>
      <c r="BF545" s="228"/>
      <c r="BG545" s="228"/>
      <c r="BH545" s="228"/>
      <c r="BI545" s="228"/>
      <c r="BJ545" s="228"/>
      <c r="BK545" s="221"/>
      <c r="BL545" s="221"/>
    </row>
    <row r="546" spans="1:64" hidden="1" outlineLevel="1">
      <c r="A546" s="9"/>
      <c r="B546" s="9"/>
      <c r="C546" s="44"/>
      <c r="D546" s="270" t="str">
        <f>Asset10</f>
        <v>Vehicles</v>
      </c>
      <c r="E546" s="9"/>
      <c r="F546" s="9"/>
      <c r="G546" s="201">
        <f>'Actual RAB roll forward'!G835</f>
        <v>-0.14566511533793916</v>
      </c>
      <c r="H546" s="111">
        <f>'Actual RAB roll forward'!H835</f>
        <v>-0.79185877819558881</v>
      </c>
      <c r="I546" s="111">
        <f>'Actual RAB roll forward'!I835</f>
        <v>-0.90317043019991727</v>
      </c>
      <c r="J546" s="111">
        <f>'Actual RAB roll forward'!J835</f>
        <v>-0.80093884367034629</v>
      </c>
      <c r="K546" s="111">
        <f>'Actual RAB roll forward'!K835</f>
        <v>-0.23268730768408563</v>
      </c>
      <c r="L546" s="111">
        <f>'Actual RAB roll forward'!L835</f>
        <v>-0.28834638098893073</v>
      </c>
      <c r="M546" s="111">
        <f>'Actual RAB roll forward'!M835</f>
        <v>-0.46204770452908495</v>
      </c>
      <c r="N546" s="111">
        <f>'Actual RAB roll forward'!N835</f>
        <v>0</v>
      </c>
      <c r="O546" s="111">
        <f>'Actual RAB roll forward'!O835</f>
        <v>0</v>
      </c>
      <c r="P546" s="111">
        <f>'Actual RAB roll forward'!P835</f>
        <v>0</v>
      </c>
      <c r="Q546" s="111">
        <f>'Actual RAB roll forward'!Q835</f>
        <v>0</v>
      </c>
      <c r="R546" s="29"/>
      <c r="S546" s="100"/>
      <c r="T546" s="100"/>
      <c r="U546" s="100"/>
      <c r="V546" s="100"/>
      <c r="W546" s="100"/>
      <c r="X546" s="100"/>
      <c r="Y546" s="100"/>
      <c r="Z546" s="100"/>
      <c r="AA546" s="228"/>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228"/>
      <c r="BE546" s="228"/>
      <c r="BF546" s="228"/>
      <c r="BG546" s="228"/>
      <c r="BH546" s="228"/>
      <c r="BI546" s="228"/>
      <c r="BJ546" s="228"/>
      <c r="BK546" s="221"/>
      <c r="BL546" s="221"/>
    </row>
    <row r="547" spans="1:64" hidden="1" outlineLevel="1">
      <c r="A547" s="9"/>
      <c r="B547" s="9"/>
      <c r="C547" s="44"/>
      <c r="D547" s="270" t="str">
        <f>Asset11</f>
        <v>other</v>
      </c>
      <c r="E547" s="9"/>
      <c r="F547" s="9"/>
      <c r="G547" s="201">
        <f>'Actual RAB roll forward'!G836</f>
        <v>-1.5380787381567749</v>
      </c>
      <c r="H547" s="111">
        <f>'Actual RAB roll forward'!H836</f>
        <v>-1.2076146422846876</v>
      </c>
      <c r="I547" s="111">
        <f>'Actual RAB roll forward'!I836</f>
        <v>-1.5257949106316209</v>
      </c>
      <c r="J547" s="111">
        <f>'Actual RAB roll forward'!J836</f>
        <v>-1.5392917649516225</v>
      </c>
      <c r="K547" s="111">
        <f>'Actual RAB roll forward'!K836</f>
        <v>-1.454724518287063</v>
      </c>
      <c r="L547" s="111">
        <f>'Actual RAB roll forward'!L836</f>
        <v>-1.8691048973961073</v>
      </c>
      <c r="M547" s="111">
        <f>'Actual RAB roll forward'!M836</f>
        <v>-2.2017074327867037</v>
      </c>
      <c r="N547" s="111">
        <f>'Actual RAB roll forward'!N836</f>
        <v>0</v>
      </c>
      <c r="O547" s="111">
        <f>'Actual RAB roll forward'!O836</f>
        <v>0</v>
      </c>
      <c r="P547" s="111">
        <f>'Actual RAB roll forward'!P836</f>
        <v>0</v>
      </c>
      <c r="Q547" s="111">
        <f>'Actual RAB roll forward'!Q836</f>
        <v>0</v>
      </c>
      <c r="R547" s="29"/>
      <c r="S547" s="100"/>
      <c r="T547" s="100"/>
      <c r="U547" s="100"/>
      <c r="V547" s="100"/>
      <c r="W547" s="100"/>
      <c r="X547" s="100"/>
      <c r="Y547" s="100"/>
      <c r="Z547" s="100"/>
      <c r="AA547" s="228"/>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228"/>
      <c r="BE547" s="228"/>
      <c r="BF547" s="228"/>
      <c r="BG547" s="228"/>
      <c r="BH547" s="228"/>
      <c r="BI547" s="228"/>
      <c r="BJ547" s="228"/>
      <c r="BK547" s="221"/>
      <c r="BL547" s="221"/>
    </row>
    <row r="548" spans="1:64" hidden="1" outlineLevel="1">
      <c r="A548" s="9"/>
      <c r="B548" s="9"/>
      <c r="C548" s="44"/>
      <c r="D548" s="270" t="str">
        <f>Asset12</f>
        <v>premises</v>
      </c>
      <c r="E548" s="9"/>
      <c r="F548" s="9"/>
      <c r="G548" s="201">
        <f>'Actual RAB roll forward'!G837</f>
        <v>-1.7554403275244403</v>
      </c>
      <c r="H548" s="111">
        <f>'Actual RAB roll forward'!H837</f>
        <v>-1.1144539984028849</v>
      </c>
      <c r="I548" s="111">
        <f>'Actual RAB roll forward'!I837</f>
        <v>-1.3213040168694434</v>
      </c>
      <c r="J548" s="111">
        <f>'Actual RAB roll forward'!J837</f>
        <v>-1.25390718706366</v>
      </c>
      <c r="K548" s="111">
        <f>'Actual RAB roll forward'!K837</f>
        <v>-0.93405884143921591</v>
      </c>
      <c r="L548" s="111">
        <f>'Actual RAB roll forward'!L837</f>
        <v>-1.0467218806057519</v>
      </c>
      <c r="M548" s="111">
        <f>'Actual RAB roll forward'!M837</f>
        <v>-0.99825362944196561</v>
      </c>
      <c r="N548" s="111">
        <f>'Actual RAB roll forward'!N837</f>
        <v>0</v>
      </c>
      <c r="O548" s="111">
        <f>'Actual RAB roll forward'!O837</f>
        <v>0</v>
      </c>
      <c r="P548" s="111">
        <f>'Actual RAB roll forward'!P837</f>
        <v>0</v>
      </c>
      <c r="Q548" s="111">
        <f>'Actual RAB roll forward'!Q837</f>
        <v>0</v>
      </c>
      <c r="R548" s="29"/>
      <c r="S548" s="100"/>
      <c r="T548" s="100"/>
      <c r="U548" s="100"/>
      <c r="V548" s="100"/>
      <c r="W548" s="100"/>
      <c r="X548" s="100"/>
      <c r="Y548" s="100"/>
      <c r="Z548" s="100"/>
      <c r="AA548" s="228"/>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228"/>
      <c r="BE548" s="228"/>
      <c r="BF548" s="228"/>
      <c r="BG548" s="228"/>
      <c r="BH548" s="228"/>
      <c r="BI548" s="228"/>
      <c r="BJ548" s="228"/>
      <c r="BK548" s="221"/>
      <c r="BL548" s="221"/>
    </row>
    <row r="549" spans="1:64" hidden="1" outlineLevel="1">
      <c r="A549" s="9"/>
      <c r="B549" s="9"/>
      <c r="C549" s="44"/>
      <c r="D549" s="270" t="str">
        <f>Asset13</f>
        <v>Land</v>
      </c>
      <c r="E549" s="9"/>
      <c r="F549" s="9"/>
      <c r="G549" s="201">
        <f>'Actual RAB roll forward'!G838</f>
        <v>2.5060166229602889</v>
      </c>
      <c r="H549" s="111">
        <f>'Actual RAB roll forward'!H838</f>
        <v>3.528825378559989</v>
      </c>
      <c r="I549" s="111">
        <f>'Actual RAB roll forward'!I838</f>
        <v>2.0933709872813515</v>
      </c>
      <c r="J549" s="111">
        <f>'Actual RAB roll forward'!J838</f>
        <v>2.6967963081813298</v>
      </c>
      <c r="K549" s="111">
        <f>'Actual RAB roll forward'!K838</f>
        <v>3.2207388667916224</v>
      </c>
      <c r="L549" s="111">
        <f>'Actual RAB roll forward'!L838</f>
        <v>2.3363075694061086</v>
      </c>
      <c r="M549" s="111">
        <f>'Actual RAB roll forward'!M838</f>
        <v>2.6528242494545302</v>
      </c>
      <c r="N549" s="111">
        <f>'Actual RAB roll forward'!N838</f>
        <v>0</v>
      </c>
      <c r="O549" s="111">
        <f>'Actual RAB roll forward'!O838</f>
        <v>0</v>
      </c>
      <c r="P549" s="111">
        <f>'Actual RAB roll forward'!P838</f>
        <v>0</v>
      </c>
      <c r="Q549" s="111">
        <f>'Actual RAB roll forward'!Q838</f>
        <v>0</v>
      </c>
      <c r="R549" s="29"/>
      <c r="S549" s="100"/>
      <c r="T549" s="100"/>
      <c r="U549" s="100"/>
      <c r="V549" s="100"/>
      <c r="W549" s="100"/>
      <c r="X549" s="100"/>
      <c r="Y549" s="100"/>
      <c r="Z549" s="100"/>
      <c r="AA549" s="228"/>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228"/>
      <c r="BE549" s="228"/>
      <c r="BF549" s="228"/>
      <c r="BG549" s="228"/>
      <c r="BH549" s="228"/>
      <c r="BI549" s="228"/>
      <c r="BJ549" s="228"/>
      <c r="BK549" s="221"/>
      <c r="BL549" s="221"/>
    </row>
    <row r="550" spans="1:64" hidden="1" outlineLevel="1">
      <c r="A550" s="9"/>
      <c r="B550" s="9"/>
      <c r="C550" s="44"/>
      <c r="D550" s="270" t="str">
        <f>Asset14</f>
        <v>Easements</v>
      </c>
      <c r="E550" s="9"/>
      <c r="F550" s="9"/>
      <c r="G550" s="201">
        <f>'Actual RAB roll forward'!G839</f>
        <v>2.7593897982454862</v>
      </c>
      <c r="H550" s="111">
        <f>'Actual RAB roll forward'!H839</f>
        <v>4.0158981762199319</v>
      </c>
      <c r="I550" s="111">
        <f>'Actual RAB roll forward'!I839</f>
        <v>2.3823124774186062</v>
      </c>
      <c r="J550" s="111">
        <f>'Actual RAB roll forward'!J839</f>
        <v>3.0629731852524928</v>
      </c>
      <c r="K550" s="111">
        <f>'Actual RAB roll forward'!K839</f>
        <v>3.6755678223029795</v>
      </c>
      <c r="L550" s="111">
        <f>'Actual RAB roll forward'!L839</f>
        <v>2.691815312303405</v>
      </c>
      <c r="M550" s="111">
        <f>'Actual RAB roll forward'!M839</f>
        <v>3.1200586574425646</v>
      </c>
      <c r="N550" s="111">
        <f>'Actual RAB roll forward'!N839</f>
        <v>0</v>
      </c>
      <c r="O550" s="111">
        <f>'Actual RAB roll forward'!O839</f>
        <v>0</v>
      </c>
      <c r="P550" s="111">
        <f>'Actual RAB roll forward'!P839</f>
        <v>0</v>
      </c>
      <c r="Q550" s="111">
        <f>'Actual RAB roll forward'!Q839</f>
        <v>0</v>
      </c>
      <c r="R550" s="29"/>
      <c r="S550" s="100"/>
      <c r="T550" s="100"/>
      <c r="U550" s="100"/>
      <c r="V550" s="100"/>
      <c r="W550" s="100"/>
      <c r="X550" s="100"/>
      <c r="Y550" s="100"/>
      <c r="Z550" s="100"/>
      <c r="AA550" s="228"/>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228"/>
      <c r="BE550" s="228"/>
      <c r="BF550" s="228"/>
      <c r="BG550" s="228"/>
      <c r="BH550" s="228"/>
      <c r="BI550" s="228"/>
      <c r="BJ550" s="228"/>
      <c r="BK550" s="221"/>
      <c r="BL550" s="221"/>
    </row>
    <row r="551" spans="1:64" hidden="1" outlineLevel="1">
      <c r="A551" s="9"/>
      <c r="B551" s="9"/>
      <c r="C551" s="44"/>
      <c r="D551" s="270">
        <f>Asset15</f>
        <v>0</v>
      </c>
      <c r="E551" s="9"/>
      <c r="F551" s="9"/>
      <c r="G551" s="201">
        <f>'Actual RAB roll forward'!G840</f>
        <v>0</v>
      </c>
      <c r="H551" s="111">
        <f>'Actual RAB roll forward'!H840</f>
        <v>0</v>
      </c>
      <c r="I551" s="111">
        <f>'Actual RAB roll forward'!I840</f>
        <v>0</v>
      </c>
      <c r="J551" s="111">
        <f>'Actual RAB roll forward'!J840</f>
        <v>0</v>
      </c>
      <c r="K551" s="111">
        <f>'Actual RAB roll forward'!K840</f>
        <v>0</v>
      </c>
      <c r="L551" s="111">
        <f>'Actual RAB roll forward'!L840</f>
        <v>0</v>
      </c>
      <c r="M551" s="111">
        <f>'Actual RAB roll forward'!M840</f>
        <v>0</v>
      </c>
      <c r="N551" s="111">
        <f>'Actual RAB roll forward'!N840</f>
        <v>0</v>
      </c>
      <c r="O551" s="111">
        <f>'Actual RAB roll forward'!O840</f>
        <v>0</v>
      </c>
      <c r="P551" s="111">
        <f>'Actual RAB roll forward'!P840</f>
        <v>0</v>
      </c>
      <c r="Q551" s="111">
        <f>'Actual RAB roll forward'!Q840</f>
        <v>0</v>
      </c>
      <c r="R551" s="29"/>
      <c r="S551" s="100"/>
      <c r="T551" s="100"/>
      <c r="U551" s="100"/>
      <c r="V551" s="100"/>
      <c r="W551" s="100"/>
      <c r="X551" s="100"/>
      <c r="Y551" s="100"/>
      <c r="Z551" s="100"/>
      <c r="AA551" s="228"/>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228"/>
      <c r="BE551" s="228"/>
      <c r="BF551" s="228"/>
      <c r="BG551" s="228"/>
      <c r="BH551" s="228"/>
      <c r="BI551" s="228"/>
      <c r="BJ551" s="228"/>
      <c r="BK551" s="221"/>
      <c r="BL551" s="221"/>
    </row>
    <row r="552" spans="1:64" hidden="1" outlineLevel="1">
      <c r="A552" s="9"/>
      <c r="B552" s="9"/>
      <c r="C552" s="44"/>
      <c r="D552" s="270">
        <f>Asset16</f>
        <v>0</v>
      </c>
      <c r="E552" s="9"/>
      <c r="F552" s="9"/>
      <c r="G552" s="201">
        <f>'Actual RAB roll forward'!G841</f>
        <v>0</v>
      </c>
      <c r="H552" s="111">
        <f>'Actual RAB roll forward'!H841</f>
        <v>0</v>
      </c>
      <c r="I552" s="111">
        <f>'Actual RAB roll forward'!I841</f>
        <v>0</v>
      </c>
      <c r="J552" s="111">
        <f>'Actual RAB roll forward'!J841</f>
        <v>0</v>
      </c>
      <c r="K552" s="111">
        <f>'Actual RAB roll forward'!K841</f>
        <v>0</v>
      </c>
      <c r="L552" s="111">
        <f>'Actual RAB roll forward'!L841</f>
        <v>0</v>
      </c>
      <c r="M552" s="111">
        <f>'Actual RAB roll forward'!M841</f>
        <v>0</v>
      </c>
      <c r="N552" s="111">
        <f>'Actual RAB roll forward'!N841</f>
        <v>0</v>
      </c>
      <c r="O552" s="111">
        <f>'Actual RAB roll forward'!O841</f>
        <v>0</v>
      </c>
      <c r="P552" s="111">
        <f>'Actual RAB roll forward'!P841</f>
        <v>0</v>
      </c>
      <c r="Q552" s="111">
        <f>'Actual RAB roll forward'!Q841</f>
        <v>0</v>
      </c>
      <c r="R552" s="29"/>
      <c r="S552" s="100"/>
      <c r="T552" s="100"/>
      <c r="U552" s="100"/>
      <c r="V552" s="100"/>
      <c r="W552" s="100"/>
      <c r="X552" s="100"/>
      <c r="Y552" s="100"/>
      <c r="Z552" s="100"/>
      <c r="AA552" s="228"/>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228"/>
      <c r="BE552" s="228"/>
      <c r="BF552" s="228"/>
      <c r="BG552" s="228"/>
      <c r="BH552" s="228"/>
      <c r="BI552" s="228"/>
      <c r="BJ552" s="228"/>
      <c r="BK552" s="221"/>
      <c r="BL552" s="221"/>
    </row>
    <row r="553" spans="1:64" hidden="1" outlineLevel="1">
      <c r="A553" s="9"/>
      <c r="B553" s="9"/>
      <c r="C553" s="44"/>
      <c r="D553" s="270">
        <f>Asset17</f>
        <v>0</v>
      </c>
      <c r="E553" s="9"/>
      <c r="F553" s="9"/>
      <c r="G553" s="201">
        <f>'Actual RAB roll forward'!G842</f>
        <v>0</v>
      </c>
      <c r="H553" s="111">
        <f>'Actual RAB roll forward'!H842</f>
        <v>0</v>
      </c>
      <c r="I553" s="111">
        <f>'Actual RAB roll forward'!I842</f>
        <v>0</v>
      </c>
      <c r="J553" s="111">
        <f>'Actual RAB roll forward'!J842</f>
        <v>0</v>
      </c>
      <c r="K553" s="111">
        <f>'Actual RAB roll forward'!K842</f>
        <v>0</v>
      </c>
      <c r="L553" s="111">
        <f>'Actual RAB roll forward'!L842</f>
        <v>0</v>
      </c>
      <c r="M553" s="111">
        <f>'Actual RAB roll forward'!M842</f>
        <v>0</v>
      </c>
      <c r="N553" s="111">
        <f>'Actual RAB roll forward'!N842</f>
        <v>0</v>
      </c>
      <c r="O553" s="111">
        <f>'Actual RAB roll forward'!O842</f>
        <v>0</v>
      </c>
      <c r="P553" s="111">
        <f>'Actual RAB roll forward'!P842</f>
        <v>0</v>
      </c>
      <c r="Q553" s="111">
        <f>'Actual RAB roll forward'!Q842</f>
        <v>0</v>
      </c>
      <c r="R553" s="29"/>
      <c r="S553" s="100"/>
      <c r="T553" s="100"/>
      <c r="U553" s="100"/>
      <c r="V553" s="100"/>
      <c r="W553" s="100"/>
      <c r="X553" s="100"/>
      <c r="Y553" s="100"/>
      <c r="Z553" s="100"/>
      <c r="AA553" s="228"/>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228"/>
      <c r="BE553" s="228"/>
      <c r="BF553" s="228"/>
      <c r="BG553" s="228"/>
      <c r="BH553" s="228"/>
      <c r="BI553" s="228"/>
      <c r="BJ553" s="228"/>
      <c r="BK553" s="221"/>
      <c r="BL553" s="221"/>
    </row>
    <row r="554" spans="1:64" hidden="1" outlineLevel="1">
      <c r="A554" s="9"/>
      <c r="B554" s="9"/>
      <c r="C554" s="44"/>
      <c r="D554" s="270">
        <f>Asset18</f>
        <v>0</v>
      </c>
      <c r="E554" s="9"/>
      <c r="F554" s="9"/>
      <c r="G554" s="201">
        <f>'Actual RAB roll forward'!G843</f>
        <v>0</v>
      </c>
      <c r="H554" s="111">
        <f>'Actual RAB roll forward'!H843</f>
        <v>0</v>
      </c>
      <c r="I554" s="111">
        <f>'Actual RAB roll forward'!I843</f>
        <v>0</v>
      </c>
      <c r="J554" s="111">
        <f>'Actual RAB roll forward'!J843</f>
        <v>0</v>
      </c>
      <c r="K554" s="111">
        <f>'Actual RAB roll forward'!K843</f>
        <v>0</v>
      </c>
      <c r="L554" s="111">
        <f>'Actual RAB roll forward'!L843</f>
        <v>0</v>
      </c>
      <c r="M554" s="111">
        <f>'Actual RAB roll forward'!M843</f>
        <v>0</v>
      </c>
      <c r="N554" s="111">
        <f>'Actual RAB roll forward'!N843</f>
        <v>0</v>
      </c>
      <c r="O554" s="111">
        <f>'Actual RAB roll forward'!O843</f>
        <v>0</v>
      </c>
      <c r="P554" s="111">
        <f>'Actual RAB roll forward'!P843</f>
        <v>0</v>
      </c>
      <c r="Q554" s="111">
        <f>'Actual RAB roll forward'!Q843</f>
        <v>0</v>
      </c>
      <c r="R554" s="29"/>
      <c r="S554" s="100"/>
      <c r="T554" s="100"/>
      <c r="U554" s="100"/>
      <c r="V554" s="100"/>
      <c r="W554" s="100"/>
      <c r="X554" s="100"/>
      <c r="Y554" s="100"/>
      <c r="Z554" s="100"/>
      <c r="AA554" s="228"/>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228"/>
      <c r="BE554" s="228"/>
      <c r="BF554" s="228"/>
      <c r="BG554" s="228"/>
      <c r="BH554" s="228"/>
      <c r="BI554" s="228"/>
      <c r="BJ554" s="228"/>
      <c r="BK554" s="221"/>
      <c r="BL554" s="221"/>
    </row>
    <row r="555" spans="1:64" hidden="1" outlineLevel="1">
      <c r="A555" s="9"/>
      <c r="B555" s="9"/>
      <c r="C555" s="44"/>
      <c r="D555" s="270">
        <f>Asset19</f>
        <v>0</v>
      </c>
      <c r="E555" s="9"/>
      <c r="F555" s="9"/>
      <c r="G555" s="201">
        <f>'Actual RAB roll forward'!G844</f>
        <v>0</v>
      </c>
      <c r="H555" s="111">
        <f>'Actual RAB roll forward'!H844</f>
        <v>0</v>
      </c>
      <c r="I555" s="111">
        <f>'Actual RAB roll forward'!I844</f>
        <v>0</v>
      </c>
      <c r="J555" s="111">
        <f>'Actual RAB roll forward'!J844</f>
        <v>0</v>
      </c>
      <c r="K555" s="111">
        <f>'Actual RAB roll forward'!K844</f>
        <v>0</v>
      </c>
      <c r="L555" s="111">
        <f>'Actual RAB roll forward'!L844</f>
        <v>0</v>
      </c>
      <c r="M555" s="111">
        <f>'Actual RAB roll forward'!M844</f>
        <v>0</v>
      </c>
      <c r="N555" s="111">
        <f>'Actual RAB roll forward'!N844</f>
        <v>0</v>
      </c>
      <c r="O555" s="111">
        <f>'Actual RAB roll forward'!O844</f>
        <v>0</v>
      </c>
      <c r="P555" s="111">
        <f>'Actual RAB roll forward'!P844</f>
        <v>0</v>
      </c>
      <c r="Q555" s="111">
        <f>'Actual RAB roll forward'!Q844</f>
        <v>0</v>
      </c>
      <c r="R555" s="29"/>
      <c r="S555" s="100"/>
      <c r="T555" s="100"/>
      <c r="U555" s="100"/>
      <c r="V555" s="100"/>
      <c r="W555" s="100"/>
      <c r="X555" s="100"/>
      <c r="Y555" s="100"/>
      <c r="Z555" s="100"/>
      <c r="AA555" s="228"/>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228"/>
      <c r="BE555" s="228"/>
      <c r="BF555" s="228"/>
      <c r="BG555" s="228"/>
      <c r="BH555" s="228"/>
      <c r="BI555" s="228"/>
      <c r="BJ555" s="228"/>
      <c r="BK555" s="221"/>
      <c r="BL555" s="221"/>
    </row>
    <row r="556" spans="1:64" hidden="1" outlineLevel="1">
      <c r="A556" s="9"/>
      <c r="B556" s="9"/>
      <c r="C556" s="44"/>
      <c r="D556" s="270">
        <f>Asset20</f>
        <v>0</v>
      </c>
      <c r="E556" s="9"/>
      <c r="F556" s="9"/>
      <c r="G556" s="201">
        <f>'Actual RAB roll forward'!G845</f>
        <v>0</v>
      </c>
      <c r="H556" s="111">
        <f>'Actual RAB roll forward'!H845</f>
        <v>0</v>
      </c>
      <c r="I556" s="111">
        <f>'Actual RAB roll forward'!I845</f>
        <v>0</v>
      </c>
      <c r="J556" s="111">
        <f>'Actual RAB roll forward'!J845</f>
        <v>0</v>
      </c>
      <c r="K556" s="111">
        <f>'Actual RAB roll forward'!K845</f>
        <v>0</v>
      </c>
      <c r="L556" s="111">
        <f>'Actual RAB roll forward'!L845</f>
        <v>0</v>
      </c>
      <c r="M556" s="111">
        <f>'Actual RAB roll forward'!M845</f>
        <v>0</v>
      </c>
      <c r="N556" s="111">
        <f>'Actual RAB roll forward'!N845</f>
        <v>0</v>
      </c>
      <c r="O556" s="111">
        <f>'Actual RAB roll forward'!O845</f>
        <v>0</v>
      </c>
      <c r="P556" s="111">
        <f>'Actual RAB roll forward'!P845</f>
        <v>0</v>
      </c>
      <c r="Q556" s="111">
        <f>'Actual RAB roll forward'!Q845</f>
        <v>0</v>
      </c>
      <c r="R556" s="29"/>
      <c r="S556" s="100"/>
      <c r="T556" s="100"/>
      <c r="U556" s="100"/>
      <c r="V556" s="100"/>
      <c r="W556" s="100"/>
      <c r="X556" s="100"/>
      <c r="Y556" s="100"/>
      <c r="Z556" s="100"/>
      <c r="AA556" s="228"/>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228"/>
      <c r="BE556" s="228"/>
      <c r="BF556" s="228"/>
      <c r="BG556" s="228"/>
      <c r="BH556" s="228"/>
      <c r="BI556" s="228"/>
      <c r="BJ556" s="228"/>
      <c r="BK556" s="221"/>
      <c r="BL556" s="221"/>
    </row>
    <row r="557" spans="1:64" hidden="1" outlineLevel="1">
      <c r="A557" s="9"/>
      <c r="B557" s="9"/>
      <c r="C557" s="44"/>
      <c r="D557" s="270">
        <f>Asset21</f>
        <v>0</v>
      </c>
      <c r="E557" s="9"/>
      <c r="F557" s="9"/>
      <c r="G557" s="201">
        <f>'Actual RAB roll forward'!G846</f>
        <v>0</v>
      </c>
      <c r="H557" s="111">
        <f>'Actual RAB roll forward'!H846</f>
        <v>0</v>
      </c>
      <c r="I557" s="111">
        <f>'Actual RAB roll forward'!I846</f>
        <v>0</v>
      </c>
      <c r="J557" s="111">
        <f>'Actual RAB roll forward'!J846</f>
        <v>0</v>
      </c>
      <c r="K557" s="111">
        <f>'Actual RAB roll forward'!K846</f>
        <v>0</v>
      </c>
      <c r="L557" s="111">
        <f>'Actual RAB roll forward'!L846</f>
        <v>0</v>
      </c>
      <c r="M557" s="111">
        <f>'Actual RAB roll forward'!M846</f>
        <v>0</v>
      </c>
      <c r="N557" s="111">
        <f>'Actual RAB roll forward'!N846</f>
        <v>0</v>
      </c>
      <c r="O557" s="111">
        <f>'Actual RAB roll forward'!O846</f>
        <v>0</v>
      </c>
      <c r="P557" s="111">
        <f>'Actual RAB roll forward'!P846</f>
        <v>0</v>
      </c>
      <c r="Q557" s="111">
        <f>'Actual RAB roll forward'!Q846</f>
        <v>0</v>
      </c>
      <c r="R557" s="29"/>
      <c r="S557" s="100"/>
      <c r="T557" s="100"/>
      <c r="U557" s="100"/>
      <c r="V557" s="100"/>
      <c r="W557" s="100"/>
      <c r="X557" s="100"/>
      <c r="Y557" s="100"/>
      <c r="Z557" s="100"/>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228"/>
      <c r="BE557" s="228"/>
      <c r="BF557" s="228"/>
      <c r="BG557" s="228"/>
      <c r="BH557" s="228"/>
      <c r="BI557" s="228"/>
      <c r="BJ557" s="228"/>
      <c r="BK557" s="221"/>
      <c r="BL557" s="221"/>
    </row>
    <row r="558" spans="1:64" hidden="1" outlineLevel="1">
      <c r="A558" s="9"/>
      <c r="B558" s="9"/>
      <c r="C558" s="44"/>
      <c r="D558" s="270">
        <f>Asset22</f>
        <v>0</v>
      </c>
      <c r="E558" s="9"/>
      <c r="F558" s="9"/>
      <c r="G558" s="201">
        <f>'Actual RAB roll forward'!G847</f>
        <v>0</v>
      </c>
      <c r="H558" s="111">
        <f>'Actual RAB roll forward'!H847</f>
        <v>0</v>
      </c>
      <c r="I558" s="111">
        <f>'Actual RAB roll forward'!I847</f>
        <v>0</v>
      </c>
      <c r="J558" s="111">
        <f>'Actual RAB roll forward'!J847</f>
        <v>0</v>
      </c>
      <c r="K558" s="111">
        <f>'Actual RAB roll forward'!K847</f>
        <v>0</v>
      </c>
      <c r="L558" s="111">
        <f>'Actual RAB roll forward'!L847</f>
        <v>0</v>
      </c>
      <c r="M558" s="111">
        <f>'Actual RAB roll forward'!M847</f>
        <v>0</v>
      </c>
      <c r="N558" s="111">
        <f>'Actual RAB roll forward'!N847</f>
        <v>0</v>
      </c>
      <c r="O558" s="111">
        <f>'Actual RAB roll forward'!O847</f>
        <v>0</v>
      </c>
      <c r="P558" s="111">
        <f>'Actual RAB roll forward'!P847</f>
        <v>0</v>
      </c>
      <c r="Q558" s="111">
        <f>'Actual RAB roll forward'!Q847</f>
        <v>0</v>
      </c>
      <c r="R558" s="29"/>
      <c r="S558" s="100"/>
      <c r="T558" s="100"/>
      <c r="U558" s="100"/>
      <c r="V558" s="100"/>
      <c r="W558" s="100"/>
      <c r="X558" s="100"/>
      <c r="Y558" s="100"/>
      <c r="Z558" s="100"/>
      <c r="AA558" s="228"/>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228"/>
      <c r="BE558" s="228"/>
      <c r="BF558" s="228"/>
      <c r="BG558" s="228"/>
      <c r="BH558" s="228"/>
      <c r="BI558" s="228"/>
      <c r="BJ558" s="228"/>
      <c r="BK558" s="221"/>
      <c r="BL558" s="221"/>
    </row>
    <row r="559" spans="1:64" hidden="1" outlineLevel="1">
      <c r="A559" s="9"/>
      <c r="B559" s="9"/>
      <c r="C559" s="44"/>
      <c r="D559" s="270">
        <f>Asset23</f>
        <v>0</v>
      </c>
      <c r="E559" s="9"/>
      <c r="F559" s="9"/>
      <c r="G559" s="201">
        <f>'Actual RAB roll forward'!G848</f>
        <v>0</v>
      </c>
      <c r="H559" s="111">
        <f>'Actual RAB roll forward'!H848</f>
        <v>0</v>
      </c>
      <c r="I559" s="111">
        <f>'Actual RAB roll forward'!I848</f>
        <v>0</v>
      </c>
      <c r="J559" s="111">
        <f>'Actual RAB roll forward'!J848</f>
        <v>0</v>
      </c>
      <c r="K559" s="111">
        <f>'Actual RAB roll forward'!K848</f>
        <v>0</v>
      </c>
      <c r="L559" s="111">
        <f>'Actual RAB roll forward'!L848</f>
        <v>0</v>
      </c>
      <c r="M559" s="111">
        <f>'Actual RAB roll forward'!M848</f>
        <v>0</v>
      </c>
      <c r="N559" s="111">
        <f>'Actual RAB roll forward'!N848</f>
        <v>0</v>
      </c>
      <c r="O559" s="111">
        <f>'Actual RAB roll forward'!O848</f>
        <v>0</v>
      </c>
      <c r="P559" s="111">
        <f>'Actual RAB roll forward'!P848</f>
        <v>0</v>
      </c>
      <c r="Q559" s="111">
        <f>'Actual RAB roll forward'!Q848</f>
        <v>0</v>
      </c>
      <c r="R559" s="29"/>
      <c r="S559" s="100"/>
      <c r="T559" s="100"/>
      <c r="U559" s="100"/>
      <c r="V559" s="100"/>
      <c r="W559" s="100"/>
      <c r="X559" s="100"/>
      <c r="Y559" s="100"/>
      <c r="Z559" s="100"/>
      <c r="AA559" s="228"/>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228"/>
      <c r="BE559" s="228"/>
      <c r="BF559" s="228"/>
      <c r="BG559" s="228"/>
      <c r="BH559" s="228"/>
      <c r="BI559" s="228"/>
      <c r="BJ559" s="228"/>
      <c r="BK559" s="221"/>
      <c r="BL559" s="221"/>
    </row>
    <row r="560" spans="1:64" hidden="1" outlineLevel="1">
      <c r="A560" s="9"/>
      <c r="B560" s="9"/>
      <c r="C560" s="44"/>
      <c r="D560" s="270">
        <f>Asset24</f>
        <v>0</v>
      </c>
      <c r="E560" s="9"/>
      <c r="F560" s="9"/>
      <c r="G560" s="201">
        <f>'Actual RAB roll forward'!G849</f>
        <v>0</v>
      </c>
      <c r="H560" s="111">
        <f>'Actual RAB roll forward'!H849</f>
        <v>0</v>
      </c>
      <c r="I560" s="111">
        <f>'Actual RAB roll forward'!I849</f>
        <v>0</v>
      </c>
      <c r="J560" s="111">
        <f>'Actual RAB roll forward'!J849</f>
        <v>0</v>
      </c>
      <c r="K560" s="111">
        <f>'Actual RAB roll forward'!K849</f>
        <v>0</v>
      </c>
      <c r="L560" s="111">
        <f>'Actual RAB roll forward'!L849</f>
        <v>0</v>
      </c>
      <c r="M560" s="111">
        <f>'Actual RAB roll forward'!M849</f>
        <v>0</v>
      </c>
      <c r="N560" s="111">
        <f>'Actual RAB roll forward'!N849</f>
        <v>0</v>
      </c>
      <c r="O560" s="111">
        <f>'Actual RAB roll forward'!O849</f>
        <v>0</v>
      </c>
      <c r="P560" s="111">
        <f>'Actual RAB roll forward'!P849</f>
        <v>0</v>
      </c>
      <c r="Q560" s="111">
        <f>'Actual RAB roll forward'!Q849</f>
        <v>0</v>
      </c>
      <c r="R560" s="29"/>
      <c r="S560" s="100"/>
      <c r="T560" s="100"/>
      <c r="U560" s="100"/>
      <c r="V560" s="100"/>
      <c r="W560" s="100"/>
      <c r="X560" s="100"/>
      <c r="Y560" s="100"/>
      <c r="Z560" s="100"/>
      <c r="AA560" s="228"/>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228"/>
      <c r="BE560" s="228"/>
      <c r="BF560" s="228"/>
      <c r="BG560" s="228"/>
      <c r="BH560" s="228"/>
      <c r="BI560" s="228"/>
      <c r="BJ560" s="228"/>
      <c r="BK560" s="221"/>
      <c r="BL560" s="221"/>
    </row>
    <row r="561" spans="1:64" hidden="1" outlineLevel="1">
      <c r="A561" s="9"/>
      <c r="B561" s="9"/>
      <c r="C561" s="44"/>
      <c r="D561" s="270">
        <f>Asset25</f>
        <v>0</v>
      </c>
      <c r="E561" s="9"/>
      <c r="F561" s="9"/>
      <c r="G561" s="201">
        <f>'Actual RAB roll forward'!G850</f>
        <v>0</v>
      </c>
      <c r="H561" s="111">
        <f>'Actual RAB roll forward'!H850</f>
        <v>0</v>
      </c>
      <c r="I561" s="111">
        <f>'Actual RAB roll forward'!I850</f>
        <v>0</v>
      </c>
      <c r="J561" s="111">
        <f>'Actual RAB roll forward'!J850</f>
        <v>0</v>
      </c>
      <c r="K561" s="111">
        <f>'Actual RAB roll forward'!K850</f>
        <v>0</v>
      </c>
      <c r="L561" s="111">
        <f>'Actual RAB roll forward'!L850</f>
        <v>0</v>
      </c>
      <c r="M561" s="111">
        <f>'Actual RAB roll forward'!M850</f>
        <v>0</v>
      </c>
      <c r="N561" s="111">
        <f>'Actual RAB roll forward'!N850</f>
        <v>0</v>
      </c>
      <c r="O561" s="111">
        <f>'Actual RAB roll forward'!O850</f>
        <v>0</v>
      </c>
      <c r="P561" s="111">
        <f>'Actual RAB roll forward'!P850</f>
        <v>0</v>
      </c>
      <c r="Q561" s="111">
        <f>'Actual RAB roll forward'!Q850</f>
        <v>0</v>
      </c>
      <c r="R561" s="29"/>
      <c r="S561" s="100"/>
      <c r="T561" s="100"/>
      <c r="U561" s="100"/>
      <c r="V561" s="100"/>
      <c r="W561" s="100"/>
      <c r="X561" s="100"/>
      <c r="Y561" s="100"/>
      <c r="Z561" s="100"/>
      <c r="AA561" s="228"/>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228"/>
      <c r="BE561" s="228"/>
      <c r="BF561" s="228"/>
      <c r="BG561" s="228"/>
      <c r="BH561" s="228"/>
      <c r="BI561" s="228"/>
      <c r="BJ561" s="228"/>
      <c r="BK561" s="221"/>
      <c r="BL561" s="221"/>
    </row>
    <row r="562" spans="1:64" hidden="1" outlineLevel="1">
      <c r="A562" s="9"/>
      <c r="B562" s="9"/>
      <c r="C562" s="44"/>
      <c r="D562" s="270">
        <f>Asset26</f>
        <v>0</v>
      </c>
      <c r="E562" s="9"/>
      <c r="F562" s="9"/>
      <c r="G562" s="201">
        <f>'Actual RAB roll forward'!G851</f>
        <v>0</v>
      </c>
      <c r="H562" s="111">
        <f>'Actual RAB roll forward'!H851</f>
        <v>0</v>
      </c>
      <c r="I562" s="111">
        <f>'Actual RAB roll forward'!I851</f>
        <v>0</v>
      </c>
      <c r="J562" s="111">
        <f>'Actual RAB roll forward'!J851</f>
        <v>0</v>
      </c>
      <c r="K562" s="111">
        <f>'Actual RAB roll forward'!K851</f>
        <v>0</v>
      </c>
      <c r="L562" s="111">
        <f>'Actual RAB roll forward'!L851</f>
        <v>0</v>
      </c>
      <c r="M562" s="111">
        <f>'Actual RAB roll forward'!M851</f>
        <v>0</v>
      </c>
      <c r="N562" s="111">
        <f>'Actual RAB roll forward'!N851</f>
        <v>0</v>
      </c>
      <c r="O562" s="111">
        <f>'Actual RAB roll forward'!O851</f>
        <v>0</v>
      </c>
      <c r="P562" s="111">
        <f>'Actual RAB roll forward'!P851</f>
        <v>0</v>
      </c>
      <c r="Q562" s="111">
        <f>'Actual RAB roll forward'!Q851</f>
        <v>0</v>
      </c>
      <c r="R562" s="29"/>
      <c r="S562" s="100"/>
      <c r="T562" s="100"/>
      <c r="U562" s="100"/>
      <c r="V562" s="100"/>
      <c r="W562" s="100"/>
      <c r="X562" s="100"/>
      <c r="Y562" s="100"/>
      <c r="Z562" s="100"/>
      <c r="AA562" s="228"/>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228"/>
      <c r="BE562" s="228"/>
      <c r="BF562" s="228"/>
      <c r="BG562" s="228"/>
      <c r="BH562" s="228"/>
      <c r="BI562" s="228"/>
      <c r="BJ562" s="228"/>
      <c r="BK562" s="221"/>
      <c r="BL562" s="221"/>
    </row>
    <row r="563" spans="1:64" hidden="1" outlineLevel="1">
      <c r="A563" s="9"/>
      <c r="B563" s="9"/>
      <c r="C563" s="44"/>
      <c r="D563" s="270">
        <f>Asset27</f>
        <v>0</v>
      </c>
      <c r="E563" s="9"/>
      <c r="F563" s="9"/>
      <c r="G563" s="201">
        <f>'Actual RAB roll forward'!G852</f>
        <v>0</v>
      </c>
      <c r="H563" s="111">
        <f>'Actual RAB roll forward'!H852</f>
        <v>0</v>
      </c>
      <c r="I563" s="111">
        <f>'Actual RAB roll forward'!I852</f>
        <v>0</v>
      </c>
      <c r="J563" s="111">
        <f>'Actual RAB roll forward'!J852</f>
        <v>0</v>
      </c>
      <c r="K563" s="111">
        <f>'Actual RAB roll forward'!K852</f>
        <v>0</v>
      </c>
      <c r="L563" s="111">
        <f>'Actual RAB roll forward'!L852</f>
        <v>0</v>
      </c>
      <c r="M563" s="111">
        <f>'Actual RAB roll forward'!M852</f>
        <v>0</v>
      </c>
      <c r="N563" s="111">
        <f>'Actual RAB roll forward'!N852</f>
        <v>0</v>
      </c>
      <c r="O563" s="111">
        <f>'Actual RAB roll forward'!O852</f>
        <v>0</v>
      </c>
      <c r="P563" s="111">
        <f>'Actual RAB roll forward'!P852</f>
        <v>0</v>
      </c>
      <c r="Q563" s="111">
        <f>'Actual RAB roll forward'!Q852</f>
        <v>0</v>
      </c>
      <c r="R563" s="29"/>
      <c r="S563" s="100"/>
      <c r="T563" s="100"/>
      <c r="U563" s="100"/>
      <c r="V563" s="100"/>
      <c r="W563" s="100"/>
      <c r="X563" s="100"/>
      <c r="Y563" s="100"/>
      <c r="Z563" s="100"/>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228"/>
      <c r="BE563" s="228"/>
      <c r="BF563" s="228"/>
      <c r="BG563" s="228"/>
      <c r="BH563" s="228"/>
      <c r="BI563" s="228"/>
      <c r="BJ563" s="228"/>
      <c r="BK563" s="221"/>
      <c r="BL563" s="221"/>
    </row>
    <row r="564" spans="1:64" hidden="1" outlineLevel="1">
      <c r="A564" s="9"/>
      <c r="B564" s="9"/>
      <c r="C564" s="44"/>
      <c r="D564" s="270">
        <f>Asset28</f>
        <v>0</v>
      </c>
      <c r="E564" s="9"/>
      <c r="F564" s="9"/>
      <c r="G564" s="201">
        <f>'Actual RAB roll forward'!G853</f>
        <v>0</v>
      </c>
      <c r="H564" s="111">
        <f>'Actual RAB roll forward'!H853</f>
        <v>0</v>
      </c>
      <c r="I564" s="111">
        <f>'Actual RAB roll forward'!I853</f>
        <v>0</v>
      </c>
      <c r="J564" s="111">
        <f>'Actual RAB roll forward'!J853</f>
        <v>0</v>
      </c>
      <c r="K564" s="111">
        <f>'Actual RAB roll forward'!K853</f>
        <v>0</v>
      </c>
      <c r="L564" s="111">
        <f>'Actual RAB roll forward'!L853</f>
        <v>0</v>
      </c>
      <c r="M564" s="111">
        <f>'Actual RAB roll forward'!M853</f>
        <v>0</v>
      </c>
      <c r="N564" s="111">
        <f>'Actual RAB roll forward'!N853</f>
        <v>0</v>
      </c>
      <c r="O564" s="111">
        <f>'Actual RAB roll forward'!O853</f>
        <v>0</v>
      </c>
      <c r="P564" s="111">
        <f>'Actual RAB roll forward'!P853</f>
        <v>0</v>
      </c>
      <c r="Q564" s="111">
        <f>'Actual RAB roll forward'!Q853</f>
        <v>0</v>
      </c>
      <c r="R564" s="29"/>
      <c r="S564" s="100"/>
      <c r="T564" s="100"/>
      <c r="U564" s="100"/>
      <c r="V564" s="100"/>
      <c r="W564" s="100"/>
      <c r="X564" s="100"/>
      <c r="Y564" s="100"/>
      <c r="Z564" s="100"/>
      <c r="AA564" s="228"/>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228"/>
      <c r="BE564" s="228"/>
      <c r="BF564" s="228"/>
      <c r="BG564" s="228"/>
      <c r="BH564" s="228"/>
      <c r="BI564" s="228"/>
      <c r="BJ564" s="228"/>
      <c r="BK564" s="221"/>
      <c r="BL564" s="221"/>
    </row>
    <row r="565" spans="1:64" hidden="1" outlineLevel="1">
      <c r="A565" s="9"/>
      <c r="B565" s="9"/>
      <c r="C565" s="44"/>
      <c r="D565" s="270">
        <f>Asset29</f>
        <v>0</v>
      </c>
      <c r="E565" s="9"/>
      <c r="F565" s="9"/>
      <c r="G565" s="201">
        <f>'Actual RAB roll forward'!G854</f>
        <v>0</v>
      </c>
      <c r="H565" s="111">
        <f>'Actual RAB roll forward'!H854</f>
        <v>0</v>
      </c>
      <c r="I565" s="111">
        <f>'Actual RAB roll forward'!I854</f>
        <v>0</v>
      </c>
      <c r="J565" s="111">
        <f>'Actual RAB roll forward'!J854</f>
        <v>0</v>
      </c>
      <c r="K565" s="111">
        <f>'Actual RAB roll forward'!K854</f>
        <v>0</v>
      </c>
      <c r="L565" s="111">
        <f>'Actual RAB roll forward'!L854</f>
        <v>0</v>
      </c>
      <c r="M565" s="111">
        <f>'Actual RAB roll forward'!M854</f>
        <v>0</v>
      </c>
      <c r="N565" s="111">
        <f>'Actual RAB roll forward'!N854</f>
        <v>0</v>
      </c>
      <c r="O565" s="111">
        <f>'Actual RAB roll forward'!O854</f>
        <v>0</v>
      </c>
      <c r="P565" s="111">
        <f>'Actual RAB roll forward'!P854</f>
        <v>0</v>
      </c>
      <c r="Q565" s="111">
        <f>'Actual RAB roll forward'!Q854</f>
        <v>0</v>
      </c>
      <c r="R565" s="29"/>
      <c r="S565" s="100"/>
      <c r="T565" s="100"/>
      <c r="U565" s="100"/>
      <c r="V565" s="100"/>
      <c r="W565" s="100"/>
      <c r="X565" s="100"/>
      <c r="Y565" s="100"/>
      <c r="Z565" s="100"/>
      <c r="AA565" s="228"/>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228"/>
      <c r="BE565" s="228"/>
      <c r="BF565" s="228"/>
      <c r="BG565" s="228"/>
      <c r="BH565" s="228"/>
      <c r="BI565" s="228"/>
      <c r="BJ565" s="228"/>
      <c r="BK565" s="221"/>
      <c r="BL565" s="221"/>
    </row>
    <row r="566" spans="1:64" hidden="1" outlineLevel="1">
      <c r="A566" s="9"/>
      <c r="B566" s="9"/>
      <c r="C566" s="44"/>
      <c r="D566" s="270">
        <f>Asset30</f>
        <v>0</v>
      </c>
      <c r="E566" s="9"/>
      <c r="F566" s="9"/>
      <c r="G566" s="201">
        <f>'Actual RAB roll forward'!G855</f>
        <v>0</v>
      </c>
      <c r="H566" s="111">
        <f>'Actual RAB roll forward'!H855</f>
        <v>0</v>
      </c>
      <c r="I566" s="111">
        <f>'Actual RAB roll forward'!I855</f>
        <v>0</v>
      </c>
      <c r="J566" s="111">
        <f>'Actual RAB roll forward'!J855</f>
        <v>0</v>
      </c>
      <c r="K566" s="111">
        <f>'Actual RAB roll forward'!K855</f>
        <v>0</v>
      </c>
      <c r="L566" s="111">
        <f>'Actual RAB roll forward'!L855</f>
        <v>0</v>
      </c>
      <c r="M566" s="111">
        <f>'Actual RAB roll forward'!M855</f>
        <v>0</v>
      </c>
      <c r="N566" s="111">
        <f>'Actual RAB roll forward'!N855</f>
        <v>0</v>
      </c>
      <c r="O566" s="111">
        <f>'Actual RAB roll forward'!O855</f>
        <v>0</v>
      </c>
      <c r="P566" s="111">
        <f>'Actual RAB roll forward'!P855</f>
        <v>0</v>
      </c>
      <c r="Q566" s="111">
        <f>'Actual RAB roll forward'!Q855</f>
        <v>0</v>
      </c>
      <c r="R566" s="29"/>
      <c r="S566" s="100"/>
      <c r="T566" s="100"/>
      <c r="U566" s="100"/>
      <c r="V566" s="100"/>
      <c r="W566" s="100"/>
      <c r="X566" s="100"/>
      <c r="Y566" s="100"/>
      <c r="Z566" s="100"/>
      <c r="AA566" s="228"/>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228"/>
      <c r="BE566" s="228"/>
      <c r="BF566" s="228"/>
      <c r="BG566" s="228"/>
      <c r="BH566" s="228"/>
      <c r="BI566" s="228"/>
      <c r="BJ566" s="228"/>
      <c r="BK566" s="221"/>
      <c r="BL566" s="221"/>
    </row>
    <row r="567" spans="1:64" collapsed="1">
      <c r="A567" s="9"/>
      <c r="B567" s="9"/>
      <c r="C567" s="44"/>
      <c r="D567" s="127"/>
      <c r="E567" s="9"/>
      <c r="F567" s="9"/>
      <c r="G567" s="210"/>
      <c r="H567" s="111"/>
      <c r="I567" s="111"/>
      <c r="J567" s="111"/>
      <c r="K567" s="111"/>
      <c r="L567" s="111"/>
      <c r="M567" s="111"/>
      <c r="N567" s="100"/>
      <c r="O567" s="29"/>
      <c r="P567" s="29"/>
      <c r="Q567" s="29"/>
      <c r="R567" s="29"/>
      <c r="S567" s="100"/>
      <c r="T567" s="100"/>
      <c r="U567" s="100"/>
      <c r="V567" s="100"/>
      <c r="W567" s="100"/>
      <c r="X567" s="100"/>
      <c r="Y567" s="100"/>
      <c r="Z567" s="100"/>
      <c r="AA567" s="228"/>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228"/>
      <c r="BE567" s="228"/>
      <c r="BF567" s="228"/>
      <c r="BG567" s="228"/>
      <c r="BH567" s="228"/>
      <c r="BI567" s="228"/>
      <c r="BJ567" s="228"/>
      <c r="BK567" s="221"/>
      <c r="BL567" s="221"/>
    </row>
    <row r="568" spans="1:64">
      <c r="A568" s="9"/>
      <c r="B568" s="9"/>
      <c r="C568" s="44" t="s">
        <v>49</v>
      </c>
      <c r="D568" s="113"/>
      <c r="E568" s="9"/>
      <c r="F568" s="9"/>
      <c r="G568" s="312">
        <f>SUM(G569:G598)</f>
        <v>57.55983069683036</v>
      </c>
      <c r="H568" s="35"/>
      <c r="I568" s="35"/>
      <c r="J568" s="35"/>
      <c r="K568" s="35"/>
      <c r="L568" s="35"/>
      <c r="M568" s="35"/>
      <c r="N568" s="100"/>
      <c r="O568" s="29"/>
      <c r="P568" s="29"/>
      <c r="Q568" s="29"/>
      <c r="R568" s="29"/>
      <c r="S568" s="100"/>
      <c r="T568" s="100"/>
      <c r="U568" s="100"/>
      <c r="V568" s="100"/>
      <c r="W568" s="100"/>
      <c r="X568" s="100"/>
      <c r="Y568" s="100"/>
      <c r="Z568" s="100"/>
      <c r="AA568" s="228"/>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228"/>
      <c r="BE568" s="228"/>
      <c r="BF568" s="228"/>
      <c r="BG568" s="228"/>
      <c r="BH568" s="228"/>
      <c r="BI568" s="228"/>
      <c r="BJ568" s="228"/>
      <c r="BK568" s="221"/>
      <c r="BL568" s="221"/>
    </row>
    <row r="569" spans="1:64" hidden="1" outlineLevel="1">
      <c r="A569" s="9"/>
      <c r="B569" s="9"/>
      <c r="C569" s="9"/>
      <c r="D569" s="270" t="str">
        <f>Asset1</f>
        <v>Secondary</v>
      </c>
      <c r="E569" s="9"/>
      <c r="F569" s="9"/>
      <c r="G569" s="204">
        <f>'Actual RAB roll forward'!G858</f>
        <v>-16.281207716143459</v>
      </c>
      <c r="H569" s="35"/>
      <c r="I569" s="35"/>
      <c r="J569" s="35"/>
      <c r="K569" s="35"/>
      <c r="L569" s="35"/>
      <c r="M569" s="35"/>
      <c r="N569" s="100"/>
      <c r="O569" s="29"/>
      <c r="P569" s="29"/>
      <c r="Q569" s="29"/>
      <c r="R569" s="29"/>
      <c r="S569" s="100"/>
      <c r="T569" s="100"/>
      <c r="U569" s="100"/>
      <c r="V569" s="100"/>
      <c r="W569" s="100"/>
      <c r="X569" s="100"/>
      <c r="Y569" s="100"/>
      <c r="Z569" s="100"/>
      <c r="AA569" s="228"/>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228"/>
      <c r="BE569" s="228"/>
      <c r="BF569" s="228"/>
      <c r="BG569" s="228"/>
      <c r="BH569" s="228"/>
      <c r="BI569" s="228"/>
      <c r="BJ569" s="228"/>
      <c r="BK569" s="221"/>
      <c r="BL569" s="221"/>
    </row>
    <row r="570" spans="1:64" hidden="1" outlineLevel="1">
      <c r="A570" s="9"/>
      <c r="B570" s="9"/>
      <c r="C570" s="44"/>
      <c r="D570" s="270" t="str">
        <f>Asset2</f>
        <v>Switchgear</v>
      </c>
      <c r="E570" s="9"/>
      <c r="F570" s="9"/>
      <c r="G570" s="204">
        <f>'Actual RAB roll forward'!G859</f>
        <v>15.455696168577855</v>
      </c>
      <c r="H570" s="35"/>
      <c r="I570" s="35"/>
      <c r="J570" s="35"/>
      <c r="K570" s="35"/>
      <c r="L570" s="35"/>
      <c r="M570" s="35"/>
      <c r="N570" s="100"/>
      <c r="O570" s="29"/>
      <c r="P570" s="29"/>
      <c r="Q570" s="29"/>
      <c r="R570" s="29"/>
      <c r="S570" s="100"/>
      <c r="T570" s="100"/>
      <c r="U570" s="100"/>
      <c r="V570" s="100"/>
      <c r="W570" s="100"/>
      <c r="X570" s="100"/>
      <c r="Y570" s="100"/>
      <c r="Z570" s="100"/>
      <c r="AA570" s="228"/>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228"/>
      <c r="BE570" s="228"/>
      <c r="BF570" s="228"/>
      <c r="BG570" s="228"/>
      <c r="BH570" s="228"/>
      <c r="BI570" s="228"/>
      <c r="BJ570" s="228"/>
      <c r="BK570" s="221"/>
      <c r="BL570" s="221"/>
    </row>
    <row r="571" spans="1:64" hidden="1" outlineLevel="1">
      <c r="A571" s="9"/>
      <c r="B571" s="9"/>
      <c r="C571" s="44"/>
      <c r="D571" s="270" t="str">
        <f>Asset3</f>
        <v>Transformers</v>
      </c>
      <c r="E571" s="9"/>
      <c r="F571" s="9"/>
      <c r="G571" s="204">
        <f>'Actual RAB roll forward'!G860</f>
        <v>0.9104404614822883</v>
      </c>
      <c r="H571" s="35"/>
      <c r="I571" s="35"/>
      <c r="J571" s="35"/>
      <c r="K571" s="35"/>
      <c r="L571" s="35"/>
      <c r="M571" s="35"/>
      <c r="N571" s="100"/>
      <c r="O571" s="29"/>
      <c r="P571" s="29"/>
      <c r="Q571" s="29"/>
      <c r="R571" s="29"/>
      <c r="S571" s="100"/>
      <c r="T571" s="100"/>
      <c r="U571" s="100"/>
      <c r="V571" s="100"/>
      <c r="W571" s="100"/>
      <c r="X571" s="100"/>
      <c r="Y571" s="100"/>
      <c r="Z571" s="100"/>
      <c r="AA571" s="228"/>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228"/>
      <c r="BE571" s="228"/>
      <c r="BF571" s="228"/>
      <c r="BG571" s="228"/>
      <c r="BH571" s="228"/>
      <c r="BI571" s="228"/>
      <c r="BJ571" s="228"/>
      <c r="BK571" s="221"/>
      <c r="BL571" s="221"/>
    </row>
    <row r="572" spans="1:64" hidden="1" outlineLevel="1">
      <c r="A572" s="9"/>
      <c r="B572" s="9"/>
      <c r="C572" s="44"/>
      <c r="D572" s="270" t="str">
        <f>Asset4</f>
        <v>Reactive</v>
      </c>
      <c r="E572" s="9"/>
      <c r="F572" s="9"/>
      <c r="G572" s="204">
        <f>'Actual RAB roll forward'!G861</f>
        <v>-4.7265766335035275</v>
      </c>
      <c r="H572" s="35"/>
      <c r="I572" s="35"/>
      <c r="J572" s="35"/>
      <c r="K572" s="35"/>
      <c r="L572" s="35"/>
      <c r="M572" s="35"/>
      <c r="N572" s="100"/>
      <c r="O572" s="29"/>
      <c r="P572" s="29"/>
      <c r="Q572" s="29"/>
      <c r="R572" s="29"/>
      <c r="S572" s="100"/>
      <c r="T572" s="100"/>
      <c r="U572" s="100"/>
      <c r="V572" s="100"/>
      <c r="W572" s="100"/>
      <c r="X572" s="100"/>
      <c r="Y572" s="100"/>
      <c r="Z572" s="100"/>
      <c r="AA572" s="228"/>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228"/>
      <c r="BE572" s="228"/>
      <c r="BF572" s="228"/>
      <c r="BG572" s="228"/>
      <c r="BH572" s="228"/>
      <c r="BI572" s="228"/>
      <c r="BJ572" s="228"/>
      <c r="BK572" s="221"/>
      <c r="BL572" s="221"/>
    </row>
    <row r="573" spans="1:64" hidden="1" outlineLevel="1">
      <c r="A573" s="9"/>
      <c r="B573" s="9"/>
      <c r="C573" s="44"/>
      <c r="D573" s="270" t="str">
        <f>Asset5</f>
        <v>Towers and Conductor</v>
      </c>
      <c r="E573" s="9"/>
      <c r="F573" s="9"/>
      <c r="G573" s="204">
        <f>'Actual RAB roll forward'!G862</f>
        <v>38.984171014791826</v>
      </c>
      <c r="H573" s="35"/>
      <c r="I573" s="35"/>
      <c r="J573" s="35"/>
      <c r="K573" s="35"/>
      <c r="L573" s="35"/>
      <c r="M573" s="35"/>
      <c r="N573" s="100"/>
      <c r="O573" s="29"/>
      <c r="P573" s="29"/>
      <c r="Q573" s="29"/>
      <c r="R573" s="29"/>
      <c r="S573" s="100"/>
      <c r="T573" s="100"/>
      <c r="U573" s="100"/>
      <c r="V573" s="100"/>
      <c r="W573" s="100"/>
      <c r="X573" s="100"/>
      <c r="Y573" s="100"/>
      <c r="Z573" s="100"/>
      <c r="AA573" s="228"/>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228"/>
      <c r="BE573" s="228"/>
      <c r="BF573" s="228"/>
      <c r="BG573" s="228"/>
      <c r="BH573" s="228"/>
      <c r="BI573" s="228"/>
      <c r="BJ573" s="228"/>
      <c r="BK573" s="221"/>
      <c r="BL573" s="221"/>
    </row>
    <row r="574" spans="1:64" hidden="1" outlineLevel="1">
      <c r="A574" s="9"/>
      <c r="B574" s="9"/>
      <c r="C574" s="44"/>
      <c r="D574" s="270" t="str">
        <f>Asset6</f>
        <v>Establishment</v>
      </c>
      <c r="E574" s="9"/>
      <c r="F574" s="9"/>
      <c r="G574" s="204">
        <f>'Actual RAB roll forward'!G863</f>
        <v>12.000040263973975</v>
      </c>
      <c r="H574" s="35"/>
      <c r="I574" s="35"/>
      <c r="J574" s="35"/>
      <c r="K574" s="35"/>
      <c r="L574" s="35"/>
      <c r="M574" s="35"/>
      <c r="N574" s="100"/>
      <c r="O574" s="29"/>
      <c r="P574" s="29"/>
      <c r="Q574" s="29"/>
      <c r="R574" s="29"/>
      <c r="S574" s="100"/>
      <c r="T574" s="100"/>
      <c r="U574" s="100"/>
      <c r="V574" s="100"/>
      <c r="W574" s="100"/>
      <c r="X574" s="100"/>
      <c r="Y574" s="100"/>
      <c r="Z574" s="100"/>
      <c r="AA574" s="228"/>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228"/>
      <c r="BE574" s="228"/>
      <c r="BF574" s="228"/>
      <c r="BG574" s="228"/>
      <c r="BH574" s="228"/>
      <c r="BI574" s="228"/>
      <c r="BJ574" s="228"/>
      <c r="BK574" s="221"/>
      <c r="BL574" s="221"/>
    </row>
    <row r="575" spans="1:64" hidden="1" outlineLevel="1">
      <c r="A575" s="9"/>
      <c r="B575" s="9"/>
      <c r="C575" s="44"/>
      <c r="D575" s="270" t="str">
        <f>Asset7</f>
        <v>Communications</v>
      </c>
      <c r="E575" s="9"/>
      <c r="F575" s="9"/>
      <c r="G575" s="204">
        <f>'Actual RAB roll forward'!G864</f>
        <v>-13.590356985680822</v>
      </c>
      <c r="H575" s="35"/>
      <c r="I575" s="35"/>
      <c r="J575" s="35"/>
      <c r="K575" s="35"/>
      <c r="L575" s="35"/>
      <c r="M575" s="35"/>
      <c r="N575" s="100"/>
      <c r="O575" s="29"/>
      <c r="P575" s="29"/>
      <c r="Q575" s="29"/>
      <c r="R575" s="29"/>
      <c r="S575" s="100"/>
      <c r="T575" s="100"/>
      <c r="U575" s="100"/>
      <c r="V575" s="100"/>
      <c r="W575" s="100"/>
      <c r="X575" s="100"/>
      <c r="Y575" s="100"/>
      <c r="Z575" s="100"/>
      <c r="AA575" s="228"/>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228"/>
      <c r="BE575" s="228"/>
      <c r="BF575" s="228"/>
      <c r="BG575" s="228"/>
      <c r="BH575" s="228"/>
      <c r="BI575" s="228"/>
      <c r="BJ575" s="228"/>
      <c r="BK575" s="221"/>
      <c r="BL575" s="221"/>
    </row>
    <row r="576" spans="1:64" hidden="1" outlineLevel="1">
      <c r="A576" s="9"/>
      <c r="B576" s="9"/>
      <c r="C576" s="44"/>
      <c r="D576" s="270" t="str">
        <f>Asset8</f>
        <v>Inventory</v>
      </c>
      <c r="E576" s="9"/>
      <c r="F576" s="9"/>
      <c r="G576" s="204">
        <f>'Actual RAB roll forward'!G865</f>
        <v>1.8185</v>
      </c>
      <c r="H576" s="35"/>
      <c r="I576" s="35"/>
      <c r="J576" s="35"/>
      <c r="K576" s="35"/>
      <c r="L576" s="35"/>
      <c r="M576" s="35"/>
      <c r="N576" s="100"/>
      <c r="O576" s="29"/>
      <c r="P576" s="29"/>
      <c r="Q576" s="29"/>
      <c r="R576" s="29"/>
      <c r="S576" s="100"/>
      <c r="T576" s="100"/>
      <c r="U576" s="100"/>
      <c r="V576" s="100"/>
      <c r="W576" s="100"/>
      <c r="X576" s="100"/>
      <c r="Y576" s="100"/>
      <c r="Z576" s="100"/>
      <c r="AA576" s="228"/>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228"/>
      <c r="BE576" s="228"/>
      <c r="BF576" s="228"/>
      <c r="BG576" s="228"/>
      <c r="BH576" s="228"/>
      <c r="BI576" s="228"/>
      <c r="BJ576" s="228"/>
      <c r="BK576" s="221"/>
      <c r="BL576" s="221"/>
    </row>
    <row r="577" spans="1:64" hidden="1" outlineLevel="1">
      <c r="A577" s="9"/>
      <c r="B577" s="9"/>
      <c r="C577" s="44"/>
      <c r="D577" s="270" t="str">
        <f>Asset9</f>
        <v>IT</v>
      </c>
      <c r="E577" s="9"/>
      <c r="F577" s="9"/>
      <c r="G577" s="204">
        <f>'Actual RAB roll forward'!G866</f>
        <v>15.693</v>
      </c>
      <c r="H577" s="35"/>
      <c r="I577" s="35"/>
      <c r="J577" s="35"/>
      <c r="K577" s="35"/>
      <c r="L577" s="35"/>
      <c r="M577" s="35"/>
      <c r="N577" s="100"/>
      <c r="O577" s="29"/>
      <c r="P577" s="29"/>
      <c r="Q577" s="29"/>
      <c r="R577" s="29"/>
      <c r="S577" s="100"/>
      <c r="T577" s="100"/>
      <c r="U577" s="100"/>
      <c r="V577" s="100"/>
      <c r="W577" s="100"/>
      <c r="X577" s="100"/>
      <c r="Y577" s="100"/>
      <c r="Z577" s="100"/>
      <c r="AA577" s="228"/>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228"/>
      <c r="BE577" s="228"/>
      <c r="BF577" s="228"/>
      <c r="BG577" s="228"/>
      <c r="BH577" s="228"/>
      <c r="BI577" s="228"/>
      <c r="BJ577" s="228"/>
      <c r="BK577" s="221"/>
      <c r="BL577" s="221"/>
    </row>
    <row r="578" spans="1:64" hidden="1" outlineLevel="1">
      <c r="A578" s="9"/>
      <c r="B578" s="9"/>
      <c r="C578" s="44"/>
      <c r="D578" s="270" t="str">
        <f>Asset10</f>
        <v>Vehicles</v>
      </c>
      <c r="E578" s="9"/>
      <c r="F578" s="9"/>
      <c r="G578" s="204">
        <f>'Actual RAB roll forward'!G867</f>
        <v>-2.4E-2</v>
      </c>
      <c r="H578" s="35"/>
      <c r="I578" s="35"/>
      <c r="J578" s="35"/>
      <c r="K578" s="35"/>
      <c r="L578" s="35"/>
      <c r="M578" s="35"/>
      <c r="N578" s="100"/>
      <c r="O578" s="29"/>
      <c r="P578" s="29"/>
      <c r="Q578" s="29"/>
      <c r="R578" s="29"/>
      <c r="S578" s="100"/>
      <c r="T578" s="100"/>
      <c r="U578" s="100"/>
      <c r="V578" s="100"/>
      <c r="W578" s="100"/>
      <c r="X578" s="100"/>
      <c r="Y578" s="100"/>
      <c r="Z578" s="100"/>
      <c r="AA578" s="228"/>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228"/>
      <c r="BE578" s="228"/>
      <c r="BF578" s="228"/>
      <c r="BG578" s="228"/>
      <c r="BH578" s="228"/>
      <c r="BI578" s="228"/>
      <c r="BJ578" s="228"/>
      <c r="BK578" s="221"/>
      <c r="BL578" s="221"/>
    </row>
    <row r="579" spans="1:64" hidden="1" outlineLevel="1">
      <c r="A579" s="9"/>
      <c r="B579" s="9"/>
      <c r="C579" s="44"/>
      <c r="D579" s="270" t="str">
        <f>Asset11</f>
        <v>other</v>
      </c>
      <c r="E579" s="9"/>
      <c r="F579" s="9"/>
      <c r="G579" s="204">
        <f>'Actual RAB roll forward'!G868</f>
        <v>5.681</v>
      </c>
      <c r="H579" s="35"/>
      <c r="I579" s="35"/>
      <c r="J579" s="35"/>
      <c r="K579" s="35"/>
      <c r="L579" s="35"/>
      <c r="M579" s="35"/>
      <c r="N579" s="100"/>
      <c r="O579" s="29"/>
      <c r="P579" s="29"/>
      <c r="Q579" s="29"/>
      <c r="R579" s="29"/>
      <c r="S579" s="100"/>
      <c r="T579" s="100"/>
      <c r="U579" s="100"/>
      <c r="V579" s="100"/>
      <c r="W579" s="100"/>
      <c r="X579" s="100"/>
      <c r="Y579" s="100"/>
      <c r="Z579" s="100"/>
      <c r="AA579" s="228"/>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228"/>
      <c r="BE579" s="228"/>
      <c r="BF579" s="228"/>
      <c r="BG579" s="228"/>
      <c r="BH579" s="228"/>
      <c r="BI579" s="228"/>
      <c r="BJ579" s="228"/>
      <c r="BK579" s="221"/>
      <c r="BL579" s="221"/>
    </row>
    <row r="580" spans="1:64" hidden="1" outlineLevel="1">
      <c r="A580" s="9"/>
      <c r="B580" s="9"/>
      <c r="C580" s="44"/>
      <c r="D580" s="270" t="str">
        <f>Asset12</f>
        <v>premises</v>
      </c>
      <c r="E580" s="9"/>
      <c r="F580" s="9"/>
      <c r="G580" s="204">
        <f>'Actual RAB roll forward'!G869</f>
        <v>4.0469999999999997</v>
      </c>
      <c r="H580" s="35"/>
      <c r="I580" s="35"/>
      <c r="J580" s="35"/>
      <c r="K580" s="35"/>
      <c r="L580" s="35"/>
      <c r="M580" s="35"/>
      <c r="N580" s="100"/>
      <c r="O580" s="29"/>
      <c r="P580" s="29"/>
      <c r="Q580" s="29"/>
      <c r="R580" s="29"/>
      <c r="S580" s="100"/>
      <c r="T580" s="100"/>
      <c r="U580" s="100"/>
      <c r="V580" s="100"/>
      <c r="W580" s="100"/>
      <c r="X580" s="100"/>
      <c r="Y580" s="100"/>
      <c r="Z580" s="100"/>
      <c r="AA580" s="228"/>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228"/>
      <c r="BE580" s="228"/>
      <c r="BF580" s="228"/>
      <c r="BG580" s="228"/>
      <c r="BH580" s="228"/>
      <c r="BI580" s="228"/>
      <c r="BJ580" s="228"/>
      <c r="BK580" s="221"/>
      <c r="BL580" s="221"/>
    </row>
    <row r="581" spans="1:64" hidden="1" outlineLevel="1">
      <c r="A581" s="9"/>
      <c r="B581" s="9"/>
      <c r="C581" s="44"/>
      <c r="D581" s="270" t="str">
        <f>Asset13</f>
        <v>Land</v>
      </c>
      <c r="E581" s="9"/>
      <c r="F581" s="9"/>
      <c r="G581" s="204">
        <f>'Actual RAB roll forward'!G870</f>
        <v>-2.4674295714323651</v>
      </c>
      <c r="H581" s="35"/>
      <c r="I581" s="35"/>
      <c r="J581" s="35"/>
      <c r="K581" s="35"/>
      <c r="L581" s="35"/>
      <c r="M581" s="35"/>
      <c r="N581" s="100"/>
      <c r="O581" s="29"/>
      <c r="P581" s="29"/>
      <c r="Q581" s="29"/>
      <c r="R581" s="29"/>
      <c r="S581" s="100"/>
      <c r="T581" s="100"/>
      <c r="U581" s="100"/>
      <c r="V581" s="100"/>
      <c r="W581" s="100"/>
      <c r="X581" s="100"/>
      <c r="Y581" s="100"/>
      <c r="Z581" s="100"/>
      <c r="AA581" s="228"/>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228"/>
      <c r="BE581" s="228"/>
      <c r="BF581" s="228"/>
      <c r="BG581" s="228"/>
      <c r="BH581" s="228"/>
      <c r="BI581" s="228"/>
      <c r="BJ581" s="228"/>
      <c r="BK581" s="221"/>
      <c r="BL581" s="221"/>
    </row>
    <row r="582" spans="1:64" hidden="1" outlineLevel="1">
      <c r="A582" s="9"/>
      <c r="B582" s="9"/>
      <c r="C582" s="44"/>
      <c r="D582" s="270" t="str">
        <f>Asset14</f>
        <v>Easements</v>
      </c>
      <c r="E582" s="9"/>
      <c r="F582" s="9"/>
      <c r="G582" s="204">
        <f>'Actual RAB roll forward'!G871</f>
        <v>5.9553694764592276E-2</v>
      </c>
      <c r="H582" s="35"/>
      <c r="I582" s="35"/>
      <c r="J582" s="35"/>
      <c r="K582" s="35"/>
      <c r="L582" s="35"/>
      <c r="M582" s="35"/>
      <c r="N582" s="100"/>
      <c r="O582" s="29"/>
      <c r="P582" s="29"/>
      <c r="Q582" s="29"/>
      <c r="R582" s="29"/>
      <c r="S582" s="100"/>
      <c r="T582" s="100"/>
      <c r="U582" s="100"/>
      <c r="V582" s="100"/>
      <c r="W582" s="100"/>
      <c r="X582" s="100"/>
      <c r="Y582" s="100"/>
      <c r="Z582" s="100"/>
      <c r="AA582" s="228"/>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228"/>
      <c r="BE582" s="228"/>
      <c r="BF582" s="228"/>
      <c r="BG582" s="228"/>
      <c r="BH582" s="228"/>
      <c r="BI582" s="228"/>
      <c r="BJ582" s="228"/>
      <c r="BK582" s="221"/>
      <c r="BL582" s="221"/>
    </row>
    <row r="583" spans="1:64" hidden="1" outlineLevel="1">
      <c r="A583" s="9"/>
      <c r="B583" s="9"/>
      <c r="C583" s="44"/>
      <c r="D583" s="270">
        <f>Asset15</f>
        <v>0</v>
      </c>
      <c r="E583" s="9"/>
      <c r="F583" s="9"/>
      <c r="G583" s="204">
        <f>'Actual RAB roll forward'!G872</f>
        <v>0</v>
      </c>
      <c r="H583" s="35"/>
      <c r="I583" s="35"/>
      <c r="J583" s="35"/>
      <c r="K583" s="35"/>
      <c r="L583" s="35"/>
      <c r="M583" s="35"/>
      <c r="N583" s="100"/>
      <c r="O583" s="29"/>
      <c r="P583" s="29"/>
      <c r="Q583" s="29"/>
      <c r="R583" s="29"/>
      <c r="S583" s="100"/>
      <c r="T583" s="100"/>
      <c r="U583" s="100"/>
      <c r="V583" s="100"/>
      <c r="W583" s="100"/>
      <c r="X583" s="100"/>
      <c r="Y583" s="100"/>
      <c r="Z583" s="100"/>
      <c r="AA583" s="228"/>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228"/>
      <c r="BE583" s="228"/>
      <c r="BF583" s="228"/>
      <c r="BG583" s="228"/>
      <c r="BH583" s="228"/>
      <c r="BI583" s="228"/>
      <c r="BJ583" s="228"/>
      <c r="BK583" s="221"/>
      <c r="BL583" s="221"/>
    </row>
    <row r="584" spans="1:64" hidden="1" outlineLevel="1">
      <c r="A584" s="9"/>
      <c r="B584" s="9"/>
      <c r="C584" s="44"/>
      <c r="D584" s="270">
        <f>Asset16</f>
        <v>0</v>
      </c>
      <c r="E584" s="9"/>
      <c r="F584" s="9"/>
      <c r="G584" s="204">
        <f>'Actual RAB roll forward'!G873</f>
        <v>0</v>
      </c>
      <c r="H584" s="35"/>
      <c r="I584" s="35"/>
      <c r="J584" s="35"/>
      <c r="K584" s="35"/>
      <c r="L584" s="35"/>
      <c r="M584" s="35"/>
      <c r="N584" s="100"/>
      <c r="O584" s="29"/>
      <c r="P584" s="29"/>
      <c r="Q584" s="29"/>
      <c r="R584" s="29"/>
      <c r="S584" s="100"/>
      <c r="T584" s="100"/>
      <c r="U584" s="100"/>
      <c r="V584" s="100"/>
      <c r="W584" s="100"/>
      <c r="X584" s="100"/>
      <c r="Y584" s="100"/>
      <c r="Z584" s="100"/>
      <c r="AA584" s="228"/>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228"/>
      <c r="BE584" s="228"/>
      <c r="BF584" s="228"/>
      <c r="BG584" s="228"/>
      <c r="BH584" s="228"/>
      <c r="BI584" s="228"/>
      <c r="BJ584" s="228"/>
      <c r="BK584" s="221"/>
      <c r="BL584" s="221"/>
    </row>
    <row r="585" spans="1:64" hidden="1" outlineLevel="1">
      <c r="A585" s="9"/>
      <c r="B585" s="9"/>
      <c r="C585" s="44"/>
      <c r="D585" s="270">
        <f>Asset17</f>
        <v>0</v>
      </c>
      <c r="E585" s="9"/>
      <c r="F585" s="9"/>
      <c r="G585" s="204">
        <f>'Actual RAB roll forward'!G874</f>
        <v>0</v>
      </c>
      <c r="H585" s="35"/>
      <c r="I585" s="35"/>
      <c r="J585" s="35"/>
      <c r="K585" s="35"/>
      <c r="L585" s="35"/>
      <c r="M585" s="35"/>
      <c r="N585" s="100"/>
      <c r="O585" s="29"/>
      <c r="P585" s="29"/>
      <c r="Q585" s="29"/>
      <c r="R585" s="29"/>
      <c r="S585" s="100"/>
      <c r="T585" s="100"/>
      <c r="U585" s="100"/>
      <c r="V585" s="100"/>
      <c r="W585" s="100"/>
      <c r="X585" s="100"/>
      <c r="Y585" s="100"/>
      <c r="Z585" s="100"/>
      <c r="AA585" s="228"/>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228"/>
      <c r="BE585" s="228"/>
      <c r="BF585" s="228"/>
      <c r="BG585" s="228"/>
      <c r="BH585" s="228"/>
      <c r="BI585" s="228"/>
      <c r="BJ585" s="228"/>
      <c r="BK585" s="221"/>
      <c r="BL585" s="221"/>
    </row>
    <row r="586" spans="1:64" hidden="1" outlineLevel="1">
      <c r="A586" s="9"/>
      <c r="B586" s="9"/>
      <c r="C586" s="44"/>
      <c r="D586" s="270">
        <f>Asset18</f>
        <v>0</v>
      </c>
      <c r="E586" s="9"/>
      <c r="F586" s="9"/>
      <c r="G586" s="204">
        <f>'Actual RAB roll forward'!G875</f>
        <v>0</v>
      </c>
      <c r="H586" s="35"/>
      <c r="I586" s="35"/>
      <c r="J586" s="35"/>
      <c r="K586" s="35"/>
      <c r="L586" s="35"/>
      <c r="M586" s="35"/>
      <c r="N586" s="100"/>
      <c r="O586" s="29"/>
      <c r="P586" s="29"/>
      <c r="Q586" s="29"/>
      <c r="R586" s="29"/>
      <c r="S586" s="100"/>
      <c r="T586" s="100"/>
      <c r="U586" s="100"/>
      <c r="V586" s="100"/>
      <c r="W586" s="100"/>
      <c r="X586" s="100"/>
      <c r="Y586" s="100"/>
      <c r="Z586" s="100"/>
      <c r="AA586" s="228"/>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228"/>
      <c r="BE586" s="228"/>
      <c r="BF586" s="228"/>
      <c r="BG586" s="228"/>
      <c r="BH586" s="228"/>
      <c r="BI586" s="228"/>
      <c r="BJ586" s="228"/>
      <c r="BK586" s="221"/>
      <c r="BL586" s="221"/>
    </row>
    <row r="587" spans="1:64" hidden="1" outlineLevel="1">
      <c r="A587" s="9"/>
      <c r="B587" s="9"/>
      <c r="C587" s="44"/>
      <c r="D587" s="270">
        <f>Asset19</f>
        <v>0</v>
      </c>
      <c r="E587" s="9"/>
      <c r="F587" s="9"/>
      <c r="G587" s="204">
        <f>'Actual RAB roll forward'!G876</f>
        <v>0</v>
      </c>
      <c r="H587" s="35"/>
      <c r="I587" s="35"/>
      <c r="J587" s="35"/>
      <c r="K587" s="35"/>
      <c r="L587" s="35"/>
      <c r="M587" s="35"/>
      <c r="N587" s="100"/>
      <c r="O587" s="29"/>
      <c r="P587" s="29"/>
      <c r="Q587" s="29"/>
      <c r="R587" s="29"/>
      <c r="S587" s="100"/>
      <c r="T587" s="100"/>
      <c r="U587" s="100"/>
      <c r="V587" s="100"/>
      <c r="W587" s="100"/>
      <c r="X587" s="100"/>
      <c r="Y587" s="100"/>
      <c r="Z587" s="100"/>
      <c r="AA587" s="228"/>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228"/>
      <c r="BE587" s="228"/>
      <c r="BF587" s="228"/>
      <c r="BG587" s="228"/>
      <c r="BH587" s="228"/>
      <c r="BI587" s="228"/>
      <c r="BJ587" s="228"/>
      <c r="BK587" s="221"/>
      <c r="BL587" s="221"/>
    </row>
    <row r="588" spans="1:64" hidden="1" outlineLevel="1">
      <c r="A588" s="9"/>
      <c r="B588" s="9"/>
      <c r="C588" s="44"/>
      <c r="D588" s="270">
        <f>Asset20</f>
        <v>0</v>
      </c>
      <c r="E588" s="9"/>
      <c r="F588" s="9"/>
      <c r="G588" s="204">
        <f>'Actual RAB roll forward'!G877</f>
        <v>0</v>
      </c>
      <c r="H588" s="35"/>
      <c r="I588" s="35"/>
      <c r="J588" s="35"/>
      <c r="K588" s="35"/>
      <c r="L588" s="35"/>
      <c r="M588" s="35"/>
      <c r="N588" s="100"/>
      <c r="O588" s="29"/>
      <c r="P588" s="29"/>
      <c r="Q588" s="29"/>
      <c r="R588" s="29"/>
      <c r="S588" s="100"/>
      <c r="T588" s="100"/>
      <c r="U588" s="100"/>
      <c r="V588" s="100"/>
      <c r="W588" s="100"/>
      <c r="X588" s="100"/>
      <c r="Y588" s="100"/>
      <c r="Z588" s="100"/>
      <c r="AA588" s="228"/>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228"/>
      <c r="BE588" s="228"/>
      <c r="BF588" s="228"/>
      <c r="BG588" s="228"/>
      <c r="BH588" s="228"/>
      <c r="BI588" s="228"/>
      <c r="BJ588" s="228"/>
      <c r="BK588" s="221"/>
      <c r="BL588" s="221"/>
    </row>
    <row r="589" spans="1:64" hidden="1" outlineLevel="1">
      <c r="A589" s="9"/>
      <c r="B589" s="9"/>
      <c r="C589" s="44"/>
      <c r="D589" s="270">
        <f>Asset21</f>
        <v>0</v>
      </c>
      <c r="E589" s="9"/>
      <c r="F589" s="9"/>
      <c r="G589" s="204">
        <f>'Actual RAB roll forward'!G878</f>
        <v>0</v>
      </c>
      <c r="H589" s="35"/>
      <c r="I589" s="35"/>
      <c r="J589" s="35"/>
      <c r="K589" s="35"/>
      <c r="L589" s="35"/>
      <c r="M589" s="35"/>
      <c r="N589" s="100"/>
      <c r="O589" s="29"/>
      <c r="P589" s="29"/>
      <c r="Q589" s="29"/>
      <c r="R589" s="29"/>
      <c r="S589" s="100"/>
      <c r="T589" s="100"/>
      <c r="U589" s="100"/>
      <c r="V589" s="100"/>
      <c r="W589" s="100"/>
      <c r="X589" s="100"/>
      <c r="Y589" s="100"/>
      <c r="Z589" s="100"/>
      <c r="AA589" s="228"/>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228"/>
      <c r="BE589" s="228"/>
      <c r="BF589" s="228"/>
      <c r="BG589" s="228"/>
      <c r="BH589" s="228"/>
      <c r="BI589" s="228"/>
      <c r="BJ589" s="228"/>
      <c r="BK589" s="221"/>
      <c r="BL589" s="221"/>
    </row>
    <row r="590" spans="1:64" hidden="1" outlineLevel="1">
      <c r="A590" s="9"/>
      <c r="B590" s="9"/>
      <c r="C590" s="44"/>
      <c r="D590" s="270">
        <f>Asset22</f>
        <v>0</v>
      </c>
      <c r="E590" s="9"/>
      <c r="F590" s="9"/>
      <c r="G590" s="204">
        <f>'Actual RAB roll forward'!G879</f>
        <v>0</v>
      </c>
      <c r="H590" s="35"/>
      <c r="I590" s="35"/>
      <c r="J590" s="35"/>
      <c r="K590" s="35"/>
      <c r="L590" s="35"/>
      <c r="M590" s="35"/>
      <c r="N590" s="100"/>
      <c r="O590" s="29"/>
      <c r="P590" s="29"/>
      <c r="Q590" s="29"/>
      <c r="R590" s="29"/>
      <c r="S590" s="100"/>
      <c r="T590" s="100"/>
      <c r="U590" s="100"/>
      <c r="V590" s="100"/>
      <c r="W590" s="100"/>
      <c r="X590" s="100"/>
      <c r="Y590" s="100"/>
      <c r="Z590" s="100"/>
      <c r="AA590" s="228"/>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228"/>
      <c r="BE590" s="228"/>
      <c r="BF590" s="228"/>
      <c r="BG590" s="228"/>
      <c r="BH590" s="228"/>
      <c r="BI590" s="228"/>
      <c r="BJ590" s="228"/>
      <c r="BK590" s="221"/>
      <c r="BL590" s="221"/>
    </row>
    <row r="591" spans="1:64" hidden="1" outlineLevel="1">
      <c r="A591" s="9"/>
      <c r="B591" s="9"/>
      <c r="C591" s="44"/>
      <c r="D591" s="270">
        <f>Asset23</f>
        <v>0</v>
      </c>
      <c r="E591" s="9"/>
      <c r="F591" s="9"/>
      <c r="G591" s="204">
        <f>'Actual RAB roll forward'!G880</f>
        <v>0</v>
      </c>
      <c r="H591" s="35"/>
      <c r="I591" s="35"/>
      <c r="J591" s="35"/>
      <c r="K591" s="35"/>
      <c r="L591" s="35"/>
      <c r="M591" s="35"/>
      <c r="N591" s="100"/>
      <c r="O591" s="29"/>
      <c r="P591" s="29"/>
      <c r="Q591" s="29"/>
      <c r="R591" s="29"/>
      <c r="S591" s="100"/>
      <c r="T591" s="100"/>
      <c r="U591" s="100"/>
      <c r="V591" s="100"/>
      <c r="W591" s="100"/>
      <c r="X591" s="100"/>
      <c r="Y591" s="100"/>
      <c r="Z591" s="100"/>
      <c r="AA591" s="228"/>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228"/>
      <c r="BE591" s="228"/>
      <c r="BF591" s="228"/>
      <c r="BG591" s="228"/>
      <c r="BH591" s="228"/>
      <c r="BI591" s="228"/>
      <c r="BJ591" s="228"/>
      <c r="BK591" s="221"/>
      <c r="BL591" s="221"/>
    </row>
    <row r="592" spans="1:64" hidden="1" outlineLevel="1">
      <c r="A592" s="9"/>
      <c r="B592" s="9"/>
      <c r="C592" s="44"/>
      <c r="D592" s="270">
        <f>Asset24</f>
        <v>0</v>
      </c>
      <c r="E592" s="9"/>
      <c r="F592" s="9"/>
      <c r="G592" s="204">
        <f>'Actual RAB roll forward'!G881</f>
        <v>0</v>
      </c>
      <c r="H592" s="35"/>
      <c r="I592" s="35"/>
      <c r="J592" s="35"/>
      <c r="K592" s="35"/>
      <c r="L592" s="35"/>
      <c r="M592" s="35"/>
      <c r="N592" s="100"/>
      <c r="O592" s="29"/>
      <c r="P592" s="29"/>
      <c r="Q592" s="29"/>
      <c r="R592" s="29"/>
      <c r="S592" s="100"/>
      <c r="T592" s="100"/>
      <c r="U592" s="100"/>
      <c r="V592" s="100"/>
      <c r="W592" s="100"/>
      <c r="X592" s="100"/>
      <c r="Y592" s="100"/>
      <c r="Z592" s="100"/>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228"/>
      <c r="BE592" s="228"/>
      <c r="BF592" s="228"/>
      <c r="BG592" s="228"/>
      <c r="BH592" s="228"/>
      <c r="BI592" s="228"/>
      <c r="BJ592" s="228"/>
      <c r="BK592" s="221"/>
      <c r="BL592" s="221"/>
    </row>
    <row r="593" spans="1:64" hidden="1" outlineLevel="1">
      <c r="A593" s="9"/>
      <c r="B593" s="9"/>
      <c r="C593" s="44"/>
      <c r="D593" s="270">
        <f>Asset25</f>
        <v>0</v>
      </c>
      <c r="E593" s="9"/>
      <c r="F593" s="9"/>
      <c r="G593" s="204">
        <f>'Actual RAB roll forward'!G882</f>
        <v>0</v>
      </c>
      <c r="H593" s="35"/>
      <c r="I593" s="35"/>
      <c r="J593" s="35"/>
      <c r="K593" s="35"/>
      <c r="L593" s="35"/>
      <c r="M593" s="35"/>
      <c r="N593" s="100"/>
      <c r="O593" s="29"/>
      <c r="P593" s="29"/>
      <c r="Q593" s="29"/>
      <c r="R593" s="29"/>
      <c r="S593" s="100"/>
      <c r="T593" s="100"/>
      <c r="U593" s="100"/>
      <c r="V593" s="100"/>
      <c r="W593" s="100"/>
      <c r="X593" s="100"/>
      <c r="Y593" s="100"/>
      <c r="Z593" s="100"/>
      <c r="AA593" s="228"/>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228"/>
      <c r="BE593" s="228"/>
      <c r="BF593" s="228"/>
      <c r="BG593" s="228"/>
      <c r="BH593" s="228"/>
      <c r="BI593" s="228"/>
      <c r="BJ593" s="228"/>
      <c r="BK593" s="221"/>
      <c r="BL593" s="221"/>
    </row>
    <row r="594" spans="1:64" hidden="1" outlineLevel="1">
      <c r="A594" s="9"/>
      <c r="B594" s="9"/>
      <c r="C594" s="44"/>
      <c r="D594" s="270">
        <f>Asset26</f>
        <v>0</v>
      </c>
      <c r="E594" s="9"/>
      <c r="F594" s="9"/>
      <c r="G594" s="204">
        <f>'Actual RAB roll forward'!G883</f>
        <v>0</v>
      </c>
      <c r="H594" s="35"/>
      <c r="I594" s="35"/>
      <c r="J594" s="35"/>
      <c r="K594" s="35"/>
      <c r="L594" s="35"/>
      <c r="M594" s="35"/>
      <c r="N594" s="100"/>
      <c r="O594" s="29"/>
      <c r="P594" s="29"/>
      <c r="Q594" s="29"/>
      <c r="R594" s="29"/>
      <c r="S594" s="100"/>
      <c r="T594" s="100"/>
      <c r="U594" s="100"/>
      <c r="V594" s="100"/>
      <c r="W594" s="100"/>
      <c r="X594" s="100"/>
      <c r="Y594" s="100"/>
      <c r="Z594" s="100"/>
      <c r="AA594" s="228"/>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228"/>
      <c r="BE594" s="228"/>
      <c r="BF594" s="228"/>
      <c r="BG594" s="228"/>
      <c r="BH594" s="228"/>
      <c r="BI594" s="228"/>
      <c r="BJ594" s="228"/>
      <c r="BK594" s="221"/>
      <c r="BL594" s="221"/>
    </row>
    <row r="595" spans="1:64" hidden="1" outlineLevel="1">
      <c r="A595" s="9"/>
      <c r="B595" s="9"/>
      <c r="C595" s="44"/>
      <c r="D595" s="270">
        <f>Asset27</f>
        <v>0</v>
      </c>
      <c r="E595" s="9"/>
      <c r="F595" s="9"/>
      <c r="G595" s="204">
        <f>'Actual RAB roll forward'!G884</f>
        <v>0</v>
      </c>
      <c r="H595" s="35"/>
      <c r="I595" s="35"/>
      <c r="J595" s="35"/>
      <c r="K595" s="35"/>
      <c r="L595" s="35"/>
      <c r="M595" s="35"/>
      <c r="N595" s="100"/>
      <c r="O595" s="29"/>
      <c r="P595" s="29"/>
      <c r="Q595" s="29"/>
      <c r="R595" s="29"/>
      <c r="S595" s="100"/>
      <c r="T595" s="100"/>
      <c r="U595" s="100"/>
      <c r="V595" s="100"/>
      <c r="W595" s="100"/>
      <c r="X595" s="100"/>
      <c r="Y595" s="100"/>
      <c r="Z595" s="100"/>
      <c r="AA595" s="228"/>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228"/>
      <c r="BE595" s="228"/>
      <c r="BF595" s="228"/>
      <c r="BG595" s="228"/>
      <c r="BH595" s="228"/>
      <c r="BI595" s="228"/>
      <c r="BJ595" s="228"/>
      <c r="BK595" s="221"/>
      <c r="BL595" s="221"/>
    </row>
    <row r="596" spans="1:64" hidden="1" outlineLevel="1">
      <c r="A596" s="9"/>
      <c r="B596" s="9"/>
      <c r="C596" s="44"/>
      <c r="D596" s="270">
        <f>Asset28</f>
        <v>0</v>
      </c>
      <c r="E596" s="9"/>
      <c r="F596" s="9"/>
      <c r="G596" s="204">
        <f>'Actual RAB roll forward'!G885</f>
        <v>0</v>
      </c>
      <c r="H596" s="35"/>
      <c r="I596" s="35"/>
      <c r="J596" s="35"/>
      <c r="K596" s="35"/>
      <c r="L596" s="35"/>
      <c r="M596" s="35"/>
      <c r="N596" s="100"/>
      <c r="O596" s="29"/>
      <c r="P596" s="29"/>
      <c r="Q596" s="29"/>
      <c r="R596" s="29"/>
      <c r="S596" s="100"/>
      <c r="T596" s="100"/>
      <c r="U596" s="100"/>
      <c r="V596" s="100"/>
      <c r="W596" s="100"/>
      <c r="X596" s="100"/>
      <c r="Y596" s="100"/>
      <c r="Z596" s="100"/>
      <c r="AA596" s="228"/>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228"/>
      <c r="BE596" s="228"/>
      <c r="BF596" s="228"/>
      <c r="BG596" s="228"/>
      <c r="BH596" s="228"/>
      <c r="BI596" s="228"/>
      <c r="BJ596" s="228"/>
      <c r="BK596" s="221"/>
      <c r="BL596" s="221"/>
    </row>
    <row r="597" spans="1:64" hidden="1" outlineLevel="1">
      <c r="A597" s="9"/>
      <c r="B597" s="9"/>
      <c r="C597" s="44"/>
      <c r="D597" s="270">
        <f>Asset29</f>
        <v>0</v>
      </c>
      <c r="E597" s="9"/>
      <c r="F597" s="9"/>
      <c r="G597" s="204">
        <f>'Actual RAB roll forward'!G886</f>
        <v>0</v>
      </c>
      <c r="H597" s="35"/>
      <c r="I597" s="35"/>
      <c r="J597" s="35"/>
      <c r="K597" s="35"/>
      <c r="L597" s="35"/>
      <c r="M597" s="35"/>
      <c r="N597" s="100"/>
      <c r="O597" s="29"/>
      <c r="P597" s="29"/>
      <c r="Q597" s="29"/>
      <c r="R597" s="29"/>
      <c r="S597" s="100"/>
      <c r="T597" s="100"/>
      <c r="U597" s="100"/>
      <c r="V597" s="100"/>
      <c r="W597" s="100"/>
      <c r="X597" s="100"/>
      <c r="Y597" s="100"/>
      <c r="Z597" s="100"/>
      <c r="AA597" s="228"/>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228"/>
      <c r="BE597" s="228"/>
      <c r="BF597" s="228"/>
      <c r="BG597" s="228"/>
      <c r="BH597" s="228"/>
      <c r="BI597" s="228"/>
      <c r="BJ597" s="228"/>
      <c r="BK597" s="221"/>
      <c r="BL597" s="221"/>
    </row>
    <row r="598" spans="1:64" hidden="1" outlineLevel="1">
      <c r="A598" s="9"/>
      <c r="B598" s="9"/>
      <c r="C598" s="44"/>
      <c r="D598" s="270">
        <f>Asset30</f>
        <v>0</v>
      </c>
      <c r="E598" s="9"/>
      <c r="F598" s="9"/>
      <c r="G598" s="204">
        <f>'Actual RAB roll forward'!G887</f>
        <v>0</v>
      </c>
      <c r="H598" s="35"/>
      <c r="I598" s="35"/>
      <c r="J598" s="35"/>
      <c r="K598" s="35"/>
      <c r="L598" s="35"/>
      <c r="M598" s="35"/>
      <c r="N598" s="100"/>
      <c r="O598" s="29"/>
      <c r="P598" s="29"/>
      <c r="Q598" s="29"/>
      <c r="R598" s="29"/>
      <c r="S598" s="100"/>
      <c r="T598" s="100"/>
      <c r="U598" s="100"/>
      <c r="V598" s="100"/>
      <c r="W598" s="100"/>
      <c r="X598" s="100"/>
      <c r="Y598" s="100"/>
      <c r="Z598" s="100"/>
      <c r="AA598" s="228"/>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228"/>
      <c r="BE598" s="228"/>
      <c r="BF598" s="228"/>
      <c r="BG598" s="228"/>
      <c r="BH598" s="228"/>
      <c r="BI598" s="228"/>
      <c r="BJ598" s="228"/>
      <c r="BK598" s="221"/>
      <c r="BL598" s="221"/>
    </row>
    <row r="599" spans="1:64" s="9" customFormat="1" collapsed="1">
      <c r="G599" s="209"/>
      <c r="AA599" s="198"/>
      <c r="AB599" s="198"/>
      <c r="AC599" s="198"/>
      <c r="AD599" s="198"/>
      <c r="AE599" s="198"/>
      <c r="AF599" s="198"/>
      <c r="AG599" s="198"/>
      <c r="AH599" s="198"/>
      <c r="AI599" s="198"/>
      <c r="AJ599" s="198"/>
      <c r="AK599" s="198"/>
      <c r="AL599" s="198"/>
      <c r="AM599" s="198"/>
      <c r="AN599" s="198"/>
      <c r="AO599" s="198"/>
      <c r="AP599" s="198"/>
      <c r="AQ599" s="198"/>
      <c r="AR599" s="198"/>
      <c r="AS599" s="198"/>
      <c r="AT599" s="198"/>
      <c r="AU599" s="198"/>
      <c r="AV599" s="198"/>
      <c r="AW599" s="198"/>
      <c r="AX599" s="198"/>
      <c r="AY599" s="198"/>
      <c r="AZ599" s="198"/>
      <c r="BA599" s="198"/>
      <c r="BB599" s="198"/>
      <c r="BC599" s="198"/>
      <c r="BD599" s="198"/>
      <c r="BE599" s="198"/>
      <c r="BF599" s="198"/>
      <c r="BG599" s="198"/>
      <c r="BH599" s="198"/>
      <c r="BI599" s="198"/>
      <c r="BJ599" s="198"/>
      <c r="BK599" s="198"/>
      <c r="BL599" s="198"/>
    </row>
    <row r="600" spans="1:64">
      <c r="A600" s="9"/>
      <c r="B600" s="9"/>
      <c r="C600" s="44" t="s">
        <v>61</v>
      </c>
      <c r="D600" s="113"/>
      <c r="E600" s="9"/>
      <c r="F600" s="9"/>
      <c r="G600" s="312">
        <f>SUM(G601:G630)</f>
        <v>-18.986894388246089</v>
      </c>
      <c r="H600" s="35"/>
      <c r="I600" s="35"/>
      <c r="J600" s="35"/>
      <c r="K600" s="35"/>
      <c r="L600" s="35"/>
      <c r="M600" s="35"/>
      <c r="N600" s="100"/>
      <c r="O600" s="29"/>
      <c r="P600" s="29"/>
      <c r="Q600" s="29"/>
      <c r="R600" s="29"/>
      <c r="S600" s="100"/>
      <c r="T600" s="100"/>
      <c r="U600" s="100"/>
      <c r="V600" s="100"/>
      <c r="W600" s="100"/>
      <c r="X600" s="100"/>
      <c r="Y600" s="100"/>
      <c r="Z600" s="100"/>
      <c r="AA600" s="228"/>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228"/>
      <c r="BE600" s="228"/>
      <c r="BF600" s="228"/>
      <c r="BG600" s="228"/>
      <c r="BH600" s="228"/>
      <c r="BI600" s="228"/>
      <c r="BJ600" s="228"/>
      <c r="BK600" s="221"/>
      <c r="BL600" s="221"/>
    </row>
    <row r="601" spans="1:64" hidden="1" outlineLevel="1">
      <c r="A601" s="9"/>
      <c r="B601" s="9"/>
      <c r="C601" s="9"/>
      <c r="D601" s="270" t="str">
        <f>Asset1</f>
        <v>Secondary</v>
      </c>
      <c r="E601" s="9"/>
      <c r="F601" s="9"/>
      <c r="G601" s="204">
        <f>'Actual RAB roll forward'!G890</f>
        <v>-12.351417430702048</v>
      </c>
      <c r="H601" s="35"/>
      <c r="I601" s="35"/>
      <c r="J601" s="35"/>
      <c r="K601" s="35"/>
      <c r="L601" s="35"/>
      <c r="M601" s="35"/>
      <c r="N601" s="100"/>
      <c r="O601" s="29"/>
      <c r="P601" s="29"/>
      <c r="Q601" s="29"/>
      <c r="R601" s="29"/>
      <c r="S601" s="100"/>
      <c r="T601" s="100"/>
      <c r="U601" s="100"/>
      <c r="V601" s="100"/>
      <c r="W601" s="100"/>
      <c r="X601" s="100"/>
      <c r="Y601" s="100"/>
      <c r="Z601" s="100"/>
      <c r="AA601" s="228"/>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228"/>
      <c r="BE601" s="228"/>
      <c r="BF601" s="228"/>
      <c r="BG601" s="228"/>
      <c r="BH601" s="228"/>
      <c r="BI601" s="228"/>
      <c r="BJ601" s="228"/>
      <c r="BK601" s="221"/>
      <c r="BL601" s="221"/>
    </row>
    <row r="602" spans="1:64" hidden="1" outlineLevel="1">
      <c r="A602" s="9"/>
      <c r="B602" s="9"/>
      <c r="C602" s="44"/>
      <c r="D602" s="270" t="str">
        <f>Asset2</f>
        <v>Switchgear</v>
      </c>
      <c r="E602" s="9"/>
      <c r="F602" s="9"/>
      <c r="G602" s="204">
        <f>'Actual RAB roll forward'!G891</f>
        <v>-1.428515011584818</v>
      </c>
      <c r="H602" s="35"/>
      <c r="I602" s="35"/>
      <c r="J602" s="35"/>
      <c r="K602" s="35"/>
      <c r="L602" s="35"/>
      <c r="M602" s="35"/>
      <c r="N602" s="100"/>
      <c r="O602" s="29"/>
      <c r="P602" s="29"/>
      <c r="Q602" s="29"/>
      <c r="R602" s="29"/>
      <c r="S602" s="100"/>
      <c r="T602" s="100"/>
      <c r="U602" s="100"/>
      <c r="V602" s="100"/>
      <c r="W602" s="100"/>
      <c r="X602" s="100"/>
      <c r="Y602" s="100"/>
      <c r="Z602" s="100"/>
      <c r="AA602" s="228"/>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228"/>
      <c r="BE602" s="228"/>
      <c r="BF602" s="228"/>
      <c r="BG602" s="228"/>
      <c r="BH602" s="228"/>
      <c r="BI602" s="228"/>
      <c r="BJ602" s="228"/>
      <c r="BK602" s="221"/>
      <c r="BL602" s="221"/>
    </row>
    <row r="603" spans="1:64" hidden="1" outlineLevel="1">
      <c r="A603" s="9"/>
      <c r="B603" s="9"/>
      <c r="C603" s="44"/>
      <c r="D603" s="270" t="str">
        <f>Asset3</f>
        <v>Transformers</v>
      </c>
      <c r="E603" s="9"/>
      <c r="F603" s="9"/>
      <c r="G603" s="204">
        <f>'Actual RAB roll forward'!G892</f>
        <v>-5.1534767631484444</v>
      </c>
      <c r="H603" s="35"/>
      <c r="I603" s="35"/>
      <c r="J603" s="35"/>
      <c r="K603" s="35"/>
      <c r="L603" s="35"/>
      <c r="M603" s="35"/>
      <c r="N603" s="100"/>
      <c r="O603" s="29"/>
      <c r="P603" s="29"/>
      <c r="Q603" s="29"/>
      <c r="R603" s="29"/>
      <c r="S603" s="100"/>
      <c r="T603" s="100"/>
      <c r="U603" s="100"/>
      <c r="V603" s="100"/>
      <c r="W603" s="100"/>
      <c r="X603" s="100"/>
      <c r="Y603" s="100"/>
      <c r="Z603" s="100"/>
      <c r="AA603" s="228"/>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228"/>
      <c r="BE603" s="228"/>
      <c r="BF603" s="228"/>
      <c r="BG603" s="228"/>
      <c r="BH603" s="228"/>
      <c r="BI603" s="228"/>
      <c r="BJ603" s="228"/>
      <c r="BK603" s="221"/>
      <c r="BL603" s="221"/>
    </row>
    <row r="604" spans="1:64" hidden="1" outlineLevel="1">
      <c r="A604" s="9"/>
      <c r="B604" s="9"/>
      <c r="C604" s="44"/>
      <c r="D604" s="270" t="str">
        <f>Asset4</f>
        <v>Reactive</v>
      </c>
      <c r="E604" s="9"/>
      <c r="F604" s="9"/>
      <c r="G604" s="204">
        <f>'Actual RAB roll forward'!G893</f>
        <v>-1.474197786426011</v>
      </c>
      <c r="H604" s="35"/>
      <c r="I604" s="35"/>
      <c r="J604" s="35"/>
      <c r="K604" s="35"/>
      <c r="L604" s="35"/>
      <c r="M604" s="35"/>
      <c r="N604" s="100"/>
      <c r="O604" s="29"/>
      <c r="P604" s="29"/>
      <c r="Q604" s="29"/>
      <c r="R604" s="29"/>
      <c r="S604" s="100"/>
      <c r="T604" s="100"/>
      <c r="U604" s="100"/>
      <c r="V604" s="100"/>
      <c r="W604" s="100"/>
      <c r="X604" s="100"/>
      <c r="Y604" s="100"/>
      <c r="Z604" s="100"/>
      <c r="AA604" s="228"/>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228"/>
      <c r="BE604" s="228"/>
      <c r="BF604" s="228"/>
      <c r="BG604" s="228"/>
      <c r="BH604" s="228"/>
      <c r="BI604" s="228"/>
      <c r="BJ604" s="228"/>
      <c r="BK604" s="221"/>
      <c r="BL604" s="221"/>
    </row>
    <row r="605" spans="1:64" hidden="1" outlineLevel="1">
      <c r="A605" s="9"/>
      <c r="B605" s="9"/>
      <c r="C605" s="44"/>
      <c r="D605" s="270" t="str">
        <f>Asset5</f>
        <v>Towers and Conductor</v>
      </c>
      <c r="E605" s="9"/>
      <c r="F605" s="9"/>
      <c r="G605" s="204">
        <f>'Actual RAB roll forward'!G894</f>
        <v>13.319989319926002</v>
      </c>
      <c r="H605" s="35"/>
      <c r="I605" s="35"/>
      <c r="J605" s="35"/>
      <c r="K605" s="35"/>
      <c r="L605" s="35"/>
      <c r="M605" s="35"/>
      <c r="N605" s="100"/>
      <c r="O605" s="29"/>
      <c r="P605" s="29"/>
      <c r="Q605" s="29"/>
      <c r="R605" s="29"/>
      <c r="S605" s="100"/>
      <c r="T605" s="100"/>
      <c r="U605" s="100"/>
      <c r="V605" s="100"/>
      <c r="W605" s="100"/>
      <c r="X605" s="100"/>
      <c r="Y605" s="100"/>
      <c r="Z605" s="100"/>
      <c r="AA605" s="228"/>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228"/>
      <c r="BE605" s="228"/>
      <c r="BF605" s="228"/>
      <c r="BG605" s="228"/>
      <c r="BH605" s="228"/>
      <c r="BI605" s="228"/>
      <c r="BJ605" s="228"/>
      <c r="BK605" s="221"/>
      <c r="BL605" s="221"/>
    </row>
    <row r="606" spans="1:64" hidden="1" outlineLevel="1">
      <c r="A606" s="9"/>
      <c r="B606" s="9"/>
      <c r="C606" s="44"/>
      <c r="D606" s="270" t="str">
        <f>Asset6</f>
        <v>Establishment</v>
      </c>
      <c r="E606" s="9"/>
      <c r="F606" s="9"/>
      <c r="G606" s="204">
        <f>'Actual RAB roll forward'!G895</f>
        <v>-3.8615828986139329</v>
      </c>
      <c r="H606" s="35"/>
      <c r="I606" s="35"/>
      <c r="J606" s="35"/>
      <c r="K606" s="35"/>
      <c r="L606" s="35"/>
      <c r="M606" s="35"/>
      <c r="N606" s="100"/>
      <c r="O606" s="29"/>
      <c r="P606" s="29"/>
      <c r="Q606" s="29"/>
      <c r="R606" s="29"/>
      <c r="S606" s="100"/>
      <c r="T606" s="100"/>
      <c r="U606" s="100"/>
      <c r="V606" s="100"/>
      <c r="W606" s="100"/>
      <c r="X606" s="100"/>
      <c r="Y606" s="100"/>
      <c r="Z606" s="100"/>
      <c r="AA606" s="228"/>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228"/>
      <c r="BE606" s="228"/>
      <c r="BF606" s="228"/>
      <c r="BG606" s="228"/>
      <c r="BH606" s="228"/>
      <c r="BI606" s="228"/>
      <c r="BJ606" s="228"/>
      <c r="BK606" s="221"/>
      <c r="BL606" s="221"/>
    </row>
    <row r="607" spans="1:64" hidden="1" outlineLevel="1">
      <c r="A607" s="9"/>
      <c r="B607" s="9"/>
      <c r="C607" s="44"/>
      <c r="D607" s="270" t="str">
        <f>Asset7</f>
        <v>Communications</v>
      </c>
      <c r="E607" s="9"/>
      <c r="F607" s="9"/>
      <c r="G607" s="204">
        <f>'Actual RAB roll forward'!G896</f>
        <v>-13.219881986010956</v>
      </c>
      <c r="H607" s="35"/>
      <c r="I607" s="35"/>
      <c r="J607" s="35"/>
      <c r="K607" s="35"/>
      <c r="L607" s="35"/>
      <c r="M607" s="35"/>
      <c r="N607" s="100"/>
      <c r="O607" s="29"/>
      <c r="P607" s="29"/>
      <c r="Q607" s="29"/>
      <c r="R607" s="29"/>
      <c r="S607" s="100"/>
      <c r="T607" s="100"/>
      <c r="U607" s="100"/>
      <c r="V607" s="100"/>
      <c r="W607" s="100"/>
      <c r="X607" s="100"/>
      <c r="Y607" s="100"/>
      <c r="Z607" s="100"/>
      <c r="AA607" s="228"/>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228"/>
      <c r="BE607" s="228"/>
      <c r="BF607" s="228"/>
      <c r="BG607" s="228"/>
      <c r="BH607" s="228"/>
      <c r="BI607" s="228"/>
      <c r="BJ607" s="228"/>
      <c r="BK607" s="221"/>
      <c r="BL607" s="221"/>
    </row>
    <row r="608" spans="1:64" hidden="1" outlineLevel="1">
      <c r="A608" s="9"/>
      <c r="B608" s="9"/>
      <c r="C608" s="44"/>
      <c r="D608" s="270" t="str">
        <f>Asset8</f>
        <v>Inventory</v>
      </c>
      <c r="E608" s="9"/>
      <c r="F608" s="9"/>
      <c r="G608" s="204">
        <f>'Actual RAB roll forward'!G897</f>
        <v>0.70152223622115595</v>
      </c>
      <c r="H608" s="35"/>
      <c r="I608" s="35"/>
      <c r="J608" s="35"/>
      <c r="K608" s="35"/>
      <c r="L608" s="35"/>
      <c r="M608" s="35"/>
      <c r="N608" s="100"/>
      <c r="O608" s="29"/>
      <c r="P608" s="29"/>
      <c r="Q608" s="29"/>
      <c r="R608" s="29"/>
      <c r="S608" s="100"/>
      <c r="T608" s="100"/>
      <c r="U608" s="100"/>
      <c r="V608" s="100"/>
      <c r="W608" s="100"/>
      <c r="X608" s="100"/>
      <c r="Y608" s="100"/>
      <c r="Z608" s="100"/>
      <c r="AA608" s="228"/>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228"/>
      <c r="BE608" s="228"/>
      <c r="BF608" s="228"/>
      <c r="BG608" s="228"/>
      <c r="BH608" s="228"/>
      <c r="BI608" s="228"/>
      <c r="BJ608" s="228"/>
      <c r="BK608" s="221"/>
      <c r="BL608" s="221"/>
    </row>
    <row r="609" spans="1:64" hidden="1" outlineLevel="1">
      <c r="A609" s="9"/>
      <c r="B609" s="9"/>
      <c r="C609" s="44"/>
      <c r="D609" s="270" t="str">
        <f>Asset9</f>
        <v>IT</v>
      </c>
      <c r="E609" s="9"/>
      <c r="F609" s="9"/>
      <c r="G609" s="204">
        <f>'Actual RAB roll forward'!G898</f>
        <v>3.1018293072285652</v>
      </c>
      <c r="H609" s="35"/>
      <c r="I609" s="35"/>
      <c r="J609" s="35"/>
      <c r="K609" s="35"/>
      <c r="L609" s="35"/>
      <c r="M609" s="35"/>
      <c r="N609" s="100"/>
      <c r="O609" s="29"/>
      <c r="P609" s="29"/>
      <c r="Q609" s="29"/>
      <c r="R609" s="29"/>
      <c r="S609" s="100"/>
      <c r="T609" s="100"/>
      <c r="U609" s="100"/>
      <c r="V609" s="100"/>
      <c r="W609" s="100"/>
      <c r="X609" s="100"/>
      <c r="Y609" s="100"/>
      <c r="Z609" s="100"/>
      <c r="AA609" s="228"/>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228"/>
      <c r="BE609" s="228"/>
      <c r="BF609" s="228"/>
      <c r="BG609" s="228"/>
      <c r="BH609" s="228"/>
      <c r="BI609" s="228"/>
      <c r="BJ609" s="228"/>
      <c r="BK609" s="221"/>
      <c r="BL609" s="221"/>
    </row>
    <row r="610" spans="1:64" hidden="1" outlineLevel="1">
      <c r="A610" s="9"/>
      <c r="B610" s="9"/>
      <c r="C610" s="44"/>
      <c r="D610" s="270" t="str">
        <f>Asset10</f>
        <v>Vehicles</v>
      </c>
      <c r="E610" s="9"/>
      <c r="F610" s="9"/>
      <c r="G610" s="204">
        <f>'Actual RAB roll forward'!G899</f>
        <v>-0.35276175728998993</v>
      </c>
      <c r="H610" s="35"/>
      <c r="I610" s="35"/>
      <c r="J610" s="35"/>
      <c r="K610" s="35"/>
      <c r="L610" s="35"/>
      <c r="M610" s="35"/>
      <c r="N610" s="100"/>
      <c r="O610" s="29"/>
      <c r="P610" s="29"/>
      <c r="Q610" s="29"/>
      <c r="R610" s="29"/>
      <c r="S610" s="100"/>
      <c r="T610" s="100"/>
      <c r="U610" s="100"/>
      <c r="V610" s="100"/>
      <c r="W610" s="100"/>
      <c r="X610" s="100"/>
      <c r="Y610" s="100"/>
      <c r="Z610" s="100"/>
      <c r="AA610" s="228"/>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228"/>
      <c r="BE610" s="228"/>
      <c r="BF610" s="228"/>
      <c r="BG610" s="228"/>
      <c r="BH610" s="228"/>
      <c r="BI610" s="228"/>
      <c r="BJ610" s="228"/>
      <c r="BK610" s="221"/>
      <c r="BL610" s="221"/>
    </row>
    <row r="611" spans="1:64" hidden="1" outlineLevel="1">
      <c r="A611" s="9"/>
      <c r="B611" s="9"/>
      <c r="C611" s="44"/>
      <c r="D611" s="270" t="str">
        <f>Asset11</f>
        <v>other</v>
      </c>
      <c r="E611" s="9"/>
      <c r="F611" s="9"/>
      <c r="G611" s="204">
        <f>'Actual RAB roll forward'!G900</f>
        <v>1.6983766857323237</v>
      </c>
      <c r="H611" s="35"/>
      <c r="I611" s="35"/>
      <c r="J611" s="35"/>
      <c r="K611" s="35"/>
      <c r="L611" s="35"/>
      <c r="M611" s="35"/>
      <c r="N611" s="100"/>
      <c r="O611" s="29"/>
      <c r="P611" s="29"/>
      <c r="Q611" s="29"/>
      <c r="R611" s="29"/>
      <c r="S611" s="100"/>
      <c r="T611" s="100"/>
      <c r="U611" s="100"/>
      <c r="V611" s="100"/>
      <c r="W611" s="100"/>
      <c r="X611" s="100"/>
      <c r="Y611" s="100"/>
      <c r="Z611" s="100"/>
      <c r="AA611" s="228"/>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228"/>
      <c r="BE611" s="228"/>
      <c r="BF611" s="228"/>
      <c r="BG611" s="228"/>
      <c r="BH611" s="228"/>
      <c r="BI611" s="228"/>
      <c r="BJ611" s="228"/>
      <c r="BK611" s="221"/>
      <c r="BL611" s="221"/>
    </row>
    <row r="612" spans="1:64" hidden="1" outlineLevel="1">
      <c r="A612" s="9"/>
      <c r="B612" s="9"/>
      <c r="C612" s="44"/>
      <c r="D612" s="270" t="str">
        <f>Asset12</f>
        <v>premises</v>
      </c>
      <c r="E612" s="9"/>
      <c r="F612" s="9"/>
      <c r="G612" s="204">
        <f>'Actual RAB roll forward'!G901</f>
        <v>0.67583448337990049</v>
      </c>
      <c r="H612" s="35"/>
      <c r="I612" s="35"/>
      <c r="J612" s="35"/>
      <c r="K612" s="35"/>
      <c r="L612" s="35"/>
      <c r="M612" s="35"/>
      <c r="N612" s="100"/>
      <c r="O612" s="29"/>
      <c r="P612" s="29"/>
      <c r="Q612" s="29"/>
      <c r="R612" s="29"/>
      <c r="S612" s="100"/>
      <c r="T612" s="100"/>
      <c r="U612" s="100"/>
      <c r="V612" s="100"/>
      <c r="W612" s="100"/>
      <c r="X612" s="100"/>
      <c r="Y612" s="100"/>
      <c r="Z612" s="100"/>
      <c r="AA612" s="228"/>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228"/>
      <c r="BE612" s="228"/>
      <c r="BF612" s="228"/>
      <c r="BG612" s="228"/>
      <c r="BH612" s="228"/>
      <c r="BI612" s="228"/>
      <c r="BJ612" s="228"/>
      <c r="BK612" s="221"/>
      <c r="BL612" s="221"/>
    </row>
    <row r="613" spans="1:64" hidden="1" outlineLevel="1">
      <c r="A613" s="9"/>
      <c r="B613" s="9"/>
      <c r="C613" s="44"/>
      <c r="D613" s="270" t="str">
        <f>Asset13</f>
        <v>Land</v>
      </c>
      <c r="E613" s="9"/>
      <c r="F613" s="9"/>
      <c r="G613" s="204">
        <f>'Actual RAB roll forward'!G902</f>
        <v>-0.66707176255729972</v>
      </c>
      <c r="H613" s="35"/>
      <c r="I613" s="35"/>
      <c r="J613" s="35"/>
      <c r="K613" s="35"/>
      <c r="L613" s="35"/>
      <c r="M613" s="35"/>
      <c r="N613" s="100"/>
      <c r="O613" s="29"/>
      <c r="P613" s="29"/>
      <c r="Q613" s="29"/>
      <c r="R613" s="29"/>
      <c r="S613" s="100"/>
      <c r="T613" s="100"/>
      <c r="U613" s="100"/>
      <c r="V613" s="100"/>
      <c r="W613" s="100"/>
      <c r="X613" s="100"/>
      <c r="Y613" s="100"/>
      <c r="Z613" s="100"/>
      <c r="AA613" s="228"/>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228"/>
      <c r="BE613" s="228"/>
      <c r="BF613" s="228"/>
      <c r="BG613" s="228"/>
      <c r="BH613" s="228"/>
      <c r="BI613" s="228"/>
      <c r="BJ613" s="228"/>
      <c r="BK613" s="221"/>
      <c r="BL613" s="221"/>
    </row>
    <row r="614" spans="1:64" hidden="1" outlineLevel="1">
      <c r="A614" s="9"/>
      <c r="B614" s="9"/>
      <c r="C614" s="44"/>
      <c r="D614" s="270" t="str">
        <f>Asset14</f>
        <v>Easements</v>
      </c>
      <c r="E614" s="9"/>
      <c r="F614" s="9"/>
      <c r="G614" s="204">
        <f>'Actual RAB roll forward'!G903</f>
        <v>2.4458975599457162E-2</v>
      </c>
      <c r="H614" s="35"/>
      <c r="I614" s="35"/>
      <c r="J614" s="35"/>
      <c r="K614" s="35"/>
      <c r="L614" s="35"/>
      <c r="M614" s="35"/>
      <c r="N614" s="100"/>
      <c r="O614" s="29"/>
      <c r="P614" s="29"/>
      <c r="Q614" s="29"/>
      <c r="R614" s="29"/>
      <c r="S614" s="100"/>
      <c r="T614" s="100"/>
      <c r="U614" s="100"/>
      <c r="V614" s="100"/>
      <c r="W614" s="100"/>
      <c r="X614" s="100"/>
      <c r="Y614" s="100"/>
      <c r="Z614" s="100"/>
      <c r="AA614" s="228"/>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228"/>
      <c r="BE614" s="228"/>
      <c r="BF614" s="228"/>
      <c r="BG614" s="228"/>
      <c r="BH614" s="228"/>
      <c r="BI614" s="228"/>
      <c r="BJ614" s="228"/>
      <c r="BK614" s="221"/>
      <c r="BL614" s="221"/>
    </row>
    <row r="615" spans="1:64" hidden="1" outlineLevel="1">
      <c r="A615" s="9"/>
      <c r="B615" s="9"/>
      <c r="C615" s="44"/>
      <c r="D615" s="270">
        <f>Asset15</f>
        <v>0</v>
      </c>
      <c r="E615" s="9"/>
      <c r="F615" s="9"/>
      <c r="G615" s="204">
        <f>'Actual RAB roll forward'!G904</f>
        <v>0</v>
      </c>
      <c r="H615" s="35"/>
      <c r="I615" s="35"/>
      <c r="J615" s="35"/>
      <c r="K615" s="35"/>
      <c r="L615" s="35"/>
      <c r="M615" s="35"/>
      <c r="N615" s="100"/>
      <c r="O615" s="29"/>
      <c r="P615" s="29"/>
      <c r="Q615" s="29"/>
      <c r="R615" s="29"/>
      <c r="S615" s="100"/>
      <c r="T615" s="100"/>
      <c r="U615" s="100"/>
      <c r="V615" s="100"/>
      <c r="W615" s="100"/>
      <c r="X615" s="100"/>
      <c r="Y615" s="100"/>
      <c r="Z615" s="100"/>
      <c r="AA615" s="228"/>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228"/>
      <c r="BE615" s="228"/>
      <c r="BF615" s="228"/>
      <c r="BG615" s="228"/>
      <c r="BH615" s="228"/>
      <c r="BI615" s="228"/>
      <c r="BJ615" s="228"/>
      <c r="BK615" s="221"/>
      <c r="BL615" s="221"/>
    </row>
    <row r="616" spans="1:64" hidden="1" outlineLevel="1">
      <c r="A616" s="9"/>
      <c r="B616" s="9"/>
      <c r="C616" s="44"/>
      <c r="D616" s="270">
        <f>Asset16</f>
        <v>0</v>
      </c>
      <c r="E616" s="9"/>
      <c r="F616" s="9"/>
      <c r="G616" s="204">
        <f>'Actual RAB roll forward'!G905</f>
        <v>0</v>
      </c>
      <c r="H616" s="35"/>
      <c r="I616" s="35"/>
      <c r="J616" s="35"/>
      <c r="K616" s="35"/>
      <c r="L616" s="35"/>
      <c r="M616" s="35"/>
      <c r="N616" s="100"/>
      <c r="O616" s="29"/>
      <c r="P616" s="29"/>
      <c r="Q616" s="29"/>
      <c r="R616" s="29"/>
      <c r="S616" s="100"/>
      <c r="T616" s="100"/>
      <c r="U616" s="100"/>
      <c r="V616" s="100"/>
      <c r="W616" s="100"/>
      <c r="X616" s="100"/>
      <c r="Y616" s="100"/>
      <c r="Z616" s="100"/>
      <c r="AA616" s="228"/>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228"/>
      <c r="BE616" s="228"/>
      <c r="BF616" s="228"/>
      <c r="BG616" s="228"/>
      <c r="BH616" s="228"/>
      <c r="BI616" s="228"/>
      <c r="BJ616" s="228"/>
      <c r="BK616" s="221"/>
      <c r="BL616" s="221"/>
    </row>
    <row r="617" spans="1:64" hidden="1" outlineLevel="1">
      <c r="A617" s="9"/>
      <c r="B617" s="9"/>
      <c r="C617" s="44"/>
      <c r="D617" s="270">
        <f>Asset17</f>
        <v>0</v>
      </c>
      <c r="E617" s="9"/>
      <c r="F617" s="9"/>
      <c r="G617" s="204">
        <f>'Actual RAB roll forward'!G906</f>
        <v>0</v>
      </c>
      <c r="H617" s="35"/>
      <c r="I617" s="35"/>
      <c r="J617" s="35"/>
      <c r="K617" s="35"/>
      <c r="L617" s="35"/>
      <c r="M617" s="35"/>
      <c r="N617" s="100"/>
      <c r="O617" s="29"/>
      <c r="P617" s="29"/>
      <c r="Q617" s="29"/>
      <c r="R617" s="29"/>
      <c r="S617" s="100"/>
      <c r="T617" s="100"/>
      <c r="U617" s="100"/>
      <c r="V617" s="100"/>
      <c r="W617" s="100"/>
      <c r="X617" s="100"/>
      <c r="Y617" s="100"/>
      <c r="Z617" s="100"/>
      <c r="AA617" s="228"/>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228"/>
      <c r="BE617" s="228"/>
      <c r="BF617" s="228"/>
      <c r="BG617" s="228"/>
      <c r="BH617" s="228"/>
      <c r="BI617" s="228"/>
      <c r="BJ617" s="228"/>
      <c r="BK617" s="221"/>
      <c r="BL617" s="221"/>
    </row>
    <row r="618" spans="1:64" hidden="1" outlineLevel="1">
      <c r="A618" s="9"/>
      <c r="B618" s="9"/>
      <c r="C618" s="44"/>
      <c r="D618" s="270">
        <f>Asset18</f>
        <v>0</v>
      </c>
      <c r="E618" s="9"/>
      <c r="F618" s="9"/>
      <c r="G618" s="204">
        <f>'Actual RAB roll forward'!G907</f>
        <v>0</v>
      </c>
      <c r="H618" s="35"/>
      <c r="I618" s="35"/>
      <c r="J618" s="35"/>
      <c r="K618" s="35"/>
      <c r="L618" s="35"/>
      <c r="M618" s="35"/>
      <c r="N618" s="100"/>
      <c r="O618" s="29"/>
      <c r="P618" s="29"/>
      <c r="Q618" s="29"/>
      <c r="R618" s="29"/>
      <c r="S618" s="100"/>
      <c r="T618" s="100"/>
      <c r="U618" s="100"/>
      <c r="V618" s="100"/>
      <c r="W618" s="100"/>
      <c r="X618" s="100"/>
      <c r="Y618" s="100"/>
      <c r="Z618" s="100"/>
      <c r="AA618" s="228"/>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228"/>
      <c r="BE618" s="228"/>
      <c r="BF618" s="228"/>
      <c r="BG618" s="228"/>
      <c r="BH618" s="228"/>
      <c r="BI618" s="228"/>
      <c r="BJ618" s="228"/>
      <c r="BK618" s="221"/>
      <c r="BL618" s="221"/>
    </row>
    <row r="619" spans="1:64" hidden="1" outlineLevel="1">
      <c r="A619" s="9"/>
      <c r="B619" s="9"/>
      <c r="C619" s="44"/>
      <c r="D619" s="270">
        <f>Asset19</f>
        <v>0</v>
      </c>
      <c r="E619" s="9"/>
      <c r="F619" s="9"/>
      <c r="G619" s="204">
        <f>'Actual RAB roll forward'!G908</f>
        <v>0</v>
      </c>
      <c r="H619" s="35"/>
      <c r="I619" s="35"/>
      <c r="J619" s="35"/>
      <c r="K619" s="35"/>
      <c r="L619" s="35"/>
      <c r="M619" s="35"/>
      <c r="N619" s="100"/>
      <c r="O619" s="29"/>
      <c r="P619" s="29"/>
      <c r="Q619" s="29"/>
      <c r="R619" s="29"/>
      <c r="S619" s="100"/>
      <c r="T619" s="100"/>
      <c r="U619" s="100"/>
      <c r="V619" s="100"/>
      <c r="W619" s="100"/>
      <c r="X619" s="100"/>
      <c r="Y619" s="100"/>
      <c r="Z619" s="100"/>
      <c r="AA619" s="228"/>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228"/>
      <c r="BE619" s="228"/>
      <c r="BF619" s="228"/>
      <c r="BG619" s="228"/>
      <c r="BH619" s="228"/>
      <c r="BI619" s="228"/>
      <c r="BJ619" s="228"/>
      <c r="BK619" s="221"/>
      <c r="BL619" s="221"/>
    </row>
    <row r="620" spans="1:64" hidden="1" outlineLevel="1">
      <c r="A620" s="9"/>
      <c r="B620" s="9"/>
      <c r="C620" s="44"/>
      <c r="D620" s="270">
        <f>Asset20</f>
        <v>0</v>
      </c>
      <c r="E620" s="9"/>
      <c r="F620" s="9"/>
      <c r="G620" s="204">
        <f>'Actual RAB roll forward'!G909</f>
        <v>0</v>
      </c>
      <c r="H620" s="35"/>
      <c r="I620" s="35"/>
      <c r="J620" s="35"/>
      <c r="K620" s="35"/>
      <c r="L620" s="35"/>
      <c r="M620" s="35"/>
      <c r="N620" s="100"/>
      <c r="O620" s="29"/>
      <c r="P620" s="29"/>
      <c r="Q620" s="29"/>
      <c r="R620" s="29"/>
      <c r="S620" s="100"/>
      <c r="T620" s="100"/>
      <c r="U620" s="100"/>
      <c r="V620" s="100"/>
      <c r="W620" s="100"/>
      <c r="X620" s="100"/>
      <c r="Y620" s="100"/>
      <c r="Z620" s="100"/>
      <c r="AA620" s="228"/>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228"/>
      <c r="BE620" s="228"/>
      <c r="BF620" s="228"/>
      <c r="BG620" s="228"/>
      <c r="BH620" s="228"/>
      <c r="BI620" s="228"/>
      <c r="BJ620" s="228"/>
      <c r="BK620" s="221"/>
      <c r="BL620" s="221"/>
    </row>
    <row r="621" spans="1:64" hidden="1" outlineLevel="1">
      <c r="A621" s="9"/>
      <c r="B621" s="9"/>
      <c r="C621" s="44"/>
      <c r="D621" s="270">
        <f>Asset21</f>
        <v>0</v>
      </c>
      <c r="E621" s="9"/>
      <c r="F621" s="9"/>
      <c r="G621" s="204">
        <f>'Actual RAB roll forward'!G910</f>
        <v>0</v>
      </c>
      <c r="H621" s="35"/>
      <c r="I621" s="35"/>
      <c r="J621" s="35"/>
      <c r="K621" s="35"/>
      <c r="L621" s="35"/>
      <c r="M621" s="35"/>
      <c r="N621" s="100"/>
      <c r="O621" s="29"/>
      <c r="P621" s="29"/>
      <c r="Q621" s="29"/>
      <c r="R621" s="29"/>
      <c r="S621" s="100"/>
      <c r="T621" s="100"/>
      <c r="U621" s="100"/>
      <c r="V621" s="100"/>
      <c r="W621" s="100"/>
      <c r="X621" s="100"/>
      <c r="Y621" s="100"/>
      <c r="Z621" s="100"/>
      <c r="AA621" s="228"/>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228"/>
      <c r="BE621" s="228"/>
      <c r="BF621" s="228"/>
      <c r="BG621" s="228"/>
      <c r="BH621" s="228"/>
      <c r="BI621" s="228"/>
      <c r="BJ621" s="228"/>
      <c r="BK621" s="221"/>
      <c r="BL621" s="221"/>
    </row>
    <row r="622" spans="1:64" hidden="1" outlineLevel="1">
      <c r="A622" s="9"/>
      <c r="B622" s="9"/>
      <c r="C622" s="44"/>
      <c r="D622" s="270">
        <f>Asset22</f>
        <v>0</v>
      </c>
      <c r="E622" s="9"/>
      <c r="F622" s="9"/>
      <c r="G622" s="204">
        <f>'Actual RAB roll forward'!G911</f>
        <v>0</v>
      </c>
      <c r="H622" s="35"/>
      <c r="I622" s="35"/>
      <c r="J622" s="35"/>
      <c r="K622" s="35"/>
      <c r="L622" s="35"/>
      <c r="M622" s="35"/>
      <c r="N622" s="100"/>
      <c r="O622" s="29"/>
      <c r="P622" s="29"/>
      <c r="Q622" s="29"/>
      <c r="R622" s="29"/>
      <c r="S622" s="100"/>
      <c r="T622" s="100"/>
      <c r="U622" s="100"/>
      <c r="V622" s="100"/>
      <c r="W622" s="100"/>
      <c r="X622" s="100"/>
      <c r="Y622" s="100"/>
      <c r="Z622" s="100"/>
      <c r="AA622" s="228"/>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228"/>
      <c r="BE622" s="228"/>
      <c r="BF622" s="228"/>
      <c r="BG622" s="228"/>
      <c r="BH622" s="228"/>
      <c r="BI622" s="228"/>
      <c r="BJ622" s="228"/>
      <c r="BK622" s="221"/>
      <c r="BL622" s="221"/>
    </row>
    <row r="623" spans="1:64" hidden="1" outlineLevel="1">
      <c r="A623" s="9"/>
      <c r="B623" s="9"/>
      <c r="C623" s="44"/>
      <c r="D623" s="270">
        <f>Asset23</f>
        <v>0</v>
      </c>
      <c r="E623" s="9"/>
      <c r="F623" s="9"/>
      <c r="G623" s="204">
        <f>'Actual RAB roll forward'!G912</f>
        <v>0</v>
      </c>
      <c r="H623" s="35"/>
      <c r="I623" s="35"/>
      <c r="J623" s="35"/>
      <c r="K623" s="35"/>
      <c r="L623" s="35"/>
      <c r="M623" s="35"/>
      <c r="N623" s="100"/>
      <c r="O623" s="29"/>
      <c r="P623" s="29"/>
      <c r="Q623" s="29"/>
      <c r="R623" s="29"/>
      <c r="S623" s="100"/>
      <c r="T623" s="100"/>
      <c r="U623" s="100"/>
      <c r="V623" s="100"/>
      <c r="W623" s="100"/>
      <c r="X623" s="100"/>
      <c r="Y623" s="100"/>
      <c r="Z623" s="100"/>
      <c r="AA623" s="228"/>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228"/>
      <c r="BE623" s="228"/>
      <c r="BF623" s="228"/>
      <c r="BG623" s="228"/>
      <c r="BH623" s="228"/>
      <c r="BI623" s="228"/>
      <c r="BJ623" s="228"/>
      <c r="BK623" s="221"/>
      <c r="BL623" s="221"/>
    </row>
    <row r="624" spans="1:64" hidden="1" outlineLevel="1">
      <c r="A624" s="9"/>
      <c r="B624" s="9"/>
      <c r="C624" s="44"/>
      <c r="D624" s="270">
        <f>Asset24</f>
        <v>0</v>
      </c>
      <c r="E624" s="9"/>
      <c r="F624" s="9"/>
      <c r="G624" s="204">
        <f>'Actual RAB roll forward'!G913</f>
        <v>0</v>
      </c>
      <c r="H624" s="35"/>
      <c r="I624" s="35"/>
      <c r="J624" s="35"/>
      <c r="K624" s="35"/>
      <c r="L624" s="35"/>
      <c r="M624" s="35"/>
      <c r="N624" s="100"/>
      <c r="O624" s="29"/>
      <c r="P624" s="29"/>
      <c r="Q624" s="29"/>
      <c r="R624" s="29"/>
      <c r="S624" s="100"/>
      <c r="T624" s="100"/>
      <c r="U624" s="100"/>
      <c r="V624" s="100"/>
      <c r="W624" s="100"/>
      <c r="X624" s="100"/>
      <c r="Y624" s="100"/>
      <c r="Z624" s="100"/>
      <c r="AA624" s="228"/>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228"/>
      <c r="BE624" s="228"/>
      <c r="BF624" s="228"/>
      <c r="BG624" s="228"/>
      <c r="BH624" s="228"/>
      <c r="BI624" s="228"/>
      <c r="BJ624" s="228"/>
      <c r="BK624" s="221"/>
      <c r="BL624" s="221"/>
    </row>
    <row r="625" spans="1:64" hidden="1" outlineLevel="1">
      <c r="A625" s="9"/>
      <c r="B625" s="9"/>
      <c r="C625" s="44"/>
      <c r="D625" s="270">
        <f>Asset25</f>
        <v>0</v>
      </c>
      <c r="E625" s="9"/>
      <c r="F625" s="9"/>
      <c r="G625" s="204">
        <f>'Actual RAB roll forward'!G914</f>
        <v>0</v>
      </c>
      <c r="H625" s="35"/>
      <c r="I625" s="35"/>
      <c r="J625" s="35"/>
      <c r="K625" s="35"/>
      <c r="L625" s="35"/>
      <c r="M625" s="35"/>
      <c r="N625" s="100"/>
      <c r="O625" s="29"/>
      <c r="P625" s="29"/>
      <c r="Q625" s="29"/>
      <c r="R625" s="29"/>
      <c r="S625" s="100"/>
      <c r="T625" s="100"/>
      <c r="U625" s="100"/>
      <c r="V625" s="100"/>
      <c r="W625" s="100"/>
      <c r="X625" s="100"/>
      <c r="Y625" s="100"/>
      <c r="Z625" s="100"/>
      <c r="AA625" s="228"/>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228"/>
      <c r="BE625" s="228"/>
      <c r="BF625" s="228"/>
      <c r="BG625" s="228"/>
      <c r="BH625" s="228"/>
      <c r="BI625" s="228"/>
      <c r="BJ625" s="228"/>
      <c r="BK625" s="221"/>
      <c r="BL625" s="221"/>
    </row>
    <row r="626" spans="1:64" hidden="1" outlineLevel="1">
      <c r="A626" s="9"/>
      <c r="B626" s="9"/>
      <c r="C626" s="44"/>
      <c r="D626" s="270">
        <f>Asset26</f>
        <v>0</v>
      </c>
      <c r="E626" s="9"/>
      <c r="F626" s="9"/>
      <c r="G626" s="204">
        <f>'Actual RAB roll forward'!G915</f>
        <v>0</v>
      </c>
      <c r="H626" s="35"/>
      <c r="I626" s="35"/>
      <c r="J626" s="35"/>
      <c r="K626" s="35"/>
      <c r="L626" s="35"/>
      <c r="M626" s="35"/>
      <c r="N626" s="100"/>
      <c r="O626" s="29"/>
      <c r="P626" s="29"/>
      <c r="Q626" s="29"/>
      <c r="R626" s="29"/>
      <c r="S626" s="100"/>
      <c r="T626" s="100"/>
      <c r="U626" s="100"/>
      <c r="V626" s="100"/>
      <c r="W626" s="100"/>
      <c r="X626" s="100"/>
      <c r="Y626" s="100"/>
      <c r="Z626" s="100"/>
      <c r="AA626" s="228"/>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228"/>
      <c r="BE626" s="228"/>
      <c r="BF626" s="228"/>
      <c r="BG626" s="228"/>
      <c r="BH626" s="228"/>
      <c r="BI626" s="228"/>
      <c r="BJ626" s="228"/>
      <c r="BK626" s="221"/>
      <c r="BL626" s="221"/>
    </row>
    <row r="627" spans="1:64" hidden="1" outlineLevel="1">
      <c r="A627" s="9"/>
      <c r="B627" s="9"/>
      <c r="C627" s="44"/>
      <c r="D627" s="270">
        <f>Asset27</f>
        <v>0</v>
      </c>
      <c r="E627" s="9"/>
      <c r="F627" s="9"/>
      <c r="G627" s="204">
        <f>'Actual RAB roll forward'!G916</f>
        <v>0</v>
      </c>
      <c r="H627" s="35"/>
      <c r="I627" s="35"/>
      <c r="J627" s="35"/>
      <c r="K627" s="35"/>
      <c r="L627" s="35"/>
      <c r="M627" s="35"/>
      <c r="N627" s="100"/>
      <c r="O627" s="29"/>
      <c r="P627" s="29"/>
      <c r="Q627" s="29"/>
      <c r="R627" s="29"/>
      <c r="S627" s="100"/>
      <c r="T627" s="100"/>
      <c r="U627" s="100"/>
      <c r="V627" s="100"/>
      <c r="W627" s="100"/>
      <c r="X627" s="100"/>
      <c r="Y627" s="100"/>
      <c r="Z627" s="100"/>
      <c r="AA627" s="228"/>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228"/>
      <c r="BE627" s="228"/>
      <c r="BF627" s="228"/>
      <c r="BG627" s="228"/>
      <c r="BH627" s="228"/>
      <c r="BI627" s="228"/>
      <c r="BJ627" s="228"/>
      <c r="BK627" s="221"/>
      <c r="BL627" s="221"/>
    </row>
    <row r="628" spans="1:64" hidden="1" outlineLevel="1">
      <c r="A628" s="9"/>
      <c r="B628" s="9"/>
      <c r="C628" s="44"/>
      <c r="D628" s="270">
        <f>Asset28</f>
        <v>0</v>
      </c>
      <c r="E628" s="9"/>
      <c r="F628" s="9"/>
      <c r="G628" s="204">
        <f>'Actual RAB roll forward'!G917</f>
        <v>0</v>
      </c>
      <c r="H628" s="35"/>
      <c r="I628" s="35"/>
      <c r="J628" s="35"/>
      <c r="K628" s="35"/>
      <c r="L628" s="35"/>
      <c r="M628" s="35"/>
      <c r="N628" s="100"/>
      <c r="O628" s="29"/>
      <c r="P628" s="29"/>
      <c r="Q628" s="29"/>
      <c r="R628" s="29"/>
      <c r="S628" s="100"/>
      <c r="T628" s="100"/>
      <c r="U628" s="100"/>
      <c r="V628" s="100"/>
      <c r="W628" s="100"/>
      <c r="X628" s="100"/>
      <c r="Y628" s="100"/>
      <c r="Z628" s="100"/>
      <c r="AA628" s="228"/>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228"/>
      <c r="BE628" s="228"/>
      <c r="BF628" s="228"/>
      <c r="BG628" s="228"/>
      <c r="BH628" s="228"/>
      <c r="BI628" s="228"/>
      <c r="BJ628" s="228"/>
      <c r="BK628" s="221"/>
      <c r="BL628" s="221"/>
    </row>
    <row r="629" spans="1:64" hidden="1" outlineLevel="1">
      <c r="A629" s="9"/>
      <c r="B629" s="9"/>
      <c r="C629" s="44"/>
      <c r="D629" s="270">
        <f>Asset29</f>
        <v>0</v>
      </c>
      <c r="E629" s="9"/>
      <c r="F629" s="9"/>
      <c r="G629" s="204">
        <f>'Actual RAB roll forward'!G918</f>
        <v>0</v>
      </c>
      <c r="H629" s="35"/>
      <c r="I629" s="35"/>
      <c r="J629" s="35"/>
      <c r="K629" s="35"/>
      <c r="L629" s="35"/>
      <c r="M629" s="35"/>
      <c r="N629" s="100"/>
      <c r="O629" s="29"/>
      <c r="P629" s="29"/>
      <c r="Q629" s="29"/>
      <c r="R629" s="29"/>
      <c r="S629" s="100"/>
      <c r="T629" s="100"/>
      <c r="U629" s="100"/>
      <c r="V629" s="100"/>
      <c r="W629" s="100"/>
      <c r="X629" s="100"/>
      <c r="Y629" s="100"/>
      <c r="Z629" s="100"/>
      <c r="AA629" s="228"/>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228"/>
      <c r="BE629" s="228"/>
      <c r="BF629" s="228"/>
      <c r="BG629" s="228"/>
      <c r="BH629" s="228"/>
      <c r="BI629" s="228"/>
      <c r="BJ629" s="228"/>
      <c r="BK629" s="221"/>
      <c r="BL629" s="221"/>
    </row>
    <row r="630" spans="1:64" hidden="1" outlineLevel="1">
      <c r="A630" s="9"/>
      <c r="B630" s="9"/>
      <c r="C630" s="44"/>
      <c r="D630" s="270">
        <f>Asset30</f>
        <v>0</v>
      </c>
      <c r="E630" s="9"/>
      <c r="F630" s="9"/>
      <c r="G630" s="204">
        <f>'Actual RAB roll forward'!G919</f>
        <v>0</v>
      </c>
      <c r="H630" s="35"/>
      <c r="I630" s="35"/>
      <c r="J630" s="35"/>
      <c r="K630" s="35"/>
      <c r="L630" s="35"/>
      <c r="M630" s="35"/>
      <c r="N630" s="100"/>
      <c r="O630" s="29"/>
      <c r="P630" s="29"/>
      <c r="Q630" s="29"/>
      <c r="R630" s="29"/>
      <c r="S630" s="100"/>
      <c r="T630" s="100"/>
      <c r="U630" s="100"/>
      <c r="V630" s="100"/>
      <c r="W630" s="100"/>
      <c r="X630" s="100"/>
      <c r="Y630" s="100"/>
      <c r="Z630" s="100"/>
      <c r="AA630" s="228"/>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228"/>
      <c r="BE630" s="228"/>
      <c r="BF630" s="228"/>
      <c r="BG630" s="228"/>
      <c r="BH630" s="228"/>
      <c r="BI630" s="228"/>
      <c r="BJ630" s="228"/>
      <c r="BK630" s="221"/>
      <c r="BL630" s="221"/>
    </row>
    <row r="631" spans="1:64" collapsed="1">
      <c r="A631" s="9"/>
      <c r="B631" s="9"/>
      <c r="C631" s="44"/>
      <c r="D631" s="127"/>
      <c r="E631" s="9"/>
      <c r="F631" s="9"/>
      <c r="G631" s="139"/>
      <c r="H631" s="111"/>
      <c r="I631" s="111"/>
      <c r="J631" s="111"/>
      <c r="K631" s="111"/>
      <c r="L631" s="111"/>
      <c r="M631" s="111"/>
      <c r="N631" s="100"/>
      <c r="O631" s="29"/>
      <c r="P631" s="29"/>
      <c r="Q631" s="29"/>
      <c r="R631" s="29"/>
      <c r="S631" s="100"/>
      <c r="T631" s="100"/>
      <c r="U631" s="100"/>
      <c r="V631" s="100"/>
      <c r="W631" s="100"/>
      <c r="X631" s="100"/>
      <c r="Y631" s="100"/>
      <c r="Z631" s="100"/>
      <c r="AA631" s="228"/>
      <c r="AB631" s="228"/>
      <c r="AC631" s="228"/>
      <c r="AD631" s="228"/>
      <c r="AE631" s="228"/>
      <c r="AF631" s="228"/>
      <c r="AG631" s="228"/>
      <c r="AH631" s="228"/>
      <c r="AI631" s="228"/>
      <c r="AJ631" s="228"/>
      <c r="AK631" s="228"/>
      <c r="AL631" s="228"/>
      <c r="AM631" s="228"/>
      <c r="AN631" s="228"/>
      <c r="AO631" s="228"/>
      <c r="AP631" s="228"/>
      <c r="AQ631" s="228"/>
      <c r="AR631" s="228"/>
      <c r="AS631" s="228"/>
      <c r="AT631" s="228"/>
      <c r="AU631" s="228"/>
      <c r="AV631" s="228"/>
      <c r="AW631" s="228"/>
      <c r="AX631" s="228"/>
      <c r="AY631" s="228"/>
      <c r="AZ631" s="228"/>
      <c r="BA631" s="228"/>
      <c r="BB631" s="228"/>
      <c r="BC631" s="228"/>
      <c r="BD631" s="228"/>
      <c r="BE631" s="228"/>
      <c r="BF631" s="228"/>
      <c r="BG631" s="228"/>
      <c r="BH631" s="228"/>
      <c r="BI631" s="228"/>
      <c r="BJ631" s="228"/>
      <c r="BK631" s="221"/>
      <c r="BL631" s="221"/>
    </row>
    <row r="632" spans="1:64">
      <c r="A632" s="9"/>
      <c r="B632" s="9"/>
      <c r="C632" s="332" t="s">
        <v>159</v>
      </c>
      <c r="D632" s="333"/>
      <c r="E632" s="334"/>
      <c r="F632" s="334"/>
      <c r="G632" s="339">
        <f>SUM(G633:G662)</f>
        <v>115.84899999999999</v>
      </c>
      <c r="H632" s="111"/>
      <c r="I632" s="111"/>
      <c r="J632" s="111"/>
      <c r="K632" s="111"/>
      <c r="L632" s="111"/>
      <c r="M632" s="111"/>
      <c r="N632" s="100"/>
      <c r="O632" s="29"/>
      <c r="P632" s="29"/>
      <c r="Q632" s="29"/>
      <c r="R632" s="29"/>
      <c r="S632" s="100"/>
      <c r="T632" s="100"/>
      <c r="U632" s="100"/>
      <c r="V632" s="100"/>
      <c r="W632" s="100"/>
      <c r="X632" s="100"/>
      <c r="Y632" s="100"/>
      <c r="Z632" s="100"/>
      <c r="AA632" s="228"/>
      <c r="AB632" s="228"/>
      <c r="AC632" s="228"/>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228"/>
      <c r="BD632" s="228"/>
      <c r="BE632" s="228"/>
      <c r="BF632" s="228"/>
      <c r="BG632" s="228"/>
      <c r="BH632" s="228"/>
      <c r="BI632" s="228"/>
      <c r="BJ632" s="228"/>
      <c r="BK632" s="221"/>
      <c r="BL632" s="221"/>
    </row>
    <row r="633" spans="1:64" hidden="1" outlineLevel="1">
      <c r="A633" s="9"/>
      <c r="B633" s="9"/>
      <c r="C633" s="44"/>
      <c r="D633" s="270" t="str">
        <f>Asset1</f>
        <v>Secondary</v>
      </c>
      <c r="E633" s="9"/>
      <c r="F633" s="9"/>
      <c r="G633" s="350">
        <f>Input!N7</f>
        <v>17.722999999999999</v>
      </c>
      <c r="H633" s="111"/>
      <c r="I633" s="111"/>
      <c r="J633" s="111"/>
      <c r="K633" s="111"/>
      <c r="L633" s="111"/>
      <c r="M633" s="111"/>
      <c r="N633" s="100"/>
      <c r="O633" s="29"/>
      <c r="P633" s="29"/>
      <c r="Q633" s="29"/>
      <c r="R633" s="29"/>
      <c r="S633" s="100"/>
      <c r="T633" s="100"/>
      <c r="U633" s="100"/>
      <c r="V633" s="100"/>
      <c r="W633" s="100"/>
      <c r="X633" s="100"/>
      <c r="Y633" s="100"/>
      <c r="Z633" s="100"/>
      <c r="AA633" s="228"/>
      <c r="AB633" s="228"/>
      <c r="AC633" s="228"/>
      <c r="AD633" s="228"/>
      <c r="AE633" s="228"/>
      <c r="AF633" s="228"/>
      <c r="AG633" s="228"/>
      <c r="AH633" s="228"/>
      <c r="AI633" s="228"/>
      <c r="AJ633" s="228"/>
      <c r="AK633" s="228"/>
      <c r="AL633" s="228"/>
      <c r="AM633" s="228"/>
      <c r="AN633" s="228"/>
      <c r="AO633" s="228"/>
      <c r="AP633" s="228"/>
      <c r="AQ633" s="228"/>
      <c r="AR633" s="228"/>
      <c r="AS633" s="228"/>
      <c r="AT633" s="228"/>
      <c r="AU633" s="228"/>
      <c r="AV633" s="228"/>
      <c r="AW633" s="228"/>
      <c r="AX633" s="228"/>
      <c r="AY633" s="228"/>
      <c r="AZ633" s="228"/>
      <c r="BA633" s="228"/>
      <c r="BB633" s="228"/>
      <c r="BC633" s="228"/>
      <c r="BD633" s="228"/>
      <c r="BE633" s="228"/>
      <c r="BF633" s="228"/>
      <c r="BG633" s="228"/>
      <c r="BH633" s="228"/>
      <c r="BI633" s="228"/>
      <c r="BJ633" s="228"/>
      <c r="BK633" s="221"/>
      <c r="BL633" s="221"/>
    </row>
    <row r="634" spans="1:64" hidden="1" outlineLevel="1">
      <c r="A634" s="9"/>
      <c r="B634" s="9"/>
      <c r="C634" s="44"/>
      <c r="D634" s="270" t="str">
        <f>Asset2</f>
        <v>Switchgear</v>
      </c>
      <c r="E634" s="9"/>
      <c r="F634" s="9"/>
      <c r="G634" s="350">
        <f>Input!N8</f>
        <v>59.128999999999998</v>
      </c>
      <c r="H634" s="111"/>
      <c r="I634" s="111"/>
      <c r="J634" s="111"/>
      <c r="K634" s="111"/>
      <c r="L634" s="111"/>
      <c r="M634" s="111"/>
      <c r="N634" s="100"/>
      <c r="O634" s="29"/>
      <c r="P634" s="29"/>
      <c r="Q634" s="29"/>
      <c r="R634" s="29"/>
      <c r="S634" s="100"/>
      <c r="T634" s="100"/>
      <c r="U634" s="100"/>
      <c r="V634" s="100"/>
      <c r="W634" s="100"/>
      <c r="X634" s="100"/>
      <c r="Y634" s="100"/>
      <c r="Z634" s="100"/>
      <c r="AA634" s="228"/>
      <c r="AB634" s="228"/>
      <c r="AC634" s="228"/>
      <c r="AD634" s="228"/>
      <c r="AE634" s="228"/>
      <c r="AF634" s="228"/>
      <c r="AG634" s="228"/>
      <c r="AH634" s="228"/>
      <c r="AI634" s="228"/>
      <c r="AJ634" s="228"/>
      <c r="AK634" s="228"/>
      <c r="AL634" s="228"/>
      <c r="AM634" s="228"/>
      <c r="AN634" s="228"/>
      <c r="AO634" s="228"/>
      <c r="AP634" s="228"/>
      <c r="AQ634" s="228"/>
      <c r="AR634" s="228"/>
      <c r="AS634" s="228"/>
      <c r="AT634" s="228"/>
      <c r="AU634" s="228"/>
      <c r="AV634" s="228"/>
      <c r="AW634" s="228"/>
      <c r="AX634" s="228"/>
      <c r="AY634" s="228"/>
      <c r="AZ634" s="228"/>
      <c r="BA634" s="228"/>
      <c r="BB634" s="228"/>
      <c r="BC634" s="228"/>
      <c r="BD634" s="228"/>
      <c r="BE634" s="228"/>
      <c r="BF634" s="228"/>
      <c r="BG634" s="228"/>
      <c r="BH634" s="228"/>
      <c r="BI634" s="228"/>
      <c r="BJ634" s="228"/>
      <c r="BK634" s="221"/>
      <c r="BL634" s="221"/>
    </row>
    <row r="635" spans="1:64" hidden="1" outlineLevel="1">
      <c r="A635" s="9"/>
      <c r="B635" s="9"/>
      <c r="C635" s="44"/>
      <c r="D635" s="270" t="str">
        <f>Asset3</f>
        <v>Transformers</v>
      </c>
      <c r="E635" s="9"/>
      <c r="F635" s="9"/>
      <c r="G635" s="350">
        <f>Input!N9</f>
        <v>15.13</v>
      </c>
      <c r="H635" s="111"/>
      <c r="I635" s="111"/>
      <c r="J635" s="111"/>
      <c r="K635" s="111"/>
      <c r="L635" s="111"/>
      <c r="M635" s="111"/>
      <c r="N635" s="100"/>
      <c r="O635" s="29"/>
      <c r="P635" s="29"/>
      <c r="Q635" s="29"/>
      <c r="R635" s="29"/>
      <c r="S635" s="100"/>
      <c r="T635" s="100"/>
      <c r="U635" s="100"/>
      <c r="V635" s="100"/>
      <c r="W635" s="100"/>
      <c r="X635" s="100"/>
      <c r="Y635" s="100"/>
      <c r="Z635" s="100"/>
      <c r="AA635" s="228"/>
      <c r="AB635" s="228"/>
      <c r="AC635" s="228"/>
      <c r="AD635" s="228"/>
      <c r="AE635" s="228"/>
      <c r="AF635" s="228"/>
      <c r="AG635" s="228"/>
      <c r="AH635" s="228"/>
      <c r="AI635" s="228"/>
      <c r="AJ635" s="228"/>
      <c r="AK635" s="228"/>
      <c r="AL635" s="228"/>
      <c r="AM635" s="228"/>
      <c r="AN635" s="228"/>
      <c r="AO635" s="228"/>
      <c r="AP635" s="228"/>
      <c r="AQ635" s="228"/>
      <c r="AR635" s="228"/>
      <c r="AS635" s="228"/>
      <c r="AT635" s="228"/>
      <c r="AU635" s="228"/>
      <c r="AV635" s="228"/>
      <c r="AW635" s="228"/>
      <c r="AX635" s="228"/>
      <c r="AY635" s="228"/>
      <c r="AZ635" s="228"/>
      <c r="BA635" s="228"/>
      <c r="BB635" s="228"/>
      <c r="BC635" s="228"/>
      <c r="BD635" s="228"/>
      <c r="BE635" s="228"/>
      <c r="BF635" s="228"/>
      <c r="BG635" s="228"/>
      <c r="BH635" s="228"/>
      <c r="BI635" s="228"/>
      <c r="BJ635" s="228"/>
      <c r="BK635" s="221"/>
      <c r="BL635" s="221"/>
    </row>
    <row r="636" spans="1:64" hidden="1" outlineLevel="1">
      <c r="A636" s="9"/>
      <c r="B636" s="9"/>
      <c r="C636" s="44"/>
      <c r="D636" s="270" t="str">
        <f>Asset4</f>
        <v>Reactive</v>
      </c>
      <c r="E636" s="9"/>
      <c r="F636" s="9"/>
      <c r="G636" s="350">
        <f>Input!N10</f>
        <v>12.513</v>
      </c>
      <c r="H636" s="111"/>
      <c r="I636" s="111"/>
      <c r="J636" s="111"/>
      <c r="K636" s="111"/>
      <c r="L636" s="111"/>
      <c r="M636" s="111"/>
      <c r="N636" s="100"/>
      <c r="O636" s="29"/>
      <c r="P636" s="29"/>
      <c r="Q636" s="29"/>
      <c r="R636" s="29"/>
      <c r="S636" s="100"/>
      <c r="T636" s="100"/>
      <c r="U636" s="100"/>
      <c r="V636" s="100"/>
      <c r="W636" s="100"/>
      <c r="X636" s="100"/>
      <c r="Y636" s="100"/>
      <c r="Z636" s="100"/>
      <c r="AA636" s="228"/>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228"/>
      <c r="BE636" s="228"/>
      <c r="BF636" s="228"/>
      <c r="BG636" s="228"/>
      <c r="BH636" s="228"/>
      <c r="BI636" s="228"/>
      <c r="BJ636" s="228"/>
      <c r="BK636" s="221"/>
      <c r="BL636" s="221"/>
    </row>
    <row r="637" spans="1:64" hidden="1" outlineLevel="1">
      <c r="A637" s="9"/>
      <c r="B637" s="9"/>
      <c r="C637" s="44"/>
      <c r="D637" s="270" t="str">
        <f>Asset5</f>
        <v>Towers and Conductor</v>
      </c>
      <c r="E637" s="9"/>
      <c r="F637" s="9"/>
      <c r="G637" s="350">
        <f>Input!N11</f>
        <v>5.907</v>
      </c>
      <c r="H637" s="111"/>
      <c r="I637" s="111"/>
      <c r="J637" s="111"/>
      <c r="K637" s="111"/>
      <c r="L637" s="111"/>
      <c r="M637" s="111"/>
      <c r="N637" s="100"/>
      <c r="O637" s="29"/>
      <c r="P637" s="29"/>
      <c r="Q637" s="29"/>
      <c r="R637" s="29"/>
      <c r="S637" s="100"/>
      <c r="T637" s="100"/>
      <c r="U637" s="100"/>
      <c r="V637" s="100"/>
      <c r="W637" s="100"/>
      <c r="X637" s="100"/>
      <c r="Y637" s="100"/>
      <c r="Z637" s="100"/>
      <c r="AA637" s="228"/>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228"/>
      <c r="BE637" s="228"/>
      <c r="BF637" s="228"/>
      <c r="BG637" s="228"/>
      <c r="BH637" s="228"/>
      <c r="BI637" s="228"/>
      <c r="BJ637" s="228"/>
      <c r="BK637" s="221"/>
      <c r="BL637" s="221"/>
    </row>
    <row r="638" spans="1:64" hidden="1" outlineLevel="1">
      <c r="A638" s="9"/>
      <c r="B638" s="9"/>
      <c r="C638" s="44"/>
      <c r="D638" s="270" t="str">
        <f>Asset6</f>
        <v>Establishment</v>
      </c>
      <c r="E638" s="9"/>
      <c r="F638" s="9"/>
      <c r="G638" s="350">
        <f>Input!N12</f>
        <v>4.085</v>
      </c>
      <c r="H638" s="111"/>
      <c r="I638" s="111"/>
      <c r="J638" s="111"/>
      <c r="K638" s="111"/>
      <c r="L638" s="111"/>
      <c r="M638" s="111"/>
      <c r="N638" s="100"/>
      <c r="O638" s="29"/>
      <c r="P638" s="29"/>
      <c r="Q638" s="29"/>
      <c r="R638" s="29"/>
      <c r="S638" s="100"/>
      <c r="T638" s="100"/>
      <c r="U638" s="100"/>
      <c r="V638" s="100"/>
      <c r="W638" s="100"/>
      <c r="X638" s="100"/>
      <c r="Y638" s="100"/>
      <c r="Z638" s="100"/>
      <c r="AA638" s="228"/>
      <c r="AB638" s="228"/>
      <c r="AC638" s="228"/>
      <c r="AD638" s="228"/>
      <c r="AE638" s="228"/>
      <c r="AF638" s="228"/>
      <c r="AG638" s="228"/>
      <c r="AH638" s="228"/>
      <c r="AI638" s="228"/>
      <c r="AJ638" s="228"/>
      <c r="AK638" s="228"/>
      <c r="AL638" s="228"/>
      <c r="AM638" s="228"/>
      <c r="AN638" s="228"/>
      <c r="AO638" s="228"/>
      <c r="AP638" s="228"/>
      <c r="AQ638" s="228"/>
      <c r="AR638" s="228"/>
      <c r="AS638" s="228"/>
      <c r="AT638" s="228"/>
      <c r="AU638" s="228"/>
      <c r="AV638" s="228"/>
      <c r="AW638" s="228"/>
      <c r="AX638" s="228"/>
      <c r="AY638" s="228"/>
      <c r="AZ638" s="228"/>
      <c r="BA638" s="228"/>
      <c r="BB638" s="228"/>
      <c r="BC638" s="228"/>
      <c r="BD638" s="228"/>
      <c r="BE638" s="228"/>
      <c r="BF638" s="228"/>
      <c r="BG638" s="228"/>
      <c r="BH638" s="228"/>
      <c r="BI638" s="228"/>
      <c r="BJ638" s="228"/>
      <c r="BK638" s="221"/>
      <c r="BL638" s="221"/>
    </row>
    <row r="639" spans="1:64" hidden="1" outlineLevel="1">
      <c r="A639" s="9"/>
      <c r="B639" s="9"/>
      <c r="C639" s="44"/>
      <c r="D639" s="270" t="str">
        <f>Asset7</f>
        <v>Communications</v>
      </c>
      <c r="E639" s="9"/>
      <c r="F639" s="9"/>
      <c r="G639" s="350">
        <f>Input!N13</f>
        <v>1.3620000000000001</v>
      </c>
      <c r="H639" s="111"/>
      <c r="I639" s="111"/>
      <c r="J639" s="111"/>
      <c r="K639" s="111"/>
      <c r="L639" s="111"/>
      <c r="M639" s="111"/>
      <c r="N639" s="100"/>
      <c r="O639" s="29"/>
      <c r="P639" s="29"/>
      <c r="Q639" s="29"/>
      <c r="R639" s="29"/>
      <c r="S639" s="100"/>
      <c r="T639" s="100"/>
      <c r="U639" s="100"/>
      <c r="V639" s="100"/>
      <c r="W639" s="100"/>
      <c r="X639" s="100"/>
      <c r="Y639" s="100"/>
      <c r="Z639" s="100"/>
      <c r="AA639" s="228"/>
      <c r="AB639" s="228"/>
      <c r="AC639" s="228"/>
      <c r="AD639" s="228"/>
      <c r="AE639" s="228"/>
      <c r="AF639" s="228"/>
      <c r="AG639" s="228"/>
      <c r="AH639" s="228"/>
      <c r="AI639" s="228"/>
      <c r="AJ639" s="228"/>
      <c r="AK639" s="228"/>
      <c r="AL639" s="228"/>
      <c r="AM639" s="228"/>
      <c r="AN639" s="228"/>
      <c r="AO639" s="228"/>
      <c r="AP639" s="228"/>
      <c r="AQ639" s="228"/>
      <c r="AR639" s="228"/>
      <c r="AS639" s="228"/>
      <c r="AT639" s="228"/>
      <c r="AU639" s="228"/>
      <c r="AV639" s="228"/>
      <c r="AW639" s="228"/>
      <c r="AX639" s="228"/>
      <c r="AY639" s="228"/>
      <c r="AZ639" s="228"/>
      <c r="BA639" s="228"/>
      <c r="BB639" s="228"/>
      <c r="BC639" s="228"/>
      <c r="BD639" s="228"/>
      <c r="BE639" s="228"/>
      <c r="BF639" s="228"/>
      <c r="BG639" s="228"/>
      <c r="BH639" s="228"/>
      <c r="BI639" s="228"/>
      <c r="BJ639" s="228"/>
      <c r="BK639" s="221"/>
      <c r="BL639" s="221"/>
    </row>
    <row r="640" spans="1:64" hidden="1" outlineLevel="1">
      <c r="A640" s="9"/>
      <c r="B640" s="9"/>
      <c r="C640" s="44"/>
      <c r="D640" s="270" t="str">
        <f>Asset8</f>
        <v>Inventory</v>
      </c>
      <c r="E640" s="9"/>
      <c r="F640" s="9"/>
      <c r="G640" s="350">
        <f>Input!N14</f>
        <v>0</v>
      </c>
      <c r="H640" s="111"/>
      <c r="I640" s="111"/>
      <c r="J640" s="111"/>
      <c r="K640" s="111"/>
      <c r="L640" s="111"/>
      <c r="M640" s="111"/>
      <c r="N640" s="100"/>
      <c r="O640" s="29"/>
      <c r="P640" s="29"/>
      <c r="Q640" s="29"/>
      <c r="R640" s="29"/>
      <c r="S640" s="100"/>
      <c r="T640" s="100"/>
      <c r="U640" s="100"/>
      <c r="V640" s="100"/>
      <c r="W640" s="100"/>
      <c r="X640" s="100"/>
      <c r="Y640" s="100"/>
      <c r="Z640" s="100"/>
      <c r="AA640" s="228"/>
      <c r="AB640" s="228"/>
      <c r="AC640" s="228"/>
      <c r="AD640" s="228"/>
      <c r="AE640" s="228"/>
      <c r="AF640" s="228"/>
      <c r="AG640" s="228"/>
      <c r="AH640" s="228"/>
      <c r="AI640" s="228"/>
      <c r="AJ640" s="228"/>
      <c r="AK640" s="228"/>
      <c r="AL640" s="228"/>
      <c r="AM640" s="228"/>
      <c r="AN640" s="228"/>
      <c r="AO640" s="228"/>
      <c r="AP640" s="228"/>
      <c r="AQ640" s="228"/>
      <c r="AR640" s="228"/>
      <c r="AS640" s="228"/>
      <c r="AT640" s="228"/>
      <c r="AU640" s="228"/>
      <c r="AV640" s="228"/>
      <c r="AW640" s="228"/>
      <c r="AX640" s="228"/>
      <c r="AY640" s="228"/>
      <c r="AZ640" s="228"/>
      <c r="BA640" s="228"/>
      <c r="BB640" s="228"/>
      <c r="BC640" s="228"/>
      <c r="BD640" s="228"/>
      <c r="BE640" s="228"/>
      <c r="BF640" s="228"/>
      <c r="BG640" s="228"/>
      <c r="BH640" s="228"/>
      <c r="BI640" s="228"/>
      <c r="BJ640" s="228"/>
      <c r="BK640" s="221"/>
      <c r="BL640" s="221"/>
    </row>
    <row r="641" spans="1:64" hidden="1" outlineLevel="1">
      <c r="A641" s="9"/>
      <c r="B641" s="9"/>
      <c r="C641" s="44"/>
      <c r="D641" s="270" t="str">
        <f>Asset9</f>
        <v>IT</v>
      </c>
      <c r="E641" s="9"/>
      <c r="F641" s="9"/>
      <c r="G641" s="350">
        <f>Input!N15</f>
        <v>0</v>
      </c>
      <c r="H641" s="111"/>
      <c r="I641" s="111"/>
      <c r="J641" s="111"/>
      <c r="K641" s="111"/>
      <c r="L641" s="111"/>
      <c r="M641" s="111"/>
      <c r="N641" s="100"/>
      <c r="O641" s="29"/>
      <c r="P641" s="29"/>
      <c r="Q641" s="29"/>
      <c r="R641" s="29"/>
      <c r="S641" s="100"/>
      <c r="T641" s="100"/>
      <c r="U641" s="100"/>
      <c r="V641" s="100"/>
      <c r="W641" s="100"/>
      <c r="X641" s="100"/>
      <c r="Y641" s="100"/>
      <c r="Z641" s="100"/>
      <c r="AA641" s="228"/>
      <c r="AB641" s="228"/>
      <c r="AC641" s="228"/>
      <c r="AD641" s="228"/>
      <c r="AE641" s="228"/>
      <c r="AF641" s="228"/>
      <c r="AG641" s="228"/>
      <c r="AH641" s="228"/>
      <c r="AI641" s="228"/>
      <c r="AJ641" s="228"/>
      <c r="AK641" s="228"/>
      <c r="AL641" s="228"/>
      <c r="AM641" s="228"/>
      <c r="AN641" s="228"/>
      <c r="AO641" s="228"/>
      <c r="AP641" s="228"/>
      <c r="AQ641" s="228"/>
      <c r="AR641" s="228"/>
      <c r="AS641" s="228"/>
      <c r="AT641" s="228"/>
      <c r="AU641" s="228"/>
      <c r="AV641" s="228"/>
      <c r="AW641" s="228"/>
      <c r="AX641" s="228"/>
      <c r="AY641" s="228"/>
      <c r="AZ641" s="228"/>
      <c r="BA641" s="228"/>
      <c r="BB641" s="228"/>
      <c r="BC641" s="228"/>
      <c r="BD641" s="228"/>
      <c r="BE641" s="228"/>
      <c r="BF641" s="228"/>
      <c r="BG641" s="228"/>
      <c r="BH641" s="228"/>
      <c r="BI641" s="228"/>
      <c r="BJ641" s="228"/>
      <c r="BK641" s="221"/>
      <c r="BL641" s="221"/>
    </row>
    <row r="642" spans="1:64" hidden="1" outlineLevel="1">
      <c r="A642" s="9"/>
      <c r="B642" s="9"/>
      <c r="C642" s="44"/>
      <c r="D642" s="270" t="str">
        <f>Asset10</f>
        <v>Vehicles</v>
      </c>
      <c r="E642" s="9"/>
      <c r="F642" s="9"/>
      <c r="G642" s="350">
        <f>Input!N16</f>
        <v>0</v>
      </c>
      <c r="H642" s="111"/>
      <c r="I642" s="111"/>
      <c r="J642" s="111"/>
      <c r="K642" s="111"/>
      <c r="L642" s="111"/>
      <c r="M642" s="111"/>
      <c r="N642" s="100"/>
      <c r="O642" s="29"/>
      <c r="P642" s="29"/>
      <c r="Q642" s="29"/>
      <c r="R642" s="29"/>
      <c r="S642" s="100"/>
      <c r="T642" s="100"/>
      <c r="U642" s="100"/>
      <c r="V642" s="100"/>
      <c r="W642" s="100"/>
      <c r="X642" s="100"/>
      <c r="Y642" s="100"/>
      <c r="Z642" s="100"/>
      <c r="AA642" s="228"/>
      <c r="AB642" s="228"/>
      <c r="AC642" s="228"/>
      <c r="AD642" s="228"/>
      <c r="AE642" s="228"/>
      <c r="AF642" s="228"/>
      <c r="AG642" s="228"/>
      <c r="AH642" s="228"/>
      <c r="AI642" s="228"/>
      <c r="AJ642" s="228"/>
      <c r="AK642" s="228"/>
      <c r="AL642" s="228"/>
      <c r="AM642" s="228"/>
      <c r="AN642" s="228"/>
      <c r="AO642" s="228"/>
      <c r="AP642" s="228"/>
      <c r="AQ642" s="228"/>
      <c r="AR642" s="228"/>
      <c r="AS642" s="228"/>
      <c r="AT642" s="228"/>
      <c r="AU642" s="228"/>
      <c r="AV642" s="228"/>
      <c r="AW642" s="228"/>
      <c r="AX642" s="228"/>
      <c r="AY642" s="228"/>
      <c r="AZ642" s="228"/>
      <c r="BA642" s="228"/>
      <c r="BB642" s="228"/>
      <c r="BC642" s="228"/>
      <c r="BD642" s="228"/>
      <c r="BE642" s="228"/>
      <c r="BF642" s="228"/>
      <c r="BG642" s="228"/>
      <c r="BH642" s="228"/>
      <c r="BI642" s="228"/>
      <c r="BJ642" s="228"/>
      <c r="BK642" s="221"/>
      <c r="BL642" s="221"/>
    </row>
    <row r="643" spans="1:64" hidden="1" outlineLevel="1">
      <c r="A643" s="9"/>
      <c r="B643" s="9"/>
      <c r="C643" s="44"/>
      <c r="D643" s="270" t="str">
        <f>Asset11</f>
        <v>other</v>
      </c>
      <c r="E643" s="9"/>
      <c r="F643" s="9"/>
      <c r="G643" s="350">
        <f>Input!N17</f>
        <v>0</v>
      </c>
      <c r="H643" s="111"/>
      <c r="I643" s="111"/>
      <c r="J643" s="111"/>
      <c r="K643" s="111"/>
      <c r="L643" s="111"/>
      <c r="M643" s="111"/>
      <c r="N643" s="100"/>
      <c r="O643" s="29"/>
      <c r="P643" s="29"/>
      <c r="Q643" s="29"/>
      <c r="R643" s="29"/>
      <c r="S643" s="100"/>
      <c r="T643" s="100"/>
      <c r="U643" s="100"/>
      <c r="V643" s="100"/>
      <c r="W643" s="100"/>
      <c r="X643" s="100"/>
      <c r="Y643" s="100"/>
      <c r="Z643" s="100"/>
      <c r="AA643" s="228"/>
      <c r="AB643" s="228"/>
      <c r="AC643" s="228"/>
      <c r="AD643" s="228"/>
      <c r="AE643" s="228"/>
      <c r="AF643" s="228"/>
      <c r="AG643" s="228"/>
      <c r="AH643" s="228"/>
      <c r="AI643" s="228"/>
      <c r="AJ643" s="228"/>
      <c r="AK643" s="228"/>
      <c r="AL643" s="228"/>
      <c r="AM643" s="228"/>
      <c r="AN643" s="228"/>
      <c r="AO643" s="228"/>
      <c r="AP643" s="228"/>
      <c r="AQ643" s="228"/>
      <c r="AR643" s="228"/>
      <c r="AS643" s="228"/>
      <c r="AT643" s="228"/>
      <c r="AU643" s="228"/>
      <c r="AV643" s="228"/>
      <c r="AW643" s="228"/>
      <c r="AX643" s="228"/>
      <c r="AY643" s="228"/>
      <c r="AZ643" s="228"/>
      <c r="BA643" s="228"/>
      <c r="BB643" s="228"/>
      <c r="BC643" s="228"/>
      <c r="BD643" s="228"/>
      <c r="BE643" s="228"/>
      <c r="BF643" s="228"/>
      <c r="BG643" s="228"/>
      <c r="BH643" s="228"/>
      <c r="BI643" s="228"/>
      <c r="BJ643" s="228"/>
      <c r="BK643" s="221"/>
      <c r="BL643" s="221"/>
    </row>
    <row r="644" spans="1:64" hidden="1" outlineLevel="1">
      <c r="A644" s="9"/>
      <c r="B644" s="9"/>
      <c r="C644" s="44"/>
      <c r="D644" s="270" t="str">
        <f>Asset12</f>
        <v>premises</v>
      </c>
      <c r="E644" s="9"/>
      <c r="F644" s="9"/>
      <c r="G644" s="350">
        <f>Input!N18</f>
        <v>0</v>
      </c>
      <c r="H644" s="111"/>
      <c r="I644" s="111"/>
      <c r="J644" s="111"/>
      <c r="K644" s="111"/>
      <c r="L644" s="111"/>
      <c r="M644" s="111"/>
      <c r="N644" s="100"/>
      <c r="O644" s="29"/>
      <c r="P644" s="29"/>
      <c r="Q644" s="29"/>
      <c r="R644" s="29"/>
      <c r="S644" s="100"/>
      <c r="T644" s="100"/>
      <c r="U644" s="100"/>
      <c r="V644" s="100"/>
      <c r="W644" s="100"/>
      <c r="X644" s="100"/>
      <c r="Y644" s="100"/>
      <c r="Z644" s="100"/>
      <c r="AA644" s="228"/>
      <c r="AB644" s="228"/>
      <c r="AC644" s="228"/>
      <c r="AD644" s="228"/>
      <c r="AE644" s="228"/>
      <c r="AF644" s="228"/>
      <c r="AG644" s="228"/>
      <c r="AH644" s="228"/>
      <c r="AI644" s="228"/>
      <c r="AJ644" s="228"/>
      <c r="AK644" s="228"/>
      <c r="AL644" s="228"/>
      <c r="AM644" s="228"/>
      <c r="AN644" s="228"/>
      <c r="AO644" s="228"/>
      <c r="AP644" s="228"/>
      <c r="AQ644" s="228"/>
      <c r="AR644" s="228"/>
      <c r="AS644" s="228"/>
      <c r="AT644" s="228"/>
      <c r="AU644" s="228"/>
      <c r="AV644" s="228"/>
      <c r="AW644" s="228"/>
      <c r="AX644" s="228"/>
      <c r="AY644" s="228"/>
      <c r="AZ644" s="228"/>
      <c r="BA644" s="228"/>
      <c r="BB644" s="228"/>
      <c r="BC644" s="228"/>
      <c r="BD644" s="228"/>
      <c r="BE644" s="228"/>
      <c r="BF644" s="228"/>
      <c r="BG644" s="228"/>
      <c r="BH644" s="228"/>
      <c r="BI644" s="228"/>
      <c r="BJ644" s="228"/>
      <c r="BK644" s="221"/>
      <c r="BL644" s="221"/>
    </row>
    <row r="645" spans="1:64" hidden="1" outlineLevel="1">
      <c r="A645" s="9"/>
      <c r="B645" s="9"/>
      <c r="C645" s="44"/>
      <c r="D645" s="270" t="str">
        <f>Asset13</f>
        <v>Land</v>
      </c>
      <c r="E645" s="9"/>
      <c r="F645" s="9"/>
      <c r="G645" s="350">
        <f>Input!N19</f>
        <v>0</v>
      </c>
      <c r="H645" s="111"/>
      <c r="I645" s="111"/>
      <c r="J645" s="111"/>
      <c r="K645" s="111"/>
      <c r="L645" s="111"/>
      <c r="M645" s="111"/>
      <c r="N645" s="100"/>
      <c r="O645" s="29"/>
      <c r="P645" s="29"/>
      <c r="Q645" s="29"/>
      <c r="R645" s="29"/>
      <c r="S645" s="100"/>
      <c r="T645" s="100"/>
      <c r="U645" s="100"/>
      <c r="V645" s="100"/>
      <c r="W645" s="100"/>
      <c r="X645" s="100"/>
      <c r="Y645" s="100"/>
      <c r="Z645" s="100"/>
      <c r="AA645" s="228"/>
      <c r="AB645" s="228"/>
      <c r="AC645" s="228"/>
      <c r="AD645" s="228"/>
      <c r="AE645" s="228"/>
      <c r="AF645" s="228"/>
      <c r="AG645" s="228"/>
      <c r="AH645" s="228"/>
      <c r="AI645" s="228"/>
      <c r="AJ645" s="228"/>
      <c r="AK645" s="228"/>
      <c r="AL645" s="228"/>
      <c r="AM645" s="228"/>
      <c r="AN645" s="228"/>
      <c r="AO645" s="228"/>
      <c r="AP645" s="228"/>
      <c r="AQ645" s="228"/>
      <c r="AR645" s="228"/>
      <c r="AS645" s="228"/>
      <c r="AT645" s="228"/>
      <c r="AU645" s="228"/>
      <c r="AV645" s="228"/>
      <c r="AW645" s="228"/>
      <c r="AX645" s="228"/>
      <c r="AY645" s="228"/>
      <c r="AZ645" s="228"/>
      <c r="BA645" s="228"/>
      <c r="BB645" s="228"/>
      <c r="BC645" s="228"/>
      <c r="BD645" s="228"/>
      <c r="BE645" s="228"/>
      <c r="BF645" s="228"/>
      <c r="BG645" s="228"/>
      <c r="BH645" s="228"/>
      <c r="BI645" s="228"/>
      <c r="BJ645" s="228"/>
      <c r="BK645" s="221"/>
      <c r="BL645" s="221"/>
    </row>
    <row r="646" spans="1:64" hidden="1" outlineLevel="1">
      <c r="A646" s="9"/>
      <c r="B646" s="9"/>
      <c r="C646" s="44"/>
      <c r="D646" s="270" t="str">
        <f>Asset14</f>
        <v>Easements</v>
      </c>
      <c r="E646" s="9"/>
      <c r="F646" s="9"/>
      <c r="G646" s="350">
        <f>Input!N20</f>
        <v>0</v>
      </c>
      <c r="H646" s="111"/>
      <c r="I646" s="111"/>
      <c r="J646" s="111"/>
      <c r="K646" s="111"/>
      <c r="L646" s="111"/>
      <c r="M646" s="111"/>
      <c r="N646" s="100"/>
      <c r="O646" s="29"/>
      <c r="P646" s="29"/>
      <c r="Q646" s="29"/>
      <c r="R646" s="29"/>
      <c r="S646" s="100"/>
      <c r="T646" s="100"/>
      <c r="U646" s="100"/>
      <c r="V646" s="100"/>
      <c r="W646" s="100"/>
      <c r="X646" s="100"/>
      <c r="Y646" s="100"/>
      <c r="Z646" s="100"/>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8"/>
      <c r="AY646" s="228"/>
      <c r="AZ646" s="228"/>
      <c r="BA646" s="228"/>
      <c r="BB646" s="228"/>
      <c r="BC646" s="228"/>
      <c r="BD646" s="228"/>
      <c r="BE646" s="228"/>
      <c r="BF646" s="228"/>
      <c r="BG646" s="228"/>
      <c r="BH646" s="228"/>
      <c r="BI646" s="228"/>
      <c r="BJ646" s="228"/>
      <c r="BK646" s="221"/>
      <c r="BL646" s="221"/>
    </row>
    <row r="647" spans="1:64" hidden="1" outlineLevel="1">
      <c r="A647" s="9"/>
      <c r="B647" s="9"/>
      <c r="C647" s="44"/>
      <c r="D647" s="270">
        <f>Asset15</f>
        <v>0</v>
      </c>
      <c r="E647" s="9"/>
      <c r="F647" s="9"/>
      <c r="G647" s="350">
        <f>Input!N21</f>
        <v>0</v>
      </c>
      <c r="H647" s="111"/>
      <c r="I647" s="111"/>
      <c r="J647" s="111"/>
      <c r="K647" s="111"/>
      <c r="L647" s="111"/>
      <c r="M647" s="111"/>
      <c r="N647" s="100"/>
      <c r="O647" s="29"/>
      <c r="P647" s="29"/>
      <c r="Q647" s="29"/>
      <c r="R647" s="29"/>
      <c r="S647" s="100"/>
      <c r="T647" s="100"/>
      <c r="U647" s="100"/>
      <c r="V647" s="100"/>
      <c r="W647" s="100"/>
      <c r="X647" s="100"/>
      <c r="Y647" s="100"/>
      <c r="Z647" s="100"/>
      <c r="AA647" s="228"/>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c r="AX647" s="228"/>
      <c r="AY647" s="228"/>
      <c r="AZ647" s="228"/>
      <c r="BA647" s="228"/>
      <c r="BB647" s="228"/>
      <c r="BC647" s="228"/>
      <c r="BD647" s="228"/>
      <c r="BE647" s="228"/>
      <c r="BF647" s="228"/>
      <c r="BG647" s="228"/>
      <c r="BH647" s="228"/>
      <c r="BI647" s="228"/>
      <c r="BJ647" s="228"/>
      <c r="BK647" s="221"/>
      <c r="BL647" s="221"/>
    </row>
    <row r="648" spans="1:64" hidden="1" outlineLevel="1">
      <c r="A648" s="9"/>
      <c r="B648" s="9"/>
      <c r="C648" s="44"/>
      <c r="D648" s="270">
        <f>Asset16</f>
        <v>0</v>
      </c>
      <c r="E648" s="9"/>
      <c r="F648" s="9"/>
      <c r="G648" s="350">
        <f>Input!N22</f>
        <v>0</v>
      </c>
      <c r="H648" s="111"/>
      <c r="I648" s="111"/>
      <c r="J648" s="111"/>
      <c r="K648" s="111"/>
      <c r="L648" s="111"/>
      <c r="M648" s="111"/>
      <c r="N648" s="100"/>
      <c r="O648" s="29"/>
      <c r="P648" s="29"/>
      <c r="Q648" s="29"/>
      <c r="R648" s="29"/>
      <c r="S648" s="100"/>
      <c r="T648" s="100"/>
      <c r="U648" s="100"/>
      <c r="V648" s="100"/>
      <c r="W648" s="100"/>
      <c r="X648" s="100"/>
      <c r="Y648" s="100"/>
      <c r="Z648" s="100"/>
      <c r="AA648" s="228"/>
      <c r="AB648" s="228"/>
      <c r="AC648" s="228"/>
      <c r="AD648" s="228"/>
      <c r="AE648" s="228"/>
      <c r="AF648" s="228"/>
      <c r="AG648" s="228"/>
      <c r="AH648" s="228"/>
      <c r="AI648" s="228"/>
      <c r="AJ648" s="228"/>
      <c r="AK648" s="228"/>
      <c r="AL648" s="228"/>
      <c r="AM648" s="228"/>
      <c r="AN648" s="228"/>
      <c r="AO648" s="228"/>
      <c r="AP648" s="228"/>
      <c r="AQ648" s="228"/>
      <c r="AR648" s="228"/>
      <c r="AS648" s="228"/>
      <c r="AT648" s="228"/>
      <c r="AU648" s="228"/>
      <c r="AV648" s="228"/>
      <c r="AW648" s="228"/>
      <c r="AX648" s="228"/>
      <c r="AY648" s="228"/>
      <c r="AZ648" s="228"/>
      <c r="BA648" s="228"/>
      <c r="BB648" s="228"/>
      <c r="BC648" s="228"/>
      <c r="BD648" s="228"/>
      <c r="BE648" s="228"/>
      <c r="BF648" s="228"/>
      <c r="BG648" s="228"/>
      <c r="BH648" s="228"/>
      <c r="BI648" s="228"/>
      <c r="BJ648" s="228"/>
      <c r="BK648" s="221"/>
      <c r="BL648" s="221"/>
    </row>
    <row r="649" spans="1:64" hidden="1" outlineLevel="1">
      <c r="A649" s="9"/>
      <c r="B649" s="9"/>
      <c r="C649" s="44"/>
      <c r="D649" s="270">
        <f>Asset17</f>
        <v>0</v>
      </c>
      <c r="E649" s="9"/>
      <c r="F649" s="9"/>
      <c r="G649" s="350">
        <f>Input!N23</f>
        <v>0</v>
      </c>
      <c r="H649" s="111"/>
      <c r="I649" s="111"/>
      <c r="J649" s="111"/>
      <c r="K649" s="111"/>
      <c r="L649" s="111"/>
      <c r="M649" s="111"/>
      <c r="N649" s="100"/>
      <c r="O649" s="29"/>
      <c r="P649" s="29"/>
      <c r="Q649" s="29"/>
      <c r="R649" s="29"/>
      <c r="S649" s="100"/>
      <c r="T649" s="100"/>
      <c r="U649" s="100"/>
      <c r="V649" s="100"/>
      <c r="W649" s="100"/>
      <c r="X649" s="100"/>
      <c r="Y649" s="100"/>
      <c r="Z649" s="100"/>
      <c r="AA649" s="228"/>
      <c r="AB649" s="228"/>
      <c r="AC649" s="228"/>
      <c r="AD649" s="228"/>
      <c r="AE649" s="228"/>
      <c r="AF649" s="228"/>
      <c r="AG649" s="228"/>
      <c r="AH649" s="228"/>
      <c r="AI649" s="228"/>
      <c r="AJ649" s="228"/>
      <c r="AK649" s="228"/>
      <c r="AL649" s="228"/>
      <c r="AM649" s="228"/>
      <c r="AN649" s="228"/>
      <c r="AO649" s="228"/>
      <c r="AP649" s="228"/>
      <c r="AQ649" s="228"/>
      <c r="AR649" s="228"/>
      <c r="AS649" s="228"/>
      <c r="AT649" s="228"/>
      <c r="AU649" s="228"/>
      <c r="AV649" s="228"/>
      <c r="AW649" s="228"/>
      <c r="AX649" s="228"/>
      <c r="AY649" s="228"/>
      <c r="AZ649" s="228"/>
      <c r="BA649" s="228"/>
      <c r="BB649" s="228"/>
      <c r="BC649" s="228"/>
      <c r="BD649" s="228"/>
      <c r="BE649" s="228"/>
      <c r="BF649" s="228"/>
      <c r="BG649" s="228"/>
      <c r="BH649" s="228"/>
      <c r="BI649" s="228"/>
      <c r="BJ649" s="228"/>
      <c r="BK649" s="221"/>
      <c r="BL649" s="221"/>
    </row>
    <row r="650" spans="1:64" hidden="1" outlineLevel="1">
      <c r="A650" s="9"/>
      <c r="B650" s="9"/>
      <c r="C650" s="44"/>
      <c r="D650" s="270">
        <f>Asset18</f>
        <v>0</v>
      </c>
      <c r="E650" s="9"/>
      <c r="F650" s="9"/>
      <c r="G650" s="350">
        <f>Input!N24</f>
        <v>0</v>
      </c>
      <c r="H650" s="111"/>
      <c r="I650" s="111"/>
      <c r="J650" s="111"/>
      <c r="K650" s="111"/>
      <c r="L650" s="111"/>
      <c r="M650" s="111"/>
      <c r="N650" s="100"/>
      <c r="O650" s="29"/>
      <c r="P650" s="29"/>
      <c r="Q650" s="29"/>
      <c r="R650" s="29"/>
      <c r="S650" s="100"/>
      <c r="T650" s="100"/>
      <c r="U650" s="100"/>
      <c r="V650" s="100"/>
      <c r="W650" s="100"/>
      <c r="X650" s="100"/>
      <c r="Y650" s="100"/>
      <c r="Z650" s="100"/>
      <c r="AA650" s="228"/>
      <c r="AB650" s="228"/>
      <c r="AC650" s="228"/>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228"/>
      <c r="BD650" s="228"/>
      <c r="BE650" s="228"/>
      <c r="BF650" s="228"/>
      <c r="BG650" s="228"/>
      <c r="BH650" s="228"/>
      <c r="BI650" s="228"/>
      <c r="BJ650" s="228"/>
      <c r="BK650" s="221"/>
      <c r="BL650" s="221"/>
    </row>
    <row r="651" spans="1:64" hidden="1" outlineLevel="1">
      <c r="A651" s="9"/>
      <c r="B651" s="9"/>
      <c r="C651" s="44"/>
      <c r="D651" s="270">
        <f>Asset19</f>
        <v>0</v>
      </c>
      <c r="E651" s="9"/>
      <c r="F651" s="9"/>
      <c r="G651" s="350">
        <f>Input!N25</f>
        <v>0</v>
      </c>
      <c r="H651" s="111"/>
      <c r="I651" s="111"/>
      <c r="J651" s="111"/>
      <c r="K651" s="111"/>
      <c r="L651" s="111"/>
      <c r="M651" s="111"/>
      <c r="N651" s="100"/>
      <c r="O651" s="29"/>
      <c r="P651" s="29"/>
      <c r="Q651" s="29"/>
      <c r="R651" s="29"/>
      <c r="S651" s="100"/>
      <c r="T651" s="100"/>
      <c r="U651" s="100"/>
      <c r="V651" s="100"/>
      <c r="W651" s="100"/>
      <c r="X651" s="100"/>
      <c r="Y651" s="100"/>
      <c r="Z651" s="100"/>
      <c r="AA651" s="228"/>
      <c r="AB651" s="228"/>
      <c r="AC651" s="228"/>
      <c r="AD651" s="228"/>
      <c r="AE651" s="228"/>
      <c r="AF651" s="228"/>
      <c r="AG651" s="228"/>
      <c r="AH651" s="228"/>
      <c r="AI651" s="228"/>
      <c r="AJ651" s="228"/>
      <c r="AK651" s="228"/>
      <c r="AL651" s="228"/>
      <c r="AM651" s="228"/>
      <c r="AN651" s="228"/>
      <c r="AO651" s="228"/>
      <c r="AP651" s="228"/>
      <c r="AQ651" s="228"/>
      <c r="AR651" s="228"/>
      <c r="AS651" s="228"/>
      <c r="AT651" s="228"/>
      <c r="AU651" s="228"/>
      <c r="AV651" s="228"/>
      <c r="AW651" s="228"/>
      <c r="AX651" s="228"/>
      <c r="AY651" s="228"/>
      <c r="AZ651" s="228"/>
      <c r="BA651" s="228"/>
      <c r="BB651" s="228"/>
      <c r="BC651" s="228"/>
      <c r="BD651" s="228"/>
      <c r="BE651" s="228"/>
      <c r="BF651" s="228"/>
      <c r="BG651" s="228"/>
      <c r="BH651" s="228"/>
      <c r="BI651" s="228"/>
      <c r="BJ651" s="228"/>
      <c r="BK651" s="221"/>
      <c r="BL651" s="221"/>
    </row>
    <row r="652" spans="1:64" hidden="1" outlineLevel="1">
      <c r="A652" s="9"/>
      <c r="B652" s="9"/>
      <c r="C652" s="44"/>
      <c r="D652" s="270">
        <f>Asset20</f>
        <v>0</v>
      </c>
      <c r="E652" s="9"/>
      <c r="F652" s="9"/>
      <c r="G652" s="350">
        <f>Input!N26</f>
        <v>0</v>
      </c>
      <c r="H652" s="111"/>
      <c r="I652" s="111"/>
      <c r="J652" s="111"/>
      <c r="K652" s="111"/>
      <c r="L652" s="111"/>
      <c r="M652" s="111"/>
      <c r="N652" s="100"/>
      <c r="O652" s="29"/>
      <c r="P652" s="29"/>
      <c r="Q652" s="29"/>
      <c r="R652" s="29"/>
      <c r="S652" s="100"/>
      <c r="T652" s="100"/>
      <c r="U652" s="100"/>
      <c r="V652" s="100"/>
      <c r="W652" s="100"/>
      <c r="X652" s="100"/>
      <c r="Y652" s="100"/>
      <c r="Z652" s="100"/>
      <c r="AA652" s="228"/>
      <c r="AB652" s="228"/>
      <c r="AC652" s="228"/>
      <c r="AD652" s="228"/>
      <c r="AE652" s="228"/>
      <c r="AF652" s="228"/>
      <c r="AG652" s="228"/>
      <c r="AH652" s="228"/>
      <c r="AI652" s="228"/>
      <c r="AJ652" s="228"/>
      <c r="AK652" s="228"/>
      <c r="AL652" s="228"/>
      <c r="AM652" s="228"/>
      <c r="AN652" s="228"/>
      <c r="AO652" s="228"/>
      <c r="AP652" s="228"/>
      <c r="AQ652" s="228"/>
      <c r="AR652" s="228"/>
      <c r="AS652" s="228"/>
      <c r="AT652" s="228"/>
      <c r="AU652" s="228"/>
      <c r="AV652" s="228"/>
      <c r="AW652" s="228"/>
      <c r="AX652" s="228"/>
      <c r="AY652" s="228"/>
      <c r="AZ652" s="228"/>
      <c r="BA652" s="228"/>
      <c r="BB652" s="228"/>
      <c r="BC652" s="228"/>
      <c r="BD652" s="228"/>
      <c r="BE652" s="228"/>
      <c r="BF652" s="228"/>
      <c r="BG652" s="228"/>
      <c r="BH652" s="228"/>
      <c r="BI652" s="228"/>
      <c r="BJ652" s="228"/>
      <c r="BK652" s="221"/>
      <c r="BL652" s="221"/>
    </row>
    <row r="653" spans="1:64" hidden="1" outlineLevel="1">
      <c r="A653" s="9"/>
      <c r="B653" s="9"/>
      <c r="C653" s="44"/>
      <c r="D653" s="270">
        <f>Asset21</f>
        <v>0</v>
      </c>
      <c r="E653" s="9"/>
      <c r="F653" s="9"/>
      <c r="G653" s="350">
        <f>Input!N27</f>
        <v>0</v>
      </c>
      <c r="H653" s="111"/>
      <c r="I653" s="111"/>
      <c r="J653" s="111"/>
      <c r="K653" s="111"/>
      <c r="L653" s="111"/>
      <c r="M653" s="111"/>
      <c r="N653" s="100"/>
      <c r="O653" s="29"/>
      <c r="P653" s="29"/>
      <c r="Q653" s="29"/>
      <c r="R653" s="29"/>
      <c r="S653" s="100"/>
      <c r="T653" s="100"/>
      <c r="U653" s="100"/>
      <c r="V653" s="100"/>
      <c r="W653" s="100"/>
      <c r="X653" s="100"/>
      <c r="Y653" s="100"/>
      <c r="Z653" s="100"/>
      <c r="AA653" s="228"/>
      <c r="AB653" s="228"/>
      <c r="AC653" s="228"/>
      <c r="AD653" s="228"/>
      <c r="AE653" s="228"/>
      <c r="AF653" s="228"/>
      <c r="AG653" s="228"/>
      <c r="AH653" s="228"/>
      <c r="AI653" s="228"/>
      <c r="AJ653" s="228"/>
      <c r="AK653" s="228"/>
      <c r="AL653" s="228"/>
      <c r="AM653" s="228"/>
      <c r="AN653" s="228"/>
      <c r="AO653" s="228"/>
      <c r="AP653" s="228"/>
      <c r="AQ653" s="228"/>
      <c r="AR653" s="228"/>
      <c r="AS653" s="228"/>
      <c r="AT653" s="228"/>
      <c r="AU653" s="228"/>
      <c r="AV653" s="228"/>
      <c r="AW653" s="228"/>
      <c r="AX653" s="228"/>
      <c r="AY653" s="228"/>
      <c r="AZ653" s="228"/>
      <c r="BA653" s="228"/>
      <c r="BB653" s="228"/>
      <c r="BC653" s="228"/>
      <c r="BD653" s="228"/>
      <c r="BE653" s="228"/>
      <c r="BF653" s="228"/>
      <c r="BG653" s="228"/>
      <c r="BH653" s="228"/>
      <c r="BI653" s="228"/>
      <c r="BJ653" s="228"/>
      <c r="BK653" s="221"/>
      <c r="BL653" s="221"/>
    </row>
    <row r="654" spans="1:64" hidden="1" outlineLevel="1">
      <c r="A654" s="9"/>
      <c r="B654" s="9"/>
      <c r="C654" s="44"/>
      <c r="D654" s="270">
        <f>Asset22</f>
        <v>0</v>
      </c>
      <c r="E654" s="9"/>
      <c r="F654" s="9"/>
      <c r="G654" s="350">
        <f>Input!N28</f>
        <v>0</v>
      </c>
      <c r="H654" s="111"/>
      <c r="I654" s="111"/>
      <c r="J654" s="111"/>
      <c r="K654" s="111"/>
      <c r="L654" s="111"/>
      <c r="M654" s="111"/>
      <c r="N654" s="100"/>
      <c r="O654" s="29"/>
      <c r="P654" s="29"/>
      <c r="Q654" s="29"/>
      <c r="R654" s="29"/>
      <c r="S654" s="100"/>
      <c r="T654" s="100"/>
      <c r="U654" s="100"/>
      <c r="V654" s="100"/>
      <c r="W654" s="100"/>
      <c r="X654" s="100"/>
      <c r="Y654" s="100"/>
      <c r="Z654" s="100"/>
      <c r="AA654" s="228"/>
      <c r="AB654" s="228"/>
      <c r="AC654" s="228"/>
      <c r="AD654" s="228"/>
      <c r="AE654" s="228"/>
      <c r="AF654" s="228"/>
      <c r="AG654" s="228"/>
      <c r="AH654" s="228"/>
      <c r="AI654" s="228"/>
      <c r="AJ654" s="228"/>
      <c r="AK654" s="228"/>
      <c r="AL654" s="228"/>
      <c r="AM654" s="228"/>
      <c r="AN654" s="228"/>
      <c r="AO654" s="228"/>
      <c r="AP654" s="228"/>
      <c r="AQ654" s="228"/>
      <c r="AR654" s="228"/>
      <c r="AS654" s="228"/>
      <c r="AT654" s="228"/>
      <c r="AU654" s="228"/>
      <c r="AV654" s="228"/>
      <c r="AW654" s="228"/>
      <c r="AX654" s="228"/>
      <c r="AY654" s="228"/>
      <c r="AZ654" s="228"/>
      <c r="BA654" s="228"/>
      <c r="BB654" s="228"/>
      <c r="BC654" s="228"/>
      <c r="BD654" s="228"/>
      <c r="BE654" s="228"/>
      <c r="BF654" s="228"/>
      <c r="BG654" s="228"/>
      <c r="BH654" s="228"/>
      <c r="BI654" s="228"/>
      <c r="BJ654" s="228"/>
      <c r="BK654" s="221"/>
      <c r="BL654" s="221"/>
    </row>
    <row r="655" spans="1:64" hidden="1" outlineLevel="1">
      <c r="A655" s="9"/>
      <c r="B655" s="9"/>
      <c r="C655" s="44"/>
      <c r="D655" s="270">
        <f>Asset23</f>
        <v>0</v>
      </c>
      <c r="E655" s="9"/>
      <c r="F655" s="9"/>
      <c r="G655" s="350">
        <f>Input!N29</f>
        <v>0</v>
      </c>
      <c r="H655" s="111"/>
      <c r="I655" s="111"/>
      <c r="J655" s="111"/>
      <c r="K655" s="111"/>
      <c r="L655" s="111"/>
      <c r="M655" s="111"/>
      <c r="N655" s="100"/>
      <c r="O655" s="29"/>
      <c r="P655" s="29"/>
      <c r="Q655" s="29"/>
      <c r="R655" s="29"/>
      <c r="S655" s="100"/>
      <c r="T655" s="100"/>
      <c r="U655" s="100"/>
      <c r="V655" s="100"/>
      <c r="W655" s="100"/>
      <c r="X655" s="100"/>
      <c r="Y655" s="100"/>
      <c r="Z655" s="100"/>
      <c r="AA655" s="228"/>
      <c r="AB655" s="228"/>
      <c r="AC655" s="228"/>
      <c r="AD655" s="228"/>
      <c r="AE655" s="228"/>
      <c r="AF655" s="228"/>
      <c r="AG655" s="228"/>
      <c r="AH655" s="228"/>
      <c r="AI655" s="228"/>
      <c r="AJ655" s="228"/>
      <c r="AK655" s="228"/>
      <c r="AL655" s="228"/>
      <c r="AM655" s="228"/>
      <c r="AN655" s="228"/>
      <c r="AO655" s="228"/>
      <c r="AP655" s="228"/>
      <c r="AQ655" s="228"/>
      <c r="AR655" s="228"/>
      <c r="AS655" s="228"/>
      <c r="AT655" s="228"/>
      <c r="AU655" s="228"/>
      <c r="AV655" s="228"/>
      <c r="AW655" s="228"/>
      <c r="AX655" s="228"/>
      <c r="AY655" s="228"/>
      <c r="AZ655" s="228"/>
      <c r="BA655" s="228"/>
      <c r="BB655" s="228"/>
      <c r="BC655" s="228"/>
      <c r="BD655" s="228"/>
      <c r="BE655" s="228"/>
      <c r="BF655" s="228"/>
      <c r="BG655" s="228"/>
      <c r="BH655" s="228"/>
      <c r="BI655" s="228"/>
      <c r="BJ655" s="228"/>
      <c r="BK655" s="221"/>
      <c r="BL655" s="221"/>
    </row>
    <row r="656" spans="1:64" hidden="1" outlineLevel="1">
      <c r="A656" s="9"/>
      <c r="B656" s="9"/>
      <c r="C656" s="44"/>
      <c r="D656" s="270">
        <f>Asset24</f>
        <v>0</v>
      </c>
      <c r="E656" s="9"/>
      <c r="F656" s="9"/>
      <c r="G656" s="350">
        <f>Input!N30</f>
        <v>0</v>
      </c>
      <c r="H656" s="111"/>
      <c r="I656" s="111"/>
      <c r="J656" s="111"/>
      <c r="K656" s="111"/>
      <c r="L656" s="111"/>
      <c r="M656" s="111"/>
      <c r="N656" s="100"/>
      <c r="O656" s="29"/>
      <c r="P656" s="29"/>
      <c r="Q656" s="29"/>
      <c r="R656" s="29"/>
      <c r="S656" s="100"/>
      <c r="T656" s="100"/>
      <c r="U656" s="100"/>
      <c r="V656" s="100"/>
      <c r="W656" s="100"/>
      <c r="X656" s="100"/>
      <c r="Y656" s="100"/>
      <c r="Z656" s="100"/>
      <c r="AA656" s="228"/>
      <c r="AB656" s="228"/>
      <c r="AC656" s="228"/>
      <c r="AD656" s="228"/>
      <c r="AE656" s="228"/>
      <c r="AF656" s="228"/>
      <c r="AG656" s="228"/>
      <c r="AH656" s="228"/>
      <c r="AI656" s="228"/>
      <c r="AJ656" s="228"/>
      <c r="AK656" s="228"/>
      <c r="AL656" s="228"/>
      <c r="AM656" s="228"/>
      <c r="AN656" s="228"/>
      <c r="AO656" s="228"/>
      <c r="AP656" s="228"/>
      <c r="AQ656" s="228"/>
      <c r="AR656" s="228"/>
      <c r="AS656" s="228"/>
      <c r="AT656" s="228"/>
      <c r="AU656" s="228"/>
      <c r="AV656" s="228"/>
      <c r="AW656" s="228"/>
      <c r="AX656" s="228"/>
      <c r="AY656" s="228"/>
      <c r="AZ656" s="228"/>
      <c r="BA656" s="228"/>
      <c r="BB656" s="228"/>
      <c r="BC656" s="228"/>
      <c r="BD656" s="228"/>
      <c r="BE656" s="228"/>
      <c r="BF656" s="228"/>
      <c r="BG656" s="228"/>
      <c r="BH656" s="228"/>
      <c r="BI656" s="228"/>
      <c r="BJ656" s="228"/>
      <c r="BK656" s="221"/>
      <c r="BL656" s="221"/>
    </row>
    <row r="657" spans="1:64" hidden="1" outlineLevel="1">
      <c r="A657" s="9"/>
      <c r="B657" s="9"/>
      <c r="C657" s="44"/>
      <c r="D657" s="270">
        <f>Asset25</f>
        <v>0</v>
      </c>
      <c r="E657" s="9"/>
      <c r="F657" s="9"/>
      <c r="G657" s="350">
        <f>Input!N31</f>
        <v>0</v>
      </c>
      <c r="H657" s="111"/>
      <c r="I657" s="111"/>
      <c r="J657" s="111"/>
      <c r="K657" s="111"/>
      <c r="L657" s="111"/>
      <c r="M657" s="111"/>
      <c r="N657" s="100"/>
      <c r="O657" s="29"/>
      <c r="P657" s="29"/>
      <c r="Q657" s="29"/>
      <c r="R657" s="29"/>
      <c r="S657" s="100"/>
      <c r="T657" s="100"/>
      <c r="U657" s="100"/>
      <c r="V657" s="100"/>
      <c r="W657" s="100"/>
      <c r="X657" s="100"/>
      <c r="Y657" s="100"/>
      <c r="Z657" s="100"/>
      <c r="AA657" s="228"/>
      <c r="AB657" s="228"/>
      <c r="AC657" s="228"/>
      <c r="AD657" s="228"/>
      <c r="AE657" s="228"/>
      <c r="AF657" s="228"/>
      <c r="AG657" s="228"/>
      <c r="AH657" s="228"/>
      <c r="AI657" s="228"/>
      <c r="AJ657" s="228"/>
      <c r="AK657" s="228"/>
      <c r="AL657" s="228"/>
      <c r="AM657" s="228"/>
      <c r="AN657" s="228"/>
      <c r="AO657" s="228"/>
      <c r="AP657" s="228"/>
      <c r="AQ657" s="228"/>
      <c r="AR657" s="228"/>
      <c r="AS657" s="228"/>
      <c r="AT657" s="228"/>
      <c r="AU657" s="228"/>
      <c r="AV657" s="228"/>
      <c r="AW657" s="228"/>
      <c r="AX657" s="228"/>
      <c r="AY657" s="228"/>
      <c r="AZ657" s="228"/>
      <c r="BA657" s="228"/>
      <c r="BB657" s="228"/>
      <c r="BC657" s="228"/>
      <c r="BD657" s="228"/>
      <c r="BE657" s="228"/>
      <c r="BF657" s="228"/>
      <c r="BG657" s="228"/>
      <c r="BH657" s="228"/>
      <c r="BI657" s="228"/>
      <c r="BJ657" s="228"/>
      <c r="BK657" s="221"/>
      <c r="BL657" s="221"/>
    </row>
    <row r="658" spans="1:64" hidden="1" outlineLevel="1">
      <c r="A658" s="9"/>
      <c r="B658" s="9"/>
      <c r="C658" s="44"/>
      <c r="D658" s="270">
        <f>Asset26</f>
        <v>0</v>
      </c>
      <c r="E658" s="9"/>
      <c r="F658" s="9"/>
      <c r="G658" s="350">
        <f>Input!N32</f>
        <v>0</v>
      </c>
      <c r="H658" s="111"/>
      <c r="I658" s="111"/>
      <c r="J658" s="111"/>
      <c r="K658" s="111"/>
      <c r="L658" s="111"/>
      <c r="M658" s="111"/>
      <c r="N658" s="100"/>
      <c r="O658" s="29"/>
      <c r="P658" s="29"/>
      <c r="Q658" s="29"/>
      <c r="R658" s="29"/>
      <c r="S658" s="100"/>
      <c r="T658" s="100"/>
      <c r="U658" s="100"/>
      <c r="V658" s="100"/>
      <c r="W658" s="100"/>
      <c r="X658" s="100"/>
      <c r="Y658" s="100"/>
      <c r="Z658" s="100"/>
      <c r="AA658" s="228"/>
      <c r="AB658" s="228"/>
      <c r="AC658" s="228"/>
      <c r="AD658" s="228"/>
      <c r="AE658" s="228"/>
      <c r="AF658" s="228"/>
      <c r="AG658" s="228"/>
      <c r="AH658" s="228"/>
      <c r="AI658" s="228"/>
      <c r="AJ658" s="228"/>
      <c r="AK658" s="228"/>
      <c r="AL658" s="228"/>
      <c r="AM658" s="228"/>
      <c r="AN658" s="228"/>
      <c r="AO658" s="228"/>
      <c r="AP658" s="228"/>
      <c r="AQ658" s="228"/>
      <c r="AR658" s="228"/>
      <c r="AS658" s="228"/>
      <c r="AT658" s="228"/>
      <c r="AU658" s="228"/>
      <c r="AV658" s="228"/>
      <c r="AW658" s="228"/>
      <c r="AX658" s="228"/>
      <c r="AY658" s="228"/>
      <c r="AZ658" s="228"/>
      <c r="BA658" s="228"/>
      <c r="BB658" s="228"/>
      <c r="BC658" s="228"/>
      <c r="BD658" s="228"/>
      <c r="BE658" s="228"/>
      <c r="BF658" s="228"/>
      <c r="BG658" s="228"/>
      <c r="BH658" s="228"/>
      <c r="BI658" s="228"/>
      <c r="BJ658" s="228"/>
      <c r="BK658" s="221"/>
      <c r="BL658" s="221"/>
    </row>
    <row r="659" spans="1:64" hidden="1" outlineLevel="1">
      <c r="A659" s="9"/>
      <c r="B659" s="9"/>
      <c r="C659" s="44"/>
      <c r="D659" s="270">
        <f>Asset27</f>
        <v>0</v>
      </c>
      <c r="E659" s="9"/>
      <c r="F659" s="9"/>
      <c r="G659" s="350">
        <f>Input!N33</f>
        <v>0</v>
      </c>
      <c r="H659" s="111"/>
      <c r="I659" s="111"/>
      <c r="J659" s="111"/>
      <c r="K659" s="111"/>
      <c r="L659" s="111"/>
      <c r="M659" s="111"/>
      <c r="N659" s="100"/>
      <c r="O659" s="29"/>
      <c r="P659" s="29"/>
      <c r="Q659" s="29"/>
      <c r="R659" s="29"/>
      <c r="S659" s="100"/>
      <c r="T659" s="100"/>
      <c r="U659" s="100"/>
      <c r="V659" s="100"/>
      <c r="W659" s="100"/>
      <c r="X659" s="100"/>
      <c r="Y659" s="100"/>
      <c r="Z659" s="100"/>
      <c r="AA659" s="228"/>
      <c r="AB659" s="228"/>
      <c r="AC659" s="228"/>
      <c r="AD659" s="228"/>
      <c r="AE659" s="228"/>
      <c r="AF659" s="228"/>
      <c r="AG659" s="228"/>
      <c r="AH659" s="228"/>
      <c r="AI659" s="228"/>
      <c r="AJ659" s="228"/>
      <c r="AK659" s="228"/>
      <c r="AL659" s="228"/>
      <c r="AM659" s="228"/>
      <c r="AN659" s="228"/>
      <c r="AO659" s="228"/>
      <c r="AP659" s="228"/>
      <c r="AQ659" s="228"/>
      <c r="AR659" s="228"/>
      <c r="AS659" s="228"/>
      <c r="AT659" s="228"/>
      <c r="AU659" s="228"/>
      <c r="AV659" s="228"/>
      <c r="AW659" s="228"/>
      <c r="AX659" s="228"/>
      <c r="AY659" s="228"/>
      <c r="AZ659" s="228"/>
      <c r="BA659" s="228"/>
      <c r="BB659" s="228"/>
      <c r="BC659" s="228"/>
      <c r="BD659" s="228"/>
      <c r="BE659" s="228"/>
      <c r="BF659" s="228"/>
      <c r="BG659" s="228"/>
      <c r="BH659" s="228"/>
      <c r="BI659" s="228"/>
      <c r="BJ659" s="228"/>
      <c r="BK659" s="221"/>
      <c r="BL659" s="221"/>
    </row>
    <row r="660" spans="1:64" hidden="1" outlineLevel="1">
      <c r="A660" s="9"/>
      <c r="B660" s="9"/>
      <c r="C660" s="44"/>
      <c r="D660" s="270">
        <f>Asset28</f>
        <v>0</v>
      </c>
      <c r="E660" s="9"/>
      <c r="F660" s="9"/>
      <c r="G660" s="350">
        <f>Input!N34</f>
        <v>0</v>
      </c>
      <c r="H660" s="111"/>
      <c r="I660" s="111"/>
      <c r="J660" s="111"/>
      <c r="K660" s="111"/>
      <c r="L660" s="111"/>
      <c r="M660" s="111"/>
      <c r="N660" s="100"/>
      <c r="O660" s="29"/>
      <c r="P660" s="29"/>
      <c r="Q660" s="29"/>
      <c r="R660" s="29"/>
      <c r="S660" s="100"/>
      <c r="T660" s="100"/>
      <c r="U660" s="100"/>
      <c r="V660" s="100"/>
      <c r="W660" s="100"/>
      <c r="X660" s="100"/>
      <c r="Y660" s="100"/>
      <c r="Z660" s="100"/>
      <c r="AA660" s="228"/>
      <c r="AB660" s="228"/>
      <c r="AC660" s="228"/>
      <c r="AD660" s="228"/>
      <c r="AE660" s="228"/>
      <c r="AF660" s="228"/>
      <c r="AG660" s="228"/>
      <c r="AH660" s="228"/>
      <c r="AI660" s="228"/>
      <c r="AJ660" s="228"/>
      <c r="AK660" s="228"/>
      <c r="AL660" s="228"/>
      <c r="AM660" s="228"/>
      <c r="AN660" s="228"/>
      <c r="AO660" s="228"/>
      <c r="AP660" s="228"/>
      <c r="AQ660" s="228"/>
      <c r="AR660" s="228"/>
      <c r="AS660" s="228"/>
      <c r="AT660" s="228"/>
      <c r="AU660" s="228"/>
      <c r="AV660" s="228"/>
      <c r="AW660" s="228"/>
      <c r="AX660" s="228"/>
      <c r="AY660" s="228"/>
      <c r="AZ660" s="228"/>
      <c r="BA660" s="228"/>
      <c r="BB660" s="228"/>
      <c r="BC660" s="228"/>
      <c r="BD660" s="228"/>
      <c r="BE660" s="228"/>
      <c r="BF660" s="228"/>
      <c r="BG660" s="228"/>
      <c r="BH660" s="228"/>
      <c r="BI660" s="228"/>
      <c r="BJ660" s="228"/>
      <c r="BK660" s="221"/>
      <c r="BL660" s="221"/>
    </row>
    <row r="661" spans="1:64" hidden="1" outlineLevel="1">
      <c r="A661" s="9"/>
      <c r="B661" s="9"/>
      <c r="C661" s="44"/>
      <c r="D661" s="270">
        <f>Asset29</f>
        <v>0</v>
      </c>
      <c r="E661" s="9"/>
      <c r="F661" s="9"/>
      <c r="G661" s="350">
        <f>Input!N35</f>
        <v>0</v>
      </c>
      <c r="H661" s="111"/>
      <c r="I661" s="111"/>
      <c r="J661" s="111"/>
      <c r="K661" s="111"/>
      <c r="L661" s="111"/>
      <c r="M661" s="111"/>
      <c r="N661" s="100"/>
      <c r="O661" s="29"/>
      <c r="P661" s="29"/>
      <c r="Q661" s="29"/>
      <c r="R661" s="29"/>
      <c r="S661" s="100"/>
      <c r="T661" s="100"/>
      <c r="U661" s="100"/>
      <c r="V661" s="100"/>
      <c r="W661" s="100"/>
      <c r="X661" s="100"/>
      <c r="Y661" s="100"/>
      <c r="Z661" s="100"/>
      <c r="AA661" s="228"/>
      <c r="AB661" s="228"/>
      <c r="AC661" s="228"/>
      <c r="AD661" s="228"/>
      <c r="AE661" s="228"/>
      <c r="AF661" s="228"/>
      <c r="AG661" s="228"/>
      <c r="AH661" s="228"/>
      <c r="AI661" s="228"/>
      <c r="AJ661" s="228"/>
      <c r="AK661" s="228"/>
      <c r="AL661" s="228"/>
      <c r="AM661" s="228"/>
      <c r="AN661" s="228"/>
      <c r="AO661" s="228"/>
      <c r="AP661" s="228"/>
      <c r="AQ661" s="228"/>
      <c r="AR661" s="228"/>
      <c r="AS661" s="228"/>
      <c r="AT661" s="228"/>
      <c r="AU661" s="228"/>
      <c r="AV661" s="228"/>
      <c r="AW661" s="228"/>
      <c r="AX661" s="228"/>
      <c r="AY661" s="228"/>
      <c r="AZ661" s="228"/>
      <c r="BA661" s="228"/>
      <c r="BB661" s="228"/>
      <c r="BC661" s="228"/>
      <c r="BD661" s="228"/>
      <c r="BE661" s="228"/>
      <c r="BF661" s="228"/>
      <c r="BG661" s="228"/>
      <c r="BH661" s="228"/>
      <c r="BI661" s="228"/>
      <c r="BJ661" s="228"/>
      <c r="BK661" s="221"/>
      <c r="BL661" s="221"/>
    </row>
    <row r="662" spans="1:64" hidden="1" outlineLevel="1">
      <c r="A662" s="9"/>
      <c r="B662" s="9"/>
      <c r="C662" s="44"/>
      <c r="D662" s="270">
        <f>Asset30</f>
        <v>0</v>
      </c>
      <c r="E662" s="9"/>
      <c r="F662" s="9"/>
      <c r="G662" s="350">
        <f>Input!N36</f>
        <v>0</v>
      </c>
      <c r="H662" s="111"/>
      <c r="I662" s="111"/>
      <c r="J662" s="111"/>
      <c r="K662" s="111"/>
      <c r="L662" s="111"/>
      <c r="M662" s="111"/>
      <c r="N662" s="100"/>
      <c r="O662" s="29"/>
      <c r="P662" s="29"/>
      <c r="Q662" s="29"/>
      <c r="R662" s="29"/>
      <c r="S662" s="100"/>
      <c r="T662" s="100"/>
      <c r="U662" s="100"/>
      <c r="V662" s="100"/>
      <c r="W662" s="100"/>
      <c r="X662" s="100"/>
      <c r="Y662" s="100"/>
      <c r="Z662" s="100"/>
      <c r="AA662" s="228"/>
      <c r="AB662" s="228"/>
      <c r="AC662" s="228"/>
      <c r="AD662" s="228"/>
      <c r="AE662" s="228"/>
      <c r="AF662" s="228"/>
      <c r="AG662" s="228"/>
      <c r="AH662" s="228"/>
      <c r="AI662" s="228"/>
      <c r="AJ662" s="228"/>
      <c r="AK662" s="228"/>
      <c r="AL662" s="228"/>
      <c r="AM662" s="228"/>
      <c r="AN662" s="228"/>
      <c r="AO662" s="228"/>
      <c r="AP662" s="228"/>
      <c r="AQ662" s="228"/>
      <c r="AR662" s="228"/>
      <c r="AS662" s="228"/>
      <c r="AT662" s="228"/>
      <c r="AU662" s="228"/>
      <c r="AV662" s="228"/>
      <c r="AW662" s="228"/>
      <c r="AX662" s="228"/>
      <c r="AY662" s="228"/>
      <c r="AZ662" s="228"/>
      <c r="BA662" s="228"/>
      <c r="BB662" s="228"/>
      <c r="BC662" s="228"/>
      <c r="BD662" s="228"/>
      <c r="BE662" s="228"/>
      <c r="BF662" s="228"/>
      <c r="BG662" s="228"/>
      <c r="BH662" s="228"/>
      <c r="BI662" s="228"/>
      <c r="BJ662" s="228"/>
      <c r="BK662" s="221"/>
      <c r="BL662" s="221"/>
    </row>
    <row r="663" spans="1:64" collapsed="1">
      <c r="A663" s="9"/>
      <c r="B663" s="9"/>
      <c r="C663" s="44"/>
      <c r="D663" s="127"/>
      <c r="E663" s="9"/>
      <c r="F663" s="9"/>
      <c r="G663" s="139"/>
      <c r="H663" s="111"/>
      <c r="I663" s="111"/>
      <c r="J663" s="111"/>
      <c r="K663" s="111"/>
      <c r="L663" s="111"/>
      <c r="M663" s="111"/>
      <c r="N663" s="100"/>
      <c r="O663" s="29"/>
      <c r="P663" s="29"/>
      <c r="Q663" s="29"/>
      <c r="R663" s="29"/>
      <c r="S663" s="100"/>
      <c r="T663" s="100"/>
      <c r="U663" s="100"/>
      <c r="V663" s="100"/>
      <c r="W663" s="100"/>
      <c r="X663" s="100"/>
      <c r="Y663" s="100"/>
      <c r="Z663" s="100"/>
      <c r="AA663" s="228"/>
      <c r="AB663" s="228"/>
      <c r="AC663" s="228"/>
      <c r="AD663" s="228"/>
      <c r="AE663" s="228"/>
      <c r="AF663" s="228"/>
      <c r="AG663" s="228"/>
      <c r="AH663" s="228"/>
      <c r="AI663" s="228"/>
      <c r="AJ663" s="228"/>
      <c r="AK663" s="228"/>
      <c r="AL663" s="228"/>
      <c r="AM663" s="228"/>
      <c r="AN663" s="228"/>
      <c r="AO663" s="228"/>
      <c r="AP663" s="228"/>
      <c r="AQ663" s="228"/>
      <c r="AR663" s="228"/>
      <c r="AS663" s="228"/>
      <c r="AT663" s="228"/>
      <c r="AU663" s="228"/>
      <c r="AV663" s="228"/>
      <c r="AW663" s="228"/>
      <c r="AX663" s="228"/>
      <c r="AY663" s="228"/>
      <c r="AZ663" s="228"/>
      <c r="BA663" s="228"/>
      <c r="BB663" s="228"/>
      <c r="BC663" s="228"/>
      <c r="BD663" s="228"/>
      <c r="BE663" s="228"/>
      <c r="BF663" s="228"/>
      <c r="BG663" s="228"/>
      <c r="BH663" s="228"/>
      <c r="BI663" s="228"/>
      <c r="BJ663" s="228"/>
      <c r="BK663" s="221"/>
      <c r="BL663" s="221"/>
    </row>
    <row r="664" spans="1:64">
      <c r="A664" s="74"/>
      <c r="B664" s="74"/>
      <c r="C664" s="81" t="s">
        <v>90</v>
      </c>
      <c r="D664" s="248"/>
      <c r="E664" s="74"/>
      <c r="F664" s="74"/>
      <c r="G664" s="180"/>
      <c r="H664" s="182"/>
      <c r="I664" s="182"/>
      <c r="J664" s="182"/>
      <c r="K664" s="182"/>
      <c r="L664" s="182"/>
      <c r="M664" s="182"/>
      <c r="N664" s="249"/>
      <c r="O664" s="249"/>
      <c r="P664" s="249"/>
      <c r="Q664" s="249"/>
      <c r="R664" s="249"/>
      <c r="S664" s="100"/>
      <c r="T664" s="100"/>
      <c r="U664" s="100"/>
      <c r="V664" s="100"/>
      <c r="W664" s="100"/>
      <c r="X664" s="100"/>
      <c r="Y664" s="100"/>
      <c r="Z664" s="100"/>
      <c r="AA664" s="228"/>
      <c r="AB664" s="228"/>
      <c r="AC664" s="228"/>
      <c r="AD664" s="228"/>
      <c r="AE664" s="228"/>
      <c r="AF664" s="228"/>
      <c r="AG664" s="228"/>
      <c r="AH664" s="228"/>
      <c r="AI664" s="228"/>
      <c r="AJ664" s="228"/>
      <c r="AK664" s="228"/>
      <c r="AL664" s="228"/>
      <c r="AM664" s="228"/>
      <c r="AN664" s="228"/>
      <c r="AO664" s="228"/>
      <c r="AP664" s="228"/>
      <c r="AQ664" s="228"/>
      <c r="AR664" s="228"/>
      <c r="AS664" s="228"/>
      <c r="AT664" s="228"/>
      <c r="AU664" s="228"/>
      <c r="AV664" s="228"/>
      <c r="AW664" s="228"/>
      <c r="AX664" s="228"/>
      <c r="AY664" s="228"/>
      <c r="AZ664" s="228"/>
      <c r="BA664" s="228"/>
      <c r="BB664" s="228"/>
      <c r="BC664" s="228"/>
      <c r="BD664" s="228"/>
      <c r="BE664" s="228"/>
      <c r="BF664" s="228"/>
      <c r="BG664" s="228"/>
      <c r="BH664" s="228"/>
      <c r="BI664" s="228"/>
      <c r="BJ664" s="228"/>
      <c r="BK664" s="221"/>
      <c r="BL664" s="221"/>
    </row>
    <row r="665" spans="1:64">
      <c r="A665" s="9"/>
      <c r="B665" s="9"/>
      <c r="C665" s="17"/>
      <c r="D665" s="127"/>
      <c r="E665" s="9"/>
      <c r="F665" s="9"/>
      <c r="G665" s="139"/>
      <c r="H665" s="111"/>
      <c r="I665" s="111"/>
      <c r="J665" s="111"/>
      <c r="K665" s="111"/>
      <c r="L665" s="111"/>
      <c r="M665" s="111"/>
      <c r="N665" s="100"/>
      <c r="O665" s="29"/>
      <c r="P665" s="29"/>
      <c r="Q665" s="29"/>
      <c r="R665" s="29"/>
      <c r="S665" s="100"/>
      <c r="T665" s="100"/>
      <c r="U665" s="100"/>
      <c r="V665" s="100"/>
      <c r="W665" s="100"/>
      <c r="X665" s="100"/>
      <c r="Y665" s="100"/>
      <c r="Z665" s="100"/>
      <c r="AA665" s="228"/>
      <c r="AB665" s="228"/>
      <c r="AC665" s="228"/>
      <c r="AD665" s="228"/>
      <c r="AE665" s="228"/>
      <c r="AF665" s="228"/>
      <c r="AG665" s="228"/>
      <c r="AH665" s="228"/>
      <c r="AI665" s="228"/>
      <c r="AJ665" s="228"/>
      <c r="AK665" s="228"/>
      <c r="AL665" s="228"/>
      <c r="AM665" s="228"/>
      <c r="AN665" s="228"/>
      <c r="AO665" s="228"/>
      <c r="AP665" s="228"/>
      <c r="AQ665" s="228"/>
      <c r="AR665" s="228"/>
      <c r="AS665" s="228"/>
      <c r="AT665" s="228"/>
      <c r="AU665" s="228"/>
      <c r="AV665" s="228"/>
      <c r="AW665" s="228"/>
      <c r="AX665" s="228"/>
      <c r="AY665" s="228"/>
      <c r="AZ665" s="228"/>
      <c r="BA665" s="228"/>
      <c r="BB665" s="228"/>
      <c r="BC665" s="228"/>
      <c r="BD665" s="228"/>
      <c r="BE665" s="228"/>
      <c r="BF665" s="228"/>
      <c r="BG665" s="228"/>
      <c r="BH665" s="228"/>
      <c r="BI665" s="228"/>
      <c r="BJ665" s="228"/>
      <c r="BK665" s="221"/>
      <c r="BL665" s="221"/>
    </row>
    <row r="666" spans="1:64">
      <c r="A666" s="12"/>
      <c r="B666" s="12"/>
      <c r="C666" s="90" t="s">
        <v>87</v>
      </c>
      <c r="D666" s="113"/>
      <c r="E666" s="90"/>
      <c r="F666" s="90"/>
      <c r="G666" s="314">
        <f>SUM(G667:G696)</f>
        <v>2058.3504089867565</v>
      </c>
      <c r="H666" s="314">
        <f>SUM(H667:H696)</f>
        <v>2188.1575575018915</v>
      </c>
      <c r="I666" s="314">
        <f t="shared" ref="I666:P666" si="31">SUM(I667:I696)</f>
        <v>2207.9329725714911</v>
      </c>
      <c r="J666" s="314">
        <f t="shared" si="31"/>
        <v>2257.8357186334351</v>
      </c>
      <c r="K666" s="314">
        <f t="shared" si="31"/>
        <v>2327.9483319013129</v>
      </c>
      <c r="L666" s="314">
        <f t="shared" si="31"/>
        <v>2413.5646384424585</v>
      </c>
      <c r="M666" s="314">
        <f t="shared" si="31"/>
        <v>2489.5469572869688</v>
      </c>
      <c r="N666" s="314">
        <f t="shared" si="31"/>
        <v>0</v>
      </c>
      <c r="O666" s="314">
        <f t="shared" si="31"/>
        <v>0</v>
      </c>
      <c r="P666" s="314">
        <f t="shared" si="31"/>
        <v>0</v>
      </c>
      <c r="Q666" s="314">
        <f>SUM(Q667:Q696)</f>
        <v>0</v>
      </c>
      <c r="R666" s="251"/>
      <c r="S666" s="100"/>
      <c r="T666" s="100"/>
      <c r="U666" s="100"/>
      <c r="V666" s="100"/>
      <c r="W666" s="100"/>
      <c r="X666" s="100"/>
      <c r="Y666" s="100"/>
      <c r="Z666" s="100"/>
      <c r="AA666" s="228"/>
      <c r="AB666" s="228"/>
      <c r="AC666" s="228"/>
      <c r="AD666" s="228"/>
      <c r="AE666" s="228"/>
      <c r="AF666" s="228"/>
      <c r="AG666" s="228"/>
      <c r="AH666" s="228"/>
      <c r="AI666" s="228"/>
      <c r="AJ666" s="228"/>
      <c r="AK666" s="228"/>
      <c r="AL666" s="228"/>
      <c r="AM666" s="228"/>
      <c r="AN666" s="228"/>
      <c r="AO666" s="228"/>
      <c r="AP666" s="228"/>
      <c r="AQ666" s="228"/>
      <c r="AR666" s="228"/>
      <c r="AS666" s="228"/>
      <c r="AT666" s="228"/>
      <c r="AU666" s="228"/>
      <c r="AV666" s="228"/>
      <c r="AW666" s="228"/>
      <c r="AX666" s="228"/>
      <c r="AY666" s="228"/>
      <c r="AZ666" s="228"/>
      <c r="BA666" s="228"/>
      <c r="BB666" s="228"/>
      <c r="BC666" s="228"/>
      <c r="BD666" s="228"/>
      <c r="BE666" s="228"/>
      <c r="BF666" s="228"/>
      <c r="BG666" s="228"/>
      <c r="BH666" s="228"/>
      <c r="BI666" s="228"/>
      <c r="BJ666" s="228"/>
      <c r="BK666" s="221"/>
      <c r="BL666" s="221"/>
    </row>
    <row r="667" spans="1:64" hidden="1" outlineLevel="1">
      <c r="A667" s="9"/>
      <c r="B667" s="12"/>
      <c r="C667" s="44"/>
      <c r="D667" s="270" t="str">
        <f>Asset1</f>
        <v>Secondary</v>
      </c>
      <c r="E667" s="12"/>
      <c r="F667" s="12"/>
      <c r="G667" s="201">
        <f t="shared" ref="G667:G696" si="32">G473+G505+G537+G569+G601</f>
        <v>124.97645303295877</v>
      </c>
      <c r="H667" s="153">
        <f t="shared" ref="H667:L676" si="33">H473+H505+H537</f>
        <v>136.82906525575538</v>
      </c>
      <c r="I667" s="153">
        <f t="shared" si="33"/>
        <v>122.92546997430357</v>
      </c>
      <c r="J667" s="153">
        <f t="shared" si="33"/>
        <v>116.21502728189415</v>
      </c>
      <c r="K667" s="153">
        <f t="shared" si="33"/>
        <v>110.5231644303359</v>
      </c>
      <c r="L667" s="153">
        <f t="shared" si="33"/>
        <v>107.06134998593194</v>
      </c>
      <c r="M667" s="153">
        <f t="shared" ref="M667" si="34">M473+M505+M537</f>
        <v>118.65237784322781</v>
      </c>
      <c r="N667" s="153">
        <f>IF(COUNT($H667:M667)&gt;=Input!$Y$7,0, N473+N505+N537)</f>
        <v>0</v>
      </c>
      <c r="O667" s="153">
        <f>IF(COUNT($H667:N667)&gt;=Input!$Y$7,0, O473+O505+O537)</f>
        <v>0</v>
      </c>
      <c r="P667" s="153">
        <f>IF(COUNT($H667:O667)&gt;=Input!$Y$7,0, P473+P505+P537)</f>
        <v>0</v>
      </c>
      <c r="Q667" s="153">
        <f>IF(COUNT($H667:P667)&gt;=Input!$Y$7,0, Q473+Q505+Q537)</f>
        <v>0</v>
      </c>
      <c r="R667" s="100"/>
      <c r="S667" s="100"/>
      <c r="T667" s="100"/>
      <c r="U667" s="100"/>
      <c r="V667" s="100"/>
      <c r="W667" s="100"/>
      <c r="X667" s="100"/>
      <c r="Y667" s="100"/>
      <c r="Z667" s="100"/>
      <c r="AA667" s="228"/>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228"/>
      <c r="BE667" s="228"/>
      <c r="BF667" s="228"/>
      <c r="BG667" s="228"/>
      <c r="BH667" s="228"/>
      <c r="BI667" s="228"/>
      <c r="BJ667" s="228"/>
      <c r="BK667" s="221"/>
      <c r="BL667" s="221"/>
    </row>
    <row r="668" spans="1:64" hidden="1" outlineLevel="1">
      <c r="A668" s="9"/>
      <c r="B668" s="12"/>
      <c r="C668" s="44"/>
      <c r="D668" s="270" t="str">
        <f>Asset2</f>
        <v>Switchgear</v>
      </c>
      <c r="E668" s="12"/>
      <c r="F668" s="12"/>
      <c r="G668" s="201">
        <f t="shared" si="32"/>
        <v>290.94955548198635</v>
      </c>
      <c r="H668" s="153">
        <f t="shared" si="33"/>
        <v>351.25288305604892</v>
      </c>
      <c r="I668" s="153">
        <f t="shared" si="33"/>
        <v>366.81377009510896</v>
      </c>
      <c r="J668" s="153">
        <f t="shared" si="33"/>
        <v>407.56940237759011</v>
      </c>
      <c r="K668" s="153">
        <f t="shared" si="33"/>
        <v>432.87862354042431</v>
      </c>
      <c r="L668" s="153">
        <f t="shared" si="33"/>
        <v>450.58734618607048</v>
      </c>
      <c r="M668" s="153">
        <f t="shared" ref="M668" si="35">M474+M506+M538</f>
        <v>481.8928807004819</v>
      </c>
      <c r="N668" s="153">
        <f>IF(COUNT($H668:M668)&gt;=Input!$Y$7,0, N474+N506+N538)</f>
        <v>0</v>
      </c>
      <c r="O668" s="153">
        <f>IF(COUNT($H668:N668)&gt;=Input!$Y$7,0, O474+O506+O538)</f>
        <v>0</v>
      </c>
      <c r="P668" s="153">
        <f>IF(COUNT($H668:O668)&gt;=Input!$Y$7,0, P474+P506+P538)</f>
        <v>0</v>
      </c>
      <c r="Q668" s="153">
        <f>IF(COUNT($H668:P668)&gt;=Input!$Y$7,0, Q474+Q506+Q538)</f>
        <v>0</v>
      </c>
      <c r="R668" s="100"/>
      <c r="S668" s="100"/>
      <c r="T668" s="100"/>
      <c r="U668" s="100"/>
      <c r="V668" s="100"/>
      <c r="W668" s="100"/>
      <c r="X668" s="100"/>
      <c r="Y668" s="100"/>
      <c r="Z668" s="100"/>
      <c r="AA668" s="228"/>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228"/>
      <c r="BE668" s="228"/>
      <c r="BF668" s="228"/>
      <c r="BG668" s="228"/>
      <c r="BH668" s="228"/>
      <c r="BI668" s="228"/>
      <c r="BJ668" s="228"/>
      <c r="BK668" s="221"/>
      <c r="BL668" s="221"/>
    </row>
    <row r="669" spans="1:64" hidden="1" outlineLevel="1">
      <c r="A669" s="9"/>
      <c r="B669" s="12"/>
      <c r="C669" s="44"/>
      <c r="D669" s="270" t="str">
        <f>Asset3</f>
        <v>Transformers</v>
      </c>
      <c r="E669" s="12"/>
      <c r="F669" s="12"/>
      <c r="G669" s="201">
        <f t="shared" si="32"/>
        <v>151.92795975892105</v>
      </c>
      <c r="H669" s="153">
        <f t="shared" si="33"/>
        <v>165.24760858444054</v>
      </c>
      <c r="I669" s="153">
        <f t="shared" si="33"/>
        <v>161.50275386447694</v>
      </c>
      <c r="J669" s="153">
        <f t="shared" si="33"/>
        <v>163.05682090481585</v>
      </c>
      <c r="K669" s="153">
        <f t="shared" si="33"/>
        <v>162.87187977480986</v>
      </c>
      <c r="L669" s="153">
        <f t="shared" si="33"/>
        <v>184.36842209607869</v>
      </c>
      <c r="M669" s="153">
        <f t="shared" ref="M669" si="36">M475+M507+M539</f>
        <v>207.75775957568246</v>
      </c>
      <c r="N669" s="153">
        <f>IF(COUNT($H669:M669)&gt;=Input!$Y$7,0, N475+N507+N539)</f>
        <v>0</v>
      </c>
      <c r="O669" s="153">
        <f>IF(COUNT($H669:N669)&gt;=Input!$Y$7,0, O475+O507+O539)</f>
        <v>0</v>
      </c>
      <c r="P669" s="153">
        <f>IF(COUNT($H669:O669)&gt;=Input!$Y$7,0, P475+P507+P539)</f>
        <v>0</v>
      </c>
      <c r="Q669" s="153">
        <f>IF(COUNT($H669:P669)&gt;=Input!$Y$7,0, Q475+Q507+Q539)</f>
        <v>0</v>
      </c>
      <c r="R669" s="100"/>
      <c r="S669" s="100"/>
      <c r="T669" s="100"/>
      <c r="U669" s="100"/>
      <c r="V669" s="100"/>
      <c r="W669" s="100"/>
      <c r="X669" s="100"/>
      <c r="Y669" s="100"/>
      <c r="Z669" s="100"/>
      <c r="AA669" s="228"/>
      <c r="AB669" s="228"/>
      <c r="AC669" s="228"/>
      <c r="AD669" s="228"/>
      <c r="AE669" s="228"/>
      <c r="AF669" s="228"/>
      <c r="AG669" s="228"/>
      <c r="AH669" s="228"/>
      <c r="AI669" s="228"/>
      <c r="AJ669" s="228"/>
      <c r="AK669" s="228"/>
      <c r="AL669" s="228"/>
      <c r="AM669" s="228"/>
      <c r="AN669" s="228"/>
      <c r="AO669" s="228"/>
      <c r="AP669" s="228"/>
      <c r="AQ669" s="228"/>
      <c r="AR669" s="228"/>
      <c r="AS669" s="228"/>
      <c r="AT669" s="228"/>
      <c r="AU669" s="228"/>
      <c r="AV669" s="228"/>
      <c r="AW669" s="228"/>
      <c r="AX669" s="228"/>
      <c r="AY669" s="228"/>
      <c r="AZ669" s="228"/>
      <c r="BA669" s="228"/>
      <c r="BB669" s="228"/>
      <c r="BC669" s="228"/>
      <c r="BD669" s="228"/>
      <c r="BE669" s="228"/>
      <c r="BF669" s="228"/>
      <c r="BG669" s="228"/>
      <c r="BH669" s="228"/>
      <c r="BI669" s="228"/>
      <c r="BJ669" s="228"/>
      <c r="BK669" s="221"/>
      <c r="BL669" s="221"/>
    </row>
    <row r="670" spans="1:64" hidden="1" outlineLevel="1">
      <c r="A670" s="9"/>
      <c r="B670" s="12"/>
      <c r="C670" s="44"/>
      <c r="D670" s="270" t="str">
        <f>Asset4</f>
        <v>Reactive</v>
      </c>
      <c r="E670" s="12"/>
      <c r="F670" s="12"/>
      <c r="G670" s="201">
        <f t="shared" si="32"/>
        <v>75.16503852371153</v>
      </c>
      <c r="H670" s="153">
        <f t="shared" si="33"/>
        <v>86.473643037919544</v>
      </c>
      <c r="I670" s="153">
        <f t="shared" si="33"/>
        <v>84.716424659395258</v>
      </c>
      <c r="J670" s="153">
        <f t="shared" si="33"/>
        <v>82.288476551294778</v>
      </c>
      <c r="K670" s="153">
        <f t="shared" si="33"/>
        <v>80.536718834843413</v>
      </c>
      <c r="L670" s="153">
        <f t="shared" si="33"/>
        <v>82.718357788628936</v>
      </c>
      <c r="M670" s="153">
        <f t="shared" ref="M670" si="37">M476+M508+M540</f>
        <v>80.40233075539571</v>
      </c>
      <c r="N670" s="153">
        <f>IF(COUNT($H670:M670)&gt;=Input!$Y$7,0, N476+N508+N540)</f>
        <v>0</v>
      </c>
      <c r="O670" s="153">
        <f>IF(COUNT($H670:N670)&gt;=Input!$Y$7,0, O476+O508+O540)</f>
        <v>0</v>
      </c>
      <c r="P670" s="153">
        <f>IF(COUNT($H670:O670)&gt;=Input!$Y$7,0, P476+P508+P540)</f>
        <v>0</v>
      </c>
      <c r="Q670" s="153">
        <f>IF(COUNT($H670:P670)&gt;=Input!$Y$7,0, Q476+Q508+Q540)</f>
        <v>0</v>
      </c>
      <c r="R670" s="100"/>
      <c r="S670" s="100"/>
      <c r="T670" s="100"/>
      <c r="U670" s="100"/>
      <c r="V670" s="100"/>
      <c r="W670" s="100"/>
      <c r="X670" s="100"/>
      <c r="Y670" s="100"/>
      <c r="Z670" s="100"/>
      <c r="AA670" s="228"/>
      <c r="AB670" s="228"/>
      <c r="AC670" s="228"/>
      <c r="AD670" s="228"/>
      <c r="AE670" s="228"/>
      <c r="AF670" s="228"/>
      <c r="AG670" s="228"/>
      <c r="AH670" s="228"/>
      <c r="AI670" s="228"/>
      <c r="AJ670" s="228"/>
      <c r="AK670" s="228"/>
      <c r="AL670" s="228"/>
      <c r="AM670" s="228"/>
      <c r="AN670" s="228"/>
      <c r="AO670" s="228"/>
      <c r="AP670" s="228"/>
      <c r="AQ670" s="228"/>
      <c r="AR670" s="228"/>
      <c r="AS670" s="228"/>
      <c r="AT670" s="228"/>
      <c r="AU670" s="228"/>
      <c r="AV670" s="228"/>
      <c r="AW670" s="228"/>
      <c r="AX670" s="228"/>
      <c r="AY670" s="228"/>
      <c r="AZ670" s="228"/>
      <c r="BA670" s="228"/>
      <c r="BB670" s="228"/>
      <c r="BC670" s="228"/>
      <c r="BD670" s="228"/>
      <c r="BE670" s="228"/>
      <c r="BF670" s="228"/>
      <c r="BG670" s="228"/>
      <c r="BH670" s="228"/>
      <c r="BI670" s="228"/>
      <c r="BJ670" s="228"/>
      <c r="BK670" s="221"/>
      <c r="BL670" s="221"/>
    </row>
    <row r="671" spans="1:64" hidden="1" outlineLevel="1">
      <c r="A671" s="9"/>
      <c r="B671" s="12"/>
      <c r="C671" s="44"/>
      <c r="D671" s="270" t="str">
        <f>Asset5</f>
        <v>Towers and Conductor</v>
      </c>
      <c r="E671" s="12"/>
      <c r="F671" s="12"/>
      <c r="G671" s="201">
        <f t="shared" si="32"/>
        <v>1034.3892730929531</v>
      </c>
      <c r="H671" s="153">
        <f t="shared" si="33"/>
        <v>1047.1016204219616</v>
      </c>
      <c r="I671" s="153">
        <f t="shared" si="33"/>
        <v>1050.2223406330741</v>
      </c>
      <c r="J671" s="153">
        <f t="shared" si="33"/>
        <v>1047.77047867852</v>
      </c>
      <c r="K671" s="153">
        <f t="shared" si="33"/>
        <v>1081.7690088542993</v>
      </c>
      <c r="L671" s="153">
        <f t="shared" si="33"/>
        <v>1101.9734162276029</v>
      </c>
      <c r="M671" s="153">
        <f t="shared" ref="M671" si="38">M477+M509+M541</f>
        <v>1089.9120077578234</v>
      </c>
      <c r="N671" s="153">
        <f>IF(COUNT($H671:M671)&gt;=Input!$Y$7,0, N477+N509+N541)</f>
        <v>0</v>
      </c>
      <c r="O671" s="153">
        <f>IF(COUNT($H671:N671)&gt;=Input!$Y$7,0, O477+O509+O541)</f>
        <v>0</v>
      </c>
      <c r="P671" s="153">
        <f>IF(COUNT($H671:O671)&gt;=Input!$Y$7,0, P477+P509+P541)</f>
        <v>0</v>
      </c>
      <c r="Q671" s="153">
        <f>IF(COUNT($H671:P671)&gt;=Input!$Y$7,0, Q477+Q509+Q541)</f>
        <v>0</v>
      </c>
      <c r="R671" s="100"/>
      <c r="S671" s="100"/>
      <c r="T671" s="100"/>
      <c r="U671" s="100"/>
      <c r="V671" s="100"/>
      <c r="W671" s="100"/>
      <c r="X671" s="100"/>
      <c r="Y671" s="100"/>
      <c r="Z671" s="100"/>
      <c r="AA671" s="228"/>
      <c r="AB671" s="228"/>
      <c r="AC671" s="228"/>
      <c r="AD671" s="228"/>
      <c r="AE671" s="228"/>
      <c r="AF671" s="228"/>
      <c r="AG671" s="228"/>
      <c r="AH671" s="228"/>
      <c r="AI671" s="228"/>
      <c r="AJ671" s="228"/>
      <c r="AK671" s="228"/>
      <c r="AL671" s="228"/>
      <c r="AM671" s="228"/>
      <c r="AN671" s="228"/>
      <c r="AO671" s="228"/>
      <c r="AP671" s="228"/>
      <c r="AQ671" s="228"/>
      <c r="AR671" s="228"/>
      <c r="AS671" s="228"/>
      <c r="AT671" s="228"/>
      <c r="AU671" s="228"/>
      <c r="AV671" s="228"/>
      <c r="AW671" s="228"/>
      <c r="AX671" s="228"/>
      <c r="AY671" s="228"/>
      <c r="AZ671" s="228"/>
      <c r="BA671" s="228"/>
      <c r="BB671" s="228"/>
      <c r="BC671" s="228"/>
      <c r="BD671" s="228"/>
      <c r="BE671" s="228"/>
      <c r="BF671" s="228"/>
      <c r="BG671" s="228"/>
      <c r="BH671" s="228"/>
      <c r="BI671" s="228"/>
      <c r="BJ671" s="228"/>
      <c r="BK671" s="221"/>
      <c r="BL671" s="221"/>
    </row>
    <row r="672" spans="1:64" hidden="1" outlineLevel="1">
      <c r="A672" s="9"/>
      <c r="B672" s="12"/>
      <c r="C672" s="44"/>
      <c r="D672" s="270" t="str">
        <f>Asset6</f>
        <v>Establishment</v>
      </c>
      <c r="E672" s="12"/>
      <c r="F672" s="12"/>
      <c r="G672" s="201">
        <f t="shared" si="32"/>
        <v>95.72880372956449</v>
      </c>
      <c r="H672" s="153">
        <f t="shared" si="33"/>
        <v>112.43303780737361</v>
      </c>
      <c r="I672" s="153">
        <f t="shared" si="33"/>
        <v>121.86243078822579</v>
      </c>
      <c r="J672" s="153">
        <f t="shared" si="33"/>
        <v>126.93913598501312</v>
      </c>
      <c r="K672" s="153">
        <f t="shared" si="33"/>
        <v>132.48582937308382</v>
      </c>
      <c r="L672" s="153">
        <f t="shared" si="33"/>
        <v>152.18656315991214</v>
      </c>
      <c r="M672" s="153">
        <f t="shared" ref="M672" si="39">M478+M510+M542</f>
        <v>159.67713104868866</v>
      </c>
      <c r="N672" s="153">
        <f>IF(COUNT($H672:M672)&gt;=Input!$Y$7,0, N478+N510+N542)</f>
        <v>0</v>
      </c>
      <c r="O672" s="153">
        <f>IF(COUNT($H672:N672)&gt;=Input!$Y$7,0, O478+O510+O542)</f>
        <v>0</v>
      </c>
      <c r="P672" s="153">
        <f>IF(COUNT($H672:O672)&gt;=Input!$Y$7,0, P478+P510+P542)</f>
        <v>0</v>
      </c>
      <c r="Q672" s="153">
        <f>IF(COUNT($H672:P672)&gt;=Input!$Y$7,0, Q478+Q510+Q542)</f>
        <v>0</v>
      </c>
      <c r="R672" s="100"/>
      <c r="S672" s="100"/>
      <c r="T672" s="100"/>
      <c r="U672" s="100"/>
      <c r="V672" s="100"/>
      <c r="W672" s="100"/>
      <c r="X672" s="100"/>
      <c r="Y672" s="100"/>
      <c r="Z672" s="100"/>
      <c r="AA672" s="228"/>
      <c r="AB672" s="228"/>
      <c r="AC672" s="228"/>
      <c r="AD672" s="228"/>
      <c r="AE672" s="228"/>
      <c r="AF672" s="228"/>
      <c r="AG672" s="228"/>
      <c r="AH672" s="228"/>
      <c r="AI672" s="228"/>
      <c r="AJ672" s="228"/>
      <c r="AK672" s="228"/>
      <c r="AL672" s="228"/>
      <c r="AM672" s="228"/>
      <c r="AN672" s="228"/>
      <c r="AO672" s="228"/>
      <c r="AP672" s="228"/>
      <c r="AQ672" s="228"/>
      <c r="AR672" s="228"/>
      <c r="AS672" s="228"/>
      <c r="AT672" s="228"/>
      <c r="AU672" s="228"/>
      <c r="AV672" s="228"/>
      <c r="AW672" s="228"/>
      <c r="AX672" s="228"/>
      <c r="AY672" s="228"/>
      <c r="AZ672" s="228"/>
      <c r="BA672" s="228"/>
      <c r="BB672" s="228"/>
      <c r="BC672" s="228"/>
      <c r="BD672" s="228"/>
      <c r="BE672" s="228"/>
      <c r="BF672" s="228"/>
      <c r="BG672" s="228"/>
      <c r="BH672" s="228"/>
      <c r="BI672" s="228"/>
      <c r="BJ672" s="228"/>
      <c r="BK672" s="221"/>
      <c r="BL672" s="221"/>
    </row>
    <row r="673" spans="1:64" hidden="1" outlineLevel="1">
      <c r="A673" s="9"/>
      <c r="B673" s="12"/>
      <c r="C673" s="44"/>
      <c r="D673" s="270" t="str">
        <f>Asset7</f>
        <v>Communications</v>
      </c>
      <c r="E673" s="12"/>
      <c r="F673" s="12"/>
      <c r="G673" s="201">
        <f t="shared" si="32"/>
        <v>5.5031385503739525</v>
      </c>
      <c r="H673" s="153">
        <f t="shared" si="33"/>
        <v>5.6488383373137916</v>
      </c>
      <c r="I673" s="153">
        <f t="shared" si="33"/>
        <v>5.9495656936480259</v>
      </c>
      <c r="J673" s="153">
        <f t="shared" si="33"/>
        <v>16.370370460204825</v>
      </c>
      <c r="K673" s="153">
        <f t="shared" si="33"/>
        <v>20.829693395312983</v>
      </c>
      <c r="L673" s="153">
        <f t="shared" si="33"/>
        <v>23.960407089085507</v>
      </c>
      <c r="M673" s="153">
        <f t="shared" ref="M673" si="40">M479+M511+M543</f>
        <v>26.712733831794328</v>
      </c>
      <c r="N673" s="153">
        <f>IF(COUNT($H673:M673)&gt;=Input!$Y$7,0, N479+N511+N543)</f>
        <v>0</v>
      </c>
      <c r="O673" s="153">
        <f>IF(COUNT($H673:N673)&gt;=Input!$Y$7,0, O479+O511+O543)</f>
        <v>0</v>
      </c>
      <c r="P673" s="153">
        <f>IF(COUNT($H673:O673)&gt;=Input!$Y$7,0, P479+P511+P543)</f>
        <v>0</v>
      </c>
      <c r="Q673" s="153">
        <f>IF(COUNT($H673:P673)&gt;=Input!$Y$7,0, Q479+Q511+Q543)</f>
        <v>0</v>
      </c>
      <c r="R673" s="100"/>
      <c r="S673" s="100"/>
      <c r="T673" s="100"/>
      <c r="U673" s="100"/>
      <c r="V673" s="100"/>
      <c r="W673" s="100"/>
      <c r="X673" s="100"/>
      <c r="Y673" s="100"/>
      <c r="Z673" s="100"/>
      <c r="AA673" s="228"/>
      <c r="AB673" s="228"/>
      <c r="AC673" s="228"/>
      <c r="AD673" s="228"/>
      <c r="AE673" s="228"/>
      <c r="AF673" s="228"/>
      <c r="AG673" s="228"/>
      <c r="AH673" s="228"/>
      <c r="AI673" s="228"/>
      <c r="AJ673" s="228"/>
      <c r="AK673" s="228"/>
      <c r="AL673" s="228"/>
      <c r="AM673" s="228"/>
      <c r="AN673" s="228"/>
      <c r="AO673" s="228"/>
      <c r="AP673" s="228"/>
      <c r="AQ673" s="228"/>
      <c r="AR673" s="228"/>
      <c r="AS673" s="228"/>
      <c r="AT673" s="228"/>
      <c r="AU673" s="228"/>
      <c r="AV673" s="228"/>
      <c r="AW673" s="228"/>
      <c r="AX673" s="228"/>
      <c r="AY673" s="228"/>
      <c r="AZ673" s="228"/>
      <c r="BA673" s="228"/>
      <c r="BB673" s="228"/>
      <c r="BC673" s="228"/>
      <c r="BD673" s="228"/>
      <c r="BE673" s="228"/>
      <c r="BF673" s="228"/>
      <c r="BG673" s="228"/>
      <c r="BH673" s="228"/>
      <c r="BI673" s="228"/>
      <c r="BJ673" s="228"/>
      <c r="BK673" s="221"/>
      <c r="BL673" s="221"/>
    </row>
    <row r="674" spans="1:64" hidden="1" outlineLevel="1">
      <c r="A674" s="9"/>
      <c r="B674" s="12"/>
      <c r="C674" s="44"/>
      <c r="D674" s="270" t="str">
        <f>Asset8</f>
        <v>Inventory</v>
      </c>
      <c r="E674" s="12"/>
      <c r="F674" s="12"/>
      <c r="G674" s="201">
        <f t="shared" si="32"/>
        <v>7.3398235619752867</v>
      </c>
      <c r="H674" s="153">
        <f t="shared" si="33"/>
        <v>7.6103105014859311</v>
      </c>
      <c r="I674" s="153">
        <f t="shared" si="33"/>
        <v>7.7707688554329239</v>
      </c>
      <c r="J674" s="153">
        <f t="shared" si="33"/>
        <v>7.9770724533647721</v>
      </c>
      <c r="K674" s="153">
        <f t="shared" si="33"/>
        <v>8.2246367708829879</v>
      </c>
      <c r="L674" s="153">
        <f t="shared" si="33"/>
        <v>8.4059413890788068</v>
      </c>
      <c r="M674" s="153">
        <f t="shared" ref="M674" si="41">M480+M512+M544</f>
        <v>8.6160899238057773</v>
      </c>
      <c r="N674" s="153">
        <f>IF(COUNT($H674:M674)&gt;=Input!$Y$7,0, N480+N512+N544)</f>
        <v>0</v>
      </c>
      <c r="O674" s="153">
        <f>IF(COUNT($H674:N674)&gt;=Input!$Y$7,0, O480+O512+O544)</f>
        <v>0</v>
      </c>
      <c r="P674" s="153">
        <f>IF(COUNT($H674:O674)&gt;=Input!$Y$7,0, P480+P512+P544)</f>
        <v>0</v>
      </c>
      <c r="Q674" s="153">
        <f>IF(COUNT($H674:P674)&gt;=Input!$Y$7,0, Q480+Q512+Q544)</f>
        <v>0</v>
      </c>
      <c r="R674" s="100"/>
      <c r="S674" s="100"/>
      <c r="T674" s="100"/>
      <c r="U674" s="100"/>
      <c r="V674" s="100"/>
      <c r="W674" s="100"/>
      <c r="X674" s="100"/>
      <c r="Y674" s="100"/>
      <c r="Z674" s="100"/>
      <c r="AA674" s="228"/>
      <c r="AB674" s="228"/>
      <c r="AC674" s="228"/>
      <c r="AD674" s="228"/>
      <c r="AE674" s="228"/>
      <c r="AF674" s="228"/>
      <c r="AG674" s="228"/>
      <c r="AH674" s="228"/>
      <c r="AI674" s="228"/>
      <c r="AJ674" s="228"/>
      <c r="AK674" s="228"/>
      <c r="AL674" s="228"/>
      <c r="AM674" s="228"/>
      <c r="AN674" s="228"/>
      <c r="AO674" s="228"/>
      <c r="AP674" s="228"/>
      <c r="AQ674" s="228"/>
      <c r="AR674" s="228"/>
      <c r="AS674" s="228"/>
      <c r="AT674" s="228"/>
      <c r="AU674" s="228"/>
      <c r="AV674" s="228"/>
      <c r="AW674" s="228"/>
      <c r="AX674" s="228"/>
      <c r="AY674" s="228"/>
      <c r="AZ674" s="228"/>
      <c r="BA674" s="228"/>
      <c r="BB674" s="228"/>
      <c r="BC674" s="228"/>
      <c r="BD674" s="228"/>
      <c r="BE674" s="228"/>
      <c r="BF674" s="228"/>
      <c r="BG674" s="228"/>
      <c r="BH674" s="228"/>
      <c r="BI674" s="228"/>
      <c r="BJ674" s="228"/>
      <c r="BK674" s="221"/>
      <c r="BL674" s="221"/>
    </row>
    <row r="675" spans="1:64" hidden="1" outlineLevel="1">
      <c r="A675" s="9"/>
      <c r="B675" s="12"/>
      <c r="C675" s="44"/>
      <c r="D675" s="270" t="str">
        <f>Asset9</f>
        <v>IT</v>
      </c>
      <c r="E675" s="12"/>
      <c r="F675" s="12"/>
      <c r="G675" s="201">
        <f t="shared" si="32"/>
        <v>42.631174281887823</v>
      </c>
      <c r="H675" s="153">
        <f t="shared" si="33"/>
        <v>41.038946933163942</v>
      </c>
      <c r="I675" s="153">
        <f t="shared" si="33"/>
        <v>47.885128981579051</v>
      </c>
      <c r="J675" s="153">
        <f t="shared" si="33"/>
        <v>45.126314869063755</v>
      </c>
      <c r="K675" s="153">
        <f t="shared" si="33"/>
        <v>47.421907792618541</v>
      </c>
      <c r="L675" s="153">
        <f t="shared" si="33"/>
        <v>46.548846024182033</v>
      </c>
      <c r="M675" s="153">
        <f t="shared" ref="M675" si="42">M481+M513+M545</f>
        <v>54.551157069018608</v>
      </c>
      <c r="N675" s="153">
        <f>IF(COUNT($H675:M675)&gt;=Input!$Y$7,0, N481+N513+N545)</f>
        <v>0</v>
      </c>
      <c r="O675" s="153">
        <f>IF(COUNT($H675:N675)&gt;=Input!$Y$7,0, O481+O513+O545)</f>
        <v>0</v>
      </c>
      <c r="P675" s="153">
        <f>IF(COUNT($H675:O675)&gt;=Input!$Y$7,0, P481+P513+P545)</f>
        <v>0</v>
      </c>
      <c r="Q675" s="153">
        <f>IF(COUNT($H675:P675)&gt;=Input!$Y$7,0, Q481+Q513+Q545)</f>
        <v>0</v>
      </c>
      <c r="R675" s="100"/>
      <c r="S675" s="100"/>
      <c r="T675" s="100"/>
      <c r="U675" s="100"/>
      <c r="V675" s="100"/>
      <c r="W675" s="100"/>
      <c r="X675" s="100"/>
      <c r="Y675" s="100"/>
      <c r="Z675" s="100"/>
      <c r="AA675" s="228"/>
      <c r="AB675" s="228"/>
      <c r="AC675" s="228"/>
      <c r="AD675" s="228"/>
      <c r="AE675" s="228"/>
      <c r="AF675" s="228"/>
      <c r="AG675" s="228"/>
      <c r="AH675" s="228"/>
      <c r="AI675" s="228"/>
      <c r="AJ675" s="228"/>
      <c r="AK675" s="228"/>
      <c r="AL675" s="228"/>
      <c r="AM675" s="228"/>
      <c r="AN675" s="228"/>
      <c r="AO675" s="228"/>
      <c r="AP675" s="228"/>
      <c r="AQ675" s="228"/>
      <c r="AR675" s="228"/>
      <c r="AS675" s="228"/>
      <c r="AT675" s="228"/>
      <c r="AU675" s="228"/>
      <c r="AV675" s="228"/>
      <c r="AW675" s="228"/>
      <c r="AX675" s="228"/>
      <c r="AY675" s="228"/>
      <c r="AZ675" s="228"/>
      <c r="BA675" s="228"/>
      <c r="BB675" s="228"/>
      <c r="BC675" s="228"/>
      <c r="BD675" s="228"/>
      <c r="BE675" s="228"/>
      <c r="BF675" s="228"/>
      <c r="BG675" s="228"/>
      <c r="BH675" s="228"/>
      <c r="BI675" s="228"/>
      <c r="BJ675" s="228"/>
      <c r="BK675" s="221"/>
      <c r="BL675" s="221"/>
    </row>
    <row r="676" spans="1:64" hidden="1" outlineLevel="1">
      <c r="A676" s="9"/>
      <c r="B676" s="12"/>
      <c r="C676" s="44"/>
      <c r="D676" s="270" t="str">
        <f>Asset10</f>
        <v>Vehicles</v>
      </c>
      <c r="E676" s="12"/>
      <c r="F676" s="12"/>
      <c r="G676" s="201">
        <f t="shared" si="32"/>
        <v>4.1949242697938862</v>
      </c>
      <c r="H676" s="153">
        <f t="shared" si="33"/>
        <v>3.350766104200336</v>
      </c>
      <c r="I676" s="153">
        <f t="shared" si="33"/>
        <v>2.9615662092218975</v>
      </c>
      <c r="J676" s="153">
        <f t="shared" si="33"/>
        <v>2.0018711797454269</v>
      </c>
      <c r="K676" s="153">
        <f t="shared" si="33"/>
        <v>1.9553880489766811</v>
      </c>
      <c r="L676" s="153">
        <f t="shared" si="33"/>
        <v>2.6422749068200648</v>
      </c>
      <c r="M676" s="153">
        <f t="shared" ref="M676" si="43">M482+M514+M546</f>
        <v>3.8159543632830539</v>
      </c>
      <c r="N676" s="153">
        <f>IF(COUNT($H676:M676)&gt;=Input!$Y$7,0, N482+N514+N546)</f>
        <v>0</v>
      </c>
      <c r="O676" s="153">
        <f>IF(COUNT($H676:N676)&gt;=Input!$Y$7,0, O482+O514+O546)</f>
        <v>0</v>
      </c>
      <c r="P676" s="153">
        <f>IF(COUNT($H676:O676)&gt;=Input!$Y$7,0, P482+P514+P546)</f>
        <v>0</v>
      </c>
      <c r="Q676" s="153">
        <f>IF(COUNT($H676:P676)&gt;=Input!$Y$7,0, Q482+Q514+Q546)</f>
        <v>0</v>
      </c>
      <c r="R676" s="100"/>
      <c r="S676" s="100"/>
      <c r="T676" s="100"/>
      <c r="U676" s="100"/>
      <c r="V676" s="100"/>
      <c r="W676" s="100"/>
      <c r="X676" s="100"/>
      <c r="Y676" s="100"/>
      <c r="Z676" s="100"/>
      <c r="AA676" s="228"/>
      <c r="AB676" s="228"/>
      <c r="AC676" s="228"/>
      <c r="AD676" s="228"/>
      <c r="AE676" s="228"/>
      <c r="AF676" s="228"/>
      <c r="AG676" s="228"/>
      <c r="AH676" s="228"/>
      <c r="AI676" s="228"/>
      <c r="AJ676" s="228"/>
      <c r="AK676" s="228"/>
      <c r="AL676" s="228"/>
      <c r="AM676" s="228"/>
      <c r="AN676" s="228"/>
      <c r="AO676" s="228"/>
      <c r="AP676" s="228"/>
      <c r="AQ676" s="228"/>
      <c r="AR676" s="228"/>
      <c r="AS676" s="228"/>
      <c r="AT676" s="228"/>
      <c r="AU676" s="228"/>
      <c r="AV676" s="228"/>
      <c r="AW676" s="228"/>
      <c r="AX676" s="228"/>
      <c r="AY676" s="228"/>
      <c r="AZ676" s="228"/>
      <c r="BA676" s="228"/>
      <c r="BB676" s="228"/>
      <c r="BC676" s="228"/>
      <c r="BD676" s="228"/>
      <c r="BE676" s="228"/>
      <c r="BF676" s="228"/>
      <c r="BG676" s="228"/>
      <c r="BH676" s="228"/>
      <c r="BI676" s="228"/>
      <c r="BJ676" s="228"/>
      <c r="BK676" s="221"/>
      <c r="BL676" s="221"/>
    </row>
    <row r="677" spans="1:64" hidden="1" outlineLevel="1">
      <c r="A677" s="9"/>
      <c r="B677" s="12"/>
      <c r="C677" s="44"/>
      <c r="D677" s="270" t="str">
        <f>Asset11</f>
        <v>other</v>
      </c>
      <c r="E677" s="12"/>
      <c r="F677" s="12"/>
      <c r="G677" s="201">
        <f t="shared" si="32"/>
        <v>12.406047663652647</v>
      </c>
      <c r="H677" s="153">
        <f t="shared" ref="H677:L686" si="44">H483+H515+H547</f>
        <v>11.623483751675471</v>
      </c>
      <c r="I677" s="153">
        <f t="shared" si="44"/>
        <v>12.054411027122995</v>
      </c>
      <c r="J677" s="153">
        <f t="shared" si="44"/>
        <v>15.156337587246645</v>
      </c>
      <c r="K677" s="153">
        <f t="shared" si="44"/>
        <v>15.995995356803663</v>
      </c>
      <c r="L677" s="153">
        <f t="shared" si="44"/>
        <v>18.814931624597882</v>
      </c>
      <c r="M677" s="153">
        <f t="shared" ref="M677" si="45">M483+M515+M547</f>
        <v>18.267026221044333</v>
      </c>
      <c r="N677" s="153">
        <f>IF(COUNT($H677:M677)&gt;=Input!$Y$7,0, N483+N515+N547)</f>
        <v>0</v>
      </c>
      <c r="O677" s="153">
        <f>IF(COUNT($H677:N677)&gt;=Input!$Y$7,0, O483+O515+O547)</f>
        <v>0</v>
      </c>
      <c r="P677" s="153">
        <f>IF(COUNT($H677:O677)&gt;=Input!$Y$7,0, P483+P515+P547)</f>
        <v>0</v>
      </c>
      <c r="Q677" s="153">
        <f>IF(COUNT($H677:P677)&gt;=Input!$Y$7,0, Q483+Q515+Q547)</f>
        <v>0</v>
      </c>
      <c r="R677" s="100"/>
      <c r="S677" s="100"/>
      <c r="T677" s="100"/>
      <c r="U677" s="100"/>
      <c r="V677" s="100"/>
      <c r="W677" s="100"/>
      <c r="X677" s="100"/>
      <c r="Y677" s="100"/>
      <c r="Z677" s="100"/>
      <c r="AA677" s="228"/>
      <c r="AB677" s="228"/>
      <c r="AC677" s="228"/>
      <c r="AD677" s="228"/>
      <c r="AE677" s="228"/>
      <c r="AF677" s="228"/>
      <c r="AG677" s="228"/>
      <c r="AH677" s="228"/>
      <c r="AI677" s="228"/>
      <c r="AJ677" s="228"/>
      <c r="AK677" s="228"/>
      <c r="AL677" s="228"/>
      <c r="AM677" s="228"/>
      <c r="AN677" s="228"/>
      <c r="AO677" s="228"/>
      <c r="AP677" s="228"/>
      <c r="AQ677" s="228"/>
      <c r="AR677" s="228"/>
      <c r="AS677" s="228"/>
      <c r="AT677" s="228"/>
      <c r="AU677" s="228"/>
      <c r="AV677" s="228"/>
      <c r="AW677" s="228"/>
      <c r="AX677" s="228"/>
      <c r="AY677" s="228"/>
      <c r="AZ677" s="228"/>
      <c r="BA677" s="228"/>
      <c r="BB677" s="228"/>
      <c r="BC677" s="228"/>
      <c r="BD677" s="228"/>
      <c r="BE677" s="228"/>
      <c r="BF677" s="228"/>
      <c r="BG677" s="228"/>
      <c r="BH677" s="228"/>
      <c r="BI677" s="228"/>
      <c r="BJ677" s="228"/>
      <c r="BK677" s="221"/>
      <c r="BL677" s="221"/>
    </row>
    <row r="678" spans="1:64" hidden="1" outlineLevel="1">
      <c r="A678" s="9"/>
      <c r="B678" s="12"/>
      <c r="C678" s="44"/>
      <c r="D678" s="270" t="str">
        <f>Asset12</f>
        <v>premises</v>
      </c>
      <c r="E678" s="12"/>
      <c r="F678" s="12"/>
      <c r="G678" s="201">
        <f t="shared" si="32"/>
        <v>8.4076676965603596</v>
      </c>
      <c r="H678" s="153">
        <f t="shared" si="44"/>
        <v>7.2720808133548722</v>
      </c>
      <c r="I678" s="153">
        <f t="shared" si="44"/>
        <v>6.3170242038943796</v>
      </c>
      <c r="J678" s="153">
        <f t="shared" si="44"/>
        <v>5.1500836560775376</v>
      </c>
      <c r="K678" s="153">
        <f t="shared" si="44"/>
        <v>4.3615477313733475</v>
      </c>
      <c r="L678" s="153">
        <f t="shared" si="44"/>
        <v>3.3814656885849397</v>
      </c>
      <c r="M678" s="153">
        <f t="shared" ref="M678" si="46">M484+M516+M548</f>
        <v>2.601309013941917</v>
      </c>
      <c r="N678" s="153">
        <f>IF(COUNT($H678:M678)&gt;=Input!$Y$7,0, N484+N516+N548)</f>
        <v>0</v>
      </c>
      <c r="O678" s="153">
        <f>IF(COUNT($H678:N678)&gt;=Input!$Y$7,0, O484+O516+O548)</f>
        <v>0</v>
      </c>
      <c r="P678" s="153">
        <f>IF(COUNT($H678:O678)&gt;=Input!$Y$7,0, P484+P516+P548)</f>
        <v>0</v>
      </c>
      <c r="Q678" s="153">
        <f>IF(COUNT($H678:P678)&gt;=Input!$Y$7,0, Q484+Q516+Q548)</f>
        <v>0</v>
      </c>
      <c r="R678" s="100"/>
      <c r="S678" s="100"/>
      <c r="T678" s="100"/>
      <c r="U678" s="100"/>
      <c r="V678" s="100"/>
      <c r="W678" s="100"/>
      <c r="X678" s="100"/>
      <c r="Y678" s="100"/>
      <c r="Z678" s="100"/>
      <c r="AA678" s="228"/>
      <c r="AB678" s="228"/>
      <c r="AC678" s="228"/>
      <c r="AD678" s="228"/>
      <c r="AE678" s="228"/>
      <c r="AF678" s="228"/>
      <c r="AG678" s="228"/>
      <c r="AH678" s="228"/>
      <c r="AI678" s="228"/>
      <c r="AJ678" s="228"/>
      <c r="AK678" s="228"/>
      <c r="AL678" s="228"/>
      <c r="AM678" s="228"/>
      <c r="AN678" s="228"/>
      <c r="AO678" s="228"/>
      <c r="AP678" s="228"/>
      <c r="AQ678" s="228"/>
      <c r="AR678" s="228"/>
      <c r="AS678" s="228"/>
      <c r="AT678" s="228"/>
      <c r="AU678" s="228"/>
      <c r="AV678" s="228"/>
      <c r="AW678" s="228"/>
      <c r="AX678" s="228"/>
      <c r="AY678" s="228"/>
      <c r="AZ678" s="228"/>
      <c r="BA678" s="228"/>
      <c r="BB678" s="228"/>
      <c r="BC678" s="228"/>
      <c r="BD678" s="228"/>
      <c r="BE678" s="228"/>
      <c r="BF678" s="228"/>
      <c r="BG678" s="228"/>
      <c r="BH678" s="228"/>
      <c r="BI678" s="228"/>
      <c r="BJ678" s="228"/>
      <c r="BK678" s="221"/>
      <c r="BL678" s="221"/>
    </row>
    <row r="679" spans="1:64" hidden="1" outlineLevel="1">
      <c r="A679" s="9"/>
      <c r="B679" s="12"/>
      <c r="C679" s="44"/>
      <c r="D679" s="270" t="str">
        <f>Asset13</f>
        <v>Land</v>
      </c>
      <c r="E679" s="12"/>
      <c r="F679" s="12"/>
      <c r="G679" s="201">
        <f t="shared" si="32"/>
        <v>95.756770018212507</v>
      </c>
      <c r="H679" s="153">
        <f t="shared" si="44"/>
        <v>99.285595396772493</v>
      </c>
      <c r="I679" s="153">
        <f t="shared" si="44"/>
        <v>101.57932760816327</v>
      </c>
      <c r="J679" s="153">
        <f t="shared" si="44"/>
        <v>103.779363485508</v>
      </c>
      <c r="K679" s="153">
        <f t="shared" si="44"/>
        <v>105.9834070121492</v>
      </c>
      <c r="L679" s="153">
        <f t="shared" si="44"/>
        <v>106.1129699781812</v>
      </c>
      <c r="M679" s="153">
        <f t="shared" ref="M679" si="47">M485+M517+M549</f>
        <v>108.76579422763572</v>
      </c>
      <c r="N679" s="153">
        <f>IF(COUNT($H679:M679)&gt;=Input!$Y$7,0, N485+N517+N549)</f>
        <v>0</v>
      </c>
      <c r="O679" s="153">
        <f>IF(COUNT($H679:N679)&gt;=Input!$Y$7,0, O485+O517+O549)</f>
        <v>0</v>
      </c>
      <c r="P679" s="153">
        <f>IF(COUNT($H679:O679)&gt;=Input!$Y$7,0, P485+P517+P549)</f>
        <v>0</v>
      </c>
      <c r="Q679" s="153">
        <f>IF(COUNT($H679:P679)&gt;=Input!$Y$7,0, Q485+Q517+Q549)</f>
        <v>0</v>
      </c>
      <c r="R679" s="100"/>
      <c r="S679" s="100"/>
      <c r="T679" s="100"/>
      <c r="U679" s="100"/>
      <c r="V679" s="100"/>
      <c r="W679" s="100"/>
      <c r="X679" s="100"/>
      <c r="Y679" s="100"/>
      <c r="Z679" s="100"/>
      <c r="AA679" s="228"/>
      <c r="AB679" s="228"/>
      <c r="AC679" s="228"/>
      <c r="AD679" s="228"/>
      <c r="AE679" s="228"/>
      <c r="AF679" s="228"/>
      <c r="AG679" s="228"/>
      <c r="AH679" s="228"/>
      <c r="AI679" s="228"/>
      <c r="AJ679" s="228"/>
      <c r="AK679" s="228"/>
      <c r="AL679" s="228"/>
      <c r="AM679" s="228"/>
      <c r="AN679" s="228"/>
      <c r="AO679" s="228"/>
      <c r="AP679" s="228"/>
      <c r="AQ679" s="228"/>
      <c r="AR679" s="228"/>
      <c r="AS679" s="228"/>
      <c r="AT679" s="228"/>
      <c r="AU679" s="228"/>
      <c r="AV679" s="228"/>
      <c r="AW679" s="228"/>
      <c r="AX679" s="228"/>
      <c r="AY679" s="228"/>
      <c r="AZ679" s="228"/>
      <c r="BA679" s="228"/>
      <c r="BB679" s="228"/>
      <c r="BC679" s="228"/>
      <c r="BD679" s="228"/>
      <c r="BE679" s="228"/>
      <c r="BF679" s="228"/>
      <c r="BG679" s="228"/>
      <c r="BH679" s="228"/>
      <c r="BI679" s="228"/>
      <c r="BJ679" s="228"/>
      <c r="BK679" s="221"/>
      <c r="BL679" s="221"/>
    </row>
    <row r="680" spans="1:64" hidden="1" outlineLevel="1">
      <c r="A680" s="9"/>
      <c r="B680" s="12"/>
      <c r="C680" s="44"/>
      <c r="D680" s="270" t="str">
        <f>Asset14</f>
        <v>Easements</v>
      </c>
      <c r="E680" s="12"/>
      <c r="F680" s="12"/>
      <c r="G680" s="201">
        <f t="shared" si="32"/>
        <v>108.97377932420517</v>
      </c>
      <c r="H680" s="153">
        <f t="shared" si="44"/>
        <v>112.9896775004251</v>
      </c>
      <c r="I680" s="153">
        <f t="shared" si="44"/>
        <v>115.37198997784371</v>
      </c>
      <c r="J680" s="153">
        <f t="shared" si="44"/>
        <v>118.4349631630962</v>
      </c>
      <c r="K680" s="153">
        <f t="shared" si="44"/>
        <v>122.11053098539918</v>
      </c>
      <c r="L680" s="153">
        <f t="shared" si="44"/>
        <v>124.80234629770258</v>
      </c>
      <c r="M680" s="153">
        <f t="shared" ref="M680" si="48">M486+M518+M550</f>
        <v>127.92240495514515</v>
      </c>
      <c r="N680" s="153">
        <f>IF(COUNT($H680:M680)&gt;=Input!$Y$7,0, N486+N518+N550)</f>
        <v>0</v>
      </c>
      <c r="O680" s="153">
        <f>IF(COUNT($H680:N680)&gt;=Input!$Y$7,0, O486+O518+O550)</f>
        <v>0</v>
      </c>
      <c r="P680" s="153">
        <f>IF(COUNT($H680:O680)&gt;=Input!$Y$7,0, P486+P518+P550)</f>
        <v>0</v>
      </c>
      <c r="Q680" s="153">
        <f>IF(COUNT($H680:P680)&gt;=Input!$Y$7,0, Q486+Q518+Q550)</f>
        <v>0</v>
      </c>
      <c r="R680" s="100"/>
      <c r="S680" s="100"/>
      <c r="T680" s="100"/>
      <c r="U680" s="100"/>
      <c r="V680" s="100"/>
      <c r="W680" s="100"/>
      <c r="X680" s="100"/>
      <c r="Y680" s="100"/>
      <c r="Z680" s="100"/>
      <c r="AA680" s="228"/>
      <c r="AB680" s="228"/>
      <c r="AC680" s="228"/>
      <c r="AD680" s="228"/>
      <c r="AE680" s="228"/>
      <c r="AF680" s="228"/>
      <c r="AG680" s="228"/>
      <c r="AH680" s="228"/>
      <c r="AI680" s="228"/>
      <c r="AJ680" s="228"/>
      <c r="AK680" s="228"/>
      <c r="AL680" s="228"/>
      <c r="AM680" s="228"/>
      <c r="AN680" s="228"/>
      <c r="AO680" s="228"/>
      <c r="AP680" s="228"/>
      <c r="AQ680" s="228"/>
      <c r="AR680" s="228"/>
      <c r="AS680" s="228"/>
      <c r="AT680" s="228"/>
      <c r="AU680" s="228"/>
      <c r="AV680" s="228"/>
      <c r="AW680" s="228"/>
      <c r="AX680" s="228"/>
      <c r="AY680" s="228"/>
      <c r="AZ680" s="228"/>
      <c r="BA680" s="228"/>
      <c r="BB680" s="228"/>
      <c r="BC680" s="228"/>
      <c r="BD680" s="228"/>
      <c r="BE680" s="228"/>
      <c r="BF680" s="228"/>
      <c r="BG680" s="228"/>
      <c r="BH680" s="228"/>
      <c r="BI680" s="228"/>
      <c r="BJ680" s="228"/>
      <c r="BK680" s="221"/>
      <c r="BL680" s="221"/>
    </row>
    <row r="681" spans="1:64" hidden="1" outlineLevel="1">
      <c r="A681" s="9"/>
      <c r="B681" s="12"/>
      <c r="C681" s="44"/>
      <c r="D681" s="270">
        <f>Asset15</f>
        <v>0</v>
      </c>
      <c r="E681" s="12"/>
      <c r="F681" s="12"/>
      <c r="G681" s="201">
        <f t="shared" si="32"/>
        <v>0</v>
      </c>
      <c r="H681" s="153">
        <f t="shared" si="44"/>
        <v>0</v>
      </c>
      <c r="I681" s="153">
        <f t="shared" si="44"/>
        <v>0</v>
      </c>
      <c r="J681" s="153">
        <f t="shared" si="44"/>
        <v>0</v>
      </c>
      <c r="K681" s="153">
        <f t="shared" si="44"/>
        <v>0</v>
      </c>
      <c r="L681" s="153">
        <f t="shared" si="44"/>
        <v>0</v>
      </c>
      <c r="M681" s="153">
        <f t="shared" ref="M681" si="49">M487+M519+M551</f>
        <v>0</v>
      </c>
      <c r="N681" s="153">
        <f>IF(COUNT($H681:M681)&gt;=Input!$Y$7,0, N487+N519+N551)</f>
        <v>0</v>
      </c>
      <c r="O681" s="153">
        <f>IF(COUNT($H681:N681)&gt;=Input!$Y$7,0, O487+O519+O551)</f>
        <v>0</v>
      </c>
      <c r="P681" s="153">
        <f>IF(COUNT($H681:O681)&gt;=Input!$Y$7,0, P487+P519+P551)</f>
        <v>0</v>
      </c>
      <c r="Q681" s="153">
        <f>IF(COUNT($H681:P681)&gt;=Input!$Y$7,0, Q487+Q519+Q551)</f>
        <v>0</v>
      </c>
      <c r="R681" s="100"/>
      <c r="S681" s="100"/>
      <c r="T681" s="100"/>
      <c r="U681" s="100"/>
      <c r="V681" s="100"/>
      <c r="W681" s="100"/>
      <c r="X681" s="100"/>
      <c r="Y681" s="100"/>
      <c r="Z681" s="100"/>
      <c r="AA681" s="228"/>
      <c r="AB681" s="228"/>
      <c r="AC681" s="228"/>
      <c r="AD681" s="228"/>
      <c r="AE681" s="228"/>
      <c r="AF681" s="228"/>
      <c r="AG681" s="228"/>
      <c r="AH681" s="228"/>
      <c r="AI681" s="228"/>
      <c r="AJ681" s="228"/>
      <c r="AK681" s="228"/>
      <c r="AL681" s="228"/>
      <c r="AM681" s="228"/>
      <c r="AN681" s="228"/>
      <c r="AO681" s="228"/>
      <c r="AP681" s="228"/>
      <c r="AQ681" s="228"/>
      <c r="AR681" s="228"/>
      <c r="AS681" s="228"/>
      <c r="AT681" s="228"/>
      <c r="AU681" s="228"/>
      <c r="AV681" s="228"/>
      <c r="AW681" s="228"/>
      <c r="AX681" s="228"/>
      <c r="AY681" s="228"/>
      <c r="AZ681" s="228"/>
      <c r="BA681" s="228"/>
      <c r="BB681" s="228"/>
      <c r="BC681" s="228"/>
      <c r="BD681" s="228"/>
      <c r="BE681" s="228"/>
      <c r="BF681" s="228"/>
      <c r="BG681" s="228"/>
      <c r="BH681" s="228"/>
      <c r="BI681" s="228"/>
      <c r="BJ681" s="228"/>
      <c r="BK681" s="221"/>
      <c r="BL681" s="221"/>
    </row>
    <row r="682" spans="1:64" hidden="1" outlineLevel="1">
      <c r="A682" s="9"/>
      <c r="B682" s="12"/>
      <c r="C682" s="44"/>
      <c r="D682" s="270">
        <f>Asset16</f>
        <v>0</v>
      </c>
      <c r="E682" s="12"/>
      <c r="F682" s="12"/>
      <c r="G682" s="201">
        <f t="shared" si="32"/>
        <v>0</v>
      </c>
      <c r="H682" s="153">
        <f t="shared" si="44"/>
        <v>0</v>
      </c>
      <c r="I682" s="153">
        <f t="shared" si="44"/>
        <v>0</v>
      </c>
      <c r="J682" s="153">
        <f t="shared" si="44"/>
        <v>0</v>
      </c>
      <c r="K682" s="153">
        <f t="shared" si="44"/>
        <v>0</v>
      </c>
      <c r="L682" s="153">
        <f t="shared" si="44"/>
        <v>0</v>
      </c>
      <c r="M682" s="153">
        <f t="shared" ref="M682" si="50">M488+M520+M552</f>
        <v>0</v>
      </c>
      <c r="N682" s="153">
        <f>IF(COUNT($H682:M682)&gt;=Input!$Y$7,0, N488+N520+N552)</f>
        <v>0</v>
      </c>
      <c r="O682" s="153">
        <f>IF(COUNT($H682:N682)&gt;=Input!$Y$7,0, O488+O520+O552)</f>
        <v>0</v>
      </c>
      <c r="P682" s="153">
        <f>IF(COUNT($H682:O682)&gt;=Input!$Y$7,0, P488+P520+P552)</f>
        <v>0</v>
      </c>
      <c r="Q682" s="153">
        <f>IF(COUNT($H682:P682)&gt;=Input!$Y$7,0, Q488+Q520+Q552)</f>
        <v>0</v>
      </c>
      <c r="R682" s="100"/>
      <c r="S682" s="100"/>
      <c r="T682" s="100"/>
      <c r="U682" s="100"/>
      <c r="V682" s="100"/>
      <c r="W682" s="100"/>
      <c r="X682" s="100"/>
      <c r="Y682" s="100"/>
      <c r="Z682" s="100"/>
      <c r="AA682" s="228"/>
      <c r="AB682" s="228"/>
      <c r="AC682" s="228"/>
      <c r="AD682" s="228"/>
      <c r="AE682" s="228"/>
      <c r="AF682" s="228"/>
      <c r="AG682" s="228"/>
      <c r="AH682" s="228"/>
      <c r="AI682" s="228"/>
      <c r="AJ682" s="228"/>
      <c r="AK682" s="228"/>
      <c r="AL682" s="228"/>
      <c r="AM682" s="228"/>
      <c r="AN682" s="228"/>
      <c r="AO682" s="228"/>
      <c r="AP682" s="228"/>
      <c r="AQ682" s="228"/>
      <c r="AR682" s="228"/>
      <c r="AS682" s="228"/>
      <c r="AT682" s="228"/>
      <c r="AU682" s="228"/>
      <c r="AV682" s="228"/>
      <c r="AW682" s="228"/>
      <c r="AX682" s="228"/>
      <c r="AY682" s="228"/>
      <c r="AZ682" s="228"/>
      <c r="BA682" s="228"/>
      <c r="BB682" s="228"/>
      <c r="BC682" s="228"/>
      <c r="BD682" s="228"/>
      <c r="BE682" s="228"/>
      <c r="BF682" s="228"/>
      <c r="BG682" s="228"/>
      <c r="BH682" s="228"/>
      <c r="BI682" s="228"/>
      <c r="BJ682" s="228"/>
      <c r="BK682" s="221"/>
      <c r="BL682" s="221"/>
    </row>
    <row r="683" spans="1:64" hidden="1" outlineLevel="1">
      <c r="A683" s="9"/>
      <c r="B683" s="12"/>
      <c r="C683" s="44"/>
      <c r="D683" s="270">
        <f>Asset17</f>
        <v>0</v>
      </c>
      <c r="E683" s="12"/>
      <c r="F683" s="12"/>
      <c r="G683" s="201">
        <f t="shared" si="32"/>
        <v>0</v>
      </c>
      <c r="H683" s="153">
        <f t="shared" si="44"/>
        <v>0</v>
      </c>
      <c r="I683" s="153">
        <f t="shared" si="44"/>
        <v>0</v>
      </c>
      <c r="J683" s="153">
        <f t="shared" si="44"/>
        <v>0</v>
      </c>
      <c r="K683" s="153">
        <f t="shared" si="44"/>
        <v>0</v>
      </c>
      <c r="L683" s="153">
        <f t="shared" si="44"/>
        <v>0</v>
      </c>
      <c r="M683" s="153">
        <f t="shared" ref="M683" si="51">M489+M521+M553</f>
        <v>0</v>
      </c>
      <c r="N683" s="153">
        <f>IF(COUNT($H683:M683)&gt;=Input!$Y$7,0, N489+N521+N553)</f>
        <v>0</v>
      </c>
      <c r="O683" s="153">
        <f>IF(COUNT($H683:N683)&gt;=Input!$Y$7,0, O489+O521+O553)</f>
        <v>0</v>
      </c>
      <c r="P683" s="153">
        <f>IF(COUNT($H683:O683)&gt;=Input!$Y$7,0, P489+P521+P553)</f>
        <v>0</v>
      </c>
      <c r="Q683" s="153">
        <f>IF(COUNT($H683:P683)&gt;=Input!$Y$7,0, Q489+Q521+Q553)</f>
        <v>0</v>
      </c>
      <c r="R683" s="100"/>
      <c r="S683" s="100"/>
      <c r="T683" s="100"/>
      <c r="U683" s="100"/>
      <c r="V683" s="100"/>
      <c r="W683" s="100"/>
      <c r="X683" s="100"/>
      <c r="Y683" s="100"/>
      <c r="Z683" s="100"/>
      <c r="AA683" s="228"/>
      <c r="AB683" s="228"/>
      <c r="AC683" s="228"/>
      <c r="AD683" s="228"/>
      <c r="AE683" s="228"/>
      <c r="AF683" s="228"/>
      <c r="AG683" s="228"/>
      <c r="AH683" s="228"/>
      <c r="AI683" s="228"/>
      <c r="AJ683" s="228"/>
      <c r="AK683" s="228"/>
      <c r="AL683" s="228"/>
      <c r="AM683" s="228"/>
      <c r="AN683" s="228"/>
      <c r="AO683" s="228"/>
      <c r="AP683" s="228"/>
      <c r="AQ683" s="228"/>
      <c r="AR683" s="228"/>
      <c r="AS683" s="228"/>
      <c r="AT683" s="228"/>
      <c r="AU683" s="228"/>
      <c r="AV683" s="228"/>
      <c r="AW683" s="228"/>
      <c r="AX683" s="228"/>
      <c r="AY683" s="228"/>
      <c r="AZ683" s="228"/>
      <c r="BA683" s="228"/>
      <c r="BB683" s="228"/>
      <c r="BC683" s="228"/>
      <c r="BD683" s="228"/>
      <c r="BE683" s="228"/>
      <c r="BF683" s="228"/>
      <c r="BG683" s="228"/>
      <c r="BH683" s="228"/>
      <c r="BI683" s="228"/>
      <c r="BJ683" s="228"/>
      <c r="BK683" s="221"/>
      <c r="BL683" s="221"/>
    </row>
    <row r="684" spans="1:64" hidden="1" outlineLevel="1">
      <c r="A684" s="9"/>
      <c r="B684" s="12"/>
      <c r="C684" s="44"/>
      <c r="D684" s="270">
        <f>Asset18</f>
        <v>0</v>
      </c>
      <c r="E684" s="12"/>
      <c r="F684" s="12"/>
      <c r="G684" s="201">
        <f t="shared" si="32"/>
        <v>0</v>
      </c>
      <c r="H684" s="153">
        <f t="shared" si="44"/>
        <v>0</v>
      </c>
      <c r="I684" s="153">
        <f t="shared" si="44"/>
        <v>0</v>
      </c>
      <c r="J684" s="153">
        <f t="shared" si="44"/>
        <v>0</v>
      </c>
      <c r="K684" s="153">
        <f t="shared" si="44"/>
        <v>0</v>
      </c>
      <c r="L684" s="153">
        <f t="shared" si="44"/>
        <v>0</v>
      </c>
      <c r="M684" s="153">
        <f t="shared" ref="M684" si="52">M490+M522+M554</f>
        <v>0</v>
      </c>
      <c r="N684" s="153">
        <f>IF(COUNT($H684:M684)&gt;=Input!$Y$7,0, N490+N522+N554)</f>
        <v>0</v>
      </c>
      <c r="O684" s="153">
        <f>IF(COUNT($H684:N684)&gt;=Input!$Y$7,0, O490+O522+O554)</f>
        <v>0</v>
      </c>
      <c r="P684" s="153">
        <f>IF(COUNT($H684:O684)&gt;=Input!$Y$7,0, P490+P522+P554)</f>
        <v>0</v>
      </c>
      <c r="Q684" s="153">
        <f>IF(COUNT($H684:P684)&gt;=Input!$Y$7,0, Q490+Q522+Q554)</f>
        <v>0</v>
      </c>
      <c r="R684" s="100"/>
      <c r="S684" s="100"/>
      <c r="T684" s="100"/>
      <c r="U684" s="100"/>
      <c r="V684" s="100"/>
      <c r="W684" s="100"/>
      <c r="X684" s="100"/>
      <c r="Y684" s="100"/>
      <c r="Z684" s="100"/>
      <c r="AA684" s="228"/>
      <c r="AB684" s="228"/>
      <c r="AC684" s="228"/>
      <c r="AD684" s="228"/>
      <c r="AE684" s="228"/>
      <c r="AF684" s="228"/>
      <c r="AG684" s="228"/>
      <c r="AH684" s="228"/>
      <c r="AI684" s="228"/>
      <c r="AJ684" s="228"/>
      <c r="AK684" s="228"/>
      <c r="AL684" s="228"/>
      <c r="AM684" s="228"/>
      <c r="AN684" s="228"/>
      <c r="AO684" s="228"/>
      <c r="AP684" s="228"/>
      <c r="AQ684" s="228"/>
      <c r="AR684" s="228"/>
      <c r="AS684" s="228"/>
      <c r="AT684" s="228"/>
      <c r="AU684" s="228"/>
      <c r="AV684" s="228"/>
      <c r="AW684" s="228"/>
      <c r="AX684" s="228"/>
      <c r="AY684" s="228"/>
      <c r="AZ684" s="228"/>
      <c r="BA684" s="228"/>
      <c r="BB684" s="228"/>
      <c r="BC684" s="228"/>
      <c r="BD684" s="228"/>
      <c r="BE684" s="228"/>
      <c r="BF684" s="228"/>
      <c r="BG684" s="228"/>
      <c r="BH684" s="228"/>
      <c r="BI684" s="228"/>
      <c r="BJ684" s="228"/>
      <c r="BK684" s="221"/>
      <c r="BL684" s="221"/>
    </row>
    <row r="685" spans="1:64" hidden="1" outlineLevel="1">
      <c r="A685" s="9"/>
      <c r="B685" s="12"/>
      <c r="C685" s="44"/>
      <c r="D685" s="270">
        <f>Asset19</f>
        <v>0</v>
      </c>
      <c r="E685" s="12"/>
      <c r="F685" s="12"/>
      <c r="G685" s="201">
        <f t="shared" si="32"/>
        <v>0</v>
      </c>
      <c r="H685" s="153">
        <f t="shared" si="44"/>
        <v>0</v>
      </c>
      <c r="I685" s="153">
        <f t="shared" si="44"/>
        <v>0</v>
      </c>
      <c r="J685" s="153">
        <f t="shared" si="44"/>
        <v>0</v>
      </c>
      <c r="K685" s="153">
        <f t="shared" si="44"/>
        <v>0</v>
      </c>
      <c r="L685" s="153">
        <f t="shared" si="44"/>
        <v>0</v>
      </c>
      <c r="M685" s="153">
        <f t="shared" ref="M685" si="53">M491+M523+M555</f>
        <v>0</v>
      </c>
      <c r="N685" s="153">
        <f>IF(COUNT($H685:M685)&gt;=Input!$Y$7,0, N491+N523+N555)</f>
        <v>0</v>
      </c>
      <c r="O685" s="153">
        <f>IF(COUNT($H685:N685)&gt;=Input!$Y$7,0, O491+O523+O555)</f>
        <v>0</v>
      </c>
      <c r="P685" s="153">
        <f>IF(COUNT($H685:O685)&gt;=Input!$Y$7,0, P491+P523+P555)</f>
        <v>0</v>
      </c>
      <c r="Q685" s="153">
        <f>IF(COUNT($H685:P685)&gt;=Input!$Y$7,0, Q491+Q523+Q555)</f>
        <v>0</v>
      </c>
      <c r="R685" s="100"/>
      <c r="S685" s="100"/>
      <c r="T685" s="100"/>
      <c r="U685" s="100"/>
      <c r="V685" s="100"/>
      <c r="W685" s="100"/>
      <c r="X685" s="100"/>
      <c r="Y685" s="100"/>
      <c r="Z685" s="100"/>
      <c r="AA685" s="228"/>
      <c r="AB685" s="228"/>
      <c r="AC685" s="228"/>
      <c r="AD685" s="228"/>
      <c r="AE685" s="228"/>
      <c r="AF685" s="228"/>
      <c r="AG685" s="228"/>
      <c r="AH685" s="228"/>
      <c r="AI685" s="228"/>
      <c r="AJ685" s="228"/>
      <c r="AK685" s="228"/>
      <c r="AL685" s="228"/>
      <c r="AM685" s="228"/>
      <c r="AN685" s="228"/>
      <c r="AO685" s="228"/>
      <c r="AP685" s="228"/>
      <c r="AQ685" s="228"/>
      <c r="AR685" s="228"/>
      <c r="AS685" s="228"/>
      <c r="AT685" s="228"/>
      <c r="AU685" s="228"/>
      <c r="AV685" s="228"/>
      <c r="AW685" s="228"/>
      <c r="AX685" s="228"/>
      <c r="AY685" s="228"/>
      <c r="AZ685" s="228"/>
      <c r="BA685" s="228"/>
      <c r="BB685" s="228"/>
      <c r="BC685" s="228"/>
      <c r="BD685" s="228"/>
      <c r="BE685" s="228"/>
      <c r="BF685" s="228"/>
      <c r="BG685" s="228"/>
      <c r="BH685" s="228"/>
      <c r="BI685" s="228"/>
      <c r="BJ685" s="228"/>
      <c r="BK685" s="221"/>
      <c r="BL685" s="221"/>
    </row>
    <row r="686" spans="1:64" hidden="1" outlineLevel="1">
      <c r="A686" s="9"/>
      <c r="B686" s="12"/>
      <c r="C686" s="44"/>
      <c r="D686" s="270">
        <f>Asset20</f>
        <v>0</v>
      </c>
      <c r="E686" s="12"/>
      <c r="F686" s="12"/>
      <c r="G686" s="201">
        <f t="shared" si="32"/>
        <v>0</v>
      </c>
      <c r="H686" s="153">
        <f t="shared" si="44"/>
        <v>0</v>
      </c>
      <c r="I686" s="153">
        <f t="shared" si="44"/>
        <v>0</v>
      </c>
      <c r="J686" s="153">
        <f t="shared" si="44"/>
        <v>0</v>
      </c>
      <c r="K686" s="153">
        <f t="shared" si="44"/>
        <v>0</v>
      </c>
      <c r="L686" s="153">
        <f t="shared" si="44"/>
        <v>0</v>
      </c>
      <c r="M686" s="153">
        <f t="shared" ref="M686" si="54">M492+M524+M556</f>
        <v>0</v>
      </c>
      <c r="N686" s="153">
        <f>IF(COUNT($H686:M686)&gt;=Input!$Y$7,0, N492+N524+N556)</f>
        <v>0</v>
      </c>
      <c r="O686" s="153">
        <f>IF(COUNT($H686:N686)&gt;=Input!$Y$7,0, O492+O524+O556)</f>
        <v>0</v>
      </c>
      <c r="P686" s="153">
        <f>IF(COUNT($H686:O686)&gt;=Input!$Y$7,0, P492+P524+P556)</f>
        <v>0</v>
      </c>
      <c r="Q686" s="153">
        <f>IF(COUNT($H686:P686)&gt;=Input!$Y$7,0, Q492+Q524+Q556)</f>
        <v>0</v>
      </c>
      <c r="R686" s="100"/>
      <c r="S686" s="100"/>
      <c r="T686" s="100"/>
      <c r="U686" s="100"/>
      <c r="V686" s="100"/>
      <c r="W686" s="100"/>
      <c r="X686" s="100"/>
      <c r="Y686" s="100"/>
      <c r="Z686" s="100"/>
      <c r="AA686" s="228"/>
      <c r="AB686" s="228"/>
      <c r="AC686" s="228"/>
      <c r="AD686" s="228"/>
      <c r="AE686" s="228"/>
      <c r="AF686" s="228"/>
      <c r="AG686" s="228"/>
      <c r="AH686" s="228"/>
      <c r="AI686" s="228"/>
      <c r="AJ686" s="228"/>
      <c r="AK686" s="228"/>
      <c r="AL686" s="228"/>
      <c r="AM686" s="228"/>
      <c r="AN686" s="228"/>
      <c r="AO686" s="228"/>
      <c r="AP686" s="228"/>
      <c r="AQ686" s="228"/>
      <c r="AR686" s="228"/>
      <c r="AS686" s="228"/>
      <c r="AT686" s="228"/>
      <c r="AU686" s="228"/>
      <c r="AV686" s="228"/>
      <c r="AW686" s="228"/>
      <c r="AX686" s="228"/>
      <c r="AY686" s="228"/>
      <c r="AZ686" s="228"/>
      <c r="BA686" s="228"/>
      <c r="BB686" s="228"/>
      <c r="BC686" s="228"/>
      <c r="BD686" s="228"/>
      <c r="BE686" s="228"/>
      <c r="BF686" s="228"/>
      <c r="BG686" s="228"/>
      <c r="BH686" s="228"/>
      <c r="BI686" s="228"/>
      <c r="BJ686" s="228"/>
      <c r="BK686" s="221"/>
      <c r="BL686" s="221"/>
    </row>
    <row r="687" spans="1:64" hidden="1" outlineLevel="1">
      <c r="A687" s="9"/>
      <c r="B687" s="12"/>
      <c r="C687" s="44"/>
      <c r="D687" s="270">
        <f>Asset21</f>
        <v>0</v>
      </c>
      <c r="E687" s="12"/>
      <c r="F687" s="12"/>
      <c r="G687" s="201">
        <f t="shared" si="32"/>
        <v>0</v>
      </c>
      <c r="H687" s="153">
        <f t="shared" ref="H687:L696" si="55">H493+H525+H557</f>
        <v>0</v>
      </c>
      <c r="I687" s="153">
        <f t="shared" si="55"/>
        <v>0</v>
      </c>
      <c r="J687" s="153">
        <f t="shared" si="55"/>
        <v>0</v>
      </c>
      <c r="K687" s="153">
        <f t="shared" si="55"/>
        <v>0</v>
      </c>
      <c r="L687" s="153">
        <f t="shared" si="55"/>
        <v>0</v>
      </c>
      <c r="M687" s="153">
        <f t="shared" ref="M687" si="56">M493+M525+M557</f>
        <v>0</v>
      </c>
      <c r="N687" s="153">
        <f>IF(COUNT($H687:M687)&gt;=Input!$Y$7,0, N493+N525+N557)</f>
        <v>0</v>
      </c>
      <c r="O687" s="153">
        <f>IF(COUNT($H687:N687)&gt;=Input!$Y$7,0, O493+O525+O557)</f>
        <v>0</v>
      </c>
      <c r="P687" s="153">
        <f>IF(COUNT($H687:O687)&gt;=Input!$Y$7,0, P493+P525+P557)</f>
        <v>0</v>
      </c>
      <c r="Q687" s="153">
        <f>IF(COUNT($H687:P687)&gt;=Input!$Y$7,0, Q493+Q525+Q557)</f>
        <v>0</v>
      </c>
      <c r="R687" s="100"/>
      <c r="S687" s="100"/>
      <c r="T687" s="100"/>
      <c r="U687" s="100"/>
      <c r="V687" s="100"/>
      <c r="W687" s="100"/>
      <c r="X687" s="100"/>
      <c r="Y687" s="100"/>
      <c r="Z687" s="100"/>
      <c r="AA687" s="228"/>
      <c r="AB687" s="228"/>
      <c r="AC687" s="228"/>
      <c r="AD687" s="228"/>
      <c r="AE687" s="228"/>
      <c r="AF687" s="228"/>
      <c r="AG687" s="228"/>
      <c r="AH687" s="228"/>
      <c r="AI687" s="228"/>
      <c r="AJ687" s="228"/>
      <c r="AK687" s="228"/>
      <c r="AL687" s="228"/>
      <c r="AM687" s="228"/>
      <c r="AN687" s="228"/>
      <c r="AO687" s="228"/>
      <c r="AP687" s="228"/>
      <c r="AQ687" s="228"/>
      <c r="AR687" s="228"/>
      <c r="AS687" s="228"/>
      <c r="AT687" s="228"/>
      <c r="AU687" s="228"/>
      <c r="AV687" s="228"/>
      <c r="AW687" s="228"/>
      <c r="AX687" s="228"/>
      <c r="AY687" s="228"/>
      <c r="AZ687" s="228"/>
      <c r="BA687" s="228"/>
      <c r="BB687" s="228"/>
      <c r="BC687" s="228"/>
      <c r="BD687" s="228"/>
      <c r="BE687" s="228"/>
      <c r="BF687" s="228"/>
      <c r="BG687" s="228"/>
      <c r="BH687" s="228"/>
      <c r="BI687" s="228"/>
      <c r="BJ687" s="228"/>
      <c r="BK687" s="221"/>
      <c r="BL687" s="221"/>
    </row>
    <row r="688" spans="1:64" hidden="1" outlineLevel="1">
      <c r="A688" s="9"/>
      <c r="B688" s="12"/>
      <c r="C688" s="44"/>
      <c r="D688" s="270">
        <f>Asset22</f>
        <v>0</v>
      </c>
      <c r="E688" s="12"/>
      <c r="F688" s="12"/>
      <c r="G688" s="201">
        <f t="shared" si="32"/>
        <v>0</v>
      </c>
      <c r="H688" s="153">
        <f t="shared" si="55"/>
        <v>0</v>
      </c>
      <c r="I688" s="153">
        <f t="shared" si="55"/>
        <v>0</v>
      </c>
      <c r="J688" s="153">
        <f t="shared" si="55"/>
        <v>0</v>
      </c>
      <c r="K688" s="153">
        <f t="shared" si="55"/>
        <v>0</v>
      </c>
      <c r="L688" s="153">
        <f t="shared" si="55"/>
        <v>0</v>
      </c>
      <c r="M688" s="153">
        <f t="shared" ref="M688" si="57">M494+M526+M558</f>
        <v>0</v>
      </c>
      <c r="N688" s="153">
        <f>IF(COUNT($H688:M688)&gt;=Input!$Y$7,0, N494+N526+N558)</f>
        <v>0</v>
      </c>
      <c r="O688" s="153">
        <f>IF(COUNT($H688:N688)&gt;=Input!$Y$7,0, O494+O526+O558)</f>
        <v>0</v>
      </c>
      <c r="P688" s="153">
        <f>IF(COUNT($H688:O688)&gt;=Input!$Y$7,0, P494+P526+P558)</f>
        <v>0</v>
      </c>
      <c r="Q688" s="153">
        <f>IF(COUNT($H688:P688)&gt;=Input!$Y$7,0, Q494+Q526+Q558)</f>
        <v>0</v>
      </c>
      <c r="R688" s="100"/>
      <c r="S688" s="100"/>
      <c r="T688" s="100"/>
      <c r="U688" s="100"/>
      <c r="V688" s="100"/>
      <c r="W688" s="100"/>
      <c r="X688" s="100"/>
      <c r="Y688" s="100"/>
      <c r="Z688" s="100"/>
      <c r="AA688" s="228"/>
      <c r="AB688" s="228"/>
      <c r="AC688" s="228"/>
      <c r="AD688" s="228"/>
      <c r="AE688" s="228"/>
      <c r="AF688" s="228"/>
      <c r="AG688" s="228"/>
      <c r="AH688" s="228"/>
      <c r="AI688" s="228"/>
      <c r="AJ688" s="228"/>
      <c r="AK688" s="228"/>
      <c r="AL688" s="228"/>
      <c r="AM688" s="228"/>
      <c r="AN688" s="228"/>
      <c r="AO688" s="228"/>
      <c r="AP688" s="228"/>
      <c r="AQ688" s="228"/>
      <c r="AR688" s="228"/>
      <c r="AS688" s="228"/>
      <c r="AT688" s="228"/>
      <c r="AU688" s="228"/>
      <c r="AV688" s="228"/>
      <c r="AW688" s="228"/>
      <c r="AX688" s="228"/>
      <c r="AY688" s="228"/>
      <c r="AZ688" s="228"/>
      <c r="BA688" s="228"/>
      <c r="BB688" s="228"/>
      <c r="BC688" s="228"/>
      <c r="BD688" s="228"/>
      <c r="BE688" s="228"/>
      <c r="BF688" s="228"/>
      <c r="BG688" s="228"/>
      <c r="BH688" s="228"/>
      <c r="BI688" s="228"/>
      <c r="BJ688" s="228"/>
      <c r="BK688" s="221"/>
      <c r="BL688" s="221"/>
    </row>
    <row r="689" spans="1:64" hidden="1" outlineLevel="1">
      <c r="A689" s="9"/>
      <c r="B689" s="12"/>
      <c r="C689" s="44"/>
      <c r="D689" s="270">
        <f>Asset23</f>
        <v>0</v>
      </c>
      <c r="E689" s="12"/>
      <c r="F689" s="12"/>
      <c r="G689" s="201">
        <f t="shared" si="32"/>
        <v>0</v>
      </c>
      <c r="H689" s="153">
        <f t="shared" si="55"/>
        <v>0</v>
      </c>
      <c r="I689" s="153">
        <f t="shared" si="55"/>
        <v>0</v>
      </c>
      <c r="J689" s="153">
        <f t="shared" si="55"/>
        <v>0</v>
      </c>
      <c r="K689" s="153">
        <f t="shared" si="55"/>
        <v>0</v>
      </c>
      <c r="L689" s="153">
        <f t="shared" si="55"/>
        <v>0</v>
      </c>
      <c r="M689" s="153">
        <f t="shared" ref="M689" si="58">M495+M527+M559</f>
        <v>0</v>
      </c>
      <c r="N689" s="153">
        <f>IF(COUNT($H689:M689)&gt;=Input!$Y$7,0, N495+N527+N559)</f>
        <v>0</v>
      </c>
      <c r="O689" s="153">
        <f>IF(COUNT($H689:N689)&gt;=Input!$Y$7,0, O495+O527+O559)</f>
        <v>0</v>
      </c>
      <c r="P689" s="153">
        <f>IF(COUNT($H689:O689)&gt;=Input!$Y$7,0, P495+P527+P559)</f>
        <v>0</v>
      </c>
      <c r="Q689" s="153">
        <f>IF(COUNT($H689:P689)&gt;=Input!$Y$7,0, Q495+Q527+Q559)</f>
        <v>0</v>
      </c>
      <c r="R689" s="100"/>
      <c r="S689" s="100"/>
      <c r="T689" s="100"/>
      <c r="U689" s="100"/>
      <c r="V689" s="100"/>
      <c r="W689" s="100"/>
      <c r="X689" s="100"/>
      <c r="Y689" s="100"/>
      <c r="Z689" s="100"/>
      <c r="AA689" s="228"/>
      <c r="AB689" s="228"/>
      <c r="AC689" s="228"/>
      <c r="AD689" s="228"/>
      <c r="AE689" s="228"/>
      <c r="AF689" s="228"/>
      <c r="AG689" s="228"/>
      <c r="AH689" s="228"/>
      <c r="AI689" s="228"/>
      <c r="AJ689" s="228"/>
      <c r="AK689" s="228"/>
      <c r="AL689" s="228"/>
      <c r="AM689" s="228"/>
      <c r="AN689" s="228"/>
      <c r="AO689" s="228"/>
      <c r="AP689" s="228"/>
      <c r="AQ689" s="228"/>
      <c r="AR689" s="228"/>
      <c r="AS689" s="228"/>
      <c r="AT689" s="228"/>
      <c r="AU689" s="228"/>
      <c r="AV689" s="228"/>
      <c r="AW689" s="228"/>
      <c r="AX689" s="228"/>
      <c r="AY689" s="228"/>
      <c r="AZ689" s="228"/>
      <c r="BA689" s="228"/>
      <c r="BB689" s="228"/>
      <c r="BC689" s="228"/>
      <c r="BD689" s="228"/>
      <c r="BE689" s="228"/>
      <c r="BF689" s="228"/>
      <c r="BG689" s="228"/>
      <c r="BH689" s="228"/>
      <c r="BI689" s="228"/>
      <c r="BJ689" s="228"/>
      <c r="BK689" s="221"/>
      <c r="BL689" s="221"/>
    </row>
    <row r="690" spans="1:64" hidden="1" outlineLevel="1">
      <c r="A690" s="9"/>
      <c r="B690" s="12"/>
      <c r="C690" s="44"/>
      <c r="D690" s="270">
        <f>Asset24</f>
        <v>0</v>
      </c>
      <c r="E690" s="12"/>
      <c r="F690" s="12"/>
      <c r="G690" s="201">
        <f t="shared" si="32"/>
        <v>0</v>
      </c>
      <c r="H690" s="153">
        <f t="shared" si="55"/>
        <v>0</v>
      </c>
      <c r="I690" s="153">
        <f t="shared" si="55"/>
        <v>0</v>
      </c>
      <c r="J690" s="153">
        <f t="shared" si="55"/>
        <v>0</v>
      </c>
      <c r="K690" s="153">
        <f t="shared" si="55"/>
        <v>0</v>
      </c>
      <c r="L690" s="153">
        <f t="shared" si="55"/>
        <v>0</v>
      </c>
      <c r="M690" s="153">
        <f t="shared" ref="M690" si="59">M496+M528+M560</f>
        <v>0</v>
      </c>
      <c r="N690" s="153">
        <f>IF(COUNT($H690:M690)&gt;=Input!$Y$7,0, N496+N528+N560)</f>
        <v>0</v>
      </c>
      <c r="O690" s="153">
        <f>IF(COUNT($H690:N690)&gt;=Input!$Y$7,0, O496+O528+O560)</f>
        <v>0</v>
      </c>
      <c r="P690" s="153">
        <f>IF(COUNT($H690:O690)&gt;=Input!$Y$7,0, P496+P528+P560)</f>
        <v>0</v>
      </c>
      <c r="Q690" s="153">
        <f>IF(COUNT($H690:P690)&gt;=Input!$Y$7,0, Q496+Q528+Q560)</f>
        <v>0</v>
      </c>
      <c r="R690" s="100"/>
      <c r="S690" s="100"/>
      <c r="T690" s="100"/>
      <c r="U690" s="100"/>
      <c r="V690" s="100"/>
      <c r="W690" s="100"/>
      <c r="X690" s="100"/>
      <c r="Y690" s="100"/>
      <c r="Z690" s="100"/>
      <c r="AA690" s="228"/>
      <c r="AB690" s="228"/>
      <c r="AC690" s="228"/>
      <c r="AD690" s="228"/>
      <c r="AE690" s="228"/>
      <c r="AF690" s="228"/>
      <c r="AG690" s="228"/>
      <c r="AH690" s="228"/>
      <c r="AI690" s="228"/>
      <c r="AJ690" s="228"/>
      <c r="AK690" s="228"/>
      <c r="AL690" s="228"/>
      <c r="AM690" s="228"/>
      <c r="AN690" s="228"/>
      <c r="AO690" s="228"/>
      <c r="AP690" s="228"/>
      <c r="AQ690" s="228"/>
      <c r="AR690" s="228"/>
      <c r="AS690" s="228"/>
      <c r="AT690" s="228"/>
      <c r="AU690" s="228"/>
      <c r="AV690" s="228"/>
      <c r="AW690" s="228"/>
      <c r="AX690" s="228"/>
      <c r="AY690" s="228"/>
      <c r="AZ690" s="228"/>
      <c r="BA690" s="228"/>
      <c r="BB690" s="228"/>
      <c r="BC690" s="228"/>
      <c r="BD690" s="228"/>
      <c r="BE690" s="228"/>
      <c r="BF690" s="228"/>
      <c r="BG690" s="228"/>
      <c r="BH690" s="228"/>
      <c r="BI690" s="228"/>
      <c r="BJ690" s="228"/>
      <c r="BK690" s="221"/>
      <c r="BL690" s="221"/>
    </row>
    <row r="691" spans="1:64" hidden="1" outlineLevel="1">
      <c r="A691" s="9"/>
      <c r="B691" s="12"/>
      <c r="C691" s="44"/>
      <c r="D691" s="270">
        <f>Asset25</f>
        <v>0</v>
      </c>
      <c r="E691" s="12"/>
      <c r="F691" s="12"/>
      <c r="G691" s="201">
        <f t="shared" si="32"/>
        <v>0</v>
      </c>
      <c r="H691" s="153">
        <f t="shared" si="55"/>
        <v>0</v>
      </c>
      <c r="I691" s="153">
        <f t="shared" si="55"/>
        <v>0</v>
      </c>
      <c r="J691" s="153">
        <f t="shared" si="55"/>
        <v>0</v>
      </c>
      <c r="K691" s="153">
        <f t="shared" si="55"/>
        <v>0</v>
      </c>
      <c r="L691" s="153">
        <f t="shared" si="55"/>
        <v>0</v>
      </c>
      <c r="M691" s="153">
        <f t="shared" ref="M691" si="60">M497+M529+M561</f>
        <v>0</v>
      </c>
      <c r="N691" s="153">
        <f>IF(COUNT($H691:M691)&gt;=Input!$Y$7,0, N497+N529+N561)</f>
        <v>0</v>
      </c>
      <c r="O691" s="153">
        <f>IF(COUNT($H691:N691)&gt;=Input!$Y$7,0, O497+O529+O561)</f>
        <v>0</v>
      </c>
      <c r="P691" s="153">
        <f>IF(COUNT($H691:O691)&gt;=Input!$Y$7,0, P497+P529+P561)</f>
        <v>0</v>
      </c>
      <c r="Q691" s="153">
        <f>IF(COUNT($H691:P691)&gt;=Input!$Y$7,0, Q497+Q529+Q561)</f>
        <v>0</v>
      </c>
      <c r="R691" s="100"/>
      <c r="S691" s="100"/>
      <c r="T691" s="100"/>
      <c r="U691" s="100"/>
      <c r="V691" s="100"/>
      <c r="W691" s="100"/>
      <c r="X691" s="100"/>
      <c r="Y691" s="100"/>
      <c r="Z691" s="100"/>
      <c r="AA691" s="228"/>
      <c r="AB691" s="228"/>
      <c r="AC691" s="228"/>
      <c r="AD691" s="228"/>
      <c r="AE691" s="228"/>
      <c r="AF691" s="228"/>
      <c r="AG691" s="228"/>
      <c r="AH691" s="228"/>
      <c r="AI691" s="228"/>
      <c r="AJ691" s="228"/>
      <c r="AK691" s="228"/>
      <c r="AL691" s="228"/>
      <c r="AM691" s="228"/>
      <c r="AN691" s="228"/>
      <c r="AO691" s="228"/>
      <c r="AP691" s="228"/>
      <c r="AQ691" s="228"/>
      <c r="AR691" s="228"/>
      <c r="AS691" s="228"/>
      <c r="AT691" s="228"/>
      <c r="AU691" s="228"/>
      <c r="AV691" s="228"/>
      <c r="AW691" s="228"/>
      <c r="AX691" s="228"/>
      <c r="AY691" s="228"/>
      <c r="AZ691" s="228"/>
      <c r="BA691" s="228"/>
      <c r="BB691" s="228"/>
      <c r="BC691" s="228"/>
      <c r="BD691" s="228"/>
      <c r="BE691" s="228"/>
      <c r="BF691" s="228"/>
      <c r="BG691" s="228"/>
      <c r="BH691" s="228"/>
      <c r="BI691" s="228"/>
      <c r="BJ691" s="228"/>
      <c r="BK691" s="221"/>
      <c r="BL691" s="221"/>
    </row>
    <row r="692" spans="1:64" hidden="1" outlineLevel="1">
      <c r="A692" s="9"/>
      <c r="B692" s="12"/>
      <c r="C692" s="44"/>
      <c r="D692" s="270">
        <f>Asset26</f>
        <v>0</v>
      </c>
      <c r="E692" s="12"/>
      <c r="F692" s="12"/>
      <c r="G692" s="201">
        <f t="shared" si="32"/>
        <v>0</v>
      </c>
      <c r="H692" s="153">
        <f t="shared" si="55"/>
        <v>0</v>
      </c>
      <c r="I692" s="153">
        <f t="shared" si="55"/>
        <v>0</v>
      </c>
      <c r="J692" s="153">
        <f t="shared" si="55"/>
        <v>0</v>
      </c>
      <c r="K692" s="153">
        <f t="shared" si="55"/>
        <v>0</v>
      </c>
      <c r="L692" s="153">
        <f t="shared" si="55"/>
        <v>0</v>
      </c>
      <c r="M692" s="153">
        <f t="shared" ref="M692" si="61">M498+M530+M562</f>
        <v>0</v>
      </c>
      <c r="N692" s="153">
        <f>IF(COUNT($H692:M692)&gt;=Input!$Y$7,0, N498+N530+N562)</f>
        <v>0</v>
      </c>
      <c r="O692" s="153">
        <f>IF(COUNT($H692:N692)&gt;=Input!$Y$7,0, O498+O530+O562)</f>
        <v>0</v>
      </c>
      <c r="P692" s="153">
        <f>IF(COUNT($H692:O692)&gt;=Input!$Y$7,0, P498+P530+P562)</f>
        <v>0</v>
      </c>
      <c r="Q692" s="153">
        <f>IF(COUNT($H692:P692)&gt;=Input!$Y$7,0, Q498+Q530+Q562)</f>
        <v>0</v>
      </c>
      <c r="R692" s="100"/>
      <c r="S692" s="100"/>
      <c r="T692" s="100"/>
      <c r="U692" s="100"/>
      <c r="V692" s="100"/>
      <c r="W692" s="100"/>
      <c r="X692" s="100"/>
      <c r="Y692" s="100"/>
      <c r="Z692" s="100"/>
      <c r="AA692" s="228"/>
      <c r="AB692" s="228"/>
      <c r="AC692" s="228"/>
      <c r="AD692" s="228"/>
      <c r="AE692" s="228"/>
      <c r="AF692" s="228"/>
      <c r="AG692" s="228"/>
      <c r="AH692" s="228"/>
      <c r="AI692" s="228"/>
      <c r="AJ692" s="228"/>
      <c r="AK692" s="228"/>
      <c r="AL692" s="228"/>
      <c r="AM692" s="228"/>
      <c r="AN692" s="228"/>
      <c r="AO692" s="228"/>
      <c r="AP692" s="228"/>
      <c r="AQ692" s="228"/>
      <c r="AR692" s="228"/>
      <c r="AS692" s="228"/>
      <c r="AT692" s="228"/>
      <c r="AU692" s="228"/>
      <c r="AV692" s="228"/>
      <c r="AW692" s="228"/>
      <c r="AX692" s="228"/>
      <c r="AY692" s="228"/>
      <c r="AZ692" s="228"/>
      <c r="BA692" s="228"/>
      <c r="BB692" s="228"/>
      <c r="BC692" s="228"/>
      <c r="BD692" s="228"/>
      <c r="BE692" s="228"/>
      <c r="BF692" s="228"/>
      <c r="BG692" s="228"/>
      <c r="BH692" s="228"/>
      <c r="BI692" s="228"/>
      <c r="BJ692" s="228"/>
      <c r="BK692" s="221"/>
      <c r="BL692" s="221"/>
    </row>
    <row r="693" spans="1:64" hidden="1" outlineLevel="1">
      <c r="A693" s="9"/>
      <c r="B693" s="12"/>
      <c r="C693" s="44"/>
      <c r="D693" s="270">
        <f>Asset27</f>
        <v>0</v>
      </c>
      <c r="E693" s="12"/>
      <c r="F693" s="12"/>
      <c r="G693" s="201">
        <f t="shared" si="32"/>
        <v>0</v>
      </c>
      <c r="H693" s="153">
        <f t="shared" si="55"/>
        <v>0</v>
      </c>
      <c r="I693" s="153">
        <f t="shared" si="55"/>
        <v>0</v>
      </c>
      <c r="J693" s="153">
        <f t="shared" si="55"/>
        <v>0</v>
      </c>
      <c r="K693" s="153">
        <f t="shared" si="55"/>
        <v>0</v>
      </c>
      <c r="L693" s="153">
        <f t="shared" si="55"/>
        <v>0</v>
      </c>
      <c r="M693" s="153">
        <f t="shared" ref="M693" si="62">M499+M531+M563</f>
        <v>0</v>
      </c>
      <c r="N693" s="153">
        <f>IF(COUNT($H693:M693)&gt;=Input!$Y$7,0, N499+N531+N563)</f>
        <v>0</v>
      </c>
      <c r="O693" s="153">
        <f>IF(COUNT($H693:N693)&gt;=Input!$Y$7,0, O499+O531+O563)</f>
        <v>0</v>
      </c>
      <c r="P693" s="153">
        <f>IF(COUNT($H693:O693)&gt;=Input!$Y$7,0, P499+P531+P563)</f>
        <v>0</v>
      </c>
      <c r="Q693" s="153">
        <f>IF(COUNT($H693:P693)&gt;=Input!$Y$7,0, Q499+Q531+Q563)</f>
        <v>0</v>
      </c>
      <c r="R693" s="100"/>
      <c r="S693" s="100"/>
      <c r="T693" s="100"/>
      <c r="U693" s="100"/>
      <c r="V693" s="100"/>
      <c r="W693" s="100"/>
      <c r="X693" s="100"/>
      <c r="Y693" s="100"/>
      <c r="Z693" s="100"/>
      <c r="AA693" s="228"/>
      <c r="AB693" s="228"/>
      <c r="AC693" s="228"/>
      <c r="AD693" s="228"/>
      <c r="AE693" s="228"/>
      <c r="AF693" s="228"/>
      <c r="AG693" s="228"/>
      <c r="AH693" s="228"/>
      <c r="AI693" s="228"/>
      <c r="AJ693" s="228"/>
      <c r="AK693" s="228"/>
      <c r="AL693" s="228"/>
      <c r="AM693" s="228"/>
      <c r="AN693" s="228"/>
      <c r="AO693" s="228"/>
      <c r="AP693" s="228"/>
      <c r="AQ693" s="228"/>
      <c r="AR693" s="228"/>
      <c r="AS693" s="228"/>
      <c r="AT693" s="228"/>
      <c r="AU693" s="228"/>
      <c r="AV693" s="228"/>
      <c r="AW693" s="228"/>
      <c r="AX693" s="228"/>
      <c r="AY693" s="228"/>
      <c r="AZ693" s="228"/>
      <c r="BA693" s="228"/>
      <c r="BB693" s="228"/>
      <c r="BC693" s="228"/>
      <c r="BD693" s="228"/>
      <c r="BE693" s="228"/>
      <c r="BF693" s="228"/>
      <c r="BG693" s="228"/>
      <c r="BH693" s="228"/>
      <c r="BI693" s="228"/>
      <c r="BJ693" s="228"/>
      <c r="BK693" s="221"/>
      <c r="BL693" s="221"/>
    </row>
    <row r="694" spans="1:64" hidden="1" outlineLevel="1">
      <c r="A694" s="9"/>
      <c r="B694" s="12"/>
      <c r="C694" s="44"/>
      <c r="D694" s="270">
        <f>Asset28</f>
        <v>0</v>
      </c>
      <c r="E694" s="12"/>
      <c r="F694" s="12"/>
      <c r="G694" s="201">
        <f t="shared" si="32"/>
        <v>0</v>
      </c>
      <c r="H694" s="153">
        <f t="shared" si="55"/>
        <v>0</v>
      </c>
      <c r="I694" s="153">
        <f t="shared" si="55"/>
        <v>0</v>
      </c>
      <c r="J694" s="153">
        <f t="shared" si="55"/>
        <v>0</v>
      </c>
      <c r="K694" s="153">
        <f t="shared" si="55"/>
        <v>0</v>
      </c>
      <c r="L694" s="153">
        <f t="shared" si="55"/>
        <v>0</v>
      </c>
      <c r="M694" s="153">
        <f t="shared" ref="M694" si="63">M500+M532+M564</f>
        <v>0</v>
      </c>
      <c r="N694" s="153">
        <f>IF(COUNT($H694:M694)&gt;=Input!$Y$7,0, N500+N532+N564)</f>
        <v>0</v>
      </c>
      <c r="O694" s="153">
        <f>IF(COUNT($H694:N694)&gt;=Input!$Y$7,0, O500+O532+O564)</f>
        <v>0</v>
      </c>
      <c r="P694" s="153">
        <f>IF(COUNT($H694:O694)&gt;=Input!$Y$7,0, P500+P532+P564)</f>
        <v>0</v>
      </c>
      <c r="Q694" s="153">
        <f>IF(COUNT($H694:P694)&gt;=Input!$Y$7,0, Q500+Q532+Q564)</f>
        <v>0</v>
      </c>
      <c r="R694" s="100"/>
      <c r="S694" s="100"/>
      <c r="T694" s="100"/>
      <c r="U694" s="100"/>
      <c r="V694" s="100"/>
      <c r="W694" s="100"/>
      <c r="X694" s="100"/>
      <c r="Y694" s="100"/>
      <c r="Z694" s="100"/>
      <c r="AA694" s="228"/>
      <c r="AB694" s="228"/>
      <c r="AC694" s="228"/>
      <c r="AD694" s="228"/>
      <c r="AE694" s="228"/>
      <c r="AF694" s="228"/>
      <c r="AG694" s="228"/>
      <c r="AH694" s="228"/>
      <c r="AI694" s="228"/>
      <c r="AJ694" s="228"/>
      <c r="AK694" s="228"/>
      <c r="AL694" s="228"/>
      <c r="AM694" s="228"/>
      <c r="AN694" s="228"/>
      <c r="AO694" s="228"/>
      <c r="AP694" s="228"/>
      <c r="AQ694" s="228"/>
      <c r="AR694" s="228"/>
      <c r="AS694" s="228"/>
      <c r="AT694" s="228"/>
      <c r="AU694" s="228"/>
      <c r="AV694" s="228"/>
      <c r="AW694" s="228"/>
      <c r="AX694" s="228"/>
      <c r="AY694" s="228"/>
      <c r="AZ694" s="228"/>
      <c r="BA694" s="228"/>
      <c r="BB694" s="228"/>
      <c r="BC694" s="228"/>
      <c r="BD694" s="228"/>
      <c r="BE694" s="228"/>
      <c r="BF694" s="228"/>
      <c r="BG694" s="228"/>
      <c r="BH694" s="228"/>
      <c r="BI694" s="228"/>
      <c r="BJ694" s="228"/>
      <c r="BK694" s="221"/>
      <c r="BL694" s="221"/>
    </row>
    <row r="695" spans="1:64" hidden="1" outlineLevel="1">
      <c r="A695" s="9"/>
      <c r="B695" s="12"/>
      <c r="C695" s="44"/>
      <c r="D695" s="270">
        <f>Asset29</f>
        <v>0</v>
      </c>
      <c r="E695" s="12"/>
      <c r="F695" s="12"/>
      <c r="G695" s="201">
        <f t="shared" si="32"/>
        <v>0</v>
      </c>
      <c r="H695" s="153">
        <f t="shared" si="55"/>
        <v>0</v>
      </c>
      <c r="I695" s="153">
        <f t="shared" si="55"/>
        <v>0</v>
      </c>
      <c r="J695" s="153">
        <f t="shared" si="55"/>
        <v>0</v>
      </c>
      <c r="K695" s="153">
        <f t="shared" si="55"/>
        <v>0</v>
      </c>
      <c r="L695" s="153">
        <f t="shared" si="55"/>
        <v>0</v>
      </c>
      <c r="M695" s="153">
        <f t="shared" ref="M695" si="64">M501+M533+M565</f>
        <v>0</v>
      </c>
      <c r="N695" s="153">
        <f>IF(COUNT($H695:M695)&gt;=Input!$Y$7,0, N501+N533+N565)</f>
        <v>0</v>
      </c>
      <c r="O695" s="153">
        <f>IF(COUNT($H695:N695)&gt;=Input!$Y$7,0, O501+O533+O565)</f>
        <v>0</v>
      </c>
      <c r="P695" s="153">
        <f>IF(COUNT($H695:O695)&gt;=Input!$Y$7,0, P501+P533+P565)</f>
        <v>0</v>
      </c>
      <c r="Q695" s="153">
        <f>IF(COUNT($H695:P695)&gt;=Input!$Y$7,0, Q501+Q533+Q565)</f>
        <v>0</v>
      </c>
      <c r="R695" s="100"/>
      <c r="S695" s="100"/>
      <c r="T695" s="100"/>
      <c r="U695" s="100"/>
      <c r="V695" s="100"/>
      <c r="W695" s="100"/>
      <c r="X695" s="100"/>
      <c r="Y695" s="100"/>
      <c r="Z695" s="100"/>
      <c r="AA695" s="228"/>
      <c r="AB695" s="228"/>
      <c r="AC695" s="228"/>
      <c r="AD695" s="228"/>
      <c r="AE695" s="228"/>
      <c r="AF695" s="228"/>
      <c r="AG695" s="228"/>
      <c r="AH695" s="228"/>
      <c r="AI695" s="228"/>
      <c r="AJ695" s="228"/>
      <c r="AK695" s="228"/>
      <c r="AL695" s="228"/>
      <c r="AM695" s="228"/>
      <c r="AN695" s="228"/>
      <c r="AO695" s="228"/>
      <c r="AP695" s="228"/>
      <c r="AQ695" s="228"/>
      <c r="AR695" s="228"/>
      <c r="AS695" s="228"/>
      <c r="AT695" s="228"/>
      <c r="AU695" s="228"/>
      <c r="AV695" s="228"/>
      <c r="AW695" s="228"/>
      <c r="AX695" s="228"/>
      <c r="AY695" s="228"/>
      <c r="AZ695" s="228"/>
      <c r="BA695" s="228"/>
      <c r="BB695" s="228"/>
      <c r="BC695" s="228"/>
      <c r="BD695" s="228"/>
      <c r="BE695" s="228"/>
      <c r="BF695" s="228"/>
      <c r="BG695" s="228"/>
      <c r="BH695" s="228"/>
      <c r="BI695" s="228"/>
      <c r="BJ695" s="228"/>
      <c r="BK695" s="221"/>
      <c r="BL695" s="221"/>
    </row>
    <row r="696" spans="1:64" hidden="1" outlineLevel="1">
      <c r="A696" s="9"/>
      <c r="B696" s="12"/>
      <c r="C696" s="44"/>
      <c r="D696" s="270">
        <f>Asset30</f>
        <v>0</v>
      </c>
      <c r="E696" s="12"/>
      <c r="F696" s="12"/>
      <c r="G696" s="201">
        <f t="shared" si="32"/>
        <v>0</v>
      </c>
      <c r="H696" s="153">
        <f t="shared" si="55"/>
        <v>0</v>
      </c>
      <c r="I696" s="153">
        <f t="shared" si="55"/>
        <v>0</v>
      </c>
      <c r="J696" s="153">
        <f t="shared" si="55"/>
        <v>0</v>
      </c>
      <c r="K696" s="153">
        <f t="shared" si="55"/>
        <v>0</v>
      </c>
      <c r="L696" s="153">
        <f t="shared" si="55"/>
        <v>0</v>
      </c>
      <c r="M696" s="153">
        <f t="shared" ref="M696" si="65">M502+M534+M566</f>
        <v>0</v>
      </c>
      <c r="N696" s="153">
        <f>IF(COUNT($H696:M696)&gt;=Input!$Y$7,0, N502+N534+N566)</f>
        <v>0</v>
      </c>
      <c r="O696" s="153">
        <f>IF(COUNT($H696:N696)&gt;=Input!$Y$7,0, O502+O534+O566)</f>
        <v>0</v>
      </c>
      <c r="P696" s="153">
        <f>IF(COUNT($H696:O696)&gt;=Input!$Y$7,0, P502+P534+P566)</f>
        <v>0</v>
      </c>
      <c r="Q696" s="153">
        <f>IF(COUNT($H696:P696)&gt;=Input!$Y$7,0, Q502+Q534+Q566)</f>
        <v>0</v>
      </c>
      <c r="R696" s="100"/>
      <c r="S696" s="100"/>
      <c r="T696" s="100"/>
      <c r="U696" s="100"/>
      <c r="V696" s="100"/>
      <c r="W696" s="100"/>
      <c r="X696" s="100"/>
      <c r="Y696" s="100"/>
      <c r="Z696" s="100"/>
      <c r="AA696" s="228"/>
      <c r="AB696" s="228"/>
      <c r="AC696" s="228"/>
      <c r="AD696" s="228"/>
      <c r="AE696" s="228"/>
      <c r="AF696" s="228"/>
      <c r="AG696" s="228"/>
      <c r="AH696" s="228"/>
      <c r="AI696" s="228"/>
      <c r="AJ696" s="228"/>
      <c r="AK696" s="228"/>
      <c r="AL696" s="228"/>
      <c r="AM696" s="228"/>
      <c r="AN696" s="228"/>
      <c r="AO696" s="228"/>
      <c r="AP696" s="228"/>
      <c r="AQ696" s="228"/>
      <c r="AR696" s="228"/>
      <c r="AS696" s="228"/>
      <c r="AT696" s="228"/>
      <c r="AU696" s="228"/>
      <c r="AV696" s="228"/>
      <c r="AW696" s="228"/>
      <c r="AX696" s="228"/>
      <c r="AY696" s="228"/>
      <c r="AZ696" s="228"/>
      <c r="BA696" s="228"/>
      <c r="BB696" s="228"/>
      <c r="BC696" s="228"/>
      <c r="BD696" s="228"/>
      <c r="BE696" s="228"/>
      <c r="BF696" s="228"/>
      <c r="BG696" s="228"/>
      <c r="BH696" s="228"/>
      <c r="BI696" s="228"/>
      <c r="BJ696" s="228"/>
      <c r="BK696" s="221"/>
      <c r="BL696" s="221"/>
    </row>
    <row r="697" spans="1:64" collapsed="1">
      <c r="A697" s="9"/>
      <c r="B697" s="12"/>
      <c r="C697" s="90"/>
      <c r="D697" s="113"/>
      <c r="E697" s="12"/>
      <c r="F697" s="12"/>
      <c r="G697" s="152"/>
      <c r="H697" s="141"/>
      <c r="I697" s="141"/>
      <c r="J697" s="141"/>
      <c r="K697" s="141"/>
      <c r="L697" s="141"/>
      <c r="M697" s="141"/>
      <c r="N697" s="100"/>
      <c r="O697" s="100"/>
      <c r="P697" s="100"/>
      <c r="Q697" s="100"/>
      <c r="R697" s="100"/>
      <c r="S697" s="100"/>
      <c r="T697" s="100"/>
      <c r="U697" s="100"/>
      <c r="V697" s="100"/>
      <c r="W697" s="100"/>
      <c r="X697" s="100"/>
      <c r="Y697" s="100"/>
      <c r="Z697" s="100"/>
      <c r="AA697" s="228"/>
      <c r="AB697" s="228"/>
      <c r="AC697" s="228"/>
      <c r="AD697" s="228"/>
      <c r="AE697" s="228"/>
      <c r="AF697" s="228"/>
      <c r="AG697" s="228"/>
      <c r="AH697" s="228"/>
      <c r="AI697" s="228"/>
      <c r="AJ697" s="228"/>
      <c r="AK697" s="228"/>
      <c r="AL697" s="228"/>
      <c r="AM697" s="228"/>
      <c r="AN697" s="228"/>
      <c r="AO697" s="228"/>
      <c r="AP697" s="228"/>
      <c r="AQ697" s="228"/>
      <c r="AR697" s="228"/>
      <c r="AS697" s="228"/>
      <c r="AT697" s="228"/>
      <c r="AU697" s="228"/>
      <c r="AV697" s="228"/>
      <c r="AW697" s="228"/>
      <c r="AX697" s="228"/>
      <c r="AY697" s="228"/>
      <c r="AZ697" s="228"/>
      <c r="BA697" s="228"/>
      <c r="BB697" s="228"/>
      <c r="BC697" s="228"/>
      <c r="BD697" s="228"/>
      <c r="BE697" s="228"/>
      <c r="BF697" s="228"/>
      <c r="BG697" s="228"/>
      <c r="BH697" s="228"/>
      <c r="BI697" s="228"/>
      <c r="BJ697" s="228"/>
      <c r="BK697" s="221"/>
      <c r="BL697" s="221"/>
    </row>
    <row r="698" spans="1:64" s="9" customFormat="1">
      <c r="B698" s="12"/>
      <c r="C698" s="90" t="s">
        <v>34</v>
      </c>
      <c r="D698" s="12"/>
      <c r="E698" s="12"/>
      <c r="F698" s="12"/>
      <c r="G698" s="114"/>
      <c r="H698" s="115"/>
      <c r="I698" s="115"/>
      <c r="J698" s="115"/>
      <c r="K698" s="115"/>
      <c r="L698" s="115">
        <f t="shared" ref="L698:Q698" si="66">SUM(L699:L728)</f>
        <v>0</v>
      </c>
      <c r="M698" s="115">
        <f t="shared" si="66"/>
        <v>5.0969003598703164</v>
      </c>
      <c r="N698" s="115">
        <f t="shared" si="66"/>
        <v>0</v>
      </c>
      <c r="O698" s="115">
        <f t="shared" si="66"/>
        <v>0</v>
      </c>
      <c r="P698" s="115">
        <f t="shared" si="66"/>
        <v>0</v>
      </c>
      <c r="Q698" s="115">
        <f t="shared" si="66"/>
        <v>0</v>
      </c>
      <c r="R698" s="106"/>
      <c r="S698" s="106"/>
      <c r="T698" s="106"/>
      <c r="U698" s="106"/>
      <c r="V698" s="106"/>
      <c r="W698" s="106"/>
      <c r="X698" s="106"/>
      <c r="Y698" s="106"/>
      <c r="Z698" s="106"/>
      <c r="AA698" s="215"/>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5"/>
      <c r="AX698" s="215"/>
      <c r="AY698" s="215"/>
      <c r="AZ698" s="215"/>
      <c r="BA698" s="215"/>
      <c r="BB698" s="215"/>
      <c r="BC698" s="215"/>
      <c r="BD698" s="215"/>
      <c r="BE698" s="215"/>
      <c r="BF698" s="215"/>
      <c r="BG698" s="215"/>
      <c r="BH698" s="215"/>
      <c r="BI698" s="215"/>
      <c r="BJ698" s="215"/>
      <c r="BK698" s="221"/>
      <c r="BL698" s="221"/>
    </row>
    <row r="699" spans="1:64" ht="12" hidden="1" customHeight="1" outlineLevel="1">
      <c r="A699" s="9"/>
      <c r="B699" s="9"/>
      <c r="C699" s="9"/>
      <c r="D699" s="270" t="str">
        <f>Asset1</f>
        <v>Secondary</v>
      </c>
      <c r="E699" s="9"/>
      <c r="F699" s="9"/>
      <c r="G699" s="9"/>
      <c r="H699" s="111"/>
      <c r="I699" s="111"/>
      <c r="J699" s="111"/>
      <c r="K699" s="111"/>
      <c r="L699" s="111">
        <f>IF(L$666&gt;0, IF(M$666=0, 'Adjustment for previous period'!$G76, 0), 0)</f>
        <v>0</v>
      </c>
      <c r="M699" s="111">
        <f>IF(M$666&gt;0, IF(N$666=0, 'Adjustment for previous period'!$G76, 0), 0)</f>
        <v>-7.0519443967290307</v>
      </c>
      <c r="N699" s="111">
        <f>IF(N$666&gt;0, IF(O$666=0, 'Adjustment for previous period'!$G76, 0), 0)</f>
        <v>0</v>
      </c>
      <c r="O699" s="111">
        <f>IF(O$666&gt;0, IF(P$666=0, 'Adjustment for previous period'!$G76, 0), 0)</f>
        <v>0</v>
      </c>
      <c r="P699" s="111">
        <f>IF(P$666&gt;0, IF(Q$666=0, 'Adjustment for previous period'!$G76, 0), 0)</f>
        <v>0</v>
      </c>
      <c r="Q699" s="111">
        <f>IF(Q$666&gt;0, IF(R$666=0, 'Adjustment for previous period'!$G76, 0), 0)</f>
        <v>0</v>
      </c>
      <c r="R699" s="9"/>
      <c r="S699" s="12"/>
      <c r="T699" s="12"/>
      <c r="U699" s="12"/>
      <c r="V699" s="12"/>
      <c r="W699" s="12"/>
      <c r="X699" s="12"/>
      <c r="Y699" s="12"/>
      <c r="Z699" s="12"/>
      <c r="AA699" s="221"/>
      <c r="AB699" s="221"/>
      <c r="AC699" s="221"/>
      <c r="AD699" s="221"/>
      <c r="AE699" s="221"/>
      <c r="AF699" s="221"/>
      <c r="AG699" s="221"/>
      <c r="AH699" s="221"/>
      <c r="AI699" s="221"/>
      <c r="AJ699" s="221"/>
      <c r="AK699" s="221"/>
      <c r="AL699" s="221"/>
      <c r="AM699" s="221"/>
      <c r="AN699" s="221"/>
      <c r="AO699" s="221"/>
      <c r="AP699" s="221"/>
      <c r="AQ699" s="221"/>
      <c r="AR699" s="221"/>
      <c r="AS699" s="221"/>
      <c r="AT699" s="221"/>
      <c r="AU699" s="221"/>
      <c r="AV699" s="221"/>
      <c r="AW699" s="221"/>
      <c r="AX699" s="221"/>
      <c r="AY699" s="221"/>
      <c r="AZ699" s="221"/>
      <c r="BA699" s="221"/>
      <c r="BB699" s="221"/>
      <c r="BC699" s="221"/>
      <c r="BD699" s="221"/>
      <c r="BE699" s="221"/>
      <c r="BF699" s="221"/>
      <c r="BG699" s="221"/>
      <c r="BH699" s="221"/>
      <c r="BI699" s="221"/>
      <c r="BJ699" s="221"/>
      <c r="BK699" s="221"/>
      <c r="BL699" s="221"/>
    </row>
    <row r="700" spans="1:64" ht="12" hidden="1" customHeight="1" outlineLevel="1">
      <c r="A700" s="9"/>
      <c r="B700" s="9"/>
      <c r="C700" s="9"/>
      <c r="D700" s="270" t="str">
        <f>Asset2</f>
        <v>Switchgear</v>
      </c>
      <c r="E700" s="9"/>
      <c r="F700" s="9"/>
      <c r="G700" s="9"/>
      <c r="H700" s="111"/>
      <c r="I700" s="111"/>
      <c r="J700" s="111"/>
      <c r="K700" s="111"/>
      <c r="L700" s="111">
        <f>IF(L$666&gt;0, IF(M$666=0, 'Adjustment for previous period'!$G77, 0), 0)</f>
        <v>0</v>
      </c>
      <c r="M700" s="111">
        <f>IF(M$666&gt;0, IF(N$666=0, 'Adjustment for previous period'!$G77, 0), 0)</f>
        <v>11.754964255126609</v>
      </c>
      <c r="N700" s="111">
        <f>IF(N$666&gt;0, IF(O$666=0, 'Adjustment for previous period'!$G77, 0), 0)</f>
        <v>0</v>
      </c>
      <c r="O700" s="111">
        <f>IF(O$666&gt;0, IF(P$666=0, 'Adjustment for previous period'!$G77, 0), 0)</f>
        <v>0</v>
      </c>
      <c r="P700" s="111">
        <f>IF(P$666&gt;0, IF(Q$666=0, 'Adjustment for previous period'!$G77, 0), 0)</f>
        <v>0</v>
      </c>
      <c r="Q700" s="111">
        <f>IF(Q$666&gt;0, IF(R$666=0, 'Adjustment for previous period'!$G77, 0), 0)</f>
        <v>0</v>
      </c>
      <c r="R700" s="9"/>
      <c r="S700" s="12"/>
      <c r="T700" s="12"/>
      <c r="U700" s="12"/>
      <c r="V700" s="12"/>
      <c r="W700" s="12"/>
      <c r="X700" s="12"/>
      <c r="Y700" s="12"/>
      <c r="Z700" s="12"/>
      <c r="AA700" s="221"/>
      <c r="AB700" s="221"/>
      <c r="AC700" s="221"/>
      <c r="AD700" s="221"/>
      <c r="AE700" s="221"/>
      <c r="AF700" s="221"/>
      <c r="AG700" s="221"/>
      <c r="AH700" s="221"/>
      <c r="AI700" s="221"/>
      <c r="AJ700" s="221"/>
      <c r="AK700" s="221"/>
      <c r="AL700" s="221"/>
      <c r="AM700" s="221"/>
      <c r="AN700" s="221"/>
      <c r="AO700" s="221"/>
      <c r="AP700" s="221"/>
      <c r="AQ700" s="221"/>
      <c r="AR700" s="221"/>
      <c r="AS700" s="221"/>
      <c r="AT700" s="221"/>
      <c r="AU700" s="221"/>
      <c r="AV700" s="221"/>
      <c r="AW700" s="221"/>
      <c r="AX700" s="221"/>
      <c r="AY700" s="221"/>
      <c r="AZ700" s="221"/>
      <c r="BA700" s="221"/>
      <c r="BB700" s="221"/>
      <c r="BC700" s="221"/>
      <c r="BD700" s="221"/>
      <c r="BE700" s="221"/>
      <c r="BF700" s="221"/>
      <c r="BG700" s="221"/>
      <c r="BH700" s="221"/>
      <c r="BI700" s="221"/>
      <c r="BJ700" s="221"/>
      <c r="BK700" s="221"/>
      <c r="BL700" s="221"/>
    </row>
    <row r="701" spans="1:64" ht="12" hidden="1" customHeight="1" outlineLevel="1">
      <c r="A701" s="9"/>
      <c r="B701" s="9"/>
      <c r="C701" s="9"/>
      <c r="D701" s="270" t="str">
        <f>Asset3</f>
        <v>Transformers</v>
      </c>
      <c r="E701" s="9"/>
      <c r="F701" s="9"/>
      <c r="G701" s="9"/>
      <c r="H701" s="111"/>
      <c r="I701" s="111"/>
      <c r="J701" s="111"/>
      <c r="K701" s="111"/>
      <c r="L701" s="111">
        <f>IF(L$666&gt;0, IF(M$666=0, 'Adjustment for previous period'!$G78, 0), 0)</f>
        <v>0</v>
      </c>
      <c r="M701" s="111">
        <f>IF(M$666&gt;0, IF(N$666=0, 'Adjustment for previous period'!$G78, 0), 0)</f>
        <v>1.7997825153549396</v>
      </c>
      <c r="N701" s="111">
        <f>IF(N$666&gt;0, IF(O$666=0, 'Adjustment for previous period'!$G78, 0), 0)</f>
        <v>0</v>
      </c>
      <c r="O701" s="111">
        <f>IF(O$666&gt;0, IF(P$666=0, 'Adjustment for previous period'!$G78, 0), 0)</f>
        <v>0</v>
      </c>
      <c r="P701" s="111">
        <f>IF(P$666&gt;0, IF(Q$666=0, 'Adjustment for previous period'!$G78, 0), 0)</f>
        <v>0</v>
      </c>
      <c r="Q701" s="111">
        <f>IF(Q$666&gt;0, IF(R$666=0, 'Adjustment for previous period'!$G78, 0), 0)</f>
        <v>0</v>
      </c>
      <c r="R701" s="9"/>
      <c r="S701" s="12"/>
      <c r="T701" s="12"/>
      <c r="U701" s="12"/>
      <c r="V701" s="12"/>
      <c r="W701" s="12"/>
      <c r="X701" s="12"/>
      <c r="Y701" s="12"/>
      <c r="Z701" s="12"/>
      <c r="AA701" s="221"/>
      <c r="AB701" s="221"/>
      <c r="AC701" s="221"/>
      <c r="AD701" s="221"/>
      <c r="AE701" s="221"/>
      <c r="AF701" s="221"/>
      <c r="AG701" s="221"/>
      <c r="AH701" s="221"/>
      <c r="AI701" s="221"/>
      <c r="AJ701" s="221"/>
      <c r="AK701" s="221"/>
      <c r="AL701" s="221"/>
      <c r="AM701" s="221"/>
      <c r="AN701" s="221"/>
      <c r="AO701" s="221"/>
      <c r="AP701" s="221"/>
      <c r="AQ701" s="221"/>
      <c r="AR701" s="221"/>
      <c r="AS701" s="221"/>
      <c r="AT701" s="221"/>
      <c r="AU701" s="221"/>
      <c r="AV701" s="221"/>
      <c r="AW701" s="221"/>
      <c r="AX701" s="221"/>
      <c r="AY701" s="221"/>
      <c r="AZ701" s="221"/>
      <c r="BA701" s="221"/>
      <c r="BB701" s="221"/>
      <c r="BC701" s="221"/>
      <c r="BD701" s="221"/>
      <c r="BE701" s="221"/>
      <c r="BF701" s="221"/>
      <c r="BG701" s="221"/>
      <c r="BH701" s="221"/>
      <c r="BI701" s="221"/>
      <c r="BJ701" s="221"/>
      <c r="BK701" s="221"/>
      <c r="BL701" s="221"/>
    </row>
    <row r="702" spans="1:64" ht="12" hidden="1" customHeight="1" outlineLevel="1">
      <c r="A702" s="9"/>
      <c r="B702" s="9"/>
      <c r="C702" s="9"/>
      <c r="D702" s="270" t="str">
        <f>Asset4</f>
        <v>Reactive</v>
      </c>
      <c r="E702" s="9"/>
      <c r="F702" s="9"/>
      <c r="G702" s="9"/>
      <c r="H702" s="111"/>
      <c r="I702" s="111"/>
      <c r="J702" s="111"/>
      <c r="K702" s="111"/>
      <c r="L702" s="111">
        <f>IF(L$666&gt;0, IF(M$666=0, 'Adjustment for previous period'!$G79, 0), 0)</f>
        <v>0</v>
      </c>
      <c r="M702" s="111">
        <f>IF(M$666&gt;0, IF(N$666=0, 'Adjustment for previous period'!$G79, 0), 0)</f>
        <v>4.6142962155371267E-2</v>
      </c>
      <c r="N702" s="111">
        <f>IF(N$666&gt;0, IF(O$666=0, 'Adjustment for previous period'!$G79, 0), 0)</f>
        <v>0</v>
      </c>
      <c r="O702" s="111">
        <f>IF(O$666&gt;0, IF(P$666=0, 'Adjustment for previous period'!$G79, 0), 0)</f>
        <v>0</v>
      </c>
      <c r="P702" s="111">
        <f>IF(P$666&gt;0, IF(Q$666=0, 'Adjustment for previous period'!$G79, 0), 0)</f>
        <v>0</v>
      </c>
      <c r="Q702" s="111">
        <f>IF(Q$666&gt;0, IF(R$666=0, 'Adjustment for previous period'!$G79, 0), 0)</f>
        <v>0</v>
      </c>
      <c r="R702" s="9"/>
      <c r="S702" s="12"/>
      <c r="T702" s="12"/>
      <c r="U702" s="12"/>
      <c r="V702" s="12"/>
      <c r="W702" s="12"/>
      <c r="X702" s="12"/>
      <c r="Y702" s="12"/>
      <c r="Z702" s="12"/>
      <c r="AA702" s="221"/>
      <c r="AB702" s="221"/>
      <c r="AC702" s="221"/>
      <c r="AD702" s="221"/>
      <c r="AE702" s="221"/>
      <c r="AF702" s="221"/>
      <c r="AG702" s="221"/>
      <c r="AH702" s="221"/>
      <c r="AI702" s="221"/>
      <c r="AJ702" s="221"/>
      <c r="AK702" s="221"/>
      <c r="AL702" s="221"/>
      <c r="AM702" s="221"/>
      <c r="AN702" s="221"/>
      <c r="AO702" s="221"/>
      <c r="AP702" s="221"/>
      <c r="AQ702" s="221"/>
      <c r="AR702" s="221"/>
      <c r="AS702" s="221"/>
      <c r="AT702" s="221"/>
      <c r="AU702" s="221"/>
      <c r="AV702" s="221"/>
      <c r="AW702" s="221"/>
      <c r="AX702" s="221"/>
      <c r="AY702" s="221"/>
      <c r="AZ702" s="221"/>
      <c r="BA702" s="221"/>
      <c r="BB702" s="221"/>
      <c r="BC702" s="221"/>
      <c r="BD702" s="221"/>
      <c r="BE702" s="221"/>
      <c r="BF702" s="221"/>
      <c r="BG702" s="221"/>
      <c r="BH702" s="221"/>
      <c r="BI702" s="221"/>
      <c r="BJ702" s="221"/>
      <c r="BK702" s="221"/>
      <c r="BL702" s="221"/>
    </row>
    <row r="703" spans="1:64" ht="12" hidden="1" customHeight="1" outlineLevel="1">
      <c r="A703" s="9"/>
      <c r="B703" s="9"/>
      <c r="C703" s="9"/>
      <c r="D703" s="270" t="str">
        <f>Asset5</f>
        <v>Towers and Conductor</v>
      </c>
      <c r="E703" s="9"/>
      <c r="F703" s="9"/>
      <c r="G703" s="9"/>
      <c r="H703" s="111"/>
      <c r="I703" s="111"/>
      <c r="J703" s="111"/>
      <c r="K703" s="111"/>
      <c r="L703" s="111">
        <f>IF(L$666&gt;0, IF(M$666=0, 'Adjustment for previous period'!$G80, 0), 0)</f>
        <v>0</v>
      </c>
      <c r="M703" s="111">
        <f>IF(M$666&gt;0, IF(N$666=0, 'Adjustment for previous period'!$G80, 0), 0)</f>
        <v>-4.0823386317381383</v>
      </c>
      <c r="N703" s="111">
        <f>IF(N$666&gt;0, IF(O$666=0, 'Adjustment for previous period'!$G80, 0), 0)</f>
        <v>0</v>
      </c>
      <c r="O703" s="111">
        <f>IF(O$666&gt;0, IF(P$666=0, 'Adjustment for previous period'!$G80, 0), 0)</f>
        <v>0</v>
      </c>
      <c r="P703" s="111">
        <f>IF(P$666&gt;0, IF(Q$666=0, 'Adjustment for previous period'!$G80, 0), 0)</f>
        <v>0</v>
      </c>
      <c r="Q703" s="111">
        <f>IF(Q$666&gt;0, IF(R$666=0, 'Adjustment for previous period'!$G80, 0), 0)</f>
        <v>0</v>
      </c>
      <c r="R703" s="9"/>
      <c r="S703" s="12"/>
      <c r="T703" s="12"/>
      <c r="U703" s="12"/>
      <c r="V703" s="12"/>
      <c r="W703" s="12"/>
      <c r="X703" s="12"/>
      <c r="Y703" s="12"/>
      <c r="Z703" s="12"/>
      <c r="AA703" s="221"/>
      <c r="AB703" s="221"/>
      <c r="AC703" s="221"/>
      <c r="AD703" s="221"/>
      <c r="AE703" s="221"/>
      <c r="AF703" s="221"/>
      <c r="AG703" s="221"/>
      <c r="AH703" s="221"/>
      <c r="AI703" s="221"/>
      <c r="AJ703" s="221"/>
      <c r="AK703" s="221"/>
      <c r="AL703" s="221"/>
      <c r="AM703" s="221"/>
      <c r="AN703" s="221"/>
      <c r="AO703" s="221"/>
      <c r="AP703" s="221"/>
      <c r="AQ703" s="221"/>
      <c r="AR703" s="221"/>
      <c r="AS703" s="221"/>
      <c r="AT703" s="221"/>
      <c r="AU703" s="221"/>
      <c r="AV703" s="221"/>
      <c r="AW703" s="221"/>
      <c r="AX703" s="221"/>
      <c r="AY703" s="221"/>
      <c r="AZ703" s="221"/>
      <c r="BA703" s="221"/>
      <c r="BB703" s="221"/>
      <c r="BC703" s="221"/>
      <c r="BD703" s="221"/>
      <c r="BE703" s="221"/>
      <c r="BF703" s="221"/>
      <c r="BG703" s="221"/>
      <c r="BH703" s="221"/>
      <c r="BI703" s="221"/>
      <c r="BJ703" s="221"/>
      <c r="BK703" s="221"/>
      <c r="BL703" s="221"/>
    </row>
    <row r="704" spans="1:64" ht="12" hidden="1" customHeight="1" outlineLevel="1">
      <c r="A704" s="9"/>
      <c r="B704" s="9"/>
      <c r="C704" s="9"/>
      <c r="D704" s="270" t="str">
        <f>Asset6</f>
        <v>Establishment</v>
      </c>
      <c r="E704" s="9"/>
      <c r="F704" s="9"/>
      <c r="G704" s="9"/>
      <c r="H704" s="111"/>
      <c r="I704" s="111"/>
      <c r="J704" s="111"/>
      <c r="K704" s="111"/>
      <c r="L704" s="111">
        <f>IF(L$666&gt;0, IF(M$666=0, 'Adjustment for previous period'!$G81, 0), 0)</f>
        <v>0</v>
      </c>
      <c r="M704" s="111">
        <f>IF(M$666&gt;0, IF(N$666=0, 'Adjustment for previous period'!$G81, 0), 0)</f>
        <v>5.0723348036652798</v>
      </c>
      <c r="N704" s="111">
        <f>IF(N$666&gt;0, IF(O$666=0, 'Adjustment for previous period'!$G81, 0), 0)</f>
        <v>0</v>
      </c>
      <c r="O704" s="111">
        <f>IF(O$666&gt;0, IF(P$666=0, 'Adjustment for previous period'!$G81, 0), 0)</f>
        <v>0</v>
      </c>
      <c r="P704" s="111">
        <f>IF(P$666&gt;0, IF(Q$666=0, 'Adjustment for previous period'!$G81, 0), 0)</f>
        <v>0</v>
      </c>
      <c r="Q704" s="111">
        <f>IF(Q$666&gt;0, IF(R$666=0, 'Adjustment for previous period'!$G81, 0), 0)</f>
        <v>0</v>
      </c>
      <c r="R704" s="9"/>
      <c r="S704" s="12"/>
      <c r="T704" s="12"/>
      <c r="U704" s="12"/>
      <c r="V704" s="12"/>
      <c r="W704" s="12"/>
      <c r="X704" s="12"/>
      <c r="Y704" s="12"/>
      <c r="Z704" s="12"/>
      <c r="AA704" s="221"/>
      <c r="AB704" s="221"/>
      <c r="AC704" s="221"/>
      <c r="AD704" s="221"/>
      <c r="AE704" s="221"/>
      <c r="AF704" s="221"/>
      <c r="AG704" s="221"/>
      <c r="AH704" s="221"/>
      <c r="AI704" s="221"/>
      <c r="AJ704" s="221"/>
      <c r="AK704" s="221"/>
      <c r="AL704" s="221"/>
      <c r="AM704" s="221"/>
      <c r="AN704" s="221"/>
      <c r="AO704" s="221"/>
      <c r="AP704" s="221"/>
      <c r="AQ704" s="221"/>
      <c r="AR704" s="221"/>
      <c r="AS704" s="221"/>
      <c r="AT704" s="221"/>
      <c r="AU704" s="221"/>
      <c r="AV704" s="221"/>
      <c r="AW704" s="221"/>
      <c r="AX704" s="221"/>
      <c r="AY704" s="221"/>
      <c r="AZ704" s="221"/>
      <c r="BA704" s="221"/>
      <c r="BB704" s="221"/>
      <c r="BC704" s="221"/>
      <c r="BD704" s="221"/>
      <c r="BE704" s="221"/>
      <c r="BF704" s="221"/>
      <c r="BG704" s="221"/>
      <c r="BH704" s="221"/>
      <c r="BI704" s="221"/>
      <c r="BJ704" s="221"/>
      <c r="BK704" s="221"/>
      <c r="BL704" s="221"/>
    </row>
    <row r="705" spans="1:64" ht="12" hidden="1" customHeight="1" outlineLevel="1">
      <c r="A705" s="9"/>
      <c r="B705" s="9"/>
      <c r="C705" s="9"/>
      <c r="D705" s="270" t="str">
        <f>Asset7</f>
        <v>Communications</v>
      </c>
      <c r="E705" s="9"/>
      <c r="F705" s="9"/>
      <c r="G705" s="9"/>
      <c r="H705" s="111"/>
      <c r="I705" s="111"/>
      <c r="J705" s="111"/>
      <c r="K705" s="111"/>
      <c r="L705" s="111">
        <f>IF(L$666&gt;0, IF(M$666=0, 'Adjustment for previous period'!$G82, 0), 0)</f>
        <v>0</v>
      </c>
      <c r="M705" s="111">
        <f>IF(M$666&gt;0, IF(N$666=0, 'Adjustment for previous period'!$G82, 0), 0)</f>
        <v>-0.69375195361283293</v>
      </c>
      <c r="N705" s="111">
        <f>IF(N$666&gt;0, IF(O$666=0, 'Adjustment for previous period'!$G82, 0), 0)</f>
        <v>0</v>
      </c>
      <c r="O705" s="111">
        <f>IF(O$666&gt;0, IF(P$666=0, 'Adjustment for previous period'!$G82, 0), 0)</f>
        <v>0</v>
      </c>
      <c r="P705" s="111">
        <f>IF(P$666&gt;0, IF(Q$666=0, 'Adjustment for previous period'!$G82, 0), 0)</f>
        <v>0</v>
      </c>
      <c r="Q705" s="111">
        <f>IF(Q$666&gt;0, IF(R$666=0, 'Adjustment for previous period'!$G82, 0), 0)</f>
        <v>0</v>
      </c>
      <c r="R705" s="9"/>
      <c r="S705" s="12"/>
      <c r="T705" s="12"/>
      <c r="U705" s="12"/>
      <c r="V705" s="12"/>
      <c r="W705" s="12"/>
      <c r="X705" s="12"/>
      <c r="Y705" s="12"/>
      <c r="Z705" s="12"/>
      <c r="AA705" s="221"/>
      <c r="AB705" s="221"/>
      <c r="AC705" s="221"/>
      <c r="AD705" s="221"/>
      <c r="AE705" s="221"/>
      <c r="AF705" s="221"/>
      <c r="AG705" s="221"/>
      <c r="AH705" s="221"/>
      <c r="AI705" s="221"/>
      <c r="AJ705" s="221"/>
      <c r="AK705" s="221"/>
      <c r="AL705" s="221"/>
      <c r="AM705" s="221"/>
      <c r="AN705" s="221"/>
      <c r="AO705" s="221"/>
      <c r="AP705" s="221"/>
      <c r="AQ705" s="221"/>
      <c r="AR705" s="221"/>
      <c r="AS705" s="221"/>
      <c r="AT705" s="221"/>
      <c r="AU705" s="221"/>
      <c r="AV705" s="221"/>
      <c r="AW705" s="221"/>
      <c r="AX705" s="221"/>
      <c r="AY705" s="221"/>
      <c r="AZ705" s="221"/>
      <c r="BA705" s="221"/>
      <c r="BB705" s="221"/>
      <c r="BC705" s="221"/>
      <c r="BD705" s="221"/>
      <c r="BE705" s="221"/>
      <c r="BF705" s="221"/>
      <c r="BG705" s="221"/>
      <c r="BH705" s="221"/>
      <c r="BI705" s="221"/>
      <c r="BJ705" s="221"/>
      <c r="BK705" s="221"/>
      <c r="BL705" s="221"/>
    </row>
    <row r="706" spans="1:64" ht="12" hidden="1" customHeight="1" outlineLevel="1">
      <c r="A706" s="9"/>
      <c r="B706" s="9"/>
      <c r="C706" s="9"/>
      <c r="D706" s="270" t="str">
        <f>Asset8</f>
        <v>Inventory</v>
      </c>
      <c r="E706" s="9"/>
      <c r="F706" s="9"/>
      <c r="G706" s="9"/>
      <c r="H706" s="111"/>
      <c r="I706" s="111"/>
      <c r="J706" s="111"/>
      <c r="K706" s="111"/>
      <c r="L706" s="111">
        <f>IF(L$666&gt;0, IF(M$666=0, 'Adjustment for previous period'!$G83, 0), 0)</f>
        <v>0</v>
      </c>
      <c r="M706" s="111">
        <f>IF(M$666&gt;0, IF(N$666=0, 'Adjustment for previous period'!$G83, 0), 0)</f>
        <v>0</v>
      </c>
      <c r="N706" s="111">
        <f>IF(N$666&gt;0, IF(O$666=0, 'Adjustment for previous period'!$G83, 0), 0)</f>
        <v>0</v>
      </c>
      <c r="O706" s="111">
        <f>IF(O$666&gt;0, IF(P$666=0, 'Adjustment for previous period'!$G83, 0), 0)</f>
        <v>0</v>
      </c>
      <c r="P706" s="111">
        <f>IF(P$666&gt;0, IF(Q$666=0, 'Adjustment for previous period'!$G83, 0), 0)</f>
        <v>0</v>
      </c>
      <c r="Q706" s="111">
        <f>IF(Q$666&gt;0, IF(R$666=0, 'Adjustment for previous period'!$G83, 0), 0)</f>
        <v>0</v>
      </c>
      <c r="R706" s="9"/>
      <c r="S706" s="12"/>
      <c r="T706" s="12"/>
      <c r="U706" s="12"/>
      <c r="V706" s="12"/>
      <c r="W706" s="12"/>
      <c r="X706" s="12"/>
      <c r="Y706" s="12"/>
      <c r="Z706" s="12"/>
      <c r="AA706" s="221"/>
      <c r="AB706" s="221"/>
      <c r="AC706" s="221"/>
      <c r="AD706" s="221"/>
      <c r="AE706" s="221"/>
      <c r="AF706" s="221"/>
      <c r="AG706" s="221"/>
      <c r="AH706" s="221"/>
      <c r="AI706" s="221"/>
      <c r="AJ706" s="221"/>
      <c r="AK706" s="221"/>
      <c r="AL706" s="221"/>
      <c r="AM706" s="221"/>
      <c r="AN706" s="221"/>
      <c r="AO706" s="221"/>
      <c r="AP706" s="221"/>
      <c r="AQ706" s="221"/>
      <c r="AR706" s="221"/>
      <c r="AS706" s="221"/>
      <c r="AT706" s="221"/>
      <c r="AU706" s="221"/>
      <c r="AV706" s="221"/>
      <c r="AW706" s="221"/>
      <c r="AX706" s="221"/>
      <c r="AY706" s="221"/>
      <c r="AZ706" s="221"/>
      <c r="BA706" s="221"/>
      <c r="BB706" s="221"/>
      <c r="BC706" s="221"/>
      <c r="BD706" s="221"/>
      <c r="BE706" s="221"/>
      <c r="BF706" s="221"/>
      <c r="BG706" s="221"/>
      <c r="BH706" s="221"/>
      <c r="BI706" s="221"/>
      <c r="BJ706" s="221"/>
      <c r="BK706" s="221"/>
      <c r="BL706" s="221"/>
    </row>
    <row r="707" spans="1:64" ht="12" hidden="1" customHeight="1" outlineLevel="1">
      <c r="A707" s="9"/>
      <c r="B707" s="9"/>
      <c r="C707" s="9"/>
      <c r="D707" s="270" t="str">
        <f>Asset9</f>
        <v>IT</v>
      </c>
      <c r="E707" s="9"/>
      <c r="F707" s="9"/>
      <c r="G707" s="9"/>
      <c r="H707" s="111"/>
      <c r="I707" s="111"/>
      <c r="J707" s="111"/>
      <c r="K707" s="111"/>
      <c r="L707" s="111">
        <f>IF(L$666&gt;0, IF(M$666=0, 'Adjustment for previous period'!$G84, 0), 0)</f>
        <v>0</v>
      </c>
      <c r="M707" s="111">
        <f>IF(M$666&gt;0, IF(N$666=0, 'Adjustment for previous period'!$G84, 0), 0)</f>
        <v>-1.570365911833191</v>
      </c>
      <c r="N707" s="111">
        <f>IF(N$666&gt;0, IF(O$666=0, 'Adjustment for previous period'!$G84, 0), 0)</f>
        <v>0</v>
      </c>
      <c r="O707" s="111">
        <f>IF(O$666&gt;0, IF(P$666=0, 'Adjustment for previous period'!$G84, 0), 0)</f>
        <v>0</v>
      </c>
      <c r="P707" s="111">
        <f>IF(P$666&gt;0, IF(Q$666=0, 'Adjustment for previous period'!$G84, 0), 0)</f>
        <v>0</v>
      </c>
      <c r="Q707" s="111">
        <f>IF(Q$666&gt;0, IF(R$666=0, 'Adjustment for previous period'!$G84, 0), 0)</f>
        <v>0</v>
      </c>
      <c r="R707" s="9"/>
      <c r="S707" s="12"/>
      <c r="T707" s="12"/>
      <c r="U707" s="12"/>
      <c r="V707" s="12"/>
      <c r="W707" s="12"/>
      <c r="X707" s="12"/>
      <c r="Y707" s="12"/>
      <c r="Z707" s="12"/>
      <c r="AA707" s="221"/>
      <c r="AB707" s="221"/>
      <c r="AC707" s="221"/>
      <c r="AD707" s="221"/>
      <c r="AE707" s="221"/>
      <c r="AF707" s="221"/>
      <c r="AG707" s="221"/>
      <c r="AH707" s="221"/>
      <c r="AI707" s="221"/>
      <c r="AJ707" s="221"/>
      <c r="AK707" s="221"/>
      <c r="AL707" s="221"/>
      <c r="AM707" s="221"/>
      <c r="AN707" s="221"/>
      <c r="AO707" s="221"/>
      <c r="AP707" s="221"/>
      <c r="AQ707" s="221"/>
      <c r="AR707" s="221"/>
      <c r="AS707" s="221"/>
      <c r="AT707" s="221"/>
      <c r="AU707" s="221"/>
      <c r="AV707" s="221"/>
      <c r="AW707" s="221"/>
      <c r="AX707" s="221"/>
      <c r="AY707" s="221"/>
      <c r="AZ707" s="221"/>
      <c r="BA707" s="221"/>
      <c r="BB707" s="221"/>
      <c r="BC707" s="221"/>
      <c r="BD707" s="221"/>
      <c r="BE707" s="221"/>
      <c r="BF707" s="221"/>
      <c r="BG707" s="221"/>
      <c r="BH707" s="221"/>
      <c r="BI707" s="221"/>
      <c r="BJ707" s="221"/>
      <c r="BK707" s="221"/>
      <c r="BL707" s="221"/>
    </row>
    <row r="708" spans="1:64" ht="12" hidden="1" customHeight="1" outlineLevel="1">
      <c r="A708" s="9"/>
      <c r="B708" s="9"/>
      <c r="C708" s="9"/>
      <c r="D708" s="270" t="str">
        <f>Asset10</f>
        <v>Vehicles</v>
      </c>
      <c r="E708" s="9"/>
      <c r="F708" s="9"/>
      <c r="G708" s="9"/>
      <c r="H708" s="111"/>
      <c r="I708" s="111"/>
      <c r="J708" s="111"/>
      <c r="K708" s="111"/>
      <c r="L708" s="111">
        <f>IF(L$666&gt;0, IF(M$666=0, 'Adjustment for previous period'!$G85, 0), 0)</f>
        <v>0</v>
      </c>
      <c r="M708" s="111">
        <f>IF(M$666&gt;0, IF(N$666=0, 'Adjustment for previous period'!$G85, 0), 0)</f>
        <v>0.21303147933975342</v>
      </c>
      <c r="N708" s="111">
        <f>IF(N$666&gt;0, IF(O$666=0, 'Adjustment for previous period'!$G85, 0), 0)</f>
        <v>0</v>
      </c>
      <c r="O708" s="111">
        <f>IF(O$666&gt;0, IF(P$666=0, 'Adjustment for previous period'!$G85, 0), 0)</f>
        <v>0</v>
      </c>
      <c r="P708" s="111">
        <f>IF(P$666&gt;0, IF(Q$666=0, 'Adjustment for previous period'!$G85, 0), 0)</f>
        <v>0</v>
      </c>
      <c r="Q708" s="111">
        <f>IF(Q$666&gt;0, IF(R$666=0, 'Adjustment for previous period'!$G85, 0), 0)</f>
        <v>0</v>
      </c>
      <c r="R708" s="9"/>
      <c r="S708" s="12"/>
      <c r="T708" s="12"/>
      <c r="U708" s="12"/>
      <c r="V708" s="12"/>
      <c r="W708" s="12"/>
      <c r="X708" s="12"/>
      <c r="Y708" s="12"/>
      <c r="Z708" s="12"/>
      <c r="AA708" s="221"/>
      <c r="AB708" s="221"/>
      <c r="AC708" s="221"/>
      <c r="AD708" s="221"/>
      <c r="AE708" s="221"/>
      <c r="AF708" s="221"/>
      <c r="AG708" s="221"/>
      <c r="AH708" s="221"/>
      <c r="AI708" s="221"/>
      <c r="AJ708" s="221"/>
      <c r="AK708" s="221"/>
      <c r="AL708" s="221"/>
      <c r="AM708" s="221"/>
      <c r="AN708" s="221"/>
      <c r="AO708" s="221"/>
      <c r="AP708" s="221"/>
      <c r="AQ708" s="221"/>
      <c r="AR708" s="221"/>
      <c r="AS708" s="221"/>
      <c r="AT708" s="221"/>
      <c r="AU708" s="221"/>
      <c r="AV708" s="221"/>
      <c r="AW708" s="221"/>
      <c r="AX708" s="221"/>
      <c r="AY708" s="221"/>
      <c r="AZ708" s="221"/>
      <c r="BA708" s="221"/>
      <c r="BB708" s="221"/>
      <c r="BC708" s="221"/>
      <c r="BD708" s="221"/>
      <c r="BE708" s="221"/>
      <c r="BF708" s="221"/>
      <c r="BG708" s="221"/>
      <c r="BH708" s="221"/>
      <c r="BI708" s="221"/>
      <c r="BJ708" s="221"/>
      <c r="BK708" s="221"/>
      <c r="BL708" s="221"/>
    </row>
    <row r="709" spans="1:64" ht="12" hidden="1" customHeight="1" outlineLevel="1">
      <c r="A709" s="9"/>
      <c r="B709" s="9"/>
      <c r="C709" s="9"/>
      <c r="D709" s="270" t="str">
        <f>Asset11</f>
        <v>other</v>
      </c>
      <c r="E709" s="9"/>
      <c r="F709" s="9"/>
      <c r="G709" s="9"/>
      <c r="H709" s="111"/>
      <c r="I709" s="111"/>
      <c r="J709" s="111"/>
      <c r="K709" s="111"/>
      <c r="L709" s="111">
        <f>IF(L$666&gt;0, IF(M$666=0, 'Adjustment for previous period'!$G86, 0), 0)</f>
        <v>0</v>
      </c>
      <c r="M709" s="111">
        <f>IF(M$666&gt;0, IF(N$666=0, 'Adjustment for previous period'!$G86, 0), 0)</f>
        <v>-0.36980460997910347</v>
      </c>
      <c r="N709" s="111">
        <f>IF(N$666&gt;0, IF(O$666=0, 'Adjustment for previous period'!$G86, 0), 0)</f>
        <v>0</v>
      </c>
      <c r="O709" s="111">
        <f>IF(O$666&gt;0, IF(P$666=0, 'Adjustment for previous period'!$G86, 0), 0)</f>
        <v>0</v>
      </c>
      <c r="P709" s="111">
        <f>IF(P$666&gt;0, IF(Q$666=0, 'Adjustment for previous period'!$G86, 0), 0)</f>
        <v>0</v>
      </c>
      <c r="Q709" s="111">
        <f>IF(Q$666&gt;0, IF(R$666=0, 'Adjustment for previous period'!$G86, 0), 0)</f>
        <v>0</v>
      </c>
      <c r="R709" s="9"/>
      <c r="S709" s="12"/>
      <c r="T709" s="12"/>
      <c r="U709" s="12"/>
      <c r="V709" s="12"/>
      <c r="W709" s="12"/>
      <c r="X709" s="12"/>
      <c r="Y709" s="12"/>
      <c r="Z709" s="12"/>
      <c r="AA709" s="221"/>
      <c r="AB709" s="221"/>
      <c r="AC709" s="221"/>
      <c r="AD709" s="221"/>
      <c r="AE709" s="221"/>
      <c r="AF709" s="221"/>
      <c r="AG709" s="221"/>
      <c r="AH709" s="221"/>
      <c r="AI709" s="221"/>
      <c r="AJ709" s="221"/>
      <c r="AK709" s="221"/>
      <c r="AL709" s="221"/>
      <c r="AM709" s="221"/>
      <c r="AN709" s="221"/>
      <c r="AO709" s="221"/>
      <c r="AP709" s="221"/>
      <c r="AQ709" s="221"/>
      <c r="AR709" s="221"/>
      <c r="AS709" s="221"/>
      <c r="AT709" s="221"/>
      <c r="AU709" s="221"/>
      <c r="AV709" s="221"/>
      <c r="AW709" s="221"/>
      <c r="AX709" s="221"/>
      <c r="AY709" s="221"/>
      <c r="AZ709" s="221"/>
      <c r="BA709" s="221"/>
      <c r="BB709" s="221"/>
      <c r="BC709" s="221"/>
      <c r="BD709" s="221"/>
      <c r="BE709" s="221"/>
      <c r="BF709" s="221"/>
      <c r="BG709" s="221"/>
      <c r="BH709" s="221"/>
      <c r="BI709" s="221"/>
      <c r="BJ709" s="221"/>
      <c r="BK709" s="221"/>
      <c r="BL709" s="221"/>
    </row>
    <row r="710" spans="1:64" ht="12" hidden="1" customHeight="1" outlineLevel="1">
      <c r="A710" s="9"/>
      <c r="B710" s="9"/>
      <c r="C710" s="9"/>
      <c r="D710" s="270" t="str">
        <f>Asset12</f>
        <v>premises</v>
      </c>
      <c r="E710" s="9"/>
      <c r="F710" s="9"/>
      <c r="G710" s="9"/>
      <c r="H710" s="111"/>
      <c r="I710" s="111"/>
      <c r="J710" s="111"/>
      <c r="K710" s="111"/>
      <c r="L710" s="111">
        <f>IF(L$666&gt;0, IF(M$666=0, 'Adjustment for previous period'!$G87, 0), 0)</f>
        <v>0</v>
      </c>
      <c r="M710" s="111">
        <f>IF(M$666&gt;0, IF(N$666=0, 'Adjustment for previous period'!$G87, 0), 0)</f>
        <v>-2.1150151879339774E-2</v>
      </c>
      <c r="N710" s="111">
        <f>IF(N$666&gt;0, IF(O$666=0, 'Adjustment for previous period'!$G87, 0), 0)</f>
        <v>0</v>
      </c>
      <c r="O710" s="111">
        <f>IF(O$666&gt;0, IF(P$666=0, 'Adjustment for previous period'!$G87, 0), 0)</f>
        <v>0</v>
      </c>
      <c r="P710" s="111">
        <f>IF(P$666&gt;0, IF(Q$666=0, 'Adjustment for previous period'!$G87, 0), 0)</f>
        <v>0</v>
      </c>
      <c r="Q710" s="111">
        <f>IF(Q$666&gt;0, IF(R$666=0, 'Adjustment for previous period'!$G87, 0), 0)</f>
        <v>0</v>
      </c>
      <c r="R710" s="9"/>
      <c r="S710" s="12"/>
      <c r="T710" s="12"/>
      <c r="U710" s="12"/>
      <c r="V710" s="12"/>
      <c r="W710" s="12"/>
      <c r="X710" s="12"/>
      <c r="Y710" s="12"/>
      <c r="Z710" s="12"/>
      <c r="AA710" s="221"/>
      <c r="AB710" s="221"/>
      <c r="AC710" s="221"/>
      <c r="AD710" s="221"/>
      <c r="AE710" s="221"/>
      <c r="AF710" s="221"/>
      <c r="AG710" s="221"/>
      <c r="AH710" s="221"/>
      <c r="AI710" s="221"/>
      <c r="AJ710" s="221"/>
      <c r="AK710" s="221"/>
      <c r="AL710" s="221"/>
      <c r="AM710" s="221"/>
      <c r="AN710" s="221"/>
      <c r="AO710" s="221"/>
      <c r="AP710" s="221"/>
      <c r="AQ710" s="221"/>
      <c r="AR710" s="221"/>
      <c r="AS710" s="221"/>
      <c r="AT710" s="221"/>
      <c r="AU710" s="221"/>
      <c r="AV710" s="221"/>
      <c r="AW710" s="221"/>
      <c r="AX710" s="221"/>
      <c r="AY710" s="221"/>
      <c r="AZ710" s="221"/>
      <c r="BA710" s="221"/>
      <c r="BB710" s="221"/>
      <c r="BC710" s="221"/>
      <c r="BD710" s="221"/>
      <c r="BE710" s="221"/>
      <c r="BF710" s="221"/>
      <c r="BG710" s="221"/>
      <c r="BH710" s="221"/>
      <c r="BI710" s="221"/>
      <c r="BJ710" s="221"/>
      <c r="BK710" s="221"/>
      <c r="BL710" s="221"/>
    </row>
    <row r="711" spans="1:64" ht="12" hidden="1" customHeight="1" outlineLevel="1">
      <c r="A711" s="9"/>
      <c r="B711" s="9"/>
      <c r="C711" s="9"/>
      <c r="D711" s="270" t="str">
        <f>Asset13</f>
        <v>Land</v>
      </c>
      <c r="E711" s="9"/>
      <c r="F711" s="9"/>
      <c r="G711" s="9"/>
      <c r="H711" s="111"/>
      <c r="I711" s="111"/>
      <c r="J711" s="111"/>
      <c r="K711" s="111"/>
      <c r="L711" s="111">
        <f>IF(L$666&gt;0, IF(M$666=0, 'Adjustment for previous period'!$G88, 0), 0)</f>
        <v>0</v>
      </c>
      <c r="M711" s="111">
        <f>IF(M$666&gt;0, IF(N$666=0, 'Adjustment for previous period'!$G88, 0), 0)</f>
        <v>0</v>
      </c>
      <c r="N711" s="111">
        <f>IF(N$666&gt;0, IF(O$666=0, 'Adjustment for previous period'!$G88, 0), 0)</f>
        <v>0</v>
      </c>
      <c r="O711" s="111">
        <f>IF(O$666&gt;0, IF(P$666=0, 'Adjustment for previous period'!$G88, 0), 0)</f>
        <v>0</v>
      </c>
      <c r="P711" s="111">
        <f>IF(P$666&gt;0, IF(Q$666=0, 'Adjustment for previous period'!$G88, 0), 0)</f>
        <v>0</v>
      </c>
      <c r="Q711" s="111">
        <f>IF(Q$666&gt;0, IF(R$666=0, 'Adjustment for previous period'!$G88, 0), 0)</f>
        <v>0</v>
      </c>
      <c r="R711" s="9"/>
      <c r="S711" s="12"/>
      <c r="T711" s="12"/>
      <c r="U711" s="12"/>
      <c r="V711" s="12"/>
      <c r="W711" s="12"/>
      <c r="X711" s="12"/>
      <c r="Y711" s="12"/>
      <c r="Z711" s="12"/>
      <c r="AA711" s="221"/>
      <c r="AB711" s="221"/>
      <c r="AC711" s="221"/>
      <c r="AD711" s="221"/>
      <c r="AE711" s="221"/>
      <c r="AF711" s="221"/>
      <c r="AG711" s="221"/>
      <c r="AH711" s="221"/>
      <c r="AI711" s="221"/>
      <c r="AJ711" s="221"/>
      <c r="AK711" s="221"/>
      <c r="AL711" s="221"/>
      <c r="AM711" s="221"/>
      <c r="AN711" s="221"/>
      <c r="AO711" s="221"/>
      <c r="AP711" s="221"/>
      <c r="AQ711" s="221"/>
      <c r="AR711" s="221"/>
      <c r="AS711" s="221"/>
      <c r="AT711" s="221"/>
      <c r="AU711" s="221"/>
      <c r="AV711" s="221"/>
      <c r="AW711" s="221"/>
      <c r="AX711" s="221"/>
      <c r="AY711" s="221"/>
      <c r="AZ711" s="221"/>
      <c r="BA711" s="221"/>
      <c r="BB711" s="221"/>
      <c r="BC711" s="221"/>
      <c r="BD711" s="221"/>
      <c r="BE711" s="221"/>
      <c r="BF711" s="221"/>
      <c r="BG711" s="221"/>
      <c r="BH711" s="221"/>
      <c r="BI711" s="221"/>
      <c r="BJ711" s="221"/>
      <c r="BK711" s="221"/>
      <c r="BL711" s="221"/>
    </row>
    <row r="712" spans="1:64" ht="12" hidden="1" customHeight="1" outlineLevel="1">
      <c r="A712" s="9"/>
      <c r="B712" s="9"/>
      <c r="C712" s="9"/>
      <c r="D712" s="270" t="str">
        <f>Asset14</f>
        <v>Easements</v>
      </c>
      <c r="E712" s="9"/>
      <c r="F712" s="9"/>
      <c r="G712" s="9"/>
      <c r="H712" s="111"/>
      <c r="I712" s="111"/>
      <c r="J712" s="111"/>
      <c r="K712" s="111"/>
      <c r="L712" s="111">
        <f>IF(L$666&gt;0, IF(M$666=0, 'Adjustment for previous period'!$G89, 0), 0)</f>
        <v>0</v>
      </c>
      <c r="M712" s="111">
        <f>IF(M$666&gt;0, IF(N$666=0, 'Adjustment for previous period'!$G89, 0), 0)</f>
        <v>0</v>
      </c>
      <c r="N712" s="111">
        <f>IF(N$666&gt;0, IF(O$666=0, 'Adjustment for previous period'!$G89, 0), 0)</f>
        <v>0</v>
      </c>
      <c r="O712" s="111">
        <f>IF(O$666&gt;0, IF(P$666=0, 'Adjustment for previous period'!$G89, 0), 0)</f>
        <v>0</v>
      </c>
      <c r="P712" s="111">
        <f>IF(P$666&gt;0, IF(Q$666=0, 'Adjustment for previous period'!$G89, 0), 0)</f>
        <v>0</v>
      </c>
      <c r="Q712" s="111">
        <f>IF(Q$666&gt;0, IF(R$666=0, 'Adjustment for previous period'!$G89, 0), 0)</f>
        <v>0</v>
      </c>
      <c r="R712" s="9"/>
      <c r="S712" s="12"/>
      <c r="T712" s="12"/>
      <c r="U712" s="12"/>
      <c r="V712" s="12"/>
      <c r="W712" s="12"/>
      <c r="X712" s="12"/>
      <c r="Y712" s="12"/>
      <c r="Z712" s="12"/>
      <c r="AA712" s="221"/>
      <c r="AB712" s="221"/>
      <c r="AC712" s="221"/>
      <c r="AD712" s="221"/>
      <c r="AE712" s="221"/>
      <c r="AF712" s="221"/>
      <c r="AG712" s="221"/>
      <c r="AH712" s="221"/>
      <c r="AI712" s="221"/>
      <c r="AJ712" s="221"/>
      <c r="AK712" s="221"/>
      <c r="AL712" s="221"/>
      <c r="AM712" s="221"/>
      <c r="AN712" s="221"/>
      <c r="AO712" s="221"/>
      <c r="AP712" s="221"/>
      <c r="AQ712" s="221"/>
      <c r="AR712" s="221"/>
      <c r="AS712" s="221"/>
      <c r="AT712" s="221"/>
      <c r="AU712" s="221"/>
      <c r="AV712" s="221"/>
      <c r="AW712" s="221"/>
      <c r="AX712" s="221"/>
      <c r="AY712" s="221"/>
      <c r="AZ712" s="221"/>
      <c r="BA712" s="221"/>
      <c r="BB712" s="221"/>
      <c r="BC712" s="221"/>
      <c r="BD712" s="221"/>
      <c r="BE712" s="221"/>
      <c r="BF712" s="221"/>
      <c r="BG712" s="221"/>
      <c r="BH712" s="221"/>
      <c r="BI712" s="221"/>
      <c r="BJ712" s="221"/>
      <c r="BK712" s="221"/>
      <c r="BL712" s="221"/>
    </row>
    <row r="713" spans="1:64" ht="12" hidden="1" customHeight="1" outlineLevel="1">
      <c r="A713" s="9"/>
      <c r="B713" s="9"/>
      <c r="C713" s="9"/>
      <c r="D713" s="270">
        <f>Asset15</f>
        <v>0</v>
      </c>
      <c r="E713" s="9"/>
      <c r="F713" s="9"/>
      <c r="G713" s="9"/>
      <c r="H713" s="111"/>
      <c r="I713" s="111"/>
      <c r="J713" s="111"/>
      <c r="K713" s="111"/>
      <c r="L713" s="111">
        <f>IF(L$666&gt;0, IF(M$666=0, 'Adjustment for previous period'!$G90, 0), 0)</f>
        <v>0</v>
      </c>
      <c r="M713" s="111">
        <f>IF(M$666&gt;0, IF(N$666=0, 'Adjustment for previous period'!$G90, 0), 0)</f>
        <v>0</v>
      </c>
      <c r="N713" s="111">
        <f>IF(N$666&gt;0, IF(O$666=0, 'Adjustment for previous period'!$G90, 0), 0)</f>
        <v>0</v>
      </c>
      <c r="O713" s="111">
        <f>IF(O$666&gt;0, IF(P$666=0, 'Adjustment for previous period'!$G90, 0), 0)</f>
        <v>0</v>
      </c>
      <c r="P713" s="111">
        <f>IF(P$666&gt;0, IF(Q$666=0, 'Adjustment for previous period'!$G90, 0), 0)</f>
        <v>0</v>
      </c>
      <c r="Q713" s="111">
        <f>IF(Q$666&gt;0, IF(R$666=0, 'Adjustment for previous period'!$G90, 0), 0)</f>
        <v>0</v>
      </c>
      <c r="R713" s="9"/>
      <c r="S713" s="12"/>
      <c r="T713" s="12"/>
      <c r="U713" s="12"/>
      <c r="V713" s="12"/>
      <c r="W713" s="12"/>
      <c r="X713" s="12"/>
      <c r="Y713" s="12"/>
      <c r="Z713" s="12"/>
      <c r="AA713" s="221"/>
      <c r="AB713" s="221"/>
      <c r="AC713" s="221"/>
      <c r="AD713" s="221"/>
      <c r="AE713" s="221"/>
      <c r="AF713" s="221"/>
      <c r="AG713" s="221"/>
      <c r="AH713" s="221"/>
      <c r="AI713" s="221"/>
      <c r="AJ713" s="221"/>
      <c r="AK713" s="221"/>
      <c r="AL713" s="221"/>
      <c r="AM713" s="221"/>
      <c r="AN713" s="221"/>
      <c r="AO713" s="221"/>
      <c r="AP713" s="221"/>
      <c r="AQ713" s="221"/>
      <c r="AR713" s="221"/>
      <c r="AS713" s="221"/>
      <c r="AT713" s="221"/>
      <c r="AU713" s="221"/>
      <c r="AV713" s="221"/>
      <c r="AW713" s="221"/>
      <c r="AX713" s="221"/>
      <c r="AY713" s="221"/>
      <c r="AZ713" s="221"/>
      <c r="BA713" s="221"/>
      <c r="BB713" s="221"/>
      <c r="BC713" s="221"/>
      <c r="BD713" s="221"/>
      <c r="BE713" s="221"/>
      <c r="BF713" s="221"/>
      <c r="BG713" s="221"/>
      <c r="BH713" s="221"/>
      <c r="BI713" s="221"/>
      <c r="BJ713" s="221"/>
      <c r="BK713" s="221"/>
      <c r="BL713" s="221"/>
    </row>
    <row r="714" spans="1:64" ht="12" hidden="1" customHeight="1" outlineLevel="1">
      <c r="A714" s="9"/>
      <c r="B714" s="9"/>
      <c r="C714" s="9"/>
      <c r="D714" s="270">
        <f>Asset16</f>
        <v>0</v>
      </c>
      <c r="E714" s="9"/>
      <c r="F714" s="9"/>
      <c r="G714" s="9"/>
      <c r="H714" s="111"/>
      <c r="I714" s="111"/>
      <c r="J714" s="111"/>
      <c r="K714" s="111"/>
      <c r="L714" s="111">
        <f>IF(L$666&gt;0, IF(M$666=0, 'Adjustment for previous period'!$G91, 0), 0)</f>
        <v>0</v>
      </c>
      <c r="M714" s="111">
        <f>IF(M$666&gt;0, IF(N$666=0, 'Adjustment for previous period'!$G91, 0), 0)</f>
        <v>0</v>
      </c>
      <c r="N714" s="111">
        <f>IF(N$666&gt;0, IF(O$666=0, 'Adjustment for previous period'!$G91, 0), 0)</f>
        <v>0</v>
      </c>
      <c r="O714" s="111">
        <f>IF(O$666&gt;0, IF(P$666=0, 'Adjustment for previous period'!$G91, 0), 0)</f>
        <v>0</v>
      </c>
      <c r="P714" s="111">
        <f>IF(P$666&gt;0, IF(Q$666=0, 'Adjustment for previous period'!$G91, 0), 0)</f>
        <v>0</v>
      </c>
      <c r="Q714" s="111">
        <f>IF(Q$666&gt;0, IF(R$666=0, 'Adjustment for previous period'!$G91, 0), 0)</f>
        <v>0</v>
      </c>
      <c r="R714" s="9"/>
      <c r="S714" s="12"/>
      <c r="T714" s="12"/>
      <c r="U714" s="12"/>
      <c r="V714" s="12"/>
      <c r="W714" s="12"/>
      <c r="X714" s="12"/>
      <c r="Y714" s="12"/>
      <c r="Z714" s="12"/>
      <c r="AA714" s="221"/>
      <c r="AB714" s="221"/>
      <c r="AC714" s="221"/>
      <c r="AD714" s="221"/>
      <c r="AE714" s="221"/>
      <c r="AF714" s="221"/>
      <c r="AG714" s="221"/>
      <c r="AH714" s="221"/>
      <c r="AI714" s="221"/>
      <c r="AJ714" s="221"/>
      <c r="AK714" s="221"/>
      <c r="AL714" s="221"/>
      <c r="AM714" s="221"/>
      <c r="AN714" s="221"/>
      <c r="AO714" s="221"/>
      <c r="AP714" s="221"/>
      <c r="AQ714" s="221"/>
      <c r="AR714" s="221"/>
      <c r="AS714" s="221"/>
      <c r="AT714" s="221"/>
      <c r="AU714" s="221"/>
      <c r="AV714" s="221"/>
      <c r="AW714" s="221"/>
      <c r="AX714" s="221"/>
      <c r="AY714" s="221"/>
      <c r="AZ714" s="221"/>
      <c r="BA714" s="221"/>
      <c r="BB714" s="221"/>
      <c r="BC714" s="221"/>
      <c r="BD714" s="221"/>
      <c r="BE714" s="221"/>
      <c r="BF714" s="221"/>
      <c r="BG714" s="221"/>
      <c r="BH714" s="221"/>
      <c r="BI714" s="221"/>
      <c r="BJ714" s="221"/>
      <c r="BK714" s="221"/>
      <c r="BL714" s="221"/>
    </row>
    <row r="715" spans="1:64" ht="12" hidden="1" customHeight="1" outlineLevel="1">
      <c r="A715" s="9"/>
      <c r="B715" s="9"/>
      <c r="C715" s="9"/>
      <c r="D715" s="270">
        <f>Asset17</f>
        <v>0</v>
      </c>
      <c r="E715" s="9"/>
      <c r="F715" s="9"/>
      <c r="G715" s="9"/>
      <c r="H715" s="111"/>
      <c r="I715" s="111"/>
      <c r="J715" s="111"/>
      <c r="K715" s="111"/>
      <c r="L715" s="111">
        <f>IF(L$666&gt;0, IF(M$666=0, 'Adjustment for previous period'!$G92, 0), 0)</f>
        <v>0</v>
      </c>
      <c r="M715" s="111">
        <f>IF(M$666&gt;0, IF(N$666=0, 'Adjustment for previous period'!$G92, 0), 0)</f>
        <v>0</v>
      </c>
      <c r="N715" s="111">
        <f>IF(N$666&gt;0, IF(O$666=0, 'Adjustment for previous period'!$G92, 0), 0)</f>
        <v>0</v>
      </c>
      <c r="O715" s="111">
        <f>IF(O$666&gt;0, IF(P$666=0, 'Adjustment for previous period'!$G92, 0), 0)</f>
        <v>0</v>
      </c>
      <c r="P715" s="111">
        <f>IF(P$666&gt;0, IF(Q$666=0, 'Adjustment for previous period'!$G92, 0), 0)</f>
        <v>0</v>
      </c>
      <c r="Q715" s="111">
        <f>IF(Q$666&gt;0, IF(R$666=0, 'Adjustment for previous period'!$G92, 0), 0)</f>
        <v>0</v>
      </c>
      <c r="R715" s="9"/>
      <c r="S715" s="12"/>
      <c r="T715" s="12"/>
      <c r="U715" s="12"/>
      <c r="V715" s="12"/>
      <c r="W715" s="12"/>
      <c r="X715" s="12"/>
      <c r="Y715" s="12"/>
      <c r="Z715" s="12"/>
      <c r="AA715" s="221"/>
      <c r="AB715" s="221"/>
      <c r="AC715" s="221"/>
      <c r="AD715" s="221"/>
      <c r="AE715" s="221"/>
      <c r="AF715" s="221"/>
      <c r="AG715" s="221"/>
      <c r="AH715" s="221"/>
      <c r="AI715" s="221"/>
      <c r="AJ715" s="221"/>
      <c r="AK715" s="221"/>
      <c r="AL715" s="221"/>
      <c r="AM715" s="221"/>
      <c r="AN715" s="221"/>
      <c r="AO715" s="221"/>
      <c r="AP715" s="221"/>
      <c r="AQ715" s="221"/>
      <c r="AR715" s="221"/>
      <c r="AS715" s="221"/>
      <c r="AT715" s="221"/>
      <c r="AU715" s="221"/>
      <c r="AV715" s="221"/>
      <c r="AW715" s="221"/>
      <c r="AX715" s="221"/>
      <c r="AY715" s="221"/>
      <c r="AZ715" s="221"/>
      <c r="BA715" s="221"/>
      <c r="BB715" s="221"/>
      <c r="BC715" s="221"/>
      <c r="BD715" s="221"/>
      <c r="BE715" s="221"/>
      <c r="BF715" s="221"/>
      <c r="BG715" s="221"/>
      <c r="BH715" s="221"/>
      <c r="BI715" s="221"/>
      <c r="BJ715" s="221"/>
      <c r="BK715" s="221"/>
      <c r="BL715" s="221"/>
    </row>
    <row r="716" spans="1:64" ht="12" hidden="1" customHeight="1" outlineLevel="1">
      <c r="A716" s="9"/>
      <c r="B716" s="9"/>
      <c r="C716" s="9"/>
      <c r="D716" s="270">
        <f>Asset18</f>
        <v>0</v>
      </c>
      <c r="E716" s="9"/>
      <c r="F716" s="9"/>
      <c r="G716" s="9"/>
      <c r="H716" s="111"/>
      <c r="I716" s="111"/>
      <c r="J716" s="111"/>
      <c r="K716" s="111"/>
      <c r="L716" s="111">
        <f>IF(L$666&gt;0, IF(M$666=0, 'Adjustment for previous period'!$G93, 0), 0)</f>
        <v>0</v>
      </c>
      <c r="M716" s="111">
        <f>IF(M$666&gt;0, IF(N$666=0, 'Adjustment for previous period'!$G93, 0), 0)</f>
        <v>0</v>
      </c>
      <c r="N716" s="111">
        <f>IF(N$666&gt;0, IF(O$666=0, 'Adjustment for previous period'!$G93, 0), 0)</f>
        <v>0</v>
      </c>
      <c r="O716" s="111">
        <f>IF(O$666&gt;0, IF(P$666=0, 'Adjustment for previous period'!$G93, 0), 0)</f>
        <v>0</v>
      </c>
      <c r="P716" s="111">
        <f>IF(P$666&gt;0, IF(Q$666=0, 'Adjustment for previous period'!$G93, 0), 0)</f>
        <v>0</v>
      </c>
      <c r="Q716" s="111">
        <f>IF(Q$666&gt;0, IF(R$666=0, 'Adjustment for previous period'!$G93, 0), 0)</f>
        <v>0</v>
      </c>
      <c r="R716" s="9"/>
      <c r="S716" s="12"/>
      <c r="T716" s="12"/>
      <c r="U716" s="12"/>
      <c r="V716" s="12"/>
      <c r="W716" s="12"/>
      <c r="X716" s="12"/>
      <c r="Y716" s="12"/>
      <c r="Z716" s="12"/>
      <c r="AA716" s="221"/>
      <c r="AB716" s="221"/>
      <c r="AC716" s="221"/>
      <c r="AD716" s="221"/>
      <c r="AE716" s="221"/>
      <c r="AF716" s="221"/>
      <c r="AG716" s="221"/>
      <c r="AH716" s="221"/>
      <c r="AI716" s="221"/>
      <c r="AJ716" s="221"/>
      <c r="AK716" s="221"/>
      <c r="AL716" s="221"/>
      <c r="AM716" s="221"/>
      <c r="AN716" s="221"/>
      <c r="AO716" s="221"/>
      <c r="AP716" s="221"/>
      <c r="AQ716" s="221"/>
      <c r="AR716" s="221"/>
      <c r="AS716" s="221"/>
      <c r="AT716" s="221"/>
      <c r="AU716" s="221"/>
      <c r="AV716" s="221"/>
      <c r="AW716" s="221"/>
      <c r="AX716" s="221"/>
      <c r="AY716" s="221"/>
      <c r="AZ716" s="221"/>
      <c r="BA716" s="221"/>
      <c r="BB716" s="221"/>
      <c r="BC716" s="221"/>
      <c r="BD716" s="221"/>
      <c r="BE716" s="221"/>
      <c r="BF716" s="221"/>
      <c r="BG716" s="221"/>
      <c r="BH716" s="221"/>
      <c r="BI716" s="221"/>
      <c r="BJ716" s="221"/>
      <c r="BK716" s="221"/>
      <c r="BL716" s="221"/>
    </row>
    <row r="717" spans="1:64" ht="12" hidden="1" customHeight="1" outlineLevel="1">
      <c r="A717" s="9"/>
      <c r="B717" s="9"/>
      <c r="C717" s="9"/>
      <c r="D717" s="270">
        <f>Asset19</f>
        <v>0</v>
      </c>
      <c r="E717" s="9"/>
      <c r="F717" s="9"/>
      <c r="G717" s="9"/>
      <c r="H717" s="111"/>
      <c r="I717" s="111"/>
      <c r="J717" s="111"/>
      <c r="K717" s="111"/>
      <c r="L717" s="111">
        <f>IF(L$666&gt;0, IF(M$666=0, 'Adjustment for previous period'!$G94, 0), 0)</f>
        <v>0</v>
      </c>
      <c r="M717" s="111">
        <f>IF(M$666&gt;0, IF(N$666=0, 'Adjustment for previous period'!$G94, 0), 0)</f>
        <v>0</v>
      </c>
      <c r="N717" s="111">
        <f>IF(N$666&gt;0, IF(O$666=0, 'Adjustment for previous period'!$G94, 0), 0)</f>
        <v>0</v>
      </c>
      <c r="O717" s="111">
        <f>IF(O$666&gt;0, IF(P$666=0, 'Adjustment for previous period'!$G94, 0), 0)</f>
        <v>0</v>
      </c>
      <c r="P717" s="111">
        <f>IF(P$666&gt;0, IF(Q$666=0, 'Adjustment for previous period'!$G94, 0), 0)</f>
        <v>0</v>
      </c>
      <c r="Q717" s="111">
        <f>IF(Q$666&gt;0, IF(R$666=0, 'Adjustment for previous period'!$G94, 0), 0)</f>
        <v>0</v>
      </c>
      <c r="R717" s="9"/>
      <c r="S717" s="12"/>
      <c r="T717" s="12"/>
      <c r="U717" s="12"/>
      <c r="V717" s="12"/>
      <c r="W717" s="12"/>
      <c r="X717" s="12"/>
      <c r="Y717" s="12"/>
      <c r="Z717" s="12"/>
      <c r="AA717" s="221"/>
      <c r="AB717" s="221"/>
      <c r="AC717" s="221"/>
      <c r="AD717" s="221"/>
      <c r="AE717" s="221"/>
      <c r="AF717" s="221"/>
      <c r="AG717" s="221"/>
      <c r="AH717" s="221"/>
      <c r="AI717" s="221"/>
      <c r="AJ717" s="221"/>
      <c r="AK717" s="221"/>
      <c r="AL717" s="221"/>
      <c r="AM717" s="221"/>
      <c r="AN717" s="221"/>
      <c r="AO717" s="221"/>
      <c r="AP717" s="221"/>
      <c r="AQ717" s="221"/>
      <c r="AR717" s="221"/>
      <c r="AS717" s="221"/>
      <c r="AT717" s="221"/>
      <c r="AU717" s="221"/>
      <c r="AV717" s="221"/>
      <c r="AW717" s="221"/>
      <c r="AX717" s="221"/>
      <c r="AY717" s="221"/>
      <c r="AZ717" s="221"/>
      <c r="BA717" s="221"/>
      <c r="BB717" s="221"/>
      <c r="BC717" s="221"/>
      <c r="BD717" s="221"/>
      <c r="BE717" s="221"/>
      <c r="BF717" s="221"/>
      <c r="BG717" s="221"/>
      <c r="BH717" s="221"/>
      <c r="BI717" s="221"/>
      <c r="BJ717" s="221"/>
      <c r="BK717" s="221"/>
      <c r="BL717" s="221"/>
    </row>
    <row r="718" spans="1:64" ht="12" hidden="1" customHeight="1" outlineLevel="1">
      <c r="A718" s="9"/>
      <c r="B718" s="9"/>
      <c r="C718" s="9"/>
      <c r="D718" s="270">
        <f>Asset20</f>
        <v>0</v>
      </c>
      <c r="E718" s="9"/>
      <c r="F718" s="9"/>
      <c r="G718" s="9"/>
      <c r="H718" s="111"/>
      <c r="I718" s="111"/>
      <c r="J718" s="111"/>
      <c r="K718" s="111"/>
      <c r="L718" s="111">
        <f>IF(L$666&gt;0, IF(M$666=0, 'Adjustment for previous period'!$G95, 0), 0)</f>
        <v>0</v>
      </c>
      <c r="M718" s="111">
        <f>IF(M$666&gt;0, IF(N$666=0, 'Adjustment for previous period'!$G95, 0), 0)</f>
        <v>0</v>
      </c>
      <c r="N718" s="111">
        <f>IF(N$666&gt;0, IF(O$666=0, 'Adjustment for previous period'!$G95, 0), 0)</f>
        <v>0</v>
      </c>
      <c r="O718" s="111">
        <f>IF(O$666&gt;0, IF(P$666=0, 'Adjustment for previous period'!$G95, 0), 0)</f>
        <v>0</v>
      </c>
      <c r="P718" s="111">
        <f>IF(P$666&gt;0, IF(Q$666=0, 'Adjustment for previous period'!$G95, 0), 0)</f>
        <v>0</v>
      </c>
      <c r="Q718" s="111">
        <f>IF(Q$666&gt;0, IF(R$666=0, 'Adjustment for previous period'!$G95, 0), 0)</f>
        <v>0</v>
      </c>
      <c r="R718" s="9"/>
      <c r="S718" s="12"/>
      <c r="T718" s="12"/>
      <c r="U718" s="12"/>
      <c r="V718" s="12"/>
      <c r="W718" s="12"/>
      <c r="X718" s="12"/>
      <c r="Y718" s="12"/>
      <c r="Z718" s="12"/>
      <c r="AA718" s="221"/>
      <c r="AB718" s="221"/>
      <c r="AC718" s="221"/>
      <c r="AD718" s="221"/>
      <c r="AE718" s="221"/>
      <c r="AF718" s="221"/>
      <c r="AG718" s="221"/>
      <c r="AH718" s="221"/>
      <c r="AI718" s="221"/>
      <c r="AJ718" s="221"/>
      <c r="AK718" s="221"/>
      <c r="AL718" s="221"/>
      <c r="AM718" s="221"/>
      <c r="AN718" s="221"/>
      <c r="AO718" s="221"/>
      <c r="AP718" s="221"/>
      <c r="AQ718" s="221"/>
      <c r="AR718" s="221"/>
      <c r="AS718" s="221"/>
      <c r="AT718" s="221"/>
      <c r="AU718" s="221"/>
      <c r="AV718" s="221"/>
      <c r="AW718" s="221"/>
      <c r="AX718" s="221"/>
      <c r="AY718" s="221"/>
      <c r="AZ718" s="221"/>
      <c r="BA718" s="221"/>
      <c r="BB718" s="221"/>
      <c r="BC718" s="221"/>
      <c r="BD718" s="221"/>
      <c r="BE718" s="221"/>
      <c r="BF718" s="221"/>
      <c r="BG718" s="221"/>
      <c r="BH718" s="221"/>
      <c r="BI718" s="221"/>
      <c r="BJ718" s="221"/>
      <c r="BK718" s="221"/>
      <c r="BL718" s="221"/>
    </row>
    <row r="719" spans="1:64" ht="12" hidden="1" customHeight="1" outlineLevel="1">
      <c r="A719" s="9"/>
      <c r="B719" s="9"/>
      <c r="C719" s="9"/>
      <c r="D719" s="270">
        <f>Asset21</f>
        <v>0</v>
      </c>
      <c r="E719" s="9"/>
      <c r="F719" s="9"/>
      <c r="G719" s="9"/>
      <c r="H719" s="111"/>
      <c r="I719" s="111"/>
      <c r="J719" s="111"/>
      <c r="K719" s="111"/>
      <c r="L719" s="111">
        <f>IF(L$666&gt;0, IF(M$666=0, 'Adjustment for previous period'!$G96, 0), 0)</f>
        <v>0</v>
      </c>
      <c r="M719" s="111">
        <f>IF(M$666&gt;0, IF(N$666=0, 'Adjustment for previous period'!$G96, 0), 0)</f>
        <v>0</v>
      </c>
      <c r="N719" s="111">
        <f>IF(N$666&gt;0, IF(O$666=0, 'Adjustment for previous period'!$G96, 0), 0)</f>
        <v>0</v>
      </c>
      <c r="O719" s="111">
        <f>IF(O$666&gt;0, IF(P$666=0, 'Adjustment for previous period'!$G96, 0), 0)</f>
        <v>0</v>
      </c>
      <c r="P719" s="111">
        <f>IF(P$666&gt;0, IF(Q$666=0, 'Adjustment for previous period'!$G96, 0), 0)</f>
        <v>0</v>
      </c>
      <c r="Q719" s="111">
        <f>IF(Q$666&gt;0, IF(R$666=0, 'Adjustment for previous period'!$G96, 0), 0)</f>
        <v>0</v>
      </c>
      <c r="R719" s="9"/>
      <c r="S719" s="12"/>
      <c r="T719" s="12"/>
      <c r="U719" s="12"/>
      <c r="V719" s="12"/>
      <c r="W719" s="12"/>
      <c r="X719" s="12"/>
      <c r="Y719" s="12"/>
      <c r="Z719" s="12"/>
      <c r="AA719" s="221"/>
      <c r="AB719" s="221"/>
      <c r="AC719" s="221"/>
      <c r="AD719" s="221"/>
      <c r="AE719" s="221"/>
      <c r="AF719" s="221"/>
      <c r="AG719" s="221"/>
      <c r="AH719" s="221"/>
      <c r="AI719" s="221"/>
      <c r="AJ719" s="221"/>
      <c r="AK719" s="221"/>
      <c r="AL719" s="221"/>
      <c r="AM719" s="221"/>
      <c r="AN719" s="221"/>
      <c r="AO719" s="221"/>
      <c r="AP719" s="221"/>
      <c r="AQ719" s="221"/>
      <c r="AR719" s="221"/>
      <c r="AS719" s="221"/>
      <c r="AT719" s="221"/>
      <c r="AU719" s="221"/>
      <c r="AV719" s="221"/>
      <c r="AW719" s="221"/>
      <c r="AX719" s="221"/>
      <c r="AY719" s="221"/>
      <c r="AZ719" s="221"/>
      <c r="BA719" s="221"/>
      <c r="BB719" s="221"/>
      <c r="BC719" s="221"/>
      <c r="BD719" s="221"/>
      <c r="BE719" s="221"/>
      <c r="BF719" s="221"/>
      <c r="BG719" s="221"/>
      <c r="BH719" s="221"/>
      <c r="BI719" s="221"/>
      <c r="BJ719" s="221"/>
      <c r="BK719" s="221"/>
      <c r="BL719" s="221"/>
    </row>
    <row r="720" spans="1:64" ht="12" hidden="1" customHeight="1" outlineLevel="1">
      <c r="A720" s="9"/>
      <c r="B720" s="9"/>
      <c r="C720" s="9"/>
      <c r="D720" s="270">
        <f>Asset22</f>
        <v>0</v>
      </c>
      <c r="E720" s="9"/>
      <c r="F720" s="9"/>
      <c r="G720" s="9"/>
      <c r="H720" s="111"/>
      <c r="I720" s="111"/>
      <c r="J720" s="111"/>
      <c r="K720" s="111"/>
      <c r="L720" s="111">
        <f>IF(L$666&gt;0, IF(M$666=0, 'Adjustment for previous period'!$G97, 0), 0)</f>
        <v>0</v>
      </c>
      <c r="M720" s="111">
        <f>IF(M$666&gt;0, IF(N$666=0, 'Adjustment for previous period'!$G97, 0), 0)</f>
        <v>0</v>
      </c>
      <c r="N720" s="111">
        <f>IF(N$666&gt;0, IF(O$666=0, 'Adjustment for previous period'!$G97, 0), 0)</f>
        <v>0</v>
      </c>
      <c r="O720" s="111">
        <f>IF(O$666&gt;0, IF(P$666=0, 'Adjustment for previous period'!$G97, 0), 0)</f>
        <v>0</v>
      </c>
      <c r="P720" s="111">
        <f>IF(P$666&gt;0, IF(Q$666=0, 'Adjustment for previous period'!$G97, 0), 0)</f>
        <v>0</v>
      </c>
      <c r="Q720" s="111">
        <f>IF(Q$666&gt;0, IF(R$666=0, 'Adjustment for previous period'!$G97, 0), 0)</f>
        <v>0</v>
      </c>
      <c r="R720" s="9"/>
      <c r="S720" s="12"/>
      <c r="T720" s="12"/>
      <c r="U720" s="12"/>
      <c r="V720" s="12"/>
      <c r="W720" s="12"/>
      <c r="X720" s="12"/>
      <c r="Y720" s="12"/>
      <c r="Z720" s="12"/>
      <c r="AA720" s="221"/>
      <c r="AB720" s="221"/>
      <c r="AC720" s="221"/>
      <c r="AD720" s="221"/>
      <c r="AE720" s="221"/>
      <c r="AF720" s="221"/>
      <c r="AG720" s="221"/>
      <c r="AH720" s="221"/>
      <c r="AI720" s="221"/>
      <c r="AJ720" s="221"/>
      <c r="AK720" s="221"/>
      <c r="AL720" s="221"/>
      <c r="AM720" s="221"/>
      <c r="AN720" s="221"/>
      <c r="AO720" s="221"/>
      <c r="AP720" s="221"/>
      <c r="AQ720" s="221"/>
      <c r="AR720" s="221"/>
      <c r="AS720" s="221"/>
      <c r="AT720" s="221"/>
      <c r="AU720" s="221"/>
      <c r="AV720" s="221"/>
      <c r="AW720" s="221"/>
      <c r="AX720" s="221"/>
      <c r="AY720" s="221"/>
      <c r="AZ720" s="221"/>
      <c r="BA720" s="221"/>
      <c r="BB720" s="221"/>
      <c r="BC720" s="221"/>
      <c r="BD720" s="221"/>
      <c r="BE720" s="221"/>
      <c r="BF720" s="221"/>
      <c r="BG720" s="221"/>
      <c r="BH720" s="221"/>
      <c r="BI720" s="221"/>
      <c r="BJ720" s="221"/>
      <c r="BK720" s="221"/>
      <c r="BL720" s="221"/>
    </row>
    <row r="721" spans="1:64" ht="12" hidden="1" customHeight="1" outlineLevel="1">
      <c r="A721" s="9"/>
      <c r="B721" s="9"/>
      <c r="C721" s="9"/>
      <c r="D721" s="270">
        <f>Asset23</f>
        <v>0</v>
      </c>
      <c r="E721" s="9"/>
      <c r="F721" s="9"/>
      <c r="G721" s="9"/>
      <c r="H721" s="111"/>
      <c r="I721" s="111"/>
      <c r="J721" s="111"/>
      <c r="K721" s="111"/>
      <c r="L721" s="111">
        <f>IF(L$666&gt;0, IF(M$666=0, 'Adjustment for previous period'!$G98, 0), 0)</f>
        <v>0</v>
      </c>
      <c r="M721" s="111">
        <f>IF(M$666&gt;0, IF(N$666=0, 'Adjustment for previous period'!$G98, 0), 0)</f>
        <v>0</v>
      </c>
      <c r="N721" s="111">
        <f>IF(N$666&gt;0, IF(O$666=0, 'Adjustment for previous period'!$G98, 0), 0)</f>
        <v>0</v>
      </c>
      <c r="O721" s="111">
        <f>IF(O$666&gt;0, IF(P$666=0, 'Adjustment for previous period'!$G98, 0), 0)</f>
        <v>0</v>
      </c>
      <c r="P721" s="111">
        <f>IF(P$666&gt;0, IF(Q$666=0, 'Adjustment for previous period'!$G98, 0), 0)</f>
        <v>0</v>
      </c>
      <c r="Q721" s="111">
        <f>IF(Q$666&gt;0, IF(R$666=0, 'Adjustment for previous period'!$G98, 0), 0)</f>
        <v>0</v>
      </c>
      <c r="R721" s="9"/>
      <c r="S721" s="12"/>
      <c r="T721" s="12"/>
      <c r="U721" s="12"/>
      <c r="V721" s="12"/>
      <c r="W721" s="12"/>
      <c r="X721" s="12"/>
      <c r="Y721" s="12"/>
      <c r="Z721" s="12"/>
      <c r="AA721" s="221"/>
      <c r="AB721" s="221"/>
      <c r="AC721" s="221"/>
      <c r="AD721" s="221"/>
      <c r="AE721" s="221"/>
      <c r="AF721" s="221"/>
      <c r="AG721" s="221"/>
      <c r="AH721" s="221"/>
      <c r="AI721" s="221"/>
      <c r="AJ721" s="221"/>
      <c r="AK721" s="221"/>
      <c r="AL721" s="221"/>
      <c r="AM721" s="221"/>
      <c r="AN721" s="221"/>
      <c r="AO721" s="221"/>
      <c r="AP721" s="221"/>
      <c r="AQ721" s="221"/>
      <c r="AR721" s="221"/>
      <c r="AS721" s="221"/>
      <c r="AT721" s="221"/>
      <c r="AU721" s="221"/>
      <c r="AV721" s="221"/>
      <c r="AW721" s="221"/>
      <c r="AX721" s="221"/>
      <c r="AY721" s="221"/>
      <c r="AZ721" s="221"/>
      <c r="BA721" s="221"/>
      <c r="BB721" s="221"/>
      <c r="BC721" s="221"/>
      <c r="BD721" s="221"/>
      <c r="BE721" s="221"/>
      <c r="BF721" s="221"/>
      <c r="BG721" s="221"/>
      <c r="BH721" s="221"/>
      <c r="BI721" s="221"/>
      <c r="BJ721" s="221"/>
      <c r="BK721" s="221"/>
      <c r="BL721" s="221"/>
    </row>
    <row r="722" spans="1:64" ht="12" hidden="1" customHeight="1" outlineLevel="1">
      <c r="A722" s="9"/>
      <c r="B722" s="9"/>
      <c r="C722" s="9"/>
      <c r="D722" s="270">
        <f>Asset24</f>
        <v>0</v>
      </c>
      <c r="E722" s="9"/>
      <c r="F722" s="9"/>
      <c r="G722" s="9"/>
      <c r="H722" s="111"/>
      <c r="I722" s="111"/>
      <c r="J722" s="111"/>
      <c r="K722" s="111"/>
      <c r="L722" s="111">
        <f>IF(L$666&gt;0, IF(M$666=0, 'Adjustment for previous period'!$G99, 0), 0)</f>
        <v>0</v>
      </c>
      <c r="M722" s="111">
        <f>IF(M$666&gt;0, IF(N$666=0, 'Adjustment for previous period'!$G99, 0), 0)</f>
        <v>0</v>
      </c>
      <c r="N722" s="111">
        <f>IF(N$666&gt;0, IF(O$666=0, 'Adjustment for previous period'!$G99, 0), 0)</f>
        <v>0</v>
      </c>
      <c r="O722" s="111">
        <f>IF(O$666&gt;0, IF(P$666=0, 'Adjustment for previous period'!$G99, 0), 0)</f>
        <v>0</v>
      </c>
      <c r="P722" s="111">
        <f>IF(P$666&gt;0, IF(Q$666=0, 'Adjustment for previous period'!$G99, 0), 0)</f>
        <v>0</v>
      </c>
      <c r="Q722" s="111">
        <f>IF(Q$666&gt;0, IF(R$666=0, 'Adjustment for previous period'!$G99, 0), 0)</f>
        <v>0</v>
      </c>
      <c r="R722" s="9"/>
      <c r="S722" s="12"/>
      <c r="T722" s="12"/>
      <c r="U722" s="12"/>
      <c r="V722" s="12"/>
      <c r="W722" s="12"/>
      <c r="X722" s="12"/>
      <c r="Y722" s="12"/>
      <c r="Z722" s="12"/>
      <c r="AA722" s="221"/>
      <c r="AB722" s="221"/>
      <c r="AC722" s="221"/>
      <c r="AD722" s="221"/>
      <c r="AE722" s="221"/>
      <c r="AF722" s="221"/>
      <c r="AG722" s="221"/>
      <c r="AH722" s="221"/>
      <c r="AI722" s="221"/>
      <c r="AJ722" s="221"/>
      <c r="AK722" s="221"/>
      <c r="AL722" s="221"/>
      <c r="AM722" s="221"/>
      <c r="AN722" s="221"/>
      <c r="AO722" s="221"/>
      <c r="AP722" s="221"/>
      <c r="AQ722" s="221"/>
      <c r="AR722" s="221"/>
      <c r="AS722" s="221"/>
      <c r="AT722" s="221"/>
      <c r="AU722" s="221"/>
      <c r="AV722" s="221"/>
      <c r="AW722" s="221"/>
      <c r="AX722" s="221"/>
      <c r="AY722" s="221"/>
      <c r="AZ722" s="221"/>
      <c r="BA722" s="221"/>
      <c r="BB722" s="221"/>
      <c r="BC722" s="221"/>
      <c r="BD722" s="221"/>
      <c r="BE722" s="221"/>
      <c r="BF722" s="221"/>
      <c r="BG722" s="221"/>
      <c r="BH722" s="221"/>
      <c r="BI722" s="221"/>
      <c r="BJ722" s="221"/>
      <c r="BK722" s="221"/>
      <c r="BL722" s="221"/>
    </row>
    <row r="723" spans="1:64" ht="12" hidden="1" customHeight="1" outlineLevel="1">
      <c r="A723" s="9"/>
      <c r="B723" s="9"/>
      <c r="C723" s="9"/>
      <c r="D723" s="270">
        <f>Asset25</f>
        <v>0</v>
      </c>
      <c r="E723" s="9"/>
      <c r="F723" s="9"/>
      <c r="G723" s="9"/>
      <c r="H723" s="111"/>
      <c r="I723" s="111"/>
      <c r="J723" s="111"/>
      <c r="K723" s="111"/>
      <c r="L723" s="111">
        <f>IF(L$666&gt;0, IF(M$666=0, 'Adjustment for previous period'!$G100, 0), 0)</f>
        <v>0</v>
      </c>
      <c r="M723" s="111">
        <f>IF(M$666&gt;0, IF(N$666=0, 'Adjustment for previous period'!$G100, 0), 0)</f>
        <v>0</v>
      </c>
      <c r="N723" s="111">
        <f>IF(N$666&gt;0, IF(O$666=0, 'Adjustment for previous period'!$G100, 0), 0)</f>
        <v>0</v>
      </c>
      <c r="O723" s="111">
        <f>IF(O$666&gt;0, IF(P$666=0, 'Adjustment for previous period'!$G100, 0), 0)</f>
        <v>0</v>
      </c>
      <c r="P723" s="111">
        <f>IF(P$666&gt;0, IF(Q$666=0, 'Adjustment for previous period'!$G100, 0), 0)</f>
        <v>0</v>
      </c>
      <c r="Q723" s="111">
        <f>IF(Q$666&gt;0, IF(R$666=0, 'Adjustment for previous period'!$G100, 0), 0)</f>
        <v>0</v>
      </c>
      <c r="R723" s="9"/>
      <c r="S723" s="12"/>
      <c r="T723" s="12"/>
      <c r="U723" s="12"/>
      <c r="V723" s="12"/>
      <c r="W723" s="12"/>
      <c r="X723" s="12"/>
      <c r="Y723" s="12"/>
      <c r="Z723" s="12"/>
      <c r="AA723" s="221"/>
      <c r="AB723" s="221"/>
      <c r="AC723" s="221"/>
      <c r="AD723" s="221"/>
      <c r="AE723" s="221"/>
      <c r="AF723" s="221"/>
      <c r="AG723" s="221"/>
      <c r="AH723" s="221"/>
      <c r="AI723" s="221"/>
      <c r="AJ723" s="221"/>
      <c r="AK723" s="221"/>
      <c r="AL723" s="221"/>
      <c r="AM723" s="221"/>
      <c r="AN723" s="221"/>
      <c r="AO723" s="221"/>
      <c r="AP723" s="221"/>
      <c r="AQ723" s="221"/>
      <c r="AR723" s="221"/>
      <c r="AS723" s="221"/>
      <c r="AT723" s="221"/>
      <c r="AU723" s="221"/>
      <c r="AV723" s="221"/>
      <c r="AW723" s="221"/>
      <c r="AX723" s="221"/>
      <c r="AY723" s="221"/>
      <c r="AZ723" s="221"/>
      <c r="BA723" s="221"/>
      <c r="BB723" s="221"/>
      <c r="BC723" s="221"/>
      <c r="BD723" s="221"/>
      <c r="BE723" s="221"/>
      <c r="BF723" s="221"/>
      <c r="BG723" s="221"/>
      <c r="BH723" s="221"/>
      <c r="BI723" s="221"/>
      <c r="BJ723" s="221"/>
      <c r="BK723" s="221"/>
      <c r="BL723" s="221"/>
    </row>
    <row r="724" spans="1:64" ht="12" hidden="1" customHeight="1" outlineLevel="1">
      <c r="A724" s="9"/>
      <c r="B724" s="9"/>
      <c r="C724" s="9"/>
      <c r="D724" s="270">
        <f>Asset26</f>
        <v>0</v>
      </c>
      <c r="E724" s="9"/>
      <c r="F724" s="9"/>
      <c r="G724" s="9"/>
      <c r="H724" s="111"/>
      <c r="I724" s="111"/>
      <c r="J724" s="111"/>
      <c r="K724" s="111"/>
      <c r="L724" s="111">
        <f>IF(L$666&gt;0, IF(M$666=0, 'Adjustment for previous period'!$G101, 0), 0)</f>
        <v>0</v>
      </c>
      <c r="M724" s="111">
        <f>IF(M$666&gt;0, IF(N$666=0, 'Adjustment for previous period'!$G101, 0), 0)</f>
        <v>0</v>
      </c>
      <c r="N724" s="111">
        <f>IF(N$666&gt;0, IF(O$666=0, 'Adjustment for previous period'!$G101, 0), 0)</f>
        <v>0</v>
      </c>
      <c r="O724" s="111">
        <f>IF(O$666&gt;0, IF(P$666=0, 'Adjustment for previous period'!$G101, 0), 0)</f>
        <v>0</v>
      </c>
      <c r="P724" s="111">
        <f>IF(P$666&gt;0, IF(Q$666=0, 'Adjustment for previous period'!$G101, 0), 0)</f>
        <v>0</v>
      </c>
      <c r="Q724" s="111">
        <f>IF(Q$666&gt;0, IF(R$666=0, 'Adjustment for previous period'!$G101, 0), 0)</f>
        <v>0</v>
      </c>
      <c r="R724" s="9"/>
      <c r="S724" s="12"/>
      <c r="T724" s="12"/>
      <c r="U724" s="12"/>
      <c r="V724" s="12"/>
      <c r="W724" s="12"/>
      <c r="X724" s="12"/>
      <c r="Y724" s="12"/>
      <c r="Z724" s="12"/>
      <c r="AA724" s="221"/>
      <c r="AB724" s="221"/>
      <c r="AC724" s="221"/>
      <c r="AD724" s="221"/>
      <c r="AE724" s="221"/>
      <c r="AF724" s="221"/>
      <c r="AG724" s="221"/>
      <c r="AH724" s="221"/>
      <c r="AI724" s="221"/>
      <c r="AJ724" s="221"/>
      <c r="AK724" s="221"/>
      <c r="AL724" s="221"/>
      <c r="AM724" s="221"/>
      <c r="AN724" s="221"/>
      <c r="AO724" s="221"/>
      <c r="AP724" s="221"/>
      <c r="AQ724" s="221"/>
      <c r="AR724" s="221"/>
      <c r="AS724" s="221"/>
      <c r="AT724" s="221"/>
      <c r="AU724" s="221"/>
      <c r="AV724" s="221"/>
      <c r="AW724" s="221"/>
      <c r="AX724" s="221"/>
      <c r="AY724" s="221"/>
      <c r="AZ724" s="221"/>
      <c r="BA724" s="221"/>
      <c r="BB724" s="221"/>
      <c r="BC724" s="221"/>
      <c r="BD724" s="221"/>
      <c r="BE724" s="221"/>
      <c r="BF724" s="221"/>
      <c r="BG724" s="221"/>
      <c r="BH724" s="221"/>
      <c r="BI724" s="221"/>
      <c r="BJ724" s="221"/>
      <c r="BK724" s="221"/>
      <c r="BL724" s="221"/>
    </row>
    <row r="725" spans="1:64" ht="12" hidden="1" customHeight="1" outlineLevel="1">
      <c r="A725" s="9"/>
      <c r="B725" s="9"/>
      <c r="C725" s="9"/>
      <c r="D725" s="270">
        <f>Asset27</f>
        <v>0</v>
      </c>
      <c r="E725" s="9"/>
      <c r="F725" s="9"/>
      <c r="G725" s="9"/>
      <c r="H725" s="111"/>
      <c r="I725" s="111"/>
      <c r="J725" s="111"/>
      <c r="K725" s="111"/>
      <c r="L725" s="111">
        <f>IF(L$666&gt;0, IF(M$666=0, 'Adjustment for previous period'!$G102, 0), 0)</f>
        <v>0</v>
      </c>
      <c r="M725" s="111">
        <f>IF(M$666&gt;0, IF(N$666=0, 'Adjustment for previous period'!$G102, 0), 0)</f>
        <v>0</v>
      </c>
      <c r="N725" s="111">
        <f>IF(N$666&gt;0, IF(O$666=0, 'Adjustment for previous period'!$G102, 0), 0)</f>
        <v>0</v>
      </c>
      <c r="O725" s="111">
        <f>IF(O$666&gt;0, IF(P$666=0, 'Adjustment for previous period'!$G102, 0), 0)</f>
        <v>0</v>
      </c>
      <c r="P725" s="111">
        <f>IF(P$666&gt;0, IF(Q$666=0, 'Adjustment for previous period'!$G102, 0), 0)</f>
        <v>0</v>
      </c>
      <c r="Q725" s="111">
        <f>IF(Q$666&gt;0, IF(R$666=0, 'Adjustment for previous period'!$G102, 0), 0)</f>
        <v>0</v>
      </c>
      <c r="R725" s="9"/>
      <c r="S725" s="12"/>
      <c r="T725" s="12"/>
      <c r="U725" s="12"/>
      <c r="V725" s="12"/>
      <c r="W725" s="12"/>
      <c r="X725" s="12"/>
      <c r="Y725" s="12"/>
      <c r="Z725" s="12"/>
      <c r="AA725" s="221"/>
      <c r="AB725" s="221"/>
      <c r="AC725" s="221"/>
      <c r="AD725" s="221"/>
      <c r="AE725" s="221"/>
      <c r="AF725" s="221"/>
      <c r="AG725" s="221"/>
      <c r="AH725" s="221"/>
      <c r="AI725" s="221"/>
      <c r="AJ725" s="221"/>
      <c r="AK725" s="221"/>
      <c r="AL725" s="221"/>
      <c r="AM725" s="221"/>
      <c r="AN725" s="221"/>
      <c r="AO725" s="221"/>
      <c r="AP725" s="221"/>
      <c r="AQ725" s="221"/>
      <c r="AR725" s="221"/>
      <c r="AS725" s="221"/>
      <c r="AT725" s="221"/>
      <c r="AU725" s="221"/>
      <c r="AV725" s="221"/>
      <c r="AW725" s="221"/>
      <c r="AX725" s="221"/>
      <c r="AY725" s="221"/>
      <c r="AZ725" s="221"/>
      <c r="BA725" s="221"/>
      <c r="BB725" s="221"/>
      <c r="BC725" s="221"/>
      <c r="BD725" s="221"/>
      <c r="BE725" s="221"/>
      <c r="BF725" s="221"/>
      <c r="BG725" s="221"/>
      <c r="BH725" s="221"/>
      <c r="BI725" s="221"/>
      <c r="BJ725" s="221"/>
      <c r="BK725" s="221"/>
      <c r="BL725" s="221"/>
    </row>
    <row r="726" spans="1:64" ht="12" hidden="1" customHeight="1" outlineLevel="1">
      <c r="A726" s="9"/>
      <c r="B726" s="9"/>
      <c r="C726" s="9"/>
      <c r="D726" s="270">
        <f>Asset28</f>
        <v>0</v>
      </c>
      <c r="E726" s="9"/>
      <c r="F726" s="9"/>
      <c r="G726" s="9"/>
      <c r="H726" s="111"/>
      <c r="I726" s="111"/>
      <c r="J726" s="111"/>
      <c r="K726" s="111"/>
      <c r="L726" s="111">
        <f>IF(L$666&gt;0, IF(M$666=0, 'Adjustment for previous period'!$G103, 0), 0)</f>
        <v>0</v>
      </c>
      <c r="M726" s="111">
        <f>IF(M$666&gt;0, IF(N$666=0, 'Adjustment for previous period'!$G103, 0), 0)</f>
        <v>0</v>
      </c>
      <c r="N726" s="111">
        <f>IF(N$666&gt;0, IF(O$666=0, 'Adjustment for previous period'!$G103, 0), 0)</f>
        <v>0</v>
      </c>
      <c r="O726" s="111">
        <f>IF(O$666&gt;0, IF(P$666=0, 'Adjustment for previous period'!$G103, 0), 0)</f>
        <v>0</v>
      </c>
      <c r="P726" s="111">
        <f>IF(P$666&gt;0, IF(Q$666=0, 'Adjustment for previous period'!$G103, 0), 0)</f>
        <v>0</v>
      </c>
      <c r="Q726" s="111">
        <f>IF(Q$666&gt;0, IF(R$666=0, 'Adjustment for previous period'!$G103, 0), 0)</f>
        <v>0</v>
      </c>
      <c r="R726" s="9"/>
      <c r="S726" s="12"/>
      <c r="T726" s="12"/>
      <c r="U726" s="12"/>
      <c r="V726" s="12"/>
      <c r="W726" s="12"/>
      <c r="X726" s="12"/>
      <c r="Y726" s="12"/>
      <c r="Z726" s="12"/>
      <c r="AA726" s="221"/>
      <c r="AB726" s="221"/>
      <c r="AC726" s="221"/>
      <c r="AD726" s="221"/>
      <c r="AE726" s="221"/>
      <c r="AF726" s="221"/>
      <c r="AG726" s="221"/>
      <c r="AH726" s="221"/>
      <c r="AI726" s="221"/>
      <c r="AJ726" s="221"/>
      <c r="AK726" s="221"/>
      <c r="AL726" s="221"/>
      <c r="AM726" s="221"/>
      <c r="AN726" s="221"/>
      <c r="AO726" s="221"/>
      <c r="AP726" s="221"/>
      <c r="AQ726" s="221"/>
      <c r="AR726" s="221"/>
      <c r="AS726" s="221"/>
      <c r="AT726" s="221"/>
      <c r="AU726" s="221"/>
      <c r="AV726" s="221"/>
      <c r="AW726" s="221"/>
      <c r="AX726" s="221"/>
      <c r="AY726" s="221"/>
      <c r="AZ726" s="221"/>
      <c r="BA726" s="221"/>
      <c r="BB726" s="221"/>
      <c r="BC726" s="221"/>
      <c r="BD726" s="221"/>
      <c r="BE726" s="221"/>
      <c r="BF726" s="221"/>
      <c r="BG726" s="221"/>
      <c r="BH726" s="221"/>
      <c r="BI726" s="221"/>
      <c r="BJ726" s="221"/>
      <c r="BK726" s="221"/>
      <c r="BL726" s="221"/>
    </row>
    <row r="727" spans="1:64" ht="12" hidden="1" customHeight="1" outlineLevel="1">
      <c r="A727" s="9"/>
      <c r="B727" s="9"/>
      <c r="C727" s="9"/>
      <c r="D727" s="270">
        <f>Asset29</f>
        <v>0</v>
      </c>
      <c r="E727" s="9"/>
      <c r="F727" s="9"/>
      <c r="G727" s="9"/>
      <c r="H727" s="111"/>
      <c r="I727" s="111"/>
      <c r="J727" s="111"/>
      <c r="K727" s="111"/>
      <c r="L727" s="111">
        <f>IF(L$666&gt;0, IF(M$666=0, 'Adjustment for previous period'!$G104, 0), 0)</f>
        <v>0</v>
      </c>
      <c r="M727" s="111">
        <f>IF(M$666&gt;0, IF(N$666=0, 'Adjustment for previous period'!$G104, 0), 0)</f>
        <v>0</v>
      </c>
      <c r="N727" s="111">
        <f>IF(N$666&gt;0, IF(O$666=0, 'Adjustment for previous period'!$G104, 0), 0)</f>
        <v>0</v>
      </c>
      <c r="O727" s="111">
        <f>IF(O$666&gt;0, IF(P$666=0, 'Adjustment for previous period'!$G104, 0), 0)</f>
        <v>0</v>
      </c>
      <c r="P727" s="111">
        <f>IF(P$666&gt;0, IF(Q$666=0, 'Adjustment for previous period'!$G104, 0), 0)</f>
        <v>0</v>
      </c>
      <c r="Q727" s="111">
        <f>IF(Q$666&gt;0, IF(R$666=0, 'Adjustment for previous period'!$G104, 0), 0)</f>
        <v>0</v>
      </c>
      <c r="R727" s="9"/>
      <c r="S727" s="12"/>
      <c r="T727" s="12"/>
      <c r="U727" s="12"/>
      <c r="V727" s="12"/>
      <c r="W727" s="12"/>
      <c r="X727" s="12"/>
      <c r="Y727" s="12"/>
      <c r="Z727" s="12"/>
      <c r="AA727" s="221"/>
      <c r="AB727" s="221"/>
      <c r="AC727" s="221"/>
      <c r="AD727" s="221"/>
      <c r="AE727" s="221"/>
      <c r="AF727" s="221"/>
      <c r="AG727" s="221"/>
      <c r="AH727" s="221"/>
      <c r="AI727" s="221"/>
      <c r="AJ727" s="221"/>
      <c r="AK727" s="221"/>
      <c r="AL727" s="221"/>
      <c r="AM727" s="221"/>
      <c r="AN727" s="221"/>
      <c r="AO727" s="221"/>
      <c r="AP727" s="221"/>
      <c r="AQ727" s="221"/>
      <c r="AR727" s="221"/>
      <c r="AS727" s="221"/>
      <c r="AT727" s="221"/>
      <c r="AU727" s="221"/>
      <c r="AV727" s="221"/>
      <c r="AW727" s="221"/>
      <c r="AX727" s="221"/>
      <c r="AY727" s="221"/>
      <c r="AZ727" s="221"/>
      <c r="BA727" s="221"/>
      <c r="BB727" s="221"/>
      <c r="BC727" s="221"/>
      <c r="BD727" s="221"/>
      <c r="BE727" s="221"/>
      <c r="BF727" s="221"/>
      <c r="BG727" s="221"/>
      <c r="BH727" s="221"/>
      <c r="BI727" s="221"/>
      <c r="BJ727" s="221"/>
      <c r="BK727" s="221"/>
      <c r="BL727" s="221"/>
    </row>
    <row r="728" spans="1:64" ht="12" hidden="1" customHeight="1" outlineLevel="1">
      <c r="A728" s="9"/>
      <c r="B728" s="9"/>
      <c r="C728" s="9"/>
      <c r="D728" s="270">
        <f>Asset30</f>
        <v>0</v>
      </c>
      <c r="E728" s="9"/>
      <c r="F728" s="9"/>
      <c r="G728" s="9"/>
      <c r="H728" s="111"/>
      <c r="I728" s="111"/>
      <c r="J728" s="111"/>
      <c r="K728" s="111"/>
      <c r="L728" s="111">
        <f>IF(L$666&gt;0, IF(M$666=0, 'Adjustment for previous period'!$G105, 0), 0)</f>
        <v>0</v>
      </c>
      <c r="M728" s="111">
        <f>IF(M$666&gt;0, IF(N$666=0, 'Adjustment for previous period'!$G105, 0), 0)</f>
        <v>0</v>
      </c>
      <c r="N728" s="111">
        <f>IF(N$666&gt;0, IF(O$666=0, 'Adjustment for previous period'!$G105, 0), 0)</f>
        <v>0</v>
      </c>
      <c r="O728" s="111">
        <f>IF(O$666&gt;0, IF(P$666=0, 'Adjustment for previous period'!$G105, 0), 0)</f>
        <v>0</v>
      </c>
      <c r="P728" s="111">
        <f>IF(P$666&gt;0, IF(Q$666=0, 'Adjustment for previous period'!$G105, 0), 0)</f>
        <v>0</v>
      </c>
      <c r="Q728" s="111">
        <f>IF(Q$666&gt;0, IF(R$666=0, 'Adjustment for previous period'!$G105, 0), 0)</f>
        <v>0</v>
      </c>
      <c r="R728" s="9"/>
      <c r="S728" s="12"/>
      <c r="T728" s="12"/>
      <c r="U728" s="12"/>
      <c r="V728" s="12"/>
      <c r="W728" s="12"/>
      <c r="X728" s="12"/>
      <c r="Y728" s="12"/>
      <c r="Z728" s="12"/>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221"/>
      <c r="BE728" s="221"/>
      <c r="BF728" s="221"/>
      <c r="BG728" s="221"/>
      <c r="BH728" s="221"/>
      <c r="BI728" s="221"/>
      <c r="BJ728" s="221"/>
      <c r="BK728" s="221"/>
      <c r="BL728" s="221"/>
    </row>
    <row r="729" spans="1:64" ht="12" customHeight="1" collapsed="1">
      <c r="A729" s="9"/>
      <c r="B729" s="9"/>
      <c r="C729" s="9"/>
      <c r="D729" s="9"/>
      <c r="E729" s="9"/>
      <c r="F729" s="9"/>
      <c r="G729" s="9"/>
      <c r="H729" s="9"/>
      <c r="I729" s="9"/>
      <c r="J729" s="9"/>
      <c r="K729" s="9"/>
      <c r="L729" s="9"/>
      <c r="M729" s="9"/>
      <c r="N729" s="12"/>
      <c r="O729" s="9"/>
      <c r="P729" s="9"/>
      <c r="Q729" s="9"/>
      <c r="R729" s="9"/>
      <c r="S729" s="12"/>
      <c r="T729" s="12"/>
      <c r="U729" s="12"/>
      <c r="V729" s="12"/>
      <c r="W729" s="12"/>
      <c r="X729" s="12"/>
      <c r="Y729" s="12"/>
      <c r="Z729" s="12"/>
      <c r="AA729" s="221"/>
      <c r="AB729" s="221"/>
      <c r="AC729" s="221"/>
      <c r="AD729" s="221"/>
      <c r="AE729" s="221"/>
      <c r="AF729" s="221"/>
      <c r="AG729" s="221"/>
      <c r="AH729" s="221"/>
      <c r="AI729" s="221"/>
      <c r="AJ729" s="221"/>
      <c r="AK729" s="221"/>
      <c r="AL729" s="221"/>
      <c r="AM729" s="221"/>
      <c r="AN729" s="221"/>
      <c r="AO729" s="221"/>
      <c r="AP729" s="221"/>
      <c r="AQ729" s="221"/>
      <c r="AR729" s="221"/>
      <c r="AS729" s="221"/>
      <c r="AT729" s="221"/>
      <c r="AU729" s="221"/>
      <c r="AV729" s="221"/>
      <c r="AW729" s="221"/>
      <c r="AX729" s="221"/>
      <c r="AY729" s="221"/>
      <c r="AZ729" s="221"/>
      <c r="BA729" s="221"/>
      <c r="BB729" s="221"/>
      <c r="BC729" s="221"/>
      <c r="BD729" s="221"/>
      <c r="BE729" s="221"/>
      <c r="BF729" s="221"/>
      <c r="BG729" s="221"/>
      <c r="BH729" s="221"/>
      <c r="BI729" s="221"/>
      <c r="BJ729" s="221"/>
      <c r="BK729" s="221"/>
      <c r="BL729" s="221"/>
    </row>
    <row r="730" spans="1:64" ht="12" customHeight="1">
      <c r="A730" s="9"/>
      <c r="B730" s="12"/>
      <c r="C730" s="90" t="s">
        <v>55</v>
      </c>
      <c r="D730" s="12"/>
      <c r="E730" s="12"/>
      <c r="F730" s="12"/>
      <c r="G730" s="114"/>
      <c r="H730" s="118"/>
      <c r="I730" s="118"/>
      <c r="J730" s="118"/>
      <c r="K730" s="118"/>
      <c r="L730" s="118">
        <f t="shared" ref="L730:Q730" si="67">SUM(L731:L760)</f>
        <v>0</v>
      </c>
      <c r="M730" s="118">
        <f t="shared" si="67"/>
        <v>3.8789853185145891</v>
      </c>
      <c r="N730" s="118">
        <f t="shared" si="67"/>
        <v>0</v>
      </c>
      <c r="O730" s="118">
        <f t="shared" si="67"/>
        <v>0</v>
      </c>
      <c r="P730" s="118">
        <f t="shared" si="67"/>
        <v>0</v>
      </c>
      <c r="Q730" s="118">
        <f t="shared" si="67"/>
        <v>0</v>
      </c>
      <c r="R730" s="9"/>
      <c r="S730" s="12"/>
      <c r="T730" s="12"/>
      <c r="U730" s="12"/>
      <c r="V730" s="12"/>
      <c r="W730" s="12"/>
      <c r="X730" s="12"/>
      <c r="Y730" s="12"/>
      <c r="Z730" s="12"/>
      <c r="AA730" s="221"/>
      <c r="AB730" s="221"/>
      <c r="AC730" s="221"/>
      <c r="AD730" s="221"/>
      <c r="AE730" s="221"/>
      <c r="AF730" s="221"/>
      <c r="AG730" s="221"/>
      <c r="AH730" s="221"/>
      <c r="AI730" s="221"/>
      <c r="AJ730" s="221"/>
      <c r="AK730" s="221"/>
      <c r="AL730" s="221"/>
      <c r="AM730" s="221"/>
      <c r="AN730" s="221"/>
      <c r="AO730" s="221"/>
      <c r="AP730" s="221"/>
      <c r="AQ730" s="221"/>
      <c r="AR730" s="221"/>
      <c r="AS730" s="221"/>
      <c r="AT730" s="221"/>
      <c r="AU730" s="221"/>
      <c r="AV730" s="221"/>
      <c r="AW730" s="221"/>
      <c r="AX730" s="221"/>
      <c r="AY730" s="221"/>
      <c r="AZ730" s="221"/>
      <c r="BA730" s="221"/>
      <c r="BB730" s="221"/>
      <c r="BC730" s="221"/>
      <c r="BD730" s="221"/>
      <c r="BE730" s="221"/>
      <c r="BF730" s="221"/>
      <c r="BG730" s="221"/>
      <c r="BH730" s="221"/>
      <c r="BI730" s="221"/>
      <c r="BJ730" s="221"/>
      <c r="BK730" s="221"/>
      <c r="BL730" s="221"/>
    </row>
    <row r="731" spans="1:64" ht="12" hidden="1" customHeight="1" outlineLevel="1">
      <c r="A731" s="9"/>
      <c r="B731" s="9"/>
      <c r="C731" s="9"/>
      <c r="D731" s="270" t="str">
        <f>Asset1</f>
        <v>Secondary</v>
      </c>
      <c r="E731" s="9"/>
      <c r="F731" s="9"/>
      <c r="G731" s="9"/>
      <c r="H731" s="111"/>
      <c r="I731" s="111"/>
      <c r="J731" s="111"/>
      <c r="K731" s="111"/>
      <c r="L731" s="111">
        <f>IF(M$666=0, 'Adjustment for previous period'!L109, 0)</f>
        <v>0</v>
      </c>
      <c r="M731" s="111">
        <f>IF(N$666=0, 'Adjustment for previous period'!M109, 0)</f>
        <v>-5.3668674783725088</v>
      </c>
      <c r="N731" s="111">
        <f>IF(O$666=0, 'Adjustment for previous period'!N109, 0)</f>
        <v>0</v>
      </c>
      <c r="O731" s="111">
        <f>IF(P$666=0, 'Adjustment for previous period'!O109, 0)</f>
        <v>0</v>
      </c>
      <c r="P731" s="111">
        <f>IF(Q$666=0, 'Adjustment for previous period'!P109, 0)</f>
        <v>0</v>
      </c>
      <c r="Q731" s="111">
        <f>IF(R$666=0, 'Adjustment for previous period'!Q109, 0)</f>
        <v>0</v>
      </c>
      <c r="R731" s="9"/>
      <c r="S731" s="12"/>
      <c r="T731" s="12"/>
      <c r="U731" s="12"/>
      <c r="V731" s="12"/>
      <c r="W731" s="12"/>
      <c r="X731" s="12"/>
      <c r="Y731" s="12"/>
      <c r="Z731" s="12"/>
      <c r="AA731" s="221"/>
      <c r="AB731" s="221"/>
      <c r="AC731" s="221"/>
      <c r="AD731" s="221"/>
      <c r="AE731" s="221"/>
      <c r="AF731" s="221"/>
      <c r="AG731" s="221"/>
      <c r="AH731" s="221"/>
      <c r="AI731" s="221"/>
      <c r="AJ731" s="221"/>
      <c r="AK731" s="221"/>
      <c r="AL731" s="221"/>
      <c r="AM731" s="221"/>
      <c r="AN731" s="221"/>
      <c r="AO731" s="221"/>
      <c r="AP731" s="221"/>
      <c r="AQ731" s="221"/>
      <c r="AR731" s="221"/>
      <c r="AS731" s="221"/>
      <c r="AT731" s="221"/>
      <c r="AU731" s="221"/>
      <c r="AV731" s="221"/>
      <c r="AW731" s="221"/>
      <c r="AX731" s="221"/>
      <c r="AY731" s="221"/>
      <c r="AZ731" s="221"/>
      <c r="BA731" s="221"/>
      <c r="BB731" s="221"/>
      <c r="BC731" s="221"/>
      <c r="BD731" s="221"/>
      <c r="BE731" s="221"/>
      <c r="BF731" s="221"/>
      <c r="BG731" s="221"/>
      <c r="BH731" s="221"/>
      <c r="BI731" s="221"/>
      <c r="BJ731" s="221"/>
      <c r="BK731" s="221"/>
      <c r="BL731" s="221"/>
    </row>
    <row r="732" spans="1:64" hidden="1" outlineLevel="1">
      <c r="A732" s="9"/>
      <c r="B732" s="9"/>
      <c r="C732" s="9"/>
      <c r="D732" s="270" t="str">
        <f>Asset2</f>
        <v>Switchgear</v>
      </c>
      <c r="E732" s="9"/>
      <c r="F732" s="9"/>
      <c r="G732" s="9"/>
      <c r="H732" s="111"/>
      <c r="I732" s="111"/>
      <c r="J732" s="111"/>
      <c r="K732" s="111"/>
      <c r="L732" s="111">
        <f>IF(M$666=0, 'Adjustment for previous period'!L111, 0)</f>
        <v>0</v>
      </c>
      <c r="M732" s="111">
        <f>IF(N$666=0, 'Adjustment for previous period'!M111, 0)</f>
        <v>8.9460908681487492</v>
      </c>
      <c r="N732" s="111">
        <f>IF(O$666=0, 'Adjustment for previous period'!N111, 0)</f>
        <v>0</v>
      </c>
      <c r="O732" s="111">
        <f>IF(P$666=0, 'Adjustment for previous period'!O111, 0)</f>
        <v>0</v>
      </c>
      <c r="P732" s="111">
        <f>IF(Q$666=0, 'Adjustment for previous period'!P111, 0)</f>
        <v>0</v>
      </c>
      <c r="Q732" s="111">
        <f>IF(R$666=0, 'Adjustment for previous period'!Q111, 0)</f>
        <v>0</v>
      </c>
      <c r="R732" s="29"/>
      <c r="S732" s="100"/>
      <c r="T732" s="100"/>
      <c r="U732" s="100"/>
      <c r="V732" s="100"/>
      <c r="W732" s="100"/>
      <c r="X732" s="100"/>
      <c r="Y732" s="100"/>
      <c r="Z732" s="100"/>
      <c r="AA732" s="228"/>
      <c r="AB732" s="228"/>
      <c r="AC732" s="228"/>
      <c r="AD732" s="228"/>
      <c r="AE732" s="228"/>
      <c r="AF732" s="228"/>
      <c r="AG732" s="228"/>
      <c r="AH732" s="228"/>
      <c r="AI732" s="228"/>
      <c r="AJ732" s="228"/>
      <c r="AK732" s="228"/>
      <c r="AL732" s="228"/>
      <c r="AM732" s="228"/>
      <c r="AN732" s="228"/>
      <c r="AO732" s="228"/>
      <c r="AP732" s="228"/>
      <c r="AQ732" s="228"/>
      <c r="AR732" s="228"/>
      <c r="AS732" s="228"/>
      <c r="AT732" s="228"/>
      <c r="AU732" s="228"/>
      <c r="AV732" s="228"/>
      <c r="AW732" s="228"/>
      <c r="AX732" s="228"/>
      <c r="AY732" s="228"/>
      <c r="AZ732" s="228"/>
      <c r="BA732" s="228"/>
      <c r="BB732" s="228"/>
      <c r="BC732" s="228"/>
      <c r="BD732" s="228"/>
      <c r="BE732" s="228"/>
      <c r="BF732" s="228"/>
      <c r="BG732" s="228"/>
      <c r="BH732" s="228"/>
      <c r="BI732" s="228"/>
      <c r="BJ732" s="228"/>
      <c r="BK732" s="221"/>
      <c r="BL732" s="221"/>
    </row>
    <row r="733" spans="1:64" ht="12" hidden="1" customHeight="1" outlineLevel="1">
      <c r="A733" s="9"/>
      <c r="B733" s="9"/>
      <c r="C733" s="9"/>
      <c r="D733" s="270" t="str">
        <f>Asset3</f>
        <v>Transformers</v>
      </c>
      <c r="E733" s="9"/>
      <c r="F733" s="9"/>
      <c r="G733" s="9"/>
      <c r="H733" s="111"/>
      <c r="I733" s="111"/>
      <c r="J733" s="111"/>
      <c r="K733" s="111"/>
      <c r="L733" s="111">
        <f>IF(M$666=0, 'Adjustment for previous period'!L113, 0)</f>
        <v>0</v>
      </c>
      <c r="M733" s="111">
        <f>IF(N$666=0, 'Adjustment for previous period'!M113, 0)</f>
        <v>1.3697207048714408</v>
      </c>
      <c r="N733" s="111">
        <f>IF(O$666=0, 'Adjustment for previous period'!N113, 0)</f>
        <v>0</v>
      </c>
      <c r="O733" s="111">
        <f>IF(P$666=0, 'Adjustment for previous period'!O113, 0)</f>
        <v>0</v>
      </c>
      <c r="P733" s="111">
        <f>IF(Q$666=0, 'Adjustment for previous period'!P113, 0)</f>
        <v>0</v>
      </c>
      <c r="Q733" s="111">
        <f>IF(R$666=0, 'Adjustment for previous period'!Q113, 0)</f>
        <v>0</v>
      </c>
      <c r="R733" s="9"/>
      <c r="S733" s="12"/>
      <c r="T733" s="12"/>
      <c r="U733" s="12"/>
      <c r="V733" s="12"/>
      <c r="W733" s="12"/>
      <c r="X733" s="12"/>
      <c r="Y733" s="12"/>
      <c r="Z733" s="12"/>
      <c r="AA733" s="221"/>
      <c r="AB733" s="221"/>
      <c r="AC733" s="221"/>
      <c r="AD733" s="221"/>
      <c r="AE733" s="221"/>
      <c r="AF733" s="221"/>
      <c r="AG733" s="221"/>
      <c r="AH733" s="221"/>
      <c r="AI733" s="221"/>
      <c r="AJ733" s="221"/>
      <c r="AK733" s="221"/>
      <c r="AL733" s="221"/>
      <c r="AM733" s="221"/>
      <c r="AN733" s="221"/>
      <c r="AO733" s="221"/>
      <c r="AP733" s="221"/>
      <c r="AQ733" s="221"/>
      <c r="AR733" s="221"/>
      <c r="AS733" s="221"/>
      <c r="AT733" s="221"/>
      <c r="AU733" s="221"/>
      <c r="AV733" s="221"/>
      <c r="AW733" s="221"/>
      <c r="AX733" s="221"/>
      <c r="AY733" s="221"/>
      <c r="AZ733" s="221"/>
      <c r="BA733" s="221"/>
      <c r="BB733" s="221"/>
      <c r="BC733" s="221"/>
      <c r="BD733" s="221"/>
      <c r="BE733" s="221"/>
      <c r="BF733" s="221"/>
      <c r="BG733" s="221"/>
      <c r="BH733" s="221"/>
      <c r="BI733" s="221"/>
      <c r="BJ733" s="221"/>
      <c r="BK733" s="221"/>
      <c r="BL733" s="221"/>
    </row>
    <row r="734" spans="1:64" ht="12" hidden="1" customHeight="1" outlineLevel="1">
      <c r="A734" s="9"/>
      <c r="B734" s="9"/>
      <c r="C734" s="9"/>
      <c r="D734" s="270" t="str">
        <f>Asset4</f>
        <v>Reactive</v>
      </c>
      <c r="E734" s="9"/>
      <c r="F734" s="9"/>
      <c r="G734" s="9"/>
      <c r="H734" s="111"/>
      <c r="I734" s="111"/>
      <c r="J734" s="111"/>
      <c r="K734" s="111"/>
      <c r="L734" s="111">
        <f>IF(M$666=0, 'Adjustment for previous period'!L115, 0)</f>
        <v>0</v>
      </c>
      <c r="M734" s="111">
        <f>IF(N$666=0, 'Adjustment for previous period'!M115, 0)</f>
        <v>3.5117004476425275E-2</v>
      </c>
      <c r="N734" s="111">
        <f>IF(O$666=0, 'Adjustment for previous period'!N115, 0)</f>
        <v>0</v>
      </c>
      <c r="O734" s="111">
        <f>IF(P$666=0, 'Adjustment for previous period'!O115, 0)</f>
        <v>0</v>
      </c>
      <c r="P734" s="111">
        <f>IF(Q$666=0, 'Adjustment for previous period'!P115, 0)</f>
        <v>0</v>
      </c>
      <c r="Q734" s="111">
        <f>IF(R$666=0, 'Adjustment for previous period'!Q115, 0)</f>
        <v>0</v>
      </c>
      <c r="R734" s="9"/>
      <c r="S734" s="12"/>
      <c r="T734" s="12"/>
      <c r="U734" s="12"/>
      <c r="V734" s="12"/>
      <c r="W734" s="12"/>
      <c r="X734" s="12"/>
      <c r="Y734" s="12"/>
      <c r="Z734" s="12"/>
      <c r="AA734" s="221"/>
      <c r="AB734" s="221"/>
      <c r="AC734" s="221"/>
      <c r="AD734" s="221"/>
      <c r="AE734" s="221"/>
      <c r="AF734" s="221"/>
      <c r="AG734" s="221"/>
      <c r="AH734" s="221"/>
      <c r="AI734" s="221"/>
      <c r="AJ734" s="221"/>
      <c r="AK734" s="221"/>
      <c r="AL734" s="221"/>
      <c r="AM734" s="221"/>
      <c r="AN734" s="221"/>
      <c r="AO734" s="221"/>
      <c r="AP734" s="221"/>
      <c r="AQ734" s="221"/>
      <c r="AR734" s="221"/>
      <c r="AS734" s="221"/>
      <c r="AT734" s="221"/>
      <c r="AU734" s="221"/>
      <c r="AV734" s="221"/>
      <c r="AW734" s="221"/>
      <c r="AX734" s="221"/>
      <c r="AY734" s="221"/>
      <c r="AZ734" s="221"/>
      <c r="BA734" s="221"/>
      <c r="BB734" s="221"/>
      <c r="BC734" s="221"/>
      <c r="BD734" s="221"/>
      <c r="BE734" s="221"/>
      <c r="BF734" s="221"/>
      <c r="BG734" s="221"/>
      <c r="BH734" s="221"/>
      <c r="BI734" s="221"/>
      <c r="BJ734" s="221"/>
      <c r="BK734" s="221"/>
      <c r="BL734" s="221"/>
    </row>
    <row r="735" spans="1:64" ht="12" hidden="1" customHeight="1" outlineLevel="1">
      <c r="A735" s="9"/>
      <c r="B735" s="9"/>
      <c r="C735" s="9"/>
      <c r="D735" s="270" t="str">
        <f>Asset5</f>
        <v>Towers and Conductor</v>
      </c>
      <c r="E735" s="9"/>
      <c r="F735" s="9"/>
      <c r="G735" s="9"/>
      <c r="H735" s="111"/>
      <c r="I735" s="111"/>
      <c r="J735" s="111"/>
      <c r="K735" s="111"/>
      <c r="L735" s="111">
        <f>IF(M$666=0, 'Adjustment for previous period'!L117, 0)</f>
        <v>0</v>
      </c>
      <c r="M735" s="111">
        <f>IF(N$666=0, 'Adjustment for previous period'!M117, 0)</f>
        <v>-3.106855245276972</v>
      </c>
      <c r="N735" s="111">
        <f>IF(O$666=0, 'Adjustment for previous period'!N117, 0)</f>
        <v>0</v>
      </c>
      <c r="O735" s="111">
        <f>IF(P$666=0, 'Adjustment for previous period'!O117, 0)</f>
        <v>0</v>
      </c>
      <c r="P735" s="111">
        <f>IF(Q$666=0, 'Adjustment for previous period'!P117, 0)</f>
        <v>0</v>
      </c>
      <c r="Q735" s="111">
        <f>IF(R$666=0, 'Adjustment for previous period'!Q117, 0)</f>
        <v>0</v>
      </c>
      <c r="R735" s="9"/>
      <c r="S735" s="12"/>
      <c r="T735" s="12"/>
      <c r="U735" s="12"/>
      <c r="V735" s="12"/>
      <c r="W735" s="12"/>
      <c r="X735" s="12"/>
      <c r="Y735" s="12"/>
      <c r="Z735" s="12"/>
      <c r="AA735" s="221"/>
      <c r="AB735" s="221"/>
      <c r="AC735" s="221"/>
      <c r="AD735" s="221"/>
      <c r="AE735" s="221"/>
      <c r="AF735" s="221"/>
      <c r="AG735" s="221"/>
      <c r="AH735" s="221"/>
      <c r="AI735" s="221"/>
      <c r="AJ735" s="221"/>
      <c r="AK735" s="221"/>
      <c r="AL735" s="221"/>
      <c r="AM735" s="221"/>
      <c r="AN735" s="221"/>
      <c r="AO735" s="221"/>
      <c r="AP735" s="221"/>
      <c r="AQ735" s="221"/>
      <c r="AR735" s="221"/>
      <c r="AS735" s="221"/>
      <c r="AT735" s="221"/>
      <c r="AU735" s="221"/>
      <c r="AV735" s="221"/>
      <c r="AW735" s="221"/>
      <c r="AX735" s="221"/>
      <c r="AY735" s="221"/>
      <c r="AZ735" s="221"/>
      <c r="BA735" s="221"/>
      <c r="BB735" s="221"/>
      <c r="BC735" s="221"/>
      <c r="BD735" s="221"/>
      <c r="BE735" s="221"/>
      <c r="BF735" s="221"/>
      <c r="BG735" s="221"/>
      <c r="BH735" s="221"/>
      <c r="BI735" s="221"/>
      <c r="BJ735" s="221"/>
      <c r="BK735" s="221"/>
      <c r="BL735" s="221"/>
    </row>
    <row r="736" spans="1:64" hidden="1" outlineLevel="1">
      <c r="A736" s="9"/>
      <c r="B736" s="9"/>
      <c r="C736" s="9"/>
      <c r="D736" s="270" t="str">
        <f>Asset6</f>
        <v>Establishment</v>
      </c>
      <c r="E736" s="9"/>
      <c r="F736" s="9"/>
      <c r="G736" s="9"/>
      <c r="H736" s="111"/>
      <c r="I736" s="111"/>
      <c r="J736" s="111"/>
      <c r="K736" s="111"/>
      <c r="L736" s="111">
        <f>IF(M$666=0, 'Adjustment for previous period'!L119, 0)</f>
        <v>0</v>
      </c>
      <c r="M736" s="111">
        <f>IF(N$666=0, 'Adjustment for previous period'!M119, 0)</f>
        <v>3.8602897535373479</v>
      </c>
      <c r="N736" s="111">
        <f>IF(O$666=0, 'Adjustment for previous period'!N119, 0)</f>
        <v>0</v>
      </c>
      <c r="O736" s="111">
        <f>IF(P$666=0, 'Adjustment for previous period'!O119, 0)</f>
        <v>0</v>
      </c>
      <c r="P736" s="111">
        <f>IF(Q$666=0, 'Adjustment for previous period'!P119, 0)</f>
        <v>0</v>
      </c>
      <c r="Q736" s="111">
        <f>IF(R$666=0, 'Adjustment for previous period'!Q119, 0)</f>
        <v>0</v>
      </c>
      <c r="R736" s="9"/>
      <c r="S736" s="12"/>
      <c r="T736" s="12"/>
      <c r="U736" s="12"/>
      <c r="V736" s="12"/>
      <c r="W736" s="12"/>
      <c r="X736" s="12"/>
      <c r="Y736" s="12"/>
      <c r="Z736" s="12"/>
      <c r="AA736" s="221"/>
      <c r="AB736" s="221"/>
      <c r="AC736" s="221"/>
      <c r="AD736" s="221"/>
      <c r="AE736" s="221"/>
      <c r="AF736" s="221"/>
      <c r="AG736" s="221"/>
      <c r="AH736" s="221"/>
      <c r="AI736" s="221"/>
      <c r="AJ736" s="221"/>
      <c r="AK736" s="221"/>
      <c r="AL736" s="221"/>
      <c r="AM736" s="221"/>
      <c r="AN736" s="221"/>
      <c r="AO736" s="221"/>
      <c r="AP736" s="221"/>
      <c r="AQ736" s="221"/>
      <c r="AR736" s="221"/>
      <c r="AS736" s="221"/>
      <c r="AT736" s="221"/>
      <c r="AU736" s="221"/>
      <c r="AV736" s="221"/>
      <c r="AW736" s="221"/>
      <c r="AX736" s="221"/>
      <c r="AY736" s="221"/>
      <c r="AZ736" s="221"/>
      <c r="BA736" s="221"/>
      <c r="BB736" s="221"/>
      <c r="BC736" s="221"/>
      <c r="BD736" s="221"/>
      <c r="BE736" s="221"/>
      <c r="BF736" s="221"/>
      <c r="BG736" s="221"/>
      <c r="BH736" s="221"/>
      <c r="BI736" s="221"/>
      <c r="BJ736" s="221"/>
      <c r="BK736" s="221"/>
      <c r="BL736" s="221"/>
    </row>
    <row r="737" spans="1:64" hidden="1" outlineLevel="1">
      <c r="A737" s="9"/>
      <c r="B737" s="9"/>
      <c r="C737" s="9"/>
      <c r="D737" s="270" t="str">
        <f>Asset7</f>
        <v>Communications</v>
      </c>
      <c r="E737" s="9"/>
      <c r="F737" s="9"/>
      <c r="G737" s="9"/>
      <c r="H737" s="111"/>
      <c r="I737" s="111"/>
      <c r="J737" s="111"/>
      <c r="K737" s="111"/>
      <c r="L737" s="111">
        <f>IF(M$666=0, 'Adjustment for previous period'!L121, 0)</f>
        <v>0</v>
      </c>
      <c r="M737" s="111">
        <f>IF(N$666=0, 'Adjustment for previous period'!M121, 0)</f>
        <v>-0.52797846784343727</v>
      </c>
      <c r="N737" s="111">
        <f>IF(O$666=0, 'Adjustment for previous period'!N121, 0)</f>
        <v>0</v>
      </c>
      <c r="O737" s="111">
        <f>IF(P$666=0, 'Adjustment for previous period'!O121, 0)</f>
        <v>0</v>
      </c>
      <c r="P737" s="111">
        <f>IF(Q$666=0, 'Adjustment for previous period'!P121, 0)</f>
        <v>0</v>
      </c>
      <c r="Q737" s="111">
        <f>IF(R$666=0, 'Adjustment for previous period'!Q121, 0)</f>
        <v>0</v>
      </c>
      <c r="R737" s="9"/>
      <c r="S737" s="9"/>
      <c r="T737" s="9"/>
      <c r="U737" s="9"/>
      <c r="V737" s="9"/>
      <c r="W737" s="9"/>
      <c r="X737" s="9"/>
      <c r="Y737" s="9"/>
      <c r="Z737" s="9"/>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s="198"/>
      <c r="BH737" s="198"/>
      <c r="BI737" s="198"/>
      <c r="BJ737" s="198"/>
      <c r="BK737" s="198"/>
      <c r="BL737" s="198"/>
    </row>
    <row r="738" spans="1:64" hidden="1" outlineLevel="1">
      <c r="A738" s="9"/>
      <c r="B738" s="9"/>
      <c r="C738" s="9"/>
      <c r="D738" s="270" t="str">
        <f>Asset8</f>
        <v>Inventory</v>
      </c>
      <c r="E738" s="9"/>
      <c r="F738" s="9"/>
      <c r="G738" s="9"/>
      <c r="H738" s="111"/>
      <c r="I738" s="111"/>
      <c r="J738" s="111"/>
      <c r="K738" s="111"/>
      <c r="L738" s="111">
        <f>IF(M$666=0, 'Adjustment for previous period'!L123, 0)</f>
        <v>0</v>
      </c>
      <c r="M738" s="111">
        <f>IF(N$666=0, 'Adjustment for previous period'!M123, 0)</f>
        <v>0</v>
      </c>
      <c r="N738" s="111">
        <f>IF(O$666=0, 'Adjustment for previous period'!N123, 0)</f>
        <v>0</v>
      </c>
      <c r="O738" s="111">
        <f>IF(P$666=0, 'Adjustment for previous period'!O123, 0)</f>
        <v>0</v>
      </c>
      <c r="P738" s="111">
        <f>IF(Q$666=0, 'Adjustment for previous period'!P123, 0)</f>
        <v>0</v>
      </c>
      <c r="Q738" s="111">
        <f>IF(R$666=0, 'Adjustment for previous period'!Q123, 0)</f>
        <v>0</v>
      </c>
      <c r="R738" s="9"/>
      <c r="S738" s="9"/>
      <c r="T738" s="9"/>
      <c r="U738" s="9"/>
      <c r="V738" s="9"/>
      <c r="W738" s="9"/>
      <c r="X738" s="9"/>
      <c r="Y738" s="9"/>
      <c r="Z738" s="9"/>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s="198"/>
      <c r="BH738" s="198"/>
      <c r="BI738" s="198"/>
      <c r="BJ738" s="198"/>
      <c r="BK738" s="198"/>
      <c r="BL738" s="198"/>
    </row>
    <row r="739" spans="1:64" hidden="1" outlineLevel="1">
      <c r="A739" s="9"/>
      <c r="B739" s="9"/>
      <c r="C739" s="9"/>
      <c r="D739" s="270" t="str">
        <f>Asset9</f>
        <v>IT</v>
      </c>
      <c r="E739" s="9"/>
      <c r="F739" s="9"/>
      <c r="G739" s="9"/>
      <c r="H739" s="111"/>
      <c r="I739" s="111"/>
      <c r="J739" s="111"/>
      <c r="K739" s="111"/>
      <c r="L739" s="111">
        <f>IF(M$666=0, 'Adjustment for previous period'!L125, 0)</f>
        <v>0</v>
      </c>
      <c r="M739" s="111">
        <f>IF(N$666=0, 'Adjustment for previous period'!M125, 0)</f>
        <v>-1.1951236803953753</v>
      </c>
      <c r="N739" s="111">
        <f>IF(O$666=0, 'Adjustment for previous period'!N125, 0)</f>
        <v>0</v>
      </c>
      <c r="O739" s="111">
        <f>IF(P$666=0, 'Adjustment for previous period'!O125, 0)</f>
        <v>0</v>
      </c>
      <c r="P739" s="111">
        <f>IF(Q$666=0, 'Adjustment for previous period'!P125, 0)</f>
        <v>0</v>
      </c>
      <c r="Q739" s="111">
        <f>IF(R$666=0, 'Adjustment for previous period'!Q125, 0)</f>
        <v>0</v>
      </c>
      <c r="R739" s="9"/>
      <c r="S739" s="9"/>
      <c r="T739" s="9"/>
      <c r="U739" s="9"/>
      <c r="V739" s="9"/>
      <c r="W739" s="9"/>
      <c r="X739" s="9"/>
      <c r="Y739" s="9"/>
      <c r="Z739" s="9"/>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s="198"/>
      <c r="BH739" s="198"/>
      <c r="BI739" s="198"/>
      <c r="BJ739" s="198"/>
      <c r="BK739" s="198"/>
      <c r="BL739" s="198"/>
    </row>
    <row r="740" spans="1:64" hidden="1" outlineLevel="1">
      <c r="A740" s="9"/>
      <c r="B740" s="9"/>
      <c r="C740" s="9"/>
      <c r="D740" s="270" t="str">
        <f>Asset10</f>
        <v>Vehicles</v>
      </c>
      <c r="E740" s="9"/>
      <c r="F740" s="9"/>
      <c r="G740" s="9"/>
      <c r="H740" s="111"/>
      <c r="I740" s="111"/>
      <c r="J740" s="111"/>
      <c r="K740" s="111"/>
      <c r="L740" s="111">
        <f>IF(M$666=0, 'Adjustment for previous period'!L127, 0)</f>
        <v>0</v>
      </c>
      <c r="M740" s="111">
        <f>IF(N$666=0, 'Adjustment for previous period'!M127, 0)</f>
        <v>0.16212716011606962</v>
      </c>
      <c r="N740" s="111">
        <f>IF(O$666=0, 'Adjustment for previous period'!N127, 0)</f>
        <v>0</v>
      </c>
      <c r="O740" s="111">
        <f>IF(P$666=0, 'Adjustment for previous period'!O127, 0)</f>
        <v>0</v>
      </c>
      <c r="P740" s="111">
        <f>IF(Q$666=0, 'Adjustment for previous period'!P127, 0)</f>
        <v>0</v>
      </c>
      <c r="Q740" s="111">
        <f>IF(R$666=0, 'Adjustment for previous period'!Q127, 0)</f>
        <v>0</v>
      </c>
      <c r="R740" s="9"/>
      <c r="S740" s="9"/>
      <c r="T740" s="9"/>
      <c r="U740" s="9"/>
      <c r="V740" s="9"/>
      <c r="W740" s="9"/>
      <c r="X740" s="9"/>
      <c r="Y740" s="9"/>
      <c r="Z740" s="9"/>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198"/>
      <c r="BE740" s="198"/>
      <c r="BF740" s="198"/>
      <c r="BG740" s="198"/>
      <c r="BH740" s="198"/>
      <c r="BI740" s="198"/>
      <c r="BJ740" s="198"/>
      <c r="BK740" s="198"/>
      <c r="BL740" s="198"/>
    </row>
    <row r="741" spans="1:64" hidden="1" outlineLevel="1">
      <c r="A741" s="9"/>
      <c r="B741" s="9"/>
      <c r="C741" s="9"/>
      <c r="D741" s="270" t="str">
        <f>Asset11</f>
        <v>other</v>
      </c>
      <c r="E741" s="9"/>
      <c r="F741" s="9"/>
      <c r="G741" s="9"/>
      <c r="H741" s="111"/>
      <c r="I741" s="111"/>
      <c r="J741" s="111"/>
      <c r="K741" s="111"/>
      <c r="L741" s="111">
        <f>IF(M$666=0, 'Adjustment for previous period'!L129, 0)</f>
        <v>0</v>
      </c>
      <c r="M741" s="111">
        <f>IF(N$666=0, 'Adjustment for previous period'!M129, 0)</f>
        <v>-0.28143902206172511</v>
      </c>
      <c r="N741" s="111">
        <f>IF(O$666=0, 'Adjustment for previous period'!N129, 0)</f>
        <v>0</v>
      </c>
      <c r="O741" s="111">
        <f>IF(P$666=0, 'Adjustment for previous period'!O129, 0)</f>
        <v>0</v>
      </c>
      <c r="P741" s="111">
        <f>IF(Q$666=0, 'Adjustment for previous period'!P129, 0)</f>
        <v>0</v>
      </c>
      <c r="Q741" s="111">
        <f>IF(R$666=0, 'Adjustment for previous period'!Q129, 0)</f>
        <v>0</v>
      </c>
      <c r="R741" s="9"/>
      <c r="S741" s="9"/>
      <c r="T741" s="9"/>
      <c r="U741" s="9"/>
      <c r="V741" s="9"/>
      <c r="W741" s="9"/>
      <c r="X741" s="9"/>
      <c r="Y741" s="9"/>
      <c r="Z741" s="9"/>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s="198"/>
      <c r="BH741" s="198"/>
      <c r="BI741" s="198"/>
      <c r="BJ741" s="198"/>
      <c r="BK741" s="198"/>
      <c r="BL741" s="198"/>
    </row>
    <row r="742" spans="1:64" hidden="1" outlineLevel="1">
      <c r="A742" s="9"/>
      <c r="B742" s="9"/>
      <c r="C742" s="9"/>
      <c r="D742" s="270" t="str">
        <f>Asset12</f>
        <v>premises</v>
      </c>
      <c r="E742" s="9"/>
      <c r="F742" s="9"/>
      <c r="G742" s="9"/>
      <c r="H742" s="111"/>
      <c r="I742" s="111"/>
      <c r="J742" s="111"/>
      <c r="K742" s="111"/>
      <c r="L742" s="111">
        <f>IF(M$666=0, 'Adjustment for previous period'!L131, 0)</f>
        <v>0</v>
      </c>
      <c r="M742" s="111">
        <f>IF(N$666=0, 'Adjustment for previous period'!M131, 0)</f>
        <v>-1.6096278685424445E-2</v>
      </c>
      <c r="N742" s="111">
        <f>IF(O$666=0, 'Adjustment for previous period'!N131, 0)</f>
        <v>0</v>
      </c>
      <c r="O742" s="111">
        <f>IF(P$666=0, 'Adjustment for previous period'!O131, 0)</f>
        <v>0</v>
      </c>
      <c r="P742" s="111">
        <f>IF(Q$666=0, 'Adjustment for previous period'!P131, 0)</f>
        <v>0</v>
      </c>
      <c r="Q742" s="111">
        <f>IF(R$666=0, 'Adjustment for previous period'!Q131, 0)</f>
        <v>0</v>
      </c>
      <c r="R742" s="9"/>
      <c r="S742" s="9"/>
      <c r="T742" s="9"/>
      <c r="U742" s="9"/>
      <c r="V742" s="9"/>
      <c r="W742" s="9"/>
      <c r="X742" s="9"/>
      <c r="Y742" s="9"/>
      <c r="Z742" s="9"/>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c r="BI742" s="198"/>
      <c r="BJ742" s="198"/>
      <c r="BK742" s="198"/>
      <c r="BL742" s="198"/>
    </row>
    <row r="743" spans="1:64" hidden="1" outlineLevel="1">
      <c r="A743" s="9"/>
      <c r="B743" s="9"/>
      <c r="C743" s="9"/>
      <c r="D743" s="270" t="str">
        <f>Asset13</f>
        <v>Land</v>
      </c>
      <c r="E743" s="9"/>
      <c r="F743" s="9"/>
      <c r="G743" s="9"/>
      <c r="H743" s="111"/>
      <c r="I743" s="111"/>
      <c r="J743" s="111"/>
      <c r="K743" s="111"/>
      <c r="L743" s="111">
        <f>IF(M$666=0, 'Adjustment for previous period'!L133, 0)</f>
        <v>0</v>
      </c>
      <c r="M743" s="111">
        <f>IF(N$666=0, 'Adjustment for previous period'!M133, 0)</f>
        <v>0</v>
      </c>
      <c r="N743" s="111">
        <f>IF(O$666=0, 'Adjustment for previous period'!N133, 0)</f>
        <v>0</v>
      </c>
      <c r="O743" s="111">
        <f>IF(P$666=0, 'Adjustment for previous period'!O133, 0)</f>
        <v>0</v>
      </c>
      <c r="P743" s="111">
        <f>IF(Q$666=0, 'Adjustment for previous period'!P133, 0)</f>
        <v>0</v>
      </c>
      <c r="Q743" s="111">
        <f>IF(R$666=0, 'Adjustment for previous period'!Q133, 0)</f>
        <v>0</v>
      </c>
      <c r="R743" s="9"/>
      <c r="S743" s="9"/>
      <c r="T743" s="9"/>
      <c r="U743" s="9"/>
      <c r="V743" s="9"/>
      <c r="W743" s="9"/>
      <c r="X743" s="9"/>
      <c r="Y743" s="9"/>
      <c r="Z743" s="9"/>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198"/>
      <c r="BE743" s="198"/>
      <c r="BF743" s="198"/>
      <c r="BG743" s="198"/>
      <c r="BH743" s="198"/>
      <c r="BI743" s="198"/>
      <c r="BJ743" s="198"/>
      <c r="BK743" s="198"/>
      <c r="BL743" s="198"/>
    </row>
    <row r="744" spans="1:64" hidden="1" outlineLevel="1">
      <c r="A744" s="9"/>
      <c r="B744" s="9"/>
      <c r="C744" s="9"/>
      <c r="D744" s="270" t="str">
        <f>Asset14</f>
        <v>Easements</v>
      </c>
      <c r="E744" s="9"/>
      <c r="F744" s="9"/>
      <c r="G744" s="9"/>
      <c r="H744" s="111"/>
      <c r="I744" s="111"/>
      <c r="J744" s="111"/>
      <c r="K744" s="111"/>
      <c r="L744" s="111">
        <f>IF(M$666=0, 'Adjustment for previous period'!L135, 0)</f>
        <v>0</v>
      </c>
      <c r="M744" s="111">
        <f>IF(N$666=0, 'Adjustment for previous period'!M135, 0)</f>
        <v>0</v>
      </c>
      <c r="N744" s="111">
        <f>IF(O$666=0, 'Adjustment for previous period'!N135, 0)</f>
        <v>0</v>
      </c>
      <c r="O744" s="111">
        <f>IF(P$666=0, 'Adjustment for previous period'!O135, 0)</f>
        <v>0</v>
      </c>
      <c r="P744" s="111">
        <f>IF(Q$666=0, 'Adjustment for previous period'!P135, 0)</f>
        <v>0</v>
      </c>
      <c r="Q744" s="111">
        <f>IF(R$666=0, 'Adjustment for previous period'!Q135, 0)</f>
        <v>0</v>
      </c>
      <c r="R744" s="9"/>
      <c r="S744" s="9"/>
      <c r="T744" s="9"/>
      <c r="U744" s="9"/>
      <c r="V744" s="9"/>
      <c r="W744" s="9"/>
      <c r="X744" s="9"/>
      <c r="Y744" s="9"/>
      <c r="Z744" s="9"/>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198"/>
      <c r="BE744" s="198"/>
      <c r="BF744" s="198"/>
      <c r="BG744" s="198"/>
      <c r="BH744" s="198"/>
      <c r="BI744" s="198"/>
      <c r="BJ744" s="198"/>
      <c r="BK744" s="198"/>
      <c r="BL744" s="198"/>
    </row>
    <row r="745" spans="1:64" hidden="1" outlineLevel="1">
      <c r="A745" s="9"/>
      <c r="B745" s="9"/>
      <c r="C745" s="9"/>
      <c r="D745" s="270">
        <f>Asset15</f>
        <v>0</v>
      </c>
      <c r="E745" s="9"/>
      <c r="F745" s="9"/>
      <c r="G745" s="9"/>
      <c r="H745" s="111"/>
      <c r="I745" s="111"/>
      <c r="J745" s="111"/>
      <c r="K745" s="111"/>
      <c r="L745" s="111">
        <f>IF(M$666=0, 'Adjustment for previous period'!L137, 0)</f>
        <v>0</v>
      </c>
      <c r="M745" s="111">
        <f>IF(N$666=0, 'Adjustment for previous period'!M137, 0)</f>
        <v>0</v>
      </c>
      <c r="N745" s="111">
        <f>IF(O$666=0, 'Adjustment for previous period'!N137, 0)</f>
        <v>0</v>
      </c>
      <c r="O745" s="111">
        <f>IF(P$666=0, 'Adjustment for previous period'!O137, 0)</f>
        <v>0</v>
      </c>
      <c r="P745" s="111">
        <f>IF(Q$666=0, 'Adjustment for previous period'!P137, 0)</f>
        <v>0</v>
      </c>
      <c r="Q745" s="111">
        <f>IF(R$666=0, 'Adjustment for previous period'!Q137, 0)</f>
        <v>0</v>
      </c>
      <c r="R745" s="9"/>
      <c r="S745" s="9"/>
      <c r="T745" s="9"/>
      <c r="U745" s="9"/>
      <c r="V745" s="9"/>
      <c r="W745" s="9"/>
      <c r="X745" s="9"/>
      <c r="Y745" s="9"/>
      <c r="Z745" s="9"/>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c r="BI745" s="198"/>
      <c r="BJ745" s="198"/>
      <c r="BK745" s="198"/>
      <c r="BL745" s="198"/>
    </row>
    <row r="746" spans="1:64" hidden="1" outlineLevel="1">
      <c r="A746" s="9"/>
      <c r="B746" s="9"/>
      <c r="C746" s="9"/>
      <c r="D746" s="270">
        <f>Asset16</f>
        <v>0</v>
      </c>
      <c r="E746" s="9"/>
      <c r="F746" s="9"/>
      <c r="G746" s="9"/>
      <c r="H746" s="111"/>
      <c r="I746" s="111"/>
      <c r="J746" s="111"/>
      <c r="K746" s="111"/>
      <c r="L746" s="111">
        <f>IF(M$666=0, 'Adjustment for previous period'!L139, 0)</f>
        <v>0</v>
      </c>
      <c r="M746" s="111">
        <f>IF(N$666=0, 'Adjustment for previous period'!M139, 0)</f>
        <v>0</v>
      </c>
      <c r="N746" s="111">
        <f>IF(O$666=0, 'Adjustment for previous period'!N139, 0)</f>
        <v>0</v>
      </c>
      <c r="O746" s="111">
        <f>IF(P$666=0, 'Adjustment for previous period'!O139, 0)</f>
        <v>0</v>
      </c>
      <c r="P746" s="111">
        <f>IF(Q$666=0, 'Adjustment for previous period'!P139, 0)</f>
        <v>0</v>
      </c>
      <c r="Q746" s="111">
        <f>IF(R$666=0, 'Adjustment for previous period'!Q139, 0)</f>
        <v>0</v>
      </c>
      <c r="R746" s="9"/>
      <c r="S746" s="9"/>
      <c r="T746" s="9"/>
      <c r="U746" s="9"/>
      <c r="V746" s="9"/>
      <c r="W746" s="9"/>
      <c r="X746" s="9"/>
      <c r="Y746" s="9"/>
      <c r="Z746" s="9"/>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198"/>
      <c r="BE746" s="198"/>
      <c r="BF746" s="198"/>
      <c r="BG746" s="198"/>
      <c r="BH746" s="198"/>
      <c r="BI746" s="198"/>
      <c r="BJ746" s="198"/>
      <c r="BK746" s="198"/>
      <c r="BL746" s="198"/>
    </row>
    <row r="747" spans="1:64" hidden="1" outlineLevel="1">
      <c r="A747" s="9"/>
      <c r="B747" s="9"/>
      <c r="C747" s="9"/>
      <c r="D747" s="270">
        <f>Asset17</f>
        <v>0</v>
      </c>
      <c r="E747" s="9"/>
      <c r="F747" s="9"/>
      <c r="G747" s="9"/>
      <c r="H747" s="111"/>
      <c r="I747" s="111"/>
      <c r="J747" s="111"/>
      <c r="K747" s="111"/>
      <c r="L747" s="111">
        <f>IF(M$666=0, 'Adjustment for previous period'!L141, 0)</f>
        <v>0</v>
      </c>
      <c r="M747" s="111">
        <f>IF(N$666=0, 'Adjustment for previous period'!M141, 0)</f>
        <v>0</v>
      </c>
      <c r="N747" s="111">
        <f>IF(O$666=0, 'Adjustment for previous period'!N141, 0)</f>
        <v>0</v>
      </c>
      <c r="O747" s="111">
        <f>IF(P$666=0, 'Adjustment for previous period'!O141, 0)</f>
        <v>0</v>
      </c>
      <c r="P747" s="111">
        <f>IF(Q$666=0, 'Adjustment for previous period'!P141, 0)</f>
        <v>0</v>
      </c>
      <c r="Q747" s="111">
        <f>IF(R$666=0, 'Adjustment for previous period'!Q141, 0)</f>
        <v>0</v>
      </c>
      <c r="R747" s="9"/>
      <c r="S747" s="9"/>
      <c r="T747" s="9"/>
      <c r="U747" s="9"/>
      <c r="V747" s="9"/>
      <c r="W747" s="9"/>
      <c r="X747" s="9"/>
      <c r="Y747" s="9"/>
      <c r="Z747" s="9"/>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198"/>
      <c r="BE747" s="198"/>
      <c r="BF747" s="198"/>
      <c r="BG747" s="198"/>
      <c r="BH747" s="198"/>
      <c r="BI747" s="198"/>
      <c r="BJ747" s="198"/>
      <c r="BK747" s="198"/>
      <c r="BL747" s="198"/>
    </row>
    <row r="748" spans="1:64" hidden="1" outlineLevel="1">
      <c r="A748" s="9"/>
      <c r="B748" s="9"/>
      <c r="C748" s="9"/>
      <c r="D748" s="270">
        <f>Asset18</f>
        <v>0</v>
      </c>
      <c r="E748" s="9"/>
      <c r="F748" s="9"/>
      <c r="G748" s="9"/>
      <c r="H748" s="111"/>
      <c r="I748" s="111"/>
      <c r="J748" s="111"/>
      <c r="K748" s="111"/>
      <c r="L748" s="111">
        <f>IF(M$666=0, 'Adjustment for previous period'!L143, 0)</f>
        <v>0</v>
      </c>
      <c r="M748" s="111">
        <f>IF(N$666=0, 'Adjustment for previous period'!M143, 0)</f>
        <v>0</v>
      </c>
      <c r="N748" s="111">
        <f>IF(O$666=0, 'Adjustment for previous period'!N143, 0)</f>
        <v>0</v>
      </c>
      <c r="O748" s="111">
        <f>IF(P$666=0, 'Adjustment for previous period'!O143, 0)</f>
        <v>0</v>
      </c>
      <c r="P748" s="111">
        <f>IF(Q$666=0, 'Adjustment for previous period'!P143, 0)</f>
        <v>0</v>
      </c>
      <c r="Q748" s="111">
        <f>IF(R$666=0, 'Adjustment for previous period'!Q143, 0)</f>
        <v>0</v>
      </c>
      <c r="R748" s="9"/>
      <c r="S748" s="9"/>
      <c r="T748" s="9"/>
      <c r="U748" s="9"/>
      <c r="V748" s="9"/>
      <c r="W748" s="9"/>
      <c r="X748" s="9"/>
      <c r="Y748" s="9"/>
      <c r="Z748" s="9"/>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198"/>
      <c r="BE748" s="198"/>
      <c r="BF748" s="198"/>
      <c r="BG748" s="198"/>
      <c r="BH748" s="198"/>
      <c r="BI748" s="198"/>
      <c r="BJ748" s="198"/>
      <c r="BK748" s="198"/>
      <c r="BL748" s="198"/>
    </row>
    <row r="749" spans="1:64" hidden="1" outlineLevel="1">
      <c r="A749" s="9"/>
      <c r="B749" s="9"/>
      <c r="C749" s="9"/>
      <c r="D749" s="270">
        <f>Asset19</f>
        <v>0</v>
      </c>
      <c r="E749" s="9"/>
      <c r="F749" s="9"/>
      <c r="G749" s="9"/>
      <c r="H749" s="111"/>
      <c r="I749" s="111"/>
      <c r="J749" s="111"/>
      <c r="K749" s="111"/>
      <c r="L749" s="111">
        <f>IF(M$666=0, 'Adjustment for previous period'!L145, 0)</f>
        <v>0</v>
      </c>
      <c r="M749" s="111">
        <f>IF(N$666=0, 'Adjustment for previous period'!M145, 0)</f>
        <v>0</v>
      </c>
      <c r="N749" s="111">
        <f>IF(O$666=0, 'Adjustment for previous period'!N145, 0)</f>
        <v>0</v>
      </c>
      <c r="O749" s="111">
        <f>IF(P$666=0, 'Adjustment for previous period'!O145, 0)</f>
        <v>0</v>
      </c>
      <c r="P749" s="111">
        <f>IF(Q$666=0, 'Adjustment for previous period'!P145, 0)</f>
        <v>0</v>
      </c>
      <c r="Q749" s="111">
        <f>IF(R$666=0, 'Adjustment for previous period'!Q145, 0)</f>
        <v>0</v>
      </c>
      <c r="R749" s="9"/>
      <c r="S749" s="9"/>
      <c r="T749" s="9"/>
      <c r="U749" s="9"/>
      <c r="V749" s="9"/>
      <c r="W749" s="9"/>
      <c r="X749" s="9"/>
      <c r="Y749" s="9"/>
      <c r="Z749" s="9"/>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8"/>
      <c r="BE749" s="198"/>
      <c r="BF749" s="198"/>
      <c r="BG749" s="198"/>
      <c r="BH749" s="198"/>
      <c r="BI749" s="198"/>
      <c r="BJ749" s="198"/>
      <c r="BK749" s="198"/>
      <c r="BL749" s="198"/>
    </row>
    <row r="750" spans="1:64" hidden="1" outlineLevel="1">
      <c r="A750" s="9"/>
      <c r="B750" s="9"/>
      <c r="C750" s="9"/>
      <c r="D750" s="270">
        <f>Asset20</f>
        <v>0</v>
      </c>
      <c r="E750" s="9"/>
      <c r="F750" s="9"/>
      <c r="G750" s="9"/>
      <c r="H750" s="111"/>
      <c r="I750" s="111"/>
      <c r="J750" s="111"/>
      <c r="K750" s="111"/>
      <c r="L750" s="111">
        <f>IF(M$666=0, 'Adjustment for previous period'!L147, 0)</f>
        <v>0</v>
      </c>
      <c r="M750" s="111">
        <f>IF(N$666=0, 'Adjustment for previous period'!M147, 0)</f>
        <v>0</v>
      </c>
      <c r="N750" s="111">
        <f>IF(O$666=0, 'Adjustment for previous period'!N147, 0)</f>
        <v>0</v>
      </c>
      <c r="O750" s="111">
        <f>IF(P$666=0, 'Adjustment for previous period'!O147, 0)</f>
        <v>0</v>
      </c>
      <c r="P750" s="111">
        <f>IF(Q$666=0, 'Adjustment for previous period'!P147, 0)</f>
        <v>0</v>
      </c>
      <c r="Q750" s="111">
        <f>IF(R$666=0, 'Adjustment for previous period'!Q147, 0)</f>
        <v>0</v>
      </c>
      <c r="R750" s="9"/>
      <c r="S750" s="9"/>
      <c r="T750" s="9"/>
      <c r="U750" s="9"/>
      <c r="V750" s="9"/>
      <c r="W750" s="9"/>
      <c r="X750" s="9"/>
      <c r="Y750" s="9"/>
      <c r="Z750" s="9"/>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198"/>
      <c r="BE750" s="198"/>
      <c r="BF750" s="198"/>
      <c r="BG750" s="198"/>
      <c r="BH750" s="198"/>
      <c r="BI750" s="198"/>
      <c r="BJ750" s="198"/>
      <c r="BK750" s="198"/>
      <c r="BL750" s="198"/>
    </row>
    <row r="751" spans="1:64" hidden="1" outlineLevel="1">
      <c r="A751" s="9"/>
      <c r="B751" s="9"/>
      <c r="C751" s="9"/>
      <c r="D751" s="270">
        <f>Asset21</f>
        <v>0</v>
      </c>
      <c r="E751" s="9"/>
      <c r="F751" s="9"/>
      <c r="G751" s="9"/>
      <c r="H751" s="111"/>
      <c r="I751" s="111"/>
      <c r="J751" s="111"/>
      <c r="K751" s="111"/>
      <c r="L751" s="111">
        <f>IF(M$666=0, 'Adjustment for previous period'!L149, 0)</f>
        <v>0</v>
      </c>
      <c r="M751" s="111">
        <f>IF(N$666=0, 'Adjustment for previous period'!M149, 0)</f>
        <v>0</v>
      </c>
      <c r="N751" s="111">
        <f>IF(O$666=0, 'Adjustment for previous period'!N149, 0)</f>
        <v>0</v>
      </c>
      <c r="O751" s="111">
        <f>IF(P$666=0, 'Adjustment for previous period'!O149, 0)</f>
        <v>0</v>
      </c>
      <c r="P751" s="111">
        <f>IF(Q$666=0, 'Adjustment for previous period'!P149, 0)</f>
        <v>0</v>
      </c>
      <c r="Q751" s="111">
        <f>IF(R$666=0, 'Adjustment for previous period'!Q149, 0)</f>
        <v>0</v>
      </c>
      <c r="R751" s="9"/>
      <c r="S751" s="9"/>
      <c r="T751" s="9"/>
      <c r="U751" s="9"/>
      <c r="V751" s="9"/>
      <c r="W751" s="9"/>
      <c r="X751" s="9"/>
      <c r="Y751" s="9"/>
      <c r="Z751" s="9"/>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198"/>
      <c r="BE751" s="198"/>
      <c r="BF751" s="198"/>
      <c r="BG751" s="198"/>
      <c r="BH751" s="198"/>
      <c r="BI751" s="198"/>
      <c r="BJ751" s="198"/>
      <c r="BK751" s="198"/>
      <c r="BL751" s="198"/>
    </row>
    <row r="752" spans="1:64" hidden="1" outlineLevel="1">
      <c r="A752" s="9"/>
      <c r="B752" s="9"/>
      <c r="C752" s="9"/>
      <c r="D752" s="270">
        <f>Asset22</f>
        <v>0</v>
      </c>
      <c r="E752" s="9"/>
      <c r="F752" s="9"/>
      <c r="G752" s="9"/>
      <c r="H752" s="111"/>
      <c r="I752" s="111"/>
      <c r="J752" s="111"/>
      <c r="K752" s="111"/>
      <c r="L752" s="111">
        <f>IF(M$666=0, 'Adjustment for previous period'!L151, 0)</f>
        <v>0</v>
      </c>
      <c r="M752" s="111">
        <f>IF(N$666=0, 'Adjustment for previous period'!M151, 0)</f>
        <v>0</v>
      </c>
      <c r="N752" s="111">
        <f>IF(O$666=0, 'Adjustment for previous period'!N151, 0)</f>
        <v>0</v>
      </c>
      <c r="O752" s="111">
        <f>IF(P$666=0, 'Adjustment for previous period'!O151, 0)</f>
        <v>0</v>
      </c>
      <c r="P752" s="111">
        <f>IF(Q$666=0, 'Adjustment for previous period'!P151, 0)</f>
        <v>0</v>
      </c>
      <c r="Q752" s="111">
        <f>IF(R$666=0, 'Adjustment for previous period'!Q151, 0)</f>
        <v>0</v>
      </c>
      <c r="R752" s="9"/>
      <c r="S752" s="9"/>
      <c r="T752" s="9"/>
      <c r="U752" s="9"/>
      <c r="V752" s="9"/>
      <c r="W752" s="9"/>
      <c r="X752" s="9"/>
      <c r="Y752" s="9"/>
      <c r="Z752" s="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198"/>
      <c r="BE752" s="198"/>
      <c r="BF752" s="198"/>
      <c r="BG752" s="198"/>
      <c r="BH752" s="198"/>
      <c r="BI752" s="198"/>
      <c r="BJ752" s="198"/>
      <c r="BK752" s="198"/>
      <c r="BL752" s="198"/>
    </row>
    <row r="753" spans="1:64" hidden="1" outlineLevel="1">
      <c r="A753" s="9"/>
      <c r="B753" s="9"/>
      <c r="C753" s="9"/>
      <c r="D753" s="270">
        <f>Asset23</f>
        <v>0</v>
      </c>
      <c r="E753" s="9"/>
      <c r="F753" s="9"/>
      <c r="G753" s="9"/>
      <c r="H753" s="111"/>
      <c r="I753" s="111"/>
      <c r="J753" s="111"/>
      <c r="K753" s="111"/>
      <c r="L753" s="111">
        <f>IF(M$666=0, 'Adjustment for previous period'!L153, 0)</f>
        <v>0</v>
      </c>
      <c r="M753" s="111">
        <f>IF(N$666=0, 'Adjustment for previous period'!M153, 0)</f>
        <v>0</v>
      </c>
      <c r="N753" s="111">
        <f>IF(O$666=0, 'Adjustment for previous period'!N153, 0)</f>
        <v>0</v>
      </c>
      <c r="O753" s="111">
        <f>IF(P$666=0, 'Adjustment for previous period'!O153, 0)</f>
        <v>0</v>
      </c>
      <c r="P753" s="111">
        <f>IF(Q$666=0, 'Adjustment for previous period'!P153, 0)</f>
        <v>0</v>
      </c>
      <c r="Q753" s="111">
        <f>IF(R$666=0, 'Adjustment for previous period'!Q153, 0)</f>
        <v>0</v>
      </c>
      <c r="R753" s="9"/>
      <c r="S753" s="9"/>
      <c r="T753" s="9"/>
      <c r="U753" s="9"/>
      <c r="V753" s="9"/>
      <c r="W753" s="9"/>
      <c r="X753" s="9"/>
      <c r="Y753" s="9"/>
      <c r="Z753" s="9"/>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198"/>
      <c r="BE753" s="198"/>
      <c r="BF753" s="198"/>
      <c r="BG753" s="198"/>
      <c r="BH753" s="198"/>
      <c r="BI753" s="198"/>
      <c r="BJ753" s="198"/>
      <c r="BK753" s="198"/>
      <c r="BL753" s="198"/>
    </row>
    <row r="754" spans="1:64" hidden="1" outlineLevel="1">
      <c r="A754" s="9"/>
      <c r="B754" s="9"/>
      <c r="C754" s="9"/>
      <c r="D754" s="270">
        <f>Asset24</f>
        <v>0</v>
      </c>
      <c r="E754" s="9"/>
      <c r="F754" s="9"/>
      <c r="G754" s="9"/>
      <c r="H754" s="111"/>
      <c r="I754" s="111"/>
      <c r="J754" s="111"/>
      <c r="K754" s="111"/>
      <c r="L754" s="111">
        <f>IF(M$666=0, 'Adjustment for previous period'!L155, 0)</f>
        <v>0</v>
      </c>
      <c r="M754" s="111">
        <f>IF(N$666=0, 'Adjustment for previous period'!M155, 0)</f>
        <v>0</v>
      </c>
      <c r="N754" s="111">
        <f>IF(O$666=0, 'Adjustment for previous period'!N155, 0)</f>
        <v>0</v>
      </c>
      <c r="O754" s="111">
        <f>IF(P$666=0, 'Adjustment for previous period'!O155, 0)</f>
        <v>0</v>
      </c>
      <c r="P754" s="111">
        <f>IF(Q$666=0, 'Adjustment for previous period'!P155, 0)</f>
        <v>0</v>
      </c>
      <c r="Q754" s="111">
        <f>IF(R$666=0, 'Adjustment for previous period'!Q155, 0)</f>
        <v>0</v>
      </c>
      <c r="R754" s="9"/>
      <c r="S754" s="9"/>
      <c r="T754" s="9"/>
      <c r="U754" s="9"/>
      <c r="V754" s="9"/>
      <c r="W754" s="9"/>
      <c r="X754" s="9"/>
      <c r="Y754" s="9"/>
      <c r="Z754" s="9"/>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198"/>
      <c r="BE754" s="198"/>
      <c r="BF754" s="198"/>
      <c r="BG754" s="198"/>
      <c r="BH754" s="198"/>
      <c r="BI754" s="198"/>
      <c r="BJ754" s="198"/>
      <c r="BK754" s="198"/>
      <c r="BL754" s="198"/>
    </row>
    <row r="755" spans="1:64" hidden="1" outlineLevel="1">
      <c r="A755" s="9"/>
      <c r="B755" s="9"/>
      <c r="C755" s="9"/>
      <c r="D755" s="270">
        <f>Asset25</f>
        <v>0</v>
      </c>
      <c r="E755" s="9"/>
      <c r="F755" s="9"/>
      <c r="G755" s="9"/>
      <c r="H755" s="111"/>
      <c r="I755" s="111"/>
      <c r="J755" s="111"/>
      <c r="K755" s="111"/>
      <c r="L755" s="111">
        <f>IF(M$666=0, 'Adjustment for previous period'!L157, 0)</f>
        <v>0</v>
      </c>
      <c r="M755" s="111">
        <f>IF(N$666=0, 'Adjustment for previous period'!M157, 0)</f>
        <v>0</v>
      </c>
      <c r="N755" s="111">
        <f>IF(O$666=0, 'Adjustment for previous period'!N157, 0)</f>
        <v>0</v>
      </c>
      <c r="O755" s="111">
        <f>IF(P$666=0, 'Adjustment for previous period'!O157, 0)</f>
        <v>0</v>
      </c>
      <c r="P755" s="111">
        <f>IF(Q$666=0, 'Adjustment for previous period'!P157, 0)</f>
        <v>0</v>
      </c>
      <c r="Q755" s="111">
        <f>IF(R$666=0, 'Adjustment for previous period'!Q157, 0)</f>
        <v>0</v>
      </c>
      <c r="R755" s="9"/>
      <c r="S755" s="9"/>
      <c r="T755" s="9"/>
      <c r="U755" s="9"/>
      <c r="V755" s="9"/>
      <c r="W755" s="9"/>
      <c r="X755" s="9"/>
      <c r="Y755" s="9"/>
      <c r="Z755" s="9"/>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198"/>
      <c r="BE755" s="198"/>
      <c r="BF755" s="198"/>
      <c r="BG755" s="198"/>
      <c r="BH755" s="198"/>
      <c r="BI755" s="198"/>
      <c r="BJ755" s="198"/>
      <c r="BK755" s="198"/>
      <c r="BL755" s="198"/>
    </row>
    <row r="756" spans="1:64" hidden="1" outlineLevel="1">
      <c r="A756" s="9"/>
      <c r="B756" s="9"/>
      <c r="C756" s="9"/>
      <c r="D756" s="270">
        <f>Asset26</f>
        <v>0</v>
      </c>
      <c r="E756" s="9"/>
      <c r="F756" s="9"/>
      <c r="G756" s="9"/>
      <c r="H756" s="111"/>
      <c r="I756" s="111"/>
      <c r="J756" s="111"/>
      <c r="K756" s="111"/>
      <c r="L756" s="111">
        <f>IF(M$666=0, 'Adjustment for previous period'!L159, 0)</f>
        <v>0</v>
      </c>
      <c r="M756" s="111">
        <f>IF(N$666=0, 'Adjustment for previous period'!M159, 0)</f>
        <v>0</v>
      </c>
      <c r="N756" s="111">
        <f>IF(O$666=0, 'Adjustment for previous period'!N159, 0)</f>
        <v>0</v>
      </c>
      <c r="O756" s="111">
        <f>IF(P$666=0, 'Adjustment for previous period'!O159, 0)</f>
        <v>0</v>
      </c>
      <c r="P756" s="111">
        <f>IF(Q$666=0, 'Adjustment for previous period'!P159, 0)</f>
        <v>0</v>
      </c>
      <c r="Q756" s="111">
        <f>IF(R$666=0, 'Adjustment for previous period'!Q159, 0)</f>
        <v>0</v>
      </c>
      <c r="R756" s="9"/>
      <c r="S756" s="9"/>
      <c r="T756" s="9"/>
      <c r="U756" s="9"/>
      <c r="V756" s="9"/>
      <c r="W756" s="9"/>
      <c r="X756" s="9"/>
      <c r="Y756" s="9"/>
      <c r="Z756" s="9"/>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198"/>
      <c r="BE756" s="198"/>
      <c r="BF756" s="198"/>
      <c r="BG756" s="198"/>
      <c r="BH756" s="198"/>
      <c r="BI756" s="198"/>
      <c r="BJ756" s="198"/>
      <c r="BK756" s="198"/>
      <c r="BL756" s="198"/>
    </row>
    <row r="757" spans="1:64" hidden="1" outlineLevel="1">
      <c r="A757" s="9"/>
      <c r="B757" s="9"/>
      <c r="C757" s="9"/>
      <c r="D757" s="270">
        <f>Asset27</f>
        <v>0</v>
      </c>
      <c r="E757" s="9"/>
      <c r="F757" s="9"/>
      <c r="G757" s="9"/>
      <c r="H757" s="111"/>
      <c r="I757" s="111"/>
      <c r="J757" s="111"/>
      <c r="K757" s="111"/>
      <c r="L757" s="111">
        <f>IF(M$666=0, 'Adjustment for previous period'!L161, 0)</f>
        <v>0</v>
      </c>
      <c r="M757" s="111">
        <f>IF(N$666=0, 'Adjustment for previous period'!M161, 0)</f>
        <v>0</v>
      </c>
      <c r="N757" s="111">
        <f>IF(O$666=0, 'Adjustment for previous period'!N161, 0)</f>
        <v>0</v>
      </c>
      <c r="O757" s="111">
        <f>IF(P$666=0, 'Adjustment for previous period'!O161, 0)</f>
        <v>0</v>
      </c>
      <c r="P757" s="111">
        <f>IF(Q$666=0, 'Adjustment for previous period'!P161, 0)</f>
        <v>0</v>
      </c>
      <c r="Q757" s="111">
        <f>IF(R$666=0, 'Adjustment for previous period'!Q161, 0)</f>
        <v>0</v>
      </c>
      <c r="R757" s="9"/>
      <c r="S757" s="9"/>
      <c r="T757" s="9"/>
      <c r="U757" s="9"/>
      <c r="V757" s="9"/>
      <c r="W757" s="9"/>
      <c r="X757" s="9"/>
      <c r="Y757" s="9"/>
      <c r="Z757" s="9"/>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c r="BI757" s="198"/>
      <c r="BJ757" s="198"/>
      <c r="BK757" s="198"/>
      <c r="BL757" s="198"/>
    </row>
    <row r="758" spans="1:64" hidden="1" outlineLevel="1">
      <c r="A758" s="9"/>
      <c r="B758" s="9"/>
      <c r="C758" s="9"/>
      <c r="D758" s="270">
        <f>Asset28</f>
        <v>0</v>
      </c>
      <c r="E758" s="9"/>
      <c r="F758" s="9"/>
      <c r="G758" s="9"/>
      <c r="H758" s="111"/>
      <c r="I758" s="111"/>
      <c r="J758" s="111"/>
      <c r="K758" s="111"/>
      <c r="L758" s="111">
        <f>IF(M$666=0, 'Adjustment for previous period'!L163, 0)</f>
        <v>0</v>
      </c>
      <c r="M758" s="111">
        <f>IF(N$666=0, 'Adjustment for previous period'!M163, 0)</f>
        <v>0</v>
      </c>
      <c r="N758" s="111">
        <f>IF(O$666=0, 'Adjustment for previous period'!N163, 0)</f>
        <v>0</v>
      </c>
      <c r="O758" s="111">
        <f>IF(P$666=0, 'Adjustment for previous period'!O163, 0)</f>
        <v>0</v>
      </c>
      <c r="P758" s="111">
        <f>IF(Q$666=0, 'Adjustment for previous period'!P163, 0)</f>
        <v>0</v>
      </c>
      <c r="Q758" s="111">
        <f>IF(R$666=0, 'Adjustment for previous period'!Q163, 0)</f>
        <v>0</v>
      </c>
      <c r="R758" s="9"/>
      <c r="S758" s="9"/>
      <c r="T758" s="9"/>
      <c r="U758" s="9"/>
      <c r="V758" s="9"/>
      <c r="W758" s="9"/>
      <c r="X758" s="9"/>
      <c r="Y758" s="9"/>
      <c r="Z758" s="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row>
    <row r="759" spans="1:64" hidden="1" outlineLevel="1">
      <c r="A759" s="9"/>
      <c r="B759" s="9"/>
      <c r="C759" s="9"/>
      <c r="D759" s="270">
        <f>Asset29</f>
        <v>0</v>
      </c>
      <c r="E759" s="9"/>
      <c r="F759" s="9"/>
      <c r="G759" s="9"/>
      <c r="H759" s="111"/>
      <c r="I759" s="111"/>
      <c r="J759" s="111"/>
      <c r="K759" s="111"/>
      <c r="L759" s="111">
        <f>IF(M$666=0, 'Adjustment for previous period'!L165, 0)</f>
        <v>0</v>
      </c>
      <c r="M759" s="111">
        <f>IF(N$666=0, 'Adjustment for previous period'!M165, 0)</f>
        <v>0</v>
      </c>
      <c r="N759" s="111">
        <f>IF(O$666=0, 'Adjustment for previous period'!N165, 0)</f>
        <v>0</v>
      </c>
      <c r="O759" s="111">
        <f>IF(P$666=0, 'Adjustment for previous period'!O165, 0)</f>
        <v>0</v>
      </c>
      <c r="P759" s="111">
        <f>IF(Q$666=0, 'Adjustment for previous period'!P165, 0)</f>
        <v>0</v>
      </c>
      <c r="Q759" s="111">
        <f>IF(R$666=0, 'Adjustment for previous period'!Q165, 0)</f>
        <v>0</v>
      </c>
      <c r="R759" s="9"/>
      <c r="S759" s="9"/>
      <c r="T759" s="9"/>
      <c r="U759" s="9"/>
      <c r="V759" s="9"/>
      <c r="W759" s="9"/>
      <c r="X759" s="9"/>
      <c r="Y759" s="9"/>
      <c r="Z759" s="9"/>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row>
    <row r="760" spans="1:64" hidden="1" outlineLevel="1">
      <c r="A760" s="9"/>
      <c r="B760" s="9"/>
      <c r="C760" s="9"/>
      <c r="D760" s="270">
        <f>Asset30</f>
        <v>0</v>
      </c>
      <c r="E760" s="9"/>
      <c r="F760" s="9"/>
      <c r="G760" s="9"/>
      <c r="H760" s="111"/>
      <c r="I760" s="111"/>
      <c r="J760" s="111"/>
      <c r="K760" s="111"/>
      <c r="L760" s="111">
        <f>IF(M$666=0, 'Adjustment for previous period'!L167, 0)</f>
        <v>0</v>
      </c>
      <c r="M760" s="111">
        <f>IF(N$666=0, 'Adjustment for previous period'!M167, 0)</f>
        <v>0</v>
      </c>
      <c r="N760" s="111">
        <f>IF(O$666=0, 'Adjustment for previous period'!N167, 0)</f>
        <v>0</v>
      </c>
      <c r="O760" s="111">
        <f>IF(P$666=0, 'Adjustment for previous period'!O167, 0)</f>
        <v>0</v>
      </c>
      <c r="P760" s="111">
        <f>IF(Q$666=0, 'Adjustment for previous period'!P167, 0)</f>
        <v>0</v>
      </c>
      <c r="Q760" s="111">
        <f>IF(R$666=0, 'Adjustment for previous period'!Q167, 0)</f>
        <v>0</v>
      </c>
      <c r="R760" s="9"/>
      <c r="S760" s="9"/>
      <c r="T760" s="9"/>
      <c r="U760" s="9"/>
      <c r="V760" s="9"/>
      <c r="W760" s="9"/>
      <c r="X760" s="9"/>
      <c r="Y760" s="9"/>
      <c r="Z760" s="9"/>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row>
    <row r="761" spans="1:64" collapsed="1">
      <c r="A761" s="9"/>
      <c r="B761" s="9"/>
      <c r="C761" s="9"/>
      <c r="D761" s="9"/>
      <c r="E761" s="9"/>
      <c r="F761" s="9"/>
      <c r="G761" s="9"/>
      <c r="H761" s="9"/>
      <c r="I761" s="9"/>
      <c r="J761" s="9"/>
      <c r="K761" s="9"/>
      <c r="L761" s="293"/>
      <c r="M761" s="293"/>
      <c r="N761" s="295"/>
      <c r="O761" s="293"/>
      <c r="P761" s="293"/>
      <c r="Q761" s="293"/>
      <c r="R761" s="9"/>
      <c r="S761" s="9"/>
      <c r="T761" s="9"/>
      <c r="U761" s="9"/>
      <c r="V761" s="9"/>
      <c r="W761" s="9"/>
      <c r="X761" s="9"/>
      <c r="Y761" s="9"/>
      <c r="Z761" s="9"/>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c r="BI761" s="198"/>
      <c r="BJ761" s="198"/>
      <c r="BK761" s="198"/>
      <c r="BL761" s="198"/>
    </row>
    <row r="762" spans="1:64">
      <c r="A762" s="9"/>
      <c r="B762" s="9"/>
      <c r="C762" s="334" t="s">
        <v>160</v>
      </c>
      <c r="D762" s="334"/>
      <c r="E762" s="334"/>
      <c r="F762" s="334"/>
      <c r="G762" s="334"/>
      <c r="H762" s="9"/>
      <c r="I762" s="9"/>
      <c r="J762" s="9"/>
      <c r="K762" s="9"/>
      <c r="L762" s="293"/>
      <c r="M762" s="342">
        <f>SUM(M763:M782)</f>
        <v>0.6657419876348567</v>
      </c>
      <c r="N762" s="295"/>
      <c r="O762" s="293"/>
      <c r="P762" s="293"/>
      <c r="Q762" s="293"/>
      <c r="R762" s="9"/>
      <c r="S762" s="9"/>
      <c r="T762" s="9"/>
      <c r="U762" s="9"/>
      <c r="V762" s="9"/>
      <c r="W762" s="9"/>
      <c r="X762" s="9"/>
      <c r="Y762" s="9"/>
      <c r="Z762" s="9"/>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s="198"/>
      <c r="BH762" s="198"/>
      <c r="BI762" s="198"/>
      <c r="BJ762" s="198"/>
      <c r="BK762" s="198"/>
      <c r="BL762" s="198"/>
    </row>
    <row r="763" spans="1:64" hidden="1" outlineLevel="1">
      <c r="A763" s="9"/>
      <c r="B763" s="9"/>
      <c r="C763" s="9"/>
      <c r="D763" s="127" t="str">
        <f>Asset1</f>
        <v>Secondary</v>
      </c>
      <c r="E763" s="9"/>
      <c r="F763" s="9"/>
      <c r="G763" s="9"/>
      <c r="H763" s="9"/>
      <c r="I763" s="9"/>
      <c r="J763" s="9"/>
      <c r="K763" s="9"/>
      <c r="L763" s="293"/>
      <c r="M763" s="351">
        <f>IF(N$666=0,'Adjustment for previous period'!G378,0)</f>
        <v>8.2840342812513512E-2</v>
      </c>
      <c r="N763" s="295"/>
      <c r="O763" s="293"/>
      <c r="P763" s="293"/>
      <c r="Q763" s="293"/>
      <c r="R763" s="9"/>
      <c r="S763" s="9"/>
      <c r="T763" s="9"/>
      <c r="U763" s="9"/>
      <c r="V763" s="9"/>
      <c r="W763" s="9"/>
      <c r="X763" s="9"/>
      <c r="Y763" s="9"/>
      <c r="Z763" s="9"/>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8"/>
      <c r="BK763" s="198"/>
      <c r="BL763" s="198"/>
    </row>
    <row r="764" spans="1:64" hidden="1" outlineLevel="1">
      <c r="A764" s="9"/>
      <c r="B764" s="9"/>
      <c r="C764" s="9"/>
      <c r="D764" s="127" t="str">
        <f>Asset2</f>
        <v>Switchgear</v>
      </c>
      <c r="E764" s="9"/>
      <c r="F764" s="9"/>
      <c r="G764" s="9"/>
      <c r="H764" s="9"/>
      <c r="I764" s="9"/>
      <c r="J764" s="9"/>
      <c r="K764" s="9"/>
      <c r="L764" s="293"/>
      <c r="M764" s="351">
        <f>IF(N$666=0,'Adjustment for previous period'!G379,0)</f>
        <v>0.36741665183803462</v>
      </c>
      <c r="N764" s="295"/>
      <c r="O764" s="293"/>
      <c r="P764" s="293"/>
      <c r="Q764" s="293"/>
      <c r="R764" s="9"/>
      <c r="S764" s="9"/>
      <c r="T764" s="9"/>
      <c r="U764" s="9"/>
      <c r="V764" s="9"/>
      <c r="W764" s="9"/>
      <c r="X764" s="9"/>
      <c r="Y764" s="9"/>
      <c r="Z764" s="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s="198"/>
      <c r="BH764" s="198"/>
      <c r="BI764" s="198"/>
      <c r="BJ764" s="198"/>
      <c r="BK764" s="198"/>
      <c r="BL764" s="198"/>
    </row>
    <row r="765" spans="1:64" hidden="1" outlineLevel="1">
      <c r="A765" s="9"/>
      <c r="B765" s="9"/>
      <c r="C765" s="9"/>
      <c r="D765" s="127" t="str">
        <f>Asset3</f>
        <v>Transformers</v>
      </c>
      <c r="E765" s="9"/>
      <c r="F765" s="9"/>
      <c r="G765" s="9"/>
      <c r="H765" s="9"/>
      <c r="I765" s="9"/>
      <c r="J765" s="9"/>
      <c r="K765" s="9"/>
      <c r="L765" s="293"/>
      <c r="M765" s="351">
        <f>IF(N$666=0,'Adjustment for previous period'!G380,0)</f>
        <v>7.2390413786939334E-2</v>
      </c>
      <c r="N765" s="295"/>
      <c r="O765" s="293"/>
      <c r="P765" s="293"/>
      <c r="Q765" s="293"/>
      <c r="R765" s="9"/>
      <c r="S765" s="9"/>
      <c r="T765" s="9"/>
      <c r="U765" s="9"/>
      <c r="V765" s="9"/>
      <c r="W765" s="9"/>
      <c r="X765" s="9"/>
      <c r="Y765" s="9"/>
      <c r="Z765" s="9"/>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c r="BI765" s="198"/>
      <c r="BJ765" s="198"/>
      <c r="BK765" s="198"/>
      <c r="BL765" s="198"/>
    </row>
    <row r="766" spans="1:64" hidden="1" outlineLevel="1">
      <c r="A766" s="9"/>
      <c r="B766" s="9"/>
      <c r="C766" s="9"/>
      <c r="D766" s="127" t="str">
        <f>Asset4</f>
        <v>Reactive</v>
      </c>
      <c r="E766" s="9"/>
      <c r="F766" s="9"/>
      <c r="G766" s="9"/>
      <c r="H766" s="9"/>
      <c r="I766" s="9"/>
      <c r="J766" s="9"/>
      <c r="K766" s="9"/>
      <c r="L766" s="293"/>
      <c r="M766" s="351">
        <f>IF(N$666=0,'Adjustment for previous period'!G381,0)</f>
        <v>0.1116187752037483</v>
      </c>
      <c r="N766" s="295"/>
      <c r="O766" s="293"/>
      <c r="P766" s="293"/>
      <c r="Q766" s="293"/>
      <c r="R766" s="9"/>
      <c r="S766" s="9"/>
      <c r="T766" s="9"/>
      <c r="U766" s="9"/>
      <c r="V766" s="9"/>
      <c r="W766" s="9"/>
      <c r="X766" s="9"/>
      <c r="Y766" s="9"/>
      <c r="Z766" s="9"/>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c r="BI766" s="198"/>
      <c r="BJ766" s="198"/>
      <c r="BK766" s="198"/>
      <c r="BL766" s="198"/>
    </row>
    <row r="767" spans="1:64" hidden="1" outlineLevel="1">
      <c r="A767" s="9"/>
      <c r="B767" s="9"/>
      <c r="C767" s="9"/>
      <c r="D767" s="127" t="str">
        <f>Asset5</f>
        <v>Towers and Conductor</v>
      </c>
      <c r="E767" s="9"/>
      <c r="F767" s="9"/>
      <c r="G767" s="9"/>
      <c r="H767" s="9"/>
      <c r="I767" s="9"/>
      <c r="J767" s="9"/>
      <c r="K767" s="9"/>
      <c r="L767" s="293"/>
      <c r="M767" s="351">
        <f>IF(N$666=0,'Adjustment for previous period'!G382,0)</f>
        <v>4.062234790419339E-3</v>
      </c>
      <c r="N767" s="295"/>
      <c r="O767" s="293"/>
      <c r="P767" s="293"/>
      <c r="Q767" s="293"/>
      <c r="R767" s="9"/>
      <c r="S767" s="9"/>
      <c r="T767" s="9"/>
      <c r="U767" s="9"/>
      <c r="V767" s="9"/>
      <c r="W767" s="9"/>
      <c r="X767" s="9"/>
      <c r="Y767" s="9"/>
      <c r="Z767" s="9"/>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198"/>
      <c r="BB767" s="198"/>
      <c r="BC767" s="198"/>
      <c r="BD767" s="198"/>
      <c r="BE767" s="198"/>
      <c r="BF767" s="198"/>
      <c r="BG767" s="198"/>
      <c r="BH767" s="198"/>
      <c r="BI767" s="198"/>
      <c r="BJ767" s="198"/>
      <c r="BK767" s="198"/>
      <c r="BL767" s="198"/>
    </row>
    <row r="768" spans="1:64" hidden="1" outlineLevel="1">
      <c r="A768" s="9"/>
      <c r="B768" s="9"/>
      <c r="C768" s="9"/>
      <c r="D768" s="127" t="str">
        <f>Asset6</f>
        <v>Establishment</v>
      </c>
      <c r="E768" s="9"/>
      <c r="F768" s="9"/>
      <c r="G768" s="9"/>
      <c r="H768" s="9"/>
      <c r="I768" s="9"/>
      <c r="J768" s="9"/>
      <c r="K768" s="9"/>
      <c r="L768" s="293"/>
      <c r="M768" s="351">
        <f>IF(N$666=0,'Adjustment for previous period'!G383,0)</f>
        <v>2.28273309182212E-2</v>
      </c>
      <c r="N768" s="295"/>
      <c r="O768" s="293"/>
      <c r="P768" s="293"/>
      <c r="Q768" s="293"/>
      <c r="R768" s="9"/>
      <c r="S768" s="9"/>
      <c r="T768" s="9"/>
      <c r="U768" s="9"/>
      <c r="V768" s="9"/>
      <c r="W768" s="9"/>
      <c r="X768" s="9"/>
      <c r="Y768" s="9"/>
      <c r="Z768" s="9"/>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c r="BI768" s="198"/>
      <c r="BJ768" s="198"/>
      <c r="BK768" s="198"/>
      <c r="BL768" s="198"/>
    </row>
    <row r="769" spans="1:64" hidden="1" outlineLevel="1">
      <c r="A769" s="9"/>
      <c r="B769" s="9"/>
      <c r="C769" s="9"/>
      <c r="D769" s="127" t="str">
        <f>Asset7</f>
        <v>Communications</v>
      </c>
      <c r="E769" s="9"/>
      <c r="F769" s="9"/>
      <c r="G769" s="9"/>
      <c r="H769" s="9"/>
      <c r="I769" s="9"/>
      <c r="J769" s="9"/>
      <c r="K769" s="9"/>
      <c r="L769" s="293"/>
      <c r="M769" s="351">
        <f>IF(N$666=0,'Adjustment for previous period'!G384,0)</f>
        <v>4.5862382849803929E-3</v>
      </c>
      <c r="N769" s="295"/>
      <c r="O769" s="293"/>
      <c r="P769" s="293"/>
      <c r="Q769" s="293"/>
      <c r="R769" s="9"/>
      <c r="S769" s="9"/>
      <c r="T769" s="9"/>
      <c r="U769" s="9"/>
      <c r="V769" s="9"/>
      <c r="W769" s="9"/>
      <c r="X769" s="9"/>
      <c r="Y769" s="9"/>
      <c r="Z769" s="9"/>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c r="BI769" s="198"/>
      <c r="BJ769" s="198"/>
      <c r="BK769" s="198"/>
      <c r="BL769" s="198"/>
    </row>
    <row r="770" spans="1:64" hidden="1" outlineLevel="1">
      <c r="A770" s="9"/>
      <c r="B770" s="9"/>
      <c r="C770" s="9"/>
      <c r="D770" s="127" t="str">
        <f>Asset8</f>
        <v>Inventory</v>
      </c>
      <c r="E770" s="9"/>
      <c r="F770" s="9"/>
      <c r="G770" s="9"/>
      <c r="H770" s="9"/>
      <c r="I770" s="9"/>
      <c r="J770" s="9"/>
      <c r="K770" s="9"/>
      <c r="L770" s="293"/>
      <c r="M770" s="351">
        <f>IF(N$666=0,'Adjustment for previous period'!G385,0)</f>
        <v>0</v>
      </c>
      <c r="N770" s="295"/>
      <c r="O770" s="293"/>
      <c r="P770" s="293"/>
      <c r="Q770" s="293"/>
      <c r="R770" s="9"/>
      <c r="S770" s="9"/>
      <c r="T770" s="9"/>
      <c r="U770" s="9"/>
      <c r="V770" s="9"/>
      <c r="W770" s="9"/>
      <c r="X770" s="9"/>
      <c r="Y770" s="9"/>
      <c r="Z770" s="9"/>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c r="BD770" s="198"/>
      <c r="BE770" s="198"/>
      <c r="BF770" s="198"/>
      <c r="BG770" s="198"/>
      <c r="BH770" s="198"/>
      <c r="BI770" s="198"/>
      <c r="BJ770" s="198"/>
      <c r="BK770" s="198"/>
      <c r="BL770" s="198"/>
    </row>
    <row r="771" spans="1:64" hidden="1" outlineLevel="1">
      <c r="A771" s="9"/>
      <c r="B771" s="9"/>
      <c r="C771" s="9"/>
      <c r="D771" s="127" t="str">
        <f>Asset9</f>
        <v>IT</v>
      </c>
      <c r="E771" s="9"/>
      <c r="F771" s="9"/>
      <c r="G771" s="9"/>
      <c r="H771" s="9"/>
      <c r="I771" s="9"/>
      <c r="J771" s="9"/>
      <c r="K771" s="9"/>
      <c r="L771" s="293"/>
      <c r="M771" s="351">
        <f>IF(N$666=0,'Adjustment for previous period'!G386,0)</f>
        <v>0</v>
      </c>
      <c r="N771" s="295"/>
      <c r="O771" s="293"/>
      <c r="P771" s="293"/>
      <c r="Q771" s="293"/>
      <c r="R771" s="9"/>
      <c r="S771" s="9"/>
      <c r="T771" s="9"/>
      <c r="U771" s="9"/>
      <c r="V771" s="9"/>
      <c r="W771" s="9"/>
      <c r="X771" s="9"/>
      <c r="Y771" s="9"/>
      <c r="Z771" s="9"/>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c r="BI771" s="198"/>
      <c r="BJ771" s="198"/>
      <c r="BK771" s="198"/>
      <c r="BL771" s="198"/>
    </row>
    <row r="772" spans="1:64" hidden="1" outlineLevel="1">
      <c r="A772" s="9"/>
      <c r="B772" s="9"/>
      <c r="C772" s="9"/>
      <c r="D772" s="127" t="str">
        <f>Asset10</f>
        <v>Vehicles</v>
      </c>
      <c r="E772" s="9"/>
      <c r="F772" s="9"/>
      <c r="G772" s="9"/>
      <c r="H772" s="9"/>
      <c r="I772" s="9"/>
      <c r="J772" s="9"/>
      <c r="K772" s="9"/>
      <c r="L772" s="293"/>
      <c r="M772" s="351">
        <f>IF(N$666=0,'Adjustment for previous period'!G387,0)</f>
        <v>0</v>
      </c>
      <c r="N772" s="295"/>
      <c r="O772" s="293"/>
      <c r="P772" s="293"/>
      <c r="Q772" s="293"/>
      <c r="R772" s="9"/>
      <c r="S772" s="9"/>
      <c r="T772" s="9"/>
      <c r="U772" s="9"/>
      <c r="V772" s="9"/>
      <c r="W772" s="9"/>
      <c r="X772" s="9"/>
      <c r="Y772" s="9"/>
      <c r="Z772" s="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row>
    <row r="773" spans="1:64" hidden="1" outlineLevel="1">
      <c r="A773" s="9"/>
      <c r="B773" s="9"/>
      <c r="C773" s="9"/>
      <c r="D773" s="127" t="str">
        <f>Asset11</f>
        <v>other</v>
      </c>
      <c r="E773" s="9"/>
      <c r="F773" s="9"/>
      <c r="G773" s="9"/>
      <c r="H773" s="9"/>
      <c r="I773" s="9"/>
      <c r="J773" s="9"/>
      <c r="K773" s="9"/>
      <c r="L773" s="293"/>
      <c r="M773" s="351">
        <f>IF(N$666=0,'Adjustment for previous period'!G388,0)</f>
        <v>0</v>
      </c>
      <c r="N773" s="295"/>
      <c r="O773" s="293"/>
      <c r="P773" s="293"/>
      <c r="Q773" s="293"/>
      <c r="R773" s="9"/>
      <c r="S773" s="9"/>
      <c r="T773" s="9"/>
      <c r="U773" s="9"/>
      <c r="V773" s="9"/>
      <c r="W773" s="9"/>
      <c r="X773" s="9"/>
      <c r="Y773" s="9"/>
      <c r="Z773" s="9"/>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c r="BD773" s="198"/>
      <c r="BE773" s="198"/>
      <c r="BF773" s="198"/>
      <c r="BG773" s="198"/>
      <c r="BH773" s="198"/>
      <c r="BI773" s="198"/>
      <c r="BJ773" s="198"/>
      <c r="BK773" s="198"/>
      <c r="BL773" s="198"/>
    </row>
    <row r="774" spans="1:64" hidden="1" outlineLevel="1">
      <c r="A774" s="9"/>
      <c r="B774" s="9"/>
      <c r="C774" s="9"/>
      <c r="D774" s="127" t="str">
        <f>Asset12</f>
        <v>premises</v>
      </c>
      <c r="E774" s="9"/>
      <c r="F774" s="9"/>
      <c r="G774" s="9"/>
      <c r="H774" s="9"/>
      <c r="I774" s="9"/>
      <c r="J774" s="9"/>
      <c r="K774" s="9"/>
      <c r="L774" s="293"/>
      <c r="M774" s="351">
        <f>IF(N$666=0,'Adjustment for previous period'!G389,0)</f>
        <v>0</v>
      </c>
      <c r="N774" s="295"/>
      <c r="O774" s="293"/>
      <c r="P774" s="293"/>
      <c r="Q774" s="293"/>
      <c r="R774" s="9"/>
      <c r="S774" s="9"/>
      <c r="T774" s="9"/>
      <c r="U774" s="9"/>
      <c r="V774" s="9"/>
      <c r="W774" s="9"/>
      <c r="X774" s="9"/>
      <c r="Y774" s="9"/>
      <c r="Z774" s="9"/>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c r="BI774" s="198"/>
      <c r="BJ774" s="198"/>
      <c r="BK774" s="198"/>
      <c r="BL774" s="198"/>
    </row>
    <row r="775" spans="1:64" hidden="1" outlineLevel="1">
      <c r="A775" s="9"/>
      <c r="B775" s="9"/>
      <c r="C775" s="9"/>
      <c r="D775" s="127" t="str">
        <f>Asset13</f>
        <v>Land</v>
      </c>
      <c r="E775" s="9"/>
      <c r="F775" s="9"/>
      <c r="G775" s="9"/>
      <c r="H775" s="9"/>
      <c r="I775" s="9"/>
      <c r="J775" s="9"/>
      <c r="K775" s="9"/>
      <c r="L775" s="293"/>
      <c r="M775" s="351">
        <f>IF(N$666=0,'Adjustment for previous period'!G390,0)</f>
        <v>0</v>
      </c>
      <c r="N775" s="295"/>
      <c r="O775" s="293"/>
      <c r="P775" s="293"/>
      <c r="Q775" s="293"/>
      <c r="R775" s="9"/>
      <c r="S775" s="9"/>
      <c r="T775" s="9"/>
      <c r="U775" s="9"/>
      <c r="V775" s="9"/>
      <c r="W775" s="9"/>
      <c r="X775" s="9"/>
      <c r="Y775" s="9"/>
      <c r="Z775" s="9"/>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c r="BI775" s="198"/>
      <c r="BJ775" s="198"/>
      <c r="BK775" s="198"/>
      <c r="BL775" s="198"/>
    </row>
    <row r="776" spans="1:64" hidden="1" outlineLevel="1">
      <c r="A776" s="9"/>
      <c r="B776" s="9"/>
      <c r="C776" s="9"/>
      <c r="D776" s="127" t="str">
        <f>Asset14</f>
        <v>Easements</v>
      </c>
      <c r="E776" s="9"/>
      <c r="F776" s="9"/>
      <c r="G776" s="9"/>
      <c r="H776" s="9"/>
      <c r="I776" s="9"/>
      <c r="J776" s="9"/>
      <c r="K776" s="9"/>
      <c r="L776" s="293"/>
      <c r="M776" s="351">
        <f>IF(N$666=0,'Adjustment for previous period'!G391,0)</f>
        <v>0</v>
      </c>
      <c r="N776" s="295"/>
      <c r="O776" s="293"/>
      <c r="P776" s="293"/>
      <c r="Q776" s="293"/>
      <c r="R776" s="9"/>
      <c r="S776" s="9"/>
      <c r="T776" s="9"/>
      <c r="U776" s="9"/>
      <c r="V776" s="9"/>
      <c r="W776" s="9"/>
      <c r="X776" s="9"/>
      <c r="Y776" s="9"/>
      <c r="Z776" s="9"/>
      <c r="AB776" s="198"/>
      <c r="AC776" s="198"/>
      <c r="AD776" s="198"/>
      <c r="AE776" s="198"/>
      <c r="AF776" s="198"/>
      <c r="AG776" s="198"/>
      <c r="AH776" s="198"/>
      <c r="AI776" s="198"/>
      <c r="AJ776" s="198"/>
      <c r="AK776" s="198"/>
      <c r="AL776" s="198"/>
      <c r="AM776" s="198"/>
      <c r="AN776" s="198"/>
      <c r="AO776" s="198"/>
      <c r="AP776" s="198"/>
      <c r="AQ776" s="198"/>
      <c r="AR776" s="198"/>
      <c r="AS776" s="198"/>
      <c r="AT776" s="198"/>
      <c r="AU776" s="198"/>
      <c r="AV776" s="198"/>
      <c r="AW776" s="198"/>
      <c r="AX776" s="198"/>
      <c r="AY776" s="198"/>
      <c r="AZ776" s="198"/>
      <c r="BA776" s="198"/>
      <c r="BB776" s="198"/>
      <c r="BC776" s="198"/>
      <c r="BD776" s="198"/>
      <c r="BE776" s="198"/>
      <c r="BF776" s="198"/>
      <c r="BG776" s="198"/>
      <c r="BH776" s="198"/>
      <c r="BI776" s="198"/>
      <c r="BJ776" s="198"/>
      <c r="BK776" s="198"/>
      <c r="BL776" s="198"/>
    </row>
    <row r="777" spans="1:64" hidden="1" outlineLevel="1">
      <c r="A777" s="9"/>
      <c r="B777" s="9"/>
      <c r="C777" s="9"/>
      <c r="D777" s="127">
        <f>Asset15</f>
        <v>0</v>
      </c>
      <c r="E777" s="9"/>
      <c r="F777" s="9"/>
      <c r="G777" s="9"/>
      <c r="H777" s="9"/>
      <c r="I777" s="9"/>
      <c r="J777" s="9"/>
      <c r="K777" s="9"/>
      <c r="L777" s="293"/>
      <c r="M777" s="351">
        <f>IF(N$666=0,'Adjustment for previous period'!G392,0)</f>
        <v>0</v>
      </c>
      <c r="N777" s="295"/>
      <c r="O777" s="293"/>
      <c r="P777" s="293"/>
      <c r="Q777" s="293"/>
      <c r="R777" s="9"/>
      <c r="S777" s="9"/>
      <c r="T777" s="9"/>
      <c r="U777" s="9"/>
      <c r="V777" s="9"/>
      <c r="W777" s="9"/>
      <c r="X777" s="9"/>
      <c r="Y777" s="9"/>
      <c r="Z777" s="9"/>
      <c r="AB777" s="198"/>
      <c r="AC777" s="198"/>
      <c r="AD777" s="198"/>
      <c r="AE777" s="198"/>
      <c r="AF777" s="198"/>
      <c r="AG777" s="198"/>
      <c r="AH777" s="198"/>
      <c r="AI777" s="198"/>
      <c r="AJ777" s="198"/>
      <c r="AK777" s="198"/>
      <c r="AL777" s="198"/>
      <c r="AM777" s="198"/>
      <c r="AN777" s="198"/>
      <c r="AO777" s="198"/>
      <c r="AP777" s="198"/>
      <c r="AQ777" s="198"/>
      <c r="AR777" s="198"/>
      <c r="AS777" s="198"/>
      <c r="AT777" s="198"/>
      <c r="AU777" s="198"/>
      <c r="AV777" s="198"/>
      <c r="AW777" s="198"/>
      <c r="AX777" s="198"/>
      <c r="AY777" s="198"/>
      <c r="AZ777" s="198"/>
      <c r="BA777" s="198"/>
      <c r="BB777" s="198"/>
      <c r="BC777" s="198"/>
      <c r="BD777" s="198"/>
      <c r="BE777" s="198"/>
      <c r="BF777" s="198"/>
      <c r="BG777" s="198"/>
      <c r="BH777" s="198"/>
      <c r="BI777" s="198"/>
      <c r="BJ777" s="198"/>
      <c r="BK777" s="198"/>
      <c r="BL777" s="198"/>
    </row>
    <row r="778" spans="1:64" hidden="1" outlineLevel="1">
      <c r="A778" s="9"/>
      <c r="B778" s="9"/>
      <c r="C778" s="9"/>
      <c r="D778" s="127">
        <f>Asset16</f>
        <v>0</v>
      </c>
      <c r="E778" s="9"/>
      <c r="F778" s="9"/>
      <c r="G778" s="9"/>
      <c r="H778" s="9"/>
      <c r="I778" s="9"/>
      <c r="J778" s="9"/>
      <c r="K778" s="9"/>
      <c r="L778" s="293"/>
      <c r="M778" s="351">
        <f>IF(N$666=0,'Adjustment for previous period'!G393,0)</f>
        <v>0</v>
      </c>
      <c r="N778" s="295"/>
      <c r="O778" s="293"/>
      <c r="P778" s="293"/>
      <c r="Q778" s="293"/>
      <c r="R778" s="9"/>
      <c r="S778" s="9"/>
      <c r="T778" s="9"/>
      <c r="U778" s="9"/>
      <c r="V778" s="9"/>
      <c r="W778" s="9"/>
      <c r="X778" s="9"/>
      <c r="Y778" s="9"/>
      <c r="Z778" s="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8"/>
      <c r="BC778" s="198"/>
      <c r="BD778" s="198"/>
      <c r="BE778" s="198"/>
      <c r="BF778" s="198"/>
      <c r="BG778" s="198"/>
      <c r="BH778" s="198"/>
      <c r="BI778" s="198"/>
      <c r="BJ778" s="198"/>
      <c r="BK778" s="198"/>
      <c r="BL778" s="198"/>
    </row>
    <row r="779" spans="1:64" hidden="1" outlineLevel="1">
      <c r="A779" s="9"/>
      <c r="B779" s="9"/>
      <c r="C779" s="9"/>
      <c r="D779" s="127">
        <f>Asset17</f>
        <v>0</v>
      </c>
      <c r="E779" s="9"/>
      <c r="F779" s="9"/>
      <c r="G779" s="9"/>
      <c r="H779" s="9"/>
      <c r="I779" s="9"/>
      <c r="J779" s="9"/>
      <c r="K779" s="9"/>
      <c r="L779" s="293"/>
      <c r="M779" s="351">
        <f>IF(N$666=0,'Adjustment for previous period'!G394,0)</f>
        <v>0</v>
      </c>
      <c r="N779" s="295"/>
      <c r="O779" s="293"/>
      <c r="P779" s="293"/>
      <c r="Q779" s="293"/>
      <c r="R779" s="9"/>
      <c r="S779" s="9"/>
      <c r="T779" s="9"/>
      <c r="U779" s="9"/>
      <c r="V779" s="9"/>
      <c r="W779" s="9"/>
      <c r="X779" s="9"/>
      <c r="Y779" s="9"/>
      <c r="Z779" s="9"/>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198"/>
      <c r="BB779" s="198"/>
      <c r="BC779" s="198"/>
      <c r="BD779" s="198"/>
      <c r="BE779" s="198"/>
      <c r="BF779" s="198"/>
      <c r="BG779" s="198"/>
      <c r="BH779" s="198"/>
      <c r="BI779" s="198"/>
      <c r="BJ779" s="198"/>
      <c r="BK779" s="198"/>
      <c r="BL779" s="198"/>
    </row>
    <row r="780" spans="1:64" hidden="1" outlineLevel="1">
      <c r="A780" s="9"/>
      <c r="B780" s="9"/>
      <c r="C780" s="9"/>
      <c r="D780" s="127">
        <f>Asset18</f>
        <v>0</v>
      </c>
      <c r="E780" s="9"/>
      <c r="F780" s="9"/>
      <c r="G780" s="9"/>
      <c r="H780" s="9"/>
      <c r="I780" s="9"/>
      <c r="J780" s="9"/>
      <c r="K780" s="9"/>
      <c r="L780" s="293"/>
      <c r="M780" s="351">
        <f>IF(N$666=0,'Adjustment for previous period'!G395,0)</f>
        <v>0</v>
      </c>
      <c r="N780" s="295"/>
      <c r="O780" s="293"/>
      <c r="P780" s="293"/>
      <c r="Q780" s="293"/>
      <c r="R780" s="9"/>
      <c r="S780" s="9"/>
      <c r="T780" s="9"/>
      <c r="U780" s="9"/>
      <c r="V780" s="9"/>
      <c r="W780" s="9"/>
      <c r="X780" s="9"/>
      <c r="Y780" s="9"/>
      <c r="Z780" s="9"/>
      <c r="AB780" s="198"/>
      <c r="AC780" s="198"/>
      <c r="AD780" s="198"/>
      <c r="AE780" s="198"/>
      <c r="AF780" s="198"/>
      <c r="AG780" s="198"/>
      <c r="AH780" s="198"/>
      <c r="AI780" s="198"/>
      <c r="AJ780" s="198"/>
      <c r="AK780" s="198"/>
      <c r="AL780" s="198"/>
      <c r="AM780" s="198"/>
      <c r="AN780" s="198"/>
      <c r="AO780" s="198"/>
      <c r="AP780" s="198"/>
      <c r="AQ780" s="198"/>
      <c r="AR780" s="198"/>
      <c r="AS780" s="198"/>
      <c r="AT780" s="198"/>
      <c r="AU780" s="198"/>
      <c r="AV780" s="198"/>
      <c r="AW780" s="198"/>
      <c r="AX780" s="198"/>
      <c r="AY780" s="198"/>
      <c r="AZ780" s="198"/>
      <c r="BA780" s="198"/>
      <c r="BB780" s="198"/>
      <c r="BC780" s="198"/>
      <c r="BD780" s="198"/>
      <c r="BE780" s="198"/>
      <c r="BF780" s="198"/>
      <c r="BG780" s="198"/>
      <c r="BH780" s="198"/>
      <c r="BI780" s="198"/>
      <c r="BJ780" s="198"/>
      <c r="BK780" s="198"/>
      <c r="BL780" s="198"/>
    </row>
    <row r="781" spans="1:64" hidden="1" outlineLevel="1">
      <c r="A781" s="9"/>
      <c r="B781" s="9"/>
      <c r="C781" s="9"/>
      <c r="D781" s="127">
        <f>Asset19</f>
        <v>0</v>
      </c>
      <c r="E781" s="9"/>
      <c r="F781" s="9"/>
      <c r="G781" s="9"/>
      <c r="H781" s="9"/>
      <c r="I781" s="9"/>
      <c r="J781" s="9"/>
      <c r="K781" s="9"/>
      <c r="L781" s="293"/>
      <c r="M781" s="351">
        <f>IF(N$666=0,'Adjustment for previous period'!G396,0)</f>
        <v>0</v>
      </c>
      <c r="N781" s="295"/>
      <c r="O781" s="293"/>
      <c r="P781" s="293"/>
      <c r="Q781" s="293"/>
      <c r="R781" s="9"/>
      <c r="S781" s="9"/>
      <c r="T781" s="9"/>
      <c r="U781" s="9"/>
      <c r="V781" s="9"/>
      <c r="W781" s="9"/>
      <c r="X781" s="9"/>
      <c r="Y781" s="9"/>
      <c r="Z781" s="9"/>
      <c r="AB781" s="198"/>
      <c r="AC781" s="198"/>
      <c r="AD781" s="198"/>
      <c r="AE781" s="198"/>
      <c r="AF781" s="198"/>
      <c r="AG781" s="198"/>
      <c r="AH781" s="198"/>
      <c r="AI781" s="198"/>
      <c r="AJ781" s="198"/>
      <c r="AK781" s="198"/>
      <c r="AL781" s="198"/>
      <c r="AM781" s="198"/>
      <c r="AN781" s="198"/>
      <c r="AO781" s="198"/>
      <c r="AP781" s="198"/>
      <c r="AQ781" s="198"/>
      <c r="AR781" s="198"/>
      <c r="AS781" s="198"/>
      <c r="AT781" s="198"/>
      <c r="AU781" s="198"/>
      <c r="AV781" s="198"/>
      <c r="AW781" s="198"/>
      <c r="AX781" s="198"/>
      <c r="AY781" s="198"/>
      <c r="AZ781" s="198"/>
      <c r="BA781" s="198"/>
      <c r="BB781" s="198"/>
      <c r="BC781" s="198"/>
      <c r="BD781" s="198"/>
      <c r="BE781" s="198"/>
      <c r="BF781" s="198"/>
      <c r="BG781" s="198"/>
      <c r="BH781" s="198"/>
      <c r="BI781" s="198"/>
      <c r="BJ781" s="198"/>
      <c r="BK781" s="198"/>
      <c r="BL781" s="198"/>
    </row>
    <row r="782" spans="1:64" hidden="1" outlineLevel="1">
      <c r="A782" s="9"/>
      <c r="B782" s="9"/>
      <c r="C782" s="9"/>
      <c r="D782" s="127">
        <f>Asset20</f>
        <v>0</v>
      </c>
      <c r="E782" s="9"/>
      <c r="F782" s="9"/>
      <c r="G782" s="9"/>
      <c r="H782" s="9"/>
      <c r="I782" s="9"/>
      <c r="J782" s="9"/>
      <c r="K782" s="9"/>
      <c r="L782" s="293"/>
      <c r="M782" s="351">
        <f>IF(N$666=0,'Adjustment for previous period'!G397,0)</f>
        <v>0</v>
      </c>
      <c r="N782" s="295"/>
      <c r="O782" s="293"/>
      <c r="P782" s="293"/>
      <c r="Q782" s="293"/>
      <c r="R782" s="9"/>
      <c r="S782" s="9"/>
      <c r="T782" s="9"/>
      <c r="U782" s="9"/>
      <c r="V782" s="9"/>
      <c r="W782" s="9"/>
      <c r="X782" s="9"/>
      <c r="Y782" s="9"/>
      <c r="Z782" s="9"/>
      <c r="AB782" s="198"/>
      <c r="AC782" s="198"/>
      <c r="AD782" s="198"/>
      <c r="AE782" s="198"/>
      <c r="AF782" s="198"/>
      <c r="AG782" s="198"/>
      <c r="AH782" s="198"/>
      <c r="AI782" s="198"/>
      <c r="AJ782" s="198"/>
      <c r="AK782" s="198"/>
      <c r="AL782" s="198"/>
      <c r="AM782" s="198"/>
      <c r="AN782" s="198"/>
      <c r="AO782" s="198"/>
      <c r="AP782" s="198"/>
      <c r="AQ782" s="198"/>
      <c r="AR782" s="198"/>
      <c r="AS782" s="198"/>
      <c r="AT782" s="198"/>
      <c r="AU782" s="198"/>
      <c r="AV782" s="198"/>
      <c r="AW782" s="198"/>
      <c r="AX782" s="198"/>
      <c r="AY782" s="198"/>
      <c r="AZ782" s="198"/>
      <c r="BA782" s="198"/>
      <c r="BB782" s="198"/>
      <c r="BC782" s="198"/>
      <c r="BD782" s="198"/>
      <c r="BE782" s="198"/>
      <c r="BF782" s="198"/>
      <c r="BG782" s="198"/>
      <c r="BH782" s="198"/>
      <c r="BI782" s="198"/>
      <c r="BJ782" s="198"/>
      <c r="BK782" s="198"/>
      <c r="BL782" s="198"/>
    </row>
    <row r="783" spans="1:64" collapsed="1">
      <c r="A783" s="9"/>
      <c r="B783" s="9"/>
      <c r="C783" s="9"/>
      <c r="D783" s="9"/>
      <c r="E783" s="9"/>
      <c r="F783" s="9"/>
      <c r="G783" s="9"/>
      <c r="H783" s="9"/>
      <c r="I783" s="9"/>
      <c r="J783" s="9"/>
      <c r="K783" s="9"/>
      <c r="L783" s="293"/>
      <c r="M783" s="293"/>
      <c r="N783" s="295"/>
      <c r="O783" s="293"/>
      <c r="P783" s="293"/>
      <c r="Q783" s="293"/>
      <c r="R783" s="9"/>
      <c r="S783" s="9"/>
      <c r="T783" s="9"/>
      <c r="U783" s="9"/>
      <c r="V783" s="9"/>
      <c r="W783" s="9"/>
      <c r="X783" s="9"/>
      <c r="Y783" s="9"/>
      <c r="Z783" s="9"/>
      <c r="AB783" s="198"/>
      <c r="AC783" s="198"/>
      <c r="AD783" s="198"/>
      <c r="AE783" s="198"/>
      <c r="AF783" s="198"/>
      <c r="AG783" s="198"/>
      <c r="AH783" s="198"/>
      <c r="AI783" s="198"/>
      <c r="AJ783" s="198"/>
      <c r="AK783" s="198"/>
      <c r="AL783" s="198"/>
      <c r="AM783" s="198"/>
      <c r="AN783" s="198"/>
      <c r="AO783" s="198"/>
      <c r="AP783" s="198"/>
      <c r="AQ783" s="198"/>
      <c r="AR783" s="198"/>
      <c r="AS783" s="198"/>
      <c r="AT783" s="198"/>
      <c r="AU783" s="198"/>
      <c r="AV783" s="198"/>
      <c r="AW783" s="198"/>
      <c r="AX783" s="198"/>
      <c r="AY783" s="198"/>
      <c r="AZ783" s="198"/>
      <c r="BA783" s="198"/>
      <c r="BB783" s="198"/>
      <c r="BC783" s="198"/>
      <c r="BD783" s="198"/>
      <c r="BE783" s="198"/>
      <c r="BF783" s="198"/>
      <c r="BG783" s="198"/>
      <c r="BH783" s="198"/>
      <c r="BI783" s="198"/>
      <c r="BJ783" s="198"/>
      <c r="BK783" s="198"/>
      <c r="BL783" s="198"/>
    </row>
    <row r="784" spans="1:64">
      <c r="A784" s="9"/>
      <c r="B784" s="9"/>
      <c r="C784" s="346" t="s">
        <v>161</v>
      </c>
      <c r="D784" s="334"/>
      <c r="E784" s="9"/>
      <c r="F784" s="9"/>
      <c r="G784" s="9"/>
      <c r="H784" s="9"/>
      <c r="I784" s="9"/>
      <c r="J784" s="9"/>
      <c r="K784" s="9"/>
      <c r="L784" s="293"/>
      <c r="M784" s="342">
        <f>SUM(M785:M804)</f>
        <v>0.50666154203964797</v>
      </c>
      <c r="N784" s="295"/>
      <c r="O784" s="293"/>
      <c r="P784" s="293"/>
      <c r="Q784" s="293"/>
      <c r="R784" s="9"/>
      <c r="S784" s="9"/>
      <c r="T784" s="9"/>
      <c r="U784" s="9"/>
      <c r="V784" s="9"/>
      <c r="W784" s="9"/>
      <c r="X784" s="9"/>
      <c r="Y784" s="9"/>
      <c r="Z784" s="9"/>
      <c r="AB784" s="198"/>
      <c r="AC784" s="198"/>
      <c r="AD784" s="198"/>
      <c r="AE784" s="198"/>
      <c r="AF784" s="198"/>
      <c r="AG784" s="198"/>
      <c r="AH784" s="198"/>
      <c r="AI784" s="198"/>
      <c r="AJ784" s="198"/>
      <c r="AK784" s="198"/>
      <c r="AL784" s="198"/>
      <c r="AM784" s="198"/>
      <c r="AN784" s="198"/>
      <c r="AO784" s="198"/>
      <c r="AP784" s="198"/>
      <c r="AQ784" s="198"/>
      <c r="AR784" s="198"/>
      <c r="AS784" s="198"/>
      <c r="AT784" s="198"/>
      <c r="AU784" s="198"/>
      <c r="AV784" s="198"/>
      <c r="AW784" s="198"/>
      <c r="AX784" s="198"/>
      <c r="AY784" s="198"/>
      <c r="AZ784" s="198"/>
      <c r="BA784" s="198"/>
      <c r="BB784" s="198"/>
      <c r="BC784" s="198"/>
      <c r="BD784" s="198"/>
      <c r="BE784" s="198"/>
      <c r="BF784" s="198"/>
      <c r="BG784" s="198"/>
      <c r="BH784" s="198"/>
      <c r="BI784" s="198"/>
      <c r="BJ784" s="198"/>
      <c r="BK784" s="198"/>
      <c r="BL784" s="198"/>
    </row>
    <row r="785" spans="1:64" hidden="1" outlineLevel="1">
      <c r="A785" s="9"/>
      <c r="B785" s="9"/>
      <c r="C785" s="9"/>
      <c r="D785" s="127" t="str">
        <f>Asset1</f>
        <v>Secondary</v>
      </c>
      <c r="E785" s="9"/>
      <c r="F785" s="9"/>
      <c r="G785" s="9"/>
      <c r="H785" s="9"/>
      <c r="I785" s="9"/>
      <c r="J785" s="9"/>
      <c r="K785" s="9"/>
      <c r="L785" s="293"/>
      <c r="M785" s="352">
        <f>IF(N$234=0,'Adjustment for previous period'!M401, 0)</f>
        <v>6.3045468983551317E-2</v>
      </c>
      <c r="N785" s="295"/>
      <c r="O785" s="293"/>
      <c r="P785" s="293"/>
      <c r="Q785" s="293"/>
      <c r="R785" s="9"/>
      <c r="S785" s="9"/>
      <c r="T785" s="9"/>
      <c r="U785" s="9"/>
      <c r="V785" s="9"/>
      <c r="W785" s="9"/>
      <c r="X785" s="9"/>
      <c r="Y785" s="9"/>
      <c r="Z785" s="9"/>
      <c r="AB785" s="198"/>
      <c r="AC785" s="198"/>
      <c r="AD785" s="198"/>
      <c r="AE785" s="198"/>
      <c r="AF785" s="198"/>
      <c r="AG785" s="198"/>
      <c r="AH785" s="198"/>
      <c r="AI785" s="198"/>
      <c r="AJ785" s="198"/>
      <c r="AK785" s="198"/>
      <c r="AL785" s="198"/>
      <c r="AM785" s="198"/>
      <c r="AN785" s="198"/>
      <c r="AO785" s="198"/>
      <c r="AP785" s="198"/>
      <c r="AQ785" s="198"/>
      <c r="AR785" s="198"/>
      <c r="AS785" s="198"/>
      <c r="AT785" s="198"/>
      <c r="AU785" s="198"/>
      <c r="AV785" s="198"/>
      <c r="AW785" s="198"/>
      <c r="AX785" s="198"/>
      <c r="AY785" s="198"/>
      <c r="AZ785" s="198"/>
      <c r="BA785" s="198"/>
      <c r="BB785" s="198"/>
      <c r="BC785" s="198"/>
      <c r="BD785" s="198"/>
      <c r="BE785" s="198"/>
      <c r="BF785" s="198"/>
      <c r="BG785" s="198"/>
      <c r="BH785" s="198"/>
      <c r="BI785" s="198"/>
      <c r="BJ785" s="198"/>
      <c r="BK785" s="198"/>
      <c r="BL785" s="198"/>
    </row>
    <row r="786" spans="1:64" hidden="1" outlineLevel="1">
      <c r="A786" s="9"/>
      <c r="B786" s="9"/>
      <c r="C786" s="9"/>
      <c r="D786" s="127" t="str">
        <f>Asset2</f>
        <v>Switchgear</v>
      </c>
      <c r="E786" s="9"/>
      <c r="F786" s="9"/>
      <c r="G786" s="9"/>
      <c r="H786" s="9"/>
      <c r="I786" s="9"/>
      <c r="J786" s="9"/>
      <c r="K786" s="9"/>
      <c r="L786" s="293"/>
      <c r="M786" s="352">
        <f>IF(N$234=0,'Adjustment for previous period'!M403, 0)</f>
        <v>0.27962167153171219</v>
      </c>
      <c r="N786" s="295"/>
      <c r="O786" s="293"/>
      <c r="P786" s="293"/>
      <c r="Q786" s="293"/>
      <c r="R786" s="9"/>
      <c r="S786" s="9"/>
      <c r="T786" s="9"/>
      <c r="U786" s="9"/>
      <c r="V786" s="9"/>
      <c r="W786" s="9"/>
      <c r="X786" s="9"/>
      <c r="Y786" s="9"/>
      <c r="Z786" s="9"/>
      <c r="AB786" s="198"/>
      <c r="AC786" s="198"/>
      <c r="AD786" s="198"/>
      <c r="AE786" s="198"/>
      <c r="AF786" s="198"/>
      <c r="AG786" s="198"/>
      <c r="AH786" s="198"/>
      <c r="AI786" s="198"/>
      <c r="AJ786" s="198"/>
      <c r="AK786" s="198"/>
      <c r="AL786" s="198"/>
      <c r="AM786" s="198"/>
      <c r="AN786" s="198"/>
      <c r="AO786" s="198"/>
      <c r="AP786" s="198"/>
      <c r="AQ786" s="198"/>
      <c r="AR786" s="198"/>
      <c r="AS786" s="198"/>
      <c r="AT786" s="198"/>
      <c r="AU786" s="198"/>
      <c r="AV786" s="198"/>
      <c r="AW786" s="198"/>
      <c r="AX786" s="198"/>
      <c r="AY786" s="198"/>
      <c r="AZ786" s="198"/>
      <c r="BA786" s="198"/>
      <c r="BB786" s="198"/>
      <c r="BC786" s="198"/>
      <c r="BD786" s="198"/>
      <c r="BE786" s="198"/>
      <c r="BF786" s="198"/>
      <c r="BG786" s="198"/>
      <c r="BH786" s="198"/>
      <c r="BI786" s="198"/>
      <c r="BJ786" s="198"/>
      <c r="BK786" s="198"/>
      <c r="BL786" s="198"/>
    </row>
    <row r="787" spans="1:64" hidden="1" outlineLevel="1">
      <c r="A787" s="9"/>
      <c r="B787" s="9"/>
      <c r="C787" s="9"/>
      <c r="D787" s="127" t="str">
        <f>Asset3</f>
        <v>Transformers</v>
      </c>
      <c r="E787" s="9"/>
      <c r="F787" s="9"/>
      <c r="G787" s="9"/>
      <c r="H787" s="9"/>
      <c r="I787" s="9"/>
      <c r="J787" s="9"/>
      <c r="K787" s="9"/>
      <c r="L787" s="293"/>
      <c r="M787" s="352">
        <f>IF(N$234=0,'Adjustment for previous period'!M405, 0)</f>
        <v>5.5092572437079872E-2</v>
      </c>
      <c r="N787" s="295"/>
      <c r="O787" s="293"/>
      <c r="P787" s="293"/>
      <c r="Q787" s="293"/>
      <c r="R787" s="9"/>
      <c r="S787" s="9"/>
      <c r="T787" s="9"/>
      <c r="U787" s="9"/>
      <c r="V787" s="9"/>
      <c r="W787" s="9"/>
      <c r="X787" s="9"/>
      <c r="Y787" s="9"/>
      <c r="Z787" s="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8"/>
      <c r="BC787" s="198"/>
      <c r="BD787" s="198"/>
      <c r="BE787" s="198"/>
      <c r="BF787" s="198"/>
      <c r="BG787" s="198"/>
      <c r="BH787" s="198"/>
      <c r="BI787" s="198"/>
      <c r="BJ787" s="198"/>
      <c r="BK787" s="198"/>
      <c r="BL787" s="198"/>
    </row>
    <row r="788" spans="1:64" hidden="1" outlineLevel="1">
      <c r="A788" s="9"/>
      <c r="B788" s="9"/>
      <c r="C788" s="9"/>
      <c r="D788" s="127" t="str">
        <f>Asset4</f>
        <v>Reactive</v>
      </c>
      <c r="E788" s="9"/>
      <c r="F788" s="9"/>
      <c r="G788" s="9"/>
      <c r="H788" s="9"/>
      <c r="I788" s="9"/>
      <c r="J788" s="9"/>
      <c r="K788" s="9"/>
      <c r="L788" s="293"/>
      <c r="M788" s="352">
        <f>IF(N$234=0,'Adjustment for previous period'!M407, 0)</f>
        <v>8.4947234537842961E-2</v>
      </c>
      <c r="N788" s="295"/>
      <c r="O788" s="293"/>
      <c r="P788" s="293"/>
      <c r="Q788" s="293"/>
      <c r="R788" s="9"/>
      <c r="S788" s="9"/>
      <c r="T788" s="9"/>
      <c r="U788" s="9"/>
      <c r="V788" s="9"/>
      <c r="W788" s="9"/>
      <c r="X788" s="9"/>
      <c r="Y788" s="9"/>
      <c r="Z788" s="9"/>
      <c r="AB788" s="198"/>
      <c r="AC788" s="198"/>
      <c r="AD788" s="198"/>
      <c r="AE788" s="198"/>
      <c r="AF788" s="198"/>
      <c r="AG788" s="198"/>
      <c r="AH788" s="198"/>
      <c r="AI788" s="198"/>
      <c r="AJ788" s="198"/>
      <c r="AK788" s="198"/>
      <c r="AL788" s="198"/>
      <c r="AM788" s="198"/>
      <c r="AN788" s="198"/>
      <c r="AO788" s="198"/>
      <c r="AP788" s="198"/>
      <c r="AQ788" s="198"/>
      <c r="AR788" s="198"/>
      <c r="AS788" s="198"/>
      <c r="AT788" s="198"/>
      <c r="AU788" s="198"/>
      <c r="AV788" s="198"/>
      <c r="AW788" s="198"/>
      <c r="AX788" s="198"/>
      <c r="AY788" s="198"/>
      <c r="AZ788" s="198"/>
      <c r="BA788" s="198"/>
      <c r="BB788" s="198"/>
      <c r="BC788" s="198"/>
      <c r="BD788" s="198"/>
      <c r="BE788" s="198"/>
      <c r="BF788" s="198"/>
      <c r="BG788" s="198"/>
      <c r="BH788" s="198"/>
      <c r="BI788" s="198"/>
      <c r="BJ788" s="198"/>
      <c r="BK788" s="198"/>
      <c r="BL788" s="198"/>
    </row>
    <row r="789" spans="1:64" hidden="1" outlineLevel="1">
      <c r="A789" s="9"/>
      <c r="B789" s="9"/>
      <c r="C789" s="9"/>
      <c r="D789" s="127" t="str">
        <f>Asset5</f>
        <v>Towers and Conductor</v>
      </c>
      <c r="E789" s="9"/>
      <c r="F789" s="9"/>
      <c r="G789" s="9"/>
      <c r="H789" s="9"/>
      <c r="I789" s="9"/>
      <c r="J789" s="9"/>
      <c r="K789" s="9"/>
      <c r="L789" s="293"/>
      <c r="M789" s="352">
        <f>IF(N$234=0,'Adjustment for previous period'!M409, 0)</f>
        <v>3.0915552590470366E-3</v>
      </c>
      <c r="N789" s="295"/>
      <c r="O789" s="293"/>
      <c r="P789" s="293"/>
      <c r="Q789" s="293"/>
      <c r="R789" s="9"/>
      <c r="S789" s="9"/>
      <c r="T789" s="9"/>
      <c r="U789" s="9"/>
      <c r="V789" s="9"/>
      <c r="W789" s="9"/>
      <c r="X789" s="9"/>
      <c r="Y789" s="9"/>
      <c r="Z789" s="9"/>
      <c r="AB789" s="198"/>
      <c r="AC789" s="198"/>
      <c r="AD789" s="198"/>
      <c r="AE789" s="198"/>
      <c r="AF789" s="198"/>
      <c r="AG789" s="198"/>
      <c r="AH789" s="198"/>
      <c r="AI789" s="198"/>
      <c r="AJ789" s="198"/>
      <c r="AK789" s="198"/>
      <c r="AL789" s="198"/>
      <c r="AM789" s="198"/>
      <c r="AN789" s="198"/>
      <c r="AO789" s="198"/>
      <c r="AP789" s="198"/>
      <c r="AQ789" s="198"/>
      <c r="AR789" s="198"/>
      <c r="AS789" s="198"/>
      <c r="AT789" s="198"/>
      <c r="AU789" s="198"/>
      <c r="AV789" s="198"/>
      <c r="AW789" s="198"/>
      <c r="AX789" s="198"/>
      <c r="AY789" s="198"/>
      <c r="AZ789" s="198"/>
      <c r="BA789" s="198"/>
      <c r="BB789" s="198"/>
      <c r="BC789" s="198"/>
      <c r="BD789" s="198"/>
      <c r="BE789" s="198"/>
      <c r="BF789" s="198"/>
      <c r="BG789" s="198"/>
      <c r="BH789" s="198"/>
      <c r="BI789" s="198"/>
      <c r="BJ789" s="198"/>
      <c r="BK789" s="198"/>
      <c r="BL789" s="198"/>
    </row>
    <row r="790" spans="1:64" hidden="1" outlineLevel="1">
      <c r="A790" s="9"/>
      <c r="B790" s="9"/>
      <c r="C790" s="9"/>
      <c r="D790" s="127" t="str">
        <f>Asset6</f>
        <v>Establishment</v>
      </c>
      <c r="E790" s="9"/>
      <c r="F790" s="9"/>
      <c r="G790" s="9"/>
      <c r="H790" s="9"/>
      <c r="I790" s="9"/>
      <c r="J790" s="9"/>
      <c r="K790" s="9"/>
      <c r="L790" s="293"/>
      <c r="M790" s="352">
        <f>IF(N$234=0,'Adjustment for previous period'!M411, 0)</f>
        <v>1.737269227191782E-2</v>
      </c>
      <c r="N790" s="295"/>
      <c r="O790" s="293"/>
      <c r="P790" s="293"/>
      <c r="Q790" s="293"/>
      <c r="R790" s="9"/>
      <c r="S790" s="9"/>
      <c r="T790" s="9"/>
      <c r="U790" s="9"/>
      <c r="V790" s="9"/>
      <c r="W790" s="9"/>
      <c r="X790" s="9"/>
      <c r="Y790" s="9"/>
      <c r="Z790" s="9"/>
      <c r="AB790" s="198"/>
      <c r="AC790" s="198"/>
      <c r="AD790" s="198"/>
      <c r="AE790" s="198"/>
      <c r="AF790" s="198"/>
      <c r="AG790" s="198"/>
      <c r="AH790" s="198"/>
      <c r="AI790" s="198"/>
      <c r="AJ790" s="198"/>
      <c r="AK790" s="198"/>
      <c r="AL790" s="198"/>
      <c r="AM790" s="198"/>
      <c r="AN790" s="198"/>
      <c r="AO790" s="198"/>
      <c r="AP790" s="198"/>
      <c r="AQ790" s="198"/>
      <c r="AR790" s="198"/>
      <c r="AS790" s="198"/>
      <c r="AT790" s="198"/>
      <c r="AU790" s="198"/>
      <c r="AV790" s="198"/>
      <c r="AW790" s="198"/>
      <c r="AX790" s="198"/>
      <c r="AY790" s="198"/>
      <c r="AZ790" s="198"/>
      <c r="BA790" s="198"/>
      <c r="BB790" s="198"/>
      <c r="BC790" s="198"/>
      <c r="BD790" s="198"/>
      <c r="BE790" s="198"/>
      <c r="BF790" s="198"/>
      <c r="BG790" s="198"/>
      <c r="BH790" s="198"/>
      <c r="BI790" s="198"/>
      <c r="BJ790" s="198"/>
      <c r="BK790" s="198"/>
      <c r="BL790" s="198"/>
    </row>
    <row r="791" spans="1:64" hidden="1" outlineLevel="1">
      <c r="A791" s="9"/>
      <c r="B791" s="9"/>
      <c r="C791" s="9"/>
      <c r="D791" s="127" t="str">
        <f>Asset7</f>
        <v>Communications</v>
      </c>
      <c r="E791" s="9"/>
      <c r="F791" s="9"/>
      <c r="G791" s="9"/>
      <c r="H791" s="9"/>
      <c r="I791" s="9"/>
      <c r="J791" s="9"/>
      <c r="K791" s="9"/>
      <c r="L791" s="293"/>
      <c r="M791" s="352">
        <f>IF(N$234=0,'Adjustment for previous period'!M413, 0)</f>
        <v>3.4903470184967705E-3</v>
      </c>
      <c r="N791" s="295"/>
      <c r="O791" s="293"/>
      <c r="P791" s="293"/>
      <c r="Q791" s="293"/>
      <c r="R791" s="9"/>
      <c r="S791" s="9"/>
      <c r="T791" s="9"/>
      <c r="U791" s="9"/>
      <c r="V791" s="9"/>
      <c r="W791" s="9"/>
      <c r="X791" s="9"/>
      <c r="Y791" s="9"/>
      <c r="Z791" s="9"/>
      <c r="AB791" s="198"/>
      <c r="AC791" s="198"/>
      <c r="AD791" s="198"/>
      <c r="AE791" s="198"/>
      <c r="AF791" s="198"/>
      <c r="AG791" s="198"/>
      <c r="AH791" s="198"/>
      <c r="AI791" s="198"/>
      <c r="AJ791" s="198"/>
      <c r="AK791" s="198"/>
      <c r="AL791" s="198"/>
      <c r="AM791" s="198"/>
      <c r="AN791" s="198"/>
      <c r="AO791" s="198"/>
      <c r="AP791" s="198"/>
      <c r="AQ791" s="198"/>
      <c r="AR791" s="198"/>
      <c r="AS791" s="198"/>
      <c r="AT791" s="198"/>
      <c r="AU791" s="198"/>
      <c r="AV791" s="198"/>
      <c r="AW791" s="198"/>
      <c r="AX791" s="198"/>
      <c r="AY791" s="198"/>
      <c r="AZ791" s="198"/>
      <c r="BA791" s="198"/>
      <c r="BB791" s="198"/>
      <c r="BC791" s="198"/>
      <c r="BD791" s="198"/>
      <c r="BE791" s="198"/>
      <c r="BF791" s="198"/>
      <c r="BG791" s="198"/>
      <c r="BH791" s="198"/>
      <c r="BI791" s="198"/>
      <c r="BJ791" s="198"/>
      <c r="BK791" s="198"/>
      <c r="BL791" s="198"/>
    </row>
    <row r="792" spans="1:64" hidden="1" outlineLevel="1">
      <c r="A792" s="9"/>
      <c r="B792" s="9"/>
      <c r="C792" s="9"/>
      <c r="D792" s="127" t="str">
        <f>Asset8</f>
        <v>Inventory</v>
      </c>
      <c r="E792" s="9"/>
      <c r="F792" s="9"/>
      <c r="G792" s="9"/>
      <c r="H792" s="9"/>
      <c r="I792" s="9"/>
      <c r="J792" s="9"/>
      <c r="K792" s="9"/>
      <c r="L792" s="293"/>
      <c r="M792" s="352">
        <f>IF(N$234=0,'Adjustment for previous period'!M415, 0)</f>
        <v>0</v>
      </c>
      <c r="N792" s="295"/>
      <c r="O792" s="293"/>
      <c r="P792" s="293"/>
      <c r="Q792" s="293"/>
      <c r="R792" s="9"/>
      <c r="S792" s="9"/>
      <c r="T792" s="9"/>
      <c r="U792" s="9"/>
      <c r="V792" s="9"/>
      <c r="W792" s="9"/>
      <c r="X792" s="9"/>
      <c r="Y792" s="9"/>
      <c r="Z792" s="9"/>
      <c r="AB792" s="198"/>
      <c r="AC792" s="198"/>
      <c r="AD792" s="198"/>
      <c r="AE792" s="198"/>
      <c r="AF792" s="198"/>
      <c r="AG792" s="198"/>
      <c r="AH792" s="198"/>
      <c r="AI792" s="198"/>
      <c r="AJ792" s="198"/>
      <c r="AK792" s="198"/>
      <c r="AL792" s="198"/>
      <c r="AM792" s="198"/>
      <c r="AN792" s="198"/>
      <c r="AO792" s="198"/>
      <c r="AP792" s="198"/>
      <c r="AQ792" s="198"/>
      <c r="AR792" s="198"/>
      <c r="AS792" s="198"/>
      <c r="AT792" s="198"/>
      <c r="AU792" s="198"/>
      <c r="AV792" s="198"/>
      <c r="AW792" s="198"/>
      <c r="AX792" s="198"/>
      <c r="AY792" s="198"/>
      <c r="AZ792" s="198"/>
      <c r="BA792" s="198"/>
      <c r="BB792" s="198"/>
      <c r="BC792" s="198"/>
      <c r="BD792" s="198"/>
      <c r="BE792" s="198"/>
      <c r="BF792" s="198"/>
      <c r="BG792" s="198"/>
      <c r="BH792" s="198"/>
      <c r="BI792" s="198"/>
      <c r="BJ792" s="198"/>
      <c r="BK792" s="198"/>
      <c r="BL792" s="198"/>
    </row>
    <row r="793" spans="1:64" hidden="1" outlineLevel="1">
      <c r="A793" s="9"/>
      <c r="B793" s="9"/>
      <c r="C793" s="9"/>
      <c r="D793" s="127" t="str">
        <f>Asset9</f>
        <v>IT</v>
      </c>
      <c r="E793" s="9"/>
      <c r="F793" s="9"/>
      <c r="G793" s="9"/>
      <c r="H793" s="9"/>
      <c r="I793" s="9"/>
      <c r="J793" s="9"/>
      <c r="K793" s="9"/>
      <c r="L793" s="293"/>
      <c r="M793" s="352">
        <f>IF(N$234=0,'Adjustment for previous period'!M417, 0)</f>
        <v>0</v>
      </c>
      <c r="N793" s="295"/>
      <c r="O793" s="293"/>
      <c r="P793" s="293"/>
      <c r="Q793" s="293"/>
      <c r="R793" s="9"/>
      <c r="S793" s="9"/>
      <c r="T793" s="9"/>
      <c r="U793" s="9"/>
      <c r="V793" s="9"/>
      <c r="W793" s="9"/>
      <c r="X793" s="9"/>
      <c r="Y793" s="9"/>
      <c r="Z793" s="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8"/>
      <c r="BC793" s="198"/>
      <c r="BD793" s="198"/>
      <c r="BE793" s="198"/>
      <c r="BF793" s="198"/>
      <c r="BG793" s="198"/>
      <c r="BH793" s="198"/>
      <c r="BI793" s="198"/>
      <c r="BJ793" s="198"/>
      <c r="BK793" s="198"/>
      <c r="BL793" s="198"/>
    </row>
    <row r="794" spans="1:64" hidden="1" outlineLevel="1">
      <c r="A794" s="9"/>
      <c r="B794" s="9"/>
      <c r="C794" s="9"/>
      <c r="D794" s="127" t="str">
        <f>Asset10</f>
        <v>Vehicles</v>
      </c>
      <c r="E794" s="9"/>
      <c r="F794" s="9"/>
      <c r="G794" s="9"/>
      <c r="H794" s="9"/>
      <c r="I794" s="9"/>
      <c r="J794" s="9"/>
      <c r="K794" s="9"/>
      <c r="L794" s="293"/>
      <c r="M794" s="352">
        <f>IF(N$234=0,'Adjustment for previous period'!M419, 0)</f>
        <v>0</v>
      </c>
      <c r="N794" s="295"/>
      <c r="O794" s="293"/>
      <c r="P794" s="293"/>
      <c r="Q794" s="293"/>
      <c r="R794" s="9"/>
      <c r="S794" s="9"/>
      <c r="T794" s="9"/>
      <c r="U794" s="9"/>
      <c r="V794" s="9"/>
      <c r="W794" s="9"/>
      <c r="X794" s="9"/>
      <c r="Y794" s="9"/>
      <c r="Z794" s="9"/>
      <c r="AB794" s="198"/>
      <c r="AC794" s="198"/>
      <c r="AD794" s="198"/>
      <c r="AE794" s="198"/>
      <c r="AF794" s="198"/>
      <c r="AG794" s="198"/>
      <c r="AH794" s="198"/>
      <c r="AI794" s="198"/>
      <c r="AJ794" s="198"/>
      <c r="AK794" s="198"/>
      <c r="AL794" s="198"/>
      <c r="AM794" s="198"/>
      <c r="AN794" s="198"/>
      <c r="AO794" s="198"/>
      <c r="AP794" s="198"/>
      <c r="AQ794" s="198"/>
      <c r="AR794" s="198"/>
      <c r="AS794" s="198"/>
      <c r="AT794" s="198"/>
      <c r="AU794" s="198"/>
      <c r="AV794" s="198"/>
      <c r="AW794" s="198"/>
      <c r="AX794" s="198"/>
      <c r="AY794" s="198"/>
      <c r="AZ794" s="198"/>
      <c r="BA794" s="198"/>
      <c r="BB794" s="198"/>
      <c r="BC794" s="198"/>
      <c r="BD794" s="198"/>
      <c r="BE794" s="198"/>
      <c r="BF794" s="198"/>
      <c r="BG794" s="198"/>
      <c r="BH794" s="198"/>
      <c r="BI794" s="198"/>
      <c r="BJ794" s="198"/>
      <c r="BK794" s="198"/>
      <c r="BL794" s="198"/>
    </row>
    <row r="795" spans="1:64" hidden="1" outlineLevel="1">
      <c r="A795" s="9"/>
      <c r="B795" s="9"/>
      <c r="C795" s="9"/>
      <c r="D795" s="127" t="str">
        <f>Asset11</f>
        <v>other</v>
      </c>
      <c r="E795" s="9"/>
      <c r="F795" s="9"/>
      <c r="G795" s="9"/>
      <c r="H795" s="9"/>
      <c r="I795" s="9"/>
      <c r="J795" s="9"/>
      <c r="K795" s="9"/>
      <c r="L795" s="293"/>
      <c r="M795" s="352">
        <f>IF(N$234=0,'Adjustment for previous period'!M421, 0)</f>
        <v>0</v>
      </c>
      <c r="N795" s="295"/>
      <c r="O795" s="293"/>
      <c r="P795" s="293"/>
      <c r="Q795" s="293"/>
      <c r="R795" s="9"/>
      <c r="S795" s="9"/>
      <c r="T795" s="9"/>
      <c r="U795" s="9"/>
      <c r="V795" s="9"/>
      <c r="W795" s="9"/>
      <c r="X795" s="9"/>
      <c r="Y795" s="9"/>
      <c r="Z795" s="9"/>
      <c r="AB795" s="198"/>
      <c r="AC795" s="198"/>
      <c r="AD795" s="198"/>
      <c r="AE795" s="198"/>
      <c r="AF795" s="198"/>
      <c r="AG795" s="198"/>
      <c r="AH795" s="198"/>
      <c r="AI795" s="198"/>
      <c r="AJ795" s="198"/>
      <c r="AK795" s="198"/>
      <c r="AL795" s="198"/>
      <c r="AM795" s="198"/>
      <c r="AN795" s="198"/>
      <c r="AO795" s="198"/>
      <c r="AP795" s="198"/>
      <c r="AQ795" s="198"/>
      <c r="AR795" s="198"/>
      <c r="AS795" s="198"/>
      <c r="AT795" s="198"/>
      <c r="AU795" s="198"/>
      <c r="AV795" s="198"/>
      <c r="AW795" s="198"/>
      <c r="AX795" s="198"/>
      <c r="AY795" s="198"/>
      <c r="AZ795" s="198"/>
      <c r="BA795" s="198"/>
      <c r="BB795" s="198"/>
      <c r="BC795" s="198"/>
      <c r="BD795" s="198"/>
      <c r="BE795" s="198"/>
      <c r="BF795" s="198"/>
      <c r="BG795" s="198"/>
      <c r="BH795" s="198"/>
      <c r="BI795" s="198"/>
      <c r="BJ795" s="198"/>
      <c r="BK795" s="198"/>
      <c r="BL795" s="198"/>
    </row>
    <row r="796" spans="1:64" hidden="1" outlineLevel="1">
      <c r="A796" s="9"/>
      <c r="B796" s="9"/>
      <c r="C796" s="9"/>
      <c r="D796" s="127" t="str">
        <f>Asset12</f>
        <v>premises</v>
      </c>
      <c r="E796" s="9"/>
      <c r="F796" s="9"/>
      <c r="G796" s="9"/>
      <c r="H796" s="9"/>
      <c r="I796" s="9"/>
      <c r="J796" s="9"/>
      <c r="K796" s="9"/>
      <c r="L796" s="293"/>
      <c r="M796" s="352">
        <f>IF(N$234=0,'Adjustment for previous period'!M423, 0)</f>
        <v>0</v>
      </c>
      <c r="N796" s="295"/>
      <c r="O796" s="293"/>
      <c r="P796" s="293"/>
      <c r="Q796" s="293"/>
      <c r="R796" s="9"/>
      <c r="S796" s="9"/>
      <c r="T796" s="9"/>
      <c r="U796" s="9"/>
      <c r="V796" s="9"/>
      <c r="W796" s="9"/>
      <c r="X796" s="9"/>
      <c r="Y796" s="9"/>
      <c r="Z796" s="9"/>
      <c r="AB796" s="198"/>
      <c r="AC796" s="198"/>
      <c r="AD796" s="198"/>
      <c r="AE796" s="198"/>
      <c r="AF796" s="198"/>
      <c r="AG796" s="198"/>
      <c r="AH796" s="198"/>
      <c r="AI796" s="198"/>
      <c r="AJ796" s="198"/>
      <c r="AK796" s="198"/>
      <c r="AL796" s="198"/>
      <c r="AM796" s="198"/>
      <c r="AN796" s="198"/>
      <c r="AO796" s="198"/>
      <c r="AP796" s="198"/>
      <c r="AQ796" s="198"/>
      <c r="AR796" s="198"/>
      <c r="AS796" s="198"/>
      <c r="AT796" s="198"/>
      <c r="AU796" s="198"/>
      <c r="AV796" s="198"/>
      <c r="AW796" s="198"/>
      <c r="AX796" s="198"/>
      <c r="AY796" s="198"/>
      <c r="AZ796" s="198"/>
      <c r="BA796" s="198"/>
      <c r="BB796" s="198"/>
      <c r="BC796" s="198"/>
      <c r="BD796" s="198"/>
      <c r="BE796" s="198"/>
      <c r="BF796" s="198"/>
      <c r="BG796" s="198"/>
      <c r="BH796" s="198"/>
      <c r="BI796" s="198"/>
      <c r="BJ796" s="198"/>
      <c r="BK796" s="198"/>
      <c r="BL796" s="198"/>
    </row>
    <row r="797" spans="1:64" hidden="1" outlineLevel="1">
      <c r="A797" s="9"/>
      <c r="B797" s="9"/>
      <c r="C797" s="9"/>
      <c r="D797" s="127" t="str">
        <f>Asset13</f>
        <v>Land</v>
      </c>
      <c r="E797" s="9"/>
      <c r="F797" s="9"/>
      <c r="G797" s="9"/>
      <c r="H797" s="9"/>
      <c r="I797" s="9"/>
      <c r="J797" s="9"/>
      <c r="K797" s="9"/>
      <c r="L797" s="293"/>
      <c r="M797" s="352">
        <f>IF(N$234=0,'Adjustment for previous period'!M425, 0)</f>
        <v>0</v>
      </c>
      <c r="N797" s="295"/>
      <c r="O797" s="293"/>
      <c r="P797" s="293"/>
      <c r="Q797" s="293"/>
      <c r="R797" s="9"/>
      <c r="S797" s="9"/>
      <c r="T797" s="9"/>
      <c r="U797" s="9"/>
      <c r="V797" s="9"/>
      <c r="W797" s="9"/>
      <c r="X797" s="9"/>
      <c r="Y797" s="9"/>
      <c r="Z797" s="9"/>
      <c r="AB797" s="198"/>
      <c r="AC797" s="198"/>
      <c r="AD797" s="198"/>
      <c r="AE797" s="198"/>
      <c r="AF797" s="198"/>
      <c r="AG797" s="198"/>
      <c r="AH797" s="198"/>
      <c r="AI797" s="198"/>
      <c r="AJ797" s="198"/>
      <c r="AK797" s="198"/>
      <c r="AL797" s="198"/>
      <c r="AM797" s="198"/>
      <c r="AN797" s="198"/>
      <c r="AO797" s="198"/>
      <c r="AP797" s="198"/>
      <c r="AQ797" s="198"/>
      <c r="AR797" s="198"/>
      <c r="AS797" s="198"/>
      <c r="AT797" s="198"/>
      <c r="AU797" s="198"/>
      <c r="AV797" s="198"/>
      <c r="AW797" s="198"/>
      <c r="AX797" s="198"/>
      <c r="AY797" s="198"/>
      <c r="AZ797" s="198"/>
      <c r="BA797" s="198"/>
      <c r="BB797" s="198"/>
      <c r="BC797" s="198"/>
      <c r="BD797" s="198"/>
      <c r="BE797" s="198"/>
      <c r="BF797" s="198"/>
      <c r="BG797" s="198"/>
      <c r="BH797" s="198"/>
      <c r="BI797" s="198"/>
      <c r="BJ797" s="198"/>
      <c r="BK797" s="198"/>
      <c r="BL797" s="198"/>
    </row>
    <row r="798" spans="1:64" hidden="1" outlineLevel="1">
      <c r="A798" s="9"/>
      <c r="B798" s="9"/>
      <c r="C798" s="9"/>
      <c r="D798" s="127" t="str">
        <f>Asset14</f>
        <v>Easements</v>
      </c>
      <c r="E798" s="9"/>
      <c r="F798" s="9"/>
      <c r="G798" s="9"/>
      <c r="H798" s="9"/>
      <c r="I798" s="9"/>
      <c r="J798" s="9"/>
      <c r="K798" s="9"/>
      <c r="L798" s="293"/>
      <c r="M798" s="352">
        <f>IF(N$234=0,'Adjustment for previous period'!M427, 0)</f>
        <v>0</v>
      </c>
      <c r="N798" s="295"/>
      <c r="O798" s="293"/>
      <c r="P798" s="293"/>
      <c r="Q798" s="293"/>
      <c r="R798" s="9"/>
      <c r="S798" s="9"/>
      <c r="T798" s="9"/>
      <c r="U798" s="9"/>
      <c r="V798" s="9"/>
      <c r="W798" s="9"/>
      <c r="X798" s="9"/>
      <c r="Y798" s="9"/>
      <c r="Z798" s="9"/>
      <c r="AB798" s="198"/>
      <c r="AC798" s="198"/>
      <c r="AD798" s="198"/>
      <c r="AE798" s="198"/>
      <c r="AF798" s="198"/>
      <c r="AG798" s="198"/>
      <c r="AH798" s="198"/>
      <c r="AI798" s="198"/>
      <c r="AJ798" s="198"/>
      <c r="AK798" s="198"/>
      <c r="AL798" s="198"/>
      <c r="AM798" s="198"/>
      <c r="AN798" s="198"/>
      <c r="AO798" s="198"/>
      <c r="AP798" s="198"/>
      <c r="AQ798" s="198"/>
      <c r="AR798" s="198"/>
      <c r="AS798" s="198"/>
      <c r="AT798" s="198"/>
      <c r="AU798" s="198"/>
      <c r="AV798" s="198"/>
      <c r="AW798" s="198"/>
      <c r="AX798" s="198"/>
      <c r="AY798" s="198"/>
      <c r="AZ798" s="198"/>
      <c r="BA798" s="198"/>
      <c r="BB798" s="198"/>
      <c r="BC798" s="198"/>
      <c r="BD798" s="198"/>
      <c r="BE798" s="198"/>
      <c r="BF798" s="198"/>
      <c r="BG798" s="198"/>
      <c r="BH798" s="198"/>
      <c r="BI798" s="198"/>
      <c r="BJ798" s="198"/>
      <c r="BK798" s="198"/>
      <c r="BL798" s="198"/>
    </row>
    <row r="799" spans="1:64" hidden="1" outlineLevel="1">
      <c r="A799" s="9"/>
      <c r="B799" s="9"/>
      <c r="C799" s="9"/>
      <c r="D799" s="127">
        <f>Asset15</f>
        <v>0</v>
      </c>
      <c r="E799" s="9"/>
      <c r="F799" s="9"/>
      <c r="G799" s="9"/>
      <c r="H799" s="9"/>
      <c r="I799" s="9"/>
      <c r="J799" s="9"/>
      <c r="K799" s="9"/>
      <c r="L799" s="293"/>
      <c r="M799" s="352">
        <f>IF(N$234=0,'Adjustment for previous period'!M429, 0)</f>
        <v>0</v>
      </c>
      <c r="N799" s="295"/>
      <c r="O799" s="293"/>
      <c r="P799" s="293"/>
      <c r="Q799" s="293"/>
      <c r="R799" s="9"/>
      <c r="S799" s="9"/>
      <c r="T799" s="9"/>
      <c r="U799" s="9"/>
      <c r="V799" s="9"/>
      <c r="W799" s="9"/>
      <c r="X799" s="9"/>
      <c r="Y799" s="9"/>
      <c r="Z799" s="9"/>
      <c r="AB799" s="198"/>
      <c r="AC799" s="198"/>
      <c r="AD799" s="198"/>
      <c r="AE799" s="198"/>
      <c r="AF799" s="198"/>
      <c r="AG799" s="198"/>
      <c r="AH799" s="198"/>
      <c r="AI799" s="198"/>
      <c r="AJ799" s="198"/>
      <c r="AK799" s="198"/>
      <c r="AL799" s="198"/>
      <c r="AM799" s="198"/>
      <c r="AN799" s="198"/>
      <c r="AO799" s="198"/>
      <c r="AP799" s="198"/>
      <c r="AQ799" s="198"/>
      <c r="AR799" s="198"/>
      <c r="AS799" s="198"/>
      <c r="AT799" s="198"/>
      <c r="AU799" s="198"/>
      <c r="AV799" s="198"/>
      <c r="AW799" s="198"/>
      <c r="AX799" s="198"/>
      <c r="AY799" s="198"/>
      <c r="AZ799" s="198"/>
      <c r="BA799" s="198"/>
      <c r="BB799" s="198"/>
      <c r="BC799" s="198"/>
      <c r="BD799" s="198"/>
      <c r="BE799" s="198"/>
      <c r="BF799" s="198"/>
      <c r="BG799" s="198"/>
      <c r="BH799" s="198"/>
      <c r="BI799" s="198"/>
      <c r="BJ799" s="198"/>
      <c r="BK799" s="198"/>
      <c r="BL799" s="198"/>
    </row>
    <row r="800" spans="1:64" hidden="1" outlineLevel="1">
      <c r="A800" s="9"/>
      <c r="B800" s="9"/>
      <c r="C800" s="9"/>
      <c r="D800" s="127">
        <f>Asset16</f>
        <v>0</v>
      </c>
      <c r="E800" s="9"/>
      <c r="F800" s="9"/>
      <c r="G800" s="9"/>
      <c r="H800" s="9"/>
      <c r="I800" s="9"/>
      <c r="J800" s="9"/>
      <c r="K800" s="9"/>
      <c r="L800" s="293"/>
      <c r="M800" s="352">
        <f>IF(N$234=0,'Adjustment for previous period'!M431, 0)</f>
        <v>0</v>
      </c>
      <c r="N800" s="295"/>
      <c r="O800" s="293"/>
      <c r="P800" s="293"/>
      <c r="Q800" s="293"/>
      <c r="R800" s="9"/>
      <c r="S800" s="9"/>
      <c r="T800" s="9"/>
      <c r="U800" s="9"/>
      <c r="V800" s="9"/>
      <c r="W800" s="9"/>
      <c r="X800" s="9"/>
      <c r="Y800" s="9"/>
      <c r="Z800" s="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8"/>
      <c r="BC800" s="198"/>
      <c r="BD800" s="198"/>
      <c r="BE800" s="198"/>
      <c r="BF800" s="198"/>
      <c r="BG800" s="198"/>
      <c r="BH800" s="198"/>
      <c r="BI800" s="198"/>
      <c r="BJ800" s="198"/>
      <c r="BK800" s="198"/>
      <c r="BL800" s="198"/>
    </row>
    <row r="801" spans="1:64" hidden="1" outlineLevel="1">
      <c r="A801" s="9"/>
      <c r="B801" s="9"/>
      <c r="C801" s="9"/>
      <c r="D801" s="127">
        <f>Asset17</f>
        <v>0</v>
      </c>
      <c r="E801" s="9"/>
      <c r="F801" s="9"/>
      <c r="G801" s="9"/>
      <c r="H801" s="9"/>
      <c r="I801" s="9"/>
      <c r="J801" s="9"/>
      <c r="K801" s="9"/>
      <c r="L801" s="293"/>
      <c r="M801" s="352">
        <f>IF(N$234=0,'Adjustment for previous period'!M433, 0)</f>
        <v>0</v>
      </c>
      <c r="N801" s="295"/>
      <c r="O801" s="293"/>
      <c r="P801" s="293"/>
      <c r="Q801" s="293"/>
      <c r="R801" s="9"/>
      <c r="S801" s="9"/>
      <c r="T801" s="9"/>
      <c r="U801" s="9"/>
      <c r="V801" s="9"/>
      <c r="W801" s="9"/>
      <c r="X801" s="9"/>
      <c r="Y801" s="9"/>
      <c r="Z801" s="9"/>
      <c r="AB801" s="198"/>
      <c r="AC801" s="198"/>
      <c r="AD801" s="198"/>
      <c r="AE801" s="198"/>
      <c r="AF801" s="198"/>
      <c r="AG801" s="198"/>
      <c r="AH801" s="198"/>
      <c r="AI801" s="198"/>
      <c r="AJ801" s="198"/>
      <c r="AK801" s="198"/>
      <c r="AL801" s="198"/>
      <c r="AM801" s="198"/>
      <c r="AN801" s="198"/>
      <c r="AO801" s="198"/>
      <c r="AP801" s="198"/>
      <c r="AQ801" s="198"/>
      <c r="AR801" s="198"/>
      <c r="AS801" s="198"/>
      <c r="AT801" s="198"/>
      <c r="AU801" s="198"/>
      <c r="AV801" s="198"/>
      <c r="AW801" s="198"/>
      <c r="AX801" s="198"/>
      <c r="AY801" s="198"/>
      <c r="AZ801" s="198"/>
      <c r="BA801" s="198"/>
      <c r="BB801" s="198"/>
      <c r="BC801" s="198"/>
      <c r="BD801" s="198"/>
      <c r="BE801" s="198"/>
      <c r="BF801" s="198"/>
      <c r="BG801" s="198"/>
      <c r="BH801" s="198"/>
      <c r="BI801" s="198"/>
      <c r="BJ801" s="198"/>
      <c r="BK801" s="198"/>
      <c r="BL801" s="198"/>
    </row>
    <row r="802" spans="1:64" hidden="1" outlineLevel="1">
      <c r="A802" s="9"/>
      <c r="B802" s="9"/>
      <c r="C802" s="9"/>
      <c r="D802" s="127">
        <f>Asset18</f>
        <v>0</v>
      </c>
      <c r="E802" s="9"/>
      <c r="F802" s="9"/>
      <c r="G802" s="9"/>
      <c r="H802" s="9"/>
      <c r="I802" s="9"/>
      <c r="J802" s="9"/>
      <c r="K802" s="9"/>
      <c r="L802" s="293"/>
      <c r="M802" s="352">
        <f>IF(N$234=0,'Adjustment for previous period'!M435, 0)</f>
        <v>0</v>
      </c>
      <c r="N802" s="295"/>
      <c r="O802" s="293"/>
      <c r="P802" s="293"/>
      <c r="Q802" s="293"/>
      <c r="R802" s="9"/>
      <c r="S802" s="9"/>
      <c r="T802" s="9"/>
      <c r="U802" s="9"/>
      <c r="V802" s="9"/>
      <c r="W802" s="9"/>
      <c r="X802" s="9"/>
      <c r="Y802" s="9"/>
      <c r="Z802" s="9"/>
      <c r="AB802" s="198"/>
      <c r="AC802" s="198"/>
      <c r="AD802" s="198"/>
      <c r="AE802" s="198"/>
      <c r="AF802" s="198"/>
      <c r="AG802" s="198"/>
      <c r="AH802" s="198"/>
      <c r="AI802" s="198"/>
      <c r="AJ802" s="198"/>
      <c r="AK802" s="198"/>
      <c r="AL802" s="198"/>
      <c r="AM802" s="198"/>
      <c r="AN802" s="198"/>
      <c r="AO802" s="198"/>
      <c r="AP802" s="198"/>
      <c r="AQ802" s="198"/>
      <c r="AR802" s="198"/>
      <c r="AS802" s="198"/>
      <c r="AT802" s="198"/>
      <c r="AU802" s="198"/>
      <c r="AV802" s="198"/>
      <c r="AW802" s="198"/>
      <c r="AX802" s="198"/>
      <c r="AY802" s="198"/>
      <c r="AZ802" s="198"/>
      <c r="BA802" s="198"/>
      <c r="BB802" s="198"/>
      <c r="BC802" s="198"/>
      <c r="BD802" s="198"/>
      <c r="BE802" s="198"/>
      <c r="BF802" s="198"/>
      <c r="BG802" s="198"/>
      <c r="BH802" s="198"/>
      <c r="BI802" s="198"/>
      <c r="BJ802" s="198"/>
      <c r="BK802" s="198"/>
      <c r="BL802" s="198"/>
    </row>
    <row r="803" spans="1:64" hidden="1" outlineLevel="1">
      <c r="A803" s="9"/>
      <c r="B803" s="9"/>
      <c r="C803" s="9"/>
      <c r="D803" s="127">
        <f>Asset19</f>
        <v>0</v>
      </c>
      <c r="E803" s="9"/>
      <c r="F803" s="9"/>
      <c r="G803" s="9"/>
      <c r="H803" s="9"/>
      <c r="I803" s="9"/>
      <c r="J803" s="9"/>
      <c r="K803" s="9"/>
      <c r="L803" s="293"/>
      <c r="M803" s="352">
        <f>IF(N$234=0,'Adjustment for previous period'!M437, 0)</f>
        <v>0</v>
      </c>
      <c r="N803" s="295"/>
      <c r="O803" s="293"/>
      <c r="P803" s="293"/>
      <c r="Q803" s="293"/>
      <c r="R803" s="9"/>
      <c r="S803" s="9"/>
      <c r="T803" s="9"/>
      <c r="U803" s="9"/>
      <c r="V803" s="9"/>
      <c r="W803" s="9"/>
      <c r="X803" s="9"/>
      <c r="Y803" s="9"/>
      <c r="Z803" s="9"/>
      <c r="AB803" s="198"/>
      <c r="AC803" s="198"/>
      <c r="AD803" s="198"/>
      <c r="AE803" s="198"/>
      <c r="AF803" s="198"/>
      <c r="AG803" s="198"/>
      <c r="AH803" s="198"/>
      <c r="AI803" s="198"/>
      <c r="AJ803" s="198"/>
      <c r="AK803" s="198"/>
      <c r="AL803" s="198"/>
      <c r="AM803" s="198"/>
      <c r="AN803" s="198"/>
      <c r="AO803" s="198"/>
      <c r="AP803" s="198"/>
      <c r="AQ803" s="198"/>
      <c r="AR803" s="198"/>
      <c r="AS803" s="198"/>
      <c r="AT803" s="198"/>
      <c r="AU803" s="198"/>
      <c r="AV803" s="198"/>
      <c r="AW803" s="198"/>
      <c r="AX803" s="198"/>
      <c r="AY803" s="198"/>
      <c r="AZ803" s="198"/>
      <c r="BA803" s="198"/>
      <c r="BB803" s="198"/>
      <c r="BC803" s="198"/>
      <c r="BD803" s="198"/>
      <c r="BE803" s="198"/>
      <c r="BF803" s="198"/>
      <c r="BG803" s="198"/>
      <c r="BH803" s="198"/>
      <c r="BI803" s="198"/>
      <c r="BJ803" s="198"/>
      <c r="BK803" s="198"/>
      <c r="BL803" s="198"/>
    </row>
    <row r="804" spans="1:64" hidden="1" outlineLevel="1">
      <c r="A804" s="9"/>
      <c r="B804" s="9"/>
      <c r="C804" s="9"/>
      <c r="D804" s="127">
        <f>Asset20</f>
        <v>0</v>
      </c>
      <c r="E804" s="9"/>
      <c r="F804" s="9"/>
      <c r="G804" s="9"/>
      <c r="H804" s="9"/>
      <c r="I804" s="9"/>
      <c r="J804" s="9"/>
      <c r="K804" s="9"/>
      <c r="L804" s="293"/>
      <c r="M804" s="352">
        <f>IF(N$234=0,'Adjustment for previous period'!M439, 0)</f>
        <v>0</v>
      </c>
      <c r="N804" s="295"/>
      <c r="O804" s="293"/>
      <c r="P804" s="293"/>
      <c r="Q804" s="293"/>
      <c r="R804" s="9"/>
      <c r="S804" s="9"/>
      <c r="T804" s="9"/>
      <c r="U804" s="9"/>
      <c r="V804" s="9"/>
      <c r="W804" s="9"/>
      <c r="X804" s="9"/>
      <c r="Y804" s="9"/>
      <c r="Z804" s="9"/>
      <c r="AB804" s="198"/>
      <c r="AC804" s="198"/>
      <c r="AD804" s="198"/>
      <c r="AE804" s="198"/>
      <c r="AF804" s="198"/>
      <c r="AG804" s="198"/>
      <c r="AH804" s="198"/>
      <c r="AI804" s="198"/>
      <c r="AJ804" s="198"/>
      <c r="AK804" s="198"/>
      <c r="AL804" s="198"/>
      <c r="AM804" s="198"/>
      <c r="AN804" s="198"/>
      <c r="AO804" s="198"/>
      <c r="AP804" s="198"/>
      <c r="AQ804" s="198"/>
      <c r="AR804" s="198"/>
      <c r="AS804" s="198"/>
      <c r="AT804" s="198"/>
      <c r="AU804" s="198"/>
      <c r="AV804" s="198"/>
      <c r="AW804" s="198"/>
      <c r="AX804" s="198"/>
      <c r="AY804" s="198"/>
      <c r="AZ804" s="198"/>
      <c r="BA804" s="198"/>
      <c r="BB804" s="198"/>
      <c r="BC804" s="198"/>
      <c r="BD804" s="198"/>
      <c r="BE804" s="198"/>
      <c r="BF804" s="198"/>
      <c r="BG804" s="198"/>
      <c r="BH804" s="198"/>
      <c r="BI804" s="198"/>
      <c r="BJ804" s="198"/>
      <c r="BK804" s="198"/>
      <c r="BL804" s="198"/>
    </row>
    <row r="805" spans="1:64" collapsed="1">
      <c r="A805" s="9"/>
      <c r="B805" s="9"/>
      <c r="C805" s="9"/>
      <c r="D805" s="9"/>
      <c r="E805" s="9"/>
      <c r="F805" s="9"/>
      <c r="G805" s="9"/>
      <c r="H805" s="9"/>
      <c r="I805" s="9"/>
      <c r="J805" s="9"/>
      <c r="K805" s="9"/>
      <c r="L805" s="293"/>
      <c r="M805" s="352">
        <f>IF(N$234=0,'Adjustment for previous period'!M441, 0)</f>
        <v>0</v>
      </c>
      <c r="N805" s="295"/>
      <c r="O805" s="293"/>
      <c r="P805" s="293"/>
      <c r="Q805" s="293"/>
      <c r="R805" s="9"/>
      <c r="S805" s="9"/>
      <c r="T805" s="9"/>
      <c r="U805" s="9"/>
      <c r="V805" s="9"/>
      <c r="W805" s="9"/>
      <c r="X805" s="9"/>
      <c r="Y805" s="9"/>
      <c r="Z805" s="9"/>
      <c r="AB805" s="198"/>
      <c r="AC805" s="198"/>
      <c r="AD805" s="198"/>
      <c r="AE805" s="198"/>
      <c r="AF805" s="198"/>
      <c r="AG805" s="198"/>
      <c r="AH805" s="198"/>
      <c r="AI805" s="198"/>
      <c r="AJ805" s="198"/>
      <c r="AK805" s="198"/>
      <c r="AL805" s="198"/>
      <c r="AM805" s="198"/>
      <c r="AN805" s="198"/>
      <c r="AO805" s="198"/>
      <c r="AP805" s="198"/>
      <c r="AQ805" s="198"/>
      <c r="AR805" s="198"/>
      <c r="AS805" s="198"/>
      <c r="AT805" s="198"/>
      <c r="AU805" s="198"/>
      <c r="AV805" s="198"/>
      <c r="AW805" s="198"/>
      <c r="AX805" s="198"/>
      <c r="AY805" s="198"/>
      <c r="AZ805" s="198"/>
      <c r="BA805" s="198"/>
      <c r="BB805" s="198"/>
      <c r="BC805" s="198"/>
      <c r="BD805" s="198"/>
      <c r="BE805" s="198"/>
      <c r="BF805" s="198"/>
      <c r="BG805" s="198"/>
      <c r="BH805" s="198"/>
      <c r="BI805" s="198"/>
      <c r="BJ805" s="198"/>
      <c r="BK805" s="198"/>
      <c r="BL805" s="198"/>
    </row>
    <row r="806" spans="1:64">
      <c r="A806" s="9"/>
      <c r="B806" s="9"/>
      <c r="C806" s="9"/>
      <c r="D806" s="9"/>
      <c r="E806" s="9"/>
      <c r="F806" s="9"/>
      <c r="G806" s="9"/>
      <c r="H806" s="9"/>
      <c r="I806" s="9"/>
      <c r="J806" s="9"/>
      <c r="K806" s="9"/>
      <c r="L806" s="293">
        <v>5</v>
      </c>
      <c r="M806" s="293">
        <v>6</v>
      </c>
      <c r="N806" s="295">
        <v>7</v>
      </c>
      <c r="O806" s="293">
        <v>8</v>
      </c>
      <c r="P806" s="293">
        <v>9</v>
      </c>
      <c r="Q806" s="293">
        <v>10</v>
      </c>
      <c r="R806" s="9"/>
      <c r="S806" s="9"/>
      <c r="T806" s="9"/>
      <c r="U806" s="9"/>
      <c r="V806" s="9"/>
      <c r="W806" s="9"/>
      <c r="X806" s="9"/>
      <c r="Y806" s="9"/>
      <c r="Z806" s="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8"/>
      <c r="BC806" s="198"/>
      <c r="BD806" s="198"/>
      <c r="BE806" s="198"/>
      <c r="BF806" s="198"/>
      <c r="BG806" s="198"/>
      <c r="BH806" s="198"/>
      <c r="BI806" s="198"/>
      <c r="BJ806" s="198"/>
      <c r="BK806" s="198"/>
      <c r="BL806" s="198"/>
    </row>
    <row r="807" spans="1:64">
      <c r="A807" s="74"/>
      <c r="B807" s="74"/>
      <c r="C807" s="81" t="s">
        <v>91</v>
      </c>
      <c r="D807" s="74"/>
      <c r="E807" s="74"/>
      <c r="F807" s="74"/>
      <c r="G807" s="74"/>
      <c r="H807" s="74"/>
      <c r="I807" s="74"/>
      <c r="J807" s="74"/>
      <c r="K807" s="74"/>
      <c r="L807" s="154">
        <f t="shared" ref="L807:Q807" si="68">SUM(L808:L837)</f>
        <v>0</v>
      </c>
      <c r="M807" s="154">
        <f t="shared" si="68"/>
        <v>2499.6952464950282</v>
      </c>
      <c r="N807" s="154">
        <f t="shared" si="68"/>
        <v>0</v>
      </c>
      <c r="O807" s="154">
        <f t="shared" si="68"/>
        <v>0</v>
      </c>
      <c r="P807" s="154">
        <f t="shared" si="68"/>
        <v>0</v>
      </c>
      <c r="Q807" s="154">
        <f t="shared" si="68"/>
        <v>0</v>
      </c>
      <c r="R807" s="154"/>
      <c r="S807" s="9"/>
      <c r="T807" s="9"/>
      <c r="U807" s="9"/>
      <c r="V807" s="9"/>
      <c r="W807" s="9"/>
      <c r="X807" s="9"/>
      <c r="Y807" s="9"/>
      <c r="Z807" s="9"/>
      <c r="AB807" s="198"/>
      <c r="AC807" s="198"/>
      <c r="AD807" s="198"/>
      <c r="AE807" s="198"/>
      <c r="AF807" s="198"/>
      <c r="AG807" s="198"/>
      <c r="AH807" s="198"/>
      <c r="AI807" s="198"/>
      <c r="AJ807" s="198"/>
      <c r="AK807" s="198"/>
      <c r="AL807" s="198"/>
      <c r="AM807" s="198"/>
      <c r="AN807" s="198"/>
      <c r="AO807" s="198"/>
      <c r="AP807" s="198"/>
      <c r="AQ807" s="198"/>
      <c r="AR807" s="198"/>
      <c r="AS807" s="198"/>
      <c r="AT807" s="198"/>
      <c r="AU807" s="198"/>
      <c r="AV807" s="198"/>
      <c r="AW807" s="198"/>
      <c r="AX807" s="198"/>
      <c r="AY807" s="198"/>
      <c r="AZ807" s="198"/>
      <c r="BA807" s="198"/>
      <c r="BB807" s="198"/>
      <c r="BC807" s="198"/>
      <c r="BD807" s="198"/>
      <c r="BE807" s="198"/>
      <c r="BF807" s="198"/>
      <c r="BG807" s="198"/>
      <c r="BH807" s="198"/>
      <c r="BI807" s="198"/>
      <c r="BJ807" s="198"/>
      <c r="BK807" s="198"/>
      <c r="BL807" s="198"/>
    </row>
    <row r="808" spans="1:64" hidden="1" outlineLevel="1">
      <c r="A808" s="9"/>
      <c r="B808" s="9"/>
      <c r="C808" s="9"/>
      <c r="D808" s="270" t="str">
        <f>Asset1</f>
        <v>Secondary</v>
      </c>
      <c r="E808" s="9"/>
      <c r="F808" s="9"/>
      <c r="G808" s="9"/>
      <c r="H808" s="9"/>
      <c r="I808" s="9"/>
      <c r="J808" s="9"/>
      <c r="K808" s="9"/>
      <c r="L808" s="111">
        <f t="shared" ref="L808:Q817" si="69">IF(M$666=0, L667+L699+L731, 0)</f>
        <v>0</v>
      </c>
      <c r="M808" s="331">
        <f t="shared" ref="M808:M827" si="70">IF(N$666=0, M667+M699+M731+M763+M785, 0)</f>
        <v>106.37945177992233</v>
      </c>
      <c r="N808" s="111">
        <f t="shared" si="69"/>
        <v>0</v>
      </c>
      <c r="O808" s="111">
        <f t="shared" si="69"/>
        <v>0</v>
      </c>
      <c r="P808" s="111">
        <f t="shared" si="69"/>
        <v>0</v>
      </c>
      <c r="Q808" s="111">
        <f t="shared" si="69"/>
        <v>0</v>
      </c>
      <c r="R808" s="9"/>
      <c r="S808" s="9"/>
      <c r="T808" s="9"/>
      <c r="U808" s="9"/>
      <c r="V808" s="9"/>
      <c r="W808" s="9"/>
      <c r="X808" s="9"/>
      <c r="Y808" s="9"/>
      <c r="Z808" s="9"/>
      <c r="AB808" s="198"/>
      <c r="AC808" s="198"/>
      <c r="AD808" s="198"/>
      <c r="AE808" s="198"/>
      <c r="AF808" s="198"/>
      <c r="AG808" s="198"/>
      <c r="AH808" s="198"/>
      <c r="AI808" s="198"/>
      <c r="AJ808" s="198"/>
      <c r="AK808" s="198"/>
      <c r="AL808" s="198"/>
      <c r="AM808" s="198"/>
      <c r="AN808" s="198"/>
      <c r="AO808" s="198"/>
      <c r="AP808" s="198"/>
      <c r="AQ808" s="198"/>
      <c r="AR808" s="198"/>
      <c r="AS808" s="198"/>
      <c r="AT808" s="198"/>
      <c r="AU808" s="198"/>
      <c r="AV808" s="198"/>
      <c r="AW808" s="198"/>
      <c r="AX808" s="198"/>
      <c r="AY808" s="198"/>
      <c r="AZ808" s="198"/>
      <c r="BA808" s="198"/>
      <c r="BB808" s="198"/>
      <c r="BC808" s="198"/>
      <c r="BD808" s="198"/>
      <c r="BE808" s="198"/>
      <c r="BF808" s="198"/>
      <c r="BG808" s="198"/>
      <c r="BH808" s="198"/>
      <c r="BI808" s="198"/>
      <c r="BJ808" s="198"/>
      <c r="BK808" s="198"/>
      <c r="BL808" s="198"/>
    </row>
    <row r="809" spans="1:64" hidden="1" outlineLevel="1">
      <c r="A809" s="9"/>
      <c r="B809" s="9"/>
      <c r="C809" s="9"/>
      <c r="D809" s="270" t="str">
        <f>Asset2</f>
        <v>Switchgear</v>
      </c>
      <c r="E809" s="9"/>
      <c r="F809" s="9"/>
      <c r="G809" s="9"/>
      <c r="H809" s="9"/>
      <c r="I809" s="9"/>
      <c r="J809" s="9"/>
      <c r="K809" s="9"/>
      <c r="L809" s="111">
        <f t="shared" si="69"/>
        <v>0</v>
      </c>
      <c r="M809" s="331">
        <f t="shared" si="70"/>
        <v>503.24097414712696</v>
      </c>
      <c r="N809" s="111">
        <f t="shared" si="69"/>
        <v>0</v>
      </c>
      <c r="O809" s="111">
        <f t="shared" si="69"/>
        <v>0</v>
      </c>
      <c r="P809" s="111">
        <f t="shared" si="69"/>
        <v>0</v>
      </c>
      <c r="Q809" s="111">
        <f t="shared" si="69"/>
        <v>0</v>
      </c>
      <c r="R809" s="9"/>
      <c r="S809" s="9"/>
      <c r="T809" s="9"/>
      <c r="U809" s="9"/>
      <c r="V809" s="9"/>
      <c r="W809" s="9"/>
      <c r="X809" s="9"/>
      <c r="Y809" s="9"/>
      <c r="Z809" s="9"/>
      <c r="AB809" s="198"/>
      <c r="AC809" s="198"/>
      <c r="AD809" s="198"/>
      <c r="AE809" s="198"/>
      <c r="AF809" s="198"/>
      <c r="AG809" s="198"/>
      <c r="AH809" s="198"/>
      <c r="AI809" s="198"/>
      <c r="AJ809" s="198"/>
      <c r="AK809" s="198"/>
      <c r="AL809" s="198"/>
      <c r="AM809" s="198"/>
      <c r="AN809" s="198"/>
      <c r="AO809" s="198"/>
      <c r="AP809" s="198"/>
      <c r="AQ809" s="198"/>
      <c r="AR809" s="198"/>
      <c r="AS809" s="198"/>
      <c r="AT809" s="198"/>
      <c r="AU809" s="198"/>
      <c r="AV809" s="198"/>
      <c r="AW809" s="198"/>
      <c r="AX809" s="198"/>
      <c r="AY809" s="198"/>
      <c r="AZ809" s="198"/>
      <c r="BA809" s="198"/>
      <c r="BB809" s="198"/>
      <c r="BC809" s="198"/>
      <c r="BD809" s="198"/>
      <c r="BE809" s="198"/>
      <c r="BF809" s="198"/>
      <c r="BG809" s="198"/>
      <c r="BH809" s="198"/>
      <c r="BI809" s="198"/>
      <c r="BJ809" s="198"/>
      <c r="BK809" s="198"/>
      <c r="BL809" s="198"/>
    </row>
    <row r="810" spans="1:64" hidden="1" outlineLevel="1">
      <c r="A810" s="9"/>
      <c r="B810" s="9"/>
      <c r="C810" s="9"/>
      <c r="D810" s="270" t="str">
        <f>Asset3</f>
        <v>Transformers</v>
      </c>
      <c r="E810" s="9"/>
      <c r="F810" s="9"/>
      <c r="G810" s="9"/>
      <c r="H810" s="9"/>
      <c r="I810" s="9"/>
      <c r="J810" s="9"/>
      <c r="K810" s="9"/>
      <c r="L810" s="111">
        <f t="shared" si="69"/>
        <v>0</v>
      </c>
      <c r="M810" s="331">
        <f t="shared" si="70"/>
        <v>211.05474578213284</v>
      </c>
      <c r="N810" s="111">
        <f t="shared" si="69"/>
        <v>0</v>
      </c>
      <c r="O810" s="111">
        <f t="shared" si="69"/>
        <v>0</v>
      </c>
      <c r="P810" s="111">
        <f t="shared" si="69"/>
        <v>0</v>
      </c>
      <c r="Q810" s="111">
        <f t="shared" si="69"/>
        <v>0</v>
      </c>
      <c r="R810" s="9"/>
      <c r="S810" s="9"/>
      <c r="T810" s="9"/>
      <c r="U810" s="9"/>
      <c r="V810" s="9"/>
      <c r="W810" s="9"/>
      <c r="X810" s="9"/>
      <c r="Y810" s="9"/>
      <c r="Z810" s="9"/>
      <c r="AB810" s="198"/>
      <c r="AC810" s="198"/>
      <c r="AD810" s="198"/>
      <c r="AE810" s="198"/>
      <c r="AF810" s="198"/>
      <c r="AG810" s="198"/>
      <c r="AH810" s="198"/>
      <c r="AI810" s="198"/>
      <c r="AJ810" s="198"/>
      <c r="AK810" s="198"/>
      <c r="AL810" s="198"/>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s="198"/>
      <c r="BH810" s="198"/>
      <c r="BI810" s="198"/>
      <c r="BJ810" s="198"/>
      <c r="BK810" s="198"/>
      <c r="BL810" s="198"/>
    </row>
    <row r="811" spans="1:64" hidden="1" outlineLevel="1">
      <c r="A811" s="9"/>
      <c r="B811" s="9"/>
      <c r="C811" s="9"/>
      <c r="D811" s="270" t="str">
        <f>Asset4</f>
        <v>Reactive</v>
      </c>
      <c r="E811" s="9"/>
      <c r="F811" s="9"/>
      <c r="G811" s="9"/>
      <c r="H811" s="9"/>
      <c r="I811" s="9"/>
      <c r="J811" s="9"/>
      <c r="K811" s="9"/>
      <c r="L811" s="111">
        <f t="shared" si="69"/>
        <v>0</v>
      </c>
      <c r="M811" s="331">
        <f t="shared" si="70"/>
        <v>80.680156731769088</v>
      </c>
      <c r="N811" s="111">
        <f t="shared" si="69"/>
        <v>0</v>
      </c>
      <c r="O811" s="111">
        <f t="shared" si="69"/>
        <v>0</v>
      </c>
      <c r="P811" s="111">
        <f t="shared" si="69"/>
        <v>0</v>
      </c>
      <c r="Q811" s="111">
        <f t="shared" si="69"/>
        <v>0</v>
      </c>
      <c r="R811" s="9"/>
      <c r="S811" s="9"/>
      <c r="T811" s="9"/>
      <c r="U811" s="9"/>
      <c r="V811" s="9"/>
      <c r="W811" s="9"/>
      <c r="X811" s="9"/>
      <c r="Y811" s="9"/>
      <c r="Z811" s="9"/>
      <c r="AB811" s="198"/>
      <c r="AC811" s="198"/>
      <c r="AD811" s="198"/>
      <c r="AE811" s="198"/>
      <c r="AF811" s="198"/>
      <c r="AG811" s="198"/>
      <c r="AH811" s="198"/>
      <c r="AI811" s="198"/>
      <c r="AJ811" s="198"/>
      <c r="AK811" s="198"/>
      <c r="AL811" s="198"/>
      <c r="AM811" s="198"/>
      <c r="AN811" s="198"/>
      <c r="AO811" s="198"/>
      <c r="AP811" s="198"/>
      <c r="AQ811" s="198"/>
      <c r="AR811" s="198"/>
      <c r="AS811" s="198"/>
      <c r="AT811" s="198"/>
      <c r="AU811" s="198"/>
      <c r="AV811" s="198"/>
      <c r="AW811" s="198"/>
      <c r="AX811" s="198"/>
      <c r="AY811" s="198"/>
      <c r="AZ811" s="198"/>
      <c r="BA811" s="198"/>
      <c r="BB811" s="198"/>
      <c r="BC811" s="198"/>
      <c r="BD811" s="198"/>
      <c r="BE811" s="198"/>
      <c r="BF811" s="198"/>
      <c r="BG811" s="198"/>
      <c r="BH811" s="198"/>
      <c r="BI811" s="198"/>
      <c r="BJ811" s="198"/>
      <c r="BK811" s="198"/>
      <c r="BL811" s="198"/>
    </row>
    <row r="812" spans="1:64" hidden="1" outlineLevel="1">
      <c r="A812" s="9"/>
      <c r="B812" s="9"/>
      <c r="C812" s="9"/>
      <c r="D812" s="270" t="str">
        <f>Asset5</f>
        <v>Towers and Conductor</v>
      </c>
      <c r="E812" s="9"/>
      <c r="F812" s="9"/>
      <c r="G812" s="9"/>
      <c r="H812" s="9"/>
      <c r="I812" s="9"/>
      <c r="J812" s="9"/>
      <c r="K812" s="9"/>
      <c r="L812" s="111">
        <f t="shared" si="69"/>
        <v>0</v>
      </c>
      <c r="M812" s="331">
        <f t="shared" si="70"/>
        <v>1082.7299676708576</v>
      </c>
      <c r="N812" s="111">
        <f t="shared" si="69"/>
        <v>0</v>
      </c>
      <c r="O812" s="111">
        <f t="shared" si="69"/>
        <v>0</v>
      </c>
      <c r="P812" s="111">
        <f t="shared" si="69"/>
        <v>0</v>
      </c>
      <c r="Q812" s="111">
        <f t="shared" si="69"/>
        <v>0</v>
      </c>
      <c r="R812" s="9"/>
      <c r="S812" s="9"/>
      <c r="T812" s="9"/>
      <c r="U812" s="9"/>
      <c r="V812" s="9"/>
      <c r="W812" s="9"/>
      <c r="X812" s="9"/>
      <c r="Y812" s="9"/>
      <c r="Z812" s="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8"/>
      <c r="BC812" s="198"/>
      <c r="BD812" s="198"/>
      <c r="BE812" s="198"/>
      <c r="BF812" s="198"/>
      <c r="BG812" s="198"/>
      <c r="BH812" s="198"/>
      <c r="BI812" s="198"/>
      <c r="BJ812" s="198"/>
      <c r="BK812" s="198"/>
      <c r="BL812" s="198"/>
    </row>
    <row r="813" spans="1:64" hidden="1" outlineLevel="1">
      <c r="A813" s="9"/>
      <c r="B813" s="9"/>
      <c r="C813" s="9"/>
      <c r="D813" s="270" t="str">
        <f>Asset6</f>
        <v>Establishment</v>
      </c>
      <c r="E813" s="9"/>
      <c r="F813" s="9"/>
      <c r="G813" s="9"/>
      <c r="H813" s="9"/>
      <c r="I813" s="9"/>
      <c r="J813" s="9"/>
      <c r="K813" s="9"/>
      <c r="L813" s="111">
        <f t="shared" si="69"/>
        <v>0</v>
      </c>
      <c r="M813" s="331">
        <f t="shared" si="70"/>
        <v>168.64995562908146</v>
      </c>
      <c r="N813" s="111">
        <f t="shared" si="69"/>
        <v>0</v>
      </c>
      <c r="O813" s="111">
        <f t="shared" si="69"/>
        <v>0</v>
      </c>
      <c r="P813" s="111">
        <f t="shared" si="69"/>
        <v>0</v>
      </c>
      <c r="Q813" s="111">
        <f t="shared" si="69"/>
        <v>0</v>
      </c>
      <c r="R813" s="9"/>
      <c r="S813" s="9"/>
      <c r="T813" s="9"/>
      <c r="U813" s="9"/>
      <c r="V813" s="9"/>
      <c r="W813" s="9"/>
      <c r="X813" s="9"/>
      <c r="Y813" s="9"/>
      <c r="Z813" s="9"/>
      <c r="AB813" s="198"/>
      <c r="AC813" s="198"/>
      <c r="AD813" s="198"/>
      <c r="AE813" s="198"/>
      <c r="AF813" s="198"/>
      <c r="AG813" s="198"/>
      <c r="AH813" s="198"/>
      <c r="AI813" s="198"/>
      <c r="AJ813" s="198"/>
      <c r="AK813" s="198"/>
      <c r="AL813" s="198"/>
      <c r="AM813" s="198"/>
      <c r="AN813" s="198"/>
      <c r="AO813" s="198"/>
      <c r="AP813" s="198"/>
      <c r="AQ813" s="198"/>
      <c r="AR813" s="198"/>
      <c r="AS813" s="198"/>
      <c r="AT813" s="198"/>
      <c r="AU813" s="198"/>
      <c r="AV813" s="198"/>
      <c r="AW813" s="198"/>
      <c r="AX813" s="198"/>
      <c r="AY813" s="198"/>
      <c r="AZ813" s="198"/>
      <c r="BA813" s="198"/>
      <c r="BB813" s="198"/>
      <c r="BC813" s="198"/>
      <c r="BD813" s="198"/>
      <c r="BE813" s="198"/>
      <c r="BF813" s="198"/>
      <c r="BG813" s="198"/>
      <c r="BH813" s="198"/>
      <c r="BI813" s="198"/>
      <c r="BJ813" s="198"/>
      <c r="BK813" s="198"/>
      <c r="BL813" s="198"/>
    </row>
    <row r="814" spans="1:64" hidden="1" outlineLevel="1">
      <c r="A814" s="9"/>
      <c r="B814" s="9"/>
      <c r="C814" s="9"/>
      <c r="D814" s="270" t="str">
        <f>Asset7</f>
        <v>Communications</v>
      </c>
      <c r="E814" s="9"/>
      <c r="F814" s="9"/>
      <c r="G814" s="9"/>
      <c r="H814" s="9"/>
      <c r="I814" s="9"/>
      <c r="J814" s="9"/>
      <c r="K814" s="9"/>
      <c r="L814" s="111">
        <f t="shared" si="69"/>
        <v>0</v>
      </c>
      <c r="M814" s="331">
        <f t="shared" si="70"/>
        <v>25.499079995641534</v>
      </c>
      <c r="N814" s="111">
        <f t="shared" si="69"/>
        <v>0</v>
      </c>
      <c r="O814" s="111">
        <f t="shared" si="69"/>
        <v>0</v>
      </c>
      <c r="P814" s="111">
        <f t="shared" si="69"/>
        <v>0</v>
      </c>
      <c r="Q814" s="111">
        <f t="shared" si="69"/>
        <v>0</v>
      </c>
      <c r="R814" s="9"/>
      <c r="S814" s="9"/>
      <c r="T814" s="9"/>
      <c r="U814" s="9"/>
      <c r="V814" s="9"/>
      <c r="W814" s="9"/>
      <c r="X814" s="9"/>
      <c r="Y814" s="9"/>
      <c r="Z814" s="9"/>
      <c r="AB814" s="198"/>
      <c r="AC814" s="198"/>
      <c r="AD814" s="198"/>
      <c r="AE814" s="198"/>
      <c r="AF814" s="198"/>
      <c r="AG814" s="198"/>
      <c r="AH814" s="198"/>
      <c r="AI814" s="198"/>
      <c r="AJ814" s="198"/>
      <c r="AK814" s="198"/>
      <c r="AL814" s="198"/>
      <c r="AM814" s="198"/>
      <c r="AN814" s="198"/>
      <c r="AO814" s="198"/>
      <c r="AP814" s="198"/>
      <c r="AQ814" s="198"/>
      <c r="AR814" s="198"/>
      <c r="AS814" s="198"/>
      <c r="AT814" s="198"/>
      <c r="AU814" s="198"/>
      <c r="AV814" s="198"/>
      <c r="AW814" s="198"/>
      <c r="AX814" s="198"/>
      <c r="AY814" s="198"/>
      <c r="AZ814" s="198"/>
      <c r="BA814" s="198"/>
      <c r="BB814" s="198"/>
      <c r="BC814" s="198"/>
      <c r="BD814" s="198"/>
      <c r="BE814" s="198"/>
      <c r="BF814" s="198"/>
      <c r="BG814" s="198"/>
      <c r="BH814" s="198"/>
      <c r="BI814" s="198"/>
      <c r="BJ814" s="198"/>
      <c r="BK814" s="198"/>
      <c r="BL814" s="198"/>
    </row>
    <row r="815" spans="1:64" hidden="1" outlineLevel="1">
      <c r="A815" s="9"/>
      <c r="B815" s="9"/>
      <c r="C815" s="9"/>
      <c r="D815" s="270" t="str">
        <f>Asset8</f>
        <v>Inventory</v>
      </c>
      <c r="E815" s="9"/>
      <c r="F815" s="9"/>
      <c r="G815" s="9"/>
      <c r="H815" s="9"/>
      <c r="I815" s="9"/>
      <c r="J815" s="9"/>
      <c r="K815" s="9"/>
      <c r="L815" s="111">
        <f t="shared" si="69"/>
        <v>0</v>
      </c>
      <c r="M815" s="331">
        <f t="shared" si="70"/>
        <v>8.6160899238057773</v>
      </c>
      <c r="N815" s="111">
        <f t="shared" si="69"/>
        <v>0</v>
      </c>
      <c r="O815" s="111">
        <f t="shared" si="69"/>
        <v>0</v>
      </c>
      <c r="P815" s="111">
        <f t="shared" si="69"/>
        <v>0</v>
      </c>
      <c r="Q815" s="111">
        <f t="shared" si="69"/>
        <v>0</v>
      </c>
      <c r="R815" s="9"/>
      <c r="S815" s="9"/>
      <c r="T815" s="9"/>
      <c r="U815" s="9"/>
      <c r="V815" s="9"/>
      <c r="W815" s="9"/>
      <c r="X815" s="9"/>
      <c r="Y815" s="9"/>
      <c r="Z815" s="9"/>
      <c r="AB815" s="198"/>
      <c r="AC815" s="198"/>
      <c r="AD815" s="198"/>
      <c r="AE815" s="198"/>
      <c r="AF815" s="198"/>
      <c r="AG815" s="198"/>
      <c r="AH815" s="198"/>
      <c r="AI815" s="198"/>
      <c r="AJ815" s="198"/>
      <c r="AK815" s="198"/>
      <c r="AL815" s="198"/>
      <c r="AM815" s="198"/>
      <c r="AN815" s="198"/>
      <c r="AO815" s="198"/>
      <c r="AP815" s="198"/>
      <c r="AQ815" s="198"/>
      <c r="AR815" s="198"/>
      <c r="AS815" s="198"/>
      <c r="AT815" s="198"/>
      <c r="AU815" s="198"/>
      <c r="AV815" s="198"/>
      <c r="AW815" s="198"/>
      <c r="AX815" s="198"/>
      <c r="AY815" s="198"/>
      <c r="AZ815" s="198"/>
      <c r="BA815" s="198"/>
      <c r="BB815" s="198"/>
      <c r="BC815" s="198"/>
      <c r="BD815" s="198"/>
      <c r="BE815" s="198"/>
      <c r="BF815" s="198"/>
      <c r="BG815" s="198"/>
      <c r="BH815" s="198"/>
      <c r="BI815" s="198"/>
      <c r="BJ815" s="198"/>
      <c r="BK815" s="198"/>
      <c r="BL815" s="198"/>
    </row>
    <row r="816" spans="1:64" hidden="1" outlineLevel="1">
      <c r="A816" s="9"/>
      <c r="B816" s="9"/>
      <c r="C816" s="9"/>
      <c r="D816" s="270" t="str">
        <f>Asset9</f>
        <v>IT</v>
      </c>
      <c r="E816" s="9"/>
      <c r="F816" s="9"/>
      <c r="G816" s="9"/>
      <c r="H816" s="9"/>
      <c r="I816" s="9"/>
      <c r="J816" s="9"/>
      <c r="K816" s="9"/>
      <c r="L816" s="111">
        <f t="shared" si="69"/>
        <v>0</v>
      </c>
      <c r="M816" s="331">
        <f t="shared" si="70"/>
        <v>51.785667476790039</v>
      </c>
      <c r="N816" s="111">
        <f t="shared" si="69"/>
        <v>0</v>
      </c>
      <c r="O816" s="111">
        <f t="shared" si="69"/>
        <v>0</v>
      </c>
      <c r="P816" s="111">
        <f t="shared" si="69"/>
        <v>0</v>
      </c>
      <c r="Q816" s="111">
        <f t="shared" si="69"/>
        <v>0</v>
      </c>
      <c r="R816" s="9"/>
      <c r="S816" s="9"/>
      <c r="T816" s="9"/>
      <c r="U816" s="9"/>
      <c r="V816" s="9"/>
      <c r="W816" s="9"/>
      <c r="X816" s="9"/>
      <c r="Y816" s="9"/>
      <c r="Z816" s="9"/>
      <c r="AB816" s="198"/>
      <c r="AC816" s="198"/>
      <c r="AD816" s="198"/>
      <c r="AE816" s="198"/>
      <c r="AF816" s="198"/>
      <c r="AG816" s="198"/>
      <c r="AH816" s="198"/>
      <c r="AI816" s="198"/>
      <c r="AJ816" s="198"/>
      <c r="AK816" s="198"/>
      <c r="AL816" s="198"/>
      <c r="AM816" s="198"/>
      <c r="AN816" s="198"/>
      <c r="AO816" s="198"/>
      <c r="AP816" s="198"/>
      <c r="AQ816" s="198"/>
      <c r="AR816" s="198"/>
      <c r="AS816" s="198"/>
      <c r="AT816" s="198"/>
      <c r="AU816" s="198"/>
      <c r="AV816" s="198"/>
      <c r="AW816" s="198"/>
      <c r="AX816" s="198"/>
      <c r="AY816" s="198"/>
      <c r="AZ816" s="198"/>
      <c r="BA816" s="198"/>
      <c r="BB816" s="198"/>
      <c r="BC816" s="198"/>
      <c r="BD816" s="198"/>
      <c r="BE816" s="198"/>
      <c r="BF816" s="198"/>
      <c r="BG816" s="198"/>
      <c r="BH816" s="198"/>
      <c r="BI816" s="198"/>
      <c r="BJ816" s="198"/>
      <c r="BK816" s="198"/>
      <c r="BL816" s="198"/>
    </row>
    <row r="817" spans="1:64" hidden="1" outlineLevel="1">
      <c r="A817" s="9"/>
      <c r="B817" s="9"/>
      <c r="C817" s="9"/>
      <c r="D817" s="270" t="str">
        <f>Asset10</f>
        <v>Vehicles</v>
      </c>
      <c r="E817" s="9"/>
      <c r="F817" s="9"/>
      <c r="G817" s="9"/>
      <c r="H817" s="9"/>
      <c r="I817" s="9"/>
      <c r="J817" s="9"/>
      <c r="K817" s="9"/>
      <c r="L817" s="111">
        <f t="shared" si="69"/>
        <v>0</v>
      </c>
      <c r="M817" s="331">
        <f t="shared" si="70"/>
        <v>4.1911130027388772</v>
      </c>
      <c r="N817" s="111">
        <f t="shared" si="69"/>
        <v>0</v>
      </c>
      <c r="O817" s="111">
        <f t="shared" si="69"/>
        <v>0</v>
      </c>
      <c r="P817" s="111">
        <f t="shared" si="69"/>
        <v>0</v>
      </c>
      <c r="Q817" s="111">
        <f t="shared" si="69"/>
        <v>0</v>
      </c>
      <c r="R817" s="9"/>
      <c r="S817" s="9"/>
      <c r="T817" s="9"/>
      <c r="U817" s="9"/>
      <c r="V817" s="9"/>
      <c r="W817" s="9"/>
      <c r="X817" s="9"/>
      <c r="Y817" s="9"/>
      <c r="Z817" s="9"/>
      <c r="AB817" s="198"/>
      <c r="AC817" s="198"/>
      <c r="AD817" s="198"/>
      <c r="AE817" s="198"/>
      <c r="AF817" s="198"/>
      <c r="AG817" s="198"/>
      <c r="AH817" s="198"/>
      <c r="AI817" s="198"/>
      <c r="AJ817" s="198"/>
      <c r="AK817" s="198"/>
      <c r="AL817" s="198"/>
      <c r="AM817" s="198"/>
      <c r="AN817" s="198"/>
      <c r="AO817" s="198"/>
      <c r="AP817" s="198"/>
      <c r="AQ817" s="198"/>
      <c r="AR817" s="198"/>
      <c r="AS817" s="198"/>
      <c r="AT817" s="198"/>
      <c r="AU817" s="198"/>
      <c r="AV817" s="198"/>
      <c r="AW817" s="198"/>
      <c r="AX817" s="198"/>
      <c r="AY817" s="198"/>
      <c r="AZ817" s="198"/>
      <c r="BA817" s="198"/>
      <c r="BB817" s="198"/>
      <c r="BC817" s="198"/>
      <c r="BD817" s="198"/>
      <c r="BE817" s="198"/>
      <c r="BF817" s="198"/>
      <c r="BG817" s="198"/>
      <c r="BH817" s="198"/>
      <c r="BI817" s="198"/>
      <c r="BJ817" s="198"/>
      <c r="BK817" s="198"/>
      <c r="BL817" s="198"/>
    </row>
    <row r="818" spans="1:64" hidden="1" outlineLevel="1">
      <c r="A818" s="9"/>
      <c r="B818" s="9"/>
      <c r="C818" s="9"/>
      <c r="D818" s="270" t="str">
        <f>Asset11</f>
        <v>other</v>
      </c>
      <c r="E818" s="9"/>
      <c r="F818" s="9"/>
      <c r="G818" s="9"/>
      <c r="H818" s="9"/>
      <c r="I818" s="9"/>
      <c r="J818" s="9"/>
      <c r="K818" s="9"/>
      <c r="L818" s="111">
        <f t="shared" ref="L818:Q825" si="71">IF(M$666=0, L677+L709+L741, 0)</f>
        <v>0</v>
      </c>
      <c r="M818" s="331">
        <f t="shared" si="70"/>
        <v>17.615782589003505</v>
      </c>
      <c r="N818" s="111">
        <f t="shared" si="71"/>
        <v>0</v>
      </c>
      <c r="O818" s="111">
        <f t="shared" si="71"/>
        <v>0</v>
      </c>
      <c r="P818" s="111">
        <f t="shared" si="71"/>
        <v>0</v>
      </c>
      <c r="Q818" s="111">
        <f t="shared" si="71"/>
        <v>0</v>
      </c>
      <c r="R818" s="9"/>
      <c r="S818" s="9"/>
      <c r="T818" s="9"/>
      <c r="U818" s="9"/>
      <c r="V818" s="9"/>
      <c r="W818" s="9"/>
      <c r="X818" s="9"/>
      <c r="Y818" s="9"/>
      <c r="Z818" s="9"/>
      <c r="AB818" s="198"/>
      <c r="AC818" s="198"/>
      <c r="AD818" s="198"/>
      <c r="AE818" s="198"/>
      <c r="AF818" s="198"/>
      <c r="AG818" s="198"/>
      <c r="AH818" s="198"/>
      <c r="AI818" s="198"/>
      <c r="AJ818" s="198"/>
      <c r="AK818" s="198"/>
      <c r="AL818" s="198"/>
      <c r="AM818" s="198"/>
      <c r="AN818" s="198"/>
      <c r="AO818" s="198"/>
      <c r="AP818" s="198"/>
      <c r="AQ818" s="198"/>
      <c r="AR818" s="198"/>
      <c r="AS818" s="198"/>
      <c r="AT818" s="198"/>
      <c r="AU818" s="198"/>
      <c r="AV818" s="198"/>
      <c r="AW818" s="198"/>
      <c r="AX818" s="198"/>
      <c r="AY818" s="198"/>
      <c r="AZ818" s="198"/>
      <c r="BA818" s="198"/>
      <c r="BB818" s="198"/>
      <c r="BC818" s="198"/>
      <c r="BD818" s="198"/>
      <c r="BE818" s="198"/>
      <c r="BF818" s="198"/>
      <c r="BG818" s="198"/>
      <c r="BH818" s="198"/>
      <c r="BI818" s="198"/>
      <c r="BJ818" s="198"/>
      <c r="BK818" s="198"/>
      <c r="BL818" s="198"/>
    </row>
    <row r="819" spans="1:64" hidden="1" outlineLevel="1">
      <c r="A819" s="9"/>
      <c r="B819" s="9"/>
      <c r="C819" s="9"/>
      <c r="D819" s="270" t="str">
        <f>Asset12</f>
        <v>premises</v>
      </c>
      <c r="E819" s="9"/>
      <c r="F819" s="9"/>
      <c r="G819" s="9"/>
      <c r="H819" s="9"/>
      <c r="I819" s="9"/>
      <c r="J819" s="9"/>
      <c r="K819" s="9"/>
      <c r="L819" s="111">
        <f t="shared" si="71"/>
        <v>0</v>
      </c>
      <c r="M819" s="331">
        <f t="shared" si="70"/>
        <v>2.5640625833771526</v>
      </c>
      <c r="N819" s="111">
        <f t="shared" si="71"/>
        <v>0</v>
      </c>
      <c r="O819" s="111">
        <f t="shared" si="71"/>
        <v>0</v>
      </c>
      <c r="P819" s="111">
        <f t="shared" si="71"/>
        <v>0</v>
      </c>
      <c r="Q819" s="111">
        <f t="shared" si="71"/>
        <v>0</v>
      </c>
      <c r="R819" s="9"/>
      <c r="S819" s="9"/>
      <c r="T819" s="9"/>
      <c r="U819" s="9"/>
      <c r="V819" s="9"/>
      <c r="W819" s="9"/>
      <c r="X819" s="9"/>
      <c r="Y819" s="9"/>
      <c r="Z819" s="9"/>
      <c r="AB819" s="198"/>
      <c r="AC819" s="198"/>
      <c r="AD819" s="198"/>
      <c r="AE819" s="198"/>
      <c r="AF819" s="198"/>
      <c r="AG819" s="198"/>
      <c r="AH819" s="198"/>
      <c r="AI819" s="198"/>
      <c r="AJ819" s="198"/>
      <c r="AK819" s="198"/>
      <c r="AL819" s="198"/>
      <c r="AM819" s="198"/>
      <c r="AN819" s="198"/>
      <c r="AO819" s="198"/>
      <c r="AP819" s="198"/>
      <c r="AQ819" s="198"/>
      <c r="AR819" s="198"/>
      <c r="AS819" s="198"/>
      <c r="AT819" s="198"/>
      <c r="AU819" s="198"/>
      <c r="AV819" s="198"/>
      <c r="AW819" s="198"/>
      <c r="AX819" s="198"/>
      <c r="AY819" s="198"/>
      <c r="AZ819" s="198"/>
      <c r="BA819" s="198"/>
      <c r="BB819" s="198"/>
      <c r="BC819" s="198"/>
      <c r="BD819" s="198"/>
      <c r="BE819" s="198"/>
      <c r="BF819" s="198"/>
      <c r="BG819" s="198"/>
      <c r="BH819" s="198"/>
      <c r="BI819" s="198"/>
      <c r="BJ819" s="198"/>
      <c r="BK819" s="198"/>
      <c r="BL819" s="198"/>
    </row>
    <row r="820" spans="1:64" hidden="1" outlineLevel="1">
      <c r="A820" s="9"/>
      <c r="B820" s="9"/>
      <c r="C820" s="9"/>
      <c r="D820" s="270" t="str">
        <f>Asset13</f>
        <v>Land</v>
      </c>
      <c r="E820" s="9"/>
      <c r="F820" s="9"/>
      <c r="G820" s="9"/>
      <c r="H820" s="9"/>
      <c r="I820" s="9"/>
      <c r="J820" s="9"/>
      <c r="K820" s="9"/>
      <c r="L820" s="111">
        <f t="shared" si="71"/>
        <v>0</v>
      </c>
      <c r="M820" s="331">
        <f t="shared" si="70"/>
        <v>108.76579422763572</v>
      </c>
      <c r="N820" s="111">
        <f t="shared" si="71"/>
        <v>0</v>
      </c>
      <c r="O820" s="111">
        <f t="shared" si="71"/>
        <v>0</v>
      </c>
      <c r="P820" s="111">
        <f t="shared" si="71"/>
        <v>0</v>
      </c>
      <c r="Q820" s="111">
        <f t="shared" si="71"/>
        <v>0</v>
      </c>
      <c r="R820" s="9"/>
      <c r="S820" s="9"/>
      <c r="T820" s="9"/>
      <c r="U820" s="9"/>
      <c r="V820" s="9"/>
      <c r="W820" s="9"/>
      <c r="X820" s="9"/>
      <c r="Y820" s="9"/>
      <c r="Z820" s="9"/>
      <c r="AB820" s="198"/>
      <c r="AC820" s="198"/>
      <c r="AD820" s="198"/>
      <c r="AE820" s="198"/>
      <c r="AF820" s="198"/>
      <c r="AG820" s="198"/>
      <c r="AH820" s="198"/>
      <c r="AI820" s="198"/>
      <c r="AJ820" s="198"/>
      <c r="AK820" s="198"/>
      <c r="AL820" s="198"/>
      <c r="AM820" s="198"/>
      <c r="AN820" s="198"/>
      <c r="AO820" s="198"/>
      <c r="AP820" s="198"/>
      <c r="AQ820" s="198"/>
      <c r="AR820" s="198"/>
      <c r="AS820" s="198"/>
      <c r="AT820" s="198"/>
      <c r="AU820" s="198"/>
      <c r="AV820" s="198"/>
      <c r="AW820" s="198"/>
      <c r="AX820" s="198"/>
      <c r="AY820" s="198"/>
      <c r="AZ820" s="198"/>
      <c r="BA820" s="198"/>
      <c r="BB820" s="198"/>
      <c r="BC820" s="198"/>
      <c r="BD820" s="198"/>
      <c r="BE820" s="198"/>
      <c r="BF820" s="198"/>
      <c r="BG820" s="198"/>
      <c r="BH820" s="198"/>
      <c r="BI820" s="198"/>
      <c r="BJ820" s="198"/>
      <c r="BK820" s="198"/>
      <c r="BL820" s="198"/>
    </row>
    <row r="821" spans="1:64" hidden="1" outlineLevel="1">
      <c r="A821" s="9"/>
      <c r="B821" s="9"/>
      <c r="C821" s="9"/>
      <c r="D821" s="270" t="str">
        <f>Asset14</f>
        <v>Easements</v>
      </c>
      <c r="E821" s="9"/>
      <c r="F821" s="9"/>
      <c r="G821" s="9"/>
      <c r="H821" s="9"/>
      <c r="I821" s="9"/>
      <c r="J821" s="9"/>
      <c r="K821" s="9"/>
      <c r="L821" s="111">
        <f t="shared" si="71"/>
        <v>0</v>
      </c>
      <c r="M821" s="331">
        <f t="shared" si="70"/>
        <v>127.92240495514515</v>
      </c>
      <c r="N821" s="111">
        <f t="shared" si="71"/>
        <v>0</v>
      </c>
      <c r="O821" s="111">
        <f t="shared" si="71"/>
        <v>0</v>
      </c>
      <c r="P821" s="111">
        <f t="shared" si="71"/>
        <v>0</v>
      </c>
      <c r="Q821" s="111">
        <f t="shared" si="71"/>
        <v>0</v>
      </c>
      <c r="R821" s="9"/>
      <c r="S821" s="9"/>
      <c r="T821" s="9"/>
      <c r="U821" s="9"/>
      <c r="V821" s="9"/>
      <c r="W821" s="9"/>
      <c r="X821" s="9"/>
      <c r="Y821" s="9"/>
      <c r="Z821" s="9"/>
      <c r="AB821" s="198"/>
      <c r="AC821" s="198"/>
      <c r="AD821" s="198"/>
      <c r="AE821" s="198"/>
      <c r="AF821" s="198"/>
      <c r="AG821" s="198"/>
      <c r="AH821" s="198"/>
      <c r="AI821" s="198"/>
      <c r="AJ821" s="198"/>
      <c r="AK821" s="198"/>
      <c r="AL821" s="198"/>
      <c r="AM821" s="198"/>
      <c r="AN821" s="198"/>
      <c r="AO821" s="198"/>
      <c r="AP821" s="198"/>
      <c r="AQ821" s="198"/>
      <c r="AR821" s="198"/>
      <c r="AS821" s="198"/>
      <c r="AT821" s="198"/>
      <c r="AU821" s="198"/>
      <c r="AV821" s="198"/>
      <c r="AW821" s="198"/>
      <c r="AX821" s="198"/>
      <c r="AY821" s="198"/>
      <c r="AZ821" s="198"/>
      <c r="BA821" s="198"/>
      <c r="BB821" s="198"/>
      <c r="BC821" s="198"/>
      <c r="BD821" s="198"/>
      <c r="BE821" s="198"/>
      <c r="BF821" s="198"/>
      <c r="BG821" s="198"/>
      <c r="BH821" s="198"/>
      <c r="BI821" s="198"/>
      <c r="BJ821" s="198"/>
      <c r="BK821" s="198"/>
      <c r="BL821" s="198"/>
    </row>
    <row r="822" spans="1:64" hidden="1" outlineLevel="1">
      <c r="A822" s="9"/>
      <c r="B822" s="9"/>
      <c r="C822" s="9"/>
      <c r="D822" s="270">
        <f>Asset15</f>
        <v>0</v>
      </c>
      <c r="E822" s="9"/>
      <c r="F822" s="9"/>
      <c r="G822" s="9"/>
      <c r="H822" s="9"/>
      <c r="I822" s="9"/>
      <c r="J822" s="9"/>
      <c r="K822" s="9"/>
      <c r="L822" s="111">
        <f t="shared" si="71"/>
        <v>0</v>
      </c>
      <c r="M822" s="331">
        <f t="shared" si="70"/>
        <v>0</v>
      </c>
      <c r="N822" s="111">
        <f t="shared" si="71"/>
        <v>0</v>
      </c>
      <c r="O822" s="111">
        <f t="shared" si="71"/>
        <v>0</v>
      </c>
      <c r="P822" s="111">
        <f t="shared" si="71"/>
        <v>0</v>
      </c>
      <c r="Q822" s="111">
        <f t="shared" si="71"/>
        <v>0</v>
      </c>
      <c r="R822" s="9"/>
      <c r="S822" s="9"/>
      <c r="T822" s="9"/>
      <c r="U822" s="9"/>
      <c r="V822" s="9"/>
      <c r="W822" s="9"/>
      <c r="X822" s="9"/>
      <c r="Y822" s="9"/>
      <c r="Z822" s="9"/>
      <c r="AB822" s="198"/>
      <c r="AC822" s="198"/>
      <c r="AD822" s="198"/>
      <c r="AE822" s="198"/>
      <c r="AF822" s="198"/>
      <c r="AG822" s="198"/>
      <c r="AH822" s="198"/>
      <c r="AI822" s="198"/>
      <c r="AJ822" s="198"/>
      <c r="AK822" s="198"/>
      <c r="AL822" s="198"/>
      <c r="AM822" s="198"/>
      <c r="AN822" s="198"/>
      <c r="AO822" s="198"/>
      <c r="AP822" s="198"/>
      <c r="AQ822" s="198"/>
      <c r="AR822" s="198"/>
      <c r="AS822" s="198"/>
      <c r="AT822" s="198"/>
      <c r="AU822" s="198"/>
      <c r="AV822" s="198"/>
      <c r="AW822" s="198"/>
      <c r="AX822" s="198"/>
      <c r="AY822" s="198"/>
      <c r="AZ822" s="198"/>
      <c r="BA822" s="198"/>
      <c r="BB822" s="198"/>
      <c r="BC822" s="198"/>
      <c r="BD822" s="198"/>
      <c r="BE822" s="198"/>
      <c r="BF822" s="198"/>
      <c r="BG822" s="198"/>
      <c r="BH822" s="198"/>
      <c r="BI822" s="198"/>
      <c r="BJ822" s="198"/>
      <c r="BK822" s="198"/>
      <c r="BL822" s="198"/>
    </row>
    <row r="823" spans="1:64" hidden="1" outlineLevel="1">
      <c r="A823" s="9"/>
      <c r="B823" s="9"/>
      <c r="C823" s="9"/>
      <c r="D823" s="270">
        <f>Asset16</f>
        <v>0</v>
      </c>
      <c r="E823" s="9"/>
      <c r="F823" s="9"/>
      <c r="G823" s="9"/>
      <c r="H823" s="9"/>
      <c r="I823" s="9"/>
      <c r="J823" s="9"/>
      <c r="K823" s="9"/>
      <c r="L823" s="111">
        <f t="shared" si="71"/>
        <v>0</v>
      </c>
      <c r="M823" s="331">
        <f t="shared" si="70"/>
        <v>0</v>
      </c>
      <c r="N823" s="111">
        <f t="shared" si="71"/>
        <v>0</v>
      </c>
      <c r="O823" s="111">
        <f t="shared" si="71"/>
        <v>0</v>
      </c>
      <c r="P823" s="111">
        <f t="shared" si="71"/>
        <v>0</v>
      </c>
      <c r="Q823" s="111">
        <f t="shared" si="71"/>
        <v>0</v>
      </c>
      <c r="R823" s="9"/>
      <c r="S823" s="9"/>
      <c r="T823" s="9"/>
      <c r="U823" s="9"/>
      <c r="V823" s="9"/>
      <c r="W823" s="9"/>
      <c r="X823" s="9"/>
      <c r="Y823" s="9"/>
      <c r="Z823" s="9"/>
      <c r="AB823" s="198"/>
      <c r="AC823" s="198"/>
      <c r="AD823" s="198"/>
      <c r="AE823" s="198"/>
      <c r="AF823" s="198"/>
      <c r="AG823" s="198"/>
      <c r="AH823" s="198"/>
      <c r="AI823" s="198"/>
      <c r="AJ823" s="198"/>
      <c r="AK823" s="198"/>
      <c r="AL823" s="198"/>
      <c r="AM823" s="198"/>
      <c r="AN823" s="198"/>
      <c r="AO823" s="198"/>
      <c r="AP823" s="198"/>
      <c r="AQ823" s="198"/>
      <c r="AR823" s="198"/>
      <c r="AS823" s="198"/>
      <c r="AT823" s="198"/>
      <c r="AU823" s="198"/>
      <c r="AV823" s="198"/>
      <c r="AW823" s="198"/>
      <c r="AX823" s="198"/>
      <c r="AY823" s="198"/>
      <c r="AZ823" s="198"/>
      <c r="BA823" s="198"/>
      <c r="BB823" s="198"/>
      <c r="BC823" s="198"/>
      <c r="BD823" s="198"/>
      <c r="BE823" s="198"/>
      <c r="BF823" s="198"/>
      <c r="BG823" s="198"/>
      <c r="BH823" s="198"/>
      <c r="BI823" s="198"/>
      <c r="BJ823" s="198"/>
      <c r="BK823" s="198"/>
      <c r="BL823" s="198"/>
    </row>
    <row r="824" spans="1:64" hidden="1" outlineLevel="1">
      <c r="A824" s="9"/>
      <c r="B824" s="9"/>
      <c r="C824" s="9"/>
      <c r="D824" s="270">
        <f>Asset17</f>
        <v>0</v>
      </c>
      <c r="E824" s="9"/>
      <c r="F824" s="9"/>
      <c r="G824" s="9"/>
      <c r="H824" s="9"/>
      <c r="I824" s="9"/>
      <c r="J824" s="9"/>
      <c r="K824" s="9"/>
      <c r="L824" s="111">
        <f t="shared" si="71"/>
        <v>0</v>
      </c>
      <c r="M824" s="331">
        <f t="shared" si="70"/>
        <v>0</v>
      </c>
      <c r="N824" s="111">
        <f t="shared" si="71"/>
        <v>0</v>
      </c>
      <c r="O824" s="111">
        <f t="shared" si="71"/>
        <v>0</v>
      </c>
      <c r="P824" s="111">
        <f t="shared" si="71"/>
        <v>0</v>
      </c>
      <c r="Q824" s="111">
        <f t="shared" si="71"/>
        <v>0</v>
      </c>
      <c r="R824" s="9"/>
      <c r="S824" s="9"/>
      <c r="T824" s="9"/>
      <c r="U824" s="9"/>
      <c r="V824" s="9"/>
      <c r="W824" s="9"/>
      <c r="X824" s="9"/>
      <c r="Y824" s="9"/>
      <c r="Z824" s="9"/>
      <c r="AB824" s="198"/>
      <c r="AC824" s="198"/>
      <c r="AD824" s="198"/>
      <c r="AE824" s="198"/>
      <c r="AF824" s="198"/>
      <c r="AG824" s="198"/>
      <c r="AH824" s="198"/>
      <c r="AI824" s="198"/>
      <c r="AJ824" s="198"/>
      <c r="AK824" s="198"/>
      <c r="AL824" s="198"/>
      <c r="AM824" s="198"/>
      <c r="AN824" s="198"/>
      <c r="AO824" s="198"/>
      <c r="AP824" s="198"/>
      <c r="AQ824" s="198"/>
      <c r="AR824" s="198"/>
      <c r="AS824" s="198"/>
      <c r="AT824" s="198"/>
      <c r="AU824" s="198"/>
      <c r="AV824" s="198"/>
      <c r="AW824" s="198"/>
      <c r="AX824" s="198"/>
      <c r="AY824" s="198"/>
      <c r="AZ824" s="198"/>
      <c r="BA824" s="198"/>
      <c r="BB824" s="198"/>
      <c r="BC824" s="198"/>
      <c r="BD824" s="198"/>
      <c r="BE824" s="198"/>
      <c r="BF824" s="198"/>
      <c r="BG824" s="198"/>
      <c r="BH824" s="198"/>
      <c r="BI824" s="198"/>
      <c r="BJ824" s="198"/>
      <c r="BK824" s="198"/>
      <c r="BL824" s="198"/>
    </row>
    <row r="825" spans="1:64" hidden="1" outlineLevel="1">
      <c r="A825" s="9"/>
      <c r="B825" s="9"/>
      <c r="C825" s="9"/>
      <c r="D825" s="270">
        <f>Asset18</f>
        <v>0</v>
      </c>
      <c r="E825" s="9"/>
      <c r="F825" s="9"/>
      <c r="G825" s="9"/>
      <c r="H825" s="9"/>
      <c r="I825" s="9"/>
      <c r="J825" s="9"/>
      <c r="K825" s="9"/>
      <c r="L825" s="111">
        <f t="shared" si="71"/>
        <v>0</v>
      </c>
      <c r="M825" s="331">
        <f t="shared" si="70"/>
        <v>0</v>
      </c>
      <c r="N825" s="111">
        <f t="shared" si="71"/>
        <v>0</v>
      </c>
      <c r="O825" s="111">
        <f t="shared" si="71"/>
        <v>0</v>
      </c>
      <c r="P825" s="111">
        <f t="shared" si="71"/>
        <v>0</v>
      </c>
      <c r="Q825" s="111">
        <f t="shared" si="71"/>
        <v>0</v>
      </c>
      <c r="R825" s="9"/>
      <c r="S825" s="9"/>
      <c r="T825" s="9"/>
      <c r="U825" s="9"/>
      <c r="V825" s="9"/>
      <c r="W825" s="9"/>
      <c r="X825" s="9"/>
      <c r="Y825" s="9"/>
      <c r="Z825" s="9"/>
      <c r="AB825" s="198"/>
      <c r="AC825" s="198"/>
      <c r="AD825" s="198"/>
      <c r="AE825" s="198"/>
      <c r="AF825" s="198"/>
      <c r="AG825" s="198"/>
      <c r="AH825" s="198"/>
      <c r="AI825" s="198"/>
      <c r="AJ825" s="198"/>
      <c r="AK825" s="198"/>
      <c r="AL825" s="198"/>
      <c r="AM825" s="198"/>
      <c r="AN825" s="198"/>
      <c r="AO825" s="198"/>
      <c r="AP825" s="198"/>
      <c r="AQ825" s="198"/>
      <c r="AR825" s="198"/>
      <c r="AS825" s="198"/>
      <c r="AT825" s="198"/>
      <c r="AU825" s="198"/>
      <c r="AV825" s="198"/>
      <c r="AW825" s="198"/>
      <c r="AX825" s="198"/>
      <c r="AY825" s="198"/>
      <c r="AZ825" s="198"/>
      <c r="BA825" s="198"/>
      <c r="BB825" s="198"/>
      <c r="BC825" s="198"/>
      <c r="BD825" s="198"/>
      <c r="BE825" s="198"/>
      <c r="BF825" s="198"/>
      <c r="BG825" s="198"/>
      <c r="BH825" s="198"/>
      <c r="BI825" s="198"/>
      <c r="BJ825" s="198"/>
      <c r="BK825" s="198"/>
      <c r="BL825" s="198"/>
    </row>
    <row r="826" spans="1:64" hidden="1" outlineLevel="1">
      <c r="A826" s="9"/>
      <c r="B826" s="9"/>
      <c r="C826" s="9"/>
      <c r="D826" s="270">
        <f>Asset19</f>
        <v>0</v>
      </c>
      <c r="E826" s="9"/>
      <c r="F826" s="9"/>
      <c r="G826" s="9"/>
      <c r="H826" s="9"/>
      <c r="I826" s="9"/>
      <c r="J826" s="9"/>
      <c r="K826" s="9"/>
      <c r="L826" s="111">
        <f t="shared" ref="L826:Q826" si="72">IF(M$666=0, L685+L717+L749, 0)</f>
        <v>0</v>
      </c>
      <c r="M826" s="331">
        <f t="shared" si="70"/>
        <v>0</v>
      </c>
      <c r="N826" s="111">
        <f t="shared" si="72"/>
        <v>0</v>
      </c>
      <c r="O826" s="111">
        <f t="shared" si="72"/>
        <v>0</v>
      </c>
      <c r="P826" s="111">
        <f t="shared" si="72"/>
        <v>0</v>
      </c>
      <c r="Q826" s="111">
        <f t="shared" si="72"/>
        <v>0</v>
      </c>
      <c r="R826" s="9"/>
      <c r="S826" s="9"/>
      <c r="T826" s="9"/>
      <c r="U826" s="9"/>
      <c r="V826" s="9"/>
      <c r="W826" s="9"/>
      <c r="X826" s="9"/>
      <c r="Y826" s="9"/>
      <c r="Z826" s="9"/>
      <c r="AB826" s="198"/>
      <c r="AC826" s="198"/>
      <c r="AD826" s="198"/>
      <c r="AE826" s="198"/>
      <c r="AF826" s="198"/>
      <c r="AG826" s="198"/>
      <c r="AH826" s="198"/>
      <c r="AI826" s="198"/>
      <c r="AJ826" s="198"/>
      <c r="AK826" s="198"/>
      <c r="AL826" s="198"/>
      <c r="AM826" s="198"/>
      <c r="AN826" s="198"/>
      <c r="AO826" s="198"/>
      <c r="AP826" s="198"/>
      <c r="AQ826" s="198"/>
      <c r="AR826" s="198"/>
      <c r="AS826" s="198"/>
      <c r="AT826" s="198"/>
      <c r="AU826" s="198"/>
      <c r="AV826" s="198"/>
      <c r="AW826" s="198"/>
      <c r="AX826" s="198"/>
      <c r="AY826" s="198"/>
      <c r="AZ826" s="198"/>
      <c r="BA826" s="198"/>
      <c r="BB826" s="198"/>
      <c r="BC826" s="198"/>
      <c r="BD826" s="198"/>
      <c r="BE826" s="198"/>
      <c r="BF826" s="198"/>
      <c r="BG826" s="198"/>
      <c r="BH826" s="198"/>
      <c r="BI826" s="198"/>
      <c r="BJ826" s="198"/>
      <c r="BK826" s="198"/>
      <c r="BL826" s="198"/>
    </row>
    <row r="827" spans="1:64" hidden="1" outlineLevel="1">
      <c r="B827" s="9"/>
      <c r="C827" s="9"/>
      <c r="D827" s="270">
        <f>Asset20</f>
        <v>0</v>
      </c>
      <c r="E827" s="9"/>
      <c r="F827" s="9"/>
      <c r="G827" s="9"/>
      <c r="H827" s="9"/>
      <c r="I827" s="9"/>
      <c r="J827" s="9"/>
      <c r="K827" s="9"/>
      <c r="L827" s="111">
        <f t="shared" ref="L827:Q827" si="73">IF(M$666=0, L686+L718+L750, 0)</f>
        <v>0</v>
      </c>
      <c r="M827" s="331">
        <f t="shared" si="70"/>
        <v>0</v>
      </c>
      <c r="N827" s="111">
        <f t="shared" si="73"/>
        <v>0</v>
      </c>
      <c r="O827" s="111">
        <f t="shared" si="73"/>
        <v>0</v>
      </c>
      <c r="P827" s="111">
        <f t="shared" si="73"/>
        <v>0</v>
      </c>
      <c r="Q827" s="111">
        <f t="shared" si="73"/>
        <v>0</v>
      </c>
      <c r="R827" s="9"/>
      <c r="S827" s="9"/>
      <c r="T827" s="9"/>
      <c r="U827" s="9"/>
      <c r="V827" s="9"/>
      <c r="W827" s="9"/>
      <c r="X827" s="9"/>
      <c r="Y827" s="9"/>
      <c r="Z827" s="9"/>
      <c r="AB827" s="198"/>
      <c r="AC827" s="198"/>
      <c r="AD827" s="198"/>
      <c r="AE827" s="198"/>
      <c r="AF827" s="198"/>
      <c r="AG827" s="198"/>
      <c r="AH827" s="198"/>
      <c r="AI827" s="198"/>
      <c r="AJ827" s="198"/>
      <c r="AK827" s="198"/>
      <c r="AL827" s="198"/>
      <c r="AM827" s="198"/>
      <c r="AN827" s="198"/>
      <c r="AO827" s="198"/>
      <c r="AP827" s="198"/>
      <c r="AQ827" s="198"/>
      <c r="AR827" s="198"/>
      <c r="AS827" s="198"/>
      <c r="AT827" s="198"/>
      <c r="AU827" s="198"/>
      <c r="AV827" s="198"/>
      <c r="AW827" s="198"/>
      <c r="AX827" s="198"/>
      <c r="AY827" s="198"/>
      <c r="AZ827" s="198"/>
      <c r="BA827" s="198"/>
      <c r="BB827" s="198"/>
      <c r="BC827" s="198"/>
      <c r="BD827" s="198"/>
      <c r="BE827" s="198"/>
      <c r="BF827" s="198"/>
      <c r="BG827" s="198"/>
      <c r="BH827" s="198"/>
      <c r="BI827" s="198"/>
      <c r="BJ827" s="198"/>
      <c r="BK827" s="198"/>
      <c r="BL827" s="198"/>
    </row>
    <row r="828" spans="1:64" hidden="1" outlineLevel="1">
      <c r="B828" s="9"/>
      <c r="C828" s="9"/>
      <c r="D828" s="270">
        <f>Asset21</f>
        <v>0</v>
      </c>
      <c r="E828" s="9"/>
      <c r="F828" s="9"/>
      <c r="G828" s="9"/>
      <c r="H828" s="9"/>
      <c r="I828" s="9"/>
      <c r="J828" s="9"/>
      <c r="K828" s="9"/>
      <c r="L828" s="111">
        <f t="shared" ref="L828:Q836" si="74">IF(M$666=0, L687+L719+L751, 0)</f>
        <v>0</v>
      </c>
      <c r="M828" s="111">
        <f t="shared" si="74"/>
        <v>0</v>
      </c>
      <c r="N828" s="111">
        <f t="shared" si="74"/>
        <v>0</v>
      </c>
      <c r="O828" s="111">
        <f t="shared" si="74"/>
        <v>0</v>
      </c>
      <c r="P828" s="111">
        <f t="shared" si="74"/>
        <v>0</v>
      </c>
      <c r="Q828" s="111">
        <f t="shared" si="74"/>
        <v>0</v>
      </c>
      <c r="R828" s="9"/>
      <c r="S828" s="9"/>
      <c r="T828" s="9"/>
      <c r="U828" s="9"/>
      <c r="V828" s="9"/>
      <c r="W828" s="9"/>
      <c r="X828" s="9"/>
      <c r="Y828" s="9"/>
      <c r="Z828" s="9"/>
      <c r="AB828" s="198"/>
      <c r="AC828" s="198"/>
      <c r="AD828" s="198"/>
      <c r="AE828" s="198"/>
      <c r="AF828" s="198"/>
      <c r="AG828" s="198"/>
      <c r="AH828" s="198"/>
      <c r="AI828" s="198"/>
      <c r="AJ828" s="198"/>
      <c r="AK828" s="198"/>
      <c r="AL828" s="198"/>
      <c r="AM828" s="198"/>
      <c r="AN828" s="198"/>
      <c r="AO828" s="198"/>
      <c r="AP828" s="198"/>
      <c r="AQ828" s="198"/>
      <c r="AR828" s="198"/>
      <c r="AS828" s="198"/>
      <c r="AT828" s="198"/>
      <c r="AU828" s="198"/>
      <c r="AV828" s="198"/>
      <c r="AW828" s="198"/>
      <c r="AX828" s="198"/>
      <c r="AY828" s="198"/>
      <c r="AZ828" s="198"/>
      <c r="BA828" s="198"/>
      <c r="BB828" s="198"/>
      <c r="BC828" s="198"/>
      <c r="BD828" s="198"/>
      <c r="BE828" s="198"/>
      <c r="BF828" s="198"/>
      <c r="BG828" s="198"/>
      <c r="BH828" s="198"/>
      <c r="BI828" s="198"/>
      <c r="BJ828" s="198"/>
      <c r="BK828" s="198"/>
      <c r="BL828" s="198"/>
    </row>
    <row r="829" spans="1:64" hidden="1" outlineLevel="1">
      <c r="B829" s="9"/>
      <c r="C829" s="9"/>
      <c r="D829" s="270">
        <f>Asset22</f>
        <v>0</v>
      </c>
      <c r="E829" s="9"/>
      <c r="F829" s="9"/>
      <c r="G829" s="9"/>
      <c r="H829" s="9"/>
      <c r="I829" s="9"/>
      <c r="J829" s="9"/>
      <c r="K829" s="9"/>
      <c r="L829" s="111">
        <f t="shared" si="74"/>
        <v>0</v>
      </c>
      <c r="M829" s="111">
        <f t="shared" si="74"/>
        <v>0</v>
      </c>
      <c r="N829" s="111">
        <f t="shared" si="74"/>
        <v>0</v>
      </c>
      <c r="O829" s="111">
        <f t="shared" si="74"/>
        <v>0</v>
      </c>
      <c r="P829" s="111">
        <f t="shared" si="74"/>
        <v>0</v>
      </c>
      <c r="Q829" s="111">
        <f t="shared" si="74"/>
        <v>0</v>
      </c>
      <c r="R829" s="9"/>
      <c r="S829" s="9"/>
      <c r="T829" s="9"/>
      <c r="U829" s="9"/>
      <c r="V829" s="9"/>
      <c r="W829" s="9"/>
      <c r="X829" s="9"/>
      <c r="Y829" s="9"/>
      <c r="Z829" s="9"/>
      <c r="AB829" s="198"/>
      <c r="AC829" s="198"/>
      <c r="AD829" s="198"/>
      <c r="AE829" s="198"/>
      <c r="AF829" s="198"/>
      <c r="AG829" s="198"/>
      <c r="AH829" s="198"/>
      <c r="AI829" s="198"/>
      <c r="AJ829" s="198"/>
      <c r="AK829" s="198"/>
      <c r="AL829" s="198"/>
      <c r="AM829" s="198"/>
      <c r="AN829" s="198"/>
      <c r="AO829" s="198"/>
      <c r="AP829" s="198"/>
      <c r="AQ829" s="198"/>
      <c r="AR829" s="198"/>
      <c r="AS829" s="198"/>
      <c r="AT829" s="198"/>
      <c r="AU829" s="198"/>
      <c r="AV829" s="198"/>
      <c r="AW829" s="198"/>
      <c r="AX829" s="198"/>
      <c r="AY829" s="198"/>
      <c r="AZ829" s="198"/>
      <c r="BA829" s="198"/>
      <c r="BB829" s="198"/>
      <c r="BC829" s="198"/>
      <c r="BD829" s="198"/>
      <c r="BE829" s="198"/>
      <c r="BF829" s="198"/>
      <c r="BG829" s="198"/>
      <c r="BH829" s="198"/>
      <c r="BI829" s="198"/>
      <c r="BJ829" s="198"/>
      <c r="BK829" s="198"/>
      <c r="BL829" s="198"/>
    </row>
    <row r="830" spans="1:64" hidden="1" outlineLevel="1">
      <c r="B830" s="9"/>
      <c r="C830" s="9"/>
      <c r="D830" s="270">
        <f>Asset23</f>
        <v>0</v>
      </c>
      <c r="E830" s="9"/>
      <c r="F830" s="9"/>
      <c r="G830" s="9"/>
      <c r="H830" s="9"/>
      <c r="I830" s="9"/>
      <c r="J830" s="9"/>
      <c r="K830" s="9"/>
      <c r="L830" s="111">
        <f t="shared" si="74"/>
        <v>0</v>
      </c>
      <c r="M830" s="111">
        <f t="shared" si="74"/>
        <v>0</v>
      </c>
      <c r="N830" s="111">
        <f t="shared" si="74"/>
        <v>0</v>
      </c>
      <c r="O830" s="111">
        <f t="shared" si="74"/>
        <v>0</v>
      </c>
      <c r="P830" s="111">
        <f t="shared" si="74"/>
        <v>0</v>
      </c>
      <c r="Q830" s="111">
        <f t="shared" si="74"/>
        <v>0</v>
      </c>
      <c r="R830" s="9"/>
      <c r="S830" s="9"/>
      <c r="T830" s="9"/>
      <c r="U830" s="9"/>
      <c r="V830" s="9"/>
      <c r="W830" s="9"/>
      <c r="X830" s="9"/>
      <c r="Y830" s="9"/>
      <c r="Z830" s="9"/>
      <c r="AB830" s="198"/>
      <c r="AC830" s="198"/>
      <c r="AD830" s="198"/>
      <c r="AE830" s="198"/>
      <c r="AF830" s="198"/>
      <c r="AG830" s="198"/>
      <c r="AH830" s="198"/>
      <c r="AI830" s="198"/>
      <c r="AJ830" s="198"/>
      <c r="AK830" s="198"/>
      <c r="AL830" s="198"/>
      <c r="AM830" s="198"/>
      <c r="AN830" s="198"/>
      <c r="AO830" s="198"/>
      <c r="AP830" s="198"/>
      <c r="AQ830" s="198"/>
      <c r="AR830" s="198"/>
      <c r="AS830" s="198"/>
      <c r="AT830" s="198"/>
      <c r="AU830" s="198"/>
      <c r="AV830" s="198"/>
      <c r="AW830" s="198"/>
      <c r="AX830" s="198"/>
      <c r="AY830" s="198"/>
      <c r="AZ830" s="198"/>
      <c r="BA830" s="198"/>
      <c r="BB830" s="198"/>
      <c r="BC830" s="198"/>
      <c r="BD830" s="198"/>
      <c r="BE830" s="198"/>
      <c r="BF830" s="198"/>
      <c r="BG830" s="198"/>
      <c r="BH830" s="198"/>
      <c r="BI830" s="198"/>
      <c r="BJ830" s="198"/>
      <c r="BK830" s="198"/>
      <c r="BL830" s="198"/>
    </row>
    <row r="831" spans="1:64" hidden="1" outlineLevel="1">
      <c r="B831" s="9"/>
      <c r="C831" s="9"/>
      <c r="D831" s="270">
        <f>Asset24</f>
        <v>0</v>
      </c>
      <c r="E831" s="9"/>
      <c r="F831" s="9"/>
      <c r="G831" s="9"/>
      <c r="H831" s="9"/>
      <c r="I831" s="9"/>
      <c r="J831" s="9"/>
      <c r="K831" s="9"/>
      <c r="L831" s="111">
        <f t="shared" si="74"/>
        <v>0</v>
      </c>
      <c r="M831" s="111">
        <f t="shared" si="74"/>
        <v>0</v>
      </c>
      <c r="N831" s="111">
        <f t="shared" si="74"/>
        <v>0</v>
      </c>
      <c r="O831" s="111">
        <f t="shared" si="74"/>
        <v>0</v>
      </c>
      <c r="P831" s="111">
        <f t="shared" si="74"/>
        <v>0</v>
      </c>
      <c r="Q831" s="111">
        <f t="shared" si="74"/>
        <v>0</v>
      </c>
      <c r="R831" s="9"/>
      <c r="S831" s="9"/>
      <c r="T831" s="9"/>
      <c r="U831" s="9"/>
      <c r="V831" s="9"/>
      <c r="W831" s="9"/>
      <c r="X831" s="9"/>
      <c r="Y831" s="9"/>
      <c r="Z831" s="9"/>
      <c r="AB831" s="198"/>
      <c r="AC831" s="198"/>
      <c r="AD831" s="198"/>
      <c r="AE831" s="198"/>
      <c r="AF831" s="198"/>
      <c r="AG831" s="198"/>
      <c r="AH831" s="198"/>
      <c r="AI831" s="198"/>
      <c r="AJ831" s="198"/>
      <c r="AK831" s="198"/>
      <c r="AL831" s="198"/>
      <c r="AM831" s="198"/>
      <c r="AN831" s="198"/>
      <c r="AO831" s="198"/>
      <c r="AP831" s="198"/>
      <c r="AQ831" s="198"/>
      <c r="AR831" s="198"/>
      <c r="AS831" s="198"/>
      <c r="AT831" s="198"/>
      <c r="AU831" s="198"/>
      <c r="AV831" s="198"/>
      <c r="AW831" s="198"/>
      <c r="AX831" s="198"/>
      <c r="AY831" s="198"/>
      <c r="AZ831" s="198"/>
      <c r="BA831" s="198"/>
      <c r="BB831" s="198"/>
      <c r="BC831" s="198"/>
      <c r="BD831" s="198"/>
      <c r="BE831" s="198"/>
      <c r="BF831" s="198"/>
      <c r="BG831" s="198"/>
      <c r="BH831" s="198"/>
      <c r="BI831" s="198"/>
      <c r="BJ831" s="198"/>
      <c r="BK831" s="198"/>
      <c r="BL831" s="198"/>
    </row>
    <row r="832" spans="1:64" hidden="1" outlineLevel="1">
      <c r="B832" s="9"/>
      <c r="C832" s="9"/>
      <c r="D832" s="270">
        <f>Asset25</f>
        <v>0</v>
      </c>
      <c r="E832" s="9"/>
      <c r="F832" s="9"/>
      <c r="G832" s="9"/>
      <c r="H832" s="9"/>
      <c r="I832" s="9"/>
      <c r="J832" s="9"/>
      <c r="K832" s="9"/>
      <c r="L832" s="111">
        <f t="shared" si="74"/>
        <v>0</v>
      </c>
      <c r="M832" s="111">
        <f t="shared" si="74"/>
        <v>0</v>
      </c>
      <c r="N832" s="111">
        <f t="shared" si="74"/>
        <v>0</v>
      </c>
      <c r="O832" s="111">
        <f t="shared" si="74"/>
        <v>0</v>
      </c>
      <c r="P832" s="111">
        <f t="shared" si="74"/>
        <v>0</v>
      </c>
      <c r="Q832" s="111">
        <f t="shared" si="74"/>
        <v>0</v>
      </c>
      <c r="R832" s="9"/>
      <c r="S832" s="9"/>
      <c r="T832" s="9"/>
      <c r="U832" s="9"/>
      <c r="V832" s="9"/>
      <c r="W832" s="9"/>
      <c r="X832" s="9"/>
      <c r="Y832" s="9"/>
      <c r="Z832" s="9"/>
      <c r="AB832" s="198"/>
      <c r="AC832" s="198"/>
      <c r="AD832" s="198"/>
      <c r="AE832" s="198"/>
      <c r="AF832" s="198"/>
      <c r="AG832" s="198"/>
      <c r="AH832" s="198"/>
      <c r="AI832" s="198"/>
      <c r="AJ832" s="198"/>
      <c r="AK832" s="198"/>
      <c r="AL832" s="198"/>
      <c r="AM832" s="198"/>
      <c r="AN832" s="198"/>
      <c r="AO832" s="198"/>
      <c r="AP832" s="198"/>
      <c r="AQ832" s="198"/>
      <c r="AR832" s="198"/>
      <c r="AS832" s="198"/>
      <c r="AT832" s="198"/>
      <c r="AU832" s="198"/>
      <c r="AV832" s="198"/>
      <c r="AW832" s="198"/>
      <c r="AX832" s="198"/>
      <c r="AY832" s="198"/>
      <c r="AZ832" s="198"/>
      <c r="BA832" s="198"/>
      <c r="BB832" s="198"/>
      <c r="BC832" s="198"/>
      <c r="BD832" s="198"/>
      <c r="BE832" s="198"/>
      <c r="BF832" s="198"/>
      <c r="BG832" s="198"/>
      <c r="BH832" s="198"/>
      <c r="BI832" s="198"/>
      <c r="BJ832" s="198"/>
      <c r="BK832" s="198"/>
      <c r="BL832" s="198"/>
    </row>
    <row r="833" spans="1:64" hidden="1" outlineLevel="1">
      <c r="B833" s="9"/>
      <c r="C833" s="9"/>
      <c r="D833" s="270">
        <f>Asset26</f>
        <v>0</v>
      </c>
      <c r="E833" s="9"/>
      <c r="F833" s="9"/>
      <c r="G833" s="9"/>
      <c r="H833" s="9"/>
      <c r="I833" s="9"/>
      <c r="J833" s="9"/>
      <c r="K833" s="9"/>
      <c r="L833" s="111">
        <f t="shared" si="74"/>
        <v>0</v>
      </c>
      <c r="M833" s="111">
        <f t="shared" si="74"/>
        <v>0</v>
      </c>
      <c r="N833" s="111">
        <f t="shared" si="74"/>
        <v>0</v>
      </c>
      <c r="O833" s="111">
        <f t="shared" si="74"/>
        <v>0</v>
      </c>
      <c r="P833" s="111">
        <f t="shared" si="74"/>
        <v>0</v>
      </c>
      <c r="Q833" s="111">
        <f t="shared" si="74"/>
        <v>0</v>
      </c>
      <c r="R833" s="9"/>
      <c r="S833" s="9"/>
      <c r="T833" s="9"/>
      <c r="U833" s="9"/>
      <c r="V833" s="9"/>
      <c r="W833" s="9"/>
      <c r="X833" s="9"/>
      <c r="Y833" s="9"/>
      <c r="Z833" s="9"/>
      <c r="AB833" s="198"/>
      <c r="AC833" s="198"/>
      <c r="AD833" s="198"/>
      <c r="AE833" s="198"/>
      <c r="AF833" s="198"/>
      <c r="AG833" s="198"/>
      <c r="AH833" s="198"/>
      <c r="AI833" s="198"/>
      <c r="AJ833" s="198"/>
      <c r="AK833" s="198"/>
      <c r="AL833" s="198"/>
      <c r="AM833" s="198"/>
      <c r="AN833" s="198"/>
      <c r="AO833" s="198"/>
      <c r="AP833" s="198"/>
      <c r="AQ833" s="198"/>
      <c r="AR833" s="198"/>
      <c r="AS833" s="198"/>
      <c r="AT833" s="198"/>
      <c r="AU833" s="198"/>
      <c r="AV833" s="198"/>
      <c r="AW833" s="198"/>
      <c r="AX833" s="198"/>
      <c r="AY833" s="198"/>
      <c r="AZ833" s="198"/>
      <c r="BA833" s="198"/>
      <c r="BB833" s="198"/>
      <c r="BC833" s="198"/>
      <c r="BD833" s="198"/>
      <c r="BE833" s="198"/>
      <c r="BF833" s="198"/>
      <c r="BG833" s="198"/>
      <c r="BH833" s="198"/>
      <c r="BI833" s="198"/>
      <c r="BJ833" s="198"/>
      <c r="BK833" s="198"/>
      <c r="BL833" s="198"/>
    </row>
    <row r="834" spans="1:64" hidden="1" outlineLevel="1">
      <c r="B834" s="9"/>
      <c r="C834" s="9"/>
      <c r="D834" s="270">
        <f>Asset27</f>
        <v>0</v>
      </c>
      <c r="E834" s="9"/>
      <c r="F834" s="9"/>
      <c r="G834" s="9"/>
      <c r="H834" s="9"/>
      <c r="I834" s="9"/>
      <c r="J834" s="9"/>
      <c r="K834" s="9"/>
      <c r="L834" s="111">
        <f t="shared" si="74"/>
        <v>0</v>
      </c>
      <c r="M834" s="111">
        <f t="shared" si="74"/>
        <v>0</v>
      </c>
      <c r="N834" s="111">
        <f t="shared" si="74"/>
        <v>0</v>
      </c>
      <c r="O834" s="111">
        <f t="shared" si="74"/>
        <v>0</v>
      </c>
      <c r="P834" s="111">
        <f t="shared" si="74"/>
        <v>0</v>
      </c>
      <c r="Q834" s="111">
        <f t="shared" si="74"/>
        <v>0</v>
      </c>
      <c r="R834" s="9"/>
      <c r="S834" s="9"/>
      <c r="T834" s="9"/>
      <c r="U834" s="9"/>
      <c r="V834" s="9"/>
      <c r="W834" s="9"/>
      <c r="X834" s="9"/>
      <c r="Y834" s="9"/>
      <c r="Z834" s="9"/>
      <c r="AB834" s="198"/>
      <c r="AC834" s="198"/>
      <c r="AD834" s="198"/>
      <c r="AE834" s="198"/>
      <c r="AF834" s="198"/>
      <c r="AG834" s="198"/>
      <c r="AH834" s="198"/>
      <c r="AI834" s="198"/>
      <c r="AJ834" s="198"/>
      <c r="AK834" s="198"/>
      <c r="AL834" s="198"/>
      <c r="AM834" s="198"/>
      <c r="AN834" s="198"/>
      <c r="AO834" s="198"/>
      <c r="AP834" s="198"/>
      <c r="AQ834" s="198"/>
      <c r="AR834" s="198"/>
      <c r="AS834" s="198"/>
      <c r="AT834" s="198"/>
      <c r="AU834" s="198"/>
      <c r="AV834" s="198"/>
      <c r="AW834" s="198"/>
      <c r="AX834" s="198"/>
      <c r="AY834" s="198"/>
      <c r="AZ834" s="198"/>
      <c r="BA834" s="198"/>
      <c r="BB834" s="198"/>
      <c r="BC834" s="198"/>
      <c r="BD834" s="198"/>
      <c r="BE834" s="198"/>
      <c r="BF834" s="198"/>
      <c r="BG834" s="198"/>
      <c r="BH834" s="198"/>
      <c r="BI834" s="198"/>
      <c r="BJ834" s="198"/>
      <c r="BK834" s="198"/>
      <c r="BL834" s="198"/>
    </row>
    <row r="835" spans="1:64" hidden="1" outlineLevel="1">
      <c r="B835" s="9"/>
      <c r="C835" s="9"/>
      <c r="D835" s="270">
        <f>Asset28</f>
        <v>0</v>
      </c>
      <c r="E835" s="9"/>
      <c r="F835" s="9"/>
      <c r="G835" s="9"/>
      <c r="H835" s="9"/>
      <c r="I835" s="9"/>
      <c r="J835" s="9"/>
      <c r="K835" s="9"/>
      <c r="L835" s="111">
        <f t="shared" si="74"/>
        <v>0</v>
      </c>
      <c r="M835" s="111">
        <f t="shared" si="74"/>
        <v>0</v>
      </c>
      <c r="N835" s="111">
        <f t="shared" si="74"/>
        <v>0</v>
      </c>
      <c r="O835" s="111">
        <f t="shared" si="74"/>
        <v>0</v>
      </c>
      <c r="P835" s="111">
        <f t="shared" si="74"/>
        <v>0</v>
      </c>
      <c r="Q835" s="111">
        <f t="shared" si="74"/>
        <v>0</v>
      </c>
      <c r="R835" s="9"/>
      <c r="S835" s="9"/>
      <c r="T835" s="9"/>
      <c r="U835" s="9"/>
      <c r="V835" s="9"/>
      <c r="W835" s="9"/>
      <c r="X835" s="9"/>
      <c r="Y835" s="9"/>
      <c r="Z835" s="9"/>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198"/>
      <c r="BD835" s="198"/>
      <c r="BE835" s="198"/>
      <c r="BF835" s="198"/>
      <c r="BG835" s="198"/>
      <c r="BH835" s="198"/>
      <c r="BI835" s="198"/>
      <c r="BJ835" s="198"/>
      <c r="BK835" s="198"/>
      <c r="BL835" s="198"/>
    </row>
    <row r="836" spans="1:64" hidden="1" outlineLevel="1">
      <c r="B836" s="9"/>
      <c r="C836" s="9"/>
      <c r="D836" s="270">
        <f>Asset29</f>
        <v>0</v>
      </c>
      <c r="E836" s="9"/>
      <c r="F836" s="9"/>
      <c r="G836" s="9"/>
      <c r="H836" s="9"/>
      <c r="I836" s="9"/>
      <c r="J836" s="9"/>
      <c r="K836" s="9"/>
      <c r="L836" s="111">
        <f t="shared" si="74"/>
        <v>0</v>
      </c>
      <c r="M836" s="111">
        <f t="shared" si="74"/>
        <v>0</v>
      </c>
      <c r="N836" s="111">
        <f t="shared" si="74"/>
        <v>0</v>
      </c>
      <c r="O836" s="111">
        <f t="shared" si="74"/>
        <v>0</v>
      </c>
      <c r="P836" s="111">
        <f t="shared" si="74"/>
        <v>0</v>
      </c>
      <c r="Q836" s="111">
        <f t="shared" si="74"/>
        <v>0</v>
      </c>
      <c r="R836" s="9"/>
      <c r="S836" s="9"/>
      <c r="T836" s="9"/>
      <c r="U836" s="9"/>
      <c r="V836" s="9"/>
      <c r="W836" s="9"/>
      <c r="X836" s="9"/>
      <c r="Y836" s="9"/>
      <c r="Z836" s="9"/>
      <c r="AB836" s="198"/>
      <c r="AC836" s="198"/>
      <c r="AD836" s="198"/>
      <c r="AE836" s="198"/>
      <c r="AF836" s="198"/>
      <c r="AG836" s="198"/>
      <c r="AH836" s="198"/>
      <c r="AI836" s="198"/>
      <c r="AJ836" s="198"/>
      <c r="AK836" s="198"/>
      <c r="AL836" s="198"/>
      <c r="AM836" s="198"/>
      <c r="AN836" s="198"/>
      <c r="AO836" s="198"/>
      <c r="AP836" s="198"/>
      <c r="AQ836" s="198"/>
      <c r="AR836" s="198"/>
      <c r="AS836" s="198"/>
      <c r="AT836" s="198"/>
      <c r="AU836" s="198"/>
      <c r="AV836" s="198"/>
      <c r="AW836" s="198"/>
      <c r="AX836" s="198"/>
      <c r="AY836" s="198"/>
      <c r="AZ836" s="198"/>
      <c r="BA836" s="198"/>
      <c r="BB836" s="198"/>
      <c r="BC836" s="198"/>
      <c r="BD836" s="198"/>
      <c r="BE836" s="198"/>
      <c r="BF836" s="198"/>
      <c r="BG836" s="198"/>
      <c r="BH836" s="198"/>
      <c r="BI836" s="198"/>
      <c r="BJ836" s="198"/>
      <c r="BK836" s="198"/>
      <c r="BL836" s="198"/>
    </row>
    <row r="837" spans="1:64" hidden="1" outlineLevel="1">
      <c r="B837" s="9"/>
      <c r="C837" s="9"/>
      <c r="D837" s="270">
        <f>Asset30</f>
        <v>0</v>
      </c>
      <c r="E837" s="9"/>
      <c r="F837" s="9"/>
      <c r="G837" s="9"/>
      <c r="H837" s="9"/>
      <c r="I837" s="9"/>
      <c r="J837" s="9"/>
      <c r="K837" s="9"/>
      <c r="L837" s="111">
        <f t="shared" ref="L837:Q837" si="75">IF(M$666=0, L696+L728+L760, 0)</f>
        <v>0</v>
      </c>
      <c r="M837" s="111">
        <f t="shared" si="75"/>
        <v>0</v>
      </c>
      <c r="N837" s="111">
        <f t="shared" si="75"/>
        <v>0</v>
      </c>
      <c r="O837" s="111">
        <f t="shared" si="75"/>
        <v>0</v>
      </c>
      <c r="P837" s="111">
        <f t="shared" si="75"/>
        <v>0</v>
      </c>
      <c r="Q837" s="111">
        <f t="shared" si="75"/>
        <v>0</v>
      </c>
      <c r="R837" s="9"/>
      <c r="S837" s="9"/>
      <c r="T837" s="9"/>
      <c r="U837" s="9"/>
      <c r="V837" s="9"/>
      <c r="W837" s="9"/>
      <c r="X837" s="9"/>
      <c r="Y837" s="9"/>
      <c r="Z837" s="9"/>
      <c r="AB837" s="198"/>
      <c r="AC837" s="198"/>
      <c r="AD837" s="198"/>
      <c r="AE837" s="198"/>
      <c r="AF837" s="198"/>
      <c r="AG837" s="198"/>
      <c r="AH837" s="198"/>
      <c r="AI837" s="198"/>
      <c r="AJ837" s="198"/>
      <c r="AK837" s="198"/>
      <c r="AL837" s="198"/>
      <c r="AM837" s="198"/>
      <c r="AN837" s="198"/>
      <c r="AO837" s="198"/>
      <c r="AP837" s="198"/>
      <c r="AQ837" s="198"/>
      <c r="AR837" s="198"/>
      <c r="AS837" s="198"/>
      <c r="AT837" s="198"/>
      <c r="AU837" s="198"/>
      <c r="AV837" s="198"/>
      <c r="AW837" s="198"/>
      <c r="AX837" s="198"/>
      <c r="AY837" s="198"/>
      <c r="AZ837" s="198"/>
      <c r="BA837" s="198"/>
      <c r="BB837" s="198"/>
      <c r="BC837" s="198"/>
      <c r="BD837" s="198"/>
      <c r="BE837" s="198"/>
      <c r="BF837" s="198"/>
      <c r="BG837" s="198"/>
      <c r="BH837" s="198"/>
      <c r="BI837" s="198"/>
      <c r="BJ837" s="198"/>
      <c r="BK837" s="198"/>
      <c r="BL837" s="198"/>
    </row>
    <row r="838" spans="1:64" collapsed="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64">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64">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64">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64">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64">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64">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64">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64">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64">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64">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sheetData>
  <phoneticPr fontId="0" type="noConversion"/>
  <printOptions headings="1"/>
  <pageMargins left="0.75" right="0.75" top="1" bottom="1" header="0.5" footer="0.5"/>
  <pageSetup paperSize="8" scale="65" orientation="landscape" horizontalDpi="4294967292" r:id="rId1"/>
  <headerFooter alignWithMargins="0"/>
  <rowBreaks count="1" manualBreakCount="1">
    <brk id="838" max="1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U567"/>
  <sheetViews>
    <sheetView zoomScaleNormal="100" workbookViewId="0">
      <pane ySplit="4" topLeftCell="A5" activePane="bottomLeft" state="frozen"/>
      <selection pane="bottomLeft" activeCell="H8" sqref="H8"/>
    </sheetView>
  </sheetViews>
  <sheetFormatPr defaultRowHeight="12.75" outlineLevelRow="2"/>
  <cols>
    <col min="1" max="1" width="3.5703125" customWidth="1"/>
    <col min="2" max="2" width="22.85546875" customWidth="1"/>
    <col min="3" max="3" width="12.42578125" customWidth="1"/>
    <col min="4" max="4" width="10.28515625" customWidth="1"/>
    <col min="5" max="5" width="3.5703125" customWidth="1"/>
    <col min="6" max="6" width="6" customWidth="1"/>
    <col min="7" max="7" width="6.42578125" customWidth="1"/>
    <col min="8" max="8" width="10" customWidth="1"/>
    <col min="9" max="9" width="10.140625" customWidth="1"/>
    <col min="10" max="11" width="10" customWidth="1"/>
    <col min="12" max="12" width="11.140625" bestFit="1" customWidth="1"/>
    <col min="13" max="13" width="11.28515625" bestFit="1" customWidth="1"/>
    <col min="14" max="14" width="11.140625" bestFit="1" customWidth="1"/>
    <col min="15" max="15" width="9.7109375" bestFit="1" customWidth="1"/>
    <col min="16" max="60" width="9.5703125" bestFit="1" customWidth="1"/>
  </cols>
  <sheetData>
    <row r="1" spans="1:255" ht="15.75">
      <c r="A1" s="9"/>
      <c r="B1" s="362" t="str">
        <f>'SP AusNet record of changes'!$B$2</f>
        <v>SP AusNet  - RFM - data as at 10-October-2013</v>
      </c>
      <c r="C1" s="9"/>
      <c r="D1" s="9"/>
      <c r="E1" s="9"/>
      <c r="F1" s="52"/>
      <c r="G1" s="52"/>
      <c r="H1" s="52"/>
      <c r="I1" s="52"/>
      <c r="J1" s="52"/>
      <c r="K1" s="52"/>
      <c r="L1" s="52"/>
      <c r="M1" s="52"/>
      <c r="N1" s="52"/>
      <c r="O1" s="52"/>
      <c r="P1" s="52"/>
      <c r="Q1" s="52"/>
      <c r="R1" s="52"/>
      <c r="S1" s="52"/>
      <c r="T1" s="52"/>
      <c r="U1" s="52"/>
      <c r="V1" s="52"/>
      <c r="W1" s="52"/>
      <c r="X1" s="52"/>
      <c r="Y1" s="52"/>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198"/>
      <c r="BJ1" s="198"/>
      <c r="BK1" s="198"/>
      <c r="BL1" s="198"/>
      <c r="BM1" s="198"/>
      <c r="BN1" s="198"/>
    </row>
    <row r="2" spans="1:255" ht="15.75">
      <c r="A2" s="9"/>
      <c r="B2" s="57" t="str">
        <f>"Tax Asset Value Roll Forward - RFM "&amp;Intro!L4</f>
        <v>Tax Asset Value Roll Forward - RFM Version: 2.0</v>
      </c>
      <c r="C2" s="9"/>
      <c r="D2" s="9"/>
      <c r="E2" s="9"/>
      <c r="F2" s="9"/>
      <c r="H2" s="9"/>
      <c r="I2" s="301">
        <v>1</v>
      </c>
      <c r="J2" s="301">
        <v>2</v>
      </c>
      <c r="K2" s="301">
        <v>3</v>
      </c>
      <c r="L2" s="301">
        <v>4</v>
      </c>
      <c r="M2" s="301">
        <v>5</v>
      </c>
      <c r="N2" s="301">
        <v>6</v>
      </c>
      <c r="O2" s="301">
        <v>7</v>
      </c>
      <c r="P2" s="301">
        <v>8</v>
      </c>
      <c r="Q2" s="301">
        <v>9</v>
      </c>
      <c r="R2" s="301">
        <v>10</v>
      </c>
      <c r="S2" s="9"/>
      <c r="T2" s="9"/>
      <c r="U2" s="9"/>
      <c r="V2" s="9"/>
      <c r="W2" s="9"/>
      <c r="X2" s="9"/>
      <c r="Y2" s="9"/>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row>
    <row r="3" spans="1:255" s="1" customFormat="1">
      <c r="A3" s="58"/>
      <c r="B3" s="59"/>
      <c r="C3" s="58"/>
      <c r="D3" s="58"/>
      <c r="E3" s="58"/>
      <c r="F3" s="9"/>
      <c r="G3" s="60">
        <v>0</v>
      </c>
      <c r="H3" s="60">
        <f t="shared" ref="H3:R3" si="0">G3+1</f>
        <v>1</v>
      </c>
      <c r="I3" s="60">
        <f t="shared" si="0"/>
        <v>2</v>
      </c>
      <c r="J3" s="60">
        <f t="shared" si="0"/>
        <v>3</v>
      </c>
      <c r="K3" s="60">
        <f t="shared" si="0"/>
        <v>4</v>
      </c>
      <c r="L3" s="60">
        <f t="shared" si="0"/>
        <v>5</v>
      </c>
      <c r="M3" s="60">
        <f t="shared" si="0"/>
        <v>6</v>
      </c>
      <c r="N3" s="60">
        <f t="shared" si="0"/>
        <v>7</v>
      </c>
      <c r="O3" s="60">
        <f t="shared" si="0"/>
        <v>8</v>
      </c>
      <c r="P3" s="60">
        <f t="shared" si="0"/>
        <v>9</v>
      </c>
      <c r="Q3" s="60">
        <f t="shared" si="0"/>
        <v>10</v>
      </c>
      <c r="R3" s="60">
        <f t="shared" si="0"/>
        <v>11</v>
      </c>
      <c r="S3" s="52"/>
      <c r="T3" s="52"/>
      <c r="U3" s="52"/>
      <c r="V3" s="52"/>
      <c r="W3" s="52"/>
      <c r="X3" s="52"/>
      <c r="Y3" s="52"/>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2"/>
      <c r="BJ3" s="212"/>
      <c r="BK3" s="212"/>
      <c r="BL3" s="212"/>
      <c r="BM3" s="212"/>
      <c r="BN3" s="212"/>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row>
    <row r="4" spans="1:255" s="24" customFormat="1" ht="15.75">
      <c r="A4" s="82"/>
      <c r="B4" s="83" t="s">
        <v>3</v>
      </c>
      <c r="C4" s="82"/>
      <c r="D4" s="82"/>
      <c r="E4" s="82"/>
      <c r="F4" s="82"/>
      <c r="G4" s="82"/>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t="str">
        <f>CONCATENATE(LEFT(Q4, 4)+1 &amp;"-" &amp;IF(Q4&gt;"2007-08",,"0") &amp;RIGHT(Q4,2)+1)</f>
        <v>2018-19</v>
      </c>
      <c r="S4" s="17"/>
      <c r="T4" s="17"/>
      <c r="U4" s="17"/>
      <c r="V4" s="17"/>
      <c r="W4" s="17"/>
      <c r="X4" s="17"/>
      <c r="Y4" s="17"/>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198"/>
      <c r="BJ4" s="198"/>
      <c r="BK4" s="198"/>
      <c r="BL4" s="198"/>
      <c r="BM4" s="198"/>
      <c r="BN4" s="198"/>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98" customFormat="1">
      <c r="A5" s="74"/>
      <c r="B5" s="81" t="s">
        <v>98</v>
      </c>
      <c r="C5" s="74"/>
      <c r="D5" s="74"/>
      <c r="E5" s="74"/>
      <c r="F5" s="84"/>
      <c r="G5" s="84"/>
      <c r="H5" s="85"/>
      <c r="I5" s="85"/>
      <c r="J5" s="85"/>
      <c r="K5" s="85"/>
      <c r="L5" s="85"/>
      <c r="M5" s="85"/>
      <c r="N5" s="85"/>
      <c r="O5" s="85"/>
      <c r="P5" s="85"/>
      <c r="Q5" s="85"/>
      <c r="R5" s="85"/>
      <c r="S5" s="106"/>
      <c r="T5" s="106"/>
      <c r="U5" s="106"/>
      <c r="V5" s="106"/>
      <c r="W5" s="106"/>
      <c r="X5" s="106"/>
      <c r="Y5" s="106"/>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row>
    <row r="6" spans="1:255" s="198" customFormat="1">
      <c r="A6" s="12"/>
      <c r="B6" s="17"/>
      <c r="C6" s="12"/>
      <c r="D6" s="12"/>
      <c r="E6" s="12"/>
      <c r="F6" s="114"/>
      <c r="G6" s="114"/>
      <c r="H6" s="106"/>
      <c r="I6" s="106"/>
      <c r="J6" s="106"/>
      <c r="K6" s="106"/>
      <c r="L6" s="106"/>
      <c r="M6" s="106"/>
      <c r="N6" s="106"/>
      <c r="O6" s="106"/>
      <c r="P6" s="106"/>
      <c r="Q6" s="106"/>
      <c r="R6" s="106"/>
      <c r="S6" s="106"/>
      <c r="T6" s="106"/>
      <c r="U6" s="106"/>
      <c r="V6" s="106"/>
      <c r="W6" s="106"/>
      <c r="X6" s="106"/>
      <c r="Y6" s="106"/>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row>
    <row r="7" spans="1:255" s="198" customFormat="1">
      <c r="A7" s="9"/>
      <c r="B7" s="44" t="s">
        <v>68</v>
      </c>
      <c r="C7" s="9"/>
      <c r="D7" s="9"/>
      <c r="E7" s="9"/>
      <c r="F7" s="9"/>
      <c r="G7" s="9"/>
      <c r="H7" s="315">
        <f>SUM(H8:H37)</f>
        <v>1888.5431635526345</v>
      </c>
      <c r="I7" s="311">
        <f>SUM(I8:I37)</f>
        <v>1858.1722788015509</v>
      </c>
      <c r="J7" s="311">
        <f t="shared" ref="J7:Q7" si="1">SUM(J8:J37)</f>
        <v>1869.6311319767156</v>
      </c>
      <c r="K7" s="311">
        <f t="shared" si="1"/>
        <v>1897.8488743469475</v>
      </c>
      <c r="L7" s="311">
        <f t="shared" si="1"/>
        <v>1933.4856843019757</v>
      </c>
      <c r="M7" s="311">
        <f t="shared" si="1"/>
        <v>2002.0752933067774</v>
      </c>
      <c r="N7" s="311">
        <f t="shared" si="1"/>
        <v>2045.1498382514665</v>
      </c>
      <c r="O7" s="311">
        <f t="shared" si="1"/>
        <v>0</v>
      </c>
      <c r="P7" s="311">
        <f t="shared" si="1"/>
        <v>0</v>
      </c>
      <c r="Q7" s="311">
        <f t="shared" si="1"/>
        <v>0</v>
      </c>
      <c r="R7" s="311">
        <f>SUM(R8:R37)</f>
        <v>0</v>
      </c>
      <c r="S7" s="106"/>
      <c r="T7" s="106"/>
      <c r="U7" s="106"/>
      <c r="V7" s="106"/>
      <c r="W7" s="106"/>
      <c r="X7" s="106"/>
      <c r="Y7" s="106"/>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row>
    <row r="8" spans="1:255" s="198" customFormat="1" hidden="1" outlineLevel="1">
      <c r="A8" s="9"/>
      <c r="B8" s="9"/>
      <c r="C8" s="270" t="str">
        <f>Asset1</f>
        <v>Secondary</v>
      </c>
      <c r="D8" s="9"/>
      <c r="E8" s="9"/>
      <c r="F8" s="9"/>
      <c r="G8" s="9"/>
      <c r="H8" s="153">
        <f>A1taxvalue-Input!M7+(Input!G143-Input!G177)</f>
        <v>125.53924185290833</v>
      </c>
      <c r="I8" s="111">
        <f>H8+H40+H84</f>
        <v>126.18592005631842</v>
      </c>
      <c r="J8" s="111">
        <f>I8+I40+I84</f>
        <v>122.05701096868631</v>
      </c>
      <c r="K8" s="111">
        <f>J8+J40+J84</f>
        <v>124.78824395589386</v>
      </c>
      <c r="L8" s="111">
        <f>K8+K40+K84</f>
        <v>128.54209892217256</v>
      </c>
      <c r="M8" s="111">
        <f>L8+L40+L84</f>
        <v>133.00425140154124</v>
      </c>
      <c r="N8" s="111">
        <f>IF(COUNT($H8:M8)&gt;Input!$Y$7,0, M8+M40+M84)</f>
        <v>142.32593625631273</v>
      </c>
      <c r="O8" s="111">
        <f>IF(COUNT($H8:N8)&gt;Input!$Y$7,0, N8+N40+N84)</f>
        <v>0</v>
      </c>
      <c r="P8" s="111">
        <f>IF(COUNT($H8:O8)&gt;Input!$Y$7,0, O8+O40+O84)</f>
        <v>0</v>
      </c>
      <c r="Q8" s="111">
        <f>IF(COUNT($H8:P8)&gt;Input!$Y$7,0, P8+P40+P84)</f>
        <v>0</v>
      </c>
      <c r="R8" s="111">
        <f>IF(COUNT($H8:Q8)&gt;Input!$Y$7,0, Q8+Q40+Q84)</f>
        <v>0</v>
      </c>
      <c r="S8" s="106"/>
      <c r="T8" s="106"/>
      <c r="U8" s="106"/>
      <c r="V8" s="106"/>
      <c r="W8" s="106"/>
      <c r="X8" s="106"/>
      <c r="Y8" s="106"/>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row>
    <row r="9" spans="1:255" s="198" customFormat="1" hidden="1" outlineLevel="1">
      <c r="A9" s="9"/>
      <c r="B9" s="44"/>
      <c r="C9" s="270" t="str">
        <f>Asset2</f>
        <v>Switchgear</v>
      </c>
      <c r="D9" s="9"/>
      <c r="E9" s="9"/>
      <c r="F9" s="9"/>
      <c r="G9" s="9"/>
      <c r="H9" s="153">
        <f>A2taxvalue-Input!M8+(Input!G144-Input!G178)</f>
        <v>318.76055949717829</v>
      </c>
      <c r="I9" s="111">
        <f>H9+H41+H97</f>
        <v>313.85508165080768</v>
      </c>
      <c r="J9" s="111">
        <f>I9+I41+I97</f>
        <v>328.65181796807599</v>
      </c>
      <c r="K9" s="111">
        <f>J9+J41+J97</f>
        <v>365.51845357768275</v>
      </c>
      <c r="L9" s="111">
        <f>K9+K41+K97</f>
        <v>385.20113954514386</v>
      </c>
      <c r="M9" s="111">
        <f>L9+L41+L97</f>
        <v>401.31292667817149</v>
      </c>
      <c r="N9" s="111">
        <f>IF(COUNT($H9:M9)&gt;Input!$Y$7,0, M9+M41+M97)</f>
        <v>429.14349153666035</v>
      </c>
      <c r="O9" s="111">
        <f>IF(COUNT($H9:N9)&gt;Input!$Y$7,0, N9+N41+N97)</f>
        <v>0</v>
      </c>
      <c r="P9" s="111">
        <f>IF(COUNT($H9:O9)&gt;Input!$Y$7,0, O9+O41+O97)</f>
        <v>0</v>
      </c>
      <c r="Q9" s="111">
        <f>IF(COUNT($H9:P9)&gt;Input!$Y$7,0, P9+P41+P97)</f>
        <v>0</v>
      </c>
      <c r="R9" s="111">
        <f>IF(COUNT($H9:Q9)&gt;Input!$Y$7,0, Q9+Q41+Q97)</f>
        <v>0</v>
      </c>
      <c r="S9" s="106"/>
      <c r="T9" s="106"/>
      <c r="U9" s="106"/>
      <c r="V9" s="106"/>
      <c r="W9" s="106"/>
      <c r="X9" s="106"/>
      <c r="Y9" s="106"/>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row>
    <row r="10" spans="1:255" s="198" customFormat="1" hidden="1" outlineLevel="1">
      <c r="A10" s="9"/>
      <c r="B10" s="44"/>
      <c r="C10" s="270" t="str">
        <f>Asset3</f>
        <v>Transformers</v>
      </c>
      <c r="D10" s="9"/>
      <c r="E10" s="9"/>
      <c r="F10" s="9"/>
      <c r="G10" s="9"/>
      <c r="H10" s="153">
        <f>A3taxvalue-Input!M9+(Input!G145-Input!G179)</f>
        <v>147.30995925902963</v>
      </c>
      <c r="I10" s="111">
        <f>H10+H42+H110</f>
        <v>145.1202480201959</v>
      </c>
      <c r="J10" s="111">
        <f>I10+I42+I110</f>
        <v>144.12205851808926</v>
      </c>
      <c r="K10" s="111">
        <f>J10+J42+J110</f>
        <v>147.65608523078973</v>
      </c>
      <c r="L10" s="111">
        <f>K10+K42+K110</f>
        <v>149.10553340823495</v>
      </c>
      <c r="M10" s="111">
        <f>L10+L42+L110</f>
        <v>173.1509220226618</v>
      </c>
      <c r="N10" s="111">
        <f>IF(COUNT($H10:M10)&gt;Input!$Y$7,0, M10+M42+M110)</f>
        <v>198.23615501126517</v>
      </c>
      <c r="O10" s="111">
        <f>IF(COUNT($H10:N10)&gt;Input!$Y$7,0, N10+N42+N110)</f>
        <v>0</v>
      </c>
      <c r="P10" s="111">
        <f>IF(COUNT($H10:O10)&gt;Input!$Y$7,0, O10+O42+O110)</f>
        <v>0</v>
      </c>
      <c r="Q10" s="111">
        <f>IF(COUNT($H10:P10)&gt;Input!$Y$7,0, P10+P42+P110)</f>
        <v>0</v>
      </c>
      <c r="R10" s="111">
        <f>IF(COUNT($H10:Q10)&gt;Input!$Y$7,0, Q10+Q42+Q110)</f>
        <v>0</v>
      </c>
      <c r="S10" s="106"/>
      <c r="T10" s="106"/>
      <c r="U10" s="106"/>
      <c r="V10" s="106"/>
      <c r="W10" s="106"/>
      <c r="X10" s="106"/>
      <c r="Y10" s="106"/>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row>
    <row r="11" spans="1:255" s="198" customFormat="1" hidden="1" outlineLevel="1">
      <c r="A11" s="9"/>
      <c r="B11" s="44"/>
      <c r="C11" s="270" t="str">
        <f>Asset4</f>
        <v>Reactive</v>
      </c>
      <c r="D11" s="9"/>
      <c r="E11" s="9"/>
      <c r="F11" s="9"/>
      <c r="G11" s="9"/>
      <c r="H11" s="153">
        <f>A4taxvalue-Input!M10+(Input!G146-Input!G180)</f>
        <v>76.199778186891891</v>
      </c>
      <c r="I11" s="111">
        <f>H11+H43+H123</f>
        <v>72.748235062346467</v>
      </c>
      <c r="J11" s="111">
        <f>I11+I43+I123</f>
        <v>70.271344269707853</v>
      </c>
      <c r="K11" s="111">
        <f>J11+J43+J123</f>
        <v>66.838667470903403</v>
      </c>
      <c r="L11" s="111">
        <f>K11+K43+K123</f>
        <v>63.879113789336984</v>
      </c>
      <c r="M11" s="111">
        <f>L11+L43+L123</f>
        <v>65.572243630429767</v>
      </c>
      <c r="N11" s="111">
        <f>IF(COUNT($H11:M11)&gt;Input!$Y$7,0, M11+M43+M123)</f>
        <v>62.792319548571058</v>
      </c>
      <c r="O11" s="111">
        <f>IF(COUNT($H11:N11)&gt;Input!$Y$7,0, N11+N43+N123)</f>
        <v>0</v>
      </c>
      <c r="P11" s="111">
        <f>IF(COUNT($H11:O11)&gt;Input!$Y$7,0, O11+O43+O123)</f>
        <v>0</v>
      </c>
      <c r="Q11" s="111">
        <f>IF(COUNT($H11:P11)&gt;Input!$Y$7,0, P11+P43+P123)</f>
        <v>0</v>
      </c>
      <c r="R11" s="111">
        <f>IF(COUNT($H11:Q11)&gt;Input!$Y$7,0, Q11+Q43+Q123)</f>
        <v>0</v>
      </c>
      <c r="S11" s="106"/>
      <c r="T11" s="106"/>
      <c r="U11" s="106"/>
      <c r="V11" s="106"/>
      <c r="W11" s="106"/>
      <c r="X11" s="106"/>
      <c r="Y11" s="106"/>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row>
    <row r="12" spans="1:255" s="198" customFormat="1" hidden="1" outlineLevel="1">
      <c r="A12" s="9"/>
      <c r="B12" s="44"/>
      <c r="C12" s="270" t="str">
        <f>Asset5</f>
        <v>Towers and Conductor</v>
      </c>
      <c r="D12" s="9"/>
      <c r="E12" s="9"/>
      <c r="F12" s="9"/>
      <c r="G12" s="9"/>
      <c r="H12" s="153">
        <f>A5taxvalue-Input!M11+(Input!G147-Input!G181)</f>
        <v>877.65302218586532</v>
      </c>
      <c r="I12" s="111">
        <f>H12+H44+H136</f>
        <v>852.95838885746832</v>
      </c>
      <c r="J12" s="111">
        <f>I12+I44+I136</f>
        <v>841.62780738466233</v>
      </c>
      <c r="K12" s="111">
        <f>J12+J44+J136</f>
        <v>820.09275079825954</v>
      </c>
      <c r="L12" s="111">
        <f>K12+K44+K136</f>
        <v>829.80055390033829</v>
      </c>
      <c r="M12" s="111">
        <f>L12+L44+L136</f>
        <v>835.85170886521269</v>
      </c>
      <c r="N12" s="111">
        <f>IF(COUNT($H12:M12)&gt;Input!$Y$7,0, M12+M44+M136)</f>
        <v>808.2579404721431</v>
      </c>
      <c r="O12" s="111">
        <f>IF(COUNT($H12:N12)&gt;Input!$Y$7,0, N12+N44+N136)</f>
        <v>0</v>
      </c>
      <c r="P12" s="111">
        <f>IF(COUNT($H12:O12)&gt;Input!$Y$7,0, O12+O44+O136)</f>
        <v>0</v>
      </c>
      <c r="Q12" s="111">
        <f>IF(COUNT($H12:P12)&gt;Input!$Y$7,0, P12+P44+P136)</f>
        <v>0</v>
      </c>
      <c r="R12" s="111">
        <f>IF(COUNT($H12:Q12)&gt;Input!$Y$7,0, Q12+Q44+Q136)</f>
        <v>0</v>
      </c>
      <c r="S12" s="106"/>
      <c r="T12" s="106"/>
      <c r="U12" s="106"/>
      <c r="V12" s="106"/>
      <c r="W12" s="106"/>
      <c r="X12" s="106"/>
      <c r="Y12" s="106"/>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row>
    <row r="13" spans="1:255" s="198" customFormat="1" hidden="1" outlineLevel="1">
      <c r="A13" s="9"/>
      <c r="B13" s="44"/>
      <c r="C13" s="270" t="str">
        <f>Asset6</f>
        <v>Establishment</v>
      </c>
      <c r="D13" s="9"/>
      <c r="E13" s="9"/>
      <c r="F13" s="9"/>
      <c r="G13" s="9"/>
      <c r="H13" s="153">
        <f>A6taxvalue-Input!M12+(Input!G148-Input!G182)</f>
        <v>95.419942950167496</v>
      </c>
      <c r="I13" s="111">
        <f>H13+H45+H149</f>
        <v>105.0768034043132</v>
      </c>
      <c r="J13" s="111">
        <f>I13+I45+I149</f>
        <v>113.14428102291349</v>
      </c>
      <c r="K13" s="111">
        <f>J13+J45+J149</f>
        <v>116.26709863281846</v>
      </c>
      <c r="L13" s="111">
        <f>K13+K45+K149</f>
        <v>119.2588610787024</v>
      </c>
      <c r="M13" s="111">
        <f>L13+L45+L149</f>
        <v>136.92446324283083</v>
      </c>
      <c r="N13" s="111">
        <f>IF(COUNT($H13:M13)&gt;Input!$Y$7,0, M13+M45+M149)</f>
        <v>142.11955558231435</v>
      </c>
      <c r="O13" s="111">
        <f>IF(COUNT($H13:N13)&gt;Input!$Y$7,0, N13+N45+N149)</f>
        <v>0</v>
      </c>
      <c r="P13" s="111">
        <f>IF(COUNT($H13:O13)&gt;Input!$Y$7,0, O13+O45+O149)</f>
        <v>0</v>
      </c>
      <c r="Q13" s="111">
        <f>IF(COUNT($H13:P13)&gt;Input!$Y$7,0, P13+P45+P149)</f>
        <v>0</v>
      </c>
      <c r="R13" s="111">
        <f>IF(COUNT($H13:Q13)&gt;Input!$Y$7,0, Q13+Q45+Q149)</f>
        <v>0</v>
      </c>
      <c r="S13" s="106"/>
      <c r="T13" s="106"/>
      <c r="U13" s="106"/>
      <c r="V13" s="106"/>
      <c r="W13" s="106"/>
      <c r="X13" s="106"/>
      <c r="Y13" s="106"/>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row>
    <row r="14" spans="1:255" s="198" customFormat="1" hidden="1" outlineLevel="1">
      <c r="A14" s="9"/>
      <c r="B14" s="44"/>
      <c r="C14" s="270" t="str">
        <f>Asset7</f>
        <v>Communications</v>
      </c>
      <c r="D14" s="9"/>
      <c r="E14" s="9"/>
      <c r="F14" s="9"/>
      <c r="G14" s="9"/>
      <c r="H14" s="153">
        <f>A7taxvalue-Input!M13+(Input!G149-Input!G183)</f>
        <v>11.184751612561666</v>
      </c>
      <c r="I14" s="111">
        <f>H14+H46+H162</f>
        <v>10.321722084268295</v>
      </c>
      <c r="J14" s="111">
        <f>I14+I46+I162</f>
        <v>11.10209377609733</v>
      </c>
      <c r="K14" s="111">
        <f>J14+J46+J162</f>
        <v>21.514722746845869</v>
      </c>
      <c r="L14" s="111">
        <f>K14+K46+K162</f>
        <v>25.807727071901489</v>
      </c>
      <c r="M14" s="111">
        <f>L14+L46+L162</f>
        <v>28.787690462559453</v>
      </c>
      <c r="N14" s="111">
        <f>IF(COUNT($H14:M14)&gt;Input!$Y$7,0, M14+M46+M162)</f>
        <v>30.853938673994278</v>
      </c>
      <c r="O14" s="111">
        <f>IF(COUNT($H14:N14)&gt;Input!$Y$7,0, N14+N46+N162)</f>
        <v>0</v>
      </c>
      <c r="P14" s="111">
        <f>IF(COUNT($H14:O14)&gt;Input!$Y$7,0, O14+O46+O162)</f>
        <v>0</v>
      </c>
      <c r="Q14" s="111">
        <f>IF(COUNT($H14:P14)&gt;Input!$Y$7,0, P14+P46+P162)</f>
        <v>0</v>
      </c>
      <c r="R14" s="111">
        <f>IF(COUNT($H14:Q14)&gt;Input!$Y$7,0, Q14+Q46+Q162)</f>
        <v>0</v>
      </c>
      <c r="S14" s="106"/>
      <c r="T14" s="106"/>
      <c r="U14" s="106"/>
      <c r="V14" s="106"/>
      <c r="W14" s="106"/>
      <c r="X14" s="106"/>
      <c r="Y14" s="106"/>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row>
    <row r="15" spans="1:255" s="198" customFormat="1" hidden="1" outlineLevel="1">
      <c r="A15" s="9"/>
      <c r="B15" s="44"/>
      <c r="C15" s="270" t="str">
        <f>Asset8</f>
        <v>Inventory</v>
      </c>
      <c r="D15" s="9"/>
      <c r="E15" s="9"/>
      <c r="F15" s="9"/>
      <c r="G15" s="9"/>
      <c r="H15" s="153">
        <f>A8taxvalue-Input!M14+(Input!G150-Input!G184)</f>
        <v>5.9841243136739095</v>
      </c>
      <c r="I15" s="111">
        <f>H15+H47+H175</f>
        <v>5.9841243136739095</v>
      </c>
      <c r="J15" s="111">
        <f>I15+I47+I175</f>
        <v>5.9841243136739095</v>
      </c>
      <c r="K15" s="111">
        <f>J15+J47+J175</f>
        <v>5.9841243136739095</v>
      </c>
      <c r="L15" s="111">
        <f>K15+K47+K175</f>
        <v>5.9841243136739095</v>
      </c>
      <c r="M15" s="111">
        <f>L15+L47+L175</f>
        <v>5.9841243136739095</v>
      </c>
      <c r="N15" s="111">
        <f>IF(COUNT($H15:M15)&gt;Input!$Y$7,0, M15+M47+M175)</f>
        <v>5.9841243136739095</v>
      </c>
      <c r="O15" s="111">
        <f>IF(COUNT($H15:N15)&gt;Input!$Y$7,0, N15+N47+N175)</f>
        <v>0</v>
      </c>
      <c r="P15" s="111">
        <f>IF(COUNT($H15:O15)&gt;Input!$Y$7,0, O15+O47+O175)</f>
        <v>0</v>
      </c>
      <c r="Q15" s="111">
        <f>IF(COUNT($H15:P15)&gt;Input!$Y$7,0, P15+P47+P175)</f>
        <v>0</v>
      </c>
      <c r="R15" s="111">
        <f>IF(COUNT($H15:Q15)&gt;Input!$Y$7,0, Q15+Q47+Q175)</f>
        <v>0</v>
      </c>
      <c r="S15" s="106"/>
      <c r="T15" s="106"/>
      <c r="U15" s="106"/>
      <c r="V15" s="106"/>
      <c r="W15" s="106"/>
      <c r="X15" s="106"/>
      <c r="Y15" s="106"/>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row>
    <row r="16" spans="1:255" s="198" customFormat="1" hidden="1" outlineLevel="1">
      <c r="A16" s="9"/>
      <c r="B16" s="44"/>
      <c r="C16" s="270" t="str">
        <f>Asset9</f>
        <v>IT</v>
      </c>
      <c r="D16" s="9"/>
      <c r="E16" s="9"/>
      <c r="F16" s="9"/>
      <c r="G16" s="9"/>
      <c r="H16" s="153">
        <f>A9taxvalue-Input!M15+(Input!G151-Input!G185)</f>
        <v>32.688356557105102</v>
      </c>
      <c r="I16" s="111">
        <f>H16+H48+H188</f>
        <v>30.702022677783063</v>
      </c>
      <c r="J16" s="111">
        <f>I16+I48+I188</f>
        <v>37.495654556460082</v>
      </c>
      <c r="K16" s="111">
        <f>J16+J48+J188</f>
        <v>33.344589829479872</v>
      </c>
      <c r="L16" s="111">
        <f>K16+K48+K188</f>
        <v>32.175004470788942</v>
      </c>
      <c r="M16" s="111">
        <f>L16+L48+L188</f>
        <v>28.278766180882094</v>
      </c>
      <c r="N16" s="111">
        <f>IF(COUNT($H16:M16)&gt;Input!$Y$7,0, M16+M48+M188)</f>
        <v>33.339286107321229</v>
      </c>
      <c r="O16" s="111">
        <f>IF(COUNT($H16:N16)&gt;Input!$Y$7,0, N16+N48+N188)</f>
        <v>0</v>
      </c>
      <c r="P16" s="111">
        <f>IF(COUNT($H16:O16)&gt;Input!$Y$7,0, O16+O48+O188)</f>
        <v>0</v>
      </c>
      <c r="Q16" s="111">
        <f>IF(COUNT($H16:P16)&gt;Input!$Y$7,0, P16+P48+P188)</f>
        <v>0</v>
      </c>
      <c r="R16" s="111">
        <f>IF(COUNT($H16:Q16)&gt;Input!$Y$7,0, Q16+Q48+Q188)</f>
        <v>0</v>
      </c>
      <c r="S16" s="106"/>
      <c r="T16" s="106"/>
      <c r="U16" s="106"/>
      <c r="V16" s="106"/>
      <c r="W16" s="106"/>
      <c r="X16" s="106"/>
      <c r="Y16" s="106"/>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row>
    <row r="17" spans="1:60" s="198" customFormat="1" hidden="1" outlineLevel="1">
      <c r="A17" s="9"/>
      <c r="B17" s="44"/>
      <c r="C17" s="270" t="str">
        <f>Asset10</f>
        <v>Vehicles</v>
      </c>
      <c r="D17" s="9"/>
      <c r="E17" s="9"/>
      <c r="F17" s="9"/>
      <c r="G17" s="9"/>
      <c r="H17" s="153">
        <f>A10taxvalue-Input!M16+(Input!G152-Input!G186)</f>
        <v>4.0980089455590738</v>
      </c>
      <c r="I17" s="111">
        <f>H17+H49+H201</f>
        <v>3.4570281625155608</v>
      </c>
      <c r="J17" s="111">
        <f>I17+I49+I201</f>
        <v>3.3636408576808878</v>
      </c>
      <c r="K17" s="111">
        <f>J17+J49+J201</f>
        <v>2.5655726329088635</v>
      </c>
      <c r="L17" s="111">
        <f>K17+K49+K201</f>
        <v>2.115207836283711</v>
      </c>
      <c r="M17" s="111">
        <f>L17+L49+L201</f>
        <v>2.3979952043530712</v>
      </c>
      <c r="N17" s="111">
        <f>IF(COUNT($H17:M17)&gt;Input!$Y$7,0, M17+M49+M201)</f>
        <v>3.1935695687827268</v>
      </c>
      <c r="O17" s="111">
        <f>IF(COUNT($H17:N17)&gt;Input!$Y$7,0, N17+N49+N201)</f>
        <v>0</v>
      </c>
      <c r="P17" s="111">
        <f>IF(COUNT($H17:O17)&gt;Input!$Y$7,0, O17+O49+O201)</f>
        <v>0</v>
      </c>
      <c r="Q17" s="111">
        <f>IF(COUNT($H17:P17)&gt;Input!$Y$7,0, P17+P49+P201)</f>
        <v>0</v>
      </c>
      <c r="R17" s="111">
        <f>IF(COUNT($H17:Q17)&gt;Input!$Y$7,0, Q17+Q49+Q201)</f>
        <v>0</v>
      </c>
      <c r="S17" s="106"/>
      <c r="T17" s="106"/>
      <c r="U17" s="106"/>
      <c r="V17" s="106"/>
      <c r="W17" s="106"/>
      <c r="X17" s="106"/>
      <c r="Y17" s="106"/>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row>
    <row r="18" spans="1:60" s="198" customFormat="1" hidden="1" outlineLevel="1">
      <c r="A18" s="9"/>
      <c r="B18" s="44"/>
      <c r="C18" s="270" t="str">
        <f>Asset11</f>
        <v>other</v>
      </c>
      <c r="D18" s="9"/>
      <c r="E18" s="9"/>
      <c r="F18" s="9"/>
      <c r="G18" s="9"/>
      <c r="H18" s="153">
        <f>A11taxvalue-Input!M17+(Input!G153-Input!G187)</f>
        <v>9.0773782925155224</v>
      </c>
      <c r="I18" s="111">
        <f>H18+H50+H214</f>
        <v>8.1556133937099062</v>
      </c>
      <c r="J18" s="111">
        <f>I18+I50+I214</f>
        <v>8.66199598478679</v>
      </c>
      <c r="K18" s="111">
        <f>J18+J50+J214</f>
        <v>11.53768219360169</v>
      </c>
      <c r="L18" s="111">
        <f>K18+K50+K214</f>
        <v>11.726434526398913</v>
      </c>
      <c r="M18" s="111">
        <f>L18+L50+L214</f>
        <v>13.995339222097725</v>
      </c>
      <c r="N18" s="111">
        <f>IF(COUNT($H18:M18)&gt;Input!$Y$7,0, M18+M50+M214)</f>
        <v>12.912062190739267</v>
      </c>
      <c r="O18" s="111">
        <f>IF(COUNT($H18:N18)&gt;Input!$Y$7,0, N18+N50+N214)</f>
        <v>0</v>
      </c>
      <c r="P18" s="111">
        <f>IF(COUNT($H18:O18)&gt;Input!$Y$7,0, O18+O50+O214)</f>
        <v>0</v>
      </c>
      <c r="Q18" s="111">
        <f>IF(COUNT($H18:P18)&gt;Input!$Y$7,0, P18+P50+P214)</f>
        <v>0</v>
      </c>
      <c r="R18" s="111">
        <f>IF(COUNT($H18:Q18)&gt;Input!$Y$7,0, Q18+Q50+Q214)</f>
        <v>0</v>
      </c>
      <c r="S18" s="106"/>
      <c r="T18" s="106"/>
      <c r="U18" s="106"/>
      <c r="V18" s="106"/>
      <c r="W18" s="106"/>
      <c r="X18" s="106"/>
      <c r="Y18" s="106"/>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row>
    <row r="19" spans="1:60" s="198" customFormat="1" hidden="1" outlineLevel="1">
      <c r="A19" s="9"/>
      <c r="B19" s="44"/>
      <c r="C19" s="270" t="str">
        <f>Asset12</f>
        <v>premises</v>
      </c>
      <c r="D19" s="9"/>
      <c r="E19" s="9"/>
      <c r="F19" s="9"/>
      <c r="G19" s="9"/>
      <c r="H19" s="153">
        <f>A12taxvalue-Input!M18+(Input!G154-Input!G188)</f>
        <v>6.564380899178146</v>
      </c>
      <c r="I19" s="111">
        <f>H19+H51+H227</f>
        <v>5.5434321181502</v>
      </c>
      <c r="J19" s="111">
        <f>I19+I51+I227</f>
        <v>4.8939513558815477</v>
      </c>
      <c r="K19" s="111">
        <f>J19+J51+J227</f>
        <v>3.9595319640894395</v>
      </c>
      <c r="L19" s="111">
        <f>K19+K51+K227</f>
        <v>3.0765344389997167</v>
      </c>
      <c r="M19" s="111">
        <f>L19+L51+L227</f>
        <v>2.1117827949658357</v>
      </c>
      <c r="N19" s="111">
        <f>IF(COUNT($H19:M19)&gt;Input!$Y$7,0, M19+M51+M227)</f>
        <v>1.2883797022906267</v>
      </c>
      <c r="O19" s="111">
        <f>IF(COUNT($H19:N19)&gt;Input!$Y$7,0, N19+N51+N227)</f>
        <v>0</v>
      </c>
      <c r="P19" s="111">
        <f>IF(COUNT($H19:O19)&gt;Input!$Y$7,0, O19+O51+O227)</f>
        <v>0</v>
      </c>
      <c r="Q19" s="111">
        <f>IF(COUNT($H19:P19)&gt;Input!$Y$7,0, P19+P51+P227)</f>
        <v>0</v>
      </c>
      <c r="R19" s="111">
        <f>IF(COUNT($H19:Q19)&gt;Input!$Y$7,0, Q19+Q51+Q227)</f>
        <v>0</v>
      </c>
      <c r="S19" s="106"/>
      <c r="T19" s="106"/>
      <c r="U19" s="106"/>
      <c r="V19" s="106"/>
      <c r="W19" s="106"/>
      <c r="X19" s="106"/>
      <c r="Y19" s="106"/>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row>
    <row r="20" spans="1:60" s="198" customFormat="1" hidden="1" outlineLevel="1">
      <c r="A20" s="9"/>
      <c r="B20" s="44"/>
      <c r="C20" s="270" t="str">
        <f>Asset13</f>
        <v>Land</v>
      </c>
      <c r="D20" s="9"/>
      <c r="E20" s="9"/>
      <c r="F20" s="9"/>
      <c r="G20" s="9"/>
      <c r="H20" s="153">
        <f>A13taxvalue-Input!M19+(Input!G155-Input!G189)</f>
        <v>83.478960000000001</v>
      </c>
      <c r="I20" s="111">
        <f>H20+H52+H240</f>
        <v>83.478960000000001</v>
      </c>
      <c r="J20" s="111">
        <f>I20+I52+I240</f>
        <v>83.670652000000004</v>
      </c>
      <c r="K20" s="111">
        <f>J20+J52+J240</f>
        <v>83.196652</v>
      </c>
      <c r="L20" s="111">
        <f>K20+K52+K240</f>
        <v>82.228651999999997</v>
      </c>
      <c r="M20" s="111">
        <f>L20+L52+L240</f>
        <v>80.118380287397386</v>
      </c>
      <c r="N20" s="111">
        <f>IF(COUNT($H20:M20)&gt;Input!$Y$7,0, M20+M52+M240)</f>
        <v>80.118380287397386</v>
      </c>
      <c r="O20" s="111">
        <f>IF(COUNT($H20:N20)&gt;Input!$Y$7,0, N20+N52+N240)</f>
        <v>0</v>
      </c>
      <c r="P20" s="111">
        <f>IF(COUNT($H20:O20)&gt;Input!$Y$7,0, O20+O52+O240)</f>
        <v>0</v>
      </c>
      <c r="Q20" s="111">
        <f>IF(COUNT($H20:P20)&gt;Input!$Y$7,0, P20+P52+P240)</f>
        <v>0</v>
      </c>
      <c r="R20" s="111">
        <f>IF(COUNT($H20:Q20)&gt;Input!$Y$7,0, Q20+Q52+Q240)</f>
        <v>0</v>
      </c>
      <c r="S20" s="106"/>
      <c r="T20" s="106"/>
      <c r="U20" s="106"/>
      <c r="V20" s="106"/>
      <c r="W20" s="106"/>
      <c r="X20" s="106"/>
      <c r="Y20" s="106"/>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row>
    <row r="21" spans="1:60" s="198" customFormat="1" hidden="1" outlineLevel="1">
      <c r="A21" s="9"/>
      <c r="B21" s="44"/>
      <c r="C21" s="270" t="str">
        <f>Asset14</f>
        <v>Easements</v>
      </c>
      <c r="D21" s="9"/>
      <c r="E21" s="9"/>
      <c r="F21" s="9"/>
      <c r="G21" s="9"/>
      <c r="H21" s="153">
        <f>A14taxvalue-Input!M20+(Input!G156-Input!G190)</f>
        <v>94.584698999999986</v>
      </c>
      <c r="I21" s="111">
        <f>H21+H53+H253</f>
        <v>94.584698999999986</v>
      </c>
      <c r="J21" s="111">
        <f>I21+I53+I253</f>
        <v>94.584698999999986</v>
      </c>
      <c r="K21" s="111">
        <f>J21+J53+J253</f>
        <v>94.584698999999986</v>
      </c>
      <c r="L21" s="111">
        <f>K21+K53+K253</f>
        <v>94.584698999999986</v>
      </c>
      <c r="M21" s="111">
        <f>L21+L53+L253</f>
        <v>94.584698999999986</v>
      </c>
      <c r="N21" s="111">
        <f>IF(COUNT($H21:M21)&gt;Input!$Y$7,0, M21+M53+M253)</f>
        <v>94.584698999999986</v>
      </c>
      <c r="O21" s="111">
        <f>IF(COUNT($H21:N21)&gt;Input!$Y$7,0, N21+N53+N253)</f>
        <v>0</v>
      </c>
      <c r="P21" s="111">
        <f>IF(COUNT($H21:O21)&gt;Input!$Y$7,0, O21+O53+O253)</f>
        <v>0</v>
      </c>
      <c r="Q21" s="111">
        <f>IF(COUNT($H21:P21)&gt;Input!$Y$7,0, P21+P53+P253)</f>
        <v>0</v>
      </c>
      <c r="R21" s="111">
        <f>IF(COUNT($H21:Q21)&gt;Input!$Y$7,0, Q21+Q53+Q253)</f>
        <v>0</v>
      </c>
      <c r="S21" s="106"/>
      <c r="T21" s="106"/>
      <c r="U21" s="106"/>
      <c r="V21" s="106"/>
      <c r="W21" s="106"/>
      <c r="X21" s="106"/>
      <c r="Y21" s="106"/>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row>
    <row r="22" spans="1:60" s="198" customFormat="1" hidden="1" outlineLevel="1">
      <c r="A22" s="9"/>
      <c r="B22" s="44"/>
      <c r="C22" s="270">
        <f>Asset15</f>
        <v>0</v>
      </c>
      <c r="D22" s="9"/>
      <c r="E22" s="9"/>
      <c r="F22" s="9"/>
      <c r="G22" s="9"/>
      <c r="H22" s="153">
        <f>A15taxvalue-Input!M21+(Input!G157-Input!G191)</f>
        <v>0</v>
      </c>
      <c r="I22" s="111">
        <f>H22+H54+H266</f>
        <v>0</v>
      </c>
      <c r="J22" s="111">
        <f>I22+I54+I266</f>
        <v>0</v>
      </c>
      <c r="K22" s="111">
        <f>J22+J54+J266</f>
        <v>0</v>
      </c>
      <c r="L22" s="111">
        <f>K22+K54+K266</f>
        <v>0</v>
      </c>
      <c r="M22" s="111">
        <f>L22+L54+L266</f>
        <v>0</v>
      </c>
      <c r="N22" s="111">
        <f>IF(COUNT($H22:M22)&gt;Input!$Y$7,0, M22+M54+M266)</f>
        <v>0</v>
      </c>
      <c r="O22" s="111">
        <f>IF(COUNT($H22:N22)&gt;Input!$Y$7,0, N22+N54+N266)</f>
        <v>0</v>
      </c>
      <c r="P22" s="111">
        <f>IF(COUNT($H22:O22)&gt;Input!$Y$7,0, O22+O54+O266)</f>
        <v>0</v>
      </c>
      <c r="Q22" s="111">
        <f>IF(COUNT($H22:P22)&gt;Input!$Y$7,0, P22+P54+P266)</f>
        <v>0</v>
      </c>
      <c r="R22" s="111">
        <f>IF(COUNT($H22:Q22)&gt;Input!$Y$7,0, Q22+Q54+Q266)</f>
        <v>0</v>
      </c>
      <c r="S22" s="106"/>
      <c r="T22" s="106"/>
      <c r="U22" s="106"/>
      <c r="V22" s="106"/>
      <c r="W22" s="106"/>
      <c r="X22" s="106"/>
      <c r="Y22" s="106"/>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row>
    <row r="23" spans="1:60" s="198" customFormat="1" hidden="1" outlineLevel="1">
      <c r="A23" s="9"/>
      <c r="B23" s="44"/>
      <c r="C23" s="270">
        <f>Asset16</f>
        <v>0</v>
      </c>
      <c r="D23" s="9"/>
      <c r="E23" s="9"/>
      <c r="F23" s="9"/>
      <c r="G23" s="9"/>
      <c r="H23" s="153">
        <f>A16taxvalue-Input!M22+(Input!G158-Input!G192)</f>
        <v>0</v>
      </c>
      <c r="I23" s="111">
        <f>H23+H55+H279</f>
        <v>0</v>
      </c>
      <c r="J23" s="111">
        <f>I23+I55+I279</f>
        <v>0</v>
      </c>
      <c r="K23" s="111">
        <f>J23+J55+J279</f>
        <v>0</v>
      </c>
      <c r="L23" s="111">
        <f>K23+K55+K279</f>
        <v>0</v>
      </c>
      <c r="M23" s="111">
        <f>L23+L55+L279</f>
        <v>0</v>
      </c>
      <c r="N23" s="111">
        <f>IF(COUNT($H23:M23)&gt;Input!$Y$7,0, M23+M55+M279)</f>
        <v>0</v>
      </c>
      <c r="O23" s="111">
        <f>IF(COUNT($H23:N23)&gt;Input!$Y$7,0, N23+N55+N279)</f>
        <v>0</v>
      </c>
      <c r="P23" s="111">
        <f>IF(COUNT($H23:O23)&gt;Input!$Y$7,0, O23+O55+O279)</f>
        <v>0</v>
      </c>
      <c r="Q23" s="111">
        <f>IF(COUNT($H23:P23)&gt;Input!$Y$7,0, P23+P55+P279)</f>
        <v>0</v>
      </c>
      <c r="R23" s="111">
        <f>IF(COUNT($H23:Q23)&gt;Input!$Y$7,0, Q23+Q55+Q279)</f>
        <v>0</v>
      </c>
      <c r="S23" s="106"/>
      <c r="T23" s="106"/>
      <c r="U23" s="106"/>
      <c r="V23" s="106"/>
      <c r="W23" s="106"/>
      <c r="X23" s="106"/>
      <c r="Y23" s="106"/>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row>
    <row r="24" spans="1:60" s="198" customFormat="1" hidden="1" outlineLevel="1">
      <c r="A24" s="9"/>
      <c r="B24" s="44"/>
      <c r="C24" s="270">
        <f>Asset17</f>
        <v>0</v>
      </c>
      <c r="D24" s="9"/>
      <c r="E24" s="9"/>
      <c r="F24" s="9"/>
      <c r="G24" s="9"/>
      <c r="H24" s="153">
        <f>A17taxvalue-Input!M23+(Input!G159-Input!G193)</f>
        <v>0</v>
      </c>
      <c r="I24" s="111">
        <f>H24+H56+H292</f>
        <v>0</v>
      </c>
      <c r="J24" s="111">
        <f>I24+I56+I292</f>
        <v>0</v>
      </c>
      <c r="K24" s="111">
        <f>J24+J56+J292</f>
        <v>0</v>
      </c>
      <c r="L24" s="111">
        <f>K24+K56+K292</f>
        <v>0</v>
      </c>
      <c r="M24" s="111">
        <f>L24+L56+L292</f>
        <v>0</v>
      </c>
      <c r="N24" s="111">
        <f>IF(COUNT($H24:M24)&gt;Input!$Y$7,0, M24+M56+M292)</f>
        <v>0</v>
      </c>
      <c r="O24" s="111">
        <f>IF(COUNT($H24:N24)&gt;Input!$Y$7,0, N24+N56+N292)</f>
        <v>0</v>
      </c>
      <c r="P24" s="111">
        <f>IF(COUNT($H24:O24)&gt;Input!$Y$7,0, O24+O56+O292)</f>
        <v>0</v>
      </c>
      <c r="Q24" s="111">
        <f>IF(COUNT($H24:P24)&gt;Input!$Y$7,0, P24+P56+P292)</f>
        <v>0</v>
      </c>
      <c r="R24" s="111">
        <f>IF(COUNT($H24:Q24)&gt;Input!$Y$7,0, Q24+Q56+Q292)</f>
        <v>0</v>
      </c>
      <c r="S24" s="106"/>
      <c r="T24" s="106"/>
      <c r="U24" s="106"/>
      <c r="V24" s="106"/>
      <c r="W24" s="106"/>
      <c r="X24" s="106"/>
      <c r="Y24" s="106"/>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row>
    <row r="25" spans="1:60" s="198" customFormat="1" hidden="1" outlineLevel="1">
      <c r="A25" s="9"/>
      <c r="B25" s="44"/>
      <c r="C25" s="270">
        <f>Asset18</f>
        <v>0</v>
      </c>
      <c r="D25" s="9"/>
      <c r="E25" s="9"/>
      <c r="F25" s="9"/>
      <c r="G25" s="9"/>
      <c r="H25" s="153">
        <f>A18taxvalue-Input!M24+(Input!G160-Input!G194)</f>
        <v>0</v>
      </c>
      <c r="I25" s="111">
        <f>H25+H57+H305</f>
        <v>0</v>
      </c>
      <c r="J25" s="111">
        <f>I25+I57+I305</f>
        <v>0</v>
      </c>
      <c r="K25" s="111">
        <f>J25+J57+J305</f>
        <v>0</v>
      </c>
      <c r="L25" s="111">
        <f>K25+K57+K305</f>
        <v>0</v>
      </c>
      <c r="M25" s="111">
        <f>L25+L57+L305</f>
        <v>0</v>
      </c>
      <c r="N25" s="111">
        <f>IF(COUNT($H25:M25)&gt;Input!$Y$7,0, M25+M57+M305)</f>
        <v>0</v>
      </c>
      <c r="O25" s="111">
        <f>IF(COUNT($H25:N25)&gt;Input!$Y$7,0, N25+N57+N305)</f>
        <v>0</v>
      </c>
      <c r="P25" s="111">
        <f>IF(COUNT($H25:O25)&gt;Input!$Y$7,0, O25+O57+O305)</f>
        <v>0</v>
      </c>
      <c r="Q25" s="111">
        <f>IF(COUNT($H25:P25)&gt;Input!$Y$7,0, P25+P57+P305)</f>
        <v>0</v>
      </c>
      <c r="R25" s="111">
        <f>IF(COUNT($H25:Q25)&gt;Input!$Y$7,0, Q25+Q57+Q305)</f>
        <v>0</v>
      </c>
      <c r="S25" s="106"/>
      <c r="T25" s="106"/>
      <c r="U25" s="106"/>
      <c r="V25" s="106"/>
      <c r="W25" s="106"/>
      <c r="X25" s="106"/>
      <c r="Y25" s="106"/>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row>
    <row r="26" spans="1:60" s="198" customFormat="1" hidden="1" outlineLevel="1">
      <c r="A26" s="9"/>
      <c r="B26" s="44"/>
      <c r="C26" s="270">
        <f>Asset19</f>
        <v>0</v>
      </c>
      <c r="D26" s="9"/>
      <c r="E26" s="9"/>
      <c r="F26" s="9"/>
      <c r="G26" s="9"/>
      <c r="H26" s="153">
        <f>A19taxvalue-Input!M25+(Input!G161-Input!G195)</f>
        <v>0</v>
      </c>
      <c r="I26" s="111">
        <f>H26+H58+H318</f>
        <v>0</v>
      </c>
      <c r="J26" s="111">
        <f>I26+I58+I318</f>
        <v>0</v>
      </c>
      <c r="K26" s="111">
        <f>J26+J58+J318</f>
        <v>0</v>
      </c>
      <c r="L26" s="111">
        <f>K26+K58+K318</f>
        <v>0</v>
      </c>
      <c r="M26" s="111">
        <f>L26+L58+L318</f>
        <v>0</v>
      </c>
      <c r="N26" s="111">
        <f>IF(COUNT($H26:M26)&gt;Input!$Y$7,0, M26+M58+M318)</f>
        <v>0</v>
      </c>
      <c r="O26" s="111">
        <f>IF(COUNT($H26:N26)&gt;Input!$Y$7,0, N26+N58+N318)</f>
        <v>0</v>
      </c>
      <c r="P26" s="111">
        <f>IF(COUNT($H26:O26)&gt;Input!$Y$7,0, O26+O58+O318)</f>
        <v>0</v>
      </c>
      <c r="Q26" s="111">
        <f>IF(COUNT($H26:P26)&gt;Input!$Y$7,0, P26+P58+P318)</f>
        <v>0</v>
      </c>
      <c r="R26" s="111">
        <f>IF(COUNT($H26:Q26)&gt;Input!$Y$7,0, Q26+Q58+Q318)</f>
        <v>0</v>
      </c>
      <c r="S26" s="106"/>
      <c r="T26" s="106"/>
      <c r="U26" s="106"/>
      <c r="V26" s="106"/>
      <c r="W26" s="106"/>
      <c r="X26" s="106"/>
      <c r="Y26" s="106"/>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row>
    <row r="27" spans="1:60" s="198" customFormat="1" hidden="1" outlineLevel="1">
      <c r="A27" s="9"/>
      <c r="B27" s="44"/>
      <c r="C27" s="270">
        <f>Asset20</f>
        <v>0</v>
      </c>
      <c r="D27" s="9"/>
      <c r="E27" s="9"/>
      <c r="F27" s="9"/>
      <c r="G27" s="9"/>
      <c r="H27" s="153">
        <f>A20taxvalue-Input!M26+(Input!G162-Input!G196)</f>
        <v>0</v>
      </c>
      <c r="I27" s="111">
        <f>H27+H59+H331</f>
        <v>0</v>
      </c>
      <c r="J27" s="111">
        <f>I27+I59+I331</f>
        <v>0</v>
      </c>
      <c r="K27" s="111">
        <f>J27+J59+J331</f>
        <v>0</v>
      </c>
      <c r="L27" s="111">
        <f>K27+K59+K331</f>
        <v>0</v>
      </c>
      <c r="M27" s="111">
        <f>L27+L59+L331</f>
        <v>0</v>
      </c>
      <c r="N27" s="111">
        <f>IF(COUNT($H27:M27)&gt;Input!$Y$7,0, M27+M59+M331)</f>
        <v>0</v>
      </c>
      <c r="O27" s="111">
        <f>IF(COUNT($H27:N27)&gt;Input!$Y$7,0, N27+N59+N331)</f>
        <v>0</v>
      </c>
      <c r="P27" s="111">
        <f>IF(COUNT($H27:O27)&gt;Input!$Y$7,0, O27+O59+O331)</f>
        <v>0</v>
      </c>
      <c r="Q27" s="111">
        <f>IF(COUNT($H27:P27)&gt;Input!$Y$7,0, P27+P59+P331)</f>
        <v>0</v>
      </c>
      <c r="R27" s="111">
        <f>IF(COUNT($H27:Q27)&gt;Input!$Y$7,0, Q27+Q59+Q331)</f>
        <v>0</v>
      </c>
      <c r="S27" s="106"/>
      <c r="T27" s="106"/>
      <c r="U27" s="106"/>
      <c r="V27" s="106"/>
      <c r="W27" s="106"/>
      <c r="X27" s="106"/>
      <c r="Y27" s="106"/>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row>
    <row r="28" spans="1:60" s="198" customFormat="1" hidden="1" outlineLevel="1">
      <c r="A28" s="9"/>
      <c r="B28" s="44"/>
      <c r="C28" s="270">
        <f>Asset21</f>
        <v>0</v>
      </c>
      <c r="D28" s="9"/>
      <c r="E28" s="9"/>
      <c r="F28" s="9"/>
      <c r="G28" s="9"/>
      <c r="H28" s="153">
        <f>A21taxvalue-Input!M27+(Input!G163-Input!G197)</f>
        <v>0</v>
      </c>
      <c r="I28" s="111">
        <f>H28+H60+H344</f>
        <v>0</v>
      </c>
      <c r="J28" s="111">
        <f>I28+I60+I344</f>
        <v>0</v>
      </c>
      <c r="K28" s="111">
        <f>J28+J60+J344</f>
        <v>0</v>
      </c>
      <c r="L28" s="111">
        <f>K28+K60+K344</f>
        <v>0</v>
      </c>
      <c r="M28" s="111">
        <f>L28+L60+L344</f>
        <v>0</v>
      </c>
      <c r="N28" s="111">
        <f>IF(COUNT($H28:M28)&gt;Input!$Y$7,0, M28+M60+M344)</f>
        <v>0</v>
      </c>
      <c r="O28" s="111">
        <f>IF(COUNT($H28:N28)&gt;Input!$Y$7,0, N28+N60+N344)</f>
        <v>0</v>
      </c>
      <c r="P28" s="111">
        <f>IF(COUNT($H28:O28)&gt;Input!$Y$7,0, O28+O60+O344)</f>
        <v>0</v>
      </c>
      <c r="Q28" s="111">
        <f>IF(COUNT($H28:P28)&gt;Input!$Y$7,0, P28+P60+P344)</f>
        <v>0</v>
      </c>
      <c r="R28" s="111">
        <f>IF(COUNT($H28:Q28)&gt;Input!$Y$7,0, Q28+Q60+Q344)</f>
        <v>0</v>
      </c>
      <c r="S28" s="106"/>
      <c r="T28" s="106"/>
      <c r="U28" s="106"/>
      <c r="V28" s="106"/>
      <c r="W28" s="106"/>
      <c r="X28" s="106"/>
      <c r="Y28" s="106"/>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row>
    <row r="29" spans="1:60" s="198" customFormat="1" hidden="1" outlineLevel="1">
      <c r="A29" s="9"/>
      <c r="B29" s="44"/>
      <c r="C29" s="270">
        <f>Asset22</f>
        <v>0</v>
      </c>
      <c r="D29" s="9"/>
      <c r="E29" s="9"/>
      <c r="F29" s="9"/>
      <c r="G29" s="9"/>
      <c r="H29" s="153">
        <f>A22taxvalue-Input!M28+(Input!G164-Input!G198)</f>
        <v>0</v>
      </c>
      <c r="I29" s="111">
        <f>H29+H61+H357</f>
        <v>0</v>
      </c>
      <c r="J29" s="111">
        <f>I29+I61+I357</f>
        <v>0</v>
      </c>
      <c r="K29" s="111">
        <f>J29+J61+J357</f>
        <v>0</v>
      </c>
      <c r="L29" s="111">
        <f>K29+K61+K357</f>
        <v>0</v>
      </c>
      <c r="M29" s="111">
        <f>L29+L61+L357</f>
        <v>0</v>
      </c>
      <c r="N29" s="111">
        <f>IF(COUNT($H29:M29)&gt;Input!$Y$7,0, M29+M61+M357)</f>
        <v>0</v>
      </c>
      <c r="O29" s="111">
        <f>IF(COUNT($H29:N29)&gt;Input!$Y$7,0, N29+N61+N357)</f>
        <v>0</v>
      </c>
      <c r="P29" s="111">
        <f>IF(COUNT($H29:O29)&gt;Input!$Y$7,0, O29+O61+O357)</f>
        <v>0</v>
      </c>
      <c r="Q29" s="111">
        <f>IF(COUNT($H29:P29)&gt;Input!$Y$7,0, P29+P61+P357)</f>
        <v>0</v>
      </c>
      <c r="R29" s="111">
        <f>IF(COUNT($H29:Q29)&gt;Input!$Y$7,0, Q29+Q61+Q357)</f>
        <v>0</v>
      </c>
      <c r="S29" s="106"/>
      <c r="T29" s="106"/>
      <c r="U29" s="106"/>
      <c r="V29" s="106"/>
      <c r="W29" s="106"/>
      <c r="X29" s="106"/>
      <c r="Y29" s="106"/>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row>
    <row r="30" spans="1:60" s="198" customFormat="1" hidden="1" outlineLevel="1">
      <c r="A30" s="9"/>
      <c r="B30" s="44"/>
      <c r="C30" s="270">
        <f>Asset23</f>
        <v>0</v>
      </c>
      <c r="D30" s="9"/>
      <c r="E30" s="9"/>
      <c r="F30" s="9"/>
      <c r="G30" s="9"/>
      <c r="H30" s="153">
        <f>A23taxvalue-Input!M29+(Input!G165-Input!G199)</f>
        <v>0</v>
      </c>
      <c r="I30" s="111">
        <f>H30+H62+H370</f>
        <v>0</v>
      </c>
      <c r="J30" s="111">
        <f>I30+I62+I370</f>
        <v>0</v>
      </c>
      <c r="K30" s="111">
        <f>J30+J62+J370</f>
        <v>0</v>
      </c>
      <c r="L30" s="111">
        <f>K30+K62+K370</f>
        <v>0</v>
      </c>
      <c r="M30" s="111">
        <f>L30+L62+L370</f>
        <v>0</v>
      </c>
      <c r="N30" s="111">
        <f>IF(COUNT($H30:M30)&gt;Input!$Y$7,0, M30+M62+M370)</f>
        <v>0</v>
      </c>
      <c r="O30" s="111">
        <f>IF(COUNT($H30:N30)&gt;Input!$Y$7,0, N30+N62+N370)</f>
        <v>0</v>
      </c>
      <c r="P30" s="111">
        <f>IF(COUNT($H30:O30)&gt;Input!$Y$7,0, O30+O62+O370)</f>
        <v>0</v>
      </c>
      <c r="Q30" s="111">
        <f>IF(COUNT($H30:P30)&gt;Input!$Y$7,0, P30+P62+P370)</f>
        <v>0</v>
      </c>
      <c r="R30" s="111">
        <f>IF(COUNT($H30:Q30)&gt;Input!$Y$7,0, Q30+Q62+Q370)</f>
        <v>0</v>
      </c>
      <c r="S30" s="106"/>
      <c r="T30" s="106"/>
      <c r="U30" s="106"/>
      <c r="V30" s="106"/>
      <c r="W30" s="106"/>
      <c r="X30" s="106"/>
      <c r="Y30" s="106"/>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row>
    <row r="31" spans="1:60" s="198" customFormat="1" hidden="1" outlineLevel="1">
      <c r="A31" s="9"/>
      <c r="B31" s="44"/>
      <c r="C31" s="270">
        <f>Asset24</f>
        <v>0</v>
      </c>
      <c r="D31" s="9"/>
      <c r="E31" s="9"/>
      <c r="F31" s="9"/>
      <c r="G31" s="9"/>
      <c r="H31" s="153">
        <f>A24taxvalue-Input!M30+(Input!G166-Input!G200)</f>
        <v>0</v>
      </c>
      <c r="I31" s="111">
        <f>H31+H63+H383</f>
        <v>0</v>
      </c>
      <c r="J31" s="111">
        <f>I31+I63+I383</f>
        <v>0</v>
      </c>
      <c r="K31" s="111">
        <f>J31+J63+J383</f>
        <v>0</v>
      </c>
      <c r="L31" s="111">
        <f>K31+K63+K383</f>
        <v>0</v>
      </c>
      <c r="M31" s="111">
        <f>L31+L63+L383</f>
        <v>0</v>
      </c>
      <c r="N31" s="111">
        <f>IF(COUNT($H31:M31)&gt;Input!$Y$7,0, M31+M63+M383)</f>
        <v>0</v>
      </c>
      <c r="O31" s="111">
        <f>IF(COUNT($H31:N31)&gt;Input!$Y$7,0, N31+N63+N383)</f>
        <v>0</v>
      </c>
      <c r="P31" s="111">
        <f>IF(COUNT($H31:O31)&gt;Input!$Y$7,0, O31+O63+O383)</f>
        <v>0</v>
      </c>
      <c r="Q31" s="111">
        <f>IF(COUNT($H31:P31)&gt;Input!$Y$7,0, P31+P63+P383)</f>
        <v>0</v>
      </c>
      <c r="R31" s="111">
        <f>IF(COUNT($H31:Q31)&gt;Input!$Y$7,0, Q31+Q63+Q383)</f>
        <v>0</v>
      </c>
      <c r="S31" s="106"/>
      <c r="T31" s="106"/>
      <c r="U31" s="106"/>
      <c r="V31" s="106"/>
      <c r="W31" s="106"/>
      <c r="X31" s="106"/>
      <c r="Y31" s="106"/>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row>
    <row r="32" spans="1:60" s="198" customFormat="1" hidden="1" outlineLevel="1">
      <c r="A32" s="9"/>
      <c r="B32" s="44"/>
      <c r="C32" s="270">
        <f>Asset25</f>
        <v>0</v>
      </c>
      <c r="D32" s="9"/>
      <c r="E32" s="9"/>
      <c r="F32" s="9"/>
      <c r="G32" s="9"/>
      <c r="H32" s="153">
        <f>A25taxvalue-Input!M31+(Input!G167-Input!G201)</f>
        <v>0</v>
      </c>
      <c r="I32" s="111">
        <f>H32+H64+H396</f>
        <v>0</v>
      </c>
      <c r="J32" s="111">
        <f>I32+I64+I396</f>
        <v>0</v>
      </c>
      <c r="K32" s="111">
        <f>J32+J64+J396</f>
        <v>0</v>
      </c>
      <c r="L32" s="111">
        <f>K32+K64+K396</f>
        <v>0</v>
      </c>
      <c r="M32" s="111">
        <f>L32+L64+L396</f>
        <v>0</v>
      </c>
      <c r="N32" s="111">
        <f>IF(COUNT($H32:M32)&gt;Input!$Y$7,0, M32+M64+M396)</f>
        <v>0</v>
      </c>
      <c r="O32" s="111">
        <f>IF(COUNT($H32:N32)&gt;Input!$Y$7,0, N32+N64+N396)</f>
        <v>0</v>
      </c>
      <c r="P32" s="111">
        <f>IF(COUNT($H32:O32)&gt;Input!$Y$7,0, O32+O64+O396)</f>
        <v>0</v>
      </c>
      <c r="Q32" s="111">
        <f>IF(COUNT($H32:P32)&gt;Input!$Y$7,0, P32+P64+P396)</f>
        <v>0</v>
      </c>
      <c r="R32" s="111">
        <f>IF(COUNT($H32:Q32)&gt;Input!$Y$7,0, Q32+Q64+Q396)</f>
        <v>0</v>
      </c>
      <c r="S32" s="106"/>
      <c r="T32" s="106"/>
      <c r="U32" s="106"/>
      <c r="V32" s="106"/>
      <c r="W32" s="106"/>
      <c r="X32" s="106"/>
      <c r="Y32" s="106"/>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row>
    <row r="33" spans="1:60" s="198" customFormat="1" hidden="1" outlineLevel="1">
      <c r="A33" s="9"/>
      <c r="B33" s="44"/>
      <c r="C33" s="270">
        <f>Asset26</f>
        <v>0</v>
      </c>
      <c r="D33" s="9"/>
      <c r="E33" s="9"/>
      <c r="F33" s="9"/>
      <c r="G33" s="9"/>
      <c r="H33" s="153">
        <f>A26taxvalue-Input!M32+(Input!G168-Input!G202)</f>
        <v>0</v>
      </c>
      <c r="I33" s="111">
        <f>H33+H65+H409</f>
        <v>0</v>
      </c>
      <c r="J33" s="111">
        <f>I33+I65+I409</f>
        <v>0</v>
      </c>
      <c r="K33" s="111">
        <f>J33+J65+J409</f>
        <v>0</v>
      </c>
      <c r="L33" s="111">
        <f>K33+K65+K409</f>
        <v>0</v>
      </c>
      <c r="M33" s="111">
        <f>L33+L65+L409</f>
        <v>0</v>
      </c>
      <c r="N33" s="111">
        <f>IF(COUNT($H33:M33)&gt;Input!$Y$7,0, M33+M65+M409)</f>
        <v>0</v>
      </c>
      <c r="O33" s="111">
        <f>IF(COUNT($H33:N33)&gt;Input!$Y$7,0, N33+N65+N409)</f>
        <v>0</v>
      </c>
      <c r="P33" s="111">
        <f>IF(COUNT($H33:O33)&gt;Input!$Y$7,0, O33+O65+O409)</f>
        <v>0</v>
      </c>
      <c r="Q33" s="111">
        <f>IF(COUNT($H33:P33)&gt;Input!$Y$7,0, P33+P65+P409)</f>
        <v>0</v>
      </c>
      <c r="R33" s="111">
        <f>IF(COUNT($H33:Q33)&gt;Input!$Y$7,0, Q33+Q65+Q409)</f>
        <v>0</v>
      </c>
      <c r="S33" s="106"/>
      <c r="T33" s="106"/>
      <c r="U33" s="106"/>
      <c r="V33" s="106"/>
      <c r="W33" s="106"/>
      <c r="X33" s="106"/>
      <c r="Y33" s="106"/>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row>
    <row r="34" spans="1:60" s="198" customFormat="1" hidden="1" outlineLevel="1">
      <c r="A34" s="9"/>
      <c r="B34" s="44"/>
      <c r="C34" s="270">
        <f>Asset27</f>
        <v>0</v>
      </c>
      <c r="D34" s="9"/>
      <c r="E34" s="9"/>
      <c r="F34" s="9"/>
      <c r="G34" s="9"/>
      <c r="H34" s="153">
        <f>A27taxvalue-Input!M33+(Input!G169-Input!G203)</f>
        <v>0</v>
      </c>
      <c r="I34" s="111">
        <f>H34+H66+H422</f>
        <v>0</v>
      </c>
      <c r="J34" s="111">
        <f>I34+I66+I422</f>
        <v>0</v>
      </c>
      <c r="K34" s="111">
        <f>J34+J66+J422</f>
        <v>0</v>
      </c>
      <c r="L34" s="111">
        <f>K34+K66+K422</f>
        <v>0</v>
      </c>
      <c r="M34" s="111">
        <f>L34+L66+L422</f>
        <v>0</v>
      </c>
      <c r="N34" s="111">
        <f>IF(COUNT($H34:M34)&gt;Input!$Y$7,0, M34+M66+M422)</f>
        <v>0</v>
      </c>
      <c r="O34" s="111">
        <f>IF(COUNT($H34:N34)&gt;Input!$Y$7,0, N34+N66+N422)</f>
        <v>0</v>
      </c>
      <c r="P34" s="111">
        <f>IF(COUNT($H34:O34)&gt;Input!$Y$7,0, O34+O66+O422)</f>
        <v>0</v>
      </c>
      <c r="Q34" s="111">
        <f>IF(COUNT($H34:P34)&gt;Input!$Y$7,0, P34+P66+P422)</f>
        <v>0</v>
      </c>
      <c r="R34" s="111">
        <f>IF(COUNT($H34:Q34)&gt;Input!$Y$7,0, Q34+Q66+Q422)</f>
        <v>0</v>
      </c>
      <c r="S34" s="106"/>
      <c r="T34" s="106"/>
      <c r="U34" s="106"/>
      <c r="V34" s="106"/>
      <c r="W34" s="106"/>
      <c r="X34" s="106"/>
      <c r="Y34" s="106"/>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row>
    <row r="35" spans="1:60" s="198" customFormat="1" hidden="1" outlineLevel="1">
      <c r="A35" s="9"/>
      <c r="B35" s="44"/>
      <c r="C35" s="270">
        <f>Asset28</f>
        <v>0</v>
      </c>
      <c r="D35" s="9"/>
      <c r="E35" s="9"/>
      <c r="F35" s="9"/>
      <c r="G35" s="9"/>
      <c r="H35" s="153">
        <f>A28taxvalue-Input!M34+(Input!G170-Input!G204)</f>
        <v>0</v>
      </c>
      <c r="I35" s="111">
        <f>H35+H67+H435</f>
        <v>0</v>
      </c>
      <c r="J35" s="111">
        <f>I35+I67+I435</f>
        <v>0</v>
      </c>
      <c r="K35" s="111">
        <f>J35+J67+J435</f>
        <v>0</v>
      </c>
      <c r="L35" s="111">
        <f>K35+K67+K435</f>
        <v>0</v>
      </c>
      <c r="M35" s="111">
        <f>L35+L67+L435</f>
        <v>0</v>
      </c>
      <c r="N35" s="111">
        <f>IF(COUNT($H35:M35)&gt;Input!$Y$7,0, M35+M67+M435)</f>
        <v>0</v>
      </c>
      <c r="O35" s="111">
        <f>IF(COUNT($H35:N35)&gt;Input!$Y$7,0, N35+N67+N435)</f>
        <v>0</v>
      </c>
      <c r="P35" s="111">
        <f>IF(COUNT($H35:O35)&gt;Input!$Y$7,0, O35+O67+O435)</f>
        <v>0</v>
      </c>
      <c r="Q35" s="111">
        <f>IF(COUNT($H35:P35)&gt;Input!$Y$7,0, P35+P67+P435)</f>
        <v>0</v>
      </c>
      <c r="R35" s="111">
        <f>IF(COUNT($H35:Q35)&gt;Input!$Y$7,0, Q35+Q67+Q435)</f>
        <v>0</v>
      </c>
      <c r="S35" s="106"/>
      <c r="T35" s="106"/>
      <c r="U35" s="106"/>
      <c r="V35" s="106"/>
      <c r="W35" s="106"/>
      <c r="X35" s="106"/>
      <c r="Y35" s="106"/>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row>
    <row r="36" spans="1:60" s="198" customFormat="1" hidden="1" outlineLevel="1">
      <c r="A36" s="9"/>
      <c r="B36" s="44"/>
      <c r="C36" s="270">
        <f>Asset29</f>
        <v>0</v>
      </c>
      <c r="D36" s="9"/>
      <c r="E36" s="9"/>
      <c r="F36" s="9"/>
      <c r="G36" s="9"/>
      <c r="H36" s="153">
        <f>A29taxvalue-Input!M35+(Input!G171-Input!G205)</f>
        <v>0</v>
      </c>
      <c r="I36" s="111">
        <f>H36+H68+H448</f>
        <v>0</v>
      </c>
      <c r="J36" s="111">
        <f>I36+I68+I448</f>
        <v>0</v>
      </c>
      <c r="K36" s="111">
        <f>J36+J68+J448</f>
        <v>0</v>
      </c>
      <c r="L36" s="111">
        <f>K36+K68+K448</f>
        <v>0</v>
      </c>
      <c r="M36" s="111">
        <f>L36+L68+L448</f>
        <v>0</v>
      </c>
      <c r="N36" s="111">
        <f>IF(COUNT($H36:M36)&gt;Input!$Y$7,0, M36+M68+M448)</f>
        <v>0</v>
      </c>
      <c r="O36" s="111">
        <f>IF(COUNT($H36:N36)&gt;Input!$Y$7,0, N36+N68+N448)</f>
        <v>0</v>
      </c>
      <c r="P36" s="111">
        <f>IF(COUNT($H36:O36)&gt;Input!$Y$7,0, O36+O68+O448)</f>
        <v>0</v>
      </c>
      <c r="Q36" s="111">
        <f>IF(COUNT($H36:P36)&gt;Input!$Y$7,0, P36+P68+P448)</f>
        <v>0</v>
      </c>
      <c r="R36" s="111">
        <f>IF(COUNT($H36:Q36)&gt;Input!$Y$7,0, Q36+Q68+Q448)</f>
        <v>0</v>
      </c>
      <c r="S36" s="106"/>
      <c r="T36" s="106"/>
      <c r="U36" s="106"/>
      <c r="V36" s="106"/>
      <c r="W36" s="106"/>
      <c r="X36" s="106"/>
      <c r="Y36" s="106"/>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row>
    <row r="37" spans="1:60" s="198" customFormat="1" hidden="1" outlineLevel="1">
      <c r="A37" s="9"/>
      <c r="B37" s="44"/>
      <c r="C37" s="270">
        <f>Asset30</f>
        <v>0</v>
      </c>
      <c r="D37" s="9"/>
      <c r="E37" s="9"/>
      <c r="F37" s="9"/>
      <c r="G37" s="9"/>
      <c r="H37" s="153">
        <f>A30taxvalue-Input!M36+(Input!G172-Input!G206)</f>
        <v>0</v>
      </c>
      <c r="I37" s="111">
        <f>H37+H69+H461</f>
        <v>0</v>
      </c>
      <c r="J37" s="111">
        <f>I37+I69+I461</f>
        <v>0</v>
      </c>
      <c r="K37" s="111">
        <f>J37+J69+J461</f>
        <v>0</v>
      </c>
      <c r="L37" s="111">
        <f>K37+K69+K461</f>
        <v>0</v>
      </c>
      <c r="M37" s="111">
        <f>L37+L69+L461</f>
        <v>0</v>
      </c>
      <c r="N37" s="111">
        <f>IF(COUNT($H37:M37)&gt;Input!$Y$7,0, M37+M69+M461)</f>
        <v>0</v>
      </c>
      <c r="O37" s="111">
        <f>IF(COUNT($H37:N37)&gt;Input!$Y$7,0, N37+N69+N461)</f>
        <v>0</v>
      </c>
      <c r="P37" s="111">
        <f>IF(COUNT($H37:O37)&gt;Input!$Y$7,0, O37+O69+O461)</f>
        <v>0</v>
      </c>
      <c r="Q37" s="111">
        <f>IF(COUNT($H37:P37)&gt;Input!$Y$7,0, P37+P69+P461)</f>
        <v>0</v>
      </c>
      <c r="R37" s="111">
        <f>IF(COUNT($H37:Q37)&gt;Input!$Y$7,0, Q37+Q69+Q461)</f>
        <v>0</v>
      </c>
      <c r="S37" s="106"/>
      <c r="T37" s="106"/>
      <c r="U37" s="106"/>
      <c r="V37" s="106"/>
      <c r="W37" s="106"/>
      <c r="X37" s="106"/>
      <c r="Y37" s="106"/>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row>
    <row r="38" spans="1:60" s="198" customFormat="1" collapsed="1">
      <c r="A38" s="12"/>
      <c r="B38" s="17"/>
      <c r="C38" s="12"/>
      <c r="D38" s="12"/>
      <c r="E38" s="12"/>
      <c r="F38" s="114"/>
      <c r="G38" s="114"/>
      <c r="H38" s="106"/>
      <c r="I38" s="106"/>
      <c r="J38" s="106"/>
      <c r="K38" s="106"/>
      <c r="L38" s="106"/>
      <c r="M38" s="106"/>
      <c r="N38" s="106"/>
      <c r="O38" s="106"/>
      <c r="P38" s="106"/>
      <c r="Q38" s="106"/>
      <c r="R38" s="106"/>
      <c r="S38" s="106"/>
      <c r="T38" s="106"/>
      <c r="U38" s="106"/>
      <c r="V38" s="106"/>
      <c r="W38" s="106"/>
      <c r="X38" s="106"/>
      <c r="Y38" s="106"/>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row>
    <row r="39" spans="1:60" s="198" customFormat="1">
      <c r="A39" s="12"/>
      <c r="B39" s="44" t="s">
        <v>67</v>
      </c>
      <c r="C39" s="9"/>
      <c r="D39" s="12"/>
      <c r="E39" s="12"/>
      <c r="F39" s="114"/>
      <c r="G39" s="114"/>
      <c r="H39" s="106">
        <f>SUM(H40:H69)</f>
        <v>38.889054949485036</v>
      </c>
      <c r="I39" s="106">
        <f>SUM(I40:I69)</f>
        <v>82.777238521430505</v>
      </c>
      <c r="J39" s="106">
        <f t="shared" ref="J39:Q39" si="2">SUM(J40:J69)</f>
        <v>105.14925501409458</v>
      </c>
      <c r="K39" s="106">
        <f t="shared" si="2"/>
        <v>117.89344663416776</v>
      </c>
      <c r="L39" s="106">
        <f>SUM(L40:L69)</f>
        <v>156.81172835594668</v>
      </c>
      <c r="M39" s="106">
        <f t="shared" si="2"/>
        <v>136.69680748046781</v>
      </c>
      <c r="N39" s="106">
        <f t="shared" si="2"/>
        <v>0</v>
      </c>
      <c r="O39" s="106">
        <f t="shared" si="2"/>
        <v>0</v>
      </c>
      <c r="P39" s="106">
        <f t="shared" si="2"/>
        <v>0</v>
      </c>
      <c r="Q39" s="106">
        <f t="shared" si="2"/>
        <v>0</v>
      </c>
      <c r="R39" s="106"/>
      <c r="S39" s="106"/>
      <c r="T39" s="106"/>
      <c r="U39" s="106"/>
      <c r="V39" s="106"/>
      <c r="W39" s="106"/>
      <c r="X39" s="106"/>
      <c r="Y39" s="106"/>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row>
    <row r="40" spans="1:60" s="198" customFormat="1" ht="12.75" hidden="1" customHeight="1" outlineLevel="1">
      <c r="A40" s="12"/>
      <c r="B40" s="9"/>
      <c r="C40" s="270" t="str">
        <f>Asset1</f>
        <v>Secondary</v>
      </c>
      <c r="D40" s="12"/>
      <c r="E40" s="12"/>
      <c r="F40" s="114"/>
      <c r="G40" s="114"/>
      <c r="H40" s="106">
        <f>Input!H143-Input!H177</f>
        <v>7.1140047023382564</v>
      </c>
      <c r="I40" s="106">
        <f>Input!I143-Input!I177</f>
        <v>2.9075377874831498</v>
      </c>
      <c r="J40" s="106">
        <f>Input!J143-Input!J177</f>
        <v>10.000282885321434</v>
      </c>
      <c r="K40" s="106">
        <f>Input!K143-Input!K177</f>
        <v>11.822927495218298</v>
      </c>
      <c r="L40" s="106">
        <f>Input!L143-Input!L177</f>
        <v>13.477059207925748</v>
      </c>
      <c r="M40" s="106">
        <f>Input!M143-Input!M177</f>
        <v>19.414756319962606</v>
      </c>
      <c r="N40" s="106">
        <f>Input!N143-Input!N177</f>
        <v>0</v>
      </c>
      <c r="O40" s="106">
        <f>Input!O143-Input!O177</f>
        <v>0</v>
      </c>
      <c r="P40" s="106">
        <f>Input!P143-Input!P177</f>
        <v>0</v>
      </c>
      <c r="Q40" s="106">
        <f>Input!Q143-Input!Q177</f>
        <v>0</v>
      </c>
      <c r="R40" s="106"/>
      <c r="S40" s="106"/>
      <c r="T40" s="106"/>
      <c r="U40" s="106"/>
      <c r="V40" s="106"/>
      <c r="W40" s="106"/>
      <c r="X40" s="106"/>
      <c r="Y40" s="106"/>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row>
    <row r="41" spans="1:60" s="198" customFormat="1" ht="12.75" hidden="1" customHeight="1" outlineLevel="1">
      <c r="A41" s="12"/>
      <c r="B41" s="44"/>
      <c r="C41" s="270" t="str">
        <f>Asset2</f>
        <v>Switchgear</v>
      </c>
      <c r="D41" s="12"/>
      <c r="E41" s="12"/>
      <c r="F41" s="114"/>
      <c r="G41" s="114"/>
      <c r="H41" s="106">
        <f>Input!H144-Input!H178</f>
        <v>6.1852527120347665</v>
      </c>
      <c r="I41" s="106">
        <f>Input!I144-Input!I178</f>
        <v>26.042098193474541</v>
      </c>
      <c r="J41" s="106">
        <f>Input!J144-Input!J178</f>
        <v>48.763049940649843</v>
      </c>
      <c r="K41" s="106">
        <f>Input!K144-Input!K178</f>
        <v>32.798176547020418</v>
      </c>
      <c r="L41" s="106">
        <f>Input!L144-Input!L178</f>
        <v>30.0472321262625</v>
      </c>
      <c r="M41" s="106">
        <f>Input!M144-Input!M178</f>
        <v>42.51719065488026</v>
      </c>
      <c r="N41" s="106">
        <f>Input!N144-Input!N178</f>
        <v>0</v>
      </c>
      <c r="O41" s="106">
        <f>Input!O144-Input!O178</f>
        <v>0</v>
      </c>
      <c r="P41" s="106">
        <f>Input!P144-Input!P178</f>
        <v>0</v>
      </c>
      <c r="Q41" s="106">
        <f>Input!Q144-Input!Q178</f>
        <v>0</v>
      </c>
      <c r="R41" s="106"/>
      <c r="S41" s="106"/>
      <c r="T41" s="106"/>
      <c r="U41" s="106"/>
      <c r="V41" s="106"/>
      <c r="W41" s="106"/>
      <c r="X41" s="106"/>
      <c r="Y41" s="106"/>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row>
    <row r="42" spans="1:60" s="198" customFormat="1" ht="12.75" hidden="1" customHeight="1" outlineLevel="1">
      <c r="A42" s="12"/>
      <c r="B42" s="44"/>
      <c r="C42" s="270" t="str">
        <f>Asset3</f>
        <v>Transformers</v>
      </c>
      <c r="D42" s="12"/>
      <c r="E42" s="12"/>
      <c r="F42" s="114"/>
      <c r="G42" s="114"/>
      <c r="H42" s="106">
        <f>Input!H145-Input!H179</f>
        <v>4.7482420277257278</v>
      </c>
      <c r="I42" s="106">
        <f>Input!I145-Input!I179</f>
        <v>6.0584698151459291</v>
      </c>
      <c r="J42" s="106">
        <f>Input!J145-Input!J179</f>
        <v>10.742147775331677</v>
      </c>
      <c r="K42" s="106">
        <f>Input!K145-Input!K179</f>
        <v>8.9261229344597215</v>
      </c>
      <c r="L42" s="106">
        <f>Input!L145-Input!L179</f>
        <v>31.745216444802885</v>
      </c>
      <c r="M42" s="106">
        <f>Input!M145-Input!M179</f>
        <v>33.578691230099452</v>
      </c>
      <c r="N42" s="106">
        <f>Input!N145-Input!N179</f>
        <v>0</v>
      </c>
      <c r="O42" s="106">
        <f>Input!O145-Input!O179</f>
        <v>0</v>
      </c>
      <c r="P42" s="106">
        <f>Input!P145-Input!P179</f>
        <v>0</v>
      </c>
      <c r="Q42" s="106">
        <f>Input!Q145-Input!Q179</f>
        <v>0</v>
      </c>
      <c r="R42" s="106"/>
      <c r="S42" s="106"/>
      <c r="T42" s="106"/>
      <c r="U42" s="106"/>
      <c r="V42" s="106"/>
      <c r="W42" s="106"/>
      <c r="X42" s="106"/>
      <c r="Y42" s="106"/>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row>
    <row r="43" spans="1:60" s="198" customFormat="1" ht="12.75" hidden="1" customHeight="1" outlineLevel="1">
      <c r="A43" s="12"/>
      <c r="B43" s="44"/>
      <c r="C43" s="270" t="str">
        <f>Asset4</f>
        <v>Reactive</v>
      </c>
      <c r="D43" s="12"/>
      <c r="E43" s="12"/>
      <c r="F43" s="114"/>
      <c r="G43" s="114"/>
      <c r="H43" s="106">
        <f>Input!H146-Input!H180</f>
        <v>3.0506341239812367E-3</v>
      </c>
      <c r="I43" s="106">
        <f>Input!I146-Input!I180</f>
        <v>0.97777923188388771</v>
      </c>
      <c r="J43" s="106">
        <f>Input!J146-Input!J180</f>
        <v>4.6437706515155393E-2</v>
      </c>
      <c r="K43" s="106">
        <f>Input!K146-Input!K180</f>
        <v>0.52072176641606371</v>
      </c>
      <c r="L43" s="106">
        <f>Input!L146-Input!L180</f>
        <v>5.1864233332356715</v>
      </c>
      <c r="M43" s="106">
        <f>Input!M146-Input!M180</f>
        <v>0.8430299936150617</v>
      </c>
      <c r="N43" s="106">
        <f>Input!N146-Input!N180</f>
        <v>0</v>
      </c>
      <c r="O43" s="106">
        <f>Input!O146-Input!O180</f>
        <v>0</v>
      </c>
      <c r="P43" s="106">
        <f>Input!P146-Input!P180</f>
        <v>0</v>
      </c>
      <c r="Q43" s="106">
        <f>Input!Q146-Input!Q180</f>
        <v>0</v>
      </c>
      <c r="R43" s="106"/>
      <c r="S43" s="106"/>
      <c r="T43" s="106"/>
      <c r="U43" s="106"/>
      <c r="V43" s="106"/>
      <c r="W43" s="106"/>
      <c r="X43" s="106"/>
      <c r="Y43" s="106"/>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row>
    <row r="44" spans="1:60" s="198" customFormat="1" ht="12.75" hidden="1" customHeight="1" outlineLevel="1">
      <c r="A44" s="12"/>
      <c r="B44" s="44"/>
      <c r="C44" s="270" t="str">
        <f>Asset5</f>
        <v>Towers and Conductor</v>
      </c>
      <c r="D44" s="12"/>
      <c r="E44" s="12"/>
      <c r="F44" s="114"/>
      <c r="G44" s="114"/>
      <c r="H44" s="106">
        <f>Input!H147-Input!H181</f>
        <v>5.3732404234088076</v>
      </c>
      <c r="I44" s="106">
        <f>Input!I147-Input!I181</f>
        <v>18.850413130018961</v>
      </c>
      <c r="J44" s="106">
        <f>Input!J147-Input!J181</f>
        <v>9.0427888191595027</v>
      </c>
      <c r="K44" s="106">
        <f>Input!K147-Input!K181</f>
        <v>40.476023009096949</v>
      </c>
      <c r="L44" s="106">
        <f>Input!L147-Input!L181</f>
        <v>37.671501672084112</v>
      </c>
      <c r="M44" s="106">
        <f>Input!M147-Input!M181</f>
        <v>4.8196625598681875</v>
      </c>
      <c r="N44" s="106">
        <f>Input!N147-Input!N181</f>
        <v>0</v>
      </c>
      <c r="O44" s="106">
        <f>Input!O147-Input!O181</f>
        <v>0</v>
      </c>
      <c r="P44" s="106">
        <f>Input!P147-Input!P181</f>
        <v>0</v>
      </c>
      <c r="Q44" s="106">
        <f>Input!Q147-Input!Q181</f>
        <v>0</v>
      </c>
      <c r="R44" s="106"/>
      <c r="S44" s="106"/>
      <c r="T44" s="106"/>
      <c r="U44" s="106"/>
      <c r="V44" s="106"/>
      <c r="W44" s="106"/>
      <c r="X44" s="106"/>
      <c r="Y44" s="106"/>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row>
    <row r="45" spans="1:60" s="198" customFormat="1" ht="12.75" hidden="1" customHeight="1" outlineLevel="1">
      <c r="A45" s="12"/>
      <c r="B45" s="44"/>
      <c r="C45" s="270" t="str">
        <f>Asset6</f>
        <v>Establishment</v>
      </c>
      <c r="D45" s="12"/>
      <c r="E45" s="12"/>
      <c r="F45" s="114"/>
      <c r="G45" s="114"/>
      <c r="H45" s="106">
        <f>Input!H148-Input!H182</f>
        <v>12.221990218235275</v>
      </c>
      <c r="I45" s="106">
        <f>Input!I148-Input!I182</f>
        <v>10.938157138145753</v>
      </c>
      <c r="J45" s="106">
        <f>Input!J148-Input!J182</f>
        <v>6.2669510579040617</v>
      </c>
      <c r="K45" s="106">
        <f>Input!K148-Input!K182</f>
        <v>6.2925696703306429</v>
      </c>
      <c r="L45" s="106">
        <f>Input!L148-Input!L182</f>
        <v>21.123723630333391</v>
      </c>
      <c r="M45" s="106">
        <f>Input!M148-Input!M182</f>
        <v>9.1813068964468023</v>
      </c>
      <c r="N45" s="106">
        <f>Input!N148-Input!N182</f>
        <v>0</v>
      </c>
      <c r="O45" s="106">
        <f>Input!O148-Input!O182</f>
        <v>0</v>
      </c>
      <c r="P45" s="106">
        <f>Input!P148-Input!P182</f>
        <v>0</v>
      </c>
      <c r="Q45" s="106">
        <f>Input!Q148-Input!Q182</f>
        <v>0</v>
      </c>
      <c r="R45" s="106"/>
      <c r="S45" s="106"/>
      <c r="T45" s="106"/>
      <c r="U45" s="106"/>
      <c r="V45" s="106"/>
      <c r="W45" s="106"/>
      <c r="X45" s="106"/>
      <c r="Y45" s="106"/>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row>
    <row r="46" spans="1:60" s="198" customFormat="1" ht="12.75" hidden="1" customHeight="1" outlineLevel="1">
      <c r="A46" s="12"/>
      <c r="B46" s="44"/>
      <c r="C46" s="270" t="str">
        <f>Asset7</f>
        <v>Communications</v>
      </c>
      <c r="D46" s="12"/>
      <c r="E46" s="12"/>
      <c r="F46" s="114"/>
      <c r="G46" s="114"/>
      <c r="H46" s="106">
        <f>Input!H149-Input!H183</f>
        <v>0.32653203990832302</v>
      </c>
      <c r="I46" s="106">
        <f>Input!I149-Input!I183</f>
        <v>1.996055823223396</v>
      </c>
      <c r="J46" s="106">
        <f>Input!J149-Input!J183</f>
        <v>11.787997568000771</v>
      </c>
      <c r="K46" s="106">
        <f>Input!K149-Input!K183</f>
        <v>6.6114127277479096</v>
      </c>
      <c r="L46" s="106">
        <f>Input!L149-Input!L183</f>
        <v>5.8272848115700882</v>
      </c>
      <c r="M46" s="106">
        <f>Input!M149-Input!M183</f>
        <v>5.3797524172725559</v>
      </c>
      <c r="N46" s="106">
        <f>Input!N149-Input!N183</f>
        <v>0</v>
      </c>
      <c r="O46" s="106">
        <f>Input!O149-Input!O183</f>
        <v>0</v>
      </c>
      <c r="P46" s="106">
        <f>Input!P149-Input!P183</f>
        <v>0</v>
      </c>
      <c r="Q46" s="106">
        <f>Input!Q149-Input!Q183</f>
        <v>0</v>
      </c>
      <c r="R46" s="106"/>
      <c r="S46" s="106"/>
      <c r="T46" s="106"/>
      <c r="U46" s="106"/>
      <c r="V46" s="106"/>
      <c r="W46" s="106"/>
      <c r="X46" s="106"/>
      <c r="Y46" s="106"/>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row>
    <row r="47" spans="1:60" s="198" customFormat="1" ht="12.75" hidden="1" customHeight="1" outlineLevel="1">
      <c r="A47" s="12"/>
      <c r="B47" s="44"/>
      <c r="C47" s="270" t="str">
        <f>Asset8</f>
        <v>Inventory</v>
      </c>
      <c r="D47" s="12"/>
      <c r="E47" s="12"/>
      <c r="F47" s="114"/>
      <c r="G47" s="114"/>
      <c r="H47" s="106">
        <f>Input!H150-Input!H184</f>
        <v>0</v>
      </c>
      <c r="I47" s="106">
        <f>Input!I150-Input!I184</f>
        <v>0</v>
      </c>
      <c r="J47" s="106">
        <f>Input!J150-Input!J184</f>
        <v>0</v>
      </c>
      <c r="K47" s="106">
        <f>Input!K150-Input!K184</f>
        <v>0</v>
      </c>
      <c r="L47" s="106">
        <f>Input!L150-Input!L184</f>
        <v>0</v>
      </c>
      <c r="M47" s="106">
        <f>Input!M150-Input!M184</f>
        <v>0</v>
      </c>
      <c r="N47" s="106">
        <f>Input!N150-Input!N184</f>
        <v>0</v>
      </c>
      <c r="O47" s="106">
        <f>Input!O150-Input!O184</f>
        <v>0</v>
      </c>
      <c r="P47" s="106">
        <f>Input!P150-Input!P184</f>
        <v>0</v>
      </c>
      <c r="Q47" s="106">
        <f>Input!Q150-Input!Q184</f>
        <v>0</v>
      </c>
      <c r="R47" s="106"/>
      <c r="S47" s="106"/>
      <c r="T47" s="106"/>
      <c r="U47" s="106"/>
      <c r="V47" s="106"/>
      <c r="W47" s="106"/>
      <c r="X47" s="106"/>
      <c r="Y47" s="106"/>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row>
    <row r="48" spans="1:60" s="198" customFormat="1" ht="12.75" hidden="1" customHeight="1" outlineLevel="1">
      <c r="A48" s="12"/>
      <c r="B48" s="44"/>
      <c r="C48" s="270" t="str">
        <f>Asset9</f>
        <v>IT</v>
      </c>
      <c r="D48" s="12"/>
      <c r="E48" s="12"/>
      <c r="F48" s="114"/>
      <c r="G48" s="114"/>
      <c r="H48" s="106">
        <f>Input!H151-Input!H185</f>
        <v>2.5829052396711281</v>
      </c>
      <c r="I48" s="106">
        <f>Input!I151-Input!I185</f>
        <v>12.100843923290508</v>
      </c>
      <c r="J48" s="106">
        <f>Input!J151-Input!J185</f>
        <v>4.6135312957162844</v>
      </c>
      <c r="K48" s="106">
        <f>Input!K151-Input!K185</f>
        <v>8.9131624627816457</v>
      </c>
      <c r="L48" s="106">
        <f>Input!L151-Input!L185</f>
        <v>8.3641409152646098</v>
      </c>
      <c r="M48" s="106">
        <f>Input!M151-Input!M185</f>
        <v>17.612975226977394</v>
      </c>
      <c r="N48" s="106">
        <f>Input!N151-Input!N185</f>
        <v>0</v>
      </c>
      <c r="O48" s="106">
        <f>Input!O151-Input!O185</f>
        <v>0</v>
      </c>
      <c r="P48" s="106">
        <f>Input!P151-Input!P185</f>
        <v>0</v>
      </c>
      <c r="Q48" s="106">
        <f>Input!Q151-Input!Q185</f>
        <v>0</v>
      </c>
      <c r="R48" s="106"/>
      <c r="S48" s="106"/>
      <c r="T48" s="106"/>
      <c r="U48" s="106"/>
      <c r="V48" s="106"/>
      <c r="W48" s="106"/>
      <c r="X48" s="106"/>
      <c r="Y48" s="106"/>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row>
    <row r="49" spans="1:60" s="198" customFormat="1" ht="12.75" hidden="1" customHeight="1" outlineLevel="1">
      <c r="A49" s="12"/>
      <c r="B49" s="44"/>
      <c r="C49" s="270" t="str">
        <f>Asset10</f>
        <v>Vehicles</v>
      </c>
      <c r="D49" s="12"/>
      <c r="E49" s="12"/>
      <c r="F49" s="114"/>
      <c r="G49" s="114"/>
      <c r="H49" s="106">
        <f>Input!H152-Input!H186</f>
        <v>-4.9654583483555281E-2</v>
      </c>
      <c r="I49" s="106">
        <f>Input!I152-Input!I186</f>
        <v>0.49173207178984069</v>
      </c>
      <c r="J49" s="106">
        <f>Input!J152-Input!J186</f>
        <v>-0.15148233917378076</v>
      </c>
      <c r="K49" s="106">
        <f>Input!K152-Input!K186</f>
        <v>0.17728579657636825</v>
      </c>
      <c r="L49" s="106">
        <f>Input!L152-Input!L186</f>
        <v>0.93259868584292682</v>
      </c>
      <c r="M49" s="106">
        <f>Input!M152-Input!M186</f>
        <v>1.5619605179335885</v>
      </c>
      <c r="N49" s="106">
        <f>Input!N152-Input!N186</f>
        <v>0</v>
      </c>
      <c r="O49" s="106">
        <f>Input!O152-Input!O186</f>
        <v>0</v>
      </c>
      <c r="P49" s="106">
        <f>Input!P152-Input!P186</f>
        <v>0</v>
      </c>
      <c r="Q49" s="106">
        <f>Input!Q152-Input!Q186</f>
        <v>0</v>
      </c>
      <c r="R49" s="106"/>
      <c r="S49" s="106"/>
      <c r="T49" s="106"/>
      <c r="U49" s="106"/>
      <c r="V49" s="106"/>
      <c r="W49" s="106"/>
      <c r="X49" s="106"/>
      <c r="Y49" s="106"/>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row>
    <row r="50" spans="1:60" s="198" customFormat="1" ht="12.75" hidden="1" customHeight="1" outlineLevel="1">
      <c r="A50" s="12"/>
      <c r="B50" s="44"/>
      <c r="C50" s="270" t="str">
        <f>Asset11</f>
        <v>other</v>
      </c>
      <c r="D50" s="12"/>
      <c r="E50" s="12"/>
      <c r="F50" s="114"/>
      <c r="G50" s="114"/>
      <c r="H50" s="106">
        <f>Input!H153-Input!H187</f>
        <v>0.40355572068561785</v>
      </c>
      <c r="I50" s="106">
        <f>Input!I153-Input!I187</f>
        <v>1.8720587826366797</v>
      </c>
      <c r="J50" s="106">
        <f>Input!J153-Input!J187</f>
        <v>4.4285682786383633</v>
      </c>
      <c r="K50" s="106">
        <f>Input!K153-Input!K187</f>
        <v>2.1844912304845234</v>
      </c>
      <c r="L50" s="106">
        <f>Input!L153-Input!L187</f>
        <v>4.4830927164345642</v>
      </c>
      <c r="M50" s="106">
        <f>Input!M153-Input!M187</f>
        <v>1.5792202610207517</v>
      </c>
      <c r="N50" s="106">
        <f>Input!N153-Input!N187</f>
        <v>0</v>
      </c>
      <c r="O50" s="106">
        <f>Input!O153-Input!O187</f>
        <v>0</v>
      </c>
      <c r="P50" s="106">
        <f>Input!P153-Input!P187</f>
        <v>0</v>
      </c>
      <c r="Q50" s="106">
        <f>Input!Q153-Input!Q187</f>
        <v>0</v>
      </c>
      <c r="R50" s="106"/>
      <c r="S50" s="106"/>
      <c r="T50" s="106"/>
      <c r="U50" s="106"/>
      <c r="V50" s="106"/>
      <c r="W50" s="106"/>
      <c r="X50" s="106"/>
      <c r="Y50" s="106"/>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row>
    <row r="51" spans="1:60" s="198" customFormat="1" ht="12.75" hidden="1" customHeight="1" outlineLevel="1">
      <c r="A51" s="12"/>
      <c r="B51" s="44"/>
      <c r="C51" s="270" t="str">
        <f>Asset12</f>
        <v>premises</v>
      </c>
      <c r="D51" s="12"/>
      <c r="E51" s="12"/>
      <c r="F51" s="114"/>
      <c r="G51" s="114"/>
      <c r="H51" s="106">
        <f>Input!H154-Input!H188</f>
        <v>-2.0064185163286577E-2</v>
      </c>
      <c r="I51" s="106">
        <f>Input!I154-Input!I188</f>
        <v>0.3504006243378423</v>
      </c>
      <c r="J51" s="106">
        <f>Input!J154-Input!J188</f>
        <v>8.2982026031278369E-2</v>
      </c>
      <c r="K51" s="106">
        <f>Input!K154-Input!K188</f>
        <v>0.13855299403522781</v>
      </c>
      <c r="L51" s="106">
        <f>Input!L154-Input!L188</f>
        <v>6.3726524792831307E-2</v>
      </c>
      <c r="M51" s="106">
        <f>Input!M154-Input!M188</f>
        <v>0.20826140239114516</v>
      </c>
      <c r="N51" s="106">
        <f>Input!N154-Input!N188</f>
        <v>0</v>
      </c>
      <c r="O51" s="106">
        <f>Input!O154-Input!O188</f>
        <v>0</v>
      </c>
      <c r="P51" s="106">
        <f>Input!P154-Input!P188</f>
        <v>0</v>
      </c>
      <c r="Q51" s="106">
        <f>Input!Q154-Input!Q188</f>
        <v>0</v>
      </c>
      <c r="R51" s="106"/>
      <c r="S51" s="106"/>
      <c r="T51" s="106"/>
      <c r="U51" s="106"/>
      <c r="V51" s="106"/>
      <c r="W51" s="106"/>
      <c r="X51" s="106"/>
      <c r="Y51" s="106"/>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row>
    <row r="52" spans="1:60" s="198" customFormat="1" ht="12.75" hidden="1" customHeight="1" outlineLevel="1">
      <c r="A52" s="12"/>
      <c r="B52" s="44"/>
      <c r="C52" s="270" t="str">
        <f>Asset13</f>
        <v>Land</v>
      </c>
      <c r="D52" s="12"/>
      <c r="E52" s="12"/>
      <c r="F52" s="114"/>
      <c r="G52" s="114"/>
      <c r="H52" s="106">
        <f>Input!H155-Input!H189</f>
        <v>0</v>
      </c>
      <c r="I52" s="106">
        <f>Input!I155-Input!I189</f>
        <v>0.191692</v>
      </c>
      <c r="J52" s="106">
        <f>Input!J155-Input!J189</f>
        <v>-0.47399999999999998</v>
      </c>
      <c r="K52" s="106">
        <f>Input!K155-Input!K189</f>
        <v>-0.96799999999999997</v>
      </c>
      <c r="L52" s="106">
        <f>Input!L155-Input!L189</f>
        <v>-2.1102717126026054</v>
      </c>
      <c r="M52" s="106">
        <f>Input!M155-Input!M189</f>
        <v>0</v>
      </c>
      <c r="N52" s="106">
        <f>Input!N155-Input!N189</f>
        <v>0</v>
      </c>
      <c r="O52" s="106">
        <f>Input!O155-Input!O189</f>
        <v>0</v>
      </c>
      <c r="P52" s="106">
        <f>Input!P155-Input!P189</f>
        <v>0</v>
      </c>
      <c r="Q52" s="106">
        <f>Input!Q155-Input!Q189</f>
        <v>0</v>
      </c>
      <c r="R52" s="106"/>
      <c r="S52" s="106"/>
      <c r="T52" s="106"/>
      <c r="U52" s="106"/>
      <c r="V52" s="106"/>
      <c r="W52" s="106"/>
      <c r="X52" s="106"/>
      <c r="Y52" s="106"/>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row>
    <row r="53" spans="1:60" s="198" customFormat="1" ht="12.75" hidden="1" customHeight="1" outlineLevel="1">
      <c r="A53" s="12"/>
      <c r="B53" s="44"/>
      <c r="C53" s="270" t="str">
        <f>Asset14</f>
        <v>Easements</v>
      </c>
      <c r="D53" s="12"/>
      <c r="E53" s="12"/>
      <c r="F53" s="114"/>
      <c r="G53" s="114"/>
      <c r="H53" s="106">
        <f>Input!H156-Input!H190</f>
        <v>0</v>
      </c>
      <c r="I53" s="106">
        <f>Input!I156-Input!I190</f>
        <v>0</v>
      </c>
      <c r="J53" s="106">
        <f>Input!J156-Input!J190</f>
        <v>0</v>
      </c>
      <c r="K53" s="106">
        <f>Input!K156-Input!K190</f>
        <v>0</v>
      </c>
      <c r="L53" s="106">
        <f>Input!L156-Input!L190</f>
        <v>0</v>
      </c>
      <c r="M53" s="106">
        <f>Input!M156-Input!M190</f>
        <v>0</v>
      </c>
      <c r="N53" s="106">
        <f>Input!N156-Input!N190</f>
        <v>0</v>
      </c>
      <c r="O53" s="106">
        <f>Input!O156-Input!O190</f>
        <v>0</v>
      </c>
      <c r="P53" s="106">
        <f>Input!P156-Input!P190</f>
        <v>0</v>
      </c>
      <c r="Q53" s="106">
        <f>Input!Q156-Input!Q190</f>
        <v>0</v>
      </c>
      <c r="R53" s="106"/>
      <c r="S53" s="106"/>
      <c r="T53" s="106"/>
      <c r="U53" s="106"/>
      <c r="V53" s="106"/>
      <c r="W53" s="106"/>
      <c r="X53" s="106"/>
      <c r="Y53" s="106"/>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row>
    <row r="54" spans="1:60" s="198" customFormat="1" ht="12.75" hidden="1" customHeight="1" outlineLevel="1">
      <c r="A54" s="12"/>
      <c r="B54" s="44"/>
      <c r="C54" s="270">
        <f>Asset15</f>
        <v>0</v>
      </c>
      <c r="D54" s="12"/>
      <c r="E54" s="12"/>
      <c r="F54" s="114"/>
      <c r="G54" s="114"/>
      <c r="H54" s="106">
        <f>Input!H157-Input!H191</f>
        <v>0</v>
      </c>
      <c r="I54" s="106">
        <f>Input!I157-Input!I191</f>
        <v>0</v>
      </c>
      <c r="J54" s="106">
        <f>Input!J157-Input!J191</f>
        <v>0</v>
      </c>
      <c r="K54" s="106">
        <f>Input!K157-Input!K191</f>
        <v>0</v>
      </c>
      <c r="L54" s="106">
        <f>Input!L157-Input!L191</f>
        <v>0</v>
      </c>
      <c r="M54" s="106">
        <f>Input!M157-Input!M191</f>
        <v>0</v>
      </c>
      <c r="N54" s="106">
        <f>Input!N157-Input!N191</f>
        <v>0</v>
      </c>
      <c r="O54" s="106">
        <f>Input!O157-Input!O191</f>
        <v>0</v>
      </c>
      <c r="P54" s="106">
        <f>Input!P157-Input!P191</f>
        <v>0</v>
      </c>
      <c r="Q54" s="106">
        <f>Input!Q157-Input!Q191</f>
        <v>0</v>
      </c>
      <c r="R54" s="106"/>
      <c r="S54" s="106"/>
      <c r="T54" s="106"/>
      <c r="U54" s="106"/>
      <c r="V54" s="106"/>
      <c r="W54" s="106"/>
      <c r="X54" s="106"/>
      <c r="Y54" s="106"/>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row>
    <row r="55" spans="1:60" s="198" customFormat="1" ht="12.75" hidden="1" customHeight="1" outlineLevel="1">
      <c r="A55" s="12"/>
      <c r="B55" s="44"/>
      <c r="C55" s="270">
        <f>Asset16</f>
        <v>0</v>
      </c>
      <c r="D55" s="12"/>
      <c r="E55" s="12"/>
      <c r="F55" s="114"/>
      <c r="G55" s="114"/>
      <c r="H55" s="106">
        <f>Input!H158-Input!H192</f>
        <v>0</v>
      </c>
      <c r="I55" s="106">
        <f>Input!I158-Input!I192</f>
        <v>0</v>
      </c>
      <c r="J55" s="106">
        <f>Input!J158-Input!J192</f>
        <v>0</v>
      </c>
      <c r="K55" s="106">
        <f>Input!K158-Input!K192</f>
        <v>0</v>
      </c>
      <c r="L55" s="106">
        <f>Input!L158-Input!L192</f>
        <v>0</v>
      </c>
      <c r="M55" s="106">
        <f>Input!M158-Input!M192</f>
        <v>0</v>
      </c>
      <c r="N55" s="106">
        <f>Input!N158-Input!N192</f>
        <v>0</v>
      </c>
      <c r="O55" s="106">
        <f>Input!O158-Input!O192</f>
        <v>0</v>
      </c>
      <c r="P55" s="106">
        <f>Input!P158-Input!P192</f>
        <v>0</v>
      </c>
      <c r="Q55" s="106">
        <f>Input!Q158-Input!Q192</f>
        <v>0</v>
      </c>
      <c r="R55" s="106"/>
      <c r="S55" s="106"/>
      <c r="T55" s="106"/>
      <c r="U55" s="106"/>
      <c r="V55" s="106"/>
      <c r="W55" s="106"/>
      <c r="X55" s="106"/>
      <c r="Y55" s="106"/>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row>
    <row r="56" spans="1:60" s="198" customFormat="1" ht="12.75" hidden="1" customHeight="1" outlineLevel="1">
      <c r="A56" s="12"/>
      <c r="B56" s="44"/>
      <c r="C56" s="270">
        <f>Asset17</f>
        <v>0</v>
      </c>
      <c r="D56" s="12"/>
      <c r="E56" s="12"/>
      <c r="F56" s="114"/>
      <c r="G56" s="114"/>
      <c r="H56" s="106">
        <f>Input!H159-Input!H193</f>
        <v>0</v>
      </c>
      <c r="I56" s="106">
        <f>Input!I159-Input!I193</f>
        <v>0</v>
      </c>
      <c r="J56" s="106">
        <f>Input!J159-Input!J193</f>
        <v>0</v>
      </c>
      <c r="K56" s="106">
        <f>Input!K159-Input!K193</f>
        <v>0</v>
      </c>
      <c r="L56" s="106">
        <f>Input!L159-Input!L193</f>
        <v>0</v>
      </c>
      <c r="M56" s="106">
        <f>Input!M159-Input!M193</f>
        <v>0</v>
      </c>
      <c r="N56" s="106">
        <f>Input!N159-Input!N193</f>
        <v>0</v>
      </c>
      <c r="O56" s="106">
        <f>Input!O159-Input!O193</f>
        <v>0</v>
      </c>
      <c r="P56" s="106">
        <f>Input!P159-Input!P193</f>
        <v>0</v>
      </c>
      <c r="Q56" s="106">
        <f>Input!Q159-Input!Q193</f>
        <v>0</v>
      </c>
      <c r="R56" s="106"/>
      <c r="S56" s="106"/>
      <c r="T56" s="106"/>
      <c r="U56" s="106"/>
      <c r="V56" s="106"/>
      <c r="W56" s="106"/>
      <c r="X56" s="106"/>
      <c r="Y56" s="106"/>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row>
    <row r="57" spans="1:60" s="198" customFormat="1" ht="12.75" hidden="1" customHeight="1" outlineLevel="1">
      <c r="A57" s="12"/>
      <c r="B57" s="44"/>
      <c r="C57" s="270">
        <f>Asset18</f>
        <v>0</v>
      </c>
      <c r="D57" s="12"/>
      <c r="E57" s="12"/>
      <c r="F57" s="114"/>
      <c r="G57" s="114"/>
      <c r="H57" s="106">
        <f>Input!H160-Input!H194</f>
        <v>0</v>
      </c>
      <c r="I57" s="106">
        <f>Input!I160-Input!I194</f>
        <v>0</v>
      </c>
      <c r="J57" s="106">
        <f>Input!J160-Input!J194</f>
        <v>0</v>
      </c>
      <c r="K57" s="106">
        <f>Input!K160-Input!K194</f>
        <v>0</v>
      </c>
      <c r="L57" s="106">
        <f>Input!L160-Input!L194</f>
        <v>0</v>
      </c>
      <c r="M57" s="106">
        <f>Input!M160-Input!M194</f>
        <v>0</v>
      </c>
      <c r="N57" s="106">
        <f>Input!N160-Input!N194</f>
        <v>0</v>
      </c>
      <c r="O57" s="106">
        <f>Input!O160-Input!O194</f>
        <v>0</v>
      </c>
      <c r="P57" s="106">
        <f>Input!P160-Input!P194</f>
        <v>0</v>
      </c>
      <c r="Q57" s="106">
        <f>Input!Q160-Input!Q194</f>
        <v>0</v>
      </c>
      <c r="R57" s="106"/>
      <c r="S57" s="106"/>
      <c r="T57" s="106"/>
      <c r="U57" s="106"/>
      <c r="V57" s="106"/>
      <c r="W57" s="106"/>
      <c r="X57" s="106"/>
      <c r="Y57" s="106"/>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row>
    <row r="58" spans="1:60" s="198" customFormat="1" ht="12.75" hidden="1" customHeight="1" outlineLevel="1">
      <c r="A58" s="12"/>
      <c r="B58" s="44"/>
      <c r="C58" s="270">
        <f>Asset19</f>
        <v>0</v>
      </c>
      <c r="D58" s="12"/>
      <c r="E58" s="12"/>
      <c r="F58" s="114"/>
      <c r="G58" s="114"/>
      <c r="H58" s="106">
        <f>Input!H161-Input!H195</f>
        <v>0</v>
      </c>
      <c r="I58" s="106">
        <f>Input!I161-Input!I195</f>
        <v>0</v>
      </c>
      <c r="J58" s="106">
        <f>Input!J161-Input!J195</f>
        <v>0</v>
      </c>
      <c r="K58" s="106">
        <f>Input!K161-Input!K195</f>
        <v>0</v>
      </c>
      <c r="L58" s="106">
        <f>Input!L161-Input!L195</f>
        <v>0</v>
      </c>
      <c r="M58" s="106">
        <f>Input!M161-Input!M195</f>
        <v>0</v>
      </c>
      <c r="N58" s="106">
        <f>Input!N161-Input!N195</f>
        <v>0</v>
      </c>
      <c r="O58" s="106">
        <f>Input!O161-Input!O195</f>
        <v>0</v>
      </c>
      <c r="P58" s="106">
        <f>Input!P161-Input!P195</f>
        <v>0</v>
      </c>
      <c r="Q58" s="106">
        <f>Input!Q161-Input!Q195</f>
        <v>0</v>
      </c>
      <c r="R58" s="106"/>
      <c r="S58" s="106"/>
      <c r="T58" s="106"/>
      <c r="U58" s="106"/>
      <c r="V58" s="106"/>
      <c r="W58" s="106"/>
      <c r="X58" s="106"/>
      <c r="Y58" s="106"/>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row>
    <row r="59" spans="1:60" s="198" customFormat="1" ht="12.75" hidden="1" customHeight="1" outlineLevel="1">
      <c r="A59" s="12"/>
      <c r="B59" s="44"/>
      <c r="C59" s="270">
        <f>Asset20</f>
        <v>0</v>
      </c>
      <c r="D59" s="12"/>
      <c r="E59" s="12"/>
      <c r="F59" s="114"/>
      <c r="G59" s="114"/>
      <c r="H59" s="106">
        <f>Input!H162-Input!H196</f>
        <v>0</v>
      </c>
      <c r="I59" s="106">
        <f>Input!I162-Input!I196</f>
        <v>0</v>
      </c>
      <c r="J59" s="106">
        <f>Input!J162-Input!J196</f>
        <v>0</v>
      </c>
      <c r="K59" s="106">
        <f>Input!K162-Input!K196</f>
        <v>0</v>
      </c>
      <c r="L59" s="106">
        <f>Input!L162-Input!L196</f>
        <v>0</v>
      </c>
      <c r="M59" s="106">
        <f>Input!M162-Input!M196</f>
        <v>0</v>
      </c>
      <c r="N59" s="106">
        <f>Input!N162-Input!N196</f>
        <v>0</v>
      </c>
      <c r="O59" s="106">
        <f>Input!O162-Input!O196</f>
        <v>0</v>
      </c>
      <c r="P59" s="106">
        <f>Input!P162-Input!P196</f>
        <v>0</v>
      </c>
      <c r="Q59" s="106">
        <f>Input!Q162-Input!Q196</f>
        <v>0</v>
      </c>
      <c r="R59" s="106"/>
      <c r="S59" s="106"/>
      <c r="T59" s="106"/>
      <c r="U59" s="106"/>
      <c r="V59" s="106"/>
      <c r="W59" s="106"/>
      <c r="X59" s="106"/>
      <c r="Y59" s="106"/>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row>
    <row r="60" spans="1:60" s="198" customFormat="1" ht="12.75" hidden="1" customHeight="1" outlineLevel="1">
      <c r="A60" s="12"/>
      <c r="B60" s="44"/>
      <c r="C60" s="270">
        <f>Asset21</f>
        <v>0</v>
      </c>
      <c r="D60" s="12"/>
      <c r="E60" s="12"/>
      <c r="F60" s="114"/>
      <c r="G60" s="114"/>
      <c r="H60" s="106">
        <f>Input!H163-Input!H197</f>
        <v>0</v>
      </c>
      <c r="I60" s="106">
        <f>Input!I163-Input!I197</f>
        <v>0</v>
      </c>
      <c r="J60" s="106">
        <f>Input!J163-Input!J197</f>
        <v>0</v>
      </c>
      <c r="K60" s="106">
        <f>Input!K163-Input!K197</f>
        <v>0</v>
      </c>
      <c r="L60" s="106">
        <f>Input!L163-Input!L197</f>
        <v>0</v>
      </c>
      <c r="M60" s="106">
        <f>Input!M163-Input!M197</f>
        <v>0</v>
      </c>
      <c r="N60" s="106">
        <f>Input!N163-Input!N197</f>
        <v>0</v>
      </c>
      <c r="O60" s="106">
        <f>Input!O163-Input!O197</f>
        <v>0</v>
      </c>
      <c r="P60" s="106">
        <f>Input!P163-Input!P197</f>
        <v>0</v>
      </c>
      <c r="Q60" s="106">
        <f>Input!Q163-Input!Q197</f>
        <v>0</v>
      </c>
      <c r="R60" s="106"/>
      <c r="S60" s="106"/>
      <c r="T60" s="106"/>
      <c r="U60" s="106"/>
      <c r="V60" s="106"/>
      <c r="W60" s="106"/>
      <c r="X60" s="106"/>
      <c r="Y60" s="106"/>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row>
    <row r="61" spans="1:60" s="198" customFormat="1" ht="12.75" hidden="1" customHeight="1" outlineLevel="1">
      <c r="A61" s="12"/>
      <c r="B61" s="44"/>
      <c r="C61" s="270">
        <f>Asset22</f>
        <v>0</v>
      </c>
      <c r="D61" s="12"/>
      <c r="E61" s="12"/>
      <c r="F61" s="114"/>
      <c r="G61" s="114"/>
      <c r="H61" s="106">
        <f>Input!H164-Input!H198</f>
        <v>0</v>
      </c>
      <c r="I61" s="106">
        <f>Input!I164-Input!I198</f>
        <v>0</v>
      </c>
      <c r="J61" s="106">
        <f>Input!J164-Input!J198</f>
        <v>0</v>
      </c>
      <c r="K61" s="106">
        <f>Input!K164-Input!K198</f>
        <v>0</v>
      </c>
      <c r="L61" s="106">
        <f>Input!L164-Input!L198</f>
        <v>0</v>
      </c>
      <c r="M61" s="106">
        <f>Input!M164-Input!M198</f>
        <v>0</v>
      </c>
      <c r="N61" s="106">
        <f>Input!N164-Input!N198</f>
        <v>0</v>
      </c>
      <c r="O61" s="106">
        <f>Input!O164-Input!O198</f>
        <v>0</v>
      </c>
      <c r="P61" s="106">
        <f>Input!P164-Input!P198</f>
        <v>0</v>
      </c>
      <c r="Q61" s="106">
        <f>Input!Q164-Input!Q198</f>
        <v>0</v>
      </c>
      <c r="R61" s="106"/>
      <c r="S61" s="106"/>
      <c r="T61" s="106"/>
      <c r="U61" s="106"/>
      <c r="V61" s="106"/>
      <c r="W61" s="106"/>
      <c r="X61" s="106"/>
      <c r="Y61" s="106"/>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row>
    <row r="62" spans="1:60" s="198" customFormat="1" ht="12.75" hidden="1" customHeight="1" outlineLevel="1">
      <c r="A62" s="12"/>
      <c r="B62" s="44"/>
      <c r="C62" s="270">
        <f>Asset23</f>
        <v>0</v>
      </c>
      <c r="D62" s="12"/>
      <c r="E62" s="12"/>
      <c r="F62" s="114"/>
      <c r="G62" s="114"/>
      <c r="H62" s="106">
        <f>Input!H165-Input!H199</f>
        <v>0</v>
      </c>
      <c r="I62" s="106">
        <f>Input!I165-Input!I199</f>
        <v>0</v>
      </c>
      <c r="J62" s="106">
        <f>Input!J165-Input!J199</f>
        <v>0</v>
      </c>
      <c r="K62" s="106">
        <f>Input!K165-Input!K199</f>
        <v>0</v>
      </c>
      <c r="L62" s="106">
        <f>Input!L165-Input!L199</f>
        <v>0</v>
      </c>
      <c r="M62" s="106">
        <f>Input!M165-Input!M199</f>
        <v>0</v>
      </c>
      <c r="N62" s="106">
        <f>Input!N165-Input!N199</f>
        <v>0</v>
      </c>
      <c r="O62" s="106">
        <f>Input!O165-Input!O199</f>
        <v>0</v>
      </c>
      <c r="P62" s="106">
        <f>Input!P165-Input!P199</f>
        <v>0</v>
      </c>
      <c r="Q62" s="106">
        <f>Input!Q165-Input!Q199</f>
        <v>0</v>
      </c>
      <c r="R62" s="106"/>
      <c r="S62" s="106"/>
      <c r="T62" s="106"/>
      <c r="U62" s="106"/>
      <c r="V62" s="106"/>
      <c r="W62" s="106"/>
      <c r="X62" s="106"/>
      <c r="Y62" s="106"/>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row>
    <row r="63" spans="1:60" s="198" customFormat="1" ht="12.75" hidden="1" customHeight="1" outlineLevel="1">
      <c r="A63" s="12"/>
      <c r="B63" s="44"/>
      <c r="C63" s="270">
        <f>Asset24</f>
        <v>0</v>
      </c>
      <c r="D63" s="12"/>
      <c r="E63" s="12"/>
      <c r="F63" s="114"/>
      <c r="G63" s="114"/>
      <c r="H63" s="106">
        <f>Input!H166-Input!H200</f>
        <v>0</v>
      </c>
      <c r="I63" s="106">
        <f>Input!I166-Input!I200</f>
        <v>0</v>
      </c>
      <c r="J63" s="106">
        <f>Input!J166-Input!J200</f>
        <v>0</v>
      </c>
      <c r="K63" s="106">
        <f>Input!K166-Input!K200</f>
        <v>0</v>
      </c>
      <c r="L63" s="106">
        <f>Input!L166-Input!L200</f>
        <v>0</v>
      </c>
      <c r="M63" s="106">
        <f>Input!M166-Input!M200</f>
        <v>0</v>
      </c>
      <c r="N63" s="106">
        <f>Input!N166-Input!N200</f>
        <v>0</v>
      </c>
      <c r="O63" s="106">
        <f>Input!O166-Input!O200</f>
        <v>0</v>
      </c>
      <c r="P63" s="106">
        <f>Input!P166-Input!P200</f>
        <v>0</v>
      </c>
      <c r="Q63" s="106">
        <f>Input!Q166-Input!Q200</f>
        <v>0</v>
      </c>
      <c r="R63" s="106"/>
      <c r="S63" s="106"/>
      <c r="T63" s="106"/>
      <c r="U63" s="106"/>
      <c r="V63" s="106"/>
      <c r="W63" s="106"/>
      <c r="X63" s="106"/>
      <c r="Y63" s="106"/>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row>
    <row r="64" spans="1:60" s="198" customFormat="1" ht="12.75" hidden="1" customHeight="1" outlineLevel="1">
      <c r="A64" s="12"/>
      <c r="B64" s="44"/>
      <c r="C64" s="270">
        <f>Asset25</f>
        <v>0</v>
      </c>
      <c r="D64" s="12"/>
      <c r="E64" s="12"/>
      <c r="F64" s="114"/>
      <c r="G64" s="114"/>
      <c r="H64" s="106">
        <f>Input!H167-Input!H201</f>
        <v>0</v>
      </c>
      <c r="I64" s="106">
        <f>Input!I167-Input!I201</f>
        <v>0</v>
      </c>
      <c r="J64" s="106">
        <f>Input!J167-Input!J201</f>
        <v>0</v>
      </c>
      <c r="K64" s="106">
        <f>Input!K167-Input!K201</f>
        <v>0</v>
      </c>
      <c r="L64" s="106">
        <f>Input!L167-Input!L201</f>
        <v>0</v>
      </c>
      <c r="M64" s="106">
        <f>Input!M167-Input!M201</f>
        <v>0</v>
      </c>
      <c r="N64" s="106">
        <f>Input!N167-Input!N201</f>
        <v>0</v>
      </c>
      <c r="O64" s="106">
        <f>Input!O167-Input!O201</f>
        <v>0</v>
      </c>
      <c r="P64" s="106">
        <f>Input!P167-Input!P201</f>
        <v>0</v>
      </c>
      <c r="Q64" s="106">
        <f>Input!Q167-Input!Q201</f>
        <v>0</v>
      </c>
      <c r="R64" s="106"/>
      <c r="S64" s="106"/>
      <c r="T64" s="106"/>
      <c r="U64" s="106"/>
      <c r="V64" s="106"/>
      <c r="W64" s="106"/>
      <c r="X64" s="106"/>
      <c r="Y64" s="106"/>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row>
    <row r="65" spans="1:60" s="198" customFormat="1" ht="12.75" hidden="1" customHeight="1" outlineLevel="1">
      <c r="A65" s="12"/>
      <c r="B65" s="44"/>
      <c r="C65" s="270">
        <f>Asset26</f>
        <v>0</v>
      </c>
      <c r="D65" s="12"/>
      <c r="E65" s="12"/>
      <c r="F65" s="114"/>
      <c r="G65" s="114"/>
      <c r="H65" s="106">
        <f>Input!H168-Input!H202</f>
        <v>0</v>
      </c>
      <c r="I65" s="106">
        <f>Input!I168-Input!I202</f>
        <v>0</v>
      </c>
      <c r="J65" s="106">
        <f>Input!J168-Input!J202</f>
        <v>0</v>
      </c>
      <c r="K65" s="106">
        <f>Input!K168-Input!K202</f>
        <v>0</v>
      </c>
      <c r="L65" s="106">
        <f>Input!L168-Input!L202</f>
        <v>0</v>
      </c>
      <c r="M65" s="106">
        <f>Input!M168-Input!M202</f>
        <v>0</v>
      </c>
      <c r="N65" s="106">
        <f>Input!N168-Input!N202</f>
        <v>0</v>
      </c>
      <c r="O65" s="106">
        <f>Input!O168-Input!O202</f>
        <v>0</v>
      </c>
      <c r="P65" s="106">
        <f>Input!P168-Input!P202</f>
        <v>0</v>
      </c>
      <c r="Q65" s="106">
        <f>Input!Q168-Input!Q202</f>
        <v>0</v>
      </c>
      <c r="R65" s="106"/>
      <c r="S65" s="106"/>
      <c r="T65" s="106"/>
      <c r="U65" s="106"/>
      <c r="V65" s="106"/>
      <c r="W65" s="106"/>
      <c r="X65" s="106"/>
      <c r="Y65" s="106"/>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row>
    <row r="66" spans="1:60" s="198" customFormat="1" ht="12.75" hidden="1" customHeight="1" outlineLevel="1">
      <c r="A66" s="12"/>
      <c r="B66" s="44"/>
      <c r="C66" s="270">
        <f>Asset27</f>
        <v>0</v>
      </c>
      <c r="D66" s="12"/>
      <c r="E66" s="12"/>
      <c r="F66" s="114"/>
      <c r="G66" s="114"/>
      <c r="H66" s="106">
        <f>Input!H169-Input!H203</f>
        <v>0</v>
      </c>
      <c r="I66" s="106">
        <f>Input!I169-Input!I203</f>
        <v>0</v>
      </c>
      <c r="J66" s="106">
        <f>Input!J169-Input!J203</f>
        <v>0</v>
      </c>
      <c r="K66" s="106">
        <f>Input!K169-Input!K203</f>
        <v>0</v>
      </c>
      <c r="L66" s="106">
        <f>Input!L169-Input!L203</f>
        <v>0</v>
      </c>
      <c r="M66" s="106">
        <f>Input!M169-Input!M203</f>
        <v>0</v>
      </c>
      <c r="N66" s="106">
        <f>Input!N169-Input!N203</f>
        <v>0</v>
      </c>
      <c r="O66" s="106">
        <f>Input!O169-Input!O203</f>
        <v>0</v>
      </c>
      <c r="P66" s="106">
        <f>Input!P169-Input!P203</f>
        <v>0</v>
      </c>
      <c r="Q66" s="106">
        <f>Input!Q169-Input!Q203</f>
        <v>0</v>
      </c>
      <c r="R66" s="106"/>
      <c r="S66" s="106"/>
      <c r="T66" s="106"/>
      <c r="U66" s="106"/>
      <c r="V66" s="106"/>
      <c r="W66" s="106"/>
      <c r="X66" s="106"/>
      <c r="Y66" s="106"/>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row>
    <row r="67" spans="1:60" s="198" customFormat="1" ht="12.75" hidden="1" customHeight="1" outlineLevel="1">
      <c r="A67" s="12"/>
      <c r="B67" s="44"/>
      <c r="C67" s="270">
        <f>Asset28</f>
        <v>0</v>
      </c>
      <c r="D67" s="12"/>
      <c r="E67" s="12"/>
      <c r="F67" s="114"/>
      <c r="G67" s="114"/>
      <c r="H67" s="106">
        <f>Input!H170-Input!H204</f>
        <v>0</v>
      </c>
      <c r="I67" s="106">
        <f>Input!I170-Input!I204</f>
        <v>0</v>
      </c>
      <c r="J67" s="106">
        <f>Input!J170-Input!J204</f>
        <v>0</v>
      </c>
      <c r="K67" s="106">
        <f>Input!K170-Input!K204</f>
        <v>0</v>
      </c>
      <c r="L67" s="106">
        <f>Input!L170-Input!L204</f>
        <v>0</v>
      </c>
      <c r="M67" s="106">
        <f>Input!M170-Input!M204</f>
        <v>0</v>
      </c>
      <c r="N67" s="106">
        <f>Input!N170-Input!N204</f>
        <v>0</v>
      </c>
      <c r="O67" s="106">
        <f>Input!O170-Input!O204</f>
        <v>0</v>
      </c>
      <c r="P67" s="106">
        <f>Input!P170-Input!P204</f>
        <v>0</v>
      </c>
      <c r="Q67" s="106">
        <f>Input!Q170-Input!Q204</f>
        <v>0</v>
      </c>
      <c r="R67" s="106"/>
      <c r="S67" s="106"/>
      <c r="T67" s="106"/>
      <c r="U67" s="106"/>
      <c r="V67" s="106"/>
      <c r="W67" s="106"/>
      <c r="X67" s="106"/>
      <c r="Y67" s="106"/>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row>
    <row r="68" spans="1:60" s="198" customFormat="1" ht="12.75" hidden="1" customHeight="1" outlineLevel="1">
      <c r="A68" s="12"/>
      <c r="B68" s="44"/>
      <c r="C68" s="270">
        <f>Asset29</f>
        <v>0</v>
      </c>
      <c r="D68" s="12"/>
      <c r="E68" s="12"/>
      <c r="F68" s="114"/>
      <c r="G68" s="114"/>
      <c r="H68" s="106">
        <f>Input!H171-Input!H205</f>
        <v>0</v>
      </c>
      <c r="I68" s="106">
        <f>Input!I171-Input!I205</f>
        <v>0</v>
      </c>
      <c r="J68" s="106">
        <f>Input!J171-Input!J205</f>
        <v>0</v>
      </c>
      <c r="K68" s="106">
        <f>Input!K171-Input!K205</f>
        <v>0</v>
      </c>
      <c r="L68" s="106">
        <f>Input!L171-Input!L205</f>
        <v>0</v>
      </c>
      <c r="M68" s="106">
        <f>Input!M171-Input!M205</f>
        <v>0</v>
      </c>
      <c r="N68" s="106">
        <f>Input!N171-Input!N205</f>
        <v>0</v>
      </c>
      <c r="O68" s="106">
        <f>Input!O171-Input!O205</f>
        <v>0</v>
      </c>
      <c r="P68" s="106">
        <f>Input!P171-Input!P205</f>
        <v>0</v>
      </c>
      <c r="Q68" s="106">
        <f>Input!Q171-Input!Q205</f>
        <v>0</v>
      </c>
      <c r="R68" s="106"/>
      <c r="S68" s="106"/>
      <c r="T68" s="106"/>
      <c r="U68" s="106"/>
      <c r="V68" s="106"/>
      <c r="W68" s="106"/>
      <c r="X68" s="106"/>
      <c r="Y68" s="106"/>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row>
    <row r="69" spans="1:60" s="198" customFormat="1" ht="12.75" hidden="1" customHeight="1" outlineLevel="1">
      <c r="A69" s="12"/>
      <c r="B69" s="44"/>
      <c r="C69" s="270">
        <f>Asset30</f>
        <v>0</v>
      </c>
      <c r="D69" s="12"/>
      <c r="E69" s="12"/>
      <c r="F69" s="114"/>
      <c r="G69" s="114"/>
      <c r="H69" s="106">
        <f>Input!H172-Input!H206</f>
        <v>0</v>
      </c>
      <c r="I69" s="106">
        <f>Input!I172-Input!I206</f>
        <v>0</v>
      </c>
      <c r="J69" s="106">
        <f>Input!J172-Input!J206</f>
        <v>0</v>
      </c>
      <c r="K69" s="106">
        <f>Input!K172-Input!K206</f>
        <v>0</v>
      </c>
      <c r="L69" s="106">
        <f>Input!L172-Input!L206</f>
        <v>0</v>
      </c>
      <c r="M69" s="106">
        <f>Input!M172-Input!M206</f>
        <v>0</v>
      </c>
      <c r="N69" s="106">
        <f>Input!N172-Input!N206</f>
        <v>0</v>
      </c>
      <c r="O69" s="106">
        <f>Input!O172-Input!O206</f>
        <v>0</v>
      </c>
      <c r="P69" s="106">
        <f>Input!P172-Input!P206</f>
        <v>0</v>
      </c>
      <c r="Q69" s="106">
        <f>Input!Q172-Input!Q206</f>
        <v>0</v>
      </c>
      <c r="R69" s="106"/>
      <c r="S69" s="106"/>
      <c r="T69" s="106"/>
      <c r="U69" s="106"/>
      <c r="V69" s="106"/>
      <c r="W69" s="106"/>
      <c r="X69" s="106"/>
      <c r="Y69" s="106"/>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row>
    <row r="70" spans="1:60" s="198" customFormat="1" collapsed="1">
      <c r="A70" s="12"/>
      <c r="B70" s="17"/>
      <c r="C70" s="12"/>
      <c r="D70" s="12"/>
      <c r="E70" s="12"/>
      <c r="F70" s="114"/>
      <c r="G70" s="114"/>
      <c r="H70" s="106"/>
      <c r="I70" s="106"/>
      <c r="J70" s="106"/>
      <c r="K70" s="106"/>
      <c r="L70" s="106"/>
      <c r="M70" s="106"/>
      <c r="N70" s="106"/>
      <c r="O70" s="106"/>
      <c r="P70" s="106"/>
      <c r="Q70" s="106"/>
      <c r="R70" s="106"/>
      <c r="S70" s="106"/>
      <c r="T70" s="106"/>
      <c r="U70" s="106"/>
      <c r="V70" s="106"/>
      <c r="W70" s="106"/>
      <c r="X70" s="106"/>
      <c r="Y70" s="106"/>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row>
    <row r="71" spans="1:60" s="198" customFormat="1">
      <c r="A71" s="9"/>
      <c r="B71" s="9" t="s">
        <v>69</v>
      </c>
      <c r="C71" s="9"/>
      <c r="D71" s="9"/>
      <c r="E71" s="9"/>
      <c r="F71" s="23"/>
      <c r="G71" s="23"/>
      <c r="H71" s="118">
        <f t="shared" ref="H71:Q71" si="3">H84+H97+H110+H123+H136+H149+H162+H175+H188+H201+H214+H227+H240+H253+H266+H279+H292+H305+H318+H331+H344+H357+H370+H383+H396+H409+H422+H435+H448+H461</f>
        <v>-69.259939700568495</v>
      </c>
      <c r="I71" s="118">
        <f t="shared" si="3"/>
        <v>-71.318385346265615</v>
      </c>
      <c r="J71" s="118">
        <f t="shared" si="3"/>
        <v>-76.931512643862931</v>
      </c>
      <c r="K71" s="118">
        <f t="shared" si="3"/>
        <v>-82.256636679139476</v>
      </c>
      <c r="L71" s="118">
        <f t="shared" si="3"/>
        <v>-88.222119351145082</v>
      </c>
      <c r="M71" s="118">
        <f t="shared" si="3"/>
        <v>-93.622262535778958</v>
      </c>
      <c r="N71" s="118">
        <f t="shared" si="3"/>
        <v>0</v>
      </c>
      <c r="O71" s="118">
        <f t="shared" si="3"/>
        <v>0</v>
      </c>
      <c r="P71" s="118">
        <f t="shared" si="3"/>
        <v>0</v>
      </c>
      <c r="Q71" s="118">
        <f t="shared" si="3"/>
        <v>0</v>
      </c>
      <c r="R71" s="316"/>
      <c r="S71" s="199"/>
      <c r="T71" s="199"/>
      <c r="U71" s="199"/>
      <c r="V71" s="199"/>
      <c r="W71" s="199"/>
      <c r="X71" s="199"/>
      <c r="Y71" s="199"/>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row>
    <row r="72" spans="1:60" s="198" customFormat="1" hidden="1" outlineLevel="2">
      <c r="A72" s="9"/>
      <c r="B72" s="272" t="str">
        <f>Asset1</f>
        <v>Secondary</v>
      </c>
      <c r="C72" s="31"/>
      <c r="D72" s="32" t="s">
        <v>66</v>
      </c>
      <c r="E72" s="31"/>
      <c r="F72" s="31"/>
      <c r="G72" s="31"/>
      <c r="H72" s="68">
        <f>IF(H$3&gt;A1taxremlife,A1taxvalue-SUM($F72:F72),IF(A1taxremlife="N/A","n/a",A1taxvalue/A1taxremlife))</f>
        <v>6.4673264989281778</v>
      </c>
      <c r="I72" s="68">
        <f>IF(I$3&gt;A1taxremlife,A1taxvalue-SUM($F72:H72),IF(A1taxremlife="N/A","n/a",A1taxvalue/A1taxremlife))</f>
        <v>6.4673264989281778</v>
      </c>
      <c r="J72" s="68">
        <f>IF(J$3&gt;A1taxremlife,A1taxvalue-SUM($F72:I72),IF(A1taxremlife="N/A","n/a",A1taxvalue/A1taxremlife))</f>
        <v>6.4673264989281778</v>
      </c>
      <c r="K72" s="68">
        <f>IF(K$3&gt;A1taxremlife,A1taxvalue-SUM($F72:J72),IF(A1taxremlife="N/A","n/a",A1taxvalue/A1taxremlife))</f>
        <v>6.4673264989281778</v>
      </c>
      <c r="L72" s="68">
        <f>IF(L$3&gt;A1taxremlife,A1taxvalue-SUM($F72:K72),IF(A1taxremlife="N/A","n/a",A1taxvalue/A1taxremlife))</f>
        <v>6.4673264989281778</v>
      </c>
      <c r="M72" s="68">
        <f>IF(M$3&gt;A1taxremlife,A1taxvalue-SUM($F72:L72),IF(A1taxremlife="N/A","n/a",A1taxvalue/A1taxremlife))</f>
        <v>6.4673264989281778</v>
      </c>
      <c r="N72" s="68">
        <f>IF(N$3&gt;A1taxremlife,A1taxvalue-SUM($F72:M72),IF(A1taxremlife="N/A","n/a",A1taxvalue/A1taxremlife))</f>
        <v>6.4673264989281778</v>
      </c>
      <c r="O72" s="68">
        <f>IF(O$3&gt;A1taxremlife,A1taxvalue-SUM($F72:N72),IF(A1taxremlife="N/A","n/a",A1taxvalue/A1taxremlife))</f>
        <v>6.4673264989281778</v>
      </c>
      <c r="P72" s="68">
        <f>IF(P$3&gt;A1taxremlife,A1taxvalue-SUM($F72:O72),IF(A1taxremlife="N/A","n/a",A1taxvalue/A1taxremlife))</f>
        <v>6.4673264989281778</v>
      </c>
      <c r="Q72" s="68">
        <f>IF(Q$3&gt;A1taxremlife,A1taxvalue-SUM($F72:P72),IF(A1taxremlife="N/A","n/a",A1taxvalue/A1taxremlife))</f>
        <v>6.4673264989281778</v>
      </c>
      <c r="R72" s="68"/>
      <c r="S72" s="103"/>
      <c r="T72" s="103"/>
      <c r="U72" s="103"/>
      <c r="V72" s="103"/>
      <c r="W72" s="103"/>
      <c r="X72" s="103"/>
      <c r="Y72" s="103"/>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s="198" customFormat="1" ht="12.75" hidden="1" customHeight="1" outlineLevel="2">
      <c r="A73" s="9"/>
      <c r="B73" s="26"/>
      <c r="C73" s="25"/>
      <c r="D73" s="713" t="s">
        <v>82</v>
      </c>
      <c r="E73" s="87"/>
      <c r="F73" s="27"/>
      <c r="G73" s="27"/>
      <c r="H73" s="103"/>
      <c r="I73" s="69"/>
      <c r="J73" s="69"/>
      <c r="K73" s="69"/>
      <c r="L73" s="69"/>
      <c r="M73" s="69"/>
      <c r="N73" s="69"/>
      <c r="O73" s="69"/>
      <c r="P73" s="69"/>
      <c r="Q73" s="69"/>
      <c r="R73" s="69"/>
      <c r="S73" s="103"/>
      <c r="T73" s="103"/>
      <c r="U73" s="103"/>
      <c r="V73" s="103"/>
      <c r="W73" s="103"/>
      <c r="X73" s="103"/>
      <c r="Y73" s="103"/>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s="198" customFormat="1" hidden="1" outlineLevel="2">
      <c r="A74" s="9"/>
      <c r="B74" s="26"/>
      <c r="C74" s="25"/>
      <c r="D74" s="714"/>
      <c r="E74" s="87">
        <v>1</v>
      </c>
      <c r="F74" s="27"/>
      <c r="G74" s="27"/>
      <c r="H74" s="145"/>
      <c r="I74" s="69">
        <f>IF(A1taxstdlife="n/a","n/a",IF(I$3&gt;(A1taxstdlife+$E74),(Input!$H$143-Input!$H$177)-SUM($H74:H74),(Input!$H$143-Input!$H$177)/A1taxstdlife))</f>
        <v>0.56912037618706046</v>
      </c>
      <c r="J74" s="69">
        <f>IF(A1taxstdlife="n/a","n/a",IF(J$3&gt;(A1taxstdlife+$E74),(Input!$H$143-Input!$H$177)-SUM($H74:I74),(Input!$H$143-Input!$H$177)/A1taxstdlife))</f>
        <v>0.56912037618706046</v>
      </c>
      <c r="K74" s="69">
        <f>IF(A1taxstdlife="n/a","n/a",IF(K$3&gt;(A1taxstdlife+$E74),(Input!$H$143-Input!$H$177)-SUM($H74:J74),(Input!$H$143-Input!$H$177)/A1taxstdlife))</f>
        <v>0.56912037618706046</v>
      </c>
      <c r="L74" s="69">
        <f>IF(A1taxstdlife="n/a","n/a",IF(L$3&gt;(A1taxstdlife+$E74),(Input!$H$143-Input!$H$177)-SUM($H74:K74),(Input!$H$143-Input!$H$177)/A1taxstdlife))</f>
        <v>0.56912037618706046</v>
      </c>
      <c r="M74" s="69">
        <f>IF(A1taxstdlife="n/a","n/a",IF(M$3&gt;(A1taxstdlife+$E74),(Input!$H$143-Input!$H$177)-SUM($H74:L74),(Input!$H$143-Input!$H$177)/A1taxstdlife))</f>
        <v>0.56912037618706046</v>
      </c>
      <c r="N74" s="69">
        <f>IF(A1taxstdlife="n/a","n/a",IF(N$3&gt;(A1taxstdlife+$E74),(Input!$H$143-Input!$H$177)-SUM($H74:M74),(Input!$H$143-Input!$H$177)/A1taxstdlife))</f>
        <v>0.56912037618706046</v>
      </c>
      <c r="O74" s="69">
        <f>IF(A1taxstdlife="n/a","n/a",IF(O$3&gt;(A1taxstdlife+$E74),(Input!$H$143-Input!$H$177)-SUM($H74:N74),(Input!$H$143-Input!$H$177)/A1taxstdlife))</f>
        <v>0.56912037618706046</v>
      </c>
      <c r="P74" s="69">
        <f>IF(A1taxstdlife="n/a","n/a",IF(P$3&gt;(A1taxstdlife+$E74),(Input!$H$143-Input!$H$177)-SUM($H74:O74),(Input!$H$143-Input!$H$177)/A1taxstdlife))</f>
        <v>0.56912037618706046</v>
      </c>
      <c r="Q74" s="69">
        <f>IF(A1taxstdlife="n/a","n/a",IF(Q$3&gt;(A1taxstdlife+$E74),(Input!$H$143-Input!$H$177)-SUM($H74:P74),(Input!$H$143-Input!$H$177)/A1taxstdlife))</f>
        <v>0.56912037618706046</v>
      </c>
      <c r="R74" s="69"/>
      <c r="S74" s="103"/>
      <c r="T74" s="103"/>
      <c r="U74" s="103"/>
      <c r="V74" s="103"/>
      <c r="W74" s="103"/>
      <c r="X74" s="103"/>
      <c r="Y74" s="103"/>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s="198" customFormat="1" hidden="1" outlineLevel="2">
      <c r="A75" s="9"/>
      <c r="B75" s="26"/>
      <c r="C75" s="25"/>
      <c r="D75" s="714"/>
      <c r="E75" s="87">
        <v>2</v>
      </c>
      <c r="F75" s="27"/>
      <c r="G75" s="27"/>
      <c r="H75" s="146"/>
      <c r="I75" s="147"/>
      <c r="J75" s="69">
        <f>IF(A1taxstdlife="n/a","n/a",IF(J$3&gt;(A1taxstdlife+$E75),(Input!$I$143-Input!$I$177)-SUM($I75:I75),(Input!$I$143-Input!$I$177)/A1taxstdlife))</f>
        <v>0.23260302299865199</v>
      </c>
      <c r="K75" s="69">
        <f>IF(A1taxstdlife="n/a","n/a",IF(K$3&gt;(A1taxstdlife+$E75),(Input!$I$143-Input!$I$177)-SUM($I75:J75),(Input!$I$143-Input!$I$177)/A1taxstdlife))</f>
        <v>0.23260302299865199</v>
      </c>
      <c r="L75" s="69">
        <f>IF(A1taxstdlife="n/a","n/a",IF(L$3&gt;(A1taxstdlife+$E75),(Input!$I$143-Input!$I$177)-SUM($I75:K75),(Input!$I$143-Input!$I$177)/A1taxstdlife))</f>
        <v>0.23260302299865199</v>
      </c>
      <c r="M75" s="69">
        <f>IF(A1taxstdlife="n/a","n/a",IF(M$3&gt;(A1taxstdlife+$E75),(Input!$I$143-Input!$I$177)-SUM($I75:L75),(Input!$I$143-Input!$I$177)/A1taxstdlife))</f>
        <v>0.23260302299865199</v>
      </c>
      <c r="N75" s="69">
        <f>IF(A1taxstdlife="n/a","n/a",IF(N$3&gt;(A1taxstdlife+$E75),(Input!$I$143-Input!$I$177)-SUM($I75:M75),(Input!$I$143-Input!$I$177)/A1taxstdlife))</f>
        <v>0.23260302299865199</v>
      </c>
      <c r="O75" s="69">
        <f>IF(A1taxstdlife="n/a","n/a",IF(O$3&gt;(A1taxstdlife+$E75),(Input!$I$143-Input!$I$177)-SUM($I75:N75),(Input!$I$143-Input!$I$177)/A1taxstdlife))</f>
        <v>0.23260302299865199</v>
      </c>
      <c r="P75" s="69">
        <f>IF(A1taxstdlife="n/a","n/a",IF(P$3&gt;(A1taxstdlife+$E75),(Input!$I$143-Input!$I$177)-SUM($I75:O75),(Input!$I$143-Input!$I$177)/A1taxstdlife))</f>
        <v>0.23260302299865199</v>
      </c>
      <c r="Q75" s="69">
        <f>IF(A1taxstdlife="n/a","n/a",IF(Q$3&gt;(A1taxstdlife+$E75),(Input!$I$143-Input!$I$177)-SUM($I75:P75),(Input!$I$143-Input!$I$177)/A1taxstdlife))</f>
        <v>0.23260302299865199</v>
      </c>
      <c r="R75" s="69"/>
      <c r="S75" s="103"/>
      <c r="T75" s="103"/>
      <c r="U75" s="103"/>
      <c r="V75" s="103"/>
      <c r="W75" s="103"/>
      <c r="X75" s="103"/>
      <c r="Y75" s="103"/>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s="198" customFormat="1" hidden="1" outlineLevel="2">
      <c r="A76" s="9"/>
      <c r="B76" s="26"/>
      <c r="C76" s="25"/>
      <c r="D76" s="714"/>
      <c r="E76" s="87">
        <v>3</v>
      </c>
      <c r="F76" s="27"/>
      <c r="G76" s="27"/>
      <c r="H76" s="146"/>
      <c r="I76" s="148"/>
      <c r="J76" s="147"/>
      <c r="K76" s="69">
        <f>IF(A1taxstdlife="n/a","n/a",IF(K$3&gt;(A1taxstdlife+$E76),(Input!$J$143-Input!$J$177)-SUM($J76:J76),(Input!$J$143-Input!$J$177)/A1taxstdlife))</f>
        <v>0.80002263082571479</v>
      </c>
      <c r="L76" s="69">
        <f>IF(A1taxstdlife="n/a","n/a",IF(L$3&gt;(A1taxstdlife+$E76),(Input!$J$143-Input!$J$177)-SUM($J76:K76),(Input!$J$143-Input!$J$177)/A1taxstdlife))</f>
        <v>0.80002263082571479</v>
      </c>
      <c r="M76" s="69">
        <f>IF(A1taxstdlife="n/a","n/a",IF(M$3&gt;(A1taxstdlife+$E76),(Input!$J$143-Input!$J$177)-SUM($J76:L76),(Input!$J$143-Input!$J$177)/A1taxstdlife))</f>
        <v>0.80002263082571479</v>
      </c>
      <c r="N76" s="69">
        <f>IF(A1taxstdlife="n/a","n/a",IF(N$3&gt;(A1taxstdlife+$E76),(Input!$J$143-Input!$J$177)-SUM($J76:M76),(Input!$J$143-Input!$J$177)/A1taxstdlife))</f>
        <v>0.80002263082571479</v>
      </c>
      <c r="O76" s="69">
        <f>IF(A1taxstdlife="n/a","n/a",IF(O$3&gt;(A1taxstdlife+$E76),(Input!$J$143-Input!$J$177)-SUM($J76:N76),(Input!$J$143-Input!$J$177)/A1taxstdlife))</f>
        <v>0.80002263082571479</v>
      </c>
      <c r="P76" s="69">
        <f>IF(A1taxstdlife="n/a","n/a",IF(P$3&gt;(A1taxstdlife+$E76),(Input!$J$143-Input!$J$177)-SUM($J76:O76),(Input!$J$143-Input!$J$177)/A1taxstdlife))</f>
        <v>0.80002263082571479</v>
      </c>
      <c r="Q76" s="69">
        <f>IF(A1taxstdlife="n/a","n/a",IF(Q$3&gt;(A1taxstdlife+$E76),(Input!$J$143-Input!$J$177)-SUM($J76:P76),(Input!$J$143-Input!$J$177)/A1taxstdlife))</f>
        <v>0.80002263082571479</v>
      </c>
      <c r="R76" s="69"/>
      <c r="S76" s="103"/>
      <c r="T76" s="103"/>
      <c r="U76" s="103"/>
      <c r="V76" s="103"/>
      <c r="W76" s="103"/>
      <c r="X76" s="103"/>
      <c r="Y76" s="103"/>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s="198" customFormat="1" hidden="1" outlineLevel="2">
      <c r="A77" s="9"/>
      <c r="B77" s="26"/>
      <c r="C77" s="25"/>
      <c r="D77" s="714"/>
      <c r="E77" s="87">
        <v>4</v>
      </c>
      <c r="F77" s="27"/>
      <c r="G77" s="27"/>
      <c r="H77" s="146"/>
      <c r="I77" s="148"/>
      <c r="J77" s="148"/>
      <c r="K77" s="147"/>
      <c r="L77" s="69">
        <f>IF(A1taxstdlife="n/a","n/a",IF(L$3&gt;(A1taxstdlife+$E77),(Input!$K$143-Input!$K$177)-SUM($K77:K77),(Input!$K$143-Input!$K$177)/A1taxstdlife))</f>
        <v>0.94583419961746384</v>
      </c>
      <c r="M77" s="69">
        <f>IF(A1taxstdlife="n/a","n/a",IF(M$3&gt;(A1taxstdlife+$E77),(Input!$K$143-Input!$K$177)-SUM($K77:L77),(Input!$K$143-Input!$K$177)/A1taxstdlife))</f>
        <v>0.94583419961746384</v>
      </c>
      <c r="N77" s="69">
        <f>IF(A1taxstdlife="n/a","n/a",IF(N$3&gt;(A1taxstdlife+$E77),(Input!$K$143-Input!$K$177)-SUM($K77:M77),(Input!$K$143-Input!$K$177)/A1taxstdlife))</f>
        <v>0.94583419961746384</v>
      </c>
      <c r="O77" s="69">
        <f>IF(A1taxstdlife="n/a","n/a",IF(O$3&gt;(A1taxstdlife+$E77),(Input!$K$143-Input!$K$177)-SUM($K77:N77),(Input!$K$143-Input!$K$177)/A1taxstdlife))</f>
        <v>0.94583419961746384</v>
      </c>
      <c r="P77" s="69">
        <f>IF(A1taxstdlife="n/a","n/a",IF(P$3&gt;(A1taxstdlife+$E77),(Input!$K$143-Input!$K$177)-SUM($K77:O77),(Input!$K$143-Input!$K$177)/A1taxstdlife))</f>
        <v>0.94583419961746384</v>
      </c>
      <c r="Q77" s="69">
        <f>IF(A1taxstdlife="n/a","n/a",IF(Q$3&gt;(A1taxstdlife+$E77),(Input!$K$143-Input!$K$177)-SUM($K77:P77),(Input!$K$143-Input!$K$177)/A1taxstdlife))</f>
        <v>0.94583419961746384</v>
      </c>
      <c r="R77" s="69"/>
      <c r="S77" s="103"/>
      <c r="T77" s="103"/>
      <c r="U77" s="103"/>
      <c r="V77" s="103"/>
      <c r="W77" s="103"/>
      <c r="X77" s="103"/>
      <c r="Y77" s="103"/>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s="198" customFormat="1" hidden="1" outlineLevel="2">
      <c r="A78" s="9"/>
      <c r="B78" s="26"/>
      <c r="C78" s="25"/>
      <c r="D78" s="714"/>
      <c r="E78" s="87">
        <v>5</v>
      </c>
      <c r="F78" s="27"/>
      <c r="G78" s="27"/>
      <c r="H78" s="146"/>
      <c r="I78" s="148"/>
      <c r="J78" s="148"/>
      <c r="K78" s="148"/>
      <c r="L78" s="147"/>
      <c r="M78" s="69">
        <f>IF(A1taxstdlife="n/a","n/a",IF(M$3&gt;(A1taxstdlife+$E78),(Input!$L$143-Input!$L$177)-SUM($L78:L78),(Input!$L$143-Input!$L$177)/A1taxstdlife))</f>
        <v>1.0781647366340599</v>
      </c>
      <c r="N78" s="69">
        <f>IF(A1taxstdlife="n/a","n/a",IF(N$3&gt;(A1taxstdlife+$E78),(Input!$L$143-Input!$L$177)-SUM($L78:M78),(Input!$L$143-Input!$L$177)/A1taxstdlife))</f>
        <v>1.0781647366340599</v>
      </c>
      <c r="O78" s="69">
        <f>IF(A1taxstdlife="n/a","n/a",IF(O$3&gt;(A1taxstdlife+$E78),(Input!$L$143-Input!$L$177)-SUM($L78:N78),(Input!$L$143-Input!$L$177)/A1taxstdlife))</f>
        <v>1.0781647366340599</v>
      </c>
      <c r="P78" s="69">
        <f>IF(A1taxstdlife="n/a","n/a",IF(P$3&gt;(A1taxstdlife+$E78),(Input!$L$143-Input!$L$177)-SUM($L78:O78),(Input!$L$143-Input!$L$177)/A1taxstdlife))</f>
        <v>1.0781647366340599</v>
      </c>
      <c r="Q78" s="69">
        <f>IF(A1taxstdlife="n/a","n/a",IF(Q$3&gt;(A1taxstdlife+$E78),(Input!$L$143-Input!$L$177)-SUM($L78:P78),(Input!$L$143-Input!$L$177)/A1taxstdlife))</f>
        <v>1.0781647366340599</v>
      </c>
      <c r="R78" s="69"/>
      <c r="S78" s="103"/>
      <c r="T78" s="103"/>
      <c r="U78" s="103"/>
      <c r="V78" s="103"/>
      <c r="W78" s="103"/>
      <c r="X78" s="103"/>
      <c r="Y78" s="103"/>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s="198" customFormat="1" hidden="1" outlineLevel="2">
      <c r="A79" s="9"/>
      <c r="B79" s="26"/>
      <c r="C79" s="25"/>
      <c r="D79" s="714"/>
      <c r="E79" s="87">
        <v>6</v>
      </c>
      <c r="F79" s="27"/>
      <c r="G79" s="27"/>
      <c r="H79" s="146"/>
      <c r="I79" s="148"/>
      <c r="J79" s="148"/>
      <c r="K79" s="148"/>
      <c r="L79" s="148"/>
      <c r="M79" s="147"/>
      <c r="N79" s="69">
        <f>IF(A1taxstdlife="n/a","n/a",IF(N$3&gt;(A1taxstdlife+$E79),(Input!$M$143-Input!$M$177)-SUM($M79:M79),(Input!$M$143-Input!$M$177)/A1taxstdlife))</f>
        <v>1.5531805055970085</v>
      </c>
      <c r="O79" s="69">
        <f>IF(A1taxstdlife="n/a","n/a",IF(O$3&gt;(A1taxstdlife+$E79),(Input!$M$143-Input!$M$177)-SUM($M79:N79),(Input!$M$143-Input!$M$177)/A1taxstdlife))</f>
        <v>1.5531805055970085</v>
      </c>
      <c r="P79" s="69">
        <f>IF(A1taxstdlife="n/a","n/a",IF(P$3&gt;(A1taxstdlife+$E79),(Input!$M$143-Input!$M$177)-SUM($M79:O79),(Input!$M$143-Input!$M$177)/A1taxstdlife))</f>
        <v>1.5531805055970085</v>
      </c>
      <c r="Q79" s="69">
        <f>IF(A1taxstdlife="n/a","n/a",IF(Q$3&gt;(A1taxstdlife+$E79),(Input!$M$143-Input!$M$177)-SUM($M79:P79),(Input!$M$143-Input!$M$177)/A1taxstdlife))</f>
        <v>1.5531805055970085</v>
      </c>
      <c r="R79" s="69"/>
      <c r="S79" s="103"/>
      <c r="T79" s="103"/>
      <c r="U79" s="103"/>
      <c r="V79" s="103"/>
      <c r="W79" s="103"/>
      <c r="X79" s="103"/>
      <c r="Y79" s="103"/>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s="198" customFormat="1" hidden="1" outlineLevel="2">
      <c r="A80" s="9"/>
      <c r="B80" s="26"/>
      <c r="C80" s="25"/>
      <c r="D80" s="714"/>
      <c r="E80" s="87">
        <v>7</v>
      </c>
      <c r="F80" s="27"/>
      <c r="G80" s="27"/>
      <c r="H80" s="146"/>
      <c r="I80" s="148"/>
      <c r="J80" s="148"/>
      <c r="K80" s="148"/>
      <c r="L80" s="148"/>
      <c r="M80" s="148"/>
      <c r="N80" s="147"/>
      <c r="O80" s="69">
        <f>IF(A1taxstdlife="n/a","n/a",IF(O$3&gt;(A1taxstdlife+$E80),(Input!$N$143-Input!$N$177)-SUM($N80:N80),(Input!$N$143-Input!$N$177)/A1taxstdlife))</f>
        <v>0</v>
      </c>
      <c r="P80" s="69">
        <f>IF(A1taxstdlife="n/a","n/a",IF(P$3&gt;(A1taxstdlife+$E80),(Input!$N$143-Input!$N$177)-SUM($N80:O80),(Input!$N$143-Input!$N$177)/A1taxstdlife))</f>
        <v>0</v>
      </c>
      <c r="Q80" s="69">
        <f>IF(A1taxstdlife="n/a","n/a",IF(Q$3&gt;(A1taxstdlife+$E80),(Input!$N$143-Input!$N$177)-SUM($N80:P80),(Input!$N$143-Input!$N$177)/A1taxstdlife))</f>
        <v>0</v>
      </c>
      <c r="R80" s="69"/>
      <c r="S80" s="103"/>
      <c r="T80" s="103"/>
      <c r="U80" s="103"/>
      <c r="V80" s="103"/>
      <c r="W80" s="103"/>
      <c r="X80" s="103"/>
      <c r="Y80" s="103"/>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1" s="198" customFormat="1" hidden="1" outlineLevel="2">
      <c r="A81" s="9"/>
      <c r="B81" s="26"/>
      <c r="C81" s="25"/>
      <c r="D81" s="714"/>
      <c r="E81" s="87">
        <v>8</v>
      </c>
      <c r="F81" s="27"/>
      <c r="G81" s="27"/>
      <c r="H81" s="146"/>
      <c r="I81" s="148"/>
      <c r="J81" s="148"/>
      <c r="K81" s="148"/>
      <c r="L81" s="148"/>
      <c r="M81" s="148"/>
      <c r="N81" s="148"/>
      <c r="O81" s="147"/>
      <c r="P81" s="69">
        <f>IF(A1taxstdlife="n/a","n/a",IF(P$3&gt;(A1taxstdlife+$E81),(Input!$O$143-Input!$O$177)-SUM($O81:O81),(Input!$O$143-Input!$O$177)/A1taxstdlife))</f>
        <v>0</v>
      </c>
      <c r="Q81" s="69">
        <f>IF(A1taxstdlife="n/a","n/a",IF(Q$3&gt;(A1taxstdlife+$E81),(Input!$O$143-Input!$O$177)-SUM($O81:P81),(Input!$O$143-Input!$O$177)/A1taxstdlife))</f>
        <v>0</v>
      </c>
      <c r="R81" s="69"/>
      <c r="S81" s="103"/>
      <c r="T81" s="103"/>
      <c r="U81" s="103"/>
      <c r="V81" s="103"/>
      <c r="W81" s="103"/>
      <c r="X81" s="103"/>
      <c r="Y81" s="103"/>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1" s="198" customFormat="1" hidden="1" outlineLevel="2">
      <c r="A82" s="9"/>
      <c r="B82" s="26"/>
      <c r="C82" s="25"/>
      <c r="D82" s="714"/>
      <c r="E82" s="87">
        <v>9</v>
      </c>
      <c r="F82" s="27"/>
      <c r="G82" s="27"/>
      <c r="H82" s="146"/>
      <c r="I82" s="148"/>
      <c r="J82" s="148"/>
      <c r="K82" s="148"/>
      <c r="L82" s="148"/>
      <c r="M82" s="148"/>
      <c r="N82" s="148"/>
      <c r="O82" s="148"/>
      <c r="P82" s="147"/>
      <c r="Q82" s="69">
        <f>IF(A1taxstdlife="n/a","n/a",IF(Q$3&gt;(A1taxstdlife+$E82),(Input!$P$143-Input!$P$177)-SUM($P82:P82),(Input!$P$143-Input!$P$177)/A1taxstdlife))</f>
        <v>0</v>
      </c>
      <c r="R82" s="69"/>
      <c r="S82" s="103"/>
      <c r="T82" s="103"/>
      <c r="U82" s="103"/>
      <c r="V82" s="103"/>
      <c r="W82" s="103"/>
      <c r="X82" s="103"/>
      <c r="Y82" s="103"/>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1" s="198" customFormat="1" hidden="1" outlineLevel="2">
      <c r="A83" s="9"/>
      <c r="B83" s="26"/>
      <c r="C83" s="25"/>
      <c r="D83" s="714"/>
      <c r="E83" s="88">
        <v>10</v>
      </c>
      <c r="F83" s="27"/>
      <c r="G83" s="27"/>
      <c r="H83" s="146"/>
      <c r="I83" s="148"/>
      <c r="J83" s="148"/>
      <c r="K83" s="148"/>
      <c r="L83" s="148"/>
      <c r="M83" s="148"/>
      <c r="N83" s="148"/>
      <c r="O83" s="148"/>
      <c r="P83" s="148"/>
      <c r="Q83" s="147"/>
      <c r="R83" s="69"/>
      <c r="S83" s="103"/>
      <c r="T83" s="103"/>
      <c r="U83" s="103"/>
      <c r="V83" s="103"/>
      <c r="W83" s="103"/>
      <c r="X83" s="103"/>
      <c r="Y83" s="103"/>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1" s="198" customFormat="1" hidden="1" outlineLevel="1">
      <c r="A84" s="9"/>
      <c r="B84" s="9"/>
      <c r="C84" s="271" t="str">
        <f>Asset1</f>
        <v>Secondary</v>
      </c>
      <c r="D84" s="9"/>
      <c r="E84" s="9"/>
      <c r="F84" s="23"/>
      <c r="G84" s="23"/>
      <c r="H84" s="297">
        <f>-SUM(H72:H83)</f>
        <v>-6.4673264989281778</v>
      </c>
      <c r="I84" s="161">
        <f>-SUM(I72:I83)</f>
        <v>-7.0364468751152387</v>
      </c>
      <c r="J84" s="161">
        <f>-SUM(J72:J83)</f>
        <v>-7.2690498981138907</v>
      </c>
      <c r="K84" s="161">
        <f>-SUM(K72:K83)</f>
        <v>-8.0690725289396052</v>
      </c>
      <c r="L84" s="161">
        <f>-SUM(L72:L83)</f>
        <v>-9.0149067285570688</v>
      </c>
      <c r="M84" s="161">
        <f>IF(COUNT($H84:L84)&gt;=Input!$Y$7,0, -SUM(M72:M83))</f>
        <v>-10.093071465191128</v>
      </c>
      <c r="N84" s="161">
        <f>IF(COUNT($H84:M84)&gt;=Input!$Y$7,0, -SUM(N72:N83))</f>
        <v>0</v>
      </c>
      <c r="O84" s="161">
        <f>IF(COUNT($H84:N84)&gt;=Input!$Y$7,0, -SUM(O72:O83))</f>
        <v>0</v>
      </c>
      <c r="P84" s="161">
        <f>IF(COUNT($H84:O84)&gt;=Input!$Y$7,0, -SUM(P72:P83))</f>
        <v>0</v>
      </c>
      <c r="Q84" s="161">
        <f>IF(COUNT($H84:P84)&gt;=Input!$Y$7,0, -SUM(Q72:Q83))</f>
        <v>0</v>
      </c>
      <c r="R84" s="161"/>
      <c r="S84" s="102"/>
      <c r="T84" s="102"/>
      <c r="U84" s="102"/>
      <c r="V84" s="102"/>
      <c r="W84" s="102"/>
      <c r="X84" s="102"/>
      <c r="Y84" s="102"/>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row>
    <row r="85" spans="1:61" s="198" customFormat="1" hidden="1" outlineLevel="2">
      <c r="A85" s="9"/>
      <c r="B85" s="272" t="str">
        <f>Asset2</f>
        <v>Switchgear</v>
      </c>
      <c r="C85" s="31"/>
      <c r="D85" s="32" t="s">
        <v>66</v>
      </c>
      <c r="E85" s="31"/>
      <c r="F85" s="300"/>
      <c r="G85" s="300"/>
      <c r="H85" s="68">
        <f>IF(H$3&gt;A2taxremlife,A2taxvalue-SUM($F85:F85),IF(A2taxremlife="N/A","n/a",A2taxvalue/A2taxremlife))</f>
        <v>11.090730558405346</v>
      </c>
      <c r="I85" s="68">
        <f>IF(I$3&gt;A2taxremlife,A2taxvalue-SUM($F85:H85),IF(A2taxremlife="N/A","n/a",A2taxvalue/A2taxremlife))</f>
        <v>11.090730558405346</v>
      </c>
      <c r="J85" s="68">
        <f>IF(J$3&gt;A2taxremlife,A2taxvalue-SUM($F85:I85),IF(A2taxremlife="N/A","n/a",A2taxvalue/A2taxremlife))</f>
        <v>11.090730558405346</v>
      </c>
      <c r="K85" s="68">
        <f>IF(K$3&gt;A2taxremlife,A2taxvalue-SUM($F85:J85),IF(A2taxremlife="N/A","n/a",A2taxvalue/A2taxremlife))</f>
        <v>11.090730558405346</v>
      </c>
      <c r="L85" s="68">
        <f>IF(L$3&gt;A2taxremlife,A2taxvalue-SUM($F85:K85),IF(A2taxremlife="N/A","n/a",A2taxvalue/A2taxremlife))</f>
        <v>11.090730558405346</v>
      </c>
      <c r="M85" s="68">
        <f>IF(M$3&gt;A2taxremlife,A2taxvalue-SUM($F85:L85),IF(A2taxremlife="N/A","n/a",A2taxvalue/A2taxremlife))</f>
        <v>11.090730558405346</v>
      </c>
      <c r="N85" s="68">
        <f>IF(N$3&gt;A2taxremlife,A2taxvalue-SUM($F85:M85),IF(A2taxremlife="N/A","n/a",A2taxvalue/A2taxremlife))</f>
        <v>11.090730558405346</v>
      </c>
      <c r="O85" s="68">
        <f>IF(O$3&gt;A2taxremlife,A2taxvalue-SUM($F85:N85),IF(A2taxremlife="N/A","n/a",A2taxvalue/A2taxremlife))</f>
        <v>11.090730558405346</v>
      </c>
      <c r="P85" s="68">
        <f>IF(P$3&gt;A2taxremlife,A2taxvalue-SUM($F85:O85),IF(A2taxremlife="N/A","n/a",A2taxvalue/A2taxremlife))</f>
        <v>11.090730558405346</v>
      </c>
      <c r="Q85" s="68">
        <f>IF(Q$3&gt;A2taxremlife,A2taxvalue-SUM($F85:P85),IF(A2taxremlife="N/A","n/a",A2taxvalue/A2taxremlife))</f>
        <v>11.090730558405346</v>
      </c>
      <c r="R85" s="68"/>
      <c r="S85" s="103"/>
      <c r="T85" s="103"/>
      <c r="U85" s="103"/>
      <c r="V85" s="103"/>
      <c r="W85" s="103"/>
      <c r="X85" s="103"/>
      <c r="Y85" s="103"/>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1" s="198" customFormat="1" ht="12.75" hidden="1" customHeight="1" outlineLevel="2">
      <c r="A86" s="9"/>
      <c r="B86" s="9"/>
      <c r="C86" s="26"/>
      <c r="D86" s="713" t="s">
        <v>82</v>
      </c>
      <c r="E86" s="87"/>
      <c r="F86" s="27"/>
      <c r="G86" s="27"/>
      <c r="H86" s="103"/>
      <c r="I86" s="69"/>
      <c r="J86" s="69"/>
      <c r="K86" s="69"/>
      <c r="L86" s="69"/>
      <c r="M86" s="69"/>
      <c r="N86" s="69"/>
      <c r="O86" s="69"/>
      <c r="P86" s="69"/>
      <c r="Q86" s="69"/>
      <c r="R86" s="69"/>
      <c r="S86" s="103"/>
      <c r="T86" s="103"/>
      <c r="U86" s="103"/>
      <c r="V86" s="103"/>
      <c r="W86" s="103"/>
      <c r="X86" s="103"/>
      <c r="Y86" s="103"/>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1" s="198" customFormat="1" hidden="1" outlineLevel="2">
      <c r="A87" s="9"/>
      <c r="B87" s="9"/>
      <c r="C87" s="26"/>
      <c r="D87" s="714"/>
      <c r="E87" s="87">
        <v>1</v>
      </c>
      <c r="F87" s="27"/>
      <c r="G87" s="27"/>
      <c r="H87" s="145"/>
      <c r="I87" s="69">
        <f>IF(A2taxstdlife="n/a","n/a",IF(I$3&gt;(A2taxstdlife+$E87),(Input!$H$144-Input!$H$178)-SUM($H87:H87),(Input!$H$144-Input!$H$178)/A2taxstdlife))</f>
        <v>0.15463131780086917</v>
      </c>
      <c r="J87" s="69">
        <f>IF(A2taxstdlife="n/a","n/a",IF(J$3&gt;(A2taxstdlife+$E87),(Input!$H$144-Input!$H$178)-SUM($H87:I87),(Input!$H$144-Input!$H$178)/A2taxstdlife))</f>
        <v>0.15463131780086917</v>
      </c>
      <c r="K87" s="69">
        <f>IF(A2taxstdlife="n/a","n/a",IF(K$3&gt;(A2taxstdlife+$E87),(Input!$H$144-Input!$H$178)-SUM($H87:J87),(Input!$H$144-Input!$H$178)/A2taxstdlife))</f>
        <v>0.15463131780086917</v>
      </c>
      <c r="L87" s="69">
        <f>IF(A2taxstdlife="n/a","n/a",IF(L$3&gt;(A2taxstdlife+$E87),(Input!$H$144-Input!$H$178)-SUM($H87:K87),(Input!$H$144-Input!$H$178)/A2taxstdlife))</f>
        <v>0.15463131780086917</v>
      </c>
      <c r="M87" s="69">
        <f>IF(A2taxstdlife="n/a","n/a",IF(M$3&gt;(A2taxstdlife+$E87),(Input!$H$144-Input!$H$178)-SUM($H87:L87),(Input!$H$144-Input!$H$178)/A2taxstdlife))</f>
        <v>0.15463131780086917</v>
      </c>
      <c r="N87" s="69">
        <f>IF(A2taxstdlife="n/a","n/a",IF(N$3&gt;(A2taxstdlife+$E87),(Input!$H$144-Input!$H$178)-SUM($H87:M87),(Input!$H$144-Input!$H$178)/A2taxstdlife))</f>
        <v>0.15463131780086917</v>
      </c>
      <c r="O87" s="69">
        <f>IF(A2taxstdlife="n/a","n/a",IF(O$3&gt;(A2taxstdlife+$E87),(Input!$H$144-Input!$H$178)-SUM($H87:N87),(Input!$H$144-Input!$H$178)/A2taxstdlife))</f>
        <v>0.15463131780086917</v>
      </c>
      <c r="P87" s="69">
        <f>IF(A2taxstdlife="n/a","n/a",IF(P$3&gt;(A2taxstdlife+$E87),(Input!$H$144-Input!$H$178)-SUM($H87:O87),(Input!$H$144-Input!$H$178)/A2taxstdlife))</f>
        <v>0.15463131780086917</v>
      </c>
      <c r="Q87" s="69">
        <f>IF(A2taxstdlife="n/a","n/a",IF(Q$3&gt;(A2taxstdlife+$E87),(Input!$H$144-Input!$H$178)-SUM($H87:P87),(Input!$H$144-Input!$H$178)/A2taxstdlife))</f>
        <v>0.15463131780086917</v>
      </c>
      <c r="R87" s="69"/>
      <c r="S87" s="103"/>
      <c r="T87" s="103"/>
      <c r="U87" s="103"/>
      <c r="V87" s="103"/>
      <c r="W87" s="103"/>
      <c r="X87" s="103"/>
      <c r="Y87" s="103"/>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1" s="198" customFormat="1" hidden="1" outlineLevel="2">
      <c r="A88" s="9"/>
      <c r="B88" s="9"/>
      <c r="C88" s="26"/>
      <c r="D88" s="714"/>
      <c r="E88" s="87">
        <v>2</v>
      </c>
      <c r="F88" s="27"/>
      <c r="G88" s="27"/>
      <c r="H88" s="146"/>
      <c r="I88" s="147"/>
      <c r="J88" s="69">
        <f>IF(A2taxstdlife="n/a","n/a",IF(J$3&gt;(A2taxstdlife+$E88),(Input!$I$144-Input!$I$178)-SUM($I88:I88),(Input!$I$144-Input!$I$178)/A2taxstdlife))</f>
        <v>0.65105245483686347</v>
      </c>
      <c r="K88" s="69">
        <f>IF(A2taxstdlife="n/a","n/a",IF(K$3&gt;(A2taxstdlife+$E88),(Input!$I$144-Input!$I$178)-SUM($I88:J88),(Input!$I$144-Input!$I$178)/A2taxstdlife))</f>
        <v>0.65105245483686347</v>
      </c>
      <c r="L88" s="69">
        <f>IF(A2taxstdlife="n/a","n/a",IF(L$3&gt;(A2taxstdlife+$E88),(Input!$I$144-Input!$I$178)-SUM($I88:K88),(Input!$I$144-Input!$I$178)/A2taxstdlife))</f>
        <v>0.65105245483686347</v>
      </c>
      <c r="M88" s="69">
        <f>IF(A2taxstdlife="n/a","n/a",IF(M$3&gt;(A2taxstdlife+$E88),(Input!$I$144-Input!$I$178)-SUM($I88:L88),(Input!$I$144-Input!$I$178)/A2taxstdlife))</f>
        <v>0.65105245483686347</v>
      </c>
      <c r="N88" s="69">
        <f>IF(A2taxstdlife="n/a","n/a",IF(N$3&gt;(A2taxstdlife+$E88),(Input!$I$144-Input!$I$178)-SUM($I88:M88),(Input!$I$144-Input!$I$178)/A2taxstdlife))</f>
        <v>0.65105245483686347</v>
      </c>
      <c r="O88" s="69">
        <f>IF(A2taxstdlife="n/a","n/a",IF(O$3&gt;(A2taxstdlife+$E88),(Input!$I$144-Input!$I$178)-SUM($I88:N88),(Input!$I$144-Input!$I$178)/A2taxstdlife))</f>
        <v>0.65105245483686347</v>
      </c>
      <c r="P88" s="69">
        <f>IF(A2taxstdlife="n/a","n/a",IF(P$3&gt;(A2taxstdlife+$E88),(Input!$I$144-Input!$I$178)-SUM($I88:O88),(Input!$I$144-Input!$I$178)/A2taxstdlife))</f>
        <v>0.65105245483686347</v>
      </c>
      <c r="Q88" s="69">
        <f>IF(A2taxstdlife="n/a","n/a",IF(Q$3&gt;(A2taxstdlife+$E88),(Input!$I$144-Input!$I$178)-SUM($I88:P88),(Input!$I$144-Input!$I$178)/A2taxstdlife))</f>
        <v>0.65105245483686347</v>
      </c>
      <c r="R88" s="69"/>
      <c r="S88" s="103"/>
      <c r="T88" s="103"/>
      <c r="U88" s="103"/>
      <c r="V88" s="103"/>
      <c r="W88" s="103"/>
      <c r="X88" s="103"/>
      <c r="Y88" s="103"/>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9"/>
    </row>
    <row r="89" spans="1:61" s="198" customFormat="1" hidden="1" outlineLevel="2">
      <c r="A89" s="9"/>
      <c r="B89" s="9"/>
      <c r="C89" s="26"/>
      <c r="D89" s="714"/>
      <c r="E89" s="87">
        <v>3</v>
      </c>
      <c r="F89" s="27"/>
      <c r="G89" s="27"/>
      <c r="H89" s="146"/>
      <c r="I89" s="148"/>
      <c r="J89" s="147"/>
      <c r="K89" s="69">
        <f>IF(A2taxstdlife="n/a","n/a",IF(K$3&gt;(A2taxstdlife+$E89),(Input!$J$144-Input!$J$178)-SUM($J89:J89),(Input!$J$144-Input!$J$178)/A2taxstdlife))</f>
        <v>1.2190762485162461</v>
      </c>
      <c r="L89" s="69">
        <f>IF(A2taxstdlife="n/a","n/a",IF(L$3&gt;(A2taxstdlife+$E89),(Input!$J$144-Input!$J$178)-SUM($J89:K89),(Input!$J$144-Input!$J$178)/A2taxstdlife))</f>
        <v>1.2190762485162461</v>
      </c>
      <c r="M89" s="69">
        <f>IF(A2taxstdlife="n/a","n/a",IF(M$3&gt;(A2taxstdlife+$E89),(Input!$J$144-Input!$J$178)-SUM($J89:L89),(Input!$J$144-Input!$J$178)/A2taxstdlife))</f>
        <v>1.2190762485162461</v>
      </c>
      <c r="N89" s="69">
        <f>IF(A2taxstdlife="n/a","n/a",IF(N$3&gt;(A2taxstdlife+$E89),(Input!$J$144-Input!$J$178)-SUM($J89:M89),(Input!$J$144-Input!$J$178)/A2taxstdlife))</f>
        <v>1.2190762485162461</v>
      </c>
      <c r="O89" s="69">
        <f>IF(A2taxstdlife="n/a","n/a",IF(O$3&gt;(A2taxstdlife+$E89),(Input!$J$144-Input!$J$178)-SUM($J89:N89),(Input!$J$144-Input!$J$178)/A2taxstdlife))</f>
        <v>1.2190762485162461</v>
      </c>
      <c r="P89" s="69">
        <f>IF(A2taxstdlife="n/a","n/a",IF(P$3&gt;(A2taxstdlife+$E89),(Input!$J$144-Input!$J$178)-SUM($J89:O89),(Input!$J$144-Input!$J$178)/A2taxstdlife))</f>
        <v>1.2190762485162461</v>
      </c>
      <c r="Q89" s="69">
        <f>IF(A2taxstdlife="n/a","n/a",IF(Q$3&gt;(A2taxstdlife+$E89),(Input!$J$144-Input!$J$178)-SUM($J89:P89),(Input!$J$144-Input!$J$178)/A2taxstdlife))</f>
        <v>1.2190762485162461</v>
      </c>
      <c r="R89" s="69"/>
      <c r="S89" s="103"/>
      <c r="T89" s="103"/>
      <c r="U89" s="103"/>
      <c r="V89" s="103"/>
      <c r="W89" s="103"/>
      <c r="X89" s="103"/>
      <c r="Y89" s="103"/>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1" s="198" customFormat="1" hidden="1" outlineLevel="2">
      <c r="A90" s="9"/>
      <c r="B90" s="9"/>
      <c r="C90" s="26"/>
      <c r="D90" s="714"/>
      <c r="E90" s="87">
        <v>4</v>
      </c>
      <c r="F90" s="27"/>
      <c r="G90" s="27"/>
      <c r="H90" s="146"/>
      <c r="I90" s="148"/>
      <c r="J90" s="148"/>
      <c r="K90" s="147"/>
      <c r="L90" s="69">
        <f>IF(A2taxstdlife="n/a","n/a",IF(L$3&gt;(A2taxstdlife+$E90),(Input!$K$144-Input!$K$178)-SUM($K90:K90),(Input!$K$144-Input!$K$178)/A2taxstdlife))</f>
        <v>0.81995441367551047</v>
      </c>
      <c r="M90" s="69">
        <f>IF(A2taxstdlife="n/a","n/a",IF(M$3&gt;(A2taxstdlife+$E90),(Input!$K$144-Input!$K$178)-SUM($K90:L90),(Input!$K$144-Input!$K$178)/A2taxstdlife))</f>
        <v>0.81995441367551047</v>
      </c>
      <c r="N90" s="69">
        <f>IF(A2taxstdlife="n/a","n/a",IF(N$3&gt;(A2taxstdlife+$E90),(Input!$K$144-Input!$K$178)-SUM($K90:M90),(Input!$K$144-Input!$K$178)/A2taxstdlife))</f>
        <v>0.81995441367551047</v>
      </c>
      <c r="O90" s="69">
        <f>IF(A2taxstdlife="n/a","n/a",IF(O$3&gt;(A2taxstdlife+$E90),(Input!$K$144-Input!$K$178)-SUM($K90:N90),(Input!$K$144-Input!$K$178)/A2taxstdlife))</f>
        <v>0.81995441367551047</v>
      </c>
      <c r="P90" s="69">
        <f>IF(A2taxstdlife="n/a","n/a",IF(P$3&gt;(A2taxstdlife+$E90),(Input!$K$144-Input!$K$178)-SUM($K90:O90),(Input!$K$144-Input!$K$178)/A2taxstdlife))</f>
        <v>0.81995441367551047</v>
      </c>
      <c r="Q90" s="69">
        <f>IF(A2taxstdlife="n/a","n/a",IF(Q$3&gt;(A2taxstdlife+$E90),(Input!$K$144-Input!$K$178)-SUM($K90:P90),(Input!$K$144-Input!$K$178)/A2taxstdlife))</f>
        <v>0.81995441367551047</v>
      </c>
      <c r="R90" s="69"/>
      <c r="S90" s="103"/>
      <c r="T90" s="103"/>
      <c r="U90" s="103"/>
      <c r="V90" s="103"/>
      <c r="W90" s="103"/>
      <c r="X90" s="103"/>
      <c r="Y90" s="103"/>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1" s="198" customFormat="1" hidden="1" outlineLevel="2">
      <c r="A91" s="9"/>
      <c r="B91" s="9"/>
      <c r="C91" s="26"/>
      <c r="D91" s="714"/>
      <c r="E91" s="87">
        <v>5</v>
      </c>
      <c r="F91" s="27"/>
      <c r="G91" s="27"/>
      <c r="H91" s="146"/>
      <c r="I91" s="148"/>
      <c r="J91" s="148"/>
      <c r="K91" s="148"/>
      <c r="L91" s="147"/>
      <c r="M91" s="69">
        <f>IF(A2taxstdlife="n/a","n/a",IF(M$3&gt;(A2taxstdlife+$E91),(Input!$L$144-Input!$L$178)-SUM($L91:L91),(Input!$L$144-Input!$L$178)/A2taxstdlife))</f>
        <v>0.75118080315656255</v>
      </c>
      <c r="N91" s="69">
        <f>IF(A2taxstdlife="n/a","n/a",IF(N$3&gt;(A2taxstdlife+$E91),(Input!$L$144-Input!$L$178)-SUM($L91:M91),(Input!$L$144-Input!$L$178)/A2taxstdlife))</f>
        <v>0.75118080315656255</v>
      </c>
      <c r="O91" s="69">
        <f>IF(A2taxstdlife="n/a","n/a",IF(O$3&gt;(A2taxstdlife+$E91),(Input!$L$144-Input!$L$178)-SUM($L91:N91),(Input!$L$144-Input!$L$178)/A2taxstdlife))</f>
        <v>0.75118080315656255</v>
      </c>
      <c r="P91" s="69">
        <f>IF(A2taxstdlife="n/a","n/a",IF(P$3&gt;(A2taxstdlife+$E91),(Input!$L$144-Input!$L$178)-SUM($L91:O91),(Input!$L$144-Input!$L$178)/A2taxstdlife))</f>
        <v>0.75118080315656255</v>
      </c>
      <c r="Q91" s="69">
        <f>IF(A2taxstdlife="n/a","n/a",IF(Q$3&gt;(A2taxstdlife+$E91),(Input!$L$144-Input!$L$178)-SUM($L91:P91),(Input!$L$144-Input!$L$178)/A2taxstdlife))</f>
        <v>0.75118080315656255</v>
      </c>
      <c r="R91" s="69"/>
      <c r="S91" s="103"/>
      <c r="T91" s="103"/>
      <c r="U91" s="103"/>
      <c r="V91" s="103"/>
      <c r="W91" s="103"/>
      <c r="X91" s="103"/>
      <c r="Y91" s="103"/>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1" s="198" customFormat="1" hidden="1" outlineLevel="2">
      <c r="A92" s="9"/>
      <c r="B92" s="9"/>
      <c r="C92" s="26"/>
      <c r="D92" s="714"/>
      <c r="E92" s="87">
        <v>6</v>
      </c>
      <c r="F92" s="27"/>
      <c r="G92" s="27"/>
      <c r="H92" s="146"/>
      <c r="I92" s="148"/>
      <c r="J92" s="148"/>
      <c r="K92" s="148"/>
      <c r="L92" s="148"/>
      <c r="M92" s="147"/>
      <c r="N92" s="69">
        <f>IF(A2taxstdlife="n/a","n/a",IF(N$3&gt;(A2taxstdlife+$E92),(Input!$M$144-Input!$M$178)-SUM($M92:M92),(Input!$M$144-Input!$M$178)/A2taxstdlife))</f>
        <v>1.0629297663720065</v>
      </c>
      <c r="O92" s="69">
        <f>IF(A2taxstdlife="n/a","n/a",IF(O$3&gt;(A2taxstdlife+$E92),(Input!$M$144-Input!$M$178)-SUM($M92:N92),(Input!$M$144-Input!$M$178)/A2taxstdlife))</f>
        <v>1.0629297663720065</v>
      </c>
      <c r="P92" s="69">
        <f>IF(A2taxstdlife="n/a","n/a",IF(P$3&gt;(A2taxstdlife+$E92),(Input!$M$144-Input!$M$178)-SUM($M92:O92),(Input!$M$144-Input!$M$178)/A2taxstdlife))</f>
        <v>1.0629297663720065</v>
      </c>
      <c r="Q92" s="69">
        <f>IF(A2taxstdlife="n/a","n/a",IF(Q$3&gt;(A2taxstdlife+$E92),(Input!$M$144-Input!$M$178)-SUM($M92:P92),(Input!$M$144-Input!$M$178)/A2taxstdlife))</f>
        <v>1.0629297663720065</v>
      </c>
      <c r="R92" s="69"/>
      <c r="S92" s="103"/>
      <c r="T92" s="103"/>
      <c r="U92" s="103"/>
      <c r="V92" s="103"/>
      <c r="W92" s="103"/>
      <c r="X92" s="103"/>
      <c r="Y92" s="103"/>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1" s="198" customFormat="1" hidden="1" outlineLevel="2">
      <c r="A93" s="9"/>
      <c r="B93" s="9"/>
      <c r="C93" s="26"/>
      <c r="D93" s="714"/>
      <c r="E93" s="87">
        <v>7</v>
      </c>
      <c r="F93" s="27"/>
      <c r="G93" s="27"/>
      <c r="H93" s="146"/>
      <c r="I93" s="148"/>
      <c r="J93" s="148"/>
      <c r="K93" s="148"/>
      <c r="L93" s="148"/>
      <c r="M93" s="148"/>
      <c r="N93" s="147"/>
      <c r="O93" s="69">
        <f>IF(A2taxstdlife="n/a","n/a",IF(O$3&gt;(A2taxstdlife+$E93),(Input!$N$144-Input!$N$178)-SUM($N93:N93),(Input!$N$144-Input!$N$178)/A2taxstdlife))</f>
        <v>0</v>
      </c>
      <c r="P93" s="69">
        <f>IF(A2taxstdlife="n/a","n/a",IF(P$3&gt;(A2taxstdlife+$E93),(Input!$N$144-Input!$N$178)-SUM($N93:O93),(Input!$N$144-Input!$N$178)/A2taxstdlife))</f>
        <v>0</v>
      </c>
      <c r="Q93" s="69">
        <f>IF(A2taxstdlife="n/a","n/a",IF(Q$3&gt;(A2taxstdlife+$E93),(Input!$N$144-Input!$N$178)-SUM($N93:P93),(Input!$N$144-Input!$N$178)/A2taxstdlife))</f>
        <v>0</v>
      </c>
      <c r="R93" s="69"/>
      <c r="S93" s="103"/>
      <c r="T93" s="103"/>
      <c r="U93" s="103"/>
      <c r="V93" s="103"/>
      <c r="W93" s="103"/>
      <c r="X93" s="103"/>
      <c r="Y93" s="103"/>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1" s="198" customFormat="1" hidden="1" outlineLevel="2">
      <c r="A94" s="9"/>
      <c r="B94" s="9"/>
      <c r="C94" s="26"/>
      <c r="D94" s="714"/>
      <c r="E94" s="87">
        <v>8</v>
      </c>
      <c r="F94" s="27"/>
      <c r="G94" s="27"/>
      <c r="H94" s="146"/>
      <c r="I94" s="148"/>
      <c r="J94" s="148"/>
      <c r="K94" s="148"/>
      <c r="L94" s="148"/>
      <c r="M94" s="148"/>
      <c r="N94" s="148"/>
      <c r="O94" s="147"/>
      <c r="P94" s="69">
        <f>IF(A2taxstdlife="n/a","n/a",IF(P$3&gt;(A2taxstdlife+$E94),(Input!$O$144-Input!$O$178)-SUM($O94:O94),(Input!$O$144-Input!$O$178)/A2taxstdlife))</f>
        <v>0</v>
      </c>
      <c r="Q94" s="69">
        <f>IF(A2taxstdlife="n/a","n/a",IF(Q$3&gt;(A2taxstdlife+$E94),(Input!$O$144-Input!$O$178)-SUM($O94:P94),(Input!$O$144-Input!$O$178)/A2taxstdlife))</f>
        <v>0</v>
      </c>
      <c r="R94" s="69"/>
      <c r="S94" s="103"/>
      <c r="T94" s="103"/>
      <c r="U94" s="103"/>
      <c r="V94" s="103"/>
      <c r="W94" s="103"/>
      <c r="X94" s="103"/>
      <c r="Y94" s="103"/>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1" s="198" customFormat="1" hidden="1" outlineLevel="2">
      <c r="A95" s="9"/>
      <c r="B95" s="9"/>
      <c r="C95" s="26"/>
      <c r="D95" s="714"/>
      <c r="E95" s="87">
        <v>9</v>
      </c>
      <c r="F95" s="27"/>
      <c r="G95" s="27"/>
      <c r="H95" s="146"/>
      <c r="I95" s="148"/>
      <c r="J95" s="148"/>
      <c r="K95" s="148"/>
      <c r="L95" s="148"/>
      <c r="M95" s="148"/>
      <c r="N95" s="148"/>
      <c r="O95" s="148"/>
      <c r="P95" s="147"/>
      <c r="Q95" s="69">
        <f>IF(A2taxstdlife="n/a","n/a",IF(Q$3&gt;(A2taxstdlife+$E95),(Input!$P$144-Input!$P$178)-SUM($P95:P95),(Input!$P$144-Input!$P$178)/A2taxstdlife))</f>
        <v>0</v>
      </c>
      <c r="R95" s="69"/>
      <c r="S95" s="103"/>
      <c r="T95" s="103"/>
      <c r="U95" s="103"/>
      <c r="V95" s="103"/>
      <c r="W95" s="103"/>
      <c r="X95" s="103"/>
      <c r="Y95" s="103"/>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1" s="198" customFormat="1" hidden="1" outlineLevel="2">
      <c r="A96" s="9"/>
      <c r="B96" s="9"/>
      <c r="C96" s="26"/>
      <c r="D96" s="714"/>
      <c r="E96" s="88">
        <v>10</v>
      </c>
      <c r="F96" s="27"/>
      <c r="G96" s="27"/>
      <c r="H96" s="146"/>
      <c r="I96" s="148"/>
      <c r="J96" s="148"/>
      <c r="K96" s="148"/>
      <c r="L96" s="148"/>
      <c r="M96" s="148"/>
      <c r="N96" s="148"/>
      <c r="O96" s="148"/>
      <c r="P96" s="148"/>
      <c r="Q96" s="147"/>
      <c r="R96" s="69"/>
      <c r="S96" s="103"/>
      <c r="T96" s="103"/>
      <c r="U96" s="103"/>
      <c r="V96" s="103"/>
      <c r="W96" s="103"/>
      <c r="X96" s="103"/>
      <c r="Y96" s="103"/>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s="198" customFormat="1" hidden="1" outlineLevel="1" collapsed="1">
      <c r="A97" s="9"/>
      <c r="B97" s="9"/>
      <c r="C97" s="271" t="str">
        <f>Asset2</f>
        <v>Switchgear</v>
      </c>
      <c r="D97" s="9"/>
      <c r="E97" s="9"/>
      <c r="F97" s="23"/>
      <c r="G97" s="23"/>
      <c r="H97" s="297">
        <f>-SUM(H85:H96)</f>
        <v>-11.090730558405346</v>
      </c>
      <c r="I97" s="161">
        <f>-SUM(I85:I96)</f>
        <v>-11.245361876206214</v>
      </c>
      <c r="J97" s="161">
        <f>-SUM(J85:J96)</f>
        <v>-11.896414331043077</v>
      </c>
      <c r="K97" s="161">
        <f>-SUM(K85:K96)</f>
        <v>-13.115490579559324</v>
      </c>
      <c r="L97" s="161">
        <f>-SUM(L85:L96)</f>
        <v>-13.935444993234835</v>
      </c>
      <c r="M97" s="161">
        <f>IF(COUNT($H97:L97)&gt;=Input!$Y$7,0, -SUM(M85:M96))</f>
        <v>-14.686625796391398</v>
      </c>
      <c r="N97" s="161">
        <f>IF(COUNT($H97:M97)&gt;=Input!$Y$7,0, -SUM(N85:N96))</f>
        <v>0</v>
      </c>
      <c r="O97" s="161">
        <f>IF(COUNT($H97:N97)&gt;=Input!$Y$7,0, -SUM(O85:O96))</f>
        <v>0</v>
      </c>
      <c r="P97" s="161">
        <f>IF(COUNT($H97:O97)&gt;=Input!$Y$7,0, -SUM(P85:P96))</f>
        <v>0</v>
      </c>
      <c r="Q97" s="161">
        <f>IF(COUNT($H97:P97)&gt;=Input!$Y$7,0, -SUM(Q85:Q96))</f>
        <v>0</v>
      </c>
      <c r="R97" s="161"/>
      <c r="S97" s="102"/>
      <c r="T97" s="102"/>
      <c r="U97" s="102"/>
      <c r="V97" s="102"/>
      <c r="W97" s="102"/>
      <c r="X97" s="102"/>
      <c r="Y97" s="102"/>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row>
    <row r="98" spans="1:60" s="198" customFormat="1" hidden="1" outlineLevel="2">
      <c r="A98" s="9"/>
      <c r="B98" s="272" t="str">
        <f>Asset3</f>
        <v>Transformers</v>
      </c>
      <c r="C98" s="31"/>
      <c r="D98" s="32" t="s">
        <v>66</v>
      </c>
      <c r="E98" s="31"/>
      <c r="F98" s="300"/>
      <c r="G98" s="300"/>
      <c r="H98" s="68">
        <f>IF(H$3&gt;A3taxremlife,A3taxvalue-SUM($F98:F98),IF(A3taxremlife="N/A","n/a",A3taxvalue/A3taxremlife))</f>
        <v>6.9379532665594326</v>
      </c>
      <c r="I98" s="68">
        <f>IF(I$3&gt;A3taxremlife,A3taxvalue-SUM($F98:H98),IF(A3taxremlife="N/A","n/a",A3taxvalue/A3taxremlife))</f>
        <v>6.9379532665594326</v>
      </c>
      <c r="J98" s="68">
        <f>IF(J$3&gt;A3taxremlife,A3taxvalue-SUM($F98:I98),IF(A3taxremlife="N/A","n/a",A3taxvalue/A3taxremlife))</f>
        <v>6.9379532665594326</v>
      </c>
      <c r="K98" s="68">
        <f>IF(K$3&gt;A3taxremlife,A3taxvalue-SUM($F98:J98),IF(A3taxremlife="N/A","n/a",A3taxvalue/A3taxremlife))</f>
        <v>6.9379532665594326</v>
      </c>
      <c r="L98" s="68">
        <f>IF(L$3&gt;A3taxremlife,A3taxvalue-SUM($F98:K98),IF(A3taxremlife="N/A","n/a",A3taxvalue/A3taxremlife))</f>
        <v>6.9379532665594326</v>
      </c>
      <c r="M98" s="68">
        <f>IF(M$3&gt;A3taxremlife,A3taxvalue-SUM($F98:L98),IF(A3taxremlife="N/A","n/a",A3taxvalue/A3taxremlife))</f>
        <v>6.9379532665594326</v>
      </c>
      <c r="N98" s="68">
        <f>IF(N$3&gt;A3taxremlife,A3taxvalue-SUM($F98:M98),IF(A3taxremlife="N/A","n/a",A3taxvalue/A3taxremlife))</f>
        <v>6.9379532665594326</v>
      </c>
      <c r="O98" s="68">
        <f>IF(O$3&gt;A3taxremlife,A3taxvalue-SUM($F98:N98),IF(A3taxremlife="N/A","n/a",A3taxvalue/A3taxremlife))</f>
        <v>6.9379532665594326</v>
      </c>
      <c r="P98" s="68">
        <f>IF(P$3&gt;A3taxremlife,A3taxvalue-SUM($F98:O98),IF(A3taxremlife="N/A","n/a",A3taxvalue/A3taxremlife))</f>
        <v>6.9379532665594326</v>
      </c>
      <c r="Q98" s="68">
        <f>IF(Q$3&gt;A3taxremlife,A3taxvalue-SUM($F98:P98),IF(A3taxremlife="N/A","n/a",A3taxvalue/A3taxremlife))</f>
        <v>6.9379532665594326</v>
      </c>
      <c r="R98" s="68"/>
      <c r="S98" s="103"/>
      <c r="T98" s="103"/>
      <c r="U98" s="103"/>
      <c r="V98" s="103"/>
      <c r="W98" s="103"/>
      <c r="X98" s="103"/>
      <c r="Y98" s="103"/>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s="198" customFormat="1" ht="12.75" hidden="1" customHeight="1" outlineLevel="2">
      <c r="A99" s="9"/>
      <c r="B99" s="9"/>
      <c r="C99" s="26"/>
      <c r="D99" s="713" t="s">
        <v>82</v>
      </c>
      <c r="E99" s="87"/>
      <c r="F99" s="27"/>
      <c r="G99" s="27"/>
      <c r="H99" s="103"/>
      <c r="I99" s="69"/>
      <c r="J99" s="69"/>
      <c r="K99" s="69"/>
      <c r="L99" s="69"/>
      <c r="M99" s="69"/>
      <c r="N99" s="69"/>
      <c r="O99" s="69"/>
      <c r="P99" s="69"/>
      <c r="Q99" s="69"/>
      <c r="R99" s="69"/>
      <c r="S99" s="103"/>
      <c r="T99" s="103"/>
      <c r="U99" s="103"/>
      <c r="V99" s="103"/>
      <c r="W99" s="103"/>
      <c r="X99" s="103"/>
      <c r="Y99" s="103"/>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s="198" customFormat="1" hidden="1" outlineLevel="2">
      <c r="A100" s="9"/>
      <c r="B100" s="9"/>
      <c r="C100" s="26"/>
      <c r="D100" s="714"/>
      <c r="E100" s="87">
        <v>1</v>
      </c>
      <c r="F100" s="27"/>
      <c r="G100" s="27"/>
      <c r="H100" s="145"/>
      <c r="I100" s="69">
        <f>IF(A3taxstdlife="n/a","n/a",IF(I$3&gt;(A3taxstdlife+$E100),(Input!$H$145-Input!$H$179)-SUM($H100:H100),(Input!$H$145-Input!$H$179)/A3taxstdlife))</f>
        <v>0.11870605069314319</v>
      </c>
      <c r="J100" s="69">
        <f>IF(A3taxstdlife="n/a","n/a",IF(J$3&gt;(A3taxstdlife+$E100),(Input!$H$145-Input!$H$179)-SUM($H100:I100),(Input!$H$145-Input!$H$179)/A3taxstdlife))</f>
        <v>0.11870605069314319</v>
      </c>
      <c r="K100" s="69">
        <f>IF(A3taxstdlife="n/a","n/a",IF(K$3&gt;(A3taxstdlife+$E100),(Input!$H$145-Input!$H$179)-SUM($H100:J100),(Input!$H$145-Input!$H$179)/A3taxstdlife))</f>
        <v>0.11870605069314319</v>
      </c>
      <c r="L100" s="69">
        <f>IF(A3taxstdlife="n/a","n/a",IF(L$3&gt;(A3taxstdlife+$E100),(Input!$H$145-Input!$H$179)-SUM($H100:K100),(Input!$H$145-Input!$H$179)/A3taxstdlife))</f>
        <v>0.11870605069314319</v>
      </c>
      <c r="M100" s="69">
        <f>IF(A3taxstdlife="n/a","n/a",IF(M$3&gt;(A3taxstdlife+$E100),(Input!$H$145-Input!$H$179)-SUM($H100:L100),(Input!$H$145-Input!$H$179)/A3taxstdlife))</f>
        <v>0.11870605069314319</v>
      </c>
      <c r="N100" s="69">
        <f>IF(A3taxstdlife="n/a","n/a",IF(N$3&gt;(A3taxstdlife+$E100),(Input!$H$145-Input!$H$179)-SUM($H100:M100),(Input!$H$145-Input!$H$179)/A3taxstdlife))</f>
        <v>0.11870605069314319</v>
      </c>
      <c r="O100" s="69">
        <f>IF(A3taxstdlife="n/a","n/a",IF(O$3&gt;(A3taxstdlife+$E100),(Input!$H$145-Input!$H$179)-SUM($H100:N100),(Input!$H$145-Input!$H$179)/A3taxstdlife))</f>
        <v>0.11870605069314319</v>
      </c>
      <c r="P100" s="69">
        <f>IF(A3taxstdlife="n/a","n/a",IF(P$3&gt;(A3taxstdlife+$E100),(Input!$H$145-Input!$H$179)-SUM($H100:O100),(Input!$H$145-Input!$H$179)/A3taxstdlife))</f>
        <v>0.11870605069314319</v>
      </c>
      <c r="Q100" s="69">
        <f>IF(A3taxstdlife="n/a","n/a",IF(Q$3&gt;(A3taxstdlife+$E100),(Input!$H$145-Input!$H$179)-SUM($H100:P100),(Input!$H$145-Input!$H$179)/A3taxstdlife))</f>
        <v>0.11870605069314319</v>
      </c>
      <c r="R100" s="69"/>
      <c r="S100" s="103"/>
      <c r="T100" s="103"/>
      <c r="U100" s="103"/>
      <c r="V100" s="103"/>
      <c r="W100" s="103"/>
      <c r="X100" s="103"/>
      <c r="Y100" s="103"/>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s="198" customFormat="1" hidden="1" outlineLevel="2">
      <c r="A101" s="9"/>
      <c r="B101" s="9"/>
      <c r="C101" s="26"/>
      <c r="D101" s="714"/>
      <c r="E101" s="87">
        <v>2</v>
      </c>
      <c r="F101" s="27"/>
      <c r="G101" s="27"/>
      <c r="H101" s="146"/>
      <c r="I101" s="147"/>
      <c r="J101" s="69">
        <f>IF(A3taxstdlife="n/a","n/a",IF(J$3&gt;(A3taxstdlife+$E101),(Input!$I$145-Input!$I$179)-SUM($I101:I101),(Input!$I$145-Input!$I$179)/A3taxstdlife))</f>
        <v>0.15146174537864823</v>
      </c>
      <c r="K101" s="69">
        <f>IF(A3taxstdlife="n/a","n/a",IF(K$3&gt;(A3taxstdlife+$E101),(Input!$I$145-Input!$I$179)-SUM($I101:J101),(Input!$I$145-Input!$I$179)/A3taxstdlife))</f>
        <v>0.15146174537864823</v>
      </c>
      <c r="L101" s="69">
        <f>IF(A3taxstdlife="n/a","n/a",IF(L$3&gt;(A3taxstdlife+$E101),(Input!$I$145-Input!$I$179)-SUM($I101:K101),(Input!$I$145-Input!$I$179)/A3taxstdlife))</f>
        <v>0.15146174537864823</v>
      </c>
      <c r="M101" s="69">
        <f>IF(A3taxstdlife="n/a","n/a",IF(M$3&gt;(A3taxstdlife+$E101),(Input!$I$145-Input!$I$179)-SUM($I101:L101),(Input!$I$145-Input!$I$179)/A3taxstdlife))</f>
        <v>0.15146174537864823</v>
      </c>
      <c r="N101" s="69">
        <f>IF(A3taxstdlife="n/a","n/a",IF(N$3&gt;(A3taxstdlife+$E101),(Input!$I$145-Input!$I$179)-SUM($I101:M101),(Input!$I$145-Input!$I$179)/A3taxstdlife))</f>
        <v>0.15146174537864823</v>
      </c>
      <c r="O101" s="69">
        <f>IF(A3taxstdlife="n/a","n/a",IF(O$3&gt;(A3taxstdlife+$E101),(Input!$I$145-Input!$I$179)-SUM($I101:N101),(Input!$I$145-Input!$I$179)/A3taxstdlife))</f>
        <v>0.15146174537864823</v>
      </c>
      <c r="P101" s="69">
        <f>IF(A3taxstdlife="n/a","n/a",IF(P$3&gt;(A3taxstdlife+$E101),(Input!$I$145-Input!$I$179)-SUM($I101:O101),(Input!$I$145-Input!$I$179)/A3taxstdlife))</f>
        <v>0.15146174537864823</v>
      </c>
      <c r="Q101" s="69">
        <f>IF(A3taxstdlife="n/a","n/a",IF(Q$3&gt;(A3taxstdlife+$E101),(Input!$I$145-Input!$I$179)-SUM($I101:P101),(Input!$I$145-Input!$I$179)/A3taxstdlife))</f>
        <v>0.15146174537864823</v>
      </c>
      <c r="R101" s="69"/>
      <c r="S101" s="103"/>
      <c r="T101" s="103"/>
      <c r="U101" s="103"/>
      <c r="V101" s="103"/>
      <c r="W101" s="103"/>
      <c r="X101" s="103"/>
      <c r="Y101" s="103"/>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s="198" customFormat="1" hidden="1" outlineLevel="2">
      <c r="A102" s="9"/>
      <c r="B102" s="9"/>
      <c r="C102" s="26"/>
      <c r="D102" s="714"/>
      <c r="E102" s="87">
        <v>3</v>
      </c>
      <c r="F102" s="27"/>
      <c r="G102" s="27"/>
      <c r="H102" s="146"/>
      <c r="I102" s="148"/>
      <c r="J102" s="147"/>
      <c r="K102" s="69">
        <f>IF(A3taxstdlife="n/a","n/a",IF(K$3&gt;(A3taxstdlife+$E102),(Input!$J$145-Input!$J$179)-SUM($J102:J102),(Input!$J$145-Input!$J$179)/A3taxstdlife))</f>
        <v>0.26855369438329191</v>
      </c>
      <c r="L102" s="69">
        <f>IF(A3taxstdlife="n/a","n/a",IF(L$3&gt;(A3taxstdlife+$E102),(Input!$J$145-Input!$J$179)-SUM($J102:K102),(Input!$J$145-Input!$J$179)/A3taxstdlife))</f>
        <v>0.26855369438329191</v>
      </c>
      <c r="M102" s="69">
        <f>IF(A3taxstdlife="n/a","n/a",IF(M$3&gt;(A3taxstdlife+$E102),(Input!$J$145-Input!$J$179)-SUM($J102:L102),(Input!$J$145-Input!$J$179)/A3taxstdlife))</f>
        <v>0.26855369438329191</v>
      </c>
      <c r="N102" s="69">
        <f>IF(A3taxstdlife="n/a","n/a",IF(N$3&gt;(A3taxstdlife+$E102),(Input!$J$145-Input!$J$179)-SUM($J102:M102),(Input!$J$145-Input!$J$179)/A3taxstdlife))</f>
        <v>0.26855369438329191</v>
      </c>
      <c r="O102" s="69">
        <f>IF(A3taxstdlife="n/a","n/a",IF(O$3&gt;(A3taxstdlife+$E102),(Input!$J$145-Input!$J$179)-SUM($J102:N102),(Input!$J$145-Input!$J$179)/A3taxstdlife))</f>
        <v>0.26855369438329191</v>
      </c>
      <c r="P102" s="69">
        <f>IF(A3taxstdlife="n/a","n/a",IF(P$3&gt;(A3taxstdlife+$E102),(Input!$J$145-Input!$J$179)-SUM($J102:O102),(Input!$J$145-Input!$J$179)/A3taxstdlife))</f>
        <v>0.26855369438329191</v>
      </c>
      <c r="Q102" s="69">
        <f>IF(A3taxstdlife="n/a","n/a",IF(Q$3&gt;(A3taxstdlife+$E102),(Input!$J$145-Input!$J$179)-SUM($J102:P102),(Input!$J$145-Input!$J$179)/A3taxstdlife))</f>
        <v>0.26855369438329191</v>
      </c>
      <c r="R102" s="69"/>
      <c r="S102" s="103"/>
      <c r="T102" s="103"/>
      <c r="U102" s="103"/>
      <c r="V102" s="103"/>
      <c r="W102" s="103"/>
      <c r="X102" s="103"/>
      <c r="Y102" s="103"/>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s="198" customFormat="1" hidden="1" outlineLevel="2">
      <c r="A103" s="9"/>
      <c r="B103" s="9"/>
      <c r="C103" s="26"/>
      <c r="D103" s="714"/>
      <c r="E103" s="87">
        <v>4</v>
      </c>
      <c r="F103" s="27"/>
      <c r="G103" s="27"/>
      <c r="H103" s="146"/>
      <c r="I103" s="148"/>
      <c r="J103" s="148"/>
      <c r="K103" s="147"/>
      <c r="L103" s="69">
        <f>IF(A3taxstdlife="n/a","n/a",IF(L$3&gt;(A3taxstdlife+$E103),(Input!$K$145-Input!$K$179)-SUM($K103:K103),(Input!$K$145-Input!$K$179)/A3taxstdlife))</f>
        <v>0.22315307336149304</v>
      </c>
      <c r="M103" s="69">
        <f>IF(A3taxstdlife="n/a","n/a",IF(M$3&gt;(A3taxstdlife+$E103),(Input!$K$145-Input!$K$179)-SUM($K103:L103),(Input!$K$145-Input!$K$179)/A3taxstdlife))</f>
        <v>0.22315307336149304</v>
      </c>
      <c r="N103" s="69">
        <f>IF(A3taxstdlife="n/a","n/a",IF(N$3&gt;(A3taxstdlife+$E103),(Input!$K$145-Input!$K$179)-SUM($K103:M103),(Input!$K$145-Input!$K$179)/A3taxstdlife))</f>
        <v>0.22315307336149304</v>
      </c>
      <c r="O103" s="69">
        <f>IF(A3taxstdlife="n/a","n/a",IF(O$3&gt;(A3taxstdlife+$E103),(Input!$K$145-Input!$K$179)-SUM($K103:N103),(Input!$K$145-Input!$K$179)/A3taxstdlife))</f>
        <v>0.22315307336149304</v>
      </c>
      <c r="P103" s="69">
        <f>IF(A3taxstdlife="n/a","n/a",IF(P$3&gt;(A3taxstdlife+$E103),(Input!$K$145-Input!$K$179)-SUM($K103:O103),(Input!$K$145-Input!$K$179)/A3taxstdlife))</f>
        <v>0.22315307336149304</v>
      </c>
      <c r="Q103" s="69">
        <f>IF(A3taxstdlife="n/a","n/a",IF(Q$3&gt;(A3taxstdlife+$E103),(Input!$K$145-Input!$K$179)-SUM($K103:P103),(Input!$K$145-Input!$K$179)/A3taxstdlife))</f>
        <v>0.22315307336149304</v>
      </c>
      <c r="R103" s="69"/>
      <c r="S103" s="103"/>
      <c r="T103" s="103"/>
      <c r="U103" s="103"/>
      <c r="V103" s="103"/>
      <c r="W103" s="103"/>
      <c r="X103" s="103"/>
      <c r="Y103" s="103"/>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s="198" customFormat="1" hidden="1" outlineLevel="2">
      <c r="A104" s="9"/>
      <c r="B104" s="9"/>
      <c r="C104" s="26"/>
      <c r="D104" s="714"/>
      <c r="E104" s="87">
        <v>5</v>
      </c>
      <c r="F104" s="27"/>
      <c r="G104" s="27"/>
      <c r="H104" s="146"/>
      <c r="I104" s="148"/>
      <c r="J104" s="148"/>
      <c r="K104" s="148"/>
      <c r="L104" s="147"/>
      <c r="M104" s="69">
        <f>IF(A3taxstdlife="n/a","n/a",IF(M$3&gt;(A3taxstdlife+$E104),(Input!$L$145-Input!$L$179)-SUM($L104:L104),(Input!$L$145-Input!$L$179)/A3taxstdlife))</f>
        <v>0.79363041112007215</v>
      </c>
      <c r="N104" s="69">
        <f>IF(A3taxstdlife="n/a","n/a",IF(N$3&gt;(A3taxstdlife+$E104),(Input!$L$145-Input!$L$179)-SUM($L104:M104),(Input!$L$145-Input!$L$179)/A3taxstdlife))</f>
        <v>0.79363041112007215</v>
      </c>
      <c r="O104" s="69">
        <f>IF(A3taxstdlife="n/a","n/a",IF(O$3&gt;(A3taxstdlife+$E104),(Input!$L$145-Input!$L$179)-SUM($L104:N104),(Input!$L$145-Input!$L$179)/A3taxstdlife))</f>
        <v>0.79363041112007215</v>
      </c>
      <c r="P104" s="69">
        <f>IF(A3taxstdlife="n/a","n/a",IF(P$3&gt;(A3taxstdlife+$E104),(Input!$L$145-Input!$L$179)-SUM($L104:O104),(Input!$L$145-Input!$L$179)/A3taxstdlife))</f>
        <v>0.79363041112007215</v>
      </c>
      <c r="Q104" s="69">
        <f>IF(A3taxstdlife="n/a","n/a",IF(Q$3&gt;(A3taxstdlife+$E104),(Input!$L$145-Input!$L$179)-SUM($L104:P104),(Input!$L$145-Input!$L$179)/A3taxstdlife))</f>
        <v>0.79363041112007215</v>
      </c>
      <c r="R104" s="69"/>
      <c r="S104" s="103"/>
      <c r="T104" s="103"/>
      <c r="U104" s="103"/>
      <c r="V104" s="103"/>
      <c r="W104" s="103"/>
      <c r="X104" s="103"/>
      <c r="Y104" s="103"/>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s="198" customFormat="1" hidden="1" outlineLevel="2">
      <c r="A105" s="9"/>
      <c r="B105" s="9"/>
      <c r="C105" s="26"/>
      <c r="D105" s="714"/>
      <c r="E105" s="87">
        <v>6</v>
      </c>
      <c r="F105" s="27"/>
      <c r="G105" s="27"/>
      <c r="H105" s="146"/>
      <c r="I105" s="148"/>
      <c r="J105" s="148"/>
      <c r="K105" s="148"/>
      <c r="L105" s="148"/>
      <c r="M105" s="147"/>
      <c r="N105" s="69">
        <f>IF(A3taxstdlife="n/a","n/a",IF(N$3&gt;(A3taxstdlife+$E105),(Input!$M$145-Input!$M$179)-SUM($M105:M105),(Input!$M$145-Input!$M$179)/A3taxstdlife))</f>
        <v>0.83946728075248633</v>
      </c>
      <c r="O105" s="69">
        <f>IF(A3taxstdlife="n/a","n/a",IF(O$3&gt;(A3taxstdlife+$E105),(Input!$M$145-Input!$M$179)-SUM($M105:N105),(Input!$M$145-Input!$M$179)/A3taxstdlife))</f>
        <v>0.83946728075248633</v>
      </c>
      <c r="P105" s="69">
        <f>IF(A3taxstdlife="n/a","n/a",IF(P$3&gt;(A3taxstdlife+$E105),(Input!$M$145-Input!$M$179)-SUM($M105:O105),(Input!$M$145-Input!$M$179)/A3taxstdlife))</f>
        <v>0.83946728075248633</v>
      </c>
      <c r="Q105" s="69">
        <f>IF(A3taxstdlife="n/a","n/a",IF(Q$3&gt;(A3taxstdlife+$E105),(Input!$M$145-Input!$M$179)-SUM($M105:P105),(Input!$M$145-Input!$M$179)/A3taxstdlife))</f>
        <v>0.83946728075248633</v>
      </c>
      <c r="R105" s="69"/>
      <c r="S105" s="103"/>
      <c r="T105" s="103"/>
      <c r="U105" s="103"/>
      <c r="V105" s="103"/>
      <c r="W105" s="103"/>
      <c r="X105" s="103"/>
      <c r="Y105" s="103"/>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s="198" customFormat="1" hidden="1" outlineLevel="2">
      <c r="A106" s="9"/>
      <c r="B106" s="9"/>
      <c r="C106" s="26"/>
      <c r="D106" s="714"/>
      <c r="E106" s="87">
        <v>7</v>
      </c>
      <c r="F106" s="27"/>
      <c r="G106" s="27"/>
      <c r="H106" s="146"/>
      <c r="I106" s="148"/>
      <c r="J106" s="148"/>
      <c r="K106" s="148"/>
      <c r="L106" s="148"/>
      <c r="M106" s="148"/>
      <c r="N106" s="147"/>
      <c r="O106" s="69">
        <f>IF(A3taxstdlife="n/a","n/a",IF(O$3&gt;(A3taxstdlife+$E106),(Input!$N$145-Input!$N$179)-SUM($N106:N106),(Input!$N$145-Input!$N$179)/A3taxstdlife))</f>
        <v>0</v>
      </c>
      <c r="P106" s="69">
        <f>IF(A3taxstdlife="n/a","n/a",IF(P$3&gt;(A3taxstdlife+$E106),(Input!$N$145-Input!$N$179)-SUM($N106:O106),(Input!$N$145-Input!$N$179)/A3taxstdlife))</f>
        <v>0</v>
      </c>
      <c r="Q106" s="69">
        <f>IF(A3taxstdlife="n/a","n/a",IF(Q$3&gt;(A3taxstdlife+$E106),(Input!$N$145-Input!$N$179)-SUM($N106:P106),(Input!$N$145-Input!$N$179)/A3taxstdlife))</f>
        <v>0</v>
      </c>
      <c r="R106" s="69"/>
      <c r="S106" s="103"/>
      <c r="T106" s="103"/>
      <c r="U106" s="103"/>
      <c r="V106" s="103"/>
      <c r="W106" s="103"/>
      <c r="X106" s="103"/>
      <c r="Y106" s="103"/>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s="198" customFormat="1" hidden="1" outlineLevel="2">
      <c r="A107" s="9"/>
      <c r="B107" s="9"/>
      <c r="C107" s="26"/>
      <c r="D107" s="714"/>
      <c r="E107" s="87">
        <v>8</v>
      </c>
      <c r="F107" s="27"/>
      <c r="G107" s="27"/>
      <c r="H107" s="146"/>
      <c r="I107" s="148"/>
      <c r="J107" s="148"/>
      <c r="K107" s="148"/>
      <c r="L107" s="148"/>
      <c r="M107" s="148"/>
      <c r="N107" s="148"/>
      <c r="O107" s="147"/>
      <c r="P107" s="69">
        <f>IF(A3taxstdlife="n/a","n/a",IF(P$3&gt;(A3taxstdlife+$E107),(Input!$O$145-Input!$O$179)-SUM($O107:O107),(Input!$O$145-Input!$O$179)/A3taxstdlife))</f>
        <v>0</v>
      </c>
      <c r="Q107" s="69">
        <f>IF(A3taxstdlife="n/a","n/a",IF(Q$3&gt;(A3taxstdlife+$E107),(Input!$O$145-Input!$O$179)-SUM($O107:P107),(Input!$O$145-Input!$O$179)/A3taxstdlife))</f>
        <v>0</v>
      </c>
      <c r="R107" s="69"/>
      <c r="S107" s="103"/>
      <c r="T107" s="103"/>
      <c r="U107" s="103"/>
      <c r="V107" s="103"/>
      <c r="W107" s="103"/>
      <c r="X107" s="103"/>
      <c r="Y107" s="103"/>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s="198" customFormat="1" hidden="1" outlineLevel="2">
      <c r="A108" s="9"/>
      <c r="B108" s="9"/>
      <c r="C108" s="26"/>
      <c r="D108" s="714"/>
      <c r="E108" s="87">
        <v>9</v>
      </c>
      <c r="F108" s="27"/>
      <c r="G108" s="27"/>
      <c r="H108" s="146"/>
      <c r="I108" s="148"/>
      <c r="J108" s="148"/>
      <c r="K108" s="148"/>
      <c r="L108" s="148"/>
      <c r="M108" s="148"/>
      <c r="N108" s="148"/>
      <c r="O108" s="148"/>
      <c r="P108" s="147"/>
      <c r="Q108" s="69">
        <f>IF(A3taxstdlife="n/a","n/a",IF(Q$3&gt;(A3taxstdlife+$E108),(Input!$P$145-Input!$P$179)-SUM($P108:P108),(Input!$P$145-Input!$P$179)/A3taxstdlife))</f>
        <v>0</v>
      </c>
      <c r="R108" s="69"/>
      <c r="S108" s="103"/>
      <c r="T108" s="103"/>
      <c r="U108" s="103"/>
      <c r="V108" s="103"/>
      <c r="W108" s="103"/>
      <c r="X108" s="103"/>
      <c r="Y108" s="103"/>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s="198" customFormat="1" hidden="1" outlineLevel="2">
      <c r="A109" s="9"/>
      <c r="B109" s="9"/>
      <c r="C109" s="26"/>
      <c r="D109" s="714"/>
      <c r="E109" s="88">
        <v>10</v>
      </c>
      <c r="F109" s="27"/>
      <c r="G109" s="27"/>
      <c r="H109" s="146"/>
      <c r="I109" s="148"/>
      <c r="J109" s="148"/>
      <c r="K109" s="148"/>
      <c r="L109" s="148"/>
      <c r="M109" s="148"/>
      <c r="N109" s="148"/>
      <c r="O109" s="148"/>
      <c r="P109" s="148"/>
      <c r="Q109" s="147"/>
      <c r="R109" s="69"/>
      <c r="S109" s="103"/>
      <c r="T109" s="103"/>
      <c r="U109" s="103"/>
      <c r="V109" s="103"/>
      <c r="W109" s="103"/>
      <c r="X109" s="103"/>
      <c r="Y109" s="103"/>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s="198" customFormat="1" hidden="1" outlineLevel="1" collapsed="1">
      <c r="A110" s="9"/>
      <c r="B110" s="9"/>
      <c r="C110" s="271" t="str">
        <f>Asset3</f>
        <v>Transformers</v>
      </c>
      <c r="D110" s="9"/>
      <c r="E110" s="9"/>
      <c r="F110" s="23"/>
      <c r="G110" s="23"/>
      <c r="H110" s="297">
        <f>-SUM(H98:H109)</f>
        <v>-6.9379532665594326</v>
      </c>
      <c r="I110" s="161">
        <f>-SUM(I98:I109)</f>
        <v>-7.056659317252576</v>
      </c>
      <c r="J110" s="161">
        <f>-SUM(J98:J109)</f>
        <v>-7.208121062631224</v>
      </c>
      <c r="K110" s="161">
        <f>-SUM(K98:K109)</f>
        <v>-7.476674757014516</v>
      </c>
      <c r="L110" s="161">
        <f>-SUM(L98:L109)</f>
        <v>-7.6998278303760088</v>
      </c>
      <c r="M110" s="161">
        <f>IF(COUNT($H110:L110)&gt;=Input!$Y$7,0, -SUM(M98:M109))</f>
        <v>-8.4934582414960804</v>
      </c>
      <c r="N110" s="161">
        <f>IF(COUNT($H110:M110)&gt;=Input!$Y$7,0, -SUM(N98:N109))</f>
        <v>0</v>
      </c>
      <c r="O110" s="161">
        <f>IF(COUNT($H110:N110)&gt;=Input!$Y$7,0, -SUM(O98:O109))</f>
        <v>0</v>
      </c>
      <c r="P110" s="161">
        <f>IF(COUNT($H110:O110)&gt;=Input!$Y$7,0, -SUM(P98:P109))</f>
        <v>0</v>
      </c>
      <c r="Q110" s="161">
        <f>IF(COUNT($H110:P110)&gt;=Input!$Y$7,0, -SUM(Q98:Q109))</f>
        <v>0</v>
      </c>
      <c r="R110" s="161"/>
      <c r="S110" s="102"/>
      <c r="T110" s="102"/>
      <c r="U110" s="102"/>
      <c r="V110" s="102"/>
      <c r="W110" s="102"/>
      <c r="X110" s="102"/>
      <c r="Y110" s="102"/>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row>
    <row r="111" spans="1:60" s="198" customFormat="1" ht="12.75" hidden="1" customHeight="1" outlineLevel="2">
      <c r="A111" s="9"/>
      <c r="B111" s="272" t="str">
        <f>Asset4</f>
        <v>Reactive</v>
      </c>
      <c r="C111" s="31"/>
      <c r="D111" s="32" t="s">
        <v>66</v>
      </c>
      <c r="E111" s="31"/>
      <c r="F111" s="300"/>
      <c r="G111" s="300"/>
      <c r="H111" s="68">
        <f>IF(H$3&gt;A4taxremlife,A4taxvalue-SUM($F111:F111),IF(A4taxremlife="N/A","n/a",A4taxvalue/A4taxremlife))</f>
        <v>3.4545937586694033</v>
      </c>
      <c r="I111" s="68">
        <f>IF(I$3&gt;A4taxremlife,A4taxvalue-SUM($F111:H111),IF(A4taxremlife="N/A","n/a",A4taxvalue/A4taxremlife))</f>
        <v>3.4545937586694033</v>
      </c>
      <c r="J111" s="68">
        <f>IF(J$3&gt;A4taxremlife,A4taxvalue-SUM($F111:I111),IF(A4taxremlife="N/A","n/a",A4taxvalue/A4taxremlife))</f>
        <v>3.4545937586694033</v>
      </c>
      <c r="K111" s="68">
        <f>IF(K$3&gt;A4taxremlife,A4taxvalue-SUM($F111:J111),IF(A4taxremlife="N/A","n/a",A4taxvalue/A4taxremlife))</f>
        <v>3.4545937586694033</v>
      </c>
      <c r="L111" s="68">
        <f>IF(L$3&gt;A4taxremlife,A4taxvalue-SUM($F111:K111),IF(A4taxremlife="N/A","n/a",A4taxvalue/A4taxremlife))</f>
        <v>3.4545937586694033</v>
      </c>
      <c r="M111" s="68">
        <f>IF(M$3&gt;A4taxremlife,A4taxvalue-SUM($F111:L111),IF(A4taxremlife="N/A","n/a",A4taxvalue/A4taxremlife))</f>
        <v>3.4545937586694033</v>
      </c>
      <c r="N111" s="68">
        <f>IF(N$3&gt;A4taxremlife,A4taxvalue-SUM($F111:M111),IF(A4taxremlife="N/A","n/a",A4taxvalue/A4taxremlife))</f>
        <v>3.4545937586694033</v>
      </c>
      <c r="O111" s="68">
        <f>IF(O$3&gt;A4taxremlife,A4taxvalue-SUM($F111:N111),IF(A4taxremlife="N/A","n/a",A4taxvalue/A4taxremlife))</f>
        <v>3.4545937586694033</v>
      </c>
      <c r="P111" s="68">
        <f>IF(P$3&gt;A4taxremlife,A4taxvalue-SUM($F111:O111),IF(A4taxremlife="N/A","n/a",A4taxvalue/A4taxremlife))</f>
        <v>3.4545937586694033</v>
      </c>
      <c r="Q111" s="68">
        <f>IF(Q$3&gt;A4taxremlife,A4taxvalue-SUM($F111:P111),IF(A4taxremlife="N/A","n/a",A4taxvalue/A4taxremlife))</f>
        <v>3.4545937586694033</v>
      </c>
      <c r="R111" s="68"/>
      <c r="S111" s="103"/>
      <c r="T111" s="103"/>
      <c r="U111" s="103"/>
      <c r="V111" s="103"/>
      <c r="W111" s="103"/>
      <c r="X111" s="103"/>
      <c r="Y111" s="103"/>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s="198" customFormat="1" ht="12.75" hidden="1" customHeight="1" outlineLevel="2">
      <c r="A112" s="9"/>
      <c r="B112" s="9"/>
      <c r="C112" s="26"/>
      <c r="D112" s="713" t="s">
        <v>82</v>
      </c>
      <c r="E112" s="87"/>
      <c r="F112" s="27"/>
      <c r="G112" s="27"/>
      <c r="H112" s="103"/>
      <c r="I112" s="69"/>
      <c r="J112" s="69"/>
      <c r="K112" s="69"/>
      <c r="L112" s="69"/>
      <c r="M112" s="69"/>
      <c r="N112" s="69"/>
      <c r="O112" s="69"/>
      <c r="P112" s="69"/>
      <c r="Q112" s="69"/>
      <c r="R112" s="69"/>
      <c r="S112" s="103"/>
      <c r="T112" s="103"/>
      <c r="U112" s="103"/>
      <c r="V112" s="103"/>
      <c r="W112" s="103"/>
      <c r="X112" s="103"/>
      <c r="Y112" s="103"/>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s="198" customFormat="1" ht="12.75" hidden="1" customHeight="1" outlineLevel="2">
      <c r="A113" s="9"/>
      <c r="B113" s="9"/>
      <c r="C113" s="26"/>
      <c r="D113" s="714"/>
      <c r="E113" s="87">
        <v>1</v>
      </c>
      <c r="F113" s="27"/>
      <c r="G113" s="27"/>
      <c r="H113" s="145"/>
      <c r="I113" s="69">
        <f>IF(A4taxstdlife="n/a","n/a",IF(I$3&gt;(A4taxstdlife+$E113),(Input!$H$146-Input!$H$180)-SUM($H113:H113),(Input!$H$146-Input!$H$180)/A4taxstdlife))</f>
        <v>7.6265853099530921E-5</v>
      </c>
      <c r="J113" s="69">
        <f>IF(A4taxstdlife="n/a","n/a",IF(J$3&gt;(A4taxstdlife+$E113),(Input!$H$146-Input!$H$180)-SUM($H113:I113),(Input!$H$146-Input!$H$180)/A4taxstdlife))</f>
        <v>7.6265853099530921E-5</v>
      </c>
      <c r="K113" s="69">
        <f>IF(A4taxstdlife="n/a","n/a",IF(K$3&gt;(A4taxstdlife+$E113),(Input!$H$146-Input!$H$180)-SUM($H113:J113),(Input!$H$146-Input!$H$180)/A4taxstdlife))</f>
        <v>7.6265853099530921E-5</v>
      </c>
      <c r="L113" s="69">
        <f>IF(A4taxstdlife="n/a","n/a",IF(L$3&gt;(A4taxstdlife+$E113),(Input!$H$146-Input!$H$180)-SUM($H113:K113),(Input!$H$146-Input!$H$180)/A4taxstdlife))</f>
        <v>7.6265853099530921E-5</v>
      </c>
      <c r="M113" s="69">
        <f>IF(A4taxstdlife="n/a","n/a",IF(M$3&gt;(A4taxstdlife+$E113),(Input!$H$146-Input!$H$180)-SUM($H113:L113),(Input!$H$146-Input!$H$180)/A4taxstdlife))</f>
        <v>7.6265853099530921E-5</v>
      </c>
      <c r="N113" s="69">
        <f>IF(A4taxstdlife="n/a","n/a",IF(N$3&gt;(A4taxstdlife+$E113),(Input!$H$146-Input!$H$180)-SUM($H113:M113),(Input!$H$146-Input!$H$180)/A4taxstdlife))</f>
        <v>7.6265853099530921E-5</v>
      </c>
      <c r="O113" s="69">
        <f>IF(A4taxstdlife="n/a","n/a",IF(O$3&gt;(A4taxstdlife+$E113),(Input!$H$146-Input!$H$180)-SUM($H113:N113),(Input!$H$146-Input!$H$180)/A4taxstdlife))</f>
        <v>7.6265853099530921E-5</v>
      </c>
      <c r="P113" s="69">
        <f>IF(A4taxstdlife="n/a","n/a",IF(P$3&gt;(A4taxstdlife+$E113),(Input!$H$146-Input!$H$180)-SUM($H113:O113),(Input!$H$146-Input!$H$180)/A4taxstdlife))</f>
        <v>7.6265853099530921E-5</v>
      </c>
      <c r="Q113" s="69">
        <f>IF(A4taxstdlife="n/a","n/a",IF(Q$3&gt;(A4taxstdlife+$E113),(Input!$H$146-Input!$H$180)-SUM($H113:P113),(Input!$H$146-Input!$H$180)/A4taxstdlife))</f>
        <v>7.6265853099530921E-5</v>
      </c>
      <c r="R113" s="69"/>
      <c r="S113" s="103"/>
      <c r="T113" s="103"/>
      <c r="U113" s="103"/>
      <c r="V113" s="103"/>
      <c r="W113" s="103"/>
      <c r="X113" s="103"/>
      <c r="Y113" s="103"/>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s="198" customFormat="1" ht="12.75" hidden="1" customHeight="1" outlineLevel="2">
      <c r="A114" s="9"/>
      <c r="B114" s="9"/>
      <c r="C114" s="26"/>
      <c r="D114" s="714"/>
      <c r="E114" s="87">
        <v>2</v>
      </c>
      <c r="F114" s="27"/>
      <c r="G114" s="27"/>
      <c r="H114" s="146"/>
      <c r="I114" s="147"/>
      <c r="J114" s="69">
        <f>IF(A4taxstdlife="n/a","n/a",IF(J$3&gt;(A4taxstdlife+$E114),(Input!$I$146-Input!$I$180)-SUM($I114:I114),(Input!$I$146-Input!$I$180)/A4taxstdlife))</f>
        <v>2.4444480797097191E-2</v>
      </c>
      <c r="K114" s="69">
        <f>IF(A4taxstdlife="n/a","n/a",IF(K$3&gt;(A4taxstdlife+$E114),(Input!$I$146-Input!$I$180)-SUM($I114:J114),(Input!$I$146-Input!$I$180)/A4taxstdlife))</f>
        <v>2.4444480797097191E-2</v>
      </c>
      <c r="L114" s="69">
        <f>IF(A4taxstdlife="n/a","n/a",IF(L$3&gt;(A4taxstdlife+$E114),(Input!$I$146-Input!$I$180)-SUM($I114:K114),(Input!$I$146-Input!$I$180)/A4taxstdlife))</f>
        <v>2.4444480797097191E-2</v>
      </c>
      <c r="M114" s="69">
        <f>IF(A4taxstdlife="n/a","n/a",IF(M$3&gt;(A4taxstdlife+$E114),(Input!$I$146-Input!$I$180)-SUM($I114:L114),(Input!$I$146-Input!$I$180)/A4taxstdlife))</f>
        <v>2.4444480797097191E-2</v>
      </c>
      <c r="N114" s="69">
        <f>IF(A4taxstdlife="n/a","n/a",IF(N$3&gt;(A4taxstdlife+$E114),(Input!$I$146-Input!$I$180)-SUM($I114:M114),(Input!$I$146-Input!$I$180)/A4taxstdlife))</f>
        <v>2.4444480797097191E-2</v>
      </c>
      <c r="O114" s="69">
        <f>IF(A4taxstdlife="n/a","n/a",IF(O$3&gt;(A4taxstdlife+$E114),(Input!$I$146-Input!$I$180)-SUM($I114:N114),(Input!$I$146-Input!$I$180)/A4taxstdlife))</f>
        <v>2.4444480797097191E-2</v>
      </c>
      <c r="P114" s="69">
        <f>IF(A4taxstdlife="n/a","n/a",IF(P$3&gt;(A4taxstdlife+$E114),(Input!$I$146-Input!$I$180)-SUM($I114:O114),(Input!$I$146-Input!$I$180)/A4taxstdlife))</f>
        <v>2.4444480797097191E-2</v>
      </c>
      <c r="Q114" s="69">
        <f>IF(A4taxstdlife="n/a","n/a",IF(Q$3&gt;(A4taxstdlife+$E114),(Input!$I$146-Input!$I$180)-SUM($I114:P114),(Input!$I$146-Input!$I$180)/A4taxstdlife))</f>
        <v>2.4444480797097191E-2</v>
      </c>
      <c r="R114" s="69"/>
      <c r="S114" s="103"/>
      <c r="T114" s="103"/>
      <c r="U114" s="103"/>
      <c r="V114" s="103"/>
      <c r="W114" s="103"/>
      <c r="X114" s="103"/>
      <c r="Y114" s="103"/>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s="198" customFormat="1" ht="12.75" hidden="1" customHeight="1" outlineLevel="2">
      <c r="A115" s="9"/>
      <c r="B115" s="9"/>
      <c r="C115" s="26"/>
      <c r="D115" s="714"/>
      <c r="E115" s="87">
        <v>3</v>
      </c>
      <c r="F115" s="27"/>
      <c r="G115" s="27"/>
      <c r="H115" s="146"/>
      <c r="I115" s="148"/>
      <c r="J115" s="147"/>
      <c r="K115" s="69">
        <f>IF(A4taxstdlife="n/a","n/a",IF(K$3&gt;(A4taxstdlife+$E115),(Input!$J$146-Input!$J$180)-SUM($J115:J115),(Input!$J$146-Input!$J$180)/A4taxstdlife))</f>
        <v>1.1609426628788849E-3</v>
      </c>
      <c r="L115" s="69">
        <f>IF(A4taxstdlife="n/a","n/a",IF(L$3&gt;(A4taxstdlife+$E115),(Input!$J$146-Input!$J$180)-SUM($J115:K115),(Input!$J$146-Input!$J$180)/A4taxstdlife))</f>
        <v>1.1609426628788849E-3</v>
      </c>
      <c r="M115" s="69">
        <f>IF(A4taxstdlife="n/a","n/a",IF(M$3&gt;(A4taxstdlife+$E115),(Input!$J$146-Input!$J$180)-SUM($J115:L115),(Input!$J$146-Input!$J$180)/A4taxstdlife))</f>
        <v>1.1609426628788849E-3</v>
      </c>
      <c r="N115" s="69">
        <f>IF(A4taxstdlife="n/a","n/a",IF(N$3&gt;(A4taxstdlife+$E115),(Input!$J$146-Input!$J$180)-SUM($J115:M115),(Input!$J$146-Input!$J$180)/A4taxstdlife))</f>
        <v>1.1609426628788849E-3</v>
      </c>
      <c r="O115" s="69">
        <f>IF(A4taxstdlife="n/a","n/a",IF(O$3&gt;(A4taxstdlife+$E115),(Input!$J$146-Input!$J$180)-SUM($J115:N115),(Input!$J$146-Input!$J$180)/A4taxstdlife))</f>
        <v>1.1609426628788849E-3</v>
      </c>
      <c r="P115" s="69">
        <f>IF(A4taxstdlife="n/a","n/a",IF(P$3&gt;(A4taxstdlife+$E115),(Input!$J$146-Input!$J$180)-SUM($J115:O115),(Input!$J$146-Input!$J$180)/A4taxstdlife))</f>
        <v>1.1609426628788849E-3</v>
      </c>
      <c r="Q115" s="69">
        <f>IF(A4taxstdlife="n/a","n/a",IF(Q$3&gt;(A4taxstdlife+$E115),(Input!$J$146-Input!$J$180)-SUM($J115:P115),(Input!$J$146-Input!$J$180)/A4taxstdlife))</f>
        <v>1.1609426628788849E-3</v>
      </c>
      <c r="R115" s="69"/>
      <c r="S115" s="103"/>
      <c r="T115" s="103"/>
      <c r="U115" s="103"/>
      <c r="V115" s="103"/>
      <c r="W115" s="103"/>
      <c r="X115" s="103"/>
      <c r="Y115" s="103"/>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s="198" customFormat="1" ht="12.75" hidden="1" customHeight="1" outlineLevel="2">
      <c r="A116" s="9"/>
      <c r="B116" s="9"/>
      <c r="C116" s="26"/>
      <c r="D116" s="714"/>
      <c r="E116" s="87">
        <v>4</v>
      </c>
      <c r="F116" s="27"/>
      <c r="G116" s="27"/>
      <c r="H116" s="146"/>
      <c r="I116" s="148"/>
      <c r="J116" s="148"/>
      <c r="K116" s="147"/>
      <c r="L116" s="69">
        <f>IF(A4taxstdlife="n/a","n/a",IF(L$3&gt;(A4taxstdlife+$E116),(Input!$K$146-Input!$K$180)-SUM($K116:K116),(Input!$K$146-Input!$K$180)/A4taxstdlife))</f>
        <v>1.3018044160401592E-2</v>
      </c>
      <c r="M116" s="69">
        <f>IF(A4taxstdlife="n/a","n/a",IF(M$3&gt;(A4taxstdlife+$E116),(Input!$K$146-Input!$K$180)-SUM($K116:L116),(Input!$K$146-Input!$K$180)/A4taxstdlife))</f>
        <v>1.3018044160401592E-2</v>
      </c>
      <c r="N116" s="69">
        <f>IF(A4taxstdlife="n/a","n/a",IF(N$3&gt;(A4taxstdlife+$E116),(Input!$K$146-Input!$K$180)-SUM($K116:M116),(Input!$K$146-Input!$K$180)/A4taxstdlife))</f>
        <v>1.3018044160401592E-2</v>
      </c>
      <c r="O116" s="69">
        <f>IF(A4taxstdlife="n/a","n/a",IF(O$3&gt;(A4taxstdlife+$E116),(Input!$K$146-Input!$K$180)-SUM($K116:N116),(Input!$K$146-Input!$K$180)/A4taxstdlife))</f>
        <v>1.3018044160401592E-2</v>
      </c>
      <c r="P116" s="69">
        <f>IF(A4taxstdlife="n/a","n/a",IF(P$3&gt;(A4taxstdlife+$E116),(Input!$K$146-Input!$K$180)-SUM($K116:O116),(Input!$K$146-Input!$K$180)/A4taxstdlife))</f>
        <v>1.3018044160401592E-2</v>
      </c>
      <c r="Q116" s="69">
        <f>IF(A4taxstdlife="n/a","n/a",IF(Q$3&gt;(A4taxstdlife+$E116),(Input!$K$146-Input!$K$180)-SUM($K116:P116),(Input!$K$146-Input!$K$180)/A4taxstdlife))</f>
        <v>1.3018044160401592E-2</v>
      </c>
      <c r="R116" s="69"/>
      <c r="S116" s="103"/>
      <c r="T116" s="103"/>
      <c r="U116" s="103"/>
      <c r="V116" s="103"/>
      <c r="W116" s="103"/>
      <c r="X116" s="103"/>
      <c r="Y116" s="103"/>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s="198" customFormat="1" ht="12.75" hidden="1" customHeight="1" outlineLevel="2">
      <c r="A117" s="9"/>
      <c r="B117" s="9"/>
      <c r="C117" s="26"/>
      <c r="D117" s="714"/>
      <c r="E117" s="87">
        <v>5</v>
      </c>
      <c r="F117" s="27"/>
      <c r="G117" s="27"/>
      <c r="H117" s="146"/>
      <c r="I117" s="148"/>
      <c r="J117" s="148"/>
      <c r="K117" s="148"/>
      <c r="L117" s="147"/>
      <c r="M117" s="69">
        <f>IF(A4taxstdlife="n/a","n/a",IF(M$3&gt;(A4taxstdlife+$E117),(Input!$L$146-Input!$L$180)-SUM($L117:L117),(Input!$L$146-Input!$L$180)/A4taxstdlife))</f>
        <v>0.12966058333089178</v>
      </c>
      <c r="N117" s="69">
        <f>IF(A4taxstdlife="n/a","n/a",IF(N$3&gt;(A4taxstdlife+$E117),(Input!$L$146-Input!$L$180)-SUM($L117:M117),(Input!$L$146-Input!$L$180)/A4taxstdlife))</f>
        <v>0.12966058333089178</v>
      </c>
      <c r="O117" s="69">
        <f>IF(A4taxstdlife="n/a","n/a",IF(O$3&gt;(A4taxstdlife+$E117),(Input!$L$146-Input!$L$180)-SUM($L117:N117),(Input!$L$146-Input!$L$180)/A4taxstdlife))</f>
        <v>0.12966058333089178</v>
      </c>
      <c r="P117" s="69">
        <f>IF(A4taxstdlife="n/a","n/a",IF(P$3&gt;(A4taxstdlife+$E117),(Input!$L$146-Input!$L$180)-SUM($L117:O117),(Input!$L$146-Input!$L$180)/A4taxstdlife))</f>
        <v>0.12966058333089178</v>
      </c>
      <c r="Q117" s="69">
        <f>IF(A4taxstdlife="n/a","n/a",IF(Q$3&gt;(A4taxstdlife+$E117),(Input!$L$146-Input!$L$180)-SUM($L117:P117),(Input!$L$146-Input!$L$180)/A4taxstdlife))</f>
        <v>0.12966058333089178</v>
      </c>
      <c r="R117" s="69"/>
      <c r="S117" s="103"/>
      <c r="T117" s="103"/>
      <c r="U117" s="103"/>
      <c r="V117" s="103"/>
      <c r="W117" s="103"/>
      <c r="X117" s="103"/>
      <c r="Y117" s="103"/>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s="198" customFormat="1" ht="12.75" hidden="1" customHeight="1" outlineLevel="2">
      <c r="A118" s="9"/>
      <c r="B118" s="9"/>
      <c r="C118" s="26"/>
      <c r="D118" s="714"/>
      <c r="E118" s="87">
        <v>6</v>
      </c>
      <c r="F118" s="27"/>
      <c r="G118" s="27"/>
      <c r="H118" s="146"/>
      <c r="I118" s="148"/>
      <c r="J118" s="148"/>
      <c r="K118" s="148"/>
      <c r="L118" s="148"/>
      <c r="M118" s="147"/>
      <c r="N118" s="69">
        <f>IF(A4taxstdlife="n/a","n/a",IF(N$3&gt;(A4taxstdlife+$E118),(Input!$M$146-Input!$M$180)-SUM($M118:M118),(Input!$M$146-Input!$M$180)/A4taxstdlife))</f>
        <v>2.1075749840376544E-2</v>
      </c>
      <c r="O118" s="69">
        <f>IF(A4taxstdlife="n/a","n/a",IF(O$3&gt;(A4taxstdlife+$E118),(Input!$M$146-Input!$M$180)-SUM($M118:N118),(Input!$M$146-Input!$M$180)/A4taxstdlife))</f>
        <v>2.1075749840376544E-2</v>
      </c>
      <c r="P118" s="69">
        <f>IF(A4taxstdlife="n/a","n/a",IF(P$3&gt;(A4taxstdlife+$E118),(Input!$M$146-Input!$M$180)-SUM($M118:O118),(Input!$M$146-Input!$M$180)/A4taxstdlife))</f>
        <v>2.1075749840376544E-2</v>
      </c>
      <c r="Q118" s="69">
        <f>IF(A4taxstdlife="n/a","n/a",IF(Q$3&gt;(A4taxstdlife+$E118),(Input!$M$146-Input!$M$180)-SUM($M118:P118),(Input!$M$146-Input!$M$180)/A4taxstdlife))</f>
        <v>2.1075749840376544E-2</v>
      </c>
      <c r="R118" s="69"/>
      <c r="S118" s="103"/>
      <c r="T118" s="103"/>
      <c r="U118" s="103"/>
      <c r="V118" s="103"/>
      <c r="W118" s="103"/>
      <c r="X118" s="103"/>
      <c r="Y118" s="103"/>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s="198" customFormat="1" ht="12.75" hidden="1" customHeight="1" outlineLevel="2">
      <c r="A119" s="9"/>
      <c r="B119" s="9"/>
      <c r="C119" s="26"/>
      <c r="D119" s="714"/>
      <c r="E119" s="87">
        <v>7</v>
      </c>
      <c r="F119" s="27"/>
      <c r="G119" s="27"/>
      <c r="H119" s="146"/>
      <c r="I119" s="148"/>
      <c r="J119" s="148"/>
      <c r="K119" s="148"/>
      <c r="L119" s="148"/>
      <c r="M119" s="148"/>
      <c r="N119" s="147"/>
      <c r="O119" s="69">
        <f>IF(A4taxstdlife="n/a","n/a",IF(O$3&gt;(A4taxstdlife+$E119),(Input!$N$146-Input!$N$180)-SUM($N119:N119),(Input!$N$146-Input!$N$180)/A4taxstdlife))</f>
        <v>0</v>
      </c>
      <c r="P119" s="69">
        <f>IF(A4taxstdlife="n/a","n/a",IF(P$3&gt;(A4taxstdlife+$E119),(Input!$N$146-Input!$N$180)-SUM($N119:O119),(Input!$N$146-Input!$N$180)/A4taxstdlife))</f>
        <v>0</v>
      </c>
      <c r="Q119" s="69">
        <f>IF(A4taxstdlife="n/a","n/a",IF(Q$3&gt;(A4taxstdlife+$E119),(Input!$N$146-Input!$N$180)-SUM($N119:P119),(Input!$N$146-Input!$N$180)/A4taxstdlife))</f>
        <v>0</v>
      </c>
      <c r="R119" s="69"/>
      <c r="S119" s="103"/>
      <c r="T119" s="103"/>
      <c r="U119" s="103"/>
      <c r="V119" s="103"/>
      <c r="W119" s="103"/>
      <c r="X119" s="103"/>
      <c r="Y119" s="103"/>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s="198" customFormat="1" ht="12.75" hidden="1" customHeight="1" outlineLevel="2">
      <c r="A120" s="9"/>
      <c r="B120" s="9"/>
      <c r="C120" s="26"/>
      <c r="D120" s="714"/>
      <c r="E120" s="87">
        <v>8</v>
      </c>
      <c r="F120" s="27"/>
      <c r="G120" s="27"/>
      <c r="H120" s="146"/>
      <c r="I120" s="148"/>
      <c r="J120" s="148"/>
      <c r="K120" s="148"/>
      <c r="L120" s="148"/>
      <c r="M120" s="148"/>
      <c r="N120" s="148"/>
      <c r="O120" s="147"/>
      <c r="P120" s="69">
        <f>IF(A4taxstdlife="n/a","n/a",IF(P$3&gt;(A4taxstdlife+$E120),(Input!$O$146-Input!$O$180)-SUM($O120:O120),(Input!$O$146-Input!$O$180)/A4taxstdlife))</f>
        <v>0</v>
      </c>
      <c r="Q120" s="69">
        <f>IF(A4taxstdlife="n/a","n/a",IF(Q$3&gt;(A4taxstdlife+$E120),(Input!$O$146-Input!$O$180)-SUM($O120:P120),(Input!$O$146-Input!$O$180)/A4taxstdlife))</f>
        <v>0</v>
      </c>
      <c r="R120" s="69"/>
      <c r="S120" s="103"/>
      <c r="T120" s="103"/>
      <c r="U120" s="103"/>
      <c r="V120" s="103"/>
      <c r="W120" s="103"/>
      <c r="X120" s="103"/>
      <c r="Y120" s="103"/>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s="198" customFormat="1" ht="12.75" hidden="1" customHeight="1" outlineLevel="2">
      <c r="A121" s="9"/>
      <c r="B121" s="9"/>
      <c r="C121" s="26"/>
      <c r="D121" s="714"/>
      <c r="E121" s="87">
        <v>9</v>
      </c>
      <c r="F121" s="27"/>
      <c r="G121" s="27"/>
      <c r="H121" s="146"/>
      <c r="I121" s="148"/>
      <c r="J121" s="148"/>
      <c r="K121" s="148"/>
      <c r="L121" s="148"/>
      <c r="M121" s="148"/>
      <c r="N121" s="148"/>
      <c r="O121" s="148"/>
      <c r="P121" s="147"/>
      <c r="Q121" s="69">
        <f>IF(A4taxstdlife="n/a","n/a",IF(Q$3&gt;(A4taxstdlife+$E121),(Input!$P$146-Input!$P$180)-SUM($P121:P121),(Input!$P$146-Input!$P$180)/A4taxstdlife))</f>
        <v>0</v>
      </c>
      <c r="R121" s="69"/>
      <c r="S121" s="103"/>
      <c r="T121" s="103"/>
      <c r="U121" s="103"/>
      <c r="V121" s="103"/>
      <c r="W121" s="103"/>
      <c r="X121" s="103"/>
      <c r="Y121" s="103"/>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s="198" customFormat="1" ht="12.75" hidden="1" customHeight="1" outlineLevel="2">
      <c r="A122" s="9"/>
      <c r="B122" s="9"/>
      <c r="C122" s="26"/>
      <c r="D122" s="714"/>
      <c r="E122" s="88">
        <v>10</v>
      </c>
      <c r="F122" s="27"/>
      <c r="G122" s="27"/>
      <c r="H122" s="146"/>
      <c r="I122" s="148"/>
      <c r="J122" s="148"/>
      <c r="K122" s="148"/>
      <c r="L122" s="148"/>
      <c r="M122" s="148"/>
      <c r="N122" s="148"/>
      <c r="O122" s="148"/>
      <c r="P122" s="148"/>
      <c r="Q122" s="147"/>
      <c r="R122" s="69"/>
      <c r="S122" s="103"/>
      <c r="T122" s="103"/>
      <c r="U122" s="103"/>
      <c r="V122" s="103"/>
      <c r="W122" s="103"/>
      <c r="X122" s="103"/>
      <c r="Y122" s="103"/>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s="198" customFormat="1" hidden="1" outlineLevel="1" collapsed="1">
      <c r="A123" s="9"/>
      <c r="B123" s="9"/>
      <c r="C123" s="271" t="str">
        <f>Asset4</f>
        <v>Reactive</v>
      </c>
      <c r="D123" s="9"/>
      <c r="E123" s="9"/>
      <c r="F123" s="23"/>
      <c r="G123" s="23"/>
      <c r="H123" s="297">
        <f>-SUM(H111:H122)</f>
        <v>-3.4545937586694033</v>
      </c>
      <c r="I123" s="161">
        <f>-SUM(I111:I122)</f>
        <v>-3.4546700245225028</v>
      </c>
      <c r="J123" s="161">
        <f>-SUM(J111:J122)</f>
        <v>-3.4791145053196</v>
      </c>
      <c r="K123" s="161">
        <f>-SUM(K111:K122)</f>
        <v>-3.4802754479824789</v>
      </c>
      <c r="L123" s="161">
        <f>-SUM(L111:L122)</f>
        <v>-3.4932934921428807</v>
      </c>
      <c r="M123" s="161">
        <f>IF(COUNT($H123:L123)&gt;=Input!$Y$7,0, -SUM(M111:M122))</f>
        <v>-3.6229540754737726</v>
      </c>
      <c r="N123" s="161">
        <f>IF(COUNT($H123:M123)&gt;=Input!$Y$7,0, -SUM(N111:N122))</f>
        <v>0</v>
      </c>
      <c r="O123" s="161">
        <f>IF(COUNT($H123:N123)&gt;=Input!$Y$7,0, -SUM(O111:O122))</f>
        <v>0</v>
      </c>
      <c r="P123" s="161">
        <f>IF(COUNT($H123:O123)&gt;=Input!$Y$7,0, -SUM(P111:P122))</f>
        <v>0</v>
      </c>
      <c r="Q123" s="161">
        <f>IF(COUNT($H123:P123)&gt;=Input!$Y$7,0, -SUM(Q111:Q122))</f>
        <v>0</v>
      </c>
      <c r="R123" s="161"/>
      <c r="S123" s="102"/>
      <c r="T123" s="102"/>
      <c r="U123" s="102"/>
      <c r="V123" s="102"/>
      <c r="W123" s="102"/>
      <c r="X123" s="102"/>
      <c r="Y123" s="102"/>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row>
    <row r="124" spans="1:60" s="198" customFormat="1" hidden="1" outlineLevel="2">
      <c r="A124" s="9"/>
      <c r="B124" s="272" t="str">
        <f>Asset5</f>
        <v>Towers and Conductor</v>
      </c>
      <c r="C124" s="31"/>
      <c r="D124" s="32" t="s">
        <v>66</v>
      </c>
      <c r="E124" s="31"/>
      <c r="F124" s="300"/>
      <c r="G124" s="300"/>
      <c r="H124" s="68">
        <f>IF(H$3&gt;A5taxremlife,A5taxvalue-SUM($F124:F124),IF(A5taxremlife="N/A","n/a",A5taxvalue/A5taxremlife))</f>
        <v>30.067873751805831</v>
      </c>
      <c r="I124" s="68">
        <f>IF(I$3&gt;A5taxremlife,A5taxvalue-SUM($F124:H124),IF(A5taxremlife="N/A","n/a",A5taxvalue/A5taxremlife))</f>
        <v>30.067873751805831</v>
      </c>
      <c r="J124" s="68">
        <f>IF(J$3&gt;A5taxremlife,A5taxvalue-SUM($F124:I124),IF(A5taxremlife="N/A","n/a",A5taxvalue/A5taxremlife))</f>
        <v>30.067873751805831</v>
      </c>
      <c r="K124" s="68">
        <f>IF(K$3&gt;A5taxremlife,A5taxvalue-SUM($F124:J124),IF(A5taxremlife="N/A","n/a",A5taxvalue/A5taxremlife))</f>
        <v>30.067873751805831</v>
      </c>
      <c r="L124" s="68">
        <f>IF(L$3&gt;A5taxremlife,A5taxvalue-SUM($F124:K124),IF(A5taxremlife="N/A","n/a",A5taxvalue/A5taxremlife))</f>
        <v>30.067873751805831</v>
      </c>
      <c r="M124" s="68">
        <f>IF(M$3&gt;A5taxremlife,A5taxvalue-SUM($F124:L124),IF(A5taxremlife="N/A","n/a",A5taxvalue/A5taxremlife))</f>
        <v>30.067873751805831</v>
      </c>
      <c r="N124" s="68">
        <f>IF(N$3&gt;A5taxremlife,A5taxvalue-SUM($F124:M124),IF(A5taxremlife="N/A","n/a",A5taxvalue/A5taxremlife))</f>
        <v>30.067873751805831</v>
      </c>
      <c r="O124" s="68">
        <f>IF(O$3&gt;A5taxremlife,A5taxvalue-SUM($F124:N124),IF(A5taxremlife="N/A","n/a",A5taxvalue/A5taxremlife))</f>
        <v>30.067873751805831</v>
      </c>
      <c r="P124" s="68">
        <f>IF(P$3&gt;A5taxremlife,A5taxvalue-SUM($F124:O124),IF(A5taxremlife="N/A","n/a",A5taxvalue/A5taxremlife))</f>
        <v>30.067873751805831</v>
      </c>
      <c r="Q124" s="68">
        <f>IF(Q$3&gt;A5taxremlife,A5taxvalue-SUM($F124:P124),IF(A5taxremlife="N/A","n/a",A5taxvalue/A5taxremlife))</f>
        <v>30.067873751805831</v>
      </c>
      <c r="R124" s="68"/>
      <c r="S124" s="103"/>
      <c r="T124" s="103"/>
      <c r="U124" s="103"/>
      <c r="V124" s="103"/>
      <c r="W124" s="103"/>
      <c r="X124" s="103"/>
      <c r="Y124" s="103"/>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s="198" customFormat="1" ht="12.75" hidden="1" customHeight="1" outlineLevel="2">
      <c r="A125" s="9"/>
      <c r="B125" s="9"/>
      <c r="C125" s="26"/>
      <c r="D125" s="713" t="s">
        <v>82</v>
      </c>
      <c r="E125" s="87"/>
      <c r="F125" s="27"/>
      <c r="G125" s="27"/>
      <c r="H125" s="103"/>
      <c r="I125" s="69"/>
      <c r="J125" s="69"/>
      <c r="K125" s="69"/>
      <c r="L125" s="69"/>
      <c r="M125" s="69"/>
      <c r="N125" s="69"/>
      <c r="O125" s="69"/>
      <c r="P125" s="69"/>
      <c r="Q125" s="69"/>
      <c r="R125" s="69"/>
      <c r="S125" s="103"/>
      <c r="T125" s="103"/>
      <c r="U125" s="103"/>
      <c r="V125" s="103"/>
      <c r="W125" s="103"/>
      <c r="X125" s="103"/>
      <c r="Y125" s="103"/>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s="198" customFormat="1" hidden="1" outlineLevel="2">
      <c r="A126" s="9"/>
      <c r="B126" s="9"/>
      <c r="C126" s="26"/>
      <c r="D126" s="714"/>
      <c r="E126" s="87">
        <v>1</v>
      </c>
      <c r="F126" s="27"/>
      <c r="G126" s="27"/>
      <c r="H126" s="145"/>
      <c r="I126" s="69">
        <f>IF(A5taxstdlife="n/a","n/a",IF(I$3&gt;(A5taxstdlife+$E126),(Input!$H$147-Input!$H$181)-SUM($H126:H126),(Input!$H$147-Input!$H$181)/A5taxstdlife))</f>
        <v>0.11312085101913279</v>
      </c>
      <c r="J126" s="69">
        <f>IF(A5taxstdlife="n/a","n/a",IF(J$3&gt;(A5taxstdlife+$E126),(Input!$H$147-Input!$H$181)-SUM($H126:I126),(Input!$H$147-Input!$H$181)/A5taxstdlife))</f>
        <v>0.11312085101913279</v>
      </c>
      <c r="K126" s="69">
        <f>IF(A5taxstdlife="n/a","n/a",IF(K$3&gt;(A5taxstdlife+$E126),(Input!$H$147-Input!$H$181)-SUM($H126:J126),(Input!$H$147-Input!$H$181)/A5taxstdlife))</f>
        <v>0.11312085101913279</v>
      </c>
      <c r="L126" s="69">
        <f>IF(A5taxstdlife="n/a","n/a",IF(L$3&gt;(A5taxstdlife+$E126),(Input!$H$147-Input!$H$181)-SUM($H126:K126),(Input!$H$147-Input!$H$181)/A5taxstdlife))</f>
        <v>0.11312085101913279</v>
      </c>
      <c r="M126" s="69">
        <f>IF(A5taxstdlife="n/a","n/a",IF(M$3&gt;(A5taxstdlife+$E126),(Input!$H$147-Input!$H$181)-SUM($H126:L126),(Input!$H$147-Input!$H$181)/A5taxstdlife))</f>
        <v>0.11312085101913279</v>
      </c>
      <c r="N126" s="69">
        <f>IF(A5taxstdlife="n/a","n/a",IF(N$3&gt;(A5taxstdlife+$E126),(Input!$H$147-Input!$H$181)-SUM($H126:M126),(Input!$H$147-Input!$H$181)/A5taxstdlife))</f>
        <v>0.11312085101913279</v>
      </c>
      <c r="O126" s="69">
        <f>IF(A5taxstdlife="n/a","n/a",IF(O$3&gt;(A5taxstdlife+$E126),(Input!$H$147-Input!$H$181)-SUM($H126:N126),(Input!$H$147-Input!$H$181)/A5taxstdlife))</f>
        <v>0.11312085101913279</v>
      </c>
      <c r="P126" s="69">
        <f>IF(A5taxstdlife="n/a","n/a",IF(P$3&gt;(A5taxstdlife+$E126),(Input!$H$147-Input!$H$181)-SUM($H126:O126),(Input!$H$147-Input!$H$181)/A5taxstdlife))</f>
        <v>0.11312085101913279</v>
      </c>
      <c r="Q126" s="69">
        <f>IF(A5taxstdlife="n/a","n/a",IF(Q$3&gt;(A5taxstdlife+$E126),(Input!$H$147-Input!$H$181)-SUM($H126:P126),(Input!$H$147-Input!$H$181)/A5taxstdlife))</f>
        <v>0.11312085101913279</v>
      </c>
      <c r="R126" s="69"/>
      <c r="S126" s="103"/>
      <c r="T126" s="103"/>
      <c r="U126" s="103"/>
      <c r="V126" s="103"/>
      <c r="W126" s="103"/>
      <c r="X126" s="103"/>
      <c r="Y126" s="103"/>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s="198" customFormat="1" hidden="1" outlineLevel="2">
      <c r="A127" s="9"/>
      <c r="B127" s="9"/>
      <c r="C127" s="26"/>
      <c r="D127" s="714"/>
      <c r="E127" s="87">
        <v>2</v>
      </c>
      <c r="F127" s="27"/>
      <c r="G127" s="27"/>
      <c r="H127" s="146"/>
      <c r="I127" s="147"/>
      <c r="J127" s="69">
        <f>IF(A5taxstdlife="n/a","n/a",IF(J$3&gt;(A5taxstdlife+$E127),(Input!$I$147-Input!$I$181)-SUM($I127:I127),(Input!$I$147-Input!$I$181)/A5taxstdlife))</f>
        <v>0.39685080273724127</v>
      </c>
      <c r="K127" s="69">
        <f>IF(A5taxstdlife="n/a","n/a",IF(K$3&gt;(A5taxstdlife+$E127),(Input!$I$147-Input!$I$181)-SUM($I127:J127),(Input!$I$147-Input!$I$181)/A5taxstdlife))</f>
        <v>0.39685080273724127</v>
      </c>
      <c r="L127" s="69">
        <f>IF(A5taxstdlife="n/a","n/a",IF(L$3&gt;(A5taxstdlife+$E127),(Input!$I$147-Input!$I$181)-SUM($I127:K127),(Input!$I$147-Input!$I$181)/A5taxstdlife))</f>
        <v>0.39685080273724127</v>
      </c>
      <c r="M127" s="69">
        <f>IF(A5taxstdlife="n/a","n/a",IF(M$3&gt;(A5taxstdlife+$E127),(Input!$I$147-Input!$I$181)-SUM($I127:L127),(Input!$I$147-Input!$I$181)/A5taxstdlife))</f>
        <v>0.39685080273724127</v>
      </c>
      <c r="N127" s="69">
        <f>IF(A5taxstdlife="n/a","n/a",IF(N$3&gt;(A5taxstdlife+$E127),(Input!$I$147-Input!$I$181)-SUM($I127:M127),(Input!$I$147-Input!$I$181)/A5taxstdlife))</f>
        <v>0.39685080273724127</v>
      </c>
      <c r="O127" s="69">
        <f>IF(A5taxstdlife="n/a","n/a",IF(O$3&gt;(A5taxstdlife+$E127),(Input!$I$147-Input!$I$181)-SUM($I127:N127),(Input!$I$147-Input!$I$181)/A5taxstdlife))</f>
        <v>0.39685080273724127</v>
      </c>
      <c r="P127" s="69">
        <f>IF(A5taxstdlife="n/a","n/a",IF(P$3&gt;(A5taxstdlife+$E127),(Input!$I$147-Input!$I$181)-SUM($I127:O127),(Input!$I$147-Input!$I$181)/A5taxstdlife))</f>
        <v>0.39685080273724127</v>
      </c>
      <c r="Q127" s="69">
        <f>IF(A5taxstdlife="n/a","n/a",IF(Q$3&gt;(A5taxstdlife+$E127),(Input!$I$147-Input!$I$181)-SUM($I127:P127),(Input!$I$147-Input!$I$181)/A5taxstdlife))</f>
        <v>0.39685080273724127</v>
      </c>
      <c r="R127" s="69"/>
      <c r="S127" s="103"/>
      <c r="T127" s="103"/>
      <c r="U127" s="103"/>
      <c r="V127" s="103"/>
      <c r="W127" s="103"/>
      <c r="X127" s="103"/>
      <c r="Y127" s="103"/>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s="198" customFormat="1" hidden="1" outlineLevel="2">
      <c r="A128" s="9"/>
      <c r="B128" s="9"/>
      <c r="C128" s="26"/>
      <c r="D128" s="714"/>
      <c r="E128" s="87">
        <v>3</v>
      </c>
      <c r="F128" s="27"/>
      <c r="G128" s="27"/>
      <c r="H128" s="146"/>
      <c r="I128" s="148"/>
      <c r="J128" s="147"/>
      <c r="K128" s="69">
        <f>IF(A5taxstdlife="n/a","n/a",IF(K$3&gt;(A5taxstdlife+$E128),(Input!$J$147-Input!$J$181)-SUM($J128:J128),(Input!$J$147-Input!$J$181)/A5taxstdlife))</f>
        <v>0.19037450145598953</v>
      </c>
      <c r="L128" s="69">
        <f>IF(A5taxstdlife="n/a","n/a",IF(L$3&gt;(A5taxstdlife+$E128),(Input!$J$147-Input!$J$181)-SUM($J128:K128),(Input!$J$147-Input!$J$181)/A5taxstdlife))</f>
        <v>0.19037450145598953</v>
      </c>
      <c r="M128" s="69">
        <f>IF(A5taxstdlife="n/a","n/a",IF(M$3&gt;(A5taxstdlife+$E128),(Input!$J$147-Input!$J$181)-SUM($J128:L128),(Input!$J$147-Input!$J$181)/A5taxstdlife))</f>
        <v>0.19037450145598953</v>
      </c>
      <c r="N128" s="69">
        <f>IF(A5taxstdlife="n/a","n/a",IF(N$3&gt;(A5taxstdlife+$E128),(Input!$J$147-Input!$J$181)-SUM($J128:M128),(Input!$J$147-Input!$J$181)/A5taxstdlife))</f>
        <v>0.19037450145598953</v>
      </c>
      <c r="O128" s="69">
        <f>IF(A5taxstdlife="n/a","n/a",IF(O$3&gt;(A5taxstdlife+$E128),(Input!$J$147-Input!$J$181)-SUM($J128:N128),(Input!$J$147-Input!$J$181)/A5taxstdlife))</f>
        <v>0.19037450145598953</v>
      </c>
      <c r="P128" s="69">
        <f>IF(A5taxstdlife="n/a","n/a",IF(P$3&gt;(A5taxstdlife+$E128),(Input!$J$147-Input!$J$181)-SUM($J128:O128),(Input!$J$147-Input!$J$181)/A5taxstdlife))</f>
        <v>0.19037450145598953</v>
      </c>
      <c r="Q128" s="69">
        <f>IF(A5taxstdlife="n/a","n/a",IF(Q$3&gt;(A5taxstdlife+$E128),(Input!$J$147-Input!$J$181)-SUM($J128:P128),(Input!$J$147-Input!$J$181)/A5taxstdlife))</f>
        <v>0.19037450145598953</v>
      </c>
      <c r="R128" s="69"/>
      <c r="S128" s="103"/>
      <c r="T128" s="103"/>
      <c r="U128" s="103"/>
      <c r="V128" s="103"/>
      <c r="W128" s="103"/>
      <c r="X128" s="103"/>
      <c r="Y128" s="103"/>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255" s="198" customFormat="1" hidden="1" outlineLevel="2">
      <c r="A129" s="9"/>
      <c r="B129" s="9"/>
      <c r="C129" s="26"/>
      <c r="D129" s="714"/>
      <c r="E129" s="87">
        <v>4</v>
      </c>
      <c r="F129" s="27"/>
      <c r="G129" s="27"/>
      <c r="H129" s="146"/>
      <c r="I129" s="148"/>
      <c r="J129" s="148"/>
      <c r="K129" s="147"/>
      <c r="L129" s="69">
        <f>IF(A5taxstdlife="n/a","n/a",IF(L$3&gt;(A5taxstdlife+$E129),(Input!$K$147-Input!$K$181)-SUM($K129:K129),(Input!$K$147-Input!$K$181)/A5taxstdlife))</f>
        <v>0.85212680019151466</v>
      </c>
      <c r="M129" s="69">
        <f>IF(A5taxstdlife="n/a","n/a",IF(M$3&gt;(A5taxstdlife+$E129),(Input!$K$147-Input!$K$181)-SUM($K129:L129),(Input!$K$147-Input!$K$181)/A5taxstdlife))</f>
        <v>0.85212680019151466</v>
      </c>
      <c r="N129" s="69">
        <f>IF(A5taxstdlife="n/a","n/a",IF(N$3&gt;(A5taxstdlife+$E129),(Input!$K$147-Input!$K$181)-SUM($K129:M129),(Input!$K$147-Input!$K$181)/A5taxstdlife))</f>
        <v>0.85212680019151466</v>
      </c>
      <c r="O129" s="69">
        <f>IF(A5taxstdlife="n/a","n/a",IF(O$3&gt;(A5taxstdlife+$E129),(Input!$K$147-Input!$K$181)-SUM($K129:N129),(Input!$K$147-Input!$K$181)/A5taxstdlife))</f>
        <v>0.85212680019151466</v>
      </c>
      <c r="P129" s="69">
        <f>IF(A5taxstdlife="n/a","n/a",IF(P$3&gt;(A5taxstdlife+$E129),(Input!$K$147-Input!$K$181)-SUM($K129:O129),(Input!$K$147-Input!$K$181)/A5taxstdlife))</f>
        <v>0.85212680019151466</v>
      </c>
      <c r="Q129" s="69">
        <f>IF(A5taxstdlife="n/a","n/a",IF(Q$3&gt;(A5taxstdlife+$E129),(Input!$K$147-Input!$K$181)-SUM($K129:P129),(Input!$K$147-Input!$K$181)/A5taxstdlife))</f>
        <v>0.85212680019151466</v>
      </c>
      <c r="R129" s="69"/>
      <c r="S129" s="103"/>
      <c r="T129" s="103"/>
      <c r="U129" s="103"/>
      <c r="V129" s="103"/>
      <c r="W129" s="103"/>
      <c r="X129" s="103"/>
      <c r="Y129" s="103"/>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255" s="198" customFormat="1" hidden="1" outlineLevel="2">
      <c r="A130" s="9"/>
      <c r="B130" s="9"/>
      <c r="C130" s="26"/>
      <c r="D130" s="714"/>
      <c r="E130" s="87">
        <v>5</v>
      </c>
      <c r="F130" s="27"/>
      <c r="G130" s="27"/>
      <c r="H130" s="146"/>
      <c r="I130" s="148"/>
      <c r="J130" s="148"/>
      <c r="K130" s="148"/>
      <c r="L130" s="147"/>
      <c r="M130" s="69">
        <f>IF(A5taxstdlife="n/a","n/a",IF(M$3&gt;(A5taxstdlife+$E130),(Input!$L$147-Input!$L$181)-SUM($L130:L130),(Input!$L$147-Input!$L$181)/A5taxstdlife))</f>
        <v>0.79308424572808656</v>
      </c>
      <c r="N130" s="69">
        <f>IF(A5taxstdlife="n/a","n/a",IF(N$3&gt;(A5taxstdlife+$E130),(Input!$L$147-Input!$L$181)-SUM($L130:M130),(Input!$L$147-Input!$L$181)/A5taxstdlife))</f>
        <v>0.79308424572808656</v>
      </c>
      <c r="O130" s="69">
        <f>IF(A5taxstdlife="n/a","n/a",IF(O$3&gt;(A5taxstdlife+$E130),(Input!$L$147-Input!$L$181)-SUM($L130:N130),(Input!$L$147-Input!$L$181)/A5taxstdlife))</f>
        <v>0.79308424572808656</v>
      </c>
      <c r="P130" s="69">
        <f>IF(A5taxstdlife="n/a","n/a",IF(P$3&gt;(A5taxstdlife+$E130),(Input!$L$147-Input!$L$181)-SUM($L130:O130),(Input!$L$147-Input!$L$181)/A5taxstdlife))</f>
        <v>0.79308424572808656</v>
      </c>
      <c r="Q130" s="69">
        <f>IF(A5taxstdlife="n/a","n/a",IF(Q$3&gt;(A5taxstdlife+$E130),(Input!$L$147-Input!$L$181)-SUM($L130:P130),(Input!$L$147-Input!$L$181)/A5taxstdlife))</f>
        <v>0.79308424572808656</v>
      </c>
      <c r="R130" s="69"/>
      <c r="S130" s="103"/>
      <c r="T130" s="103"/>
      <c r="U130" s="103"/>
      <c r="V130" s="103"/>
      <c r="W130" s="103"/>
      <c r="X130" s="103"/>
      <c r="Y130" s="103"/>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255" s="198" customFormat="1" hidden="1" outlineLevel="2">
      <c r="A131" s="9"/>
      <c r="B131" s="9"/>
      <c r="C131" s="26"/>
      <c r="D131" s="714"/>
      <c r="E131" s="87">
        <v>6</v>
      </c>
      <c r="F131" s="27"/>
      <c r="G131" s="27"/>
      <c r="H131" s="146"/>
      <c r="I131" s="148"/>
      <c r="J131" s="148"/>
      <c r="K131" s="148"/>
      <c r="L131" s="148"/>
      <c r="M131" s="147"/>
      <c r="N131" s="69">
        <f>IF(A5taxstdlife="n/a","n/a",IF(N$3&gt;(A5taxstdlife+$E131),(Input!$M$147-Input!$M$181)-SUM($M131:M131),(Input!$M$147-Input!$M$181)/A5taxstdlife))</f>
        <v>0.10146658020775132</v>
      </c>
      <c r="O131" s="69">
        <f>IF(A5taxstdlife="n/a","n/a",IF(O$3&gt;(A5taxstdlife+$E131),(Input!$M$147-Input!$M$181)-SUM($M131:N131),(Input!$M$147-Input!$M$181)/A5taxstdlife))</f>
        <v>0.10146658020775132</v>
      </c>
      <c r="P131" s="69">
        <f>IF(A5taxstdlife="n/a","n/a",IF(P$3&gt;(A5taxstdlife+$E131),(Input!$M$147-Input!$M$181)-SUM($M131:O131),(Input!$M$147-Input!$M$181)/A5taxstdlife))</f>
        <v>0.10146658020775132</v>
      </c>
      <c r="Q131" s="69">
        <f>IF(A5taxstdlife="n/a","n/a",IF(Q$3&gt;(A5taxstdlife+$E131),(Input!$M$147-Input!$M$181)-SUM($M131:P131),(Input!$M$147-Input!$M$181)/A5taxstdlife))</f>
        <v>0.10146658020775132</v>
      </c>
      <c r="R131" s="69"/>
      <c r="S131" s="103"/>
      <c r="T131" s="103"/>
      <c r="U131" s="103"/>
      <c r="V131" s="103"/>
      <c r="W131" s="103"/>
      <c r="X131" s="103"/>
      <c r="Y131" s="103"/>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255" s="198" customFormat="1" hidden="1" outlineLevel="2">
      <c r="A132" s="9"/>
      <c r="B132" s="9"/>
      <c r="C132" s="26"/>
      <c r="D132" s="714"/>
      <c r="E132" s="87">
        <v>7</v>
      </c>
      <c r="F132" s="27"/>
      <c r="G132" s="27"/>
      <c r="H132" s="146"/>
      <c r="I132" s="148"/>
      <c r="J132" s="148"/>
      <c r="K132" s="148"/>
      <c r="L132" s="148"/>
      <c r="M132" s="148"/>
      <c r="N132" s="147"/>
      <c r="O132" s="69">
        <f>IF(A5taxstdlife="n/a","n/a",IF(O$3&gt;(A5taxstdlife+$E132),(Input!$N$147-Input!$N$181)-SUM($N132:N132),(Input!$N$147-Input!$N$181)/A5taxstdlife))</f>
        <v>0</v>
      </c>
      <c r="P132" s="69">
        <f>IF(A5taxstdlife="n/a","n/a",IF(P$3&gt;(A5taxstdlife+$E132),(Input!$N$147-Input!$N$181)-SUM($N132:O132),(Input!$N$147-Input!$N$181)/A5taxstdlife))</f>
        <v>0</v>
      </c>
      <c r="Q132" s="69">
        <f>IF(A5taxstdlife="n/a","n/a",IF(Q$3&gt;(A5taxstdlife+$E132),(Input!$N$147-Input!$N$181)-SUM($N132:P132),(Input!$N$147-Input!$N$181)/A5taxstdlife))</f>
        <v>0</v>
      </c>
      <c r="R132" s="69"/>
      <c r="S132" s="103"/>
      <c r="T132" s="103"/>
      <c r="U132" s="103"/>
      <c r="V132" s="103"/>
      <c r="W132" s="103"/>
      <c r="X132" s="103"/>
      <c r="Y132" s="103"/>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255" s="198" customFormat="1" hidden="1" outlineLevel="2">
      <c r="A133" s="9"/>
      <c r="B133" s="9"/>
      <c r="C133" s="26"/>
      <c r="D133" s="714"/>
      <c r="E133" s="87">
        <v>8</v>
      </c>
      <c r="F133" s="27"/>
      <c r="G133" s="27"/>
      <c r="H133" s="146"/>
      <c r="I133" s="148"/>
      <c r="J133" s="148"/>
      <c r="K133" s="148"/>
      <c r="L133" s="148"/>
      <c r="M133" s="148"/>
      <c r="N133" s="148"/>
      <c r="O133" s="147"/>
      <c r="P133" s="69">
        <f>IF(A5taxstdlife="n/a","n/a",IF(P$3&gt;(A5taxstdlife+$E133),(Input!$O$147-Input!$O$181)-SUM($O133:O133),(Input!$O$147-Input!$O$181)/A5taxstdlife))</f>
        <v>0</v>
      </c>
      <c r="Q133" s="69">
        <f>IF(A5taxstdlife="n/a","n/a",IF(Q$3&gt;(A5taxstdlife+$E133),(Input!$O$147-Input!$O$181)-SUM($O133:P133),(Input!$O$147-Input!$O$181)/A5taxstdlife))</f>
        <v>0</v>
      </c>
      <c r="R133" s="69"/>
      <c r="S133" s="103"/>
      <c r="T133" s="103"/>
      <c r="U133" s="103"/>
      <c r="V133" s="103"/>
      <c r="W133" s="103"/>
      <c r="X133" s="103"/>
      <c r="Y133" s="103"/>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255" s="198" customFormat="1" hidden="1" outlineLevel="2">
      <c r="A134" s="9"/>
      <c r="B134" s="9"/>
      <c r="C134" s="26"/>
      <c r="D134" s="714"/>
      <c r="E134" s="87">
        <v>9</v>
      </c>
      <c r="F134" s="27"/>
      <c r="G134" s="27"/>
      <c r="H134" s="146"/>
      <c r="I134" s="148"/>
      <c r="J134" s="148"/>
      <c r="K134" s="148"/>
      <c r="L134" s="148"/>
      <c r="M134" s="148"/>
      <c r="N134" s="148"/>
      <c r="O134" s="148"/>
      <c r="P134" s="147"/>
      <c r="Q134" s="69">
        <f>IF(A5taxstdlife="n/a","n/a",IF(Q$3&gt;(A5taxstdlife+$E134),(Input!$P$147-Input!$P$181)-SUM($P134:P134),(Input!$P$147-Input!$P$181)/A5taxstdlife))</f>
        <v>0</v>
      </c>
      <c r="R134" s="69"/>
      <c r="S134" s="103"/>
      <c r="T134" s="103"/>
      <c r="U134" s="103"/>
      <c r="V134" s="103"/>
      <c r="W134" s="103"/>
      <c r="X134" s="103"/>
      <c r="Y134" s="103"/>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255" s="198" customFormat="1" hidden="1" outlineLevel="2">
      <c r="A135" s="9"/>
      <c r="B135" s="9"/>
      <c r="C135" s="26"/>
      <c r="D135" s="714"/>
      <c r="E135" s="88">
        <v>10</v>
      </c>
      <c r="F135" s="27"/>
      <c r="G135" s="27"/>
      <c r="H135" s="146"/>
      <c r="I135" s="148"/>
      <c r="J135" s="148"/>
      <c r="K135" s="148"/>
      <c r="L135" s="148"/>
      <c r="M135" s="148"/>
      <c r="N135" s="148"/>
      <c r="O135" s="148"/>
      <c r="P135" s="148"/>
      <c r="Q135" s="147"/>
      <c r="R135" s="69"/>
      <c r="S135" s="103"/>
      <c r="T135" s="103"/>
      <c r="U135" s="103"/>
      <c r="V135" s="103"/>
      <c r="W135" s="103"/>
      <c r="X135" s="103"/>
      <c r="Y135" s="103"/>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255" s="198" customFormat="1" hidden="1" outlineLevel="1" collapsed="1">
      <c r="A136" s="9"/>
      <c r="B136" s="9"/>
      <c r="C136" s="271" t="str">
        <f>Asset5</f>
        <v>Towers and Conductor</v>
      </c>
      <c r="D136" s="9"/>
      <c r="E136" s="9"/>
      <c r="F136" s="23"/>
      <c r="G136" s="23"/>
      <c r="H136" s="297">
        <f>-SUM(H124:H135)</f>
        <v>-30.067873751805831</v>
      </c>
      <c r="I136" s="161">
        <f>-SUM(I124:I135)</f>
        <v>-30.180994602824963</v>
      </c>
      <c r="J136" s="161">
        <f>-SUM(J124:J135)</f>
        <v>-30.577845405562204</v>
      </c>
      <c r="K136" s="161">
        <f>-SUM(K124:K135)</f>
        <v>-30.768219907018192</v>
      </c>
      <c r="L136" s="161">
        <f>-SUM(L124:L135)</f>
        <v>-31.620346707209706</v>
      </c>
      <c r="M136" s="161">
        <f>IF(COUNT($H136:L136)&gt;=Input!$Y$7,0, -SUM(M124:M135))</f>
        <v>-32.413430952937794</v>
      </c>
      <c r="N136" s="161">
        <f>IF(COUNT($H136:M136)&gt;=Input!$Y$7,0, -SUM(N124:N135))</f>
        <v>0</v>
      </c>
      <c r="O136" s="161">
        <f>IF(COUNT($H136:N136)&gt;=Input!$Y$7,0, -SUM(O124:O135))</f>
        <v>0</v>
      </c>
      <c r="P136" s="161">
        <f>IF(COUNT($H136:O136)&gt;=Input!$Y$7,0, -SUM(P124:P135))</f>
        <v>0</v>
      </c>
      <c r="Q136" s="161">
        <f>IF(COUNT($H136:P136)&gt;=Input!$Y$7,0, -SUM(Q124:Q135))</f>
        <v>0</v>
      </c>
      <c r="R136" s="161"/>
      <c r="S136" s="102"/>
      <c r="T136" s="102"/>
      <c r="U136" s="102"/>
      <c r="V136" s="102"/>
      <c r="W136" s="102"/>
      <c r="X136" s="102"/>
      <c r="Y136" s="102"/>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row>
    <row r="137" spans="1:255" s="5" customFormat="1" hidden="1" outlineLevel="2">
      <c r="A137" s="9"/>
      <c r="B137" s="272" t="str">
        <f>Asset6</f>
        <v>Establishment</v>
      </c>
      <c r="C137" s="31"/>
      <c r="D137" s="32" t="s">
        <v>66</v>
      </c>
      <c r="E137" s="31"/>
      <c r="F137" s="300"/>
      <c r="G137" s="300"/>
      <c r="H137" s="68">
        <f>IF(H$3&gt;A6taxremlife,A6taxvalue-SUM($F137:F137),IF(A6taxremlife="N/A","n/a",A6taxvalue/A6taxremlife))</f>
        <v>2.5651297640895749</v>
      </c>
      <c r="I137" s="68">
        <f>IF(I$3&gt;A6taxremlife,A6taxvalue-SUM($F137:H137),IF(A6taxremlife="N/A","n/a",A6taxvalue/A6taxremlife))</f>
        <v>2.5651297640895749</v>
      </c>
      <c r="J137" s="68">
        <f>IF(J$3&gt;A6taxremlife,A6taxvalue-SUM($F137:I137),IF(A6taxremlife="N/A","n/a",A6taxvalue/A6taxremlife))</f>
        <v>2.5651297640895749</v>
      </c>
      <c r="K137" s="68">
        <f>IF(K$3&gt;A6taxremlife,A6taxvalue-SUM($F137:J137),IF(A6taxremlife="N/A","n/a",A6taxvalue/A6taxremlife))</f>
        <v>2.5651297640895749</v>
      </c>
      <c r="L137" s="68">
        <f>IF(L$3&gt;A6taxremlife,A6taxvalue-SUM($F137:K137),IF(A6taxremlife="N/A","n/a",A6taxvalue/A6taxremlife))</f>
        <v>2.5651297640895749</v>
      </c>
      <c r="M137" s="68">
        <f>IF(M$3&gt;A6taxremlife,A6taxvalue-SUM($F137:L137),IF(A6taxremlife="N/A","n/a",A6taxvalue/A6taxremlife))</f>
        <v>2.5651297640895749</v>
      </c>
      <c r="N137" s="68">
        <f>IF(N$3&gt;A6taxremlife,A6taxvalue-SUM($F137:M137),IF(A6taxremlife="N/A","n/a",A6taxvalue/A6taxremlife))</f>
        <v>2.5651297640895749</v>
      </c>
      <c r="O137" s="68">
        <f>IF(O$3&gt;A6taxremlife,A6taxvalue-SUM($F137:N137),IF(A6taxremlife="N/A","n/a",A6taxvalue/A6taxremlife))</f>
        <v>2.5651297640895749</v>
      </c>
      <c r="P137" s="68">
        <f>IF(P$3&gt;A6taxremlife,A6taxvalue-SUM($F137:O137),IF(A6taxremlife="N/A","n/a",A6taxvalue/A6taxremlife))</f>
        <v>2.5651297640895749</v>
      </c>
      <c r="Q137" s="68">
        <f>IF(Q$3&gt;A6taxremlife,A6taxvalue-SUM($F137:P137),IF(A6taxremlife="N/A","n/a",A6taxvalue/A6taxremlife))</f>
        <v>2.5651297640895749</v>
      </c>
      <c r="R137" s="68"/>
      <c r="S137" s="103"/>
      <c r="T137" s="103"/>
      <c r="U137" s="103"/>
      <c r="V137" s="103"/>
      <c r="W137" s="103"/>
      <c r="X137" s="103"/>
      <c r="Y137" s="103"/>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198"/>
      <c r="BJ137" s="198"/>
      <c r="BK137" s="198"/>
      <c r="BL137" s="198"/>
      <c r="BM137" s="198"/>
      <c r="BN137" s="198"/>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6"/>
      <c r="D138" s="713" t="s">
        <v>82</v>
      </c>
      <c r="E138" s="87"/>
      <c r="F138" s="27"/>
      <c r="G138" s="27"/>
      <c r="H138" s="103"/>
      <c r="I138" s="69"/>
      <c r="J138" s="69"/>
      <c r="K138" s="69"/>
      <c r="L138" s="69"/>
      <c r="M138" s="69"/>
      <c r="N138" s="69"/>
      <c r="O138" s="69"/>
      <c r="P138" s="69"/>
      <c r="Q138" s="69"/>
      <c r="R138" s="69"/>
      <c r="S138" s="103"/>
      <c r="T138" s="103"/>
      <c r="U138" s="103"/>
      <c r="V138" s="103"/>
      <c r="W138" s="103"/>
      <c r="X138" s="103"/>
      <c r="Y138" s="103"/>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198"/>
      <c r="BJ138" s="198"/>
      <c r="BK138" s="198"/>
      <c r="BL138" s="198"/>
      <c r="BM138" s="198"/>
      <c r="BN138" s="19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idden="1" outlineLevel="2">
      <c r="A139" s="9"/>
      <c r="B139" s="9"/>
      <c r="C139" s="26"/>
      <c r="D139" s="714"/>
      <c r="E139" s="87">
        <v>1</v>
      </c>
      <c r="F139" s="27"/>
      <c r="G139" s="27"/>
      <c r="H139" s="145"/>
      <c r="I139" s="69">
        <f>IF(A6taxstdlife="n/a","n/a",IF(I$3&gt;(A6taxstdlife+$E139),(Input!$H$148-Input!$H$182)-SUM($H139:H139),(Input!$H$148-Input!$H$182)/A6taxstdlife))</f>
        <v>0.30554975545588187</v>
      </c>
      <c r="J139" s="69">
        <f>IF(A6taxstdlife="n/a","n/a",IF(J$3&gt;(A6taxstdlife+$E139),(Input!$H$148-Input!$H$182)-SUM($H139:I139),(Input!$H$148-Input!$H$182)/A6taxstdlife))</f>
        <v>0.30554975545588187</v>
      </c>
      <c r="K139" s="69">
        <f>IF(A6taxstdlife="n/a","n/a",IF(K$3&gt;(A6taxstdlife+$E139),(Input!$H$148-Input!$H$182)-SUM($H139:J139),(Input!$H$148-Input!$H$182)/A6taxstdlife))</f>
        <v>0.30554975545588187</v>
      </c>
      <c r="L139" s="69">
        <f>IF(A6taxstdlife="n/a","n/a",IF(L$3&gt;(A6taxstdlife+$E139),(Input!$H$148-Input!$H$182)-SUM($H139:K139),(Input!$H$148-Input!$H$182)/A6taxstdlife))</f>
        <v>0.30554975545588187</v>
      </c>
      <c r="M139" s="69">
        <f>IF(A6taxstdlife="n/a","n/a",IF(M$3&gt;(A6taxstdlife+$E139),(Input!$H$148-Input!$H$182)-SUM($H139:L139),(Input!$H$148-Input!$H$182)/A6taxstdlife))</f>
        <v>0.30554975545588187</v>
      </c>
      <c r="N139" s="69">
        <f>IF(A6taxstdlife="n/a","n/a",IF(N$3&gt;(A6taxstdlife+$E139),(Input!$H$148-Input!$H$182)-SUM($H139:M139),(Input!$H$148-Input!$H$182)/A6taxstdlife))</f>
        <v>0.30554975545588187</v>
      </c>
      <c r="O139" s="69">
        <f>IF(A6taxstdlife="n/a","n/a",IF(O$3&gt;(A6taxstdlife+$E139),(Input!$H$148-Input!$H$182)-SUM($H139:N139),(Input!$H$148-Input!$H$182)/A6taxstdlife))</f>
        <v>0.30554975545588187</v>
      </c>
      <c r="P139" s="69">
        <f>IF(A6taxstdlife="n/a","n/a",IF(P$3&gt;(A6taxstdlife+$E139),(Input!$H$148-Input!$H$182)-SUM($H139:O139),(Input!$H$148-Input!$H$182)/A6taxstdlife))</f>
        <v>0.30554975545588187</v>
      </c>
      <c r="Q139" s="69">
        <f>IF(A6taxstdlife="n/a","n/a",IF(Q$3&gt;(A6taxstdlife+$E139),(Input!$H$148-Input!$H$182)-SUM($H139:P139),(Input!$H$148-Input!$H$182)/A6taxstdlife))</f>
        <v>0.30554975545588187</v>
      </c>
      <c r="R139" s="69"/>
      <c r="S139" s="103"/>
      <c r="T139" s="103"/>
      <c r="U139" s="103"/>
      <c r="V139" s="103"/>
      <c r="W139" s="103"/>
      <c r="X139" s="103"/>
      <c r="Y139" s="103"/>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198"/>
      <c r="BJ139" s="198"/>
      <c r="BK139" s="198"/>
      <c r="BL139" s="198"/>
      <c r="BM139" s="198"/>
      <c r="BN139" s="198"/>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idden="1" outlineLevel="2">
      <c r="A140" s="9"/>
      <c r="B140" s="9"/>
      <c r="C140" s="26"/>
      <c r="D140" s="714"/>
      <c r="E140" s="87">
        <v>2</v>
      </c>
      <c r="F140" s="27"/>
      <c r="G140" s="27"/>
      <c r="H140" s="146"/>
      <c r="I140" s="147"/>
      <c r="J140" s="69">
        <f>IF(A6taxstdlife="n/a","n/a",IF(J$3&gt;(A6taxstdlife+$E140),(Input!$I$148-Input!$I$182)-SUM($I140:I140),(Input!$I$148-Input!$I$182)/A6taxstdlife))</f>
        <v>0.2734539284536438</v>
      </c>
      <c r="K140" s="69">
        <f>IF(A6taxstdlife="n/a","n/a",IF(K$3&gt;(A6taxstdlife+$E140),(Input!$I$148-Input!$I$182)-SUM($I140:J140),(Input!$I$148-Input!$I$182)/A6taxstdlife))</f>
        <v>0.2734539284536438</v>
      </c>
      <c r="L140" s="69">
        <f>IF(A6taxstdlife="n/a","n/a",IF(L$3&gt;(A6taxstdlife+$E140),(Input!$I$148-Input!$I$182)-SUM($I140:K140),(Input!$I$148-Input!$I$182)/A6taxstdlife))</f>
        <v>0.2734539284536438</v>
      </c>
      <c r="M140" s="69">
        <f>IF(A6taxstdlife="n/a","n/a",IF(M$3&gt;(A6taxstdlife+$E140),(Input!$I$148-Input!$I$182)-SUM($I140:L140),(Input!$I$148-Input!$I$182)/A6taxstdlife))</f>
        <v>0.2734539284536438</v>
      </c>
      <c r="N140" s="69">
        <f>IF(A6taxstdlife="n/a","n/a",IF(N$3&gt;(A6taxstdlife+$E140),(Input!$I$148-Input!$I$182)-SUM($I140:M140),(Input!$I$148-Input!$I$182)/A6taxstdlife))</f>
        <v>0.2734539284536438</v>
      </c>
      <c r="O140" s="69">
        <f>IF(A6taxstdlife="n/a","n/a",IF(O$3&gt;(A6taxstdlife+$E140),(Input!$I$148-Input!$I$182)-SUM($I140:N140),(Input!$I$148-Input!$I$182)/A6taxstdlife))</f>
        <v>0.2734539284536438</v>
      </c>
      <c r="P140" s="69">
        <f>IF(A6taxstdlife="n/a","n/a",IF(P$3&gt;(A6taxstdlife+$E140),(Input!$I$148-Input!$I$182)-SUM($I140:O140),(Input!$I$148-Input!$I$182)/A6taxstdlife))</f>
        <v>0.2734539284536438</v>
      </c>
      <c r="Q140" s="69">
        <f>IF(A6taxstdlife="n/a","n/a",IF(Q$3&gt;(A6taxstdlife+$E140),(Input!$I$148-Input!$I$182)-SUM($I140:P140),(Input!$I$148-Input!$I$182)/A6taxstdlife))</f>
        <v>0.2734539284536438</v>
      </c>
      <c r="R140" s="69"/>
      <c r="S140" s="103"/>
      <c r="T140" s="103"/>
      <c r="U140" s="103"/>
      <c r="V140" s="103"/>
      <c r="W140" s="103"/>
      <c r="X140" s="103"/>
      <c r="Y140" s="103"/>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198"/>
      <c r="BJ140" s="198"/>
      <c r="BK140" s="198"/>
      <c r="BL140" s="198"/>
      <c r="BM140" s="198"/>
      <c r="BN140" s="198"/>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idden="1" outlineLevel="2">
      <c r="A141" s="9"/>
      <c r="B141" s="9"/>
      <c r="C141" s="26"/>
      <c r="D141" s="714"/>
      <c r="E141" s="87">
        <v>3</v>
      </c>
      <c r="F141" s="27"/>
      <c r="G141" s="27"/>
      <c r="H141" s="146"/>
      <c r="I141" s="148"/>
      <c r="J141" s="147"/>
      <c r="K141" s="69">
        <f>IF(A6taxstdlife="n/a","n/a",IF(K$3&gt;(A6taxstdlife+$E141),(Input!$J$148-Input!$J$182)-SUM($J141:J141),(Input!$J$148-Input!$J$182)/A6taxstdlife))</f>
        <v>0.15667377644760155</v>
      </c>
      <c r="L141" s="69">
        <f>IF(A6taxstdlife="n/a","n/a",IF(L$3&gt;(A6taxstdlife+$E141),(Input!$J$148-Input!$J$182)-SUM($J141:K141),(Input!$J$148-Input!$J$182)/A6taxstdlife))</f>
        <v>0.15667377644760155</v>
      </c>
      <c r="M141" s="69">
        <f>IF(A6taxstdlife="n/a","n/a",IF(M$3&gt;(A6taxstdlife+$E141),(Input!$J$148-Input!$J$182)-SUM($J141:L141),(Input!$J$148-Input!$J$182)/A6taxstdlife))</f>
        <v>0.15667377644760155</v>
      </c>
      <c r="N141" s="69">
        <f>IF(A6taxstdlife="n/a","n/a",IF(N$3&gt;(A6taxstdlife+$E141),(Input!$J$148-Input!$J$182)-SUM($J141:M141),(Input!$J$148-Input!$J$182)/A6taxstdlife))</f>
        <v>0.15667377644760155</v>
      </c>
      <c r="O141" s="69">
        <f>IF(A6taxstdlife="n/a","n/a",IF(O$3&gt;(A6taxstdlife+$E141),(Input!$J$148-Input!$J$182)-SUM($J141:N141),(Input!$J$148-Input!$J$182)/A6taxstdlife))</f>
        <v>0.15667377644760155</v>
      </c>
      <c r="P141" s="69">
        <f>IF(A6taxstdlife="n/a","n/a",IF(P$3&gt;(A6taxstdlife+$E141),(Input!$J$148-Input!$J$182)-SUM($J141:O141),(Input!$J$148-Input!$J$182)/A6taxstdlife))</f>
        <v>0.15667377644760155</v>
      </c>
      <c r="Q141" s="69">
        <f>IF(A6taxstdlife="n/a","n/a",IF(Q$3&gt;(A6taxstdlife+$E141),(Input!$J$148-Input!$J$182)-SUM($J141:P141),(Input!$J$148-Input!$J$182)/A6taxstdlife))</f>
        <v>0.15667377644760155</v>
      </c>
      <c r="R141" s="69"/>
      <c r="S141" s="103"/>
      <c r="T141" s="103"/>
      <c r="U141" s="103"/>
      <c r="V141" s="103"/>
      <c r="W141" s="103"/>
      <c r="X141" s="103"/>
      <c r="Y141" s="103"/>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198"/>
      <c r="BJ141" s="198"/>
      <c r="BK141" s="198"/>
      <c r="BL141" s="198"/>
      <c r="BM141" s="198"/>
      <c r="BN141" s="198"/>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idden="1" outlineLevel="2">
      <c r="A142" s="9"/>
      <c r="B142" s="9"/>
      <c r="C142" s="26"/>
      <c r="D142" s="714"/>
      <c r="E142" s="87">
        <v>4</v>
      </c>
      <c r="F142" s="27"/>
      <c r="G142" s="27"/>
      <c r="H142" s="146"/>
      <c r="I142" s="148"/>
      <c r="J142" s="148"/>
      <c r="K142" s="147"/>
      <c r="L142" s="69">
        <f>IF(A6taxstdlife="n/a","n/a",IF(L$3&gt;(A6taxstdlife+$E142),(Input!$K$148-Input!$K$182)-SUM($K142:K142),(Input!$K$148-Input!$K$182)/A6taxstdlife))</f>
        <v>0.15731424175826608</v>
      </c>
      <c r="M142" s="69">
        <f>IF(A6taxstdlife="n/a","n/a",IF(M$3&gt;(A6taxstdlife+$E142),(Input!$K$148-Input!$K$182)-SUM($K142:L142),(Input!$K$148-Input!$K$182)/A6taxstdlife))</f>
        <v>0.15731424175826608</v>
      </c>
      <c r="N142" s="69">
        <f>IF(A6taxstdlife="n/a","n/a",IF(N$3&gt;(A6taxstdlife+$E142),(Input!$K$148-Input!$K$182)-SUM($K142:M142),(Input!$K$148-Input!$K$182)/A6taxstdlife))</f>
        <v>0.15731424175826608</v>
      </c>
      <c r="O142" s="69">
        <f>IF(A6taxstdlife="n/a","n/a",IF(O$3&gt;(A6taxstdlife+$E142),(Input!$K$148-Input!$K$182)-SUM($K142:N142),(Input!$K$148-Input!$K$182)/A6taxstdlife))</f>
        <v>0.15731424175826608</v>
      </c>
      <c r="P142" s="69">
        <f>IF(A6taxstdlife="n/a","n/a",IF(P$3&gt;(A6taxstdlife+$E142),(Input!$K$148-Input!$K$182)-SUM($K142:O142),(Input!$K$148-Input!$K$182)/A6taxstdlife))</f>
        <v>0.15731424175826608</v>
      </c>
      <c r="Q142" s="69">
        <f>IF(A6taxstdlife="n/a","n/a",IF(Q$3&gt;(A6taxstdlife+$E142),(Input!$K$148-Input!$K$182)-SUM($K142:P142),(Input!$K$148-Input!$K$182)/A6taxstdlife))</f>
        <v>0.15731424175826608</v>
      </c>
      <c r="R142" s="69"/>
      <c r="S142" s="103"/>
      <c r="T142" s="103"/>
      <c r="U142" s="103"/>
      <c r="V142" s="103"/>
      <c r="W142" s="103"/>
      <c r="X142" s="103"/>
      <c r="Y142" s="103"/>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198"/>
      <c r="BJ142" s="198"/>
      <c r="BK142" s="198"/>
      <c r="BL142" s="198"/>
      <c r="BM142" s="198"/>
      <c r="BN142" s="198"/>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idden="1" outlineLevel="2">
      <c r="A143" s="9"/>
      <c r="B143" s="9"/>
      <c r="C143" s="26"/>
      <c r="D143" s="714"/>
      <c r="E143" s="87">
        <v>5</v>
      </c>
      <c r="F143" s="27"/>
      <c r="G143" s="27"/>
      <c r="H143" s="146"/>
      <c r="I143" s="148"/>
      <c r="J143" s="148"/>
      <c r="K143" s="148"/>
      <c r="L143" s="147"/>
      <c r="M143" s="69">
        <f>IF(A6taxstdlife="n/a","n/a",IF(M$3&gt;(A6taxstdlife+$E143),(Input!$L$148-Input!$L$182)-SUM($L143:L143),(Input!$L$148-Input!$L$182)/A6taxstdlife))</f>
        <v>0.52809309075833477</v>
      </c>
      <c r="N143" s="69">
        <f>IF(A6taxstdlife="n/a","n/a",IF(N$3&gt;(A6taxstdlife+$E143),(Input!$L$148-Input!$L$182)-SUM($L143:M143),(Input!$L$148-Input!$L$182)/A6taxstdlife))</f>
        <v>0.52809309075833477</v>
      </c>
      <c r="O143" s="69">
        <f>IF(A6taxstdlife="n/a","n/a",IF(O$3&gt;(A6taxstdlife+$E143),(Input!$L$148-Input!$L$182)-SUM($L143:N143),(Input!$L$148-Input!$L$182)/A6taxstdlife))</f>
        <v>0.52809309075833477</v>
      </c>
      <c r="P143" s="69">
        <f>IF(A6taxstdlife="n/a","n/a",IF(P$3&gt;(A6taxstdlife+$E143),(Input!$L$148-Input!$L$182)-SUM($L143:O143),(Input!$L$148-Input!$L$182)/A6taxstdlife))</f>
        <v>0.52809309075833477</v>
      </c>
      <c r="Q143" s="69">
        <f>IF(A6taxstdlife="n/a","n/a",IF(Q$3&gt;(A6taxstdlife+$E143),(Input!$L$148-Input!$L$182)-SUM($L143:P143),(Input!$L$148-Input!$L$182)/A6taxstdlife))</f>
        <v>0.52809309075833477</v>
      </c>
      <c r="R143" s="69"/>
      <c r="S143" s="103"/>
      <c r="T143" s="103"/>
      <c r="U143" s="103"/>
      <c r="V143" s="103"/>
      <c r="W143" s="103"/>
      <c r="X143" s="103"/>
      <c r="Y143" s="103"/>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198"/>
      <c r="BJ143" s="198"/>
      <c r="BK143" s="198"/>
      <c r="BL143" s="198"/>
      <c r="BM143" s="198"/>
      <c r="BN143" s="198"/>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idden="1" outlineLevel="2">
      <c r="A144" s="9"/>
      <c r="B144" s="9"/>
      <c r="C144" s="26"/>
      <c r="D144" s="714"/>
      <c r="E144" s="87">
        <v>6</v>
      </c>
      <c r="F144" s="27"/>
      <c r="G144" s="27"/>
      <c r="H144" s="146"/>
      <c r="I144" s="148"/>
      <c r="J144" s="148"/>
      <c r="K144" s="148"/>
      <c r="L144" s="148"/>
      <c r="M144" s="147"/>
      <c r="N144" s="69">
        <f>IF(A6taxstdlife="n/a","n/a",IF(N$3&gt;(A6taxstdlife+$E144),(Input!$M$148-Input!$M$182)-SUM($M144:M144),(Input!$M$148-Input!$M$182)/A6taxstdlife))</f>
        <v>0.22953267241117006</v>
      </c>
      <c r="O144" s="69">
        <f>IF(A6taxstdlife="n/a","n/a",IF(O$3&gt;(A6taxstdlife+$E144),(Input!$M$148-Input!$M$182)-SUM($M144:N144),(Input!$M$148-Input!$M$182)/A6taxstdlife))</f>
        <v>0.22953267241117006</v>
      </c>
      <c r="P144" s="69">
        <f>IF(A6taxstdlife="n/a","n/a",IF(P$3&gt;(A6taxstdlife+$E144),(Input!$M$148-Input!$M$182)-SUM($M144:O144),(Input!$M$148-Input!$M$182)/A6taxstdlife))</f>
        <v>0.22953267241117006</v>
      </c>
      <c r="Q144" s="69">
        <f>IF(A6taxstdlife="n/a","n/a",IF(Q$3&gt;(A6taxstdlife+$E144),(Input!$M$148-Input!$M$182)-SUM($M144:P144),(Input!$M$148-Input!$M$182)/A6taxstdlife))</f>
        <v>0.22953267241117006</v>
      </c>
      <c r="R144" s="69"/>
      <c r="S144" s="103"/>
      <c r="T144" s="103"/>
      <c r="U144" s="103"/>
      <c r="V144" s="103"/>
      <c r="W144" s="103"/>
      <c r="X144" s="103"/>
      <c r="Y144" s="103"/>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198"/>
      <c r="BJ144" s="198"/>
      <c r="BK144" s="198"/>
      <c r="BL144" s="198"/>
      <c r="BM144" s="198"/>
      <c r="BN144" s="198"/>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idden="1" outlineLevel="2">
      <c r="A145" s="9"/>
      <c r="B145" s="9"/>
      <c r="C145" s="26"/>
      <c r="D145" s="714"/>
      <c r="E145" s="87">
        <v>7</v>
      </c>
      <c r="F145" s="27"/>
      <c r="G145" s="27"/>
      <c r="H145" s="146"/>
      <c r="I145" s="148"/>
      <c r="J145" s="148"/>
      <c r="K145" s="148"/>
      <c r="L145" s="148"/>
      <c r="M145" s="148"/>
      <c r="N145" s="147"/>
      <c r="O145" s="69">
        <f>IF(A6taxstdlife="n/a","n/a",IF(O$3&gt;(A6taxstdlife+$E145),(Input!$N$148-Input!$N$182)-SUM($N145:N145),(Input!$N$148-Input!$N$182)/A6taxstdlife))</f>
        <v>0</v>
      </c>
      <c r="P145" s="69">
        <f>IF(A6taxstdlife="n/a","n/a",IF(P$3&gt;(A6taxstdlife+$E145),(Input!$N$148-Input!$N$182)-SUM($N145:O145),(Input!$N$148-Input!$N$182)/A6taxstdlife))</f>
        <v>0</v>
      </c>
      <c r="Q145" s="69">
        <f>IF(A6taxstdlife="n/a","n/a",IF(Q$3&gt;(A6taxstdlife+$E145),(Input!$N$148-Input!$N$182)-SUM($N145:P145),(Input!$N$148-Input!$N$182)/A6taxstdlife))</f>
        <v>0</v>
      </c>
      <c r="R145" s="69"/>
      <c r="S145" s="103"/>
      <c r="T145" s="103"/>
      <c r="U145" s="103"/>
      <c r="V145" s="103"/>
      <c r="W145" s="103"/>
      <c r="X145" s="103"/>
      <c r="Y145" s="103"/>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198"/>
      <c r="BJ145" s="198"/>
      <c r="BK145" s="198"/>
      <c r="BL145" s="198"/>
      <c r="BM145" s="198"/>
      <c r="BN145" s="198"/>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idden="1" outlineLevel="2">
      <c r="A146" s="9"/>
      <c r="B146" s="9"/>
      <c r="C146" s="26"/>
      <c r="D146" s="714"/>
      <c r="E146" s="87">
        <v>8</v>
      </c>
      <c r="F146" s="27"/>
      <c r="G146" s="27"/>
      <c r="H146" s="146"/>
      <c r="I146" s="148"/>
      <c r="J146" s="148"/>
      <c r="K146" s="148"/>
      <c r="L146" s="148"/>
      <c r="M146" s="148"/>
      <c r="N146" s="148"/>
      <c r="O146" s="147"/>
      <c r="P146" s="69">
        <f>IF(A6taxstdlife="n/a","n/a",IF(P$3&gt;(A6taxstdlife+$E146),(Input!$O$148-Input!$O$182)-SUM($O146:O146),(Input!$O$148-Input!$O$182)/A6taxstdlife))</f>
        <v>0</v>
      </c>
      <c r="Q146" s="69">
        <f>IF(A6taxstdlife="n/a","n/a",IF(Q$3&gt;(A6taxstdlife+$E146),(Input!$O$148-Input!$O$182)-SUM($O146:P146),(Input!$O$148-Input!$O$182)/A6taxstdlife))</f>
        <v>0</v>
      </c>
      <c r="R146" s="69"/>
      <c r="S146" s="103"/>
      <c r="T146" s="103"/>
      <c r="U146" s="103"/>
      <c r="V146" s="103"/>
      <c r="W146" s="103"/>
      <c r="X146" s="103"/>
      <c r="Y146" s="103"/>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198"/>
      <c r="BJ146" s="198"/>
      <c r="BK146" s="198"/>
      <c r="BL146" s="198"/>
      <c r="BM146" s="198"/>
      <c r="BN146" s="198"/>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idden="1" outlineLevel="2">
      <c r="A147" s="9"/>
      <c r="B147" s="9"/>
      <c r="C147" s="26"/>
      <c r="D147" s="714"/>
      <c r="E147" s="87">
        <v>9</v>
      </c>
      <c r="F147" s="27"/>
      <c r="G147" s="27"/>
      <c r="H147" s="146"/>
      <c r="I147" s="148"/>
      <c r="J147" s="148"/>
      <c r="K147" s="148"/>
      <c r="L147" s="148"/>
      <c r="M147" s="148"/>
      <c r="N147" s="148"/>
      <c r="O147" s="148"/>
      <c r="P147" s="147"/>
      <c r="Q147" s="69">
        <f>IF(A6taxstdlife="n/a","n/a",IF(Q$3&gt;(A6taxstdlife+$E147),(Input!$P$148-Input!$P$182)-SUM($P147:P147),(Input!$P$148-Input!$P$182)/A6taxstdlife))</f>
        <v>0</v>
      </c>
      <c r="R147" s="69"/>
      <c r="S147" s="103"/>
      <c r="T147" s="103"/>
      <c r="U147" s="103"/>
      <c r="V147" s="103"/>
      <c r="W147" s="103"/>
      <c r="X147" s="103"/>
      <c r="Y147" s="103"/>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198"/>
      <c r="BJ147" s="198"/>
      <c r="BK147" s="198"/>
      <c r="BL147" s="198"/>
      <c r="BM147" s="198"/>
      <c r="BN147" s="198"/>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idden="1" outlineLevel="2">
      <c r="A148" s="9"/>
      <c r="B148" s="9"/>
      <c r="C148" s="26"/>
      <c r="D148" s="714"/>
      <c r="E148" s="88">
        <v>10</v>
      </c>
      <c r="F148" s="27"/>
      <c r="G148" s="27"/>
      <c r="H148" s="146"/>
      <c r="I148" s="148"/>
      <c r="J148" s="148"/>
      <c r="K148" s="148"/>
      <c r="L148" s="148"/>
      <c r="M148" s="148"/>
      <c r="N148" s="148"/>
      <c r="O148" s="148"/>
      <c r="P148" s="148"/>
      <c r="Q148" s="147"/>
      <c r="R148" s="69"/>
      <c r="S148" s="103"/>
      <c r="T148" s="103"/>
      <c r="U148" s="103"/>
      <c r="V148" s="103"/>
      <c r="W148" s="103"/>
      <c r="X148" s="103"/>
      <c r="Y148" s="103"/>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198"/>
      <c r="BJ148" s="198"/>
      <c r="BK148" s="198"/>
      <c r="BL148" s="198"/>
      <c r="BM148" s="198"/>
      <c r="BN148" s="19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71" t="str">
        <f>Asset6</f>
        <v>Establishment</v>
      </c>
      <c r="D149" s="9"/>
      <c r="E149" s="9"/>
      <c r="F149" s="23"/>
      <c r="G149" s="23"/>
      <c r="H149" s="297">
        <f>-SUM(H137:H148)</f>
        <v>-2.5651297640895749</v>
      </c>
      <c r="I149" s="161">
        <f>-SUM(I137:I148)</f>
        <v>-2.8706795195454569</v>
      </c>
      <c r="J149" s="161">
        <f>-SUM(J137:J148)</f>
        <v>-3.1441334479991006</v>
      </c>
      <c r="K149" s="161">
        <f>-SUM(K137:K148)</f>
        <v>-3.3008072244467019</v>
      </c>
      <c r="L149" s="161">
        <f>-SUM(L137:L148)</f>
        <v>-3.4581214662049682</v>
      </c>
      <c r="M149" s="161">
        <f>IF(COUNT($H149:L149)&gt;=Input!$Y$7,0, -SUM(M137:M148))</f>
        <v>-3.986214556963303</v>
      </c>
      <c r="N149" s="161">
        <f>IF(COUNT($H149:M149)&gt;=Input!$Y$7,0, -SUM(N137:N148))</f>
        <v>0</v>
      </c>
      <c r="O149" s="161">
        <f>IF(COUNT($H149:N149)&gt;=Input!$Y$7,0, -SUM(O137:O148))</f>
        <v>0</v>
      </c>
      <c r="P149" s="161">
        <f>IF(COUNT($H149:O149)&gt;=Input!$Y$7,0, -SUM(P137:P148))</f>
        <v>0</v>
      </c>
      <c r="Q149" s="161">
        <f>IF(COUNT($H149:P149)&gt;=Input!$Y$7,0, -SUM(Q137:Q148))</f>
        <v>0</v>
      </c>
      <c r="R149" s="161"/>
      <c r="S149" s="102"/>
      <c r="T149" s="102"/>
      <c r="U149" s="102"/>
      <c r="V149" s="102"/>
      <c r="W149" s="102"/>
      <c r="X149" s="102"/>
      <c r="Y149" s="102"/>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198"/>
      <c r="BJ149" s="198"/>
      <c r="BK149" s="198"/>
      <c r="BL149" s="198"/>
      <c r="BM149" s="198"/>
      <c r="BN149" s="198"/>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idden="1" outlineLevel="2">
      <c r="A150" s="9"/>
      <c r="B150" s="272" t="str">
        <f>Asset7</f>
        <v>Communications</v>
      </c>
      <c r="C150" s="31"/>
      <c r="D150" s="32" t="s">
        <v>66</v>
      </c>
      <c r="E150" s="31"/>
      <c r="F150" s="300"/>
      <c r="G150" s="300"/>
      <c r="H150" s="68">
        <f>IF(H$3&gt;A7taxremlife,A7taxvalue-SUM($F150:F150),IF(A7taxremlife="N/A","n/a",A7taxvalue/A7taxremlife))</f>
        <v>1.189561568201694</v>
      </c>
      <c r="I150" s="68">
        <f>IF(I$3&gt;A7taxremlife,A7taxvalue-SUM($F150:H150),IF(A7taxremlife="N/A","n/a",A7taxvalue/A7taxremlife))</f>
        <v>1.189561568201694</v>
      </c>
      <c r="J150" s="68">
        <f>IF(J$3&gt;A7taxremlife,A7taxvalue-SUM($F150:I150),IF(A7taxremlife="N/A","n/a",A7taxvalue/A7taxremlife))</f>
        <v>1.189561568201694</v>
      </c>
      <c r="K150" s="68">
        <f>IF(K$3&gt;A7taxremlife,A7taxvalue-SUM($F150:J150),IF(A7taxremlife="N/A","n/a",A7taxvalue/A7taxremlife))</f>
        <v>1.189561568201694</v>
      </c>
      <c r="L150" s="68">
        <f>IF(L$3&gt;A7taxremlife,A7taxvalue-SUM($F150:K150),IF(A7taxremlife="N/A","n/a",A7taxvalue/A7taxremlife))</f>
        <v>1.189561568201694</v>
      </c>
      <c r="M150" s="68">
        <f>IF(M$3&gt;A7taxremlife,A7taxvalue-SUM($F150:L150),IF(A7taxremlife="N/A","n/a",A7taxvalue/A7taxremlife))</f>
        <v>1.189561568201694</v>
      </c>
      <c r="N150" s="68">
        <f>IF(N$3&gt;A7taxremlife,A7taxvalue-SUM($F150:M150),IF(A7taxremlife="N/A","n/a",A7taxvalue/A7taxremlife))</f>
        <v>1.189561568201694</v>
      </c>
      <c r="O150" s="68">
        <f>IF(O$3&gt;A7taxremlife,A7taxvalue-SUM($F150:N150),IF(A7taxremlife="N/A","n/a",A7taxvalue/A7taxremlife))</f>
        <v>1.189561568201694</v>
      </c>
      <c r="P150" s="68">
        <f>IF(P$3&gt;A7taxremlife,A7taxvalue-SUM($F150:O150),IF(A7taxremlife="N/A","n/a",A7taxvalue/A7taxremlife))</f>
        <v>1.189561568201694</v>
      </c>
      <c r="Q150" s="68">
        <f>IF(Q$3&gt;A7taxremlife,A7taxvalue-SUM($F150:P150),IF(A7taxremlife="N/A","n/a",A7taxvalue/A7taxremlife))</f>
        <v>1.189561568201694</v>
      </c>
      <c r="R150" s="68"/>
      <c r="S150" s="103"/>
      <c r="T150" s="103"/>
      <c r="U150" s="103"/>
      <c r="V150" s="103"/>
      <c r="W150" s="103"/>
      <c r="X150" s="103"/>
      <c r="Y150" s="103"/>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198"/>
      <c r="BJ150" s="198"/>
      <c r="BK150" s="198"/>
      <c r="BL150" s="198"/>
      <c r="BM150" s="198"/>
      <c r="BN150" s="198"/>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6"/>
      <c r="D151" s="713" t="s">
        <v>82</v>
      </c>
      <c r="E151" s="87"/>
      <c r="F151" s="27"/>
      <c r="G151" s="27"/>
      <c r="H151" s="103"/>
      <c r="I151" s="69"/>
      <c r="J151" s="69"/>
      <c r="K151" s="69"/>
      <c r="L151" s="69"/>
      <c r="M151" s="69"/>
      <c r="N151" s="69"/>
      <c r="O151" s="69"/>
      <c r="P151" s="69"/>
      <c r="Q151" s="69"/>
      <c r="R151" s="69"/>
      <c r="S151" s="103"/>
      <c r="T151" s="103"/>
      <c r="U151" s="103"/>
      <c r="V151" s="103"/>
      <c r="W151" s="103"/>
      <c r="X151" s="103"/>
      <c r="Y151" s="103"/>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198"/>
      <c r="BJ151" s="198"/>
      <c r="BK151" s="198"/>
      <c r="BL151" s="198"/>
      <c r="BM151" s="198"/>
      <c r="BN151" s="198"/>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idden="1" outlineLevel="2">
      <c r="A152" s="9"/>
      <c r="B152" s="9"/>
      <c r="C152" s="26"/>
      <c r="D152" s="714"/>
      <c r="E152" s="87">
        <v>1</v>
      </c>
      <c r="F152" s="27"/>
      <c r="G152" s="27"/>
      <c r="H152" s="145"/>
      <c r="I152" s="69">
        <f>IF(A7taxstdlife="n/a","n/a",IF(I$3&gt;(A7taxstdlife+$E152),(Input!$H$149-Input!$H$183)-SUM($H152:H152),(Input!$H$149-Input!$H$183)/A7taxstdlife))</f>
        <v>2.6122563192665843E-2</v>
      </c>
      <c r="J152" s="69">
        <f>IF(A7taxstdlife="n/a","n/a",IF(J$3&gt;(A7taxstdlife+$E152),(Input!$H$149-Input!$H$183)-SUM($H152:I152),(Input!$H$149-Input!$H$183)/A7taxstdlife))</f>
        <v>2.6122563192665843E-2</v>
      </c>
      <c r="K152" s="69">
        <f>IF(A7taxstdlife="n/a","n/a",IF(K$3&gt;(A7taxstdlife+$E152),(Input!$H$149-Input!$H$183)-SUM($H152:J152),(Input!$H$149-Input!$H$183)/A7taxstdlife))</f>
        <v>2.6122563192665843E-2</v>
      </c>
      <c r="L152" s="69">
        <f>IF(A7taxstdlife="n/a","n/a",IF(L$3&gt;(A7taxstdlife+$E152),(Input!$H$149-Input!$H$183)-SUM($H152:K152),(Input!$H$149-Input!$H$183)/A7taxstdlife))</f>
        <v>2.6122563192665843E-2</v>
      </c>
      <c r="M152" s="69">
        <f>IF(A7taxstdlife="n/a","n/a",IF(M$3&gt;(A7taxstdlife+$E152),(Input!$H$149-Input!$H$183)-SUM($H152:L152),(Input!$H$149-Input!$H$183)/A7taxstdlife))</f>
        <v>2.6122563192665843E-2</v>
      </c>
      <c r="N152" s="69">
        <f>IF(A7taxstdlife="n/a","n/a",IF(N$3&gt;(A7taxstdlife+$E152),(Input!$H$149-Input!$H$183)-SUM($H152:M152),(Input!$H$149-Input!$H$183)/A7taxstdlife))</f>
        <v>2.6122563192665843E-2</v>
      </c>
      <c r="O152" s="69">
        <f>IF(A7taxstdlife="n/a","n/a",IF(O$3&gt;(A7taxstdlife+$E152),(Input!$H$149-Input!$H$183)-SUM($H152:N152),(Input!$H$149-Input!$H$183)/A7taxstdlife))</f>
        <v>2.6122563192665843E-2</v>
      </c>
      <c r="P152" s="69">
        <f>IF(A7taxstdlife="n/a","n/a",IF(P$3&gt;(A7taxstdlife+$E152),(Input!$H$149-Input!$H$183)-SUM($H152:O152),(Input!$H$149-Input!$H$183)/A7taxstdlife))</f>
        <v>2.6122563192665843E-2</v>
      </c>
      <c r="Q152" s="69">
        <f>IF(A7taxstdlife="n/a","n/a",IF(Q$3&gt;(A7taxstdlife+$E152),(Input!$H$149-Input!$H$183)-SUM($H152:P152),(Input!$H$149-Input!$H$183)/A7taxstdlife))</f>
        <v>2.6122563192665843E-2</v>
      </c>
      <c r="R152" s="69"/>
      <c r="S152" s="103"/>
      <c r="T152" s="103"/>
      <c r="U152" s="103"/>
      <c r="V152" s="103"/>
      <c r="W152" s="103"/>
      <c r="X152" s="103"/>
      <c r="Y152" s="103"/>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198"/>
      <c r="BJ152" s="198"/>
      <c r="BK152" s="198"/>
      <c r="BL152" s="198"/>
      <c r="BM152" s="198"/>
      <c r="BN152" s="198"/>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idden="1" outlineLevel="2">
      <c r="A153" s="9"/>
      <c r="B153" s="9"/>
      <c r="C153" s="26"/>
      <c r="D153" s="714"/>
      <c r="E153" s="87">
        <v>2</v>
      </c>
      <c r="F153" s="27"/>
      <c r="G153" s="27"/>
      <c r="H153" s="146"/>
      <c r="I153" s="147"/>
      <c r="J153" s="69">
        <f>IF(A7taxstdlife="n/a","n/a",IF(J$3&gt;(A7taxstdlife+$E153),(Input!$I$149-Input!$I$183)-SUM($I153:I153),(Input!$I$149-Input!$I$183)/A7taxstdlife))</f>
        <v>0.15968446585787169</v>
      </c>
      <c r="K153" s="69">
        <f>IF(A7taxstdlife="n/a","n/a",IF(K$3&gt;(A7taxstdlife+$E153),(Input!$I$149-Input!$I$183)-SUM($I153:J153),(Input!$I$149-Input!$I$183)/A7taxstdlife))</f>
        <v>0.15968446585787169</v>
      </c>
      <c r="L153" s="69">
        <f>IF(A7taxstdlife="n/a","n/a",IF(L$3&gt;(A7taxstdlife+$E153),(Input!$I$149-Input!$I$183)-SUM($I153:K153),(Input!$I$149-Input!$I$183)/A7taxstdlife))</f>
        <v>0.15968446585787169</v>
      </c>
      <c r="M153" s="69">
        <f>IF(A7taxstdlife="n/a","n/a",IF(M$3&gt;(A7taxstdlife+$E153),(Input!$I$149-Input!$I$183)-SUM($I153:L153),(Input!$I$149-Input!$I$183)/A7taxstdlife))</f>
        <v>0.15968446585787169</v>
      </c>
      <c r="N153" s="69">
        <f>IF(A7taxstdlife="n/a","n/a",IF(N$3&gt;(A7taxstdlife+$E153),(Input!$I$149-Input!$I$183)-SUM($I153:M153),(Input!$I$149-Input!$I$183)/A7taxstdlife))</f>
        <v>0.15968446585787169</v>
      </c>
      <c r="O153" s="69">
        <f>IF(A7taxstdlife="n/a","n/a",IF(O$3&gt;(A7taxstdlife+$E153),(Input!$I$149-Input!$I$183)-SUM($I153:N153),(Input!$I$149-Input!$I$183)/A7taxstdlife))</f>
        <v>0.15968446585787169</v>
      </c>
      <c r="P153" s="69">
        <f>IF(A7taxstdlife="n/a","n/a",IF(P$3&gt;(A7taxstdlife+$E153),(Input!$I$149-Input!$I$183)-SUM($I153:O153),(Input!$I$149-Input!$I$183)/A7taxstdlife))</f>
        <v>0.15968446585787169</v>
      </c>
      <c r="Q153" s="69">
        <f>IF(A7taxstdlife="n/a","n/a",IF(Q$3&gt;(A7taxstdlife+$E153),(Input!$I$149-Input!$I$183)-SUM($I153:P153),(Input!$I$149-Input!$I$183)/A7taxstdlife))</f>
        <v>0.15968446585787169</v>
      </c>
      <c r="R153" s="69"/>
      <c r="S153" s="103"/>
      <c r="T153" s="103"/>
      <c r="U153" s="103"/>
      <c r="V153" s="103"/>
      <c r="W153" s="103"/>
      <c r="X153" s="103"/>
      <c r="Y153" s="103"/>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198"/>
      <c r="BJ153" s="198"/>
      <c r="BK153" s="198"/>
      <c r="BL153" s="198"/>
      <c r="BM153" s="198"/>
      <c r="BN153" s="198"/>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idden="1" outlineLevel="2">
      <c r="A154" s="9"/>
      <c r="B154" s="9"/>
      <c r="C154" s="26"/>
      <c r="D154" s="714"/>
      <c r="E154" s="87">
        <v>3</v>
      </c>
      <c r="F154" s="27"/>
      <c r="G154" s="27"/>
      <c r="H154" s="146"/>
      <c r="I154" s="148"/>
      <c r="J154" s="147"/>
      <c r="K154" s="69">
        <f>IF(A7taxstdlife="n/a","n/a",IF(K$3&gt;(A7taxstdlife+$E154),(Input!$J$149-Input!$J$183)-SUM($J154:J154),(Input!$J$149-Input!$J$183)/A7taxstdlife))</f>
        <v>0.94303980544006161</v>
      </c>
      <c r="L154" s="69">
        <f>IF(A7taxstdlife="n/a","n/a",IF(L$3&gt;(A7taxstdlife+$E154),(Input!$J$149-Input!$J$183)-SUM($J154:K154),(Input!$J$149-Input!$J$183)/A7taxstdlife))</f>
        <v>0.94303980544006161</v>
      </c>
      <c r="M154" s="69">
        <f>IF(A7taxstdlife="n/a","n/a",IF(M$3&gt;(A7taxstdlife+$E154),(Input!$J$149-Input!$J$183)-SUM($J154:L154),(Input!$J$149-Input!$J$183)/A7taxstdlife))</f>
        <v>0.94303980544006161</v>
      </c>
      <c r="N154" s="69">
        <f>IF(A7taxstdlife="n/a","n/a",IF(N$3&gt;(A7taxstdlife+$E154),(Input!$J$149-Input!$J$183)-SUM($J154:M154),(Input!$J$149-Input!$J$183)/A7taxstdlife))</f>
        <v>0.94303980544006161</v>
      </c>
      <c r="O154" s="69">
        <f>IF(A7taxstdlife="n/a","n/a",IF(O$3&gt;(A7taxstdlife+$E154),(Input!$J$149-Input!$J$183)-SUM($J154:N154),(Input!$J$149-Input!$J$183)/A7taxstdlife))</f>
        <v>0.94303980544006161</v>
      </c>
      <c r="P154" s="69">
        <f>IF(A7taxstdlife="n/a","n/a",IF(P$3&gt;(A7taxstdlife+$E154),(Input!$J$149-Input!$J$183)-SUM($J154:O154),(Input!$J$149-Input!$J$183)/A7taxstdlife))</f>
        <v>0.94303980544006161</v>
      </c>
      <c r="Q154" s="69">
        <f>IF(A7taxstdlife="n/a","n/a",IF(Q$3&gt;(A7taxstdlife+$E154),(Input!$J$149-Input!$J$183)-SUM($J154:P154),(Input!$J$149-Input!$J$183)/A7taxstdlife))</f>
        <v>0.94303980544006161</v>
      </c>
      <c r="R154" s="69"/>
      <c r="S154" s="103"/>
      <c r="T154" s="103"/>
      <c r="U154" s="103"/>
      <c r="V154" s="103"/>
      <c r="W154" s="103"/>
      <c r="X154" s="103"/>
      <c r="Y154" s="103"/>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198"/>
      <c r="BJ154" s="198"/>
      <c r="BK154" s="198"/>
      <c r="BL154" s="198"/>
      <c r="BM154" s="198"/>
      <c r="BN154" s="198"/>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idden="1" outlineLevel="2">
      <c r="A155" s="9"/>
      <c r="B155" s="9"/>
      <c r="C155" s="26"/>
      <c r="D155" s="714"/>
      <c r="E155" s="87">
        <v>4</v>
      </c>
      <c r="F155" s="27"/>
      <c r="G155" s="27"/>
      <c r="H155" s="146"/>
      <c r="I155" s="148"/>
      <c r="J155" s="148"/>
      <c r="K155" s="147"/>
      <c r="L155" s="69">
        <f>IF(A7taxstdlife="n/a","n/a",IF(L$3&gt;(A7taxstdlife+$E155),(Input!$K$149-Input!$K$183)-SUM($K155:K155),(Input!$K$149-Input!$K$183)/A7taxstdlife))</f>
        <v>0.52891301821983272</v>
      </c>
      <c r="M155" s="69">
        <f>IF(A7taxstdlife="n/a","n/a",IF(M$3&gt;(A7taxstdlife+$E155),(Input!$K$149-Input!$K$183)-SUM($K155:L155),(Input!$K$149-Input!$K$183)/A7taxstdlife))</f>
        <v>0.52891301821983272</v>
      </c>
      <c r="N155" s="69">
        <f>IF(A7taxstdlife="n/a","n/a",IF(N$3&gt;(A7taxstdlife+$E155),(Input!$K$149-Input!$K$183)-SUM($K155:M155),(Input!$K$149-Input!$K$183)/A7taxstdlife))</f>
        <v>0.52891301821983272</v>
      </c>
      <c r="O155" s="69">
        <f>IF(A7taxstdlife="n/a","n/a",IF(O$3&gt;(A7taxstdlife+$E155),(Input!$K$149-Input!$K$183)-SUM($K155:N155),(Input!$K$149-Input!$K$183)/A7taxstdlife))</f>
        <v>0.52891301821983272</v>
      </c>
      <c r="P155" s="69">
        <f>IF(A7taxstdlife="n/a","n/a",IF(P$3&gt;(A7taxstdlife+$E155),(Input!$K$149-Input!$K$183)-SUM($K155:O155),(Input!$K$149-Input!$K$183)/A7taxstdlife))</f>
        <v>0.52891301821983272</v>
      </c>
      <c r="Q155" s="69">
        <f>IF(A7taxstdlife="n/a","n/a",IF(Q$3&gt;(A7taxstdlife+$E155),(Input!$K$149-Input!$K$183)-SUM($K155:P155),(Input!$K$149-Input!$K$183)/A7taxstdlife))</f>
        <v>0.52891301821983272</v>
      </c>
      <c r="R155" s="69"/>
      <c r="S155" s="103"/>
      <c r="T155" s="103"/>
      <c r="U155" s="103"/>
      <c r="V155" s="103"/>
      <c r="W155" s="103"/>
      <c r="X155" s="103"/>
      <c r="Y155" s="103"/>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198"/>
      <c r="BJ155" s="198"/>
      <c r="BK155" s="198"/>
      <c r="BL155" s="198"/>
      <c r="BM155" s="198"/>
      <c r="BN155" s="198"/>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idden="1" outlineLevel="2">
      <c r="A156" s="9"/>
      <c r="B156" s="9"/>
      <c r="C156" s="26"/>
      <c r="D156" s="714"/>
      <c r="E156" s="87">
        <v>5</v>
      </c>
      <c r="F156" s="27"/>
      <c r="G156" s="27"/>
      <c r="H156" s="146"/>
      <c r="I156" s="148"/>
      <c r="J156" s="148"/>
      <c r="K156" s="148"/>
      <c r="L156" s="147"/>
      <c r="M156" s="69">
        <f>IF(A7taxstdlife="n/a","n/a",IF(M$3&gt;(A7taxstdlife+$E156),(Input!$L$149-Input!$L$183)-SUM($L156:L156),(Input!$L$149-Input!$L$183)/A7taxstdlife))</f>
        <v>0.46618278492560705</v>
      </c>
      <c r="N156" s="69">
        <f>IF(A7taxstdlife="n/a","n/a",IF(N$3&gt;(A7taxstdlife+$E156),(Input!$L$149-Input!$L$183)-SUM($L156:M156),(Input!$L$149-Input!$L$183)/A7taxstdlife))</f>
        <v>0.46618278492560705</v>
      </c>
      <c r="O156" s="69">
        <f>IF(A7taxstdlife="n/a","n/a",IF(O$3&gt;(A7taxstdlife+$E156),(Input!$L$149-Input!$L$183)-SUM($L156:N156),(Input!$L$149-Input!$L$183)/A7taxstdlife))</f>
        <v>0.46618278492560705</v>
      </c>
      <c r="P156" s="69">
        <f>IF(A7taxstdlife="n/a","n/a",IF(P$3&gt;(A7taxstdlife+$E156),(Input!$L$149-Input!$L$183)-SUM($L156:O156),(Input!$L$149-Input!$L$183)/A7taxstdlife))</f>
        <v>0.46618278492560705</v>
      </c>
      <c r="Q156" s="69">
        <f>IF(A7taxstdlife="n/a","n/a",IF(Q$3&gt;(A7taxstdlife+$E156),(Input!$L$149-Input!$L$183)-SUM($L156:P156),(Input!$L$149-Input!$L$183)/A7taxstdlife))</f>
        <v>0.46618278492560705</v>
      </c>
      <c r="R156" s="69"/>
      <c r="S156" s="103"/>
      <c r="T156" s="103"/>
      <c r="U156" s="103"/>
      <c r="V156" s="103"/>
      <c r="W156" s="103"/>
      <c r="X156" s="103"/>
      <c r="Y156" s="103"/>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198"/>
      <c r="BJ156" s="198"/>
      <c r="BK156" s="198"/>
      <c r="BL156" s="198"/>
      <c r="BM156" s="198"/>
      <c r="BN156" s="198"/>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idden="1" outlineLevel="2">
      <c r="A157" s="9"/>
      <c r="B157" s="9"/>
      <c r="C157" s="26"/>
      <c r="D157" s="714"/>
      <c r="E157" s="87">
        <v>6</v>
      </c>
      <c r="F157" s="27"/>
      <c r="G157" s="27"/>
      <c r="H157" s="146"/>
      <c r="I157" s="148"/>
      <c r="J157" s="148"/>
      <c r="K157" s="148"/>
      <c r="L157" s="148"/>
      <c r="M157" s="147"/>
      <c r="N157" s="69">
        <f>IF(A7taxstdlife="n/a","n/a",IF(N$3&gt;(A7taxstdlife+$E157),(Input!$M$149-Input!$M$183)-SUM($M157:M157),(Input!$M$149-Input!$M$183)/A7taxstdlife))</f>
        <v>0.4303801933818045</v>
      </c>
      <c r="O157" s="69">
        <f>IF(A7taxstdlife="n/a","n/a",IF(O$3&gt;(A7taxstdlife+$E157),(Input!$M$149-Input!$M$183)-SUM($M157:N157),(Input!$M$149-Input!$M$183)/A7taxstdlife))</f>
        <v>0.4303801933818045</v>
      </c>
      <c r="P157" s="69">
        <f>IF(A7taxstdlife="n/a","n/a",IF(P$3&gt;(A7taxstdlife+$E157),(Input!$M$149-Input!$M$183)-SUM($M157:O157),(Input!$M$149-Input!$M$183)/A7taxstdlife))</f>
        <v>0.4303801933818045</v>
      </c>
      <c r="Q157" s="69">
        <f>IF(A7taxstdlife="n/a","n/a",IF(Q$3&gt;(A7taxstdlife+$E157),(Input!$M$149-Input!$M$183)-SUM($M157:P157),(Input!$M$149-Input!$M$183)/A7taxstdlife))</f>
        <v>0.4303801933818045</v>
      </c>
      <c r="R157" s="69"/>
      <c r="S157" s="103"/>
      <c r="T157" s="103"/>
      <c r="U157" s="103"/>
      <c r="V157" s="103"/>
      <c r="W157" s="103"/>
      <c r="X157" s="103"/>
      <c r="Y157" s="103"/>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198"/>
      <c r="BJ157" s="198"/>
      <c r="BK157" s="198"/>
      <c r="BL157" s="198"/>
      <c r="BM157" s="198"/>
      <c r="BN157" s="198"/>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idden="1" outlineLevel="2">
      <c r="A158" s="9"/>
      <c r="B158" s="9"/>
      <c r="C158" s="26"/>
      <c r="D158" s="714"/>
      <c r="E158" s="87">
        <v>7</v>
      </c>
      <c r="F158" s="27"/>
      <c r="G158" s="27"/>
      <c r="H158" s="146"/>
      <c r="I158" s="148"/>
      <c r="J158" s="148"/>
      <c r="K158" s="148"/>
      <c r="L158" s="148"/>
      <c r="M158" s="148"/>
      <c r="N158" s="147"/>
      <c r="O158" s="69">
        <f>IF(A7taxstdlife="n/a","n/a",IF(O$3&gt;(A7taxstdlife+$E158),(Input!$N$149-Input!$N$183)-SUM($N158:N158),(Input!$N$149-Input!$N$183)/A7taxstdlife))</f>
        <v>0</v>
      </c>
      <c r="P158" s="69">
        <f>IF(A7taxstdlife="n/a","n/a",IF(P$3&gt;(A7taxstdlife+$E158),(Input!$N$149-Input!$N$183)-SUM($N158:O158),(Input!$N$149-Input!$N$183)/A7taxstdlife))</f>
        <v>0</v>
      </c>
      <c r="Q158" s="69">
        <f>IF(A7taxstdlife="n/a","n/a",IF(Q$3&gt;(A7taxstdlife+$E158),(Input!$N$149-Input!$N$183)-SUM($N158:P158),(Input!$N$149-Input!$N$183)/A7taxstdlife))</f>
        <v>0</v>
      </c>
      <c r="R158" s="69"/>
      <c r="S158" s="103"/>
      <c r="T158" s="103"/>
      <c r="U158" s="103"/>
      <c r="V158" s="103"/>
      <c r="W158" s="103"/>
      <c r="X158" s="103"/>
      <c r="Y158" s="103"/>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198"/>
      <c r="BJ158" s="198"/>
      <c r="BK158" s="198"/>
      <c r="BL158" s="198"/>
      <c r="BM158" s="198"/>
      <c r="BN158" s="19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idden="1" outlineLevel="2">
      <c r="A159" s="9"/>
      <c r="B159" s="9"/>
      <c r="C159" s="26"/>
      <c r="D159" s="714"/>
      <c r="E159" s="87">
        <v>8</v>
      </c>
      <c r="F159" s="27"/>
      <c r="G159" s="27"/>
      <c r="H159" s="146"/>
      <c r="I159" s="148"/>
      <c r="J159" s="148"/>
      <c r="K159" s="148"/>
      <c r="L159" s="148"/>
      <c r="M159" s="148"/>
      <c r="N159" s="148"/>
      <c r="O159" s="147"/>
      <c r="P159" s="69">
        <f>IF(A7taxstdlife="n/a","n/a",IF(P$3&gt;(A7taxstdlife+$E159),(Input!$O$149-Input!$O$183)-SUM($O159:O159),(Input!$O$149-Input!$O$183)/A7taxstdlife))</f>
        <v>0</v>
      </c>
      <c r="Q159" s="69">
        <f>IF(A7taxstdlife="n/a","n/a",IF(Q$3&gt;(A7taxstdlife+$E159),(Input!$O$149-Input!$O$183)-SUM($O159:P159),(Input!$O$149-Input!$O$183)/A7taxstdlife))</f>
        <v>0</v>
      </c>
      <c r="R159" s="69"/>
      <c r="S159" s="103"/>
      <c r="T159" s="103"/>
      <c r="U159" s="103"/>
      <c r="V159" s="103"/>
      <c r="W159" s="103"/>
      <c r="X159" s="103"/>
      <c r="Y159" s="103"/>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198"/>
      <c r="BJ159" s="198"/>
      <c r="BK159" s="198"/>
      <c r="BL159" s="198"/>
      <c r="BM159" s="198"/>
      <c r="BN159" s="198"/>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idden="1" outlineLevel="2">
      <c r="A160" s="9"/>
      <c r="B160" s="9"/>
      <c r="C160" s="26"/>
      <c r="D160" s="714"/>
      <c r="E160" s="87">
        <v>9</v>
      </c>
      <c r="F160" s="27"/>
      <c r="G160" s="27"/>
      <c r="H160" s="146"/>
      <c r="I160" s="148"/>
      <c r="J160" s="148"/>
      <c r="K160" s="148"/>
      <c r="L160" s="148"/>
      <c r="M160" s="148"/>
      <c r="N160" s="148"/>
      <c r="O160" s="148"/>
      <c r="P160" s="147"/>
      <c r="Q160" s="69">
        <f>IF(A7taxstdlife="n/a","n/a",IF(Q$3&gt;(A7taxstdlife+$E160),(Input!$P$149-Input!$P$183)-SUM($P160:P160),(Input!$P$149-Input!$P$183)/A7taxstdlife))</f>
        <v>0</v>
      </c>
      <c r="R160" s="69"/>
      <c r="S160" s="103"/>
      <c r="T160" s="103"/>
      <c r="U160" s="103"/>
      <c r="V160" s="103"/>
      <c r="W160" s="103"/>
      <c r="X160" s="103"/>
      <c r="Y160" s="103"/>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198"/>
      <c r="BJ160" s="198"/>
      <c r="BK160" s="198"/>
      <c r="BL160" s="198"/>
      <c r="BM160" s="198"/>
      <c r="BN160" s="198"/>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idden="1" outlineLevel="2">
      <c r="A161" s="9"/>
      <c r="B161" s="9"/>
      <c r="C161" s="26"/>
      <c r="D161" s="714"/>
      <c r="E161" s="88">
        <v>10</v>
      </c>
      <c r="F161" s="27"/>
      <c r="G161" s="27"/>
      <c r="H161" s="146"/>
      <c r="I161" s="148"/>
      <c r="J161" s="148"/>
      <c r="K161" s="148"/>
      <c r="L161" s="148"/>
      <c r="M161" s="148"/>
      <c r="N161" s="148"/>
      <c r="O161" s="148"/>
      <c r="P161" s="148"/>
      <c r="Q161" s="147"/>
      <c r="R161" s="69"/>
      <c r="S161" s="103"/>
      <c r="T161" s="103"/>
      <c r="U161" s="103"/>
      <c r="V161" s="103"/>
      <c r="W161" s="103"/>
      <c r="X161" s="103"/>
      <c r="Y161" s="103"/>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198"/>
      <c r="BJ161" s="198"/>
      <c r="BK161" s="198"/>
      <c r="BL161" s="198"/>
      <c r="BM161" s="198"/>
      <c r="BN161" s="198"/>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71" t="str">
        <f>Asset7</f>
        <v>Communications</v>
      </c>
      <c r="D162" s="9"/>
      <c r="E162" s="9"/>
      <c r="F162" s="23"/>
      <c r="G162" s="23"/>
      <c r="H162" s="297">
        <f>-SUM(H150:H161)</f>
        <v>-1.189561568201694</v>
      </c>
      <c r="I162" s="161">
        <f>-SUM(I150:I161)</f>
        <v>-1.2156841313943598</v>
      </c>
      <c r="J162" s="161">
        <f>-SUM(J150:J161)</f>
        <v>-1.3753685972522316</v>
      </c>
      <c r="K162" s="161">
        <f>-SUM(K150:K161)</f>
        <v>-2.3184084026922931</v>
      </c>
      <c r="L162" s="161">
        <f>-SUM(L150:L161)</f>
        <v>-2.8473214209121256</v>
      </c>
      <c r="M162" s="161">
        <f>IF(COUNT($H162:L162)&gt;=Input!$Y$7,0, -SUM(M150:M161))</f>
        <v>-3.3135042058377326</v>
      </c>
      <c r="N162" s="161">
        <f>IF(COUNT($H162:M162)&gt;=Input!$Y$7,0, -SUM(N150:N161))</f>
        <v>0</v>
      </c>
      <c r="O162" s="161">
        <f>IF(COUNT($H162:N162)&gt;=Input!$Y$7,0, -SUM(O150:O161))</f>
        <v>0</v>
      </c>
      <c r="P162" s="161">
        <f>IF(COUNT($H162:O162)&gt;=Input!$Y$7,0, -SUM(P150:P161))</f>
        <v>0</v>
      </c>
      <c r="Q162" s="161">
        <f>IF(COUNT($H162:P162)&gt;=Input!$Y$7,0, -SUM(Q150:Q161))</f>
        <v>0</v>
      </c>
      <c r="R162" s="161"/>
      <c r="S162" s="102"/>
      <c r="T162" s="102"/>
      <c r="U162" s="102"/>
      <c r="V162" s="102"/>
      <c r="W162" s="102"/>
      <c r="X162" s="102"/>
      <c r="Y162" s="102"/>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198"/>
      <c r="BJ162" s="198"/>
      <c r="BK162" s="198"/>
      <c r="BL162" s="198"/>
      <c r="BM162" s="198"/>
      <c r="BN162" s="198"/>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idden="1" outlineLevel="2">
      <c r="A163" s="9"/>
      <c r="B163" s="272" t="str">
        <f>Asset8</f>
        <v>Inventory</v>
      </c>
      <c r="C163" s="31"/>
      <c r="D163" s="32" t="s">
        <v>66</v>
      </c>
      <c r="E163" s="31"/>
      <c r="F163" s="300"/>
      <c r="G163" s="300"/>
      <c r="H163" s="68" t="str">
        <f>IF(H$3&gt;A8taxremlife,A8taxvalue-SUM($F163:F163),IF(A8taxremlife="N/A","n/a",A8taxvalue/A8taxremlife))</f>
        <v>n/a</v>
      </c>
      <c r="I163" s="68" t="str">
        <f>IF(I$3&gt;A8taxremlife,A8taxvalue-SUM($F163:H163),IF(A8taxremlife="N/A","n/a",A8taxvalue/A8taxremlife))</f>
        <v>n/a</v>
      </c>
      <c r="J163" s="68" t="str">
        <f>IF(J$3&gt;A8taxremlife,A8taxvalue-SUM($F163:I163),IF(A8taxremlife="N/A","n/a",A8taxvalue/A8taxremlife))</f>
        <v>n/a</v>
      </c>
      <c r="K163" s="68" t="str">
        <f>IF(K$3&gt;A8taxremlife,A8taxvalue-SUM($F163:J163),IF(A8taxremlife="N/A","n/a",A8taxvalue/A8taxremlife))</f>
        <v>n/a</v>
      </c>
      <c r="L163" s="68" t="str">
        <f>IF(L$3&gt;A8taxremlife,A8taxvalue-SUM($F163:K163),IF(A8taxremlife="N/A","n/a",A8taxvalue/A8taxremlife))</f>
        <v>n/a</v>
      </c>
      <c r="M163" s="68" t="str">
        <f>IF(M$3&gt;A8taxremlife,A8taxvalue-SUM($F163:L163),IF(A8taxremlife="N/A","n/a",A8taxvalue/A8taxremlife))</f>
        <v>n/a</v>
      </c>
      <c r="N163" s="68" t="str">
        <f>IF(N$3&gt;A8taxremlife,A8taxvalue-SUM($F163:M163),IF(A8taxremlife="N/A","n/a",A8taxvalue/A8taxremlife))</f>
        <v>n/a</v>
      </c>
      <c r="O163" s="68" t="str">
        <f>IF(O$3&gt;A8taxremlife,A8taxvalue-SUM($F163:N163),IF(A8taxremlife="N/A","n/a",A8taxvalue/A8taxremlife))</f>
        <v>n/a</v>
      </c>
      <c r="P163" s="68" t="str">
        <f>IF(P$3&gt;A8taxremlife,A8taxvalue-SUM($F163:O163),IF(A8taxremlife="N/A","n/a",A8taxvalue/A8taxremlife))</f>
        <v>n/a</v>
      </c>
      <c r="Q163" s="68" t="str">
        <f>IF(Q$3&gt;A8taxremlife,A8taxvalue-SUM($F163:P163),IF(A8taxremlife="N/A","n/a",A8taxvalue/A8taxremlife))</f>
        <v>n/a</v>
      </c>
      <c r="R163" s="68"/>
      <c r="S163" s="103"/>
      <c r="T163" s="103"/>
      <c r="U163" s="103"/>
      <c r="V163" s="103"/>
      <c r="W163" s="103"/>
      <c r="X163" s="103"/>
      <c r="Y163" s="103"/>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198"/>
      <c r="BJ163" s="198"/>
      <c r="BK163" s="198"/>
      <c r="BL163" s="198"/>
      <c r="BM163" s="198"/>
      <c r="BN163" s="198"/>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6"/>
      <c r="D164" s="713" t="s">
        <v>82</v>
      </c>
      <c r="E164" s="87"/>
      <c r="F164" s="27"/>
      <c r="G164" s="27"/>
      <c r="H164" s="103"/>
      <c r="I164" s="69"/>
      <c r="J164" s="69"/>
      <c r="K164" s="69"/>
      <c r="L164" s="69"/>
      <c r="M164" s="69"/>
      <c r="N164" s="69"/>
      <c r="O164" s="69"/>
      <c r="P164" s="69"/>
      <c r="Q164" s="69"/>
      <c r="R164" s="69"/>
      <c r="S164" s="103"/>
      <c r="T164" s="103"/>
      <c r="U164" s="103"/>
      <c r="V164" s="103"/>
      <c r="W164" s="103"/>
      <c r="X164" s="103"/>
      <c r="Y164" s="103"/>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198"/>
      <c r="BJ164" s="198"/>
      <c r="BK164" s="198"/>
      <c r="BL164" s="198"/>
      <c r="BM164" s="198"/>
      <c r="BN164" s="198"/>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idden="1" outlineLevel="2">
      <c r="A165" s="9"/>
      <c r="B165" s="9"/>
      <c r="C165" s="26"/>
      <c r="D165" s="714"/>
      <c r="E165" s="87">
        <v>1</v>
      </c>
      <c r="F165" s="27"/>
      <c r="G165" s="27"/>
      <c r="H165" s="145"/>
      <c r="I165" s="69" t="str">
        <f>IF(A8taxstdlife="n/a","n/a",IF(I$3&gt;(A8taxstdlife+$E165),(Input!$H$150-Input!$H$184)-SUM($H165:H165),(Input!$H$150-Input!$H$184)/A8taxstdlife))</f>
        <v>n/a</v>
      </c>
      <c r="J165" s="69" t="str">
        <f>IF(A8taxstdlife="n/a","n/a",IF(J$3&gt;(A8taxstdlife+$E165),(Input!$H$150-Input!$H$184)-SUM($H165:I165),(Input!$H$150-Input!$H$184)/A8taxstdlife))</f>
        <v>n/a</v>
      </c>
      <c r="K165" s="69" t="str">
        <f>IF(A8taxstdlife="n/a","n/a",IF(K$3&gt;(A8taxstdlife+$E165),(Input!$H$150-Input!$H$184)-SUM($H165:J165),(Input!$H$150-Input!$H$184)/A8taxstdlife))</f>
        <v>n/a</v>
      </c>
      <c r="L165" s="69" t="str">
        <f>IF(A8taxstdlife="n/a","n/a",IF(L$3&gt;(A8taxstdlife+$E165),(Input!$H$150-Input!$H$184)-SUM($H165:K165),(Input!$H$150-Input!$H$184)/A8taxstdlife))</f>
        <v>n/a</v>
      </c>
      <c r="M165" s="69" t="str">
        <f>IF(A8taxstdlife="n/a","n/a",IF(M$3&gt;(A8taxstdlife+$E165),(Input!$H$150-Input!$H$184)-SUM($H165:L165),(Input!$H$150-Input!$H$184)/A8taxstdlife))</f>
        <v>n/a</v>
      </c>
      <c r="N165" s="69" t="str">
        <f>IF(A8taxstdlife="n/a","n/a",IF(N$3&gt;(A8taxstdlife+$E165),(Input!$H$150-Input!$H$184)-SUM($H165:M165),(Input!$H$150-Input!$H$184)/A8taxstdlife))</f>
        <v>n/a</v>
      </c>
      <c r="O165" s="69" t="str">
        <f>IF(A8taxstdlife="n/a","n/a",IF(O$3&gt;(A8taxstdlife+$E165),(Input!$H$150-Input!$H$184)-SUM($H165:N165),(Input!$H$150-Input!$H$184)/A8taxstdlife))</f>
        <v>n/a</v>
      </c>
      <c r="P165" s="69" t="str">
        <f>IF(A8taxstdlife="n/a","n/a",IF(P$3&gt;(A8taxstdlife+$E165),(Input!$H$150-Input!$H$184)-SUM($H165:O165),(Input!$H$150-Input!$H$184)/A8taxstdlife))</f>
        <v>n/a</v>
      </c>
      <c r="Q165" s="69" t="str">
        <f>IF(A8taxstdlife="n/a","n/a",IF(Q$3&gt;(A8taxstdlife+$E165),(Input!$H$150-Input!$H$184)-SUM($H165:P165),(Input!$H$150-Input!$H$184)/A8taxstdlife))</f>
        <v>n/a</v>
      </c>
      <c r="R165" s="69"/>
      <c r="S165" s="103"/>
      <c r="T165" s="103"/>
      <c r="U165" s="103"/>
      <c r="V165" s="103"/>
      <c r="W165" s="103"/>
      <c r="X165" s="103"/>
      <c r="Y165" s="103"/>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198"/>
      <c r="BJ165" s="198"/>
      <c r="BK165" s="198"/>
      <c r="BL165" s="198"/>
      <c r="BM165" s="198"/>
      <c r="BN165" s="198"/>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idden="1" outlineLevel="2">
      <c r="A166" s="9"/>
      <c r="B166" s="9"/>
      <c r="C166" s="26"/>
      <c r="D166" s="714"/>
      <c r="E166" s="87">
        <v>2</v>
      </c>
      <c r="F166" s="27"/>
      <c r="G166" s="27"/>
      <c r="H166" s="146"/>
      <c r="I166" s="147"/>
      <c r="J166" s="69" t="str">
        <f>IF(A8taxstdlife="n/a","n/a",IF(J$3&gt;(A8taxstdlife+$E166),(Input!$I$150-Input!$I$184)-SUM($I166:I166),(Input!$I$150-Input!$I$184)/A8taxstdlife))</f>
        <v>n/a</v>
      </c>
      <c r="K166" s="69" t="str">
        <f>IF(A8taxstdlife="n/a","n/a",IF(K$3&gt;(A8taxstdlife+$E166),(Input!$I$150-Input!$I$184)-SUM($I166:J166),(Input!$I$150-Input!$I$184)/A8taxstdlife))</f>
        <v>n/a</v>
      </c>
      <c r="L166" s="69" t="str">
        <f>IF(A8taxstdlife="n/a","n/a",IF(L$3&gt;(A8taxstdlife+$E166),(Input!$I$150-Input!$I$184)-SUM($I166:K166),(Input!$I$150-Input!$I$184)/A8taxstdlife))</f>
        <v>n/a</v>
      </c>
      <c r="M166" s="69" t="str">
        <f>IF(A8taxstdlife="n/a","n/a",IF(M$3&gt;(A8taxstdlife+$E166),(Input!$I$150-Input!$I$184)-SUM($I166:L166),(Input!$I$150-Input!$I$184)/A8taxstdlife))</f>
        <v>n/a</v>
      </c>
      <c r="N166" s="69" t="str">
        <f>IF(A8taxstdlife="n/a","n/a",IF(N$3&gt;(A8taxstdlife+$E166),(Input!$I$150-Input!$I$184)-SUM($I166:M166),(Input!$I$150-Input!$I$184)/A8taxstdlife))</f>
        <v>n/a</v>
      </c>
      <c r="O166" s="69" t="str">
        <f>IF(A8taxstdlife="n/a","n/a",IF(O$3&gt;(A8taxstdlife+$E166),(Input!$I$150-Input!$I$184)-SUM($I166:N166),(Input!$I$150-Input!$I$184)/A8taxstdlife))</f>
        <v>n/a</v>
      </c>
      <c r="P166" s="69" t="str">
        <f>IF(A8taxstdlife="n/a","n/a",IF(P$3&gt;(A8taxstdlife+$E166),(Input!$I$150-Input!$I$184)-SUM($I166:O166),(Input!$I$150-Input!$I$184)/A8taxstdlife))</f>
        <v>n/a</v>
      </c>
      <c r="Q166" s="69" t="str">
        <f>IF(A8taxstdlife="n/a","n/a",IF(Q$3&gt;(A8taxstdlife+$E166),(Input!$I$150-Input!$I$184)-SUM($I166:P166),(Input!$I$150-Input!$I$184)/A8taxstdlife))</f>
        <v>n/a</v>
      </c>
      <c r="R166" s="69"/>
      <c r="S166" s="103"/>
      <c r="T166" s="103"/>
      <c r="U166" s="103"/>
      <c r="V166" s="103"/>
      <c r="W166" s="103"/>
      <c r="X166" s="103"/>
      <c r="Y166" s="103"/>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198"/>
      <c r="BJ166" s="198"/>
      <c r="BK166" s="198"/>
      <c r="BL166" s="198"/>
      <c r="BM166" s="198"/>
      <c r="BN166" s="198"/>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idden="1" outlineLevel="2">
      <c r="A167" s="9"/>
      <c r="B167" s="9"/>
      <c r="C167" s="26"/>
      <c r="D167" s="714"/>
      <c r="E167" s="87">
        <v>3</v>
      </c>
      <c r="F167" s="27"/>
      <c r="G167" s="27"/>
      <c r="H167" s="146"/>
      <c r="I167" s="148"/>
      <c r="J167" s="147"/>
      <c r="K167" s="69" t="str">
        <f>IF(A8taxstdlife="n/a","n/a",IF(K$3&gt;(A8taxstdlife+$E167),(Input!$J$150-Input!$J$184)-SUM($J167:J167),(Input!$J$150-Input!$J$184)/A8taxstdlife))</f>
        <v>n/a</v>
      </c>
      <c r="L167" s="69" t="str">
        <f>IF(A8taxstdlife="n/a","n/a",IF(L$3&gt;(A8taxstdlife+$E167),(Input!$J$150-Input!$J$184)-SUM($J167:K167),(Input!$J$150-Input!$J$184)/A8taxstdlife))</f>
        <v>n/a</v>
      </c>
      <c r="M167" s="69" t="str">
        <f>IF(A8taxstdlife="n/a","n/a",IF(M$3&gt;(A8taxstdlife+$E167),(Input!$J$150-Input!$J$184)-SUM($J167:L167),(Input!$J$150-Input!$J$184)/A8taxstdlife))</f>
        <v>n/a</v>
      </c>
      <c r="N167" s="69" t="str">
        <f>IF(A8taxstdlife="n/a","n/a",IF(N$3&gt;(A8taxstdlife+$E167),(Input!$J$150-Input!$J$184)-SUM($J167:M167),(Input!$J$150-Input!$J$184)/A8taxstdlife))</f>
        <v>n/a</v>
      </c>
      <c r="O167" s="69" t="str">
        <f>IF(A8taxstdlife="n/a","n/a",IF(O$3&gt;(A8taxstdlife+$E167),(Input!$J$150-Input!$J$184)-SUM($J167:N167),(Input!$J$150-Input!$J$184)/A8taxstdlife))</f>
        <v>n/a</v>
      </c>
      <c r="P167" s="69" t="str">
        <f>IF(A8taxstdlife="n/a","n/a",IF(P$3&gt;(A8taxstdlife+$E167),(Input!$J$150-Input!$J$184)-SUM($J167:O167),(Input!$J$150-Input!$J$184)/A8taxstdlife))</f>
        <v>n/a</v>
      </c>
      <c r="Q167" s="69" t="str">
        <f>IF(A8taxstdlife="n/a","n/a",IF(Q$3&gt;(A8taxstdlife+$E167),(Input!$J$150-Input!$J$184)-SUM($J167:P167),(Input!$J$150-Input!$J$184)/A8taxstdlife))</f>
        <v>n/a</v>
      </c>
      <c r="R167" s="69"/>
      <c r="S167" s="103"/>
      <c r="T167" s="103"/>
      <c r="U167" s="103"/>
      <c r="V167" s="103"/>
      <c r="W167" s="103"/>
      <c r="X167" s="103"/>
      <c r="Y167" s="103"/>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198"/>
      <c r="BJ167" s="198"/>
      <c r="BK167" s="198"/>
      <c r="BL167" s="198"/>
      <c r="BM167" s="198"/>
      <c r="BN167" s="198"/>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idden="1" outlineLevel="2">
      <c r="A168" s="9"/>
      <c r="B168" s="9"/>
      <c r="C168" s="26"/>
      <c r="D168" s="714"/>
      <c r="E168" s="87">
        <v>4</v>
      </c>
      <c r="F168" s="27"/>
      <c r="G168" s="27"/>
      <c r="H168" s="146"/>
      <c r="I168" s="148"/>
      <c r="J168" s="148"/>
      <c r="K168" s="147"/>
      <c r="L168" s="69" t="str">
        <f>IF(A8taxstdlife="n/a","n/a",IF(L$3&gt;(A8taxstdlife+$E168),(Input!$K$150-Input!$K$184)-SUM($K168:K168),(Input!$K$150-Input!$K$184)/A8taxstdlife))</f>
        <v>n/a</v>
      </c>
      <c r="M168" s="69" t="str">
        <f>IF(A8taxstdlife="n/a","n/a",IF(M$3&gt;(A8taxstdlife+$E168),(Input!$K$150-Input!$K$184)-SUM($K168:L168),(Input!$K$150-Input!$K$184)/A8taxstdlife))</f>
        <v>n/a</v>
      </c>
      <c r="N168" s="69" t="str">
        <f>IF(A8taxstdlife="n/a","n/a",IF(N$3&gt;(A8taxstdlife+$E168),(Input!$K$150-Input!$K$184)-SUM($K168:M168),(Input!$K$150-Input!$K$184)/A8taxstdlife))</f>
        <v>n/a</v>
      </c>
      <c r="O168" s="69" t="str">
        <f>IF(A8taxstdlife="n/a","n/a",IF(O$3&gt;(A8taxstdlife+$E168),(Input!$K$150-Input!$K$184)-SUM($K168:N168),(Input!$K$150-Input!$K$184)/A8taxstdlife))</f>
        <v>n/a</v>
      </c>
      <c r="P168" s="69" t="str">
        <f>IF(A8taxstdlife="n/a","n/a",IF(P$3&gt;(A8taxstdlife+$E168),(Input!$K$150-Input!$K$184)-SUM($K168:O168),(Input!$K$150-Input!$K$184)/A8taxstdlife))</f>
        <v>n/a</v>
      </c>
      <c r="Q168" s="69" t="str">
        <f>IF(A8taxstdlife="n/a","n/a",IF(Q$3&gt;(A8taxstdlife+$E168),(Input!$K$150-Input!$K$184)-SUM($K168:P168),(Input!$K$150-Input!$K$184)/A8taxstdlife))</f>
        <v>n/a</v>
      </c>
      <c r="R168" s="69"/>
      <c r="S168" s="103"/>
      <c r="T168" s="103"/>
      <c r="U168" s="103"/>
      <c r="V168" s="103"/>
      <c r="W168" s="103"/>
      <c r="X168" s="103"/>
      <c r="Y168" s="103"/>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198"/>
      <c r="BJ168" s="198"/>
      <c r="BK168" s="198"/>
      <c r="BL168" s="198"/>
      <c r="BM168" s="198"/>
      <c r="BN168" s="19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idden="1" outlineLevel="2">
      <c r="A169" s="9"/>
      <c r="B169" s="9"/>
      <c r="C169" s="26"/>
      <c r="D169" s="714"/>
      <c r="E169" s="87">
        <v>5</v>
      </c>
      <c r="F169" s="27"/>
      <c r="G169" s="27"/>
      <c r="H169" s="146"/>
      <c r="I169" s="148"/>
      <c r="J169" s="148"/>
      <c r="K169" s="148"/>
      <c r="L169" s="147"/>
      <c r="M169" s="69" t="str">
        <f>IF(A8taxstdlife="n/a","n/a",IF(M$3&gt;(A8taxstdlife+$E169),(Input!$L$150-Input!$L$184)-SUM($L169:L169),(Input!$L$150-Input!$L$184)/A8taxstdlife))</f>
        <v>n/a</v>
      </c>
      <c r="N169" s="69" t="str">
        <f>IF(A8taxstdlife="n/a","n/a",IF(N$3&gt;(A8taxstdlife+$E169),(Input!$L$150-Input!$L$184)-SUM($L169:M169),(Input!$L$150-Input!$L$184)/A8taxstdlife))</f>
        <v>n/a</v>
      </c>
      <c r="O169" s="69" t="str">
        <f>IF(A8taxstdlife="n/a","n/a",IF(O$3&gt;(A8taxstdlife+$E169),(Input!$L$150-Input!$L$184)-SUM($L169:N169),(Input!$L$150-Input!$L$184)/A8taxstdlife))</f>
        <v>n/a</v>
      </c>
      <c r="P169" s="69" t="str">
        <f>IF(A8taxstdlife="n/a","n/a",IF(P$3&gt;(A8taxstdlife+$E169),(Input!$L$150-Input!$L$184)-SUM($L169:O169),(Input!$L$150-Input!$L$184)/A8taxstdlife))</f>
        <v>n/a</v>
      </c>
      <c r="Q169" s="69" t="str">
        <f>IF(A8taxstdlife="n/a","n/a",IF(Q$3&gt;(A8taxstdlife+$E169),(Input!$L$150-Input!$L$184)-SUM($L169:P169),(Input!$L$150-Input!$L$184)/A8taxstdlife))</f>
        <v>n/a</v>
      </c>
      <c r="R169" s="69"/>
      <c r="S169" s="103"/>
      <c r="T169" s="103"/>
      <c r="U169" s="103"/>
      <c r="V169" s="103"/>
      <c r="W169" s="103"/>
      <c r="X169" s="103"/>
      <c r="Y169" s="103"/>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198"/>
      <c r="BJ169" s="198"/>
      <c r="BK169" s="198"/>
      <c r="BL169" s="198"/>
      <c r="BM169" s="198"/>
      <c r="BN169" s="198"/>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idden="1" outlineLevel="2">
      <c r="A170" s="9"/>
      <c r="B170" s="9"/>
      <c r="C170" s="26"/>
      <c r="D170" s="714"/>
      <c r="E170" s="87">
        <v>6</v>
      </c>
      <c r="F170" s="27"/>
      <c r="G170" s="27"/>
      <c r="H170" s="146"/>
      <c r="I170" s="148"/>
      <c r="J170" s="148"/>
      <c r="K170" s="148"/>
      <c r="L170" s="148"/>
      <c r="M170" s="147"/>
      <c r="N170" s="69" t="str">
        <f>IF(A8taxstdlife="n/a","n/a",IF(N$3&gt;(A8taxstdlife+$E170),(Input!$M$150-Input!$M$184)-SUM($M170:M170),(Input!$M$150-Input!$M$184)/A8taxstdlife))</f>
        <v>n/a</v>
      </c>
      <c r="O170" s="69" t="str">
        <f>IF(A8taxstdlife="n/a","n/a",IF(O$3&gt;(A8taxstdlife+$E170),(Input!$M$150-Input!$M$184)-SUM($M170:N170),(Input!$M$150-Input!$M$184)/A8taxstdlife))</f>
        <v>n/a</v>
      </c>
      <c r="P170" s="69" t="str">
        <f>IF(A8taxstdlife="n/a","n/a",IF(P$3&gt;(A8taxstdlife+$E170),(Input!$M$150-Input!$M$184)-SUM($M170:O170),(Input!$M$150-Input!$M$184)/A8taxstdlife))</f>
        <v>n/a</v>
      </c>
      <c r="Q170" s="69" t="str">
        <f>IF(A8taxstdlife="n/a","n/a",IF(Q$3&gt;(A8taxstdlife+$E170),(Input!$M$150-Input!$M$184)-SUM($M170:P170),(Input!$M$150-Input!$M$184)/A8taxstdlife))</f>
        <v>n/a</v>
      </c>
      <c r="R170" s="69"/>
      <c r="S170" s="103"/>
      <c r="T170" s="103"/>
      <c r="U170" s="103"/>
      <c r="V170" s="103"/>
      <c r="W170" s="103"/>
      <c r="X170" s="103"/>
      <c r="Y170" s="103"/>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198"/>
      <c r="BJ170" s="198"/>
      <c r="BK170" s="198"/>
      <c r="BL170" s="198"/>
      <c r="BM170" s="198"/>
      <c r="BN170" s="198"/>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idden="1" outlineLevel="2">
      <c r="A171" s="9"/>
      <c r="B171" s="9"/>
      <c r="C171" s="26"/>
      <c r="D171" s="714"/>
      <c r="E171" s="87">
        <v>7</v>
      </c>
      <c r="F171" s="27"/>
      <c r="G171" s="27"/>
      <c r="H171" s="146"/>
      <c r="I171" s="148"/>
      <c r="J171" s="148"/>
      <c r="K171" s="148"/>
      <c r="L171" s="148"/>
      <c r="M171" s="148"/>
      <c r="N171" s="147"/>
      <c r="O171" s="69" t="str">
        <f>IF(A8taxstdlife="n/a","n/a",IF(O$3&gt;(A8taxstdlife+$E171),(Input!$N$150-Input!$N$184)-SUM($N171:N171),(Input!$N$150-Input!$N$184)/A8taxstdlife))</f>
        <v>n/a</v>
      </c>
      <c r="P171" s="69" t="str">
        <f>IF(A8taxstdlife="n/a","n/a",IF(P$3&gt;(A8taxstdlife+$E171),(Input!$N$150-Input!$N$184)-SUM($N171:O171),(Input!$N$150-Input!$N$184)/A8taxstdlife))</f>
        <v>n/a</v>
      </c>
      <c r="Q171" s="69" t="str">
        <f>IF(A8taxstdlife="n/a","n/a",IF(Q$3&gt;(A8taxstdlife+$E171),(Input!$N$150-Input!$N$184)-SUM($N171:P171),(Input!$N$150-Input!$N$184)/A8taxstdlife))</f>
        <v>n/a</v>
      </c>
      <c r="R171" s="69"/>
      <c r="S171" s="103"/>
      <c r="T171" s="103"/>
      <c r="U171" s="103"/>
      <c r="V171" s="103"/>
      <c r="W171" s="103"/>
      <c r="X171" s="103"/>
      <c r="Y171" s="103"/>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198"/>
      <c r="BJ171" s="198"/>
      <c r="BK171" s="198"/>
      <c r="BL171" s="198"/>
      <c r="BM171" s="198"/>
      <c r="BN171" s="198"/>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idden="1" outlineLevel="2">
      <c r="A172" s="9"/>
      <c r="B172" s="9"/>
      <c r="C172" s="26"/>
      <c r="D172" s="714"/>
      <c r="E172" s="87">
        <v>8</v>
      </c>
      <c r="F172" s="27"/>
      <c r="G172" s="27"/>
      <c r="H172" s="146"/>
      <c r="I172" s="148"/>
      <c r="J172" s="148"/>
      <c r="K172" s="148"/>
      <c r="L172" s="148"/>
      <c r="M172" s="148"/>
      <c r="N172" s="148"/>
      <c r="O172" s="147"/>
      <c r="P172" s="69" t="str">
        <f>IF(A8taxstdlife="n/a","n/a",IF(P$3&gt;(A8taxstdlife+$E172),(Input!$O$150-Input!$O$184)-SUM($O172:O172),(Input!$O$150-Input!$O$184)/A8taxstdlife))</f>
        <v>n/a</v>
      </c>
      <c r="Q172" s="69" t="str">
        <f>IF(A8taxstdlife="n/a","n/a",IF(Q$3&gt;(A8taxstdlife+$E172),(Input!$O$150-Input!$O$184)-SUM($O172:P172),(Input!$O$150-Input!$O$184)/A8taxstdlife))</f>
        <v>n/a</v>
      </c>
      <c r="R172" s="69"/>
      <c r="S172" s="103"/>
      <c r="T172" s="103"/>
      <c r="U172" s="103"/>
      <c r="V172" s="103"/>
      <c r="W172" s="103"/>
      <c r="X172" s="103"/>
      <c r="Y172" s="103"/>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198"/>
      <c r="BJ172" s="198"/>
      <c r="BK172" s="198"/>
      <c r="BL172" s="198"/>
      <c r="BM172" s="198"/>
      <c r="BN172" s="198"/>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idden="1" outlineLevel="2">
      <c r="A173" s="9"/>
      <c r="B173" s="9"/>
      <c r="C173" s="26"/>
      <c r="D173" s="714"/>
      <c r="E173" s="87">
        <v>9</v>
      </c>
      <c r="F173" s="27"/>
      <c r="G173" s="27"/>
      <c r="H173" s="146"/>
      <c r="I173" s="148"/>
      <c r="J173" s="148"/>
      <c r="K173" s="148"/>
      <c r="L173" s="148"/>
      <c r="M173" s="148"/>
      <c r="N173" s="148"/>
      <c r="O173" s="148"/>
      <c r="P173" s="147"/>
      <c r="Q173" s="69" t="str">
        <f>IF(A8taxstdlife="n/a","n/a",IF(Q$3&gt;(A8taxstdlife+$E173),(Input!$P$150-Input!$P$184)-SUM($P173:P173),(Input!$P$150-Input!$P$184)/A8taxstdlife))</f>
        <v>n/a</v>
      </c>
      <c r="R173" s="69"/>
      <c r="S173" s="103"/>
      <c r="T173" s="103"/>
      <c r="U173" s="103"/>
      <c r="V173" s="103"/>
      <c r="W173" s="103"/>
      <c r="X173" s="103"/>
      <c r="Y173" s="103"/>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198"/>
      <c r="BJ173" s="198"/>
      <c r="BK173" s="198"/>
      <c r="BL173" s="198"/>
      <c r="BM173" s="198"/>
      <c r="BN173" s="198"/>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idden="1" outlineLevel="2">
      <c r="A174" s="9"/>
      <c r="B174" s="9"/>
      <c r="C174" s="26"/>
      <c r="D174" s="714"/>
      <c r="E174" s="88">
        <v>10</v>
      </c>
      <c r="F174" s="27"/>
      <c r="G174" s="27"/>
      <c r="H174" s="146"/>
      <c r="I174" s="148"/>
      <c r="J174" s="148"/>
      <c r="K174" s="148"/>
      <c r="L174" s="148"/>
      <c r="M174" s="148"/>
      <c r="N174" s="148"/>
      <c r="O174" s="148"/>
      <c r="P174" s="148"/>
      <c r="Q174" s="147"/>
      <c r="R174" s="69"/>
      <c r="S174" s="103"/>
      <c r="T174" s="103"/>
      <c r="U174" s="103"/>
      <c r="V174" s="103"/>
      <c r="W174" s="103"/>
      <c r="X174" s="103"/>
      <c r="Y174" s="103"/>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198"/>
      <c r="BJ174" s="198"/>
      <c r="BK174" s="198"/>
      <c r="BL174" s="198"/>
      <c r="BM174" s="198"/>
      <c r="BN174" s="198"/>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71" t="str">
        <f>Asset8</f>
        <v>Inventory</v>
      </c>
      <c r="D175" s="9"/>
      <c r="E175" s="9"/>
      <c r="F175" s="23"/>
      <c r="G175" s="23"/>
      <c r="H175" s="297">
        <f>-SUM(H163:H174)</f>
        <v>0</v>
      </c>
      <c r="I175" s="161">
        <f>-SUM(I163:I174)</f>
        <v>0</v>
      </c>
      <c r="J175" s="161">
        <f>-SUM(J163:J174)</f>
        <v>0</v>
      </c>
      <c r="K175" s="161">
        <f>-SUM(K163:K174)</f>
        <v>0</v>
      </c>
      <c r="L175" s="161">
        <f>-SUM(L163:L174)</f>
        <v>0</v>
      </c>
      <c r="M175" s="161">
        <f>IF(COUNT($H175:L175)&gt;=Input!$Y$7,0, -SUM(M163:M174))</f>
        <v>0</v>
      </c>
      <c r="N175" s="161">
        <f>IF(COUNT($H175:M175)&gt;=Input!$Y$7,0, -SUM(N163:N174))</f>
        <v>0</v>
      </c>
      <c r="O175" s="161">
        <f>IF(COUNT($H175:N175)&gt;=Input!$Y$7,0, -SUM(O163:O174))</f>
        <v>0</v>
      </c>
      <c r="P175" s="161">
        <f>IF(COUNT($H175:O175)&gt;=Input!$Y$7,0, -SUM(P163:P174))</f>
        <v>0</v>
      </c>
      <c r="Q175" s="161">
        <f>IF(COUNT($H175:P175)&gt;=Input!$Y$7,0, -SUM(Q163:Q174))</f>
        <v>0</v>
      </c>
      <c r="R175" s="161"/>
      <c r="S175" s="102"/>
      <c r="T175" s="102"/>
      <c r="U175" s="102"/>
      <c r="V175" s="102"/>
      <c r="W175" s="102"/>
      <c r="X175" s="102"/>
      <c r="Y175" s="102"/>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218"/>
      <c r="BE175" s="218"/>
      <c r="BF175" s="218"/>
      <c r="BG175" s="218"/>
      <c r="BH175" s="218"/>
      <c r="BI175" s="198"/>
      <c r="BJ175" s="198"/>
      <c r="BK175" s="198"/>
      <c r="BL175" s="198"/>
      <c r="BM175" s="198"/>
      <c r="BN175" s="198"/>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idden="1" outlineLevel="2">
      <c r="A176" s="9"/>
      <c r="B176" s="272" t="str">
        <f>Asset9</f>
        <v>IT</v>
      </c>
      <c r="C176" s="31"/>
      <c r="D176" s="32" t="s">
        <v>66</v>
      </c>
      <c r="E176" s="31"/>
      <c r="F176" s="300"/>
      <c r="G176" s="300"/>
      <c r="H176" s="68">
        <f>IF(H$3&gt;A9taxremlife,A9taxvalue-SUM($F176:F176),IF(A9taxremlife="N/A","n/a",A9taxvalue/A9taxremlife))</f>
        <v>4.5692391189931678</v>
      </c>
      <c r="I176" s="68">
        <f>IF(I$3&gt;A9taxremlife,A9taxvalue-SUM($F176:H176),IF(A9taxremlife="N/A","n/a",A9taxvalue/A9taxremlife))</f>
        <v>4.5692391189931678</v>
      </c>
      <c r="J176" s="68">
        <f>IF(J$3&gt;A9taxremlife,A9taxvalue-SUM($F176:I176),IF(A9taxremlife="N/A","n/a",A9taxvalue/A9taxremlife))</f>
        <v>4.5692391189931678</v>
      </c>
      <c r="K176" s="68">
        <f>IF(K$3&gt;A9taxremlife,A9taxvalue-SUM($F176:J176),IF(A9taxremlife="N/A","n/a",A9taxvalue/A9taxremlife))</f>
        <v>4.5692391189931678</v>
      </c>
      <c r="L176" s="68">
        <f>IF(L$3&gt;A9taxremlife,A9taxvalue-SUM($F176:K176),IF(A9taxremlife="N/A","n/a",A9taxvalue/A9taxremlife))</f>
        <v>4.5692391189931678</v>
      </c>
      <c r="M176" s="68">
        <f>IF(M$3&gt;A9taxremlife,A9taxvalue-SUM($F176:L176),IF(A9taxremlife="N/A","n/a",A9taxvalue/A9taxremlife))</f>
        <v>4.5692391189931678</v>
      </c>
      <c r="N176" s="68">
        <f>IF(N$3&gt;A9taxremlife,A9taxvalue-SUM($F176:M176),IF(A9taxremlife="N/A","n/a",A9taxvalue/A9taxremlife))</f>
        <v>4.5692391189931678</v>
      </c>
      <c r="O176" s="68">
        <f>IF(O$3&gt;A9taxremlife,A9taxvalue-SUM($F176:N176),IF(A9taxremlife="N/A","n/a",A9taxvalue/A9taxremlife))</f>
        <v>2.7315613105488872</v>
      </c>
      <c r="P176" s="68">
        <f>IF(P$3&gt;A9taxremlife,A9taxvalue-SUM($F176:O176),IF(A9taxremlife="N/A","n/a",A9taxvalue/A9taxremlife))</f>
        <v>0</v>
      </c>
      <c r="Q176" s="68">
        <f>IF(Q$3&gt;A9taxremlife,A9taxvalue-SUM($F176:P176),IF(A9taxremlife="N/A","n/a",A9taxvalue/A9taxremlife))</f>
        <v>0</v>
      </c>
      <c r="R176" s="68"/>
      <c r="S176" s="103"/>
      <c r="T176" s="103"/>
      <c r="U176" s="103"/>
      <c r="V176" s="103"/>
      <c r="W176" s="103"/>
      <c r="X176" s="103"/>
      <c r="Y176" s="103"/>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198"/>
      <c r="BJ176" s="198"/>
      <c r="BK176" s="198"/>
      <c r="BL176" s="198"/>
      <c r="BM176" s="198"/>
      <c r="BN176" s="198"/>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6"/>
      <c r="D177" s="713" t="s">
        <v>82</v>
      </c>
      <c r="E177" s="87"/>
      <c r="F177" s="27"/>
      <c r="G177" s="27"/>
      <c r="H177" s="103"/>
      <c r="I177" s="69"/>
      <c r="J177" s="69"/>
      <c r="K177" s="69"/>
      <c r="L177" s="69"/>
      <c r="M177" s="69"/>
      <c r="N177" s="69"/>
      <c r="O177" s="69"/>
      <c r="P177" s="69"/>
      <c r="Q177" s="69"/>
      <c r="R177" s="69"/>
      <c r="S177" s="103"/>
      <c r="T177" s="103"/>
      <c r="U177" s="103"/>
      <c r="V177" s="103"/>
      <c r="W177" s="103"/>
      <c r="X177" s="103"/>
      <c r="Y177" s="103"/>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198"/>
      <c r="BJ177" s="198"/>
      <c r="BK177" s="198"/>
      <c r="BL177" s="198"/>
      <c r="BM177" s="198"/>
      <c r="BN177" s="198"/>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idden="1" outlineLevel="2">
      <c r="A178" s="9"/>
      <c r="B178" s="9"/>
      <c r="C178" s="26"/>
      <c r="D178" s="714"/>
      <c r="E178" s="87">
        <v>1</v>
      </c>
      <c r="F178" s="27"/>
      <c r="G178" s="27"/>
      <c r="H178" s="145"/>
      <c r="I178" s="69">
        <f>IF(A9taxstdlife="n/a","n/a",IF(I$3&gt;(A9taxstdlife+$E178),(Input!$H$151-Input!$H$185)-SUM($H178:H178),(Input!$H$151-Input!$H$185)/A9taxstdlife))</f>
        <v>0.73797292562032235</v>
      </c>
      <c r="J178" s="69">
        <f>IF(A9taxstdlife="n/a","n/a",IF(J$3&gt;(A9taxstdlife+$E178),(Input!$H$151-Input!$H$185)-SUM($H178:I178),(Input!$H$151-Input!$H$185)/A9taxstdlife))</f>
        <v>0.73797292562032235</v>
      </c>
      <c r="K178" s="69">
        <f>IF(A9taxstdlife="n/a","n/a",IF(K$3&gt;(A9taxstdlife+$E178),(Input!$H$151-Input!$H$185)-SUM($H178:J178),(Input!$H$151-Input!$H$185)/A9taxstdlife))</f>
        <v>0.73797292562032235</v>
      </c>
      <c r="L178" s="69">
        <f>IF(A9taxstdlife="n/a","n/a",IF(L$3&gt;(A9taxstdlife+$E178),(Input!$H$151-Input!$H$185)-SUM($H178:K178),(Input!$H$151-Input!$H$185)/A9taxstdlife))</f>
        <v>0.3689864628101609</v>
      </c>
      <c r="M178" s="69">
        <f>IF(A9taxstdlife="n/a","n/a",IF(M$3&gt;(A9taxstdlife+$E178),(Input!$H$151-Input!$H$185)-SUM($H178:L178),(Input!$H$151-Input!$H$185)/A9taxstdlife))</f>
        <v>0</v>
      </c>
      <c r="N178" s="69">
        <f>IF(A9taxstdlife="n/a","n/a",IF(N$3&gt;(A9taxstdlife+$E178),(Input!$H$151-Input!$H$185)-SUM($H178:M178),(Input!$H$151-Input!$H$185)/A9taxstdlife))</f>
        <v>0</v>
      </c>
      <c r="O178" s="69">
        <f>IF(A9taxstdlife="n/a","n/a",IF(O$3&gt;(A9taxstdlife+$E178),(Input!$H$151-Input!$H$185)-SUM($H178:N178),(Input!$H$151-Input!$H$185)/A9taxstdlife))</f>
        <v>0</v>
      </c>
      <c r="P178" s="69">
        <f>IF(A9taxstdlife="n/a","n/a",IF(P$3&gt;(A9taxstdlife+$E178),(Input!$H$151-Input!$H$185)-SUM($H178:O178),(Input!$H$151-Input!$H$185)/A9taxstdlife))</f>
        <v>0</v>
      </c>
      <c r="Q178" s="69">
        <f>IF(A9taxstdlife="n/a","n/a",IF(Q$3&gt;(A9taxstdlife+$E178),(Input!$H$151-Input!$H$185)-SUM($H178:P178),(Input!$H$151-Input!$H$185)/A9taxstdlife))</f>
        <v>0</v>
      </c>
      <c r="R178" s="69"/>
      <c r="S178" s="103"/>
      <c r="T178" s="103"/>
      <c r="U178" s="103"/>
      <c r="V178" s="103"/>
      <c r="W178" s="103"/>
      <c r="X178" s="103"/>
      <c r="Y178" s="103"/>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198"/>
      <c r="BJ178" s="198"/>
      <c r="BK178" s="198"/>
      <c r="BL178" s="198"/>
      <c r="BM178" s="198"/>
      <c r="BN178" s="19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idden="1" outlineLevel="2">
      <c r="A179" s="9"/>
      <c r="B179" s="9"/>
      <c r="C179" s="26"/>
      <c r="D179" s="714"/>
      <c r="E179" s="87">
        <v>2</v>
      </c>
      <c r="F179" s="27"/>
      <c r="G179" s="27"/>
      <c r="H179" s="146"/>
      <c r="I179" s="147"/>
      <c r="J179" s="69">
        <f>IF(A9taxstdlife="n/a","n/a",IF(J$3&gt;(A9taxstdlife+$E179),(Input!$I$151-Input!$I$185)-SUM($I179:I179),(Input!$I$151-Input!$I$185)/A9taxstdlife))</f>
        <v>3.4573839780830022</v>
      </c>
      <c r="K179" s="69">
        <f>IF(A9taxstdlife="n/a","n/a",IF(K$3&gt;(A9taxstdlife+$E179),(Input!$I$151-Input!$I$185)-SUM($I179:J179),(Input!$I$151-Input!$I$185)/A9taxstdlife))</f>
        <v>3.4573839780830022</v>
      </c>
      <c r="L179" s="69">
        <f>IF(A9taxstdlife="n/a","n/a",IF(L$3&gt;(A9taxstdlife+$E179),(Input!$I$151-Input!$I$185)-SUM($I179:K179),(Input!$I$151-Input!$I$185)/A9taxstdlife))</f>
        <v>3.4573839780830022</v>
      </c>
      <c r="M179" s="69">
        <f>IF(A9taxstdlife="n/a","n/a",IF(M$3&gt;(A9taxstdlife+$E179),(Input!$I$151-Input!$I$185)-SUM($I179:L179),(Input!$I$151-Input!$I$185)/A9taxstdlife))</f>
        <v>1.7286919890415007</v>
      </c>
      <c r="N179" s="69">
        <f>IF(A9taxstdlife="n/a","n/a",IF(N$3&gt;(A9taxstdlife+$E179),(Input!$I$151-Input!$I$185)-SUM($I179:M179),(Input!$I$151-Input!$I$185)/A9taxstdlife))</f>
        <v>0</v>
      </c>
      <c r="O179" s="69">
        <f>IF(A9taxstdlife="n/a","n/a",IF(O$3&gt;(A9taxstdlife+$E179),(Input!$I$151-Input!$I$185)-SUM($I179:N179),(Input!$I$151-Input!$I$185)/A9taxstdlife))</f>
        <v>0</v>
      </c>
      <c r="P179" s="69">
        <f>IF(A9taxstdlife="n/a","n/a",IF(P$3&gt;(A9taxstdlife+$E179),(Input!$I$151-Input!$I$185)-SUM($I179:O179),(Input!$I$151-Input!$I$185)/A9taxstdlife))</f>
        <v>0</v>
      </c>
      <c r="Q179" s="69">
        <f>IF(A9taxstdlife="n/a","n/a",IF(Q$3&gt;(A9taxstdlife+$E179),(Input!$I$151-Input!$I$185)-SUM($I179:P179),(Input!$I$151-Input!$I$185)/A9taxstdlife))</f>
        <v>0</v>
      </c>
      <c r="R179" s="69"/>
      <c r="S179" s="103"/>
      <c r="T179" s="103"/>
      <c r="U179" s="103"/>
      <c r="V179" s="103"/>
      <c r="W179" s="103"/>
      <c r="X179" s="103"/>
      <c r="Y179" s="103"/>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198"/>
      <c r="BJ179" s="198"/>
      <c r="BK179" s="198"/>
      <c r="BL179" s="198"/>
      <c r="BM179" s="198"/>
      <c r="BN179" s="198"/>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idden="1" outlineLevel="2">
      <c r="A180" s="9"/>
      <c r="B180" s="9"/>
      <c r="C180" s="26"/>
      <c r="D180" s="714"/>
      <c r="E180" s="87">
        <v>3</v>
      </c>
      <c r="F180" s="27"/>
      <c r="G180" s="27"/>
      <c r="H180" s="146"/>
      <c r="I180" s="148"/>
      <c r="J180" s="147"/>
      <c r="K180" s="69">
        <f>IF(A9taxstdlife="n/a","n/a",IF(K$3&gt;(A9taxstdlife+$E180),(Input!$J$151-Input!$J$185)-SUM($J180:J180),(Input!$J$151-Input!$J$185)/A9taxstdlife))</f>
        <v>1.3181517987760814</v>
      </c>
      <c r="L180" s="69">
        <f>IF(A9taxstdlife="n/a","n/a",IF(L$3&gt;(A9taxstdlife+$E180),(Input!$J$151-Input!$J$185)-SUM($J180:K180),(Input!$J$151-Input!$J$185)/A9taxstdlife))</f>
        <v>1.3181517987760814</v>
      </c>
      <c r="M180" s="69">
        <f>IF(A9taxstdlife="n/a","n/a",IF(M$3&gt;(A9taxstdlife+$E180),(Input!$J$151-Input!$J$185)-SUM($J180:L180),(Input!$J$151-Input!$J$185)/A9taxstdlife))</f>
        <v>1.3181517987760814</v>
      </c>
      <c r="N180" s="69">
        <f>IF(A9taxstdlife="n/a","n/a",IF(N$3&gt;(A9taxstdlife+$E180),(Input!$J$151-Input!$J$185)-SUM($J180:M180),(Input!$J$151-Input!$J$185)/A9taxstdlife))</f>
        <v>0.65907589938804012</v>
      </c>
      <c r="O180" s="69">
        <f>IF(A9taxstdlife="n/a","n/a",IF(O$3&gt;(A9taxstdlife+$E180),(Input!$J$151-Input!$J$185)-SUM($J180:N180),(Input!$J$151-Input!$J$185)/A9taxstdlife))</f>
        <v>0</v>
      </c>
      <c r="P180" s="69">
        <f>IF(A9taxstdlife="n/a","n/a",IF(P$3&gt;(A9taxstdlife+$E180),(Input!$J$151-Input!$J$185)-SUM($J180:O180),(Input!$J$151-Input!$J$185)/A9taxstdlife))</f>
        <v>0</v>
      </c>
      <c r="Q180" s="69">
        <f>IF(A9taxstdlife="n/a","n/a",IF(Q$3&gt;(A9taxstdlife+$E180),(Input!$J$151-Input!$J$185)-SUM($J180:P180),(Input!$J$151-Input!$J$185)/A9taxstdlife))</f>
        <v>0</v>
      </c>
      <c r="R180" s="69"/>
      <c r="S180" s="103"/>
      <c r="T180" s="103"/>
      <c r="U180" s="103"/>
      <c r="V180" s="103"/>
      <c r="W180" s="103"/>
      <c r="X180" s="103"/>
      <c r="Y180" s="103"/>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198"/>
      <c r="BJ180" s="198"/>
      <c r="BK180" s="198"/>
      <c r="BL180" s="198"/>
      <c r="BM180" s="198"/>
      <c r="BN180" s="198"/>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idden="1" outlineLevel="2">
      <c r="A181" s="9"/>
      <c r="B181" s="9"/>
      <c r="C181" s="26"/>
      <c r="D181" s="714"/>
      <c r="E181" s="87">
        <v>4</v>
      </c>
      <c r="F181" s="27"/>
      <c r="G181" s="27"/>
      <c r="H181" s="146"/>
      <c r="I181" s="148"/>
      <c r="J181" s="148"/>
      <c r="K181" s="147"/>
      <c r="L181" s="69">
        <f>IF(A9taxstdlife="n/a","n/a",IF(L$3&gt;(A9taxstdlife+$E181),(Input!$K$151-Input!$K$185)-SUM($K181:K181),(Input!$K$151-Input!$K$185)/A9taxstdlife))</f>
        <v>2.5466178465090414</v>
      </c>
      <c r="M181" s="69">
        <f>IF(A9taxstdlife="n/a","n/a",IF(M$3&gt;(A9taxstdlife+$E181),(Input!$K$151-Input!$K$185)-SUM($K181:L181),(Input!$K$151-Input!$K$185)/A9taxstdlife))</f>
        <v>2.5466178465090414</v>
      </c>
      <c r="N181" s="69">
        <f>IF(A9taxstdlife="n/a","n/a",IF(N$3&gt;(A9taxstdlife+$E181),(Input!$K$151-Input!$K$185)-SUM($K181:M181),(Input!$K$151-Input!$K$185)/A9taxstdlife))</f>
        <v>2.5466178465090414</v>
      </c>
      <c r="O181" s="69">
        <f>IF(A9taxstdlife="n/a","n/a",IF(O$3&gt;(A9taxstdlife+$E181),(Input!$K$151-Input!$K$185)-SUM($K181:N181),(Input!$K$151-Input!$K$185)/A9taxstdlife))</f>
        <v>1.2733089232545218</v>
      </c>
      <c r="P181" s="69">
        <f>IF(A9taxstdlife="n/a","n/a",IF(P$3&gt;(A9taxstdlife+$E181),(Input!$K$151-Input!$K$185)-SUM($K181:O181),(Input!$K$151-Input!$K$185)/A9taxstdlife))</f>
        <v>0</v>
      </c>
      <c r="Q181" s="69">
        <f>IF(A9taxstdlife="n/a","n/a",IF(Q$3&gt;(A9taxstdlife+$E181),(Input!$K$151-Input!$K$185)-SUM($K181:P181),(Input!$K$151-Input!$K$185)/A9taxstdlife))</f>
        <v>0</v>
      </c>
      <c r="R181" s="69"/>
      <c r="S181" s="103"/>
      <c r="T181" s="103"/>
      <c r="U181" s="103"/>
      <c r="V181" s="103"/>
      <c r="W181" s="103"/>
      <c r="X181" s="103"/>
      <c r="Y181" s="103"/>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198"/>
      <c r="BJ181" s="198"/>
      <c r="BK181" s="198"/>
      <c r="BL181" s="198"/>
      <c r="BM181" s="198"/>
      <c r="BN181" s="198"/>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idden="1" outlineLevel="2">
      <c r="A182" s="9"/>
      <c r="B182" s="9"/>
      <c r="C182" s="26"/>
      <c r="D182" s="714"/>
      <c r="E182" s="87">
        <v>5</v>
      </c>
      <c r="F182" s="27"/>
      <c r="G182" s="27"/>
      <c r="H182" s="146"/>
      <c r="I182" s="148"/>
      <c r="J182" s="148"/>
      <c r="K182" s="148"/>
      <c r="L182" s="147"/>
      <c r="M182" s="69">
        <f>IF(A9taxstdlife="n/a","n/a",IF(M$3&gt;(A9taxstdlife+$E182),(Input!$L$151-Input!$L$185)-SUM($L182:L182),(Input!$L$151-Input!$L$185)/A9taxstdlife))</f>
        <v>2.3897545472184598</v>
      </c>
      <c r="N182" s="69">
        <f>IF(A9taxstdlife="n/a","n/a",IF(N$3&gt;(A9taxstdlife+$E182),(Input!$L$151-Input!$L$185)-SUM($L182:M182),(Input!$L$151-Input!$L$185)/A9taxstdlife))</f>
        <v>2.3897545472184598</v>
      </c>
      <c r="O182" s="69">
        <f>IF(A9taxstdlife="n/a","n/a",IF(O$3&gt;(A9taxstdlife+$E182),(Input!$L$151-Input!$L$185)-SUM($L182:N182),(Input!$L$151-Input!$L$185)/A9taxstdlife))</f>
        <v>2.3897545472184598</v>
      </c>
      <c r="P182" s="69">
        <f>IF(A9taxstdlife="n/a","n/a",IF(P$3&gt;(A9taxstdlife+$E182),(Input!$L$151-Input!$L$185)-SUM($L182:O182),(Input!$L$151-Input!$L$185)/A9taxstdlife))</f>
        <v>1.1948772736092304</v>
      </c>
      <c r="Q182" s="69">
        <f>IF(A9taxstdlife="n/a","n/a",IF(Q$3&gt;(A9taxstdlife+$E182),(Input!$L$151-Input!$L$185)-SUM($L182:P182),(Input!$L$151-Input!$L$185)/A9taxstdlife))</f>
        <v>0</v>
      </c>
      <c r="R182" s="69"/>
      <c r="S182" s="103"/>
      <c r="T182" s="103"/>
      <c r="U182" s="103"/>
      <c r="V182" s="103"/>
      <c r="W182" s="103"/>
      <c r="X182" s="103"/>
      <c r="Y182" s="103"/>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9"/>
      <c r="BJ182" s="198"/>
      <c r="BK182" s="198"/>
      <c r="BL182" s="198"/>
      <c r="BM182" s="198"/>
      <c r="BN182" s="198"/>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idden="1" outlineLevel="2">
      <c r="A183" s="9"/>
      <c r="B183" s="9"/>
      <c r="C183" s="26"/>
      <c r="D183" s="714"/>
      <c r="E183" s="87">
        <v>6</v>
      </c>
      <c r="F183" s="27"/>
      <c r="G183" s="27"/>
      <c r="H183" s="146"/>
      <c r="I183" s="148"/>
      <c r="J183" s="148"/>
      <c r="K183" s="148"/>
      <c r="L183" s="148"/>
      <c r="M183" s="147"/>
      <c r="N183" s="69">
        <f>IF(A9taxstdlife="n/a","n/a",IF(N$3&gt;(A9taxstdlife+$E183),(Input!$M$151-Input!$M$185)-SUM($M183:M183),(Input!$M$151-Input!$M$185)/A9taxstdlife))</f>
        <v>5.0322786362792558</v>
      </c>
      <c r="O183" s="69">
        <f>IF(A9taxstdlife="n/a","n/a",IF(O$3&gt;(A9taxstdlife+$E183),(Input!$M$151-Input!$M$185)-SUM($M183:N183),(Input!$M$151-Input!$M$185)/A9taxstdlife))</f>
        <v>5.0322786362792558</v>
      </c>
      <c r="P183" s="69">
        <f>IF(A9taxstdlife="n/a","n/a",IF(P$3&gt;(A9taxstdlife+$E183),(Input!$M$151-Input!$M$185)-SUM($M183:O183),(Input!$M$151-Input!$M$185)/A9taxstdlife))</f>
        <v>5.0322786362792558</v>
      </c>
      <c r="Q183" s="69">
        <f>IF(A9taxstdlife="n/a","n/a",IF(Q$3&gt;(A9taxstdlife+$E183),(Input!$M$151-Input!$M$185)-SUM($M183:P183),(Input!$M$151-Input!$M$185)/A9taxstdlife))</f>
        <v>2.5161393181396257</v>
      </c>
      <c r="R183" s="69"/>
      <c r="S183" s="103"/>
      <c r="T183" s="103"/>
      <c r="U183" s="103"/>
      <c r="V183" s="103"/>
      <c r="W183" s="103"/>
      <c r="X183" s="103"/>
      <c r="Y183" s="103"/>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198"/>
      <c r="BJ183" s="198"/>
      <c r="BK183" s="198"/>
      <c r="BL183" s="198"/>
      <c r="BM183" s="198"/>
      <c r="BN183" s="198"/>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idden="1" outlineLevel="2">
      <c r="A184" s="9"/>
      <c r="B184" s="9"/>
      <c r="C184" s="26"/>
      <c r="D184" s="714"/>
      <c r="E184" s="87">
        <v>7</v>
      </c>
      <c r="F184" s="27"/>
      <c r="G184" s="27"/>
      <c r="H184" s="146"/>
      <c r="I184" s="148"/>
      <c r="J184" s="148"/>
      <c r="K184" s="148"/>
      <c r="L184" s="148"/>
      <c r="M184" s="148"/>
      <c r="N184" s="147"/>
      <c r="O184" s="69">
        <f>IF(A9taxstdlife="n/a","n/a",IF(O$3&gt;(A9taxstdlife+$E184),(Input!$N$151-Input!$N$185)-SUM($N184:N184),(Input!$N$151-Input!$N$185)/A9taxstdlife))</f>
        <v>0</v>
      </c>
      <c r="P184" s="69">
        <f>IF(A9taxstdlife="n/a","n/a",IF(P$3&gt;(A9taxstdlife+$E184),(Input!$N$151-Input!$N$185)-SUM($N184:O184),(Input!$N$151-Input!$N$185)/A9taxstdlife))</f>
        <v>0</v>
      </c>
      <c r="Q184" s="69">
        <f>IF(A9taxstdlife="n/a","n/a",IF(Q$3&gt;(A9taxstdlife+$E184),(Input!$N$151-Input!$N$185)-SUM($N184:P184),(Input!$N$151-Input!$N$185)/A9taxstdlife))</f>
        <v>0</v>
      </c>
      <c r="R184" s="69"/>
      <c r="S184" s="103"/>
      <c r="T184" s="103"/>
      <c r="U184" s="103"/>
      <c r="V184" s="103"/>
      <c r="W184" s="103"/>
      <c r="X184" s="103"/>
      <c r="Y184" s="103"/>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198"/>
      <c r="BJ184" s="198"/>
      <c r="BK184" s="198"/>
      <c r="BL184" s="198"/>
      <c r="BM184" s="198"/>
      <c r="BN184" s="198"/>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idden="1" outlineLevel="2">
      <c r="A185" s="9"/>
      <c r="B185" s="9"/>
      <c r="C185" s="26"/>
      <c r="D185" s="714"/>
      <c r="E185" s="87">
        <v>8</v>
      </c>
      <c r="F185" s="27"/>
      <c r="G185" s="27"/>
      <c r="H185" s="146"/>
      <c r="I185" s="148"/>
      <c r="J185" s="148"/>
      <c r="K185" s="148"/>
      <c r="L185" s="148"/>
      <c r="M185" s="148"/>
      <c r="N185" s="148"/>
      <c r="O185" s="147"/>
      <c r="P185" s="69">
        <f>IF(A9taxstdlife="n/a","n/a",IF(P$3&gt;(A9taxstdlife+$E185),(Input!$O$151-Input!$O$185)-SUM($O185:O185),(Input!$O$151-Input!$O$185)/A9taxstdlife))</f>
        <v>0</v>
      </c>
      <c r="Q185" s="69">
        <f>IF(A9taxstdlife="n/a","n/a",IF(Q$3&gt;(A9taxstdlife+$E185),(Input!$O$151-Input!$O$185)-SUM($O185:P185),(Input!$O$151-Input!$O$185)/A9taxstdlife))</f>
        <v>0</v>
      </c>
      <c r="R185" s="69"/>
      <c r="S185" s="103"/>
      <c r="T185" s="103"/>
      <c r="U185" s="103"/>
      <c r="V185" s="103"/>
      <c r="W185" s="103"/>
      <c r="X185" s="103"/>
      <c r="Y185" s="103"/>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198"/>
      <c r="BJ185" s="198"/>
      <c r="BK185" s="198"/>
      <c r="BL185" s="198"/>
      <c r="BM185" s="198"/>
      <c r="BN185" s="198"/>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idden="1" outlineLevel="2">
      <c r="A186" s="9"/>
      <c r="B186" s="9"/>
      <c r="C186" s="26"/>
      <c r="D186" s="714"/>
      <c r="E186" s="87">
        <v>9</v>
      </c>
      <c r="F186" s="27"/>
      <c r="G186" s="27"/>
      <c r="H186" s="146"/>
      <c r="I186" s="148"/>
      <c r="J186" s="148"/>
      <c r="K186" s="148"/>
      <c r="L186" s="148"/>
      <c r="M186" s="148"/>
      <c r="N186" s="148"/>
      <c r="O186" s="148"/>
      <c r="P186" s="147"/>
      <c r="Q186" s="69">
        <f>IF(A9taxstdlife="n/a","n/a",IF(Q$3&gt;(A9taxstdlife+$E186),(Input!$P$151-Input!$P$185)-SUM($P186:P186),(Input!$P$151-Input!$P$185)/A9taxstdlife))</f>
        <v>0</v>
      </c>
      <c r="R186" s="69"/>
      <c r="S186" s="103"/>
      <c r="T186" s="103"/>
      <c r="U186" s="103"/>
      <c r="V186" s="103"/>
      <c r="W186" s="103"/>
      <c r="X186" s="103"/>
      <c r="Y186" s="103"/>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198"/>
      <c r="BJ186" s="198"/>
      <c r="BK186" s="198"/>
      <c r="BL186" s="198"/>
      <c r="BM186" s="198"/>
      <c r="BN186" s="198"/>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idden="1" outlineLevel="2">
      <c r="A187" s="9"/>
      <c r="B187" s="9"/>
      <c r="C187" s="26"/>
      <c r="D187" s="714"/>
      <c r="E187" s="88">
        <v>10</v>
      </c>
      <c r="F187" s="27"/>
      <c r="G187" s="27"/>
      <c r="H187" s="146"/>
      <c r="I187" s="148"/>
      <c r="J187" s="148"/>
      <c r="K187" s="148"/>
      <c r="L187" s="148"/>
      <c r="M187" s="148"/>
      <c r="N187" s="148"/>
      <c r="O187" s="148"/>
      <c r="P187" s="148"/>
      <c r="Q187" s="147"/>
      <c r="R187" s="69"/>
      <c r="S187" s="103"/>
      <c r="T187" s="103"/>
      <c r="U187" s="103"/>
      <c r="V187" s="103"/>
      <c r="W187" s="103"/>
      <c r="X187" s="103"/>
      <c r="Y187" s="103"/>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198"/>
      <c r="BJ187" s="198"/>
      <c r="BK187" s="198"/>
      <c r="BL187" s="198"/>
      <c r="BM187" s="198"/>
      <c r="BN187" s="198"/>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idden="1" outlineLevel="1" collapsed="1">
      <c r="A188" s="9"/>
      <c r="B188" s="9"/>
      <c r="C188" s="271" t="str">
        <f>Asset9</f>
        <v>IT</v>
      </c>
      <c r="D188" s="9"/>
      <c r="E188" s="9"/>
      <c r="F188" s="23"/>
      <c r="G188" s="23"/>
      <c r="H188" s="297">
        <f>-SUM(H176:H187)</f>
        <v>-4.5692391189931678</v>
      </c>
      <c r="I188" s="161">
        <f>-SUM(I176:I187)</f>
        <v>-5.3072120446134905</v>
      </c>
      <c r="J188" s="161">
        <f>-SUM(J176:J187)</f>
        <v>-8.7645960226964927</v>
      </c>
      <c r="K188" s="161">
        <f>-SUM(K176:K187)</f>
        <v>-10.082747821472575</v>
      </c>
      <c r="L188" s="161">
        <f>-SUM(L176:L187)</f>
        <v>-12.260379205171455</v>
      </c>
      <c r="M188" s="161">
        <f>IF(COUNT($H188:L188)&gt;=Input!$Y$7,0, -SUM(M176:M187))</f>
        <v>-12.552455300538252</v>
      </c>
      <c r="N188" s="161">
        <f>IF(COUNT($H188:M188)&gt;=Input!$Y$7,0, -SUM(N176:N187))</f>
        <v>0</v>
      </c>
      <c r="O188" s="161">
        <f>IF(COUNT($H188:N188)&gt;=Input!$Y$7,0, -SUM(O176:O187))</f>
        <v>0</v>
      </c>
      <c r="P188" s="161">
        <f>IF(COUNT($H188:O188)&gt;=Input!$Y$7,0, -SUM(P176:P187))</f>
        <v>0</v>
      </c>
      <c r="Q188" s="161">
        <f>IF(COUNT($H188:P188)&gt;=Input!$Y$7,0, -SUM(Q176:Q187))</f>
        <v>0</v>
      </c>
      <c r="R188" s="161"/>
      <c r="S188" s="102"/>
      <c r="T188" s="102"/>
      <c r="U188" s="102"/>
      <c r="V188" s="102"/>
      <c r="W188" s="102"/>
      <c r="X188" s="102"/>
      <c r="Y188" s="102"/>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198"/>
      <c r="BJ188" s="198"/>
      <c r="BK188" s="198"/>
      <c r="BL188" s="198"/>
      <c r="BM188" s="198"/>
      <c r="BN188" s="19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idden="1" outlineLevel="2">
      <c r="A189" s="9"/>
      <c r="B189" s="272" t="str">
        <f>Asset10</f>
        <v>Vehicles</v>
      </c>
      <c r="C189" s="31"/>
      <c r="D189" s="32" t="s">
        <v>66</v>
      </c>
      <c r="E189" s="31"/>
      <c r="F189" s="300"/>
      <c r="G189" s="300"/>
      <c r="H189" s="68">
        <f>IF(H$3&gt;A10taxremlife,A10taxvalue-SUM($F189:F189),IF(A10taxremlife="N/A","n/a",A10taxvalue/A10taxremlife))</f>
        <v>0.5913261995599578</v>
      </c>
      <c r="I189" s="68">
        <f>IF(I$3&gt;A10taxremlife,A10taxvalue-SUM($F189:H189),IF(A10taxremlife="N/A","n/a",A10taxvalue/A10taxremlife))</f>
        <v>0.5913261995599578</v>
      </c>
      <c r="J189" s="68">
        <f>IF(J$3&gt;A10taxremlife,A10taxvalue-SUM($F189:I189),IF(A10taxremlife="N/A","n/a",A10taxvalue/A10taxremlife))</f>
        <v>0.5913261995599578</v>
      </c>
      <c r="K189" s="68">
        <f>IF(K$3&gt;A10taxremlife,A10taxvalue-SUM($F189:J189),IF(A10taxremlife="N/A","n/a",A10taxvalue/A10taxremlife))</f>
        <v>0.5913261995599578</v>
      </c>
      <c r="L189" s="68">
        <f>IF(L$3&gt;A10taxremlife,A10taxvalue-SUM($F189:K189),IF(A10taxremlife="N/A","n/a",A10taxvalue/A10taxremlife))</f>
        <v>0.5913261995599578</v>
      </c>
      <c r="M189" s="68">
        <f>IF(M$3&gt;A10taxremlife,A10taxvalue-SUM($F189:L189),IF(A10taxremlife="N/A","n/a",A10taxvalue/A10taxremlife))</f>
        <v>0.5913261995599578</v>
      </c>
      <c r="N189" s="68">
        <f>IF(N$3&gt;A10taxremlife,A10taxvalue-SUM($F189:M189),IF(A10taxremlife="N/A","n/a",A10taxvalue/A10taxremlife))</f>
        <v>0.38529635225527503</v>
      </c>
      <c r="O189" s="68">
        <f>IF(O$3&gt;A10taxremlife,A10taxvalue-SUM($F189:N189),IF(A10taxremlife="N/A","n/a",A10taxvalue/A10taxremlife))</f>
        <v>0</v>
      </c>
      <c r="P189" s="68">
        <f>IF(P$3&gt;A10taxremlife,A10taxvalue-SUM($F189:O189),IF(A10taxremlife="N/A","n/a",A10taxvalue/A10taxremlife))</f>
        <v>0</v>
      </c>
      <c r="Q189" s="68">
        <f>IF(Q$3&gt;A10taxremlife,A10taxvalue-SUM($F189:P189),IF(A10taxremlife="N/A","n/a",A10taxvalue/A10taxremlife))</f>
        <v>0</v>
      </c>
      <c r="R189" s="68"/>
      <c r="S189" s="103"/>
      <c r="T189" s="103"/>
      <c r="U189" s="103"/>
      <c r="V189" s="103"/>
      <c r="W189" s="103"/>
      <c r="X189" s="103"/>
      <c r="Y189" s="103"/>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198"/>
      <c r="BJ189" s="198"/>
      <c r="BK189" s="198"/>
      <c r="BL189" s="198"/>
      <c r="BM189" s="198"/>
      <c r="BN189" s="198"/>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6"/>
      <c r="D190" s="713" t="s">
        <v>82</v>
      </c>
      <c r="E190" s="87"/>
      <c r="F190" s="27"/>
      <c r="G190" s="27"/>
      <c r="H190" s="103"/>
      <c r="I190" s="69"/>
      <c r="J190" s="69"/>
      <c r="K190" s="69"/>
      <c r="L190" s="69"/>
      <c r="M190" s="69"/>
      <c r="N190" s="69"/>
      <c r="O190" s="69"/>
      <c r="P190" s="69"/>
      <c r="Q190" s="69"/>
      <c r="R190" s="69"/>
      <c r="S190" s="103"/>
      <c r="T190" s="103"/>
      <c r="U190" s="103"/>
      <c r="V190" s="103"/>
      <c r="W190" s="103"/>
      <c r="X190" s="103"/>
      <c r="Y190" s="103"/>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198"/>
      <c r="BJ190" s="198"/>
      <c r="BK190" s="198"/>
      <c r="BL190" s="198"/>
      <c r="BM190" s="198"/>
      <c r="BN190" s="198"/>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idden="1" outlineLevel="2">
      <c r="A191" s="9"/>
      <c r="B191" s="9"/>
      <c r="C191" s="26"/>
      <c r="D191" s="714"/>
      <c r="E191" s="87">
        <v>1</v>
      </c>
      <c r="F191" s="27"/>
      <c r="G191" s="27"/>
      <c r="H191" s="145"/>
      <c r="I191" s="69">
        <f>IF(A10taxstdlife="n/a","n/a",IF(I$3&gt;(A10taxstdlife+$E191),(Input!$H$152-Input!$H$186)-SUM($H191:H191),(Input!$H$152-Input!$H$186)/A10taxstdlife))</f>
        <v>-6.2068229354444102E-3</v>
      </c>
      <c r="J191" s="69">
        <f>IF(A10taxstdlife="n/a","n/a",IF(J$3&gt;(A10taxstdlife+$E191),(Input!$H$152-Input!$H$186)-SUM($H191:I191),(Input!$H$152-Input!$H$186)/A10taxstdlife))</f>
        <v>-6.2068229354444102E-3</v>
      </c>
      <c r="K191" s="69">
        <f>IF(A10taxstdlife="n/a","n/a",IF(K$3&gt;(A10taxstdlife+$E191),(Input!$H$152-Input!$H$186)-SUM($H191:J191),(Input!$H$152-Input!$H$186)/A10taxstdlife))</f>
        <v>-6.2068229354444102E-3</v>
      </c>
      <c r="L191" s="69">
        <f>IF(A10taxstdlife="n/a","n/a",IF(L$3&gt;(A10taxstdlife+$E191),(Input!$H$152-Input!$H$186)-SUM($H191:K191),(Input!$H$152-Input!$H$186)/A10taxstdlife))</f>
        <v>-6.2068229354444102E-3</v>
      </c>
      <c r="M191" s="69">
        <f>IF(A10taxstdlife="n/a","n/a",IF(M$3&gt;(A10taxstdlife+$E191),(Input!$H$152-Input!$H$186)-SUM($H191:L191),(Input!$H$152-Input!$H$186)/A10taxstdlife))</f>
        <v>-6.2068229354444102E-3</v>
      </c>
      <c r="N191" s="69">
        <f>IF(A10taxstdlife="n/a","n/a",IF(N$3&gt;(A10taxstdlife+$E191),(Input!$H$152-Input!$H$186)-SUM($H191:M191),(Input!$H$152-Input!$H$186)/A10taxstdlife))</f>
        <v>-6.2068229354444102E-3</v>
      </c>
      <c r="O191" s="69">
        <f>IF(A10taxstdlife="n/a","n/a",IF(O$3&gt;(A10taxstdlife+$E191),(Input!$H$152-Input!$H$186)-SUM($H191:N191),(Input!$H$152-Input!$H$186)/A10taxstdlife))</f>
        <v>-6.2068229354444102E-3</v>
      </c>
      <c r="P191" s="69">
        <f>IF(A10taxstdlife="n/a","n/a",IF(P$3&gt;(A10taxstdlife+$E191),(Input!$H$152-Input!$H$186)-SUM($H191:O191),(Input!$H$152-Input!$H$186)/A10taxstdlife))</f>
        <v>-6.2068229354444102E-3</v>
      </c>
      <c r="Q191" s="69">
        <f>IF(A10taxstdlife="n/a","n/a",IF(Q$3&gt;(A10taxstdlife+$E191),(Input!$H$152-Input!$H$186)-SUM($H191:P191),(Input!$H$152-Input!$H$186)/A10taxstdlife))</f>
        <v>0</v>
      </c>
      <c r="R191" s="69"/>
      <c r="S191" s="103"/>
      <c r="T191" s="103"/>
      <c r="U191" s="103"/>
      <c r="V191" s="103"/>
      <c r="W191" s="103"/>
      <c r="X191" s="103"/>
      <c r="Y191" s="103"/>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198"/>
      <c r="BJ191" s="198"/>
      <c r="BK191" s="198"/>
      <c r="BL191" s="198"/>
      <c r="BM191" s="198"/>
      <c r="BN191" s="198"/>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idden="1" outlineLevel="2">
      <c r="A192" s="9"/>
      <c r="B192" s="9"/>
      <c r="C192" s="26"/>
      <c r="D192" s="714"/>
      <c r="E192" s="87">
        <v>2</v>
      </c>
      <c r="F192" s="27"/>
      <c r="G192" s="27"/>
      <c r="H192" s="146"/>
      <c r="I192" s="147"/>
      <c r="J192" s="69">
        <f>IF(A10taxstdlife="n/a","n/a",IF(J$3&gt;(A10taxstdlife+$E192),(Input!$I$152-Input!$I$186)-SUM($I192:I192),(Input!$I$152-Input!$I$186)/A10taxstdlife))</f>
        <v>6.1466508973730086E-2</v>
      </c>
      <c r="K192" s="69">
        <f>IF(A10taxstdlife="n/a","n/a",IF(K$3&gt;(A10taxstdlife+$E192),(Input!$I$152-Input!$I$186)-SUM($I192:J192),(Input!$I$152-Input!$I$186)/A10taxstdlife))</f>
        <v>6.1466508973730086E-2</v>
      </c>
      <c r="L192" s="69">
        <f>IF(A10taxstdlife="n/a","n/a",IF(L$3&gt;(A10taxstdlife+$E192),(Input!$I$152-Input!$I$186)-SUM($I192:K192),(Input!$I$152-Input!$I$186)/A10taxstdlife))</f>
        <v>6.1466508973730086E-2</v>
      </c>
      <c r="M192" s="69">
        <f>IF(A10taxstdlife="n/a","n/a",IF(M$3&gt;(A10taxstdlife+$E192),(Input!$I$152-Input!$I$186)-SUM($I192:L192),(Input!$I$152-Input!$I$186)/A10taxstdlife))</f>
        <v>6.1466508973730086E-2</v>
      </c>
      <c r="N192" s="69">
        <f>IF(A10taxstdlife="n/a","n/a",IF(N$3&gt;(A10taxstdlife+$E192),(Input!$I$152-Input!$I$186)-SUM($I192:M192),(Input!$I$152-Input!$I$186)/A10taxstdlife))</f>
        <v>6.1466508973730086E-2</v>
      </c>
      <c r="O192" s="69">
        <f>IF(A10taxstdlife="n/a","n/a",IF(O$3&gt;(A10taxstdlife+$E192),(Input!$I$152-Input!$I$186)-SUM($I192:N192),(Input!$I$152-Input!$I$186)/A10taxstdlife))</f>
        <v>6.1466508973730086E-2</v>
      </c>
      <c r="P192" s="69">
        <f>IF(A10taxstdlife="n/a","n/a",IF(P$3&gt;(A10taxstdlife+$E192),(Input!$I$152-Input!$I$186)-SUM($I192:O192),(Input!$I$152-Input!$I$186)/A10taxstdlife))</f>
        <v>6.1466508973730086E-2</v>
      </c>
      <c r="Q192" s="69">
        <f>IF(A10taxstdlife="n/a","n/a",IF(Q$3&gt;(A10taxstdlife+$E192),(Input!$I$152-Input!$I$186)-SUM($I192:P192),(Input!$I$152-Input!$I$186)/A10taxstdlife))</f>
        <v>6.1466508973730086E-2</v>
      </c>
      <c r="R192" s="69"/>
      <c r="S192" s="103"/>
      <c r="T192" s="103"/>
      <c r="U192" s="103"/>
      <c r="V192" s="103"/>
      <c r="W192" s="103"/>
      <c r="X192" s="103"/>
      <c r="Y192" s="103"/>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198"/>
      <c r="BJ192" s="198"/>
      <c r="BK192" s="198"/>
      <c r="BL192" s="198"/>
      <c r="BM192" s="198"/>
      <c r="BN192" s="198"/>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idden="1" outlineLevel="2">
      <c r="A193" s="9"/>
      <c r="B193" s="9"/>
      <c r="C193" s="26"/>
      <c r="D193" s="714"/>
      <c r="E193" s="87">
        <v>3</v>
      </c>
      <c r="F193" s="27"/>
      <c r="G193" s="27"/>
      <c r="H193" s="146"/>
      <c r="I193" s="148"/>
      <c r="J193" s="147"/>
      <c r="K193" s="69">
        <f>IF(A10taxstdlife="n/a","n/a",IF(K$3&gt;(A10taxstdlife+$E193),(Input!$J$152-Input!$J$186)-SUM($J193:J193),(Input!$J$152-Input!$J$186)/A10taxstdlife))</f>
        <v>-1.8935292396722595E-2</v>
      </c>
      <c r="L193" s="69">
        <f>IF(A10taxstdlife="n/a","n/a",IF(L$3&gt;(A10taxstdlife+$E193),(Input!$J$152-Input!$J$186)-SUM($J193:K193),(Input!$J$152-Input!$J$186)/A10taxstdlife))</f>
        <v>-1.8935292396722595E-2</v>
      </c>
      <c r="M193" s="69">
        <f>IF(A10taxstdlife="n/a","n/a",IF(M$3&gt;(A10taxstdlife+$E193),(Input!$J$152-Input!$J$186)-SUM($J193:L193),(Input!$J$152-Input!$J$186)/A10taxstdlife))</f>
        <v>-1.8935292396722595E-2</v>
      </c>
      <c r="N193" s="69">
        <f>IF(A10taxstdlife="n/a","n/a",IF(N$3&gt;(A10taxstdlife+$E193),(Input!$J$152-Input!$J$186)-SUM($J193:M193),(Input!$J$152-Input!$J$186)/A10taxstdlife))</f>
        <v>-1.8935292396722595E-2</v>
      </c>
      <c r="O193" s="69">
        <f>IF(A10taxstdlife="n/a","n/a",IF(O$3&gt;(A10taxstdlife+$E193),(Input!$J$152-Input!$J$186)-SUM($J193:N193),(Input!$J$152-Input!$J$186)/A10taxstdlife))</f>
        <v>-1.8935292396722595E-2</v>
      </c>
      <c r="P193" s="69">
        <f>IF(A10taxstdlife="n/a","n/a",IF(P$3&gt;(A10taxstdlife+$E193),(Input!$J$152-Input!$J$186)-SUM($J193:O193),(Input!$J$152-Input!$J$186)/A10taxstdlife))</f>
        <v>-1.8935292396722595E-2</v>
      </c>
      <c r="Q193" s="69">
        <f>IF(A10taxstdlife="n/a","n/a",IF(Q$3&gt;(A10taxstdlife+$E193),(Input!$J$152-Input!$J$186)-SUM($J193:P193),(Input!$J$152-Input!$J$186)/A10taxstdlife))</f>
        <v>-1.8935292396722595E-2</v>
      </c>
      <c r="R193" s="69"/>
      <c r="S193" s="103"/>
      <c r="T193" s="103"/>
      <c r="U193" s="103"/>
      <c r="V193" s="103"/>
      <c r="W193" s="103"/>
      <c r="X193" s="103"/>
      <c r="Y193" s="103"/>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198"/>
      <c r="BJ193" s="198"/>
      <c r="BK193" s="198"/>
      <c r="BL193" s="198"/>
      <c r="BM193" s="198"/>
      <c r="BN193" s="198"/>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idden="1" outlineLevel="2">
      <c r="A194" s="9"/>
      <c r="B194" s="9"/>
      <c r="C194" s="26"/>
      <c r="D194" s="714"/>
      <c r="E194" s="87">
        <v>4</v>
      </c>
      <c r="F194" s="27"/>
      <c r="G194" s="27"/>
      <c r="H194" s="146"/>
      <c r="I194" s="148"/>
      <c r="J194" s="148"/>
      <c r="K194" s="147"/>
      <c r="L194" s="69">
        <f>IF(A10taxstdlife="n/a","n/a",IF(L$3&gt;(A10taxstdlife+$E194),(Input!$K$152-Input!$K$186)-SUM($K194:K194),(Input!$K$152-Input!$K$186)/A10taxstdlife))</f>
        <v>2.2160724572046032E-2</v>
      </c>
      <c r="M194" s="69">
        <f>IF(A10taxstdlife="n/a","n/a",IF(M$3&gt;(A10taxstdlife+$E194),(Input!$K$152-Input!$K$186)-SUM($K194:L194),(Input!$K$152-Input!$K$186)/A10taxstdlife))</f>
        <v>2.2160724572046032E-2</v>
      </c>
      <c r="N194" s="69">
        <f>IF(A10taxstdlife="n/a","n/a",IF(N$3&gt;(A10taxstdlife+$E194),(Input!$K$152-Input!$K$186)-SUM($K194:M194),(Input!$K$152-Input!$K$186)/A10taxstdlife))</f>
        <v>2.2160724572046032E-2</v>
      </c>
      <c r="O194" s="69">
        <f>IF(A10taxstdlife="n/a","n/a",IF(O$3&gt;(A10taxstdlife+$E194),(Input!$K$152-Input!$K$186)-SUM($K194:N194),(Input!$K$152-Input!$K$186)/A10taxstdlife))</f>
        <v>2.2160724572046032E-2</v>
      </c>
      <c r="P194" s="69">
        <f>IF(A10taxstdlife="n/a","n/a",IF(P$3&gt;(A10taxstdlife+$E194),(Input!$K$152-Input!$K$186)-SUM($K194:O194),(Input!$K$152-Input!$K$186)/A10taxstdlife))</f>
        <v>2.2160724572046032E-2</v>
      </c>
      <c r="Q194" s="69">
        <f>IF(A10taxstdlife="n/a","n/a",IF(Q$3&gt;(A10taxstdlife+$E194),(Input!$K$152-Input!$K$186)-SUM($K194:P194),(Input!$K$152-Input!$K$186)/A10taxstdlife))</f>
        <v>2.2160724572046032E-2</v>
      </c>
      <c r="R194" s="69"/>
      <c r="S194" s="103"/>
      <c r="T194" s="103"/>
      <c r="U194" s="103"/>
      <c r="V194" s="103"/>
      <c r="W194" s="103"/>
      <c r="X194" s="103"/>
      <c r="Y194" s="103"/>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198"/>
      <c r="BJ194" s="198"/>
      <c r="BK194" s="198"/>
      <c r="BL194" s="198"/>
      <c r="BM194" s="198"/>
      <c r="BN194" s="198"/>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idden="1" outlineLevel="2">
      <c r="A195" s="9"/>
      <c r="B195" s="9"/>
      <c r="C195" s="26"/>
      <c r="D195" s="714"/>
      <c r="E195" s="87">
        <v>5</v>
      </c>
      <c r="F195" s="27"/>
      <c r="G195" s="27"/>
      <c r="H195" s="146"/>
      <c r="I195" s="148"/>
      <c r="J195" s="148"/>
      <c r="K195" s="148"/>
      <c r="L195" s="147"/>
      <c r="M195" s="69">
        <f>IF(A10taxstdlife="n/a","n/a",IF(M$3&gt;(A10taxstdlife+$E195),(Input!$L$152-Input!$L$186)-SUM($L195:L195),(Input!$L$152-Input!$L$186)/A10taxstdlife))</f>
        <v>0.11657483573036585</v>
      </c>
      <c r="N195" s="69">
        <f>IF(A10taxstdlife="n/a","n/a",IF(N$3&gt;(A10taxstdlife+$E195),(Input!$L$152-Input!$L$186)-SUM($L195:M195),(Input!$L$152-Input!$L$186)/A10taxstdlife))</f>
        <v>0.11657483573036585</v>
      </c>
      <c r="O195" s="69">
        <f>IF(A10taxstdlife="n/a","n/a",IF(O$3&gt;(A10taxstdlife+$E195),(Input!$L$152-Input!$L$186)-SUM($L195:N195),(Input!$L$152-Input!$L$186)/A10taxstdlife))</f>
        <v>0.11657483573036585</v>
      </c>
      <c r="P195" s="69">
        <f>IF(A10taxstdlife="n/a","n/a",IF(P$3&gt;(A10taxstdlife+$E195),(Input!$L$152-Input!$L$186)-SUM($L195:O195),(Input!$L$152-Input!$L$186)/A10taxstdlife))</f>
        <v>0.11657483573036585</v>
      </c>
      <c r="Q195" s="69">
        <f>IF(A10taxstdlife="n/a","n/a",IF(Q$3&gt;(A10taxstdlife+$E195),(Input!$L$152-Input!$L$186)-SUM($L195:P195),(Input!$L$152-Input!$L$186)/A10taxstdlife))</f>
        <v>0.11657483573036585</v>
      </c>
      <c r="R195" s="69"/>
      <c r="S195" s="103"/>
      <c r="T195" s="103"/>
      <c r="U195" s="103"/>
      <c r="V195" s="103"/>
      <c r="W195" s="103"/>
      <c r="X195" s="103"/>
      <c r="Y195" s="103"/>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198"/>
      <c r="BJ195" s="198"/>
      <c r="BK195" s="198"/>
      <c r="BL195" s="198"/>
      <c r="BM195" s="198"/>
      <c r="BN195" s="198"/>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idden="1" outlineLevel="2">
      <c r="A196" s="9"/>
      <c r="B196" s="9"/>
      <c r="C196" s="26"/>
      <c r="D196" s="714"/>
      <c r="E196" s="87">
        <v>6</v>
      </c>
      <c r="F196" s="27"/>
      <c r="G196" s="27"/>
      <c r="H196" s="146"/>
      <c r="I196" s="148"/>
      <c r="J196" s="148"/>
      <c r="K196" s="148"/>
      <c r="L196" s="148"/>
      <c r="M196" s="147"/>
      <c r="N196" s="69">
        <f>IF(A10taxstdlife="n/a","n/a",IF(N$3&gt;(A10taxstdlife+$E196),(Input!$M$152-Input!$M$186)-SUM($M196:M196),(Input!$M$152-Input!$M$186)/A10taxstdlife))</f>
        <v>0.19524506474169856</v>
      </c>
      <c r="O196" s="69">
        <f>IF(A10taxstdlife="n/a","n/a",IF(O$3&gt;(A10taxstdlife+$E196),(Input!$M$152-Input!$M$186)-SUM($M196:N196),(Input!$M$152-Input!$M$186)/A10taxstdlife))</f>
        <v>0.19524506474169856</v>
      </c>
      <c r="P196" s="69">
        <f>IF(A10taxstdlife="n/a","n/a",IF(P$3&gt;(A10taxstdlife+$E196),(Input!$M$152-Input!$M$186)-SUM($M196:O196),(Input!$M$152-Input!$M$186)/A10taxstdlife))</f>
        <v>0.19524506474169856</v>
      </c>
      <c r="Q196" s="69">
        <f>IF(A10taxstdlife="n/a","n/a",IF(Q$3&gt;(A10taxstdlife+$E196),(Input!$M$152-Input!$M$186)-SUM($M196:P196),(Input!$M$152-Input!$M$186)/A10taxstdlife))</f>
        <v>0.19524506474169856</v>
      </c>
      <c r="R196" s="69"/>
      <c r="S196" s="103"/>
      <c r="T196" s="103"/>
      <c r="U196" s="103"/>
      <c r="V196" s="103"/>
      <c r="W196" s="103"/>
      <c r="X196" s="103"/>
      <c r="Y196" s="103"/>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198"/>
      <c r="BJ196" s="198"/>
      <c r="BK196" s="198"/>
      <c r="BL196" s="198"/>
      <c r="BM196" s="198"/>
      <c r="BN196" s="198"/>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idden="1" outlineLevel="2">
      <c r="A197" s="9"/>
      <c r="B197" s="9"/>
      <c r="C197" s="26"/>
      <c r="D197" s="714"/>
      <c r="E197" s="87">
        <v>7</v>
      </c>
      <c r="F197" s="27"/>
      <c r="G197" s="27"/>
      <c r="H197" s="146"/>
      <c r="I197" s="148"/>
      <c r="J197" s="148"/>
      <c r="K197" s="148"/>
      <c r="L197" s="148"/>
      <c r="M197" s="148"/>
      <c r="N197" s="147"/>
      <c r="O197" s="69">
        <f>IF(A10taxstdlife="n/a","n/a",IF(O$3&gt;(A10taxstdlife+$E197),(Input!$N$152-Input!$N$186)-SUM($N197:N197),(Input!$N$152-Input!$N$186)/A10taxstdlife))</f>
        <v>0</v>
      </c>
      <c r="P197" s="69">
        <f>IF(A10taxstdlife="n/a","n/a",IF(P$3&gt;(A10taxstdlife+$E197),(Input!$N$152-Input!$N$186)-SUM($N197:O197),(Input!$N$152-Input!$N$186)/A10taxstdlife))</f>
        <v>0</v>
      </c>
      <c r="Q197" s="69">
        <f>IF(A10taxstdlife="n/a","n/a",IF(Q$3&gt;(A10taxstdlife+$E197),(Input!$N$152-Input!$N$186)-SUM($N197:P197),(Input!$N$152-Input!$N$186)/A10taxstdlife))</f>
        <v>0</v>
      </c>
      <c r="R197" s="69"/>
      <c r="S197" s="103"/>
      <c r="T197" s="103"/>
      <c r="U197" s="103"/>
      <c r="V197" s="103"/>
      <c r="W197" s="103"/>
      <c r="X197" s="103"/>
      <c r="Y197" s="103"/>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198"/>
      <c r="BJ197" s="198"/>
      <c r="BK197" s="198"/>
      <c r="BL197" s="198"/>
      <c r="BM197" s="198"/>
      <c r="BN197" s="198"/>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idden="1" outlineLevel="2">
      <c r="A198" s="9"/>
      <c r="B198" s="9"/>
      <c r="C198" s="26"/>
      <c r="D198" s="714"/>
      <c r="E198" s="87">
        <v>8</v>
      </c>
      <c r="F198" s="27"/>
      <c r="G198" s="27"/>
      <c r="H198" s="146"/>
      <c r="I198" s="148"/>
      <c r="J198" s="148"/>
      <c r="K198" s="148"/>
      <c r="L198" s="148"/>
      <c r="M198" s="148"/>
      <c r="N198" s="148"/>
      <c r="O198" s="147"/>
      <c r="P198" s="69">
        <f>IF(A10taxstdlife="n/a","n/a",IF(P$3&gt;(A10taxstdlife+$E198),(Input!$O$152-Input!$O$186)-SUM($O198:O198),(Input!$O$152-Input!$O$186)/A10taxstdlife))</f>
        <v>0</v>
      </c>
      <c r="Q198" s="69">
        <f>IF(A10taxstdlife="n/a","n/a",IF(Q$3&gt;(A10taxstdlife+$E198),(Input!$O$152-Input!$O$186)-SUM($O198:P198),(Input!$O$152-Input!$O$186)/A10taxstdlife))</f>
        <v>0</v>
      </c>
      <c r="R198" s="69"/>
      <c r="S198" s="103"/>
      <c r="T198" s="103"/>
      <c r="U198" s="103"/>
      <c r="V198" s="103"/>
      <c r="W198" s="103"/>
      <c r="X198" s="103"/>
      <c r="Y198" s="103"/>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198"/>
      <c r="BJ198" s="198"/>
      <c r="BK198" s="198"/>
      <c r="BL198" s="198"/>
      <c r="BM198" s="198"/>
      <c r="BN198" s="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idden="1" outlineLevel="2">
      <c r="A199" s="9"/>
      <c r="B199" s="9"/>
      <c r="C199" s="26"/>
      <c r="D199" s="714"/>
      <c r="E199" s="87">
        <v>9</v>
      </c>
      <c r="F199" s="27"/>
      <c r="G199" s="27"/>
      <c r="H199" s="146"/>
      <c r="I199" s="148"/>
      <c r="J199" s="148"/>
      <c r="K199" s="148"/>
      <c r="L199" s="148"/>
      <c r="M199" s="148"/>
      <c r="N199" s="148"/>
      <c r="O199" s="148"/>
      <c r="P199" s="147"/>
      <c r="Q199" s="69">
        <f>IF(A10taxstdlife="n/a","n/a",IF(Q$3&gt;(A10taxstdlife+$E199),(Input!$P$152-Input!$P$186)-SUM($P199:P199),(Input!$P$152-Input!$P$186)/A10taxstdlife))</f>
        <v>0</v>
      </c>
      <c r="R199" s="69"/>
      <c r="S199" s="103"/>
      <c r="T199" s="103"/>
      <c r="U199" s="103"/>
      <c r="V199" s="103"/>
      <c r="W199" s="103"/>
      <c r="X199" s="103"/>
      <c r="Y199" s="103"/>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20"/>
      <c r="BJ199" s="198"/>
      <c r="BK199" s="198"/>
      <c r="BL199" s="198"/>
      <c r="BM199" s="198"/>
      <c r="BN199" s="198"/>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idden="1" outlineLevel="2">
      <c r="A200" s="9"/>
      <c r="B200" s="9"/>
      <c r="C200" s="26"/>
      <c r="D200" s="714"/>
      <c r="E200" s="88">
        <v>10</v>
      </c>
      <c r="F200" s="27"/>
      <c r="G200" s="27"/>
      <c r="H200" s="146"/>
      <c r="I200" s="148"/>
      <c r="J200" s="148"/>
      <c r="K200" s="148"/>
      <c r="L200" s="148"/>
      <c r="M200" s="148"/>
      <c r="N200" s="148"/>
      <c r="O200" s="148"/>
      <c r="P200" s="148"/>
      <c r="Q200" s="147"/>
      <c r="R200" s="69"/>
      <c r="S200" s="103"/>
      <c r="T200" s="103"/>
      <c r="U200" s="103"/>
      <c r="V200" s="103"/>
      <c r="W200" s="103"/>
      <c r="X200" s="103"/>
      <c r="Y200" s="103"/>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198"/>
      <c r="BJ200" s="198"/>
      <c r="BK200" s="198"/>
      <c r="BL200" s="198"/>
      <c r="BM200" s="198"/>
      <c r="BN200" s="198"/>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idden="1" outlineLevel="1" collapsed="1">
      <c r="A201" s="9"/>
      <c r="B201" s="9"/>
      <c r="C201" s="271" t="str">
        <f>Asset10</f>
        <v>Vehicles</v>
      </c>
      <c r="D201" s="9"/>
      <c r="E201" s="9"/>
      <c r="F201" s="23"/>
      <c r="G201" s="23"/>
      <c r="H201" s="297">
        <f>-SUM(H189:H200)</f>
        <v>-0.5913261995599578</v>
      </c>
      <c r="I201" s="161">
        <f>-SUM(I189:I200)</f>
        <v>-0.58511937662451341</v>
      </c>
      <c r="J201" s="161">
        <f>-SUM(J189:J200)</f>
        <v>-0.64658588559824348</v>
      </c>
      <c r="K201" s="161">
        <f>-SUM(K189:K200)</f>
        <v>-0.62765059320152083</v>
      </c>
      <c r="L201" s="161">
        <f>-SUM(L189:L200)</f>
        <v>-0.64981131777356682</v>
      </c>
      <c r="M201" s="161">
        <f>IF(COUNT($H201:L201)&gt;=Input!$Y$7,0, -SUM(M189:M200))</f>
        <v>-0.76638615350393269</v>
      </c>
      <c r="N201" s="161">
        <f>IF(COUNT($H201:M201)&gt;=Input!$Y$7,0, -SUM(N189:N200))</f>
        <v>0</v>
      </c>
      <c r="O201" s="161">
        <f>IF(COUNT($H201:N201)&gt;=Input!$Y$7,0, -SUM(O189:O200))</f>
        <v>0</v>
      </c>
      <c r="P201" s="161">
        <f>IF(COUNT($H201:O201)&gt;=Input!$Y$7,0, -SUM(P189:P200))</f>
        <v>0</v>
      </c>
      <c r="Q201" s="161">
        <f>IF(COUNT($H201:P201)&gt;=Input!$Y$7,0, -SUM(Q189:Q200))</f>
        <v>0</v>
      </c>
      <c r="R201" s="161"/>
      <c r="S201" s="102"/>
      <c r="T201" s="102"/>
      <c r="U201" s="102"/>
      <c r="V201" s="102"/>
      <c r="W201" s="102"/>
      <c r="X201" s="102"/>
      <c r="Y201" s="102"/>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218"/>
      <c r="BH201" s="218"/>
      <c r="BI201" s="198"/>
      <c r="BJ201" s="198"/>
      <c r="BK201" s="198"/>
      <c r="BL201" s="198"/>
      <c r="BM201" s="198"/>
      <c r="BN201" s="198"/>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idden="1" outlineLevel="2">
      <c r="A202" s="9"/>
      <c r="B202" s="272" t="str">
        <f>Asset11</f>
        <v>other</v>
      </c>
      <c r="C202" s="31"/>
      <c r="D202" s="32" t="s">
        <v>66</v>
      </c>
      <c r="E202" s="31"/>
      <c r="F202" s="300"/>
      <c r="G202" s="300"/>
      <c r="H202" s="68">
        <f>IF(H$3&gt;A11taxremlife,A11taxvalue-SUM($F202:F202),IF(A11taxremlife="N/A","n/a",A11taxvalue/A11taxremlife))</f>
        <v>1.3253206194912346</v>
      </c>
      <c r="I202" s="68">
        <f>IF(I$3&gt;A11taxremlife,A11taxvalue-SUM($F202:H202),IF(A11taxremlife="N/A","n/a",A11taxvalue/A11taxremlife))</f>
        <v>1.3253206194912346</v>
      </c>
      <c r="J202" s="68">
        <f>IF(J$3&gt;A11taxremlife,A11taxvalue-SUM($F202:I202),IF(A11taxremlife="N/A","n/a",A11taxvalue/A11taxremlife))</f>
        <v>1.3253206194912346</v>
      </c>
      <c r="K202" s="68">
        <f>IF(K$3&gt;A11taxremlife,A11taxvalue-SUM($F202:J202),IF(A11taxremlife="N/A","n/a",A11taxvalue/A11taxremlife))</f>
        <v>1.3253206194912346</v>
      </c>
      <c r="L202" s="68">
        <f>IF(L$3&gt;A11taxremlife,A11taxvalue-SUM($F202:K202),IF(A11taxremlife="N/A","n/a",A11taxvalue/A11taxremlife))</f>
        <v>1.3253206194912346</v>
      </c>
      <c r="M202" s="68">
        <f>IF(M$3&gt;A11taxremlife,A11taxvalue-SUM($F202:L202),IF(A11taxremlife="N/A","n/a",A11taxvalue/A11taxremlife))</f>
        <v>1.3253206194912346</v>
      </c>
      <c r="N202" s="68">
        <f>IF(N$3&gt;A11taxremlife,A11taxvalue-SUM($F202:M202),IF(A11taxremlife="N/A","n/a",A11taxvalue/A11taxremlife))</f>
        <v>1.3253206194912346</v>
      </c>
      <c r="O202" s="68">
        <f>IF(O$3&gt;A11taxremlife,A11taxvalue-SUM($F202:N202),IF(A11taxremlife="N/A","n/a",A11taxvalue/A11taxremlife))</f>
        <v>0.27544392892462355</v>
      </c>
      <c r="P202" s="68">
        <f>IF(P$3&gt;A11taxremlife,A11taxvalue-SUM($F202:O202),IF(A11taxremlife="N/A","n/a",A11taxvalue/A11taxremlife))</f>
        <v>0</v>
      </c>
      <c r="Q202" s="68">
        <f>IF(Q$3&gt;A11taxremlife,A11taxvalue-SUM($F202:P202),IF(A11taxremlife="N/A","n/a",A11taxvalue/A11taxremlife))</f>
        <v>0</v>
      </c>
      <c r="R202" s="68"/>
      <c r="S202" s="103"/>
      <c r="T202" s="103"/>
      <c r="U202" s="103"/>
      <c r="V202" s="103"/>
      <c r="W202" s="103"/>
      <c r="X202" s="103"/>
      <c r="Y202" s="103"/>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198"/>
      <c r="BJ202" s="198"/>
      <c r="BK202" s="198"/>
      <c r="BL202" s="198"/>
      <c r="BM202" s="198"/>
      <c r="BN202" s="198"/>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6"/>
      <c r="D203" s="713" t="s">
        <v>82</v>
      </c>
      <c r="E203" s="87"/>
      <c r="F203" s="27"/>
      <c r="G203" s="27"/>
      <c r="H203" s="103"/>
      <c r="I203" s="69"/>
      <c r="J203" s="69"/>
      <c r="K203" s="69"/>
      <c r="L203" s="69"/>
      <c r="M203" s="69"/>
      <c r="N203" s="69"/>
      <c r="O203" s="69"/>
      <c r="P203" s="69"/>
      <c r="Q203" s="69"/>
      <c r="R203" s="69"/>
      <c r="S203" s="103"/>
      <c r="T203" s="103"/>
      <c r="U203" s="103"/>
      <c r="V203" s="103"/>
      <c r="W203" s="103"/>
      <c r="X203" s="103"/>
      <c r="Y203" s="103"/>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198"/>
      <c r="BJ203" s="198"/>
      <c r="BK203" s="198"/>
      <c r="BL203" s="198"/>
      <c r="BM203" s="198"/>
      <c r="BN203" s="198"/>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idden="1" outlineLevel="2">
      <c r="A204" s="9"/>
      <c r="B204" s="9"/>
      <c r="C204" s="26"/>
      <c r="D204" s="714"/>
      <c r="E204" s="87">
        <v>1</v>
      </c>
      <c r="F204" s="27"/>
      <c r="G204" s="27"/>
      <c r="H204" s="145"/>
      <c r="I204" s="69">
        <f>IF(A11taxstdlife="n/a","n/a",IF(I$3&gt;(A11taxstdlife+$E204),(Input!$H$153-Input!$H$187)-SUM($H204:H204),(Input!$H$153-Input!$H$187)/A11taxstdlife))</f>
        <v>4.0355572068561787E-2</v>
      </c>
      <c r="J204" s="69">
        <f>IF(A11taxstdlife="n/a","n/a",IF(J$3&gt;(A11taxstdlife+$E204),(Input!$H$153-Input!$H$187)-SUM($H204:I204),(Input!$H$153-Input!$H$187)/A11taxstdlife))</f>
        <v>4.0355572068561787E-2</v>
      </c>
      <c r="K204" s="69">
        <f>IF(A11taxstdlife="n/a","n/a",IF(K$3&gt;(A11taxstdlife+$E204),(Input!$H$153-Input!$H$187)-SUM($H204:J204),(Input!$H$153-Input!$H$187)/A11taxstdlife))</f>
        <v>4.0355572068561787E-2</v>
      </c>
      <c r="L204" s="69">
        <f>IF(A11taxstdlife="n/a","n/a",IF(L$3&gt;(A11taxstdlife+$E204),(Input!$H$153-Input!$H$187)-SUM($H204:K204),(Input!$H$153-Input!$H$187)/A11taxstdlife))</f>
        <v>4.0355572068561787E-2</v>
      </c>
      <c r="M204" s="69">
        <f>IF(A11taxstdlife="n/a","n/a",IF(M$3&gt;(A11taxstdlife+$E204),(Input!$H$153-Input!$H$187)-SUM($H204:L204),(Input!$H$153-Input!$H$187)/A11taxstdlife))</f>
        <v>4.0355572068561787E-2</v>
      </c>
      <c r="N204" s="69">
        <f>IF(A11taxstdlife="n/a","n/a",IF(N$3&gt;(A11taxstdlife+$E204),(Input!$H$153-Input!$H$187)-SUM($H204:M204),(Input!$H$153-Input!$H$187)/A11taxstdlife))</f>
        <v>4.0355572068561787E-2</v>
      </c>
      <c r="O204" s="69">
        <f>IF(A11taxstdlife="n/a","n/a",IF(O$3&gt;(A11taxstdlife+$E204),(Input!$H$153-Input!$H$187)-SUM($H204:N204),(Input!$H$153-Input!$H$187)/A11taxstdlife))</f>
        <v>4.0355572068561787E-2</v>
      </c>
      <c r="P204" s="69">
        <f>IF(A11taxstdlife="n/a","n/a",IF(P$3&gt;(A11taxstdlife+$E204),(Input!$H$153-Input!$H$187)-SUM($H204:O204),(Input!$H$153-Input!$H$187)/A11taxstdlife))</f>
        <v>4.0355572068561787E-2</v>
      </c>
      <c r="Q204" s="69">
        <f>IF(A11taxstdlife="n/a","n/a",IF(Q$3&gt;(A11taxstdlife+$E204),(Input!$H$153-Input!$H$187)-SUM($H204:P204),(Input!$H$153-Input!$H$187)/A11taxstdlife))</f>
        <v>4.0355572068561787E-2</v>
      </c>
      <c r="R204" s="69"/>
      <c r="S204" s="103"/>
      <c r="T204" s="103"/>
      <c r="U204" s="103"/>
      <c r="V204" s="103"/>
      <c r="W204" s="103"/>
      <c r="X204" s="103"/>
      <c r="Y204" s="103"/>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198"/>
      <c r="BJ204" s="198"/>
      <c r="BK204" s="198"/>
      <c r="BL204" s="198"/>
      <c r="BM204" s="198"/>
      <c r="BN204" s="198"/>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idden="1" outlineLevel="2">
      <c r="A205" s="9"/>
      <c r="B205" s="9"/>
      <c r="C205" s="26"/>
      <c r="D205" s="714"/>
      <c r="E205" s="87">
        <v>2</v>
      </c>
      <c r="F205" s="27"/>
      <c r="G205" s="27"/>
      <c r="H205" s="146"/>
      <c r="I205" s="147"/>
      <c r="J205" s="69">
        <f>IF(A11taxstdlife="n/a","n/a",IF(J$3&gt;(A11taxstdlife+$E205),(Input!$I$153-Input!$I$187)-SUM($I205:I205),(Input!$I$153-Input!$I$187)/A11taxstdlife))</f>
        <v>0.18720587826366797</v>
      </c>
      <c r="K205" s="69">
        <f>IF(A11taxstdlife="n/a","n/a",IF(K$3&gt;(A11taxstdlife+$E205),(Input!$I$153-Input!$I$187)-SUM($I205:J205),(Input!$I$153-Input!$I$187)/A11taxstdlife))</f>
        <v>0.18720587826366797</v>
      </c>
      <c r="L205" s="69">
        <f>IF(A11taxstdlife="n/a","n/a",IF(L$3&gt;(A11taxstdlife+$E205),(Input!$I$153-Input!$I$187)-SUM($I205:K205),(Input!$I$153-Input!$I$187)/A11taxstdlife))</f>
        <v>0.18720587826366797</v>
      </c>
      <c r="M205" s="69">
        <f>IF(A11taxstdlife="n/a","n/a",IF(M$3&gt;(A11taxstdlife+$E205),(Input!$I$153-Input!$I$187)-SUM($I205:L205),(Input!$I$153-Input!$I$187)/A11taxstdlife))</f>
        <v>0.18720587826366797</v>
      </c>
      <c r="N205" s="69">
        <f>IF(A11taxstdlife="n/a","n/a",IF(N$3&gt;(A11taxstdlife+$E205),(Input!$I$153-Input!$I$187)-SUM($I205:M205),(Input!$I$153-Input!$I$187)/A11taxstdlife))</f>
        <v>0.18720587826366797</v>
      </c>
      <c r="O205" s="69">
        <f>IF(A11taxstdlife="n/a","n/a",IF(O$3&gt;(A11taxstdlife+$E205),(Input!$I$153-Input!$I$187)-SUM($I205:N205),(Input!$I$153-Input!$I$187)/A11taxstdlife))</f>
        <v>0.18720587826366797</v>
      </c>
      <c r="P205" s="69">
        <f>IF(A11taxstdlife="n/a","n/a",IF(P$3&gt;(A11taxstdlife+$E205),(Input!$I$153-Input!$I$187)-SUM($I205:O205),(Input!$I$153-Input!$I$187)/A11taxstdlife))</f>
        <v>0.18720587826366797</v>
      </c>
      <c r="Q205" s="69">
        <f>IF(A11taxstdlife="n/a","n/a",IF(Q$3&gt;(A11taxstdlife+$E205),(Input!$I$153-Input!$I$187)-SUM($I205:P205),(Input!$I$153-Input!$I$187)/A11taxstdlife))</f>
        <v>0.18720587826366797</v>
      </c>
      <c r="R205" s="69"/>
      <c r="S205" s="103"/>
      <c r="T205" s="103"/>
      <c r="U205" s="103"/>
      <c r="V205" s="103"/>
      <c r="W205" s="103"/>
      <c r="X205" s="103"/>
      <c r="Y205" s="103"/>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198"/>
      <c r="BJ205" s="198"/>
      <c r="BK205" s="198"/>
      <c r="BL205" s="198"/>
      <c r="BM205" s="198"/>
      <c r="BN205" s="198"/>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idden="1" outlineLevel="2">
      <c r="A206" s="9"/>
      <c r="B206" s="9"/>
      <c r="C206" s="26"/>
      <c r="D206" s="714"/>
      <c r="E206" s="87">
        <v>3</v>
      </c>
      <c r="F206" s="27"/>
      <c r="G206" s="27"/>
      <c r="H206" s="146"/>
      <c r="I206" s="148"/>
      <c r="J206" s="147"/>
      <c r="K206" s="69">
        <f>IF(A11taxstdlife="n/a","n/a",IF(K$3&gt;(A11taxstdlife+$E206),(Input!$J$153-Input!$J$187)-SUM($J206:J206),(Input!$J$153-Input!$J$187)/A11taxstdlife))</f>
        <v>0.44285682786383634</v>
      </c>
      <c r="L206" s="69">
        <f>IF(A11taxstdlife="n/a","n/a",IF(L$3&gt;(A11taxstdlife+$E206),(Input!$J$153-Input!$J$187)-SUM($J206:K206),(Input!$J$153-Input!$J$187)/A11taxstdlife))</f>
        <v>0.44285682786383634</v>
      </c>
      <c r="M206" s="69">
        <f>IF(A11taxstdlife="n/a","n/a",IF(M$3&gt;(A11taxstdlife+$E206),(Input!$J$153-Input!$J$187)-SUM($J206:L206),(Input!$J$153-Input!$J$187)/A11taxstdlife))</f>
        <v>0.44285682786383634</v>
      </c>
      <c r="N206" s="69">
        <f>IF(A11taxstdlife="n/a","n/a",IF(N$3&gt;(A11taxstdlife+$E206),(Input!$J$153-Input!$J$187)-SUM($J206:M206),(Input!$J$153-Input!$J$187)/A11taxstdlife))</f>
        <v>0.44285682786383634</v>
      </c>
      <c r="O206" s="69">
        <f>IF(A11taxstdlife="n/a","n/a",IF(O$3&gt;(A11taxstdlife+$E206),(Input!$J$153-Input!$J$187)-SUM($J206:N206),(Input!$J$153-Input!$J$187)/A11taxstdlife))</f>
        <v>0.44285682786383634</v>
      </c>
      <c r="P206" s="69">
        <f>IF(A11taxstdlife="n/a","n/a",IF(P$3&gt;(A11taxstdlife+$E206),(Input!$J$153-Input!$J$187)-SUM($J206:O206),(Input!$J$153-Input!$J$187)/A11taxstdlife))</f>
        <v>0.44285682786383634</v>
      </c>
      <c r="Q206" s="69">
        <f>IF(A11taxstdlife="n/a","n/a",IF(Q$3&gt;(A11taxstdlife+$E206),(Input!$J$153-Input!$J$187)-SUM($J206:P206),(Input!$J$153-Input!$J$187)/A11taxstdlife))</f>
        <v>0.44285682786383634</v>
      </c>
      <c r="R206" s="69"/>
      <c r="S206" s="103"/>
      <c r="T206" s="103"/>
      <c r="U206" s="103"/>
      <c r="V206" s="103"/>
      <c r="W206" s="103"/>
      <c r="X206" s="103"/>
      <c r="Y206" s="103"/>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198"/>
      <c r="BJ206" s="198"/>
      <c r="BK206" s="198"/>
      <c r="BL206" s="198"/>
      <c r="BM206" s="198"/>
      <c r="BN206" s="198"/>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idden="1" outlineLevel="2">
      <c r="A207" s="9"/>
      <c r="B207" s="9"/>
      <c r="C207" s="26"/>
      <c r="D207" s="714"/>
      <c r="E207" s="87">
        <v>4</v>
      </c>
      <c r="F207" s="27"/>
      <c r="G207" s="27"/>
      <c r="H207" s="146"/>
      <c r="I207" s="148"/>
      <c r="J207" s="148"/>
      <c r="K207" s="147"/>
      <c r="L207" s="69">
        <f>IF(A11taxstdlife="n/a","n/a",IF(L$3&gt;(A11taxstdlife+$E207),(Input!$K$153-Input!$K$187)-SUM($K207:K207),(Input!$K$153-Input!$K$187)/A11taxstdlife))</f>
        <v>0.21844912304845235</v>
      </c>
      <c r="M207" s="69">
        <f>IF(A11taxstdlife="n/a","n/a",IF(M$3&gt;(A11taxstdlife+$E207),(Input!$K$153-Input!$K$187)-SUM($K207:L207),(Input!$K$153-Input!$K$187)/A11taxstdlife))</f>
        <v>0.21844912304845235</v>
      </c>
      <c r="N207" s="69">
        <f>IF(A11taxstdlife="n/a","n/a",IF(N$3&gt;(A11taxstdlife+$E207),(Input!$K$153-Input!$K$187)-SUM($K207:M207),(Input!$K$153-Input!$K$187)/A11taxstdlife))</f>
        <v>0.21844912304845235</v>
      </c>
      <c r="O207" s="69">
        <f>IF(A11taxstdlife="n/a","n/a",IF(O$3&gt;(A11taxstdlife+$E207),(Input!$K$153-Input!$K$187)-SUM($K207:N207),(Input!$K$153-Input!$K$187)/A11taxstdlife))</f>
        <v>0.21844912304845235</v>
      </c>
      <c r="P207" s="69">
        <f>IF(A11taxstdlife="n/a","n/a",IF(P$3&gt;(A11taxstdlife+$E207),(Input!$K$153-Input!$K$187)-SUM($K207:O207),(Input!$K$153-Input!$K$187)/A11taxstdlife))</f>
        <v>0.21844912304845235</v>
      </c>
      <c r="Q207" s="69">
        <f>IF(A11taxstdlife="n/a","n/a",IF(Q$3&gt;(A11taxstdlife+$E207),(Input!$K$153-Input!$K$187)-SUM($K207:P207),(Input!$K$153-Input!$K$187)/A11taxstdlife))</f>
        <v>0.21844912304845235</v>
      </c>
      <c r="R207" s="69"/>
      <c r="S207" s="103"/>
      <c r="T207" s="103"/>
      <c r="U207" s="103"/>
      <c r="V207" s="103"/>
      <c r="W207" s="103"/>
      <c r="X207" s="103"/>
      <c r="Y207" s="103"/>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198"/>
      <c r="BJ207" s="198"/>
      <c r="BK207" s="198"/>
      <c r="BL207" s="198"/>
      <c r="BM207" s="198"/>
      <c r="BN207" s="198"/>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idden="1" outlineLevel="2">
      <c r="A208" s="9"/>
      <c r="B208" s="9"/>
      <c r="C208" s="26"/>
      <c r="D208" s="714"/>
      <c r="E208" s="87">
        <v>5</v>
      </c>
      <c r="F208" s="27"/>
      <c r="G208" s="27"/>
      <c r="H208" s="146"/>
      <c r="I208" s="148"/>
      <c r="J208" s="148"/>
      <c r="K208" s="148"/>
      <c r="L208" s="147"/>
      <c r="M208" s="69">
        <f>IF(A11taxstdlife="n/a","n/a",IF(M$3&gt;(A11taxstdlife+$E208),(Input!$L$153-Input!$L$187)-SUM($L208:L208),(Input!$L$153-Input!$L$187)/A11taxstdlife))</f>
        <v>0.44830927164345641</v>
      </c>
      <c r="N208" s="69">
        <f>IF(A11taxstdlife="n/a","n/a",IF(N$3&gt;(A11taxstdlife+$E208),(Input!$L$153-Input!$L$187)-SUM($L208:M208),(Input!$L$153-Input!$L$187)/A11taxstdlife))</f>
        <v>0.44830927164345641</v>
      </c>
      <c r="O208" s="69">
        <f>IF(A11taxstdlife="n/a","n/a",IF(O$3&gt;(A11taxstdlife+$E208),(Input!$L$153-Input!$L$187)-SUM($L208:N208),(Input!$L$153-Input!$L$187)/A11taxstdlife))</f>
        <v>0.44830927164345641</v>
      </c>
      <c r="P208" s="69">
        <f>IF(A11taxstdlife="n/a","n/a",IF(P$3&gt;(A11taxstdlife+$E208),(Input!$L$153-Input!$L$187)-SUM($L208:O208),(Input!$L$153-Input!$L$187)/A11taxstdlife))</f>
        <v>0.44830927164345641</v>
      </c>
      <c r="Q208" s="69">
        <f>IF(A11taxstdlife="n/a","n/a",IF(Q$3&gt;(A11taxstdlife+$E208),(Input!$L$153-Input!$L$187)-SUM($L208:P208),(Input!$L$153-Input!$L$187)/A11taxstdlife))</f>
        <v>0.44830927164345641</v>
      </c>
      <c r="R208" s="69"/>
      <c r="S208" s="103"/>
      <c r="T208" s="103"/>
      <c r="U208" s="103"/>
      <c r="V208" s="103"/>
      <c r="W208" s="103"/>
      <c r="X208" s="103"/>
      <c r="Y208" s="103"/>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198"/>
      <c r="BJ208" s="198"/>
      <c r="BK208" s="198"/>
      <c r="BL208" s="198"/>
      <c r="BM208" s="198"/>
      <c r="BN208" s="19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idden="1" outlineLevel="2">
      <c r="A209" s="9"/>
      <c r="B209" s="9"/>
      <c r="C209" s="26"/>
      <c r="D209" s="714"/>
      <c r="E209" s="87">
        <v>6</v>
      </c>
      <c r="F209" s="27"/>
      <c r="G209" s="27"/>
      <c r="H209" s="146"/>
      <c r="I209" s="148"/>
      <c r="J209" s="148"/>
      <c r="K209" s="148"/>
      <c r="L209" s="148"/>
      <c r="M209" s="147"/>
      <c r="N209" s="69">
        <f>IF(A11taxstdlife="n/a","n/a",IF(N$3&gt;(A11taxstdlife+$E209),(Input!$M$153-Input!$M$187)-SUM($M209:M209),(Input!$M$153-Input!$M$187)/A11taxstdlife))</f>
        <v>0.15792202610207517</v>
      </c>
      <c r="O209" s="69">
        <f>IF(A11taxstdlife="n/a","n/a",IF(O$3&gt;(A11taxstdlife+$E209),(Input!$M$153-Input!$M$187)-SUM($M209:N209),(Input!$M$153-Input!$M$187)/A11taxstdlife))</f>
        <v>0.15792202610207517</v>
      </c>
      <c r="P209" s="69">
        <f>IF(A11taxstdlife="n/a","n/a",IF(P$3&gt;(A11taxstdlife+$E209),(Input!$M$153-Input!$M$187)-SUM($M209:O209),(Input!$M$153-Input!$M$187)/A11taxstdlife))</f>
        <v>0.15792202610207517</v>
      </c>
      <c r="Q209" s="69">
        <f>IF(A11taxstdlife="n/a","n/a",IF(Q$3&gt;(A11taxstdlife+$E209),(Input!$M$153-Input!$M$187)-SUM($M209:P209),(Input!$M$153-Input!$M$187)/A11taxstdlife))</f>
        <v>0.15792202610207517</v>
      </c>
      <c r="R209" s="69"/>
      <c r="S209" s="103"/>
      <c r="T209" s="103"/>
      <c r="U209" s="103"/>
      <c r="V209" s="103"/>
      <c r="W209" s="103"/>
      <c r="X209" s="103"/>
      <c r="Y209" s="103"/>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198"/>
      <c r="BJ209" s="198"/>
      <c r="BK209" s="198"/>
      <c r="BL209" s="198"/>
      <c r="BM209" s="198"/>
      <c r="BN209" s="198"/>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idden="1" outlineLevel="2">
      <c r="A210" s="9"/>
      <c r="B210" s="9"/>
      <c r="C210" s="26"/>
      <c r="D210" s="714"/>
      <c r="E210" s="87">
        <v>7</v>
      </c>
      <c r="F210" s="27"/>
      <c r="G210" s="27"/>
      <c r="H210" s="146"/>
      <c r="I210" s="148"/>
      <c r="J210" s="148"/>
      <c r="K210" s="148"/>
      <c r="L210" s="148"/>
      <c r="M210" s="148"/>
      <c r="N210" s="147"/>
      <c r="O210" s="69">
        <f>IF(A11taxstdlife="n/a","n/a",IF(O$3&gt;(A11taxstdlife+$E210),(Input!$N$153-Input!$N$187)-SUM($N210:N210),(Input!$N$153-Input!$N$187)/A11taxstdlife))</f>
        <v>0</v>
      </c>
      <c r="P210" s="69">
        <f>IF(A11taxstdlife="n/a","n/a",IF(P$3&gt;(A11taxstdlife+$E210),(Input!$N$153-Input!$N$187)-SUM($N210:O210),(Input!$N$153-Input!$N$187)/A11taxstdlife))</f>
        <v>0</v>
      </c>
      <c r="Q210" s="69">
        <f>IF(A11taxstdlife="n/a","n/a",IF(Q$3&gt;(A11taxstdlife+$E210),(Input!$N$153-Input!$N$187)-SUM($N210:P210),(Input!$N$153-Input!$N$187)/A11taxstdlife))</f>
        <v>0</v>
      </c>
      <c r="R210" s="69"/>
      <c r="S210" s="103"/>
      <c r="T210" s="103"/>
      <c r="U210" s="103"/>
      <c r="V210" s="103"/>
      <c r="W210" s="103"/>
      <c r="X210" s="103"/>
      <c r="Y210" s="103"/>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198"/>
      <c r="BJ210" s="198"/>
      <c r="BK210" s="198"/>
      <c r="BL210" s="198"/>
      <c r="BM210" s="198"/>
      <c r="BN210" s="198"/>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idden="1" outlineLevel="2">
      <c r="A211" s="9"/>
      <c r="B211" s="9"/>
      <c r="C211" s="26"/>
      <c r="D211" s="714"/>
      <c r="E211" s="87">
        <v>8</v>
      </c>
      <c r="F211" s="27"/>
      <c r="G211" s="27"/>
      <c r="H211" s="146"/>
      <c r="I211" s="148"/>
      <c r="J211" s="148"/>
      <c r="K211" s="148"/>
      <c r="L211" s="148"/>
      <c r="M211" s="148"/>
      <c r="N211" s="148"/>
      <c r="O211" s="147"/>
      <c r="P211" s="69">
        <f>IF(A11taxstdlife="n/a","n/a",IF(P$3&gt;(A11taxstdlife+$E211),(Input!$O$153-Input!$O$187)-SUM($O211:O211),(Input!$O$153-Input!$O$187)/A11taxstdlife))</f>
        <v>0</v>
      </c>
      <c r="Q211" s="69">
        <f>IF(A11taxstdlife="n/a","n/a",IF(Q$3&gt;(A11taxstdlife+$E211),(Input!$O$153-Input!$O$187)-SUM($O211:P211),(Input!$O$153-Input!$O$187)/A11taxstdlife))</f>
        <v>0</v>
      </c>
      <c r="R211" s="69"/>
      <c r="S211" s="103"/>
      <c r="T211" s="103"/>
      <c r="U211" s="103"/>
      <c r="V211" s="103"/>
      <c r="W211" s="103"/>
      <c r="X211" s="103"/>
      <c r="Y211" s="103"/>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198"/>
      <c r="BJ211" s="198"/>
      <c r="BK211" s="198"/>
      <c r="BL211" s="198"/>
      <c r="BM211" s="198"/>
      <c r="BN211" s="198"/>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idden="1" outlineLevel="2">
      <c r="A212" s="9"/>
      <c r="B212" s="9"/>
      <c r="C212" s="26"/>
      <c r="D212" s="714"/>
      <c r="E212" s="87">
        <v>9</v>
      </c>
      <c r="F212" s="27"/>
      <c r="G212" s="27"/>
      <c r="H212" s="146"/>
      <c r="I212" s="148"/>
      <c r="J212" s="148"/>
      <c r="K212" s="148"/>
      <c r="L212" s="148"/>
      <c r="M212" s="148"/>
      <c r="N212" s="148"/>
      <c r="O212" s="148"/>
      <c r="P212" s="147"/>
      <c r="Q212" s="69">
        <f>IF(A11taxstdlife="n/a","n/a",IF(Q$3&gt;(A11taxstdlife+$E212),(Input!$P$153-Input!$P$187)-SUM($P212:P212),(Input!$P$153-Input!$P$187)/A11taxstdlife))</f>
        <v>0</v>
      </c>
      <c r="R212" s="69"/>
      <c r="S212" s="103"/>
      <c r="T212" s="103"/>
      <c r="U212" s="103"/>
      <c r="V212" s="103"/>
      <c r="W212" s="103"/>
      <c r="X212" s="103"/>
      <c r="Y212" s="103"/>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198"/>
      <c r="BJ212" s="198"/>
      <c r="BK212" s="198"/>
      <c r="BL212" s="198"/>
      <c r="BM212" s="198"/>
      <c r="BN212" s="198"/>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idden="1" outlineLevel="2">
      <c r="A213" s="9"/>
      <c r="B213" s="9"/>
      <c r="C213" s="26"/>
      <c r="D213" s="714"/>
      <c r="E213" s="88">
        <v>10</v>
      </c>
      <c r="F213" s="27"/>
      <c r="G213" s="27"/>
      <c r="H213" s="146"/>
      <c r="I213" s="148"/>
      <c r="J213" s="148"/>
      <c r="K213" s="148"/>
      <c r="L213" s="148"/>
      <c r="M213" s="148"/>
      <c r="N213" s="148"/>
      <c r="O213" s="148"/>
      <c r="P213" s="148"/>
      <c r="Q213" s="147"/>
      <c r="R213" s="69"/>
      <c r="S213" s="103"/>
      <c r="T213" s="103"/>
      <c r="U213" s="103"/>
      <c r="V213" s="103"/>
      <c r="W213" s="103"/>
      <c r="X213" s="103"/>
      <c r="Y213" s="103"/>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198"/>
      <c r="BJ213" s="198"/>
      <c r="BK213" s="198"/>
      <c r="BL213" s="198"/>
      <c r="BM213" s="198"/>
      <c r="BN213" s="198"/>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idden="1" outlineLevel="1" collapsed="1">
      <c r="A214" s="9"/>
      <c r="B214" s="9"/>
      <c r="C214" s="271" t="str">
        <f>Asset11</f>
        <v>other</v>
      </c>
      <c r="D214" s="9"/>
      <c r="E214" s="9"/>
      <c r="F214" s="23"/>
      <c r="G214" s="23"/>
      <c r="H214" s="297">
        <f>-SUM(H202:H213)</f>
        <v>-1.3253206194912346</v>
      </c>
      <c r="I214" s="161">
        <f>-SUM(I202:I213)</f>
        <v>-1.3656761915597964</v>
      </c>
      <c r="J214" s="161">
        <f>-SUM(J202:J213)</f>
        <v>-1.5528820698234642</v>
      </c>
      <c r="K214" s="161">
        <f>-SUM(K202:K213)</f>
        <v>-1.9957388976873005</v>
      </c>
      <c r="L214" s="161">
        <f>-SUM(L202:L213)</f>
        <v>-2.2141880207357527</v>
      </c>
      <c r="M214" s="161">
        <f>IF(COUNT($H214:L214)&gt;=Input!$Y$7,0, -SUM(M202:M213))</f>
        <v>-2.662497292379209</v>
      </c>
      <c r="N214" s="161">
        <f>IF(COUNT($H214:M214)&gt;=Input!$Y$7,0, -SUM(N202:N213))</f>
        <v>0</v>
      </c>
      <c r="O214" s="161">
        <f>IF(COUNT($H214:N214)&gt;=Input!$Y$7,0, -SUM(O202:O213))</f>
        <v>0</v>
      </c>
      <c r="P214" s="161">
        <f>IF(COUNT($H214:O214)&gt;=Input!$Y$7,0, -SUM(P202:P213))</f>
        <v>0</v>
      </c>
      <c r="Q214" s="161">
        <f>IF(COUNT($H214:P214)&gt;=Input!$Y$7,0, -SUM(Q202:Q213))</f>
        <v>0</v>
      </c>
      <c r="R214" s="161"/>
      <c r="S214" s="102"/>
      <c r="T214" s="102"/>
      <c r="U214" s="102"/>
      <c r="V214" s="102"/>
      <c r="W214" s="102"/>
      <c r="X214" s="102"/>
      <c r="Y214" s="102"/>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218"/>
      <c r="BE214" s="218"/>
      <c r="BF214" s="218"/>
      <c r="BG214" s="218"/>
      <c r="BH214" s="218"/>
      <c r="BI214" s="198"/>
      <c r="BJ214" s="198"/>
      <c r="BK214" s="198"/>
      <c r="BL214" s="198"/>
      <c r="BM214" s="198"/>
      <c r="BN214" s="198"/>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idden="1" outlineLevel="2">
      <c r="A215" s="9"/>
      <c r="B215" s="272" t="str">
        <f>Asset12</f>
        <v>premises</v>
      </c>
      <c r="C215" s="31"/>
      <c r="D215" s="32" t="s">
        <v>66</v>
      </c>
      <c r="E215" s="31"/>
      <c r="F215" s="300"/>
      <c r="G215" s="300"/>
      <c r="H215" s="68">
        <f>IF(H$3&gt;A12taxremlife,A12taxvalue-SUM($F215:F215),IF(A12taxremlife="N/A","n/a",A12taxvalue/A12taxremlife))</f>
        <v>1.0008845958646593</v>
      </c>
      <c r="I215" s="68">
        <f>IF(I$3&gt;A12taxremlife,A12taxvalue-SUM($F215:H215),IF(A12taxremlife="N/A","n/a",A12taxvalue/A12taxremlife))</f>
        <v>1.0008845958646593</v>
      </c>
      <c r="J215" s="68">
        <f>IF(J$3&gt;A12taxremlife,A12taxvalue-SUM($F215:I215),IF(A12taxremlife="N/A","n/a",A12taxvalue/A12taxremlife))</f>
        <v>1.0008845958646593</v>
      </c>
      <c r="K215" s="68">
        <f>IF(K$3&gt;A12taxremlife,A12taxvalue-SUM($F215:J215),IF(A12taxremlife="N/A","n/a",A12taxvalue/A12taxremlife))</f>
        <v>1.0008845958646593</v>
      </c>
      <c r="L215" s="68">
        <f>IF(L$3&gt;A12taxremlife,A12taxvalue-SUM($F215:K215),IF(A12taxremlife="N/A","n/a",A12taxvalue/A12taxremlife))</f>
        <v>1.0008845958646593</v>
      </c>
      <c r="M215" s="68">
        <f>IF(M$3&gt;A12taxremlife,A12taxvalue-SUM($F215:L215),IF(A12taxremlife="N/A","n/a",A12taxvalue/A12taxremlife))</f>
        <v>1.0008845958646593</v>
      </c>
      <c r="N215" s="68">
        <f>IF(N$3&gt;A12taxremlife,A12taxvalue-SUM($F215:M215),IF(A12taxremlife="N/A","n/a",A12taxvalue/A12taxremlife))</f>
        <v>0.59180193909572321</v>
      </c>
      <c r="O215" s="68">
        <f>IF(O$3&gt;A12taxremlife,A12taxvalue-SUM($F215:N215),IF(A12taxremlife="N/A","n/a",A12taxvalue/A12taxremlife))</f>
        <v>0</v>
      </c>
      <c r="P215" s="68">
        <f>IF(P$3&gt;A12taxremlife,A12taxvalue-SUM($F215:O215),IF(A12taxremlife="N/A","n/a",A12taxvalue/A12taxremlife))</f>
        <v>0</v>
      </c>
      <c r="Q215" s="68">
        <f>IF(Q$3&gt;A12taxremlife,A12taxvalue-SUM($F215:P215),IF(A12taxremlife="N/A","n/a",A12taxvalue/A12taxremlife))</f>
        <v>0</v>
      </c>
      <c r="R215" s="68"/>
      <c r="S215" s="103"/>
      <c r="T215" s="103"/>
      <c r="U215" s="103"/>
      <c r="V215" s="103"/>
      <c r="W215" s="103"/>
      <c r="X215" s="103"/>
      <c r="Y215" s="103"/>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198"/>
      <c r="BJ215" s="198"/>
      <c r="BK215" s="198"/>
      <c r="BL215" s="198"/>
      <c r="BM215" s="198"/>
      <c r="BN215" s="198"/>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6"/>
      <c r="D216" s="713" t="s">
        <v>82</v>
      </c>
      <c r="E216" s="87"/>
      <c r="F216" s="27"/>
      <c r="G216" s="27"/>
      <c r="H216" s="103"/>
      <c r="I216" s="69"/>
      <c r="J216" s="69"/>
      <c r="K216" s="69"/>
      <c r="L216" s="69"/>
      <c r="M216" s="69"/>
      <c r="N216" s="69"/>
      <c r="O216" s="69"/>
      <c r="P216" s="69"/>
      <c r="Q216" s="69"/>
      <c r="R216" s="69"/>
      <c r="S216" s="103"/>
      <c r="T216" s="103"/>
      <c r="U216" s="103"/>
      <c r="V216" s="103"/>
      <c r="W216" s="103"/>
      <c r="X216" s="103"/>
      <c r="Y216" s="103"/>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198"/>
      <c r="BJ216" s="198"/>
      <c r="BK216" s="198"/>
      <c r="BL216" s="198"/>
      <c r="BM216" s="198"/>
      <c r="BN216" s="198"/>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idden="1" outlineLevel="2">
      <c r="A217" s="9"/>
      <c r="B217" s="9"/>
      <c r="C217" s="26"/>
      <c r="D217" s="714"/>
      <c r="E217" s="87">
        <v>1</v>
      </c>
      <c r="F217" s="27"/>
      <c r="G217" s="27"/>
      <c r="H217" s="145"/>
      <c r="I217" s="69">
        <f>IF(A12taxstdlife="n/a","n/a",IF(I$3&gt;(A12taxstdlife+$E217),(Input!$H$154-Input!$H$188)-SUM($H217:H217),(Input!$H$154-Input!$H$188)/A12taxstdlife))</f>
        <v>-1.0032092581643288E-3</v>
      </c>
      <c r="J217" s="69">
        <f>IF(A12taxstdlife="n/a","n/a",IF(J$3&gt;(A12taxstdlife+$E217),(Input!$H$154-Input!$H$188)-SUM($H217:I217),(Input!$H$154-Input!$H$188)/A12taxstdlife))</f>
        <v>-1.0032092581643288E-3</v>
      </c>
      <c r="K217" s="69">
        <f>IF(A12taxstdlife="n/a","n/a",IF(K$3&gt;(A12taxstdlife+$E217),(Input!$H$154-Input!$H$188)-SUM($H217:J217),(Input!$H$154-Input!$H$188)/A12taxstdlife))</f>
        <v>-1.0032092581643288E-3</v>
      </c>
      <c r="L217" s="69">
        <f>IF(A12taxstdlife="n/a","n/a",IF(L$3&gt;(A12taxstdlife+$E217),(Input!$H$154-Input!$H$188)-SUM($H217:K217),(Input!$H$154-Input!$H$188)/A12taxstdlife))</f>
        <v>-1.0032092581643288E-3</v>
      </c>
      <c r="M217" s="69">
        <f>IF(A12taxstdlife="n/a","n/a",IF(M$3&gt;(A12taxstdlife+$E217),(Input!$H$154-Input!$H$188)-SUM($H217:L217),(Input!$H$154-Input!$H$188)/A12taxstdlife))</f>
        <v>-1.0032092581643288E-3</v>
      </c>
      <c r="N217" s="69">
        <f>IF(A12taxstdlife="n/a","n/a",IF(N$3&gt;(A12taxstdlife+$E217),(Input!$H$154-Input!$H$188)-SUM($H217:M217),(Input!$H$154-Input!$H$188)/A12taxstdlife))</f>
        <v>-1.0032092581643288E-3</v>
      </c>
      <c r="O217" s="69">
        <f>IF(A12taxstdlife="n/a","n/a",IF(O$3&gt;(A12taxstdlife+$E217),(Input!$H$154-Input!$H$188)-SUM($H217:N217),(Input!$H$154-Input!$H$188)/A12taxstdlife))</f>
        <v>-1.0032092581643288E-3</v>
      </c>
      <c r="P217" s="69">
        <f>IF(A12taxstdlife="n/a","n/a",IF(P$3&gt;(A12taxstdlife+$E217),(Input!$H$154-Input!$H$188)-SUM($H217:O217),(Input!$H$154-Input!$H$188)/A12taxstdlife))</f>
        <v>-1.0032092581643288E-3</v>
      </c>
      <c r="Q217" s="69">
        <f>IF(A12taxstdlife="n/a","n/a",IF(Q$3&gt;(A12taxstdlife+$E217),(Input!$H$154-Input!$H$188)-SUM($H217:P217),(Input!$H$154-Input!$H$188)/A12taxstdlife))</f>
        <v>-1.0032092581643288E-3</v>
      </c>
      <c r="R217" s="69"/>
      <c r="S217" s="103"/>
      <c r="T217" s="103"/>
      <c r="U217" s="103"/>
      <c r="V217" s="103"/>
      <c r="W217" s="103"/>
      <c r="X217" s="103"/>
      <c r="Y217" s="103"/>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198"/>
      <c r="BJ217" s="198"/>
      <c r="BK217" s="198"/>
      <c r="BL217" s="198"/>
      <c r="BM217" s="198"/>
      <c r="BN217" s="198"/>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idden="1" outlineLevel="2">
      <c r="A218" s="9"/>
      <c r="B218" s="9"/>
      <c r="C218" s="26"/>
      <c r="D218" s="714"/>
      <c r="E218" s="87">
        <v>2</v>
      </c>
      <c r="F218" s="27"/>
      <c r="G218" s="27"/>
      <c r="H218" s="146"/>
      <c r="I218" s="147"/>
      <c r="J218" s="69">
        <f>IF(A12taxstdlife="n/a","n/a",IF(J$3&gt;(A12taxstdlife+$E218),(Input!$I$154-Input!$I$188)-SUM($I218:I218),(Input!$I$154-Input!$I$188)/A12taxstdlife))</f>
        <v>1.7520031216892114E-2</v>
      </c>
      <c r="K218" s="69">
        <f>IF(A12taxstdlife="n/a","n/a",IF(K$3&gt;(A12taxstdlife+$E218),(Input!$I$154-Input!$I$188)-SUM($I218:J218),(Input!$I$154-Input!$I$188)/A12taxstdlife))</f>
        <v>1.7520031216892114E-2</v>
      </c>
      <c r="L218" s="69">
        <f>IF(A12taxstdlife="n/a","n/a",IF(L$3&gt;(A12taxstdlife+$E218),(Input!$I$154-Input!$I$188)-SUM($I218:K218),(Input!$I$154-Input!$I$188)/A12taxstdlife))</f>
        <v>1.7520031216892114E-2</v>
      </c>
      <c r="M218" s="69">
        <f>IF(A12taxstdlife="n/a","n/a",IF(M$3&gt;(A12taxstdlife+$E218),(Input!$I$154-Input!$I$188)-SUM($I218:L218),(Input!$I$154-Input!$I$188)/A12taxstdlife))</f>
        <v>1.7520031216892114E-2</v>
      </c>
      <c r="N218" s="69">
        <f>IF(A12taxstdlife="n/a","n/a",IF(N$3&gt;(A12taxstdlife+$E218),(Input!$I$154-Input!$I$188)-SUM($I218:M218),(Input!$I$154-Input!$I$188)/A12taxstdlife))</f>
        <v>1.7520031216892114E-2</v>
      </c>
      <c r="O218" s="69">
        <f>IF(A12taxstdlife="n/a","n/a",IF(O$3&gt;(A12taxstdlife+$E218),(Input!$I$154-Input!$I$188)-SUM($I218:N218),(Input!$I$154-Input!$I$188)/A12taxstdlife))</f>
        <v>1.7520031216892114E-2</v>
      </c>
      <c r="P218" s="69">
        <f>IF(A12taxstdlife="n/a","n/a",IF(P$3&gt;(A12taxstdlife+$E218),(Input!$I$154-Input!$I$188)-SUM($I218:O218),(Input!$I$154-Input!$I$188)/A12taxstdlife))</f>
        <v>1.7520031216892114E-2</v>
      </c>
      <c r="Q218" s="69">
        <f>IF(A12taxstdlife="n/a","n/a",IF(Q$3&gt;(A12taxstdlife+$E218),(Input!$I$154-Input!$I$188)-SUM($I218:P218),(Input!$I$154-Input!$I$188)/A12taxstdlife))</f>
        <v>1.7520031216892114E-2</v>
      </c>
      <c r="R218" s="69"/>
      <c r="S218" s="103"/>
      <c r="T218" s="103"/>
      <c r="U218" s="103"/>
      <c r="V218" s="103"/>
      <c r="W218" s="103"/>
      <c r="X218" s="103"/>
      <c r="Y218" s="103"/>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198"/>
      <c r="BJ218" s="198"/>
      <c r="BK218" s="198"/>
      <c r="BL218" s="198"/>
      <c r="BM218" s="198"/>
      <c r="BN218" s="19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idden="1" outlineLevel="2">
      <c r="A219" s="9"/>
      <c r="B219" s="9"/>
      <c r="C219" s="26"/>
      <c r="D219" s="714"/>
      <c r="E219" s="87">
        <v>3</v>
      </c>
      <c r="F219" s="27"/>
      <c r="G219" s="27"/>
      <c r="H219" s="146"/>
      <c r="I219" s="148"/>
      <c r="J219" s="147"/>
      <c r="K219" s="69">
        <f>IF(A12taxstdlife="n/a","n/a",IF(K$3&gt;(A12taxstdlife+$E219),(Input!$J$154-Input!$J$188)-SUM($J219:J219),(Input!$J$154-Input!$J$188)/A12taxstdlife))</f>
        <v>4.1491013015639185E-3</v>
      </c>
      <c r="L219" s="69">
        <f>IF(A12taxstdlife="n/a","n/a",IF(L$3&gt;(A12taxstdlife+$E219),(Input!$J$154-Input!$J$188)-SUM($J219:K219),(Input!$J$154-Input!$J$188)/A12taxstdlife))</f>
        <v>4.1491013015639185E-3</v>
      </c>
      <c r="M219" s="69">
        <f>IF(A12taxstdlife="n/a","n/a",IF(M$3&gt;(A12taxstdlife+$E219),(Input!$J$154-Input!$J$188)-SUM($J219:L219),(Input!$J$154-Input!$J$188)/A12taxstdlife))</f>
        <v>4.1491013015639185E-3</v>
      </c>
      <c r="N219" s="69">
        <f>IF(A12taxstdlife="n/a","n/a",IF(N$3&gt;(A12taxstdlife+$E219),(Input!$J$154-Input!$J$188)-SUM($J219:M219),(Input!$J$154-Input!$J$188)/A12taxstdlife))</f>
        <v>4.1491013015639185E-3</v>
      </c>
      <c r="O219" s="69">
        <f>IF(A12taxstdlife="n/a","n/a",IF(O$3&gt;(A12taxstdlife+$E219),(Input!$J$154-Input!$J$188)-SUM($J219:N219),(Input!$J$154-Input!$J$188)/A12taxstdlife))</f>
        <v>4.1491013015639185E-3</v>
      </c>
      <c r="P219" s="69">
        <f>IF(A12taxstdlife="n/a","n/a",IF(P$3&gt;(A12taxstdlife+$E219),(Input!$J$154-Input!$J$188)-SUM($J219:O219),(Input!$J$154-Input!$J$188)/A12taxstdlife))</f>
        <v>4.1491013015639185E-3</v>
      </c>
      <c r="Q219" s="69">
        <f>IF(A12taxstdlife="n/a","n/a",IF(Q$3&gt;(A12taxstdlife+$E219),(Input!$J$154-Input!$J$188)-SUM($J219:P219),(Input!$J$154-Input!$J$188)/A12taxstdlife))</f>
        <v>4.1491013015639185E-3</v>
      </c>
      <c r="R219" s="69"/>
      <c r="S219" s="103"/>
      <c r="T219" s="103"/>
      <c r="U219" s="103"/>
      <c r="V219" s="103"/>
      <c r="W219" s="103"/>
      <c r="X219" s="103"/>
      <c r="Y219" s="103"/>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198"/>
      <c r="BJ219" s="198"/>
      <c r="BK219" s="198"/>
      <c r="BL219" s="198"/>
      <c r="BM219" s="198"/>
      <c r="BN219" s="198"/>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idden="1" outlineLevel="2">
      <c r="A220" s="9"/>
      <c r="B220" s="9"/>
      <c r="C220" s="26"/>
      <c r="D220" s="714"/>
      <c r="E220" s="87">
        <v>4</v>
      </c>
      <c r="F220" s="27"/>
      <c r="G220" s="27"/>
      <c r="H220" s="146"/>
      <c r="I220" s="148"/>
      <c r="J220" s="148"/>
      <c r="K220" s="147"/>
      <c r="L220" s="69">
        <f>IF(A12taxstdlife="n/a","n/a",IF(L$3&gt;(A12taxstdlife+$E220),(Input!$K$154-Input!$K$188)-SUM($K220:K220),(Input!$K$154-Input!$K$188)/A12taxstdlife))</f>
        <v>6.9276497017613905E-3</v>
      </c>
      <c r="M220" s="69">
        <f>IF(A12taxstdlife="n/a","n/a",IF(M$3&gt;(A12taxstdlife+$E220),(Input!$K$154-Input!$K$188)-SUM($K220:L220),(Input!$K$154-Input!$K$188)/A12taxstdlife))</f>
        <v>6.9276497017613905E-3</v>
      </c>
      <c r="N220" s="69">
        <f>IF(A12taxstdlife="n/a","n/a",IF(N$3&gt;(A12taxstdlife+$E220),(Input!$K$154-Input!$K$188)-SUM($K220:M220),(Input!$K$154-Input!$K$188)/A12taxstdlife))</f>
        <v>6.9276497017613905E-3</v>
      </c>
      <c r="O220" s="69">
        <f>IF(A12taxstdlife="n/a","n/a",IF(O$3&gt;(A12taxstdlife+$E220),(Input!$K$154-Input!$K$188)-SUM($K220:N220),(Input!$K$154-Input!$K$188)/A12taxstdlife))</f>
        <v>6.9276497017613905E-3</v>
      </c>
      <c r="P220" s="69">
        <f>IF(A12taxstdlife="n/a","n/a",IF(P$3&gt;(A12taxstdlife+$E220),(Input!$K$154-Input!$K$188)-SUM($K220:O220),(Input!$K$154-Input!$K$188)/A12taxstdlife))</f>
        <v>6.9276497017613905E-3</v>
      </c>
      <c r="Q220" s="69">
        <f>IF(A12taxstdlife="n/a","n/a",IF(Q$3&gt;(A12taxstdlife+$E220),(Input!$K$154-Input!$K$188)-SUM($K220:P220),(Input!$K$154-Input!$K$188)/A12taxstdlife))</f>
        <v>6.9276497017613905E-3</v>
      </c>
      <c r="R220" s="69"/>
      <c r="S220" s="103"/>
      <c r="T220" s="103"/>
      <c r="U220" s="103"/>
      <c r="V220" s="103"/>
      <c r="W220" s="103"/>
      <c r="X220" s="103"/>
      <c r="Y220" s="103"/>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198"/>
      <c r="BJ220" s="198"/>
      <c r="BK220" s="198"/>
      <c r="BL220" s="198"/>
      <c r="BM220" s="198"/>
      <c r="BN220" s="198"/>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idden="1" outlineLevel="2">
      <c r="A221" s="9"/>
      <c r="B221" s="9"/>
      <c r="C221" s="26"/>
      <c r="D221" s="714"/>
      <c r="E221" s="87">
        <v>5</v>
      </c>
      <c r="F221" s="27"/>
      <c r="G221" s="27"/>
      <c r="H221" s="146"/>
      <c r="I221" s="148"/>
      <c r="J221" s="148"/>
      <c r="K221" s="148"/>
      <c r="L221" s="147"/>
      <c r="M221" s="69">
        <f>IF(A12taxstdlife="n/a","n/a",IF(M$3&gt;(A12taxstdlife+$E221),(Input!$L$154-Input!$L$188)-SUM($L221:L221),(Input!$L$154-Input!$L$188)/A12taxstdlife))</f>
        <v>3.1863262396415654E-3</v>
      </c>
      <c r="N221" s="69">
        <f>IF(A12taxstdlife="n/a","n/a",IF(N$3&gt;(A12taxstdlife+$E221),(Input!$L$154-Input!$L$188)-SUM($L221:M221),(Input!$L$154-Input!$L$188)/A12taxstdlife))</f>
        <v>3.1863262396415654E-3</v>
      </c>
      <c r="O221" s="69">
        <f>IF(A12taxstdlife="n/a","n/a",IF(O$3&gt;(A12taxstdlife+$E221),(Input!$L$154-Input!$L$188)-SUM($L221:N221),(Input!$L$154-Input!$L$188)/A12taxstdlife))</f>
        <v>3.1863262396415654E-3</v>
      </c>
      <c r="P221" s="69">
        <f>IF(A12taxstdlife="n/a","n/a",IF(P$3&gt;(A12taxstdlife+$E221),(Input!$L$154-Input!$L$188)-SUM($L221:O221),(Input!$L$154-Input!$L$188)/A12taxstdlife))</f>
        <v>3.1863262396415654E-3</v>
      </c>
      <c r="Q221" s="69">
        <f>IF(A12taxstdlife="n/a","n/a",IF(Q$3&gt;(A12taxstdlife+$E221),(Input!$L$154-Input!$L$188)-SUM($L221:P221),(Input!$L$154-Input!$L$188)/A12taxstdlife))</f>
        <v>3.1863262396415654E-3</v>
      </c>
      <c r="R221" s="69"/>
      <c r="S221" s="103"/>
      <c r="T221" s="103"/>
      <c r="U221" s="103"/>
      <c r="V221" s="103"/>
      <c r="W221" s="103"/>
      <c r="X221" s="103"/>
      <c r="Y221" s="103"/>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198"/>
      <c r="BJ221" s="198"/>
      <c r="BK221" s="198"/>
      <c r="BL221" s="198"/>
      <c r="BM221" s="198"/>
      <c r="BN221" s="198"/>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idden="1" outlineLevel="2">
      <c r="A222" s="9"/>
      <c r="B222" s="9"/>
      <c r="C222" s="26"/>
      <c r="D222" s="714"/>
      <c r="E222" s="87">
        <v>6</v>
      </c>
      <c r="F222" s="27"/>
      <c r="G222" s="27"/>
      <c r="H222" s="146"/>
      <c r="I222" s="148"/>
      <c r="J222" s="148"/>
      <c r="K222" s="148"/>
      <c r="L222" s="148"/>
      <c r="M222" s="147"/>
      <c r="N222" s="69">
        <f>IF(A12taxstdlife="n/a","n/a",IF(N$3&gt;(A12taxstdlife+$E222),(Input!$M$154-Input!$M$188)-SUM($M222:M222),(Input!$M$154-Input!$M$188)/A12taxstdlife))</f>
        <v>1.0413070119557258E-2</v>
      </c>
      <c r="O222" s="69">
        <f>IF(A12taxstdlife="n/a","n/a",IF(O$3&gt;(A12taxstdlife+$E222),(Input!$M$154-Input!$M$188)-SUM($M222:N222),(Input!$M$154-Input!$M$188)/A12taxstdlife))</f>
        <v>1.0413070119557258E-2</v>
      </c>
      <c r="P222" s="69">
        <f>IF(A12taxstdlife="n/a","n/a",IF(P$3&gt;(A12taxstdlife+$E222),(Input!$M$154-Input!$M$188)-SUM($M222:O222),(Input!$M$154-Input!$M$188)/A12taxstdlife))</f>
        <v>1.0413070119557258E-2</v>
      </c>
      <c r="Q222" s="69">
        <f>IF(A12taxstdlife="n/a","n/a",IF(Q$3&gt;(A12taxstdlife+$E222),(Input!$M$154-Input!$M$188)-SUM($M222:P222),(Input!$M$154-Input!$M$188)/A12taxstdlife))</f>
        <v>1.0413070119557258E-2</v>
      </c>
      <c r="R222" s="69"/>
      <c r="S222" s="103"/>
      <c r="T222" s="103"/>
      <c r="U222" s="103"/>
      <c r="V222" s="103"/>
      <c r="W222" s="103"/>
      <c r="X222" s="103"/>
      <c r="Y222" s="103"/>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198"/>
      <c r="BJ222" s="198"/>
      <c r="BK222" s="198"/>
      <c r="BL222" s="198"/>
      <c r="BM222" s="198"/>
      <c r="BN222" s="198"/>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idden="1" outlineLevel="2">
      <c r="A223" s="9"/>
      <c r="B223" s="9"/>
      <c r="C223" s="26"/>
      <c r="D223" s="714"/>
      <c r="E223" s="87">
        <v>7</v>
      </c>
      <c r="F223" s="27"/>
      <c r="G223" s="27"/>
      <c r="H223" s="146"/>
      <c r="I223" s="148"/>
      <c r="J223" s="148"/>
      <c r="K223" s="148"/>
      <c r="L223" s="148"/>
      <c r="M223" s="148"/>
      <c r="N223" s="147"/>
      <c r="O223" s="69">
        <f>IF(A12taxstdlife="n/a","n/a",IF(O$3&gt;(A12taxstdlife+$E223),(Input!$N$154-Input!$N$188)-SUM($N223:N223),(Input!$N$154-Input!$N$188)/A12taxstdlife))</f>
        <v>0</v>
      </c>
      <c r="P223" s="69">
        <f>IF(A12taxstdlife="n/a","n/a",IF(P$3&gt;(A12taxstdlife+$E223),(Input!$N$154-Input!$N$188)-SUM($N223:O223),(Input!$N$154-Input!$N$188)/A12taxstdlife))</f>
        <v>0</v>
      </c>
      <c r="Q223" s="69">
        <f>IF(A12taxstdlife="n/a","n/a",IF(Q$3&gt;(A12taxstdlife+$E223),(Input!$N$154-Input!$N$188)-SUM($N223:P223),(Input!$N$154-Input!$N$188)/A12taxstdlife))</f>
        <v>0</v>
      </c>
      <c r="R223" s="69"/>
      <c r="S223" s="103"/>
      <c r="T223" s="103"/>
      <c r="U223" s="103"/>
      <c r="V223" s="103"/>
      <c r="W223" s="103"/>
      <c r="X223" s="103"/>
      <c r="Y223" s="103"/>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198"/>
      <c r="BJ223" s="198"/>
      <c r="BK223" s="198"/>
      <c r="BL223" s="198"/>
      <c r="BM223" s="198"/>
      <c r="BN223" s="198"/>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idden="1" outlineLevel="2">
      <c r="A224" s="9"/>
      <c r="B224" s="9"/>
      <c r="C224" s="26"/>
      <c r="D224" s="714"/>
      <c r="E224" s="87">
        <v>8</v>
      </c>
      <c r="F224" s="27"/>
      <c r="G224" s="27"/>
      <c r="H224" s="146"/>
      <c r="I224" s="148"/>
      <c r="J224" s="148"/>
      <c r="K224" s="148"/>
      <c r="L224" s="148"/>
      <c r="M224" s="148"/>
      <c r="N224" s="148"/>
      <c r="O224" s="147"/>
      <c r="P224" s="69">
        <f>IF(A12taxstdlife="n/a","n/a",IF(P$3&gt;(A12taxstdlife+$E224),(Input!$O$154-Input!$O$188)-SUM($O224:O224),(Input!$O$154-Input!$O$188)/A12taxstdlife))</f>
        <v>0</v>
      </c>
      <c r="Q224" s="69">
        <f>IF(A12taxstdlife="n/a","n/a",IF(Q$3&gt;(A12taxstdlife+$E224),(Input!$O$154-Input!$O$188)-SUM($O224:P224),(Input!$O$154-Input!$O$188)/A12taxstdlife))</f>
        <v>0</v>
      </c>
      <c r="R224" s="69"/>
      <c r="S224" s="103"/>
      <c r="T224" s="103"/>
      <c r="U224" s="103"/>
      <c r="V224" s="103"/>
      <c r="W224" s="103"/>
      <c r="X224" s="103"/>
      <c r="Y224" s="103"/>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198"/>
      <c r="BJ224" s="198"/>
      <c r="BK224" s="198"/>
      <c r="BL224" s="198"/>
      <c r="BM224" s="198"/>
      <c r="BN224" s="198"/>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idden="1" outlineLevel="2">
      <c r="A225" s="9"/>
      <c r="B225" s="9"/>
      <c r="C225" s="26"/>
      <c r="D225" s="714"/>
      <c r="E225" s="87">
        <v>9</v>
      </c>
      <c r="F225" s="27"/>
      <c r="G225" s="27"/>
      <c r="H225" s="146"/>
      <c r="I225" s="148"/>
      <c r="J225" s="148"/>
      <c r="K225" s="148"/>
      <c r="L225" s="148"/>
      <c r="M225" s="148"/>
      <c r="N225" s="148"/>
      <c r="O225" s="148"/>
      <c r="P225" s="147"/>
      <c r="Q225" s="69">
        <f>IF(A12taxstdlife="n/a","n/a",IF(Q$3&gt;(A12taxstdlife+$E225),(Input!$P$154-Input!$P$188)-SUM($P225:P225),(Input!$P$154-Input!$P$188)/A12taxstdlife))</f>
        <v>0</v>
      </c>
      <c r="R225" s="69"/>
      <c r="S225" s="103"/>
      <c r="T225" s="103"/>
      <c r="U225" s="103"/>
      <c r="V225" s="103"/>
      <c r="W225" s="103"/>
      <c r="X225" s="103"/>
      <c r="Y225" s="103"/>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198"/>
      <c r="BJ225" s="198"/>
      <c r="BK225" s="198"/>
      <c r="BL225" s="198"/>
      <c r="BM225" s="198"/>
      <c r="BN225" s="198"/>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idden="1" outlineLevel="2">
      <c r="A226" s="9"/>
      <c r="B226" s="9"/>
      <c r="C226" s="26"/>
      <c r="D226" s="714"/>
      <c r="E226" s="88">
        <v>10</v>
      </c>
      <c r="F226" s="27"/>
      <c r="G226" s="27"/>
      <c r="H226" s="146"/>
      <c r="I226" s="148"/>
      <c r="J226" s="148"/>
      <c r="K226" s="148"/>
      <c r="L226" s="148"/>
      <c r="M226" s="148"/>
      <c r="N226" s="148"/>
      <c r="O226" s="148"/>
      <c r="P226" s="148"/>
      <c r="Q226" s="147"/>
      <c r="R226" s="69"/>
      <c r="S226" s="103"/>
      <c r="T226" s="103"/>
      <c r="U226" s="103"/>
      <c r="V226" s="103"/>
      <c r="W226" s="103"/>
      <c r="X226" s="103"/>
      <c r="Y226" s="103"/>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198"/>
      <c r="BJ226" s="198"/>
      <c r="BK226" s="198"/>
      <c r="BL226" s="198"/>
      <c r="BM226" s="198"/>
      <c r="BN226" s="198"/>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idden="1" outlineLevel="1" collapsed="1">
      <c r="A227" s="9"/>
      <c r="B227" s="9"/>
      <c r="C227" s="271" t="str">
        <f>Asset12</f>
        <v>premises</v>
      </c>
      <c r="D227" s="9"/>
      <c r="E227" s="9"/>
      <c r="F227" s="23"/>
      <c r="G227" s="23"/>
      <c r="H227" s="297">
        <f>-SUM(H215:H226)</f>
        <v>-1.0008845958646593</v>
      </c>
      <c r="I227" s="161">
        <f>-SUM(I215:I226)</f>
        <v>-0.99988138660649495</v>
      </c>
      <c r="J227" s="161">
        <f>-SUM(J215:J226)</f>
        <v>-1.017401417823387</v>
      </c>
      <c r="K227" s="161">
        <f>-SUM(K215:K226)</f>
        <v>-1.021550519124951</v>
      </c>
      <c r="L227" s="161">
        <f>-SUM(L215:L226)</f>
        <v>-1.0284781688267124</v>
      </c>
      <c r="M227" s="161">
        <f>IF(COUNT($H227:L227)&gt;=Input!$Y$7,0, -SUM(M215:M226))</f>
        <v>-1.031664495066354</v>
      </c>
      <c r="N227" s="161">
        <f>IF(COUNT($H227:M227)&gt;=Input!$Y$7,0, -SUM(N215:N226))</f>
        <v>0</v>
      </c>
      <c r="O227" s="161">
        <f>IF(COUNT($H227:N227)&gt;=Input!$Y$7,0, -SUM(O215:O226))</f>
        <v>0</v>
      </c>
      <c r="P227" s="161">
        <f>IF(COUNT($H227:O227)&gt;=Input!$Y$7,0, -SUM(P215:P226))</f>
        <v>0</v>
      </c>
      <c r="Q227" s="161">
        <f>IF(COUNT($H227:P227)&gt;=Input!$Y$7,0, -SUM(Q215:Q226))</f>
        <v>0</v>
      </c>
      <c r="R227" s="161"/>
      <c r="S227" s="102"/>
      <c r="T227" s="102"/>
      <c r="U227" s="102"/>
      <c r="V227" s="102"/>
      <c r="W227" s="102"/>
      <c r="X227" s="102"/>
      <c r="Y227" s="102"/>
      <c r="Z227" s="218"/>
      <c r="AA227" s="218"/>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198"/>
      <c r="BJ227" s="198"/>
      <c r="BK227" s="198"/>
      <c r="BL227" s="198"/>
      <c r="BM227" s="198"/>
      <c r="BN227" s="198"/>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idden="1" outlineLevel="2">
      <c r="A228" s="9"/>
      <c r="B228" s="272" t="str">
        <f>Asset13</f>
        <v>Land</v>
      </c>
      <c r="C228" s="31"/>
      <c r="D228" s="32" t="s">
        <v>66</v>
      </c>
      <c r="E228" s="31"/>
      <c r="F228" s="300"/>
      <c r="G228" s="300"/>
      <c r="H228" s="68" t="str">
        <f>IF(H$3&gt;A13taxremlife,A13taxvalue-SUM($F228:F228),IF(A13taxremlife="N/A","n/a",A13taxvalue/A13taxremlife))</f>
        <v>n/a</v>
      </c>
      <c r="I228" s="68" t="str">
        <f>IF(I$3&gt;A13taxremlife,A13taxvalue-SUM($F228:H228),IF(A13taxremlife="N/A","n/a",A13taxvalue/A13taxremlife))</f>
        <v>n/a</v>
      </c>
      <c r="J228" s="68" t="str">
        <f>IF(J$3&gt;A13taxremlife,A13taxvalue-SUM($F228:I228),IF(A13taxremlife="N/A","n/a",A13taxvalue/A13taxremlife))</f>
        <v>n/a</v>
      </c>
      <c r="K228" s="68" t="str">
        <f>IF(K$3&gt;A13taxremlife,A13taxvalue-SUM($F228:J228),IF(A13taxremlife="N/A","n/a",A13taxvalue/A13taxremlife))</f>
        <v>n/a</v>
      </c>
      <c r="L228" s="68" t="str">
        <f>IF(L$3&gt;A13taxremlife,A13taxvalue-SUM($F228:K228),IF(A13taxremlife="N/A","n/a",A13taxvalue/A13taxremlife))</f>
        <v>n/a</v>
      </c>
      <c r="M228" s="68" t="str">
        <f>IF(M$3&gt;A13taxremlife,A13taxvalue-SUM($F228:L228),IF(A13taxremlife="N/A","n/a",A13taxvalue/A13taxremlife))</f>
        <v>n/a</v>
      </c>
      <c r="N228" s="68" t="str">
        <f>IF(N$3&gt;A13taxremlife,A13taxvalue-SUM($F228:M228),IF(A13taxremlife="N/A","n/a",A13taxvalue/A13taxremlife))</f>
        <v>n/a</v>
      </c>
      <c r="O228" s="68" t="str">
        <f>IF(O$3&gt;A13taxremlife,A13taxvalue-SUM($F228:N228),IF(A13taxremlife="N/A","n/a",A13taxvalue/A13taxremlife))</f>
        <v>n/a</v>
      </c>
      <c r="P228" s="68" t="str">
        <f>IF(P$3&gt;A13taxremlife,A13taxvalue-SUM($F228:O228),IF(A13taxremlife="N/A","n/a",A13taxvalue/A13taxremlife))</f>
        <v>n/a</v>
      </c>
      <c r="Q228" s="68" t="str">
        <f>IF(Q$3&gt;A13taxremlife,A13taxvalue-SUM($F228:P228),IF(A13taxremlife="N/A","n/a",A13taxvalue/A13taxremlife))</f>
        <v>n/a</v>
      </c>
      <c r="R228" s="68"/>
      <c r="S228" s="103"/>
      <c r="T228" s="103"/>
      <c r="U228" s="103"/>
      <c r="V228" s="103"/>
      <c r="W228" s="103"/>
      <c r="X228" s="103"/>
      <c r="Y228" s="103"/>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198"/>
      <c r="BJ228" s="198"/>
      <c r="BK228" s="198"/>
      <c r="BL228" s="198"/>
      <c r="BM228" s="198"/>
      <c r="BN228" s="19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6"/>
      <c r="D229" s="713" t="s">
        <v>82</v>
      </c>
      <c r="E229" s="87"/>
      <c r="F229" s="27"/>
      <c r="G229" s="27"/>
      <c r="H229" s="103"/>
      <c r="I229" s="69"/>
      <c r="J229" s="69"/>
      <c r="K229" s="69"/>
      <c r="L229" s="69"/>
      <c r="M229" s="69"/>
      <c r="N229" s="69"/>
      <c r="O229" s="69"/>
      <c r="P229" s="69"/>
      <c r="Q229" s="69"/>
      <c r="R229" s="69"/>
      <c r="S229" s="103"/>
      <c r="T229" s="103"/>
      <c r="U229" s="103"/>
      <c r="V229" s="103"/>
      <c r="W229" s="103"/>
      <c r="X229" s="103"/>
      <c r="Y229" s="103"/>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198"/>
      <c r="BJ229" s="198"/>
      <c r="BK229" s="198"/>
      <c r="BL229" s="198"/>
      <c r="BM229" s="198"/>
      <c r="BN229" s="198"/>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idden="1" outlineLevel="2">
      <c r="A230" s="9"/>
      <c r="B230" s="9"/>
      <c r="C230" s="26"/>
      <c r="D230" s="714"/>
      <c r="E230" s="87">
        <v>1</v>
      </c>
      <c r="F230" s="27"/>
      <c r="G230" s="27"/>
      <c r="H230" s="145"/>
      <c r="I230" s="69" t="str">
        <f>IF(A13taxstdlife="n/a","n/a",IF(I$3&gt;(A13taxstdlife+$E230),(Input!$H$155-Input!$H$189)-SUM($H230:H230),(Input!$H$155-Input!$H$189)/A13taxstdlife))</f>
        <v>n/a</v>
      </c>
      <c r="J230" s="69" t="str">
        <f>IF(A13taxstdlife="n/a","n/a",IF(J$3&gt;(A13taxstdlife+$E230),(Input!$H$155-Input!$H$189)-SUM($H230:I230),(Input!$H$155-Input!$H$189)/A13taxstdlife))</f>
        <v>n/a</v>
      </c>
      <c r="K230" s="69" t="str">
        <f>IF(A13taxstdlife="n/a","n/a",IF(K$3&gt;(A13taxstdlife+$E230),(Input!$H$155-Input!$H$189)-SUM($H230:J230),(Input!$H$155-Input!$H$189)/A13taxstdlife))</f>
        <v>n/a</v>
      </c>
      <c r="L230" s="69" t="str">
        <f>IF(A13taxstdlife="n/a","n/a",IF(L$3&gt;(A13taxstdlife+$E230),(Input!$H$155-Input!$H$189)-SUM($H230:K230),(Input!$H$155-Input!$H$189)/A13taxstdlife))</f>
        <v>n/a</v>
      </c>
      <c r="M230" s="69" t="str">
        <f>IF(A13taxstdlife="n/a","n/a",IF(M$3&gt;(A13taxstdlife+$E230),(Input!$H$155-Input!$H$189)-SUM($H230:L230),(Input!$H$155-Input!$H$189)/A13taxstdlife))</f>
        <v>n/a</v>
      </c>
      <c r="N230" s="69" t="str">
        <f>IF(A13taxstdlife="n/a","n/a",IF(N$3&gt;(A13taxstdlife+$E230),(Input!$H$155-Input!$H$189)-SUM($H230:M230),(Input!$H$155-Input!$H$189)/A13taxstdlife))</f>
        <v>n/a</v>
      </c>
      <c r="O230" s="69" t="str">
        <f>IF(A13taxstdlife="n/a","n/a",IF(O$3&gt;(A13taxstdlife+$E230),(Input!$H$155-Input!$H$189)-SUM($H230:N230),(Input!$H$155-Input!$H$189)/A13taxstdlife))</f>
        <v>n/a</v>
      </c>
      <c r="P230" s="69" t="str">
        <f>IF(A13taxstdlife="n/a","n/a",IF(P$3&gt;(A13taxstdlife+$E230),(Input!$H$155-Input!$H$189)-SUM($H230:O230),(Input!$H$155-Input!$H$189)/A13taxstdlife))</f>
        <v>n/a</v>
      </c>
      <c r="Q230" s="69" t="str">
        <f>IF(A13taxstdlife="n/a","n/a",IF(Q$3&gt;(A13taxstdlife+$E230),(Input!$H$155-Input!$H$189)-SUM($H230:P230),(Input!$H$155-Input!$H$189)/A13taxstdlife))</f>
        <v>n/a</v>
      </c>
      <c r="R230" s="69"/>
      <c r="S230" s="103"/>
      <c r="T230" s="103"/>
      <c r="U230" s="103"/>
      <c r="V230" s="103"/>
      <c r="W230" s="103"/>
      <c r="X230" s="103"/>
      <c r="Y230" s="103"/>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198"/>
      <c r="BJ230" s="198"/>
      <c r="BK230" s="198"/>
      <c r="BL230" s="198"/>
      <c r="BM230" s="198"/>
      <c r="BN230" s="198"/>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idden="1" outlineLevel="2">
      <c r="A231" s="9"/>
      <c r="B231" s="9"/>
      <c r="C231" s="26"/>
      <c r="D231" s="714"/>
      <c r="E231" s="87">
        <v>2</v>
      </c>
      <c r="F231" s="27"/>
      <c r="G231" s="27"/>
      <c r="H231" s="146"/>
      <c r="I231" s="147"/>
      <c r="J231" s="69" t="str">
        <f>IF(A13taxstdlife="n/a","n/a",IF(J$3&gt;(A13taxstdlife+$E231),(Input!$I$155-Input!$I$189)-SUM($I231:I231),(Input!$I$155-Input!$I$189)/A13taxstdlife))</f>
        <v>n/a</v>
      </c>
      <c r="K231" s="69" t="str">
        <f>IF(A13taxstdlife="n/a","n/a",IF(K$3&gt;(A13taxstdlife+$E231),(Input!$I$155-Input!$I$189)-SUM($I231:J231),(Input!$I$155-Input!$I$189)/A13taxstdlife))</f>
        <v>n/a</v>
      </c>
      <c r="L231" s="69" t="str">
        <f>IF(A13taxstdlife="n/a","n/a",IF(L$3&gt;(A13taxstdlife+$E231),(Input!$I$155-Input!$I$189)-SUM($I231:K231),(Input!$I$155-Input!$I$189)/A13taxstdlife))</f>
        <v>n/a</v>
      </c>
      <c r="M231" s="69" t="str">
        <f>IF(A13taxstdlife="n/a","n/a",IF(M$3&gt;(A13taxstdlife+$E231),(Input!$I$155-Input!$I$189)-SUM($I231:L231),(Input!$I$155-Input!$I$189)/A13taxstdlife))</f>
        <v>n/a</v>
      </c>
      <c r="N231" s="69" t="str">
        <f>IF(A13taxstdlife="n/a","n/a",IF(N$3&gt;(A13taxstdlife+$E231),(Input!$I$155-Input!$I$189)-SUM($I231:M231),(Input!$I$155-Input!$I$189)/A13taxstdlife))</f>
        <v>n/a</v>
      </c>
      <c r="O231" s="69" t="str">
        <f>IF(A13taxstdlife="n/a","n/a",IF(O$3&gt;(A13taxstdlife+$E231),(Input!$I$155-Input!$I$189)-SUM($I231:N231),(Input!$I$155-Input!$I$189)/A13taxstdlife))</f>
        <v>n/a</v>
      </c>
      <c r="P231" s="69" t="str">
        <f>IF(A13taxstdlife="n/a","n/a",IF(P$3&gt;(A13taxstdlife+$E231),(Input!$I$155-Input!$I$189)-SUM($I231:O231),(Input!$I$155-Input!$I$189)/A13taxstdlife))</f>
        <v>n/a</v>
      </c>
      <c r="Q231" s="69" t="str">
        <f>IF(A13taxstdlife="n/a","n/a",IF(Q$3&gt;(A13taxstdlife+$E231),(Input!$I$155-Input!$I$189)-SUM($I231:P231),(Input!$I$155-Input!$I$189)/A13taxstdlife))</f>
        <v>n/a</v>
      </c>
      <c r="R231" s="69"/>
      <c r="S231" s="103"/>
      <c r="T231" s="103"/>
      <c r="U231" s="103"/>
      <c r="V231" s="103"/>
      <c r="W231" s="103"/>
      <c r="X231" s="103"/>
      <c r="Y231" s="103"/>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198"/>
      <c r="BJ231" s="198"/>
      <c r="BK231" s="198"/>
      <c r="BL231" s="198"/>
      <c r="BM231" s="198"/>
      <c r="BN231" s="198"/>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idden="1" outlineLevel="2">
      <c r="A232" s="9"/>
      <c r="B232" s="9"/>
      <c r="C232" s="26"/>
      <c r="D232" s="714"/>
      <c r="E232" s="87">
        <v>3</v>
      </c>
      <c r="F232" s="27"/>
      <c r="G232" s="27"/>
      <c r="H232" s="146"/>
      <c r="I232" s="148"/>
      <c r="J232" s="147"/>
      <c r="K232" s="69" t="str">
        <f>IF(A13taxstdlife="n/a","n/a",IF(K$3&gt;(A13taxstdlife+$E232),(Input!$J$155-Input!$J$189)-SUM($J232:J232),(Input!$J$155-Input!$J$189)/A13taxstdlife))</f>
        <v>n/a</v>
      </c>
      <c r="L232" s="69" t="str">
        <f>IF(A13taxstdlife="n/a","n/a",IF(L$3&gt;(A13taxstdlife+$E232),(Input!$J$155-Input!$J$189)-SUM($J232:K232),(Input!$J$155-Input!$J$189)/A13taxstdlife))</f>
        <v>n/a</v>
      </c>
      <c r="M232" s="69" t="str">
        <f>IF(A13taxstdlife="n/a","n/a",IF(M$3&gt;(A13taxstdlife+$E232),(Input!$J$155-Input!$J$189)-SUM($J232:L232),(Input!$J$155-Input!$J$189)/A13taxstdlife))</f>
        <v>n/a</v>
      </c>
      <c r="N232" s="69" t="str">
        <f>IF(A13taxstdlife="n/a","n/a",IF(N$3&gt;(A13taxstdlife+$E232),(Input!$J$155-Input!$J$189)-SUM($J232:M232),(Input!$J$155-Input!$J$189)/A13taxstdlife))</f>
        <v>n/a</v>
      </c>
      <c r="O232" s="69" t="str">
        <f>IF(A13taxstdlife="n/a","n/a",IF(O$3&gt;(A13taxstdlife+$E232),(Input!$J$155-Input!$J$189)-SUM($J232:N232),(Input!$J$155-Input!$J$189)/A13taxstdlife))</f>
        <v>n/a</v>
      </c>
      <c r="P232" s="69" t="str">
        <f>IF(A13taxstdlife="n/a","n/a",IF(P$3&gt;(A13taxstdlife+$E232),(Input!$J$155-Input!$J$189)-SUM($J232:O232),(Input!$J$155-Input!$J$189)/A13taxstdlife))</f>
        <v>n/a</v>
      </c>
      <c r="Q232" s="69" t="str">
        <f>IF(A13taxstdlife="n/a","n/a",IF(Q$3&gt;(A13taxstdlife+$E232),(Input!$J$155-Input!$J$189)-SUM($J232:P232),(Input!$J$155-Input!$J$189)/A13taxstdlife))</f>
        <v>n/a</v>
      </c>
      <c r="R232" s="69"/>
      <c r="S232" s="103"/>
      <c r="T232" s="103"/>
      <c r="U232" s="103"/>
      <c r="V232" s="103"/>
      <c r="W232" s="103"/>
      <c r="X232" s="103"/>
      <c r="Y232" s="103"/>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198"/>
      <c r="BJ232" s="198"/>
      <c r="BK232" s="198"/>
      <c r="BL232" s="198"/>
      <c r="BM232" s="198"/>
      <c r="BN232" s="198"/>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idden="1" outlineLevel="2">
      <c r="A233" s="9"/>
      <c r="B233" s="9"/>
      <c r="C233" s="26"/>
      <c r="D233" s="714"/>
      <c r="E233" s="87">
        <v>4</v>
      </c>
      <c r="F233" s="27"/>
      <c r="G233" s="27"/>
      <c r="H233" s="146"/>
      <c r="I233" s="148"/>
      <c r="J233" s="148"/>
      <c r="K233" s="147"/>
      <c r="L233" s="69" t="str">
        <f>IF(A13taxstdlife="n/a","n/a",IF(L$3&gt;(A13taxstdlife+$E233),(Input!$K$155-Input!$K$189)-SUM($K233:K233),(Input!$K$155-Input!$K$189)/A13taxstdlife))</f>
        <v>n/a</v>
      </c>
      <c r="M233" s="69" t="str">
        <f>IF(A13taxstdlife="n/a","n/a",IF(M$3&gt;(A13taxstdlife+$E233),(Input!$K$155-Input!$K$189)-SUM($K233:L233),(Input!$K$155-Input!$K$189)/A13taxstdlife))</f>
        <v>n/a</v>
      </c>
      <c r="N233" s="69" t="str">
        <f>IF(A13taxstdlife="n/a","n/a",IF(N$3&gt;(A13taxstdlife+$E233),(Input!$K$155-Input!$K$189)-SUM($K233:M233),(Input!$K$155-Input!$K$189)/A13taxstdlife))</f>
        <v>n/a</v>
      </c>
      <c r="O233" s="69" t="str">
        <f>IF(A13taxstdlife="n/a","n/a",IF(O$3&gt;(A13taxstdlife+$E233),(Input!$K$155-Input!$K$189)-SUM($K233:N233),(Input!$K$155-Input!$K$189)/A13taxstdlife))</f>
        <v>n/a</v>
      </c>
      <c r="P233" s="69" t="str">
        <f>IF(A13taxstdlife="n/a","n/a",IF(P$3&gt;(A13taxstdlife+$E233),(Input!$K$155-Input!$K$189)-SUM($K233:O233),(Input!$K$155-Input!$K$189)/A13taxstdlife))</f>
        <v>n/a</v>
      </c>
      <c r="Q233" s="69" t="str">
        <f>IF(A13taxstdlife="n/a","n/a",IF(Q$3&gt;(A13taxstdlife+$E233),(Input!$K$155-Input!$K$189)-SUM($K233:P233),(Input!$K$155-Input!$K$189)/A13taxstdlife))</f>
        <v>n/a</v>
      </c>
      <c r="R233" s="69"/>
      <c r="S233" s="103"/>
      <c r="T233" s="103"/>
      <c r="U233" s="103"/>
      <c r="V233" s="103"/>
      <c r="W233" s="103"/>
      <c r="X233" s="103"/>
      <c r="Y233" s="103"/>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198"/>
      <c r="BJ233" s="198"/>
      <c r="BK233" s="198"/>
      <c r="BL233" s="198"/>
      <c r="BM233" s="198"/>
      <c r="BN233" s="198"/>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idden="1" outlineLevel="2">
      <c r="A234" s="9"/>
      <c r="B234" s="9"/>
      <c r="C234" s="26"/>
      <c r="D234" s="714"/>
      <c r="E234" s="87">
        <v>5</v>
      </c>
      <c r="F234" s="27"/>
      <c r="G234" s="27"/>
      <c r="H234" s="146"/>
      <c r="I234" s="148"/>
      <c r="J234" s="148"/>
      <c r="K234" s="148"/>
      <c r="L234" s="147"/>
      <c r="M234" s="69" t="str">
        <f>IF(A13taxstdlife="n/a","n/a",IF(M$3&gt;(A13taxstdlife+$E234),(Input!$L$155-Input!$L$189)-SUM($L234:L234),(Input!$L$155-Input!$L$189)/A13taxstdlife))</f>
        <v>n/a</v>
      </c>
      <c r="N234" s="69" t="str">
        <f>IF(A13taxstdlife="n/a","n/a",IF(N$3&gt;(A13taxstdlife+$E234),(Input!$L$155-Input!$L$189)-SUM($L234:M234),(Input!$L$155-Input!$L$189)/A13taxstdlife))</f>
        <v>n/a</v>
      </c>
      <c r="O234" s="69" t="str">
        <f>IF(A13taxstdlife="n/a","n/a",IF(O$3&gt;(A13taxstdlife+$E234),(Input!$L$155-Input!$L$189)-SUM($L234:N234),(Input!$L$155-Input!$L$189)/A13taxstdlife))</f>
        <v>n/a</v>
      </c>
      <c r="P234" s="69" t="str">
        <f>IF(A13taxstdlife="n/a","n/a",IF(P$3&gt;(A13taxstdlife+$E234),(Input!$L$155-Input!$L$189)-SUM($L234:O234),(Input!$L$155-Input!$L$189)/A13taxstdlife))</f>
        <v>n/a</v>
      </c>
      <c r="Q234" s="69" t="str">
        <f>IF(A13taxstdlife="n/a","n/a",IF(Q$3&gt;(A13taxstdlife+$E234),(Input!$L$155-Input!$L$189)-SUM($L234:P234),(Input!$L$155-Input!$L$189)/A13taxstdlife))</f>
        <v>n/a</v>
      </c>
      <c r="R234" s="69"/>
      <c r="S234" s="103"/>
      <c r="T234" s="103"/>
      <c r="U234" s="103"/>
      <c r="V234" s="103"/>
      <c r="W234" s="103"/>
      <c r="X234" s="103"/>
      <c r="Y234" s="103"/>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198"/>
      <c r="BJ234" s="198"/>
      <c r="BK234" s="198"/>
      <c r="BL234" s="198"/>
      <c r="BM234" s="198"/>
      <c r="BN234" s="198"/>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idden="1" outlineLevel="2">
      <c r="A235" s="9"/>
      <c r="B235" s="9"/>
      <c r="C235" s="26"/>
      <c r="D235" s="714"/>
      <c r="E235" s="87">
        <v>6</v>
      </c>
      <c r="F235" s="27"/>
      <c r="G235" s="27"/>
      <c r="H235" s="146"/>
      <c r="I235" s="148"/>
      <c r="J235" s="148"/>
      <c r="K235" s="148"/>
      <c r="L235" s="148"/>
      <c r="M235" s="147"/>
      <c r="N235" s="69" t="str">
        <f>IF(A13taxstdlife="n/a","n/a",IF(N$3&gt;(A13taxstdlife+$E235),(Input!$M$155-Input!$M$189)-SUM($M235:M235),(Input!$M$155-Input!$M$189)/A13taxstdlife))</f>
        <v>n/a</v>
      </c>
      <c r="O235" s="69" t="str">
        <f>IF(A13taxstdlife="n/a","n/a",IF(O$3&gt;(A13taxstdlife+$E235),(Input!$M$155-Input!$M$189)-SUM($M235:N235),(Input!$M$155-Input!$M$189)/A13taxstdlife))</f>
        <v>n/a</v>
      </c>
      <c r="P235" s="69" t="str">
        <f>IF(A13taxstdlife="n/a","n/a",IF(P$3&gt;(A13taxstdlife+$E235),(Input!$M$155-Input!$M$189)-SUM($M235:O235),(Input!$M$155-Input!$M$189)/A13taxstdlife))</f>
        <v>n/a</v>
      </c>
      <c r="Q235" s="69" t="str">
        <f>IF(A13taxstdlife="n/a","n/a",IF(Q$3&gt;(A13taxstdlife+$E235),(Input!$M$155-Input!$M$189)-SUM($M235:P235),(Input!$M$155-Input!$M$189)/A13taxstdlife))</f>
        <v>n/a</v>
      </c>
      <c r="R235" s="69"/>
      <c r="S235" s="103"/>
      <c r="T235" s="103"/>
      <c r="U235" s="103"/>
      <c r="V235" s="103"/>
      <c r="W235" s="103"/>
      <c r="X235" s="103"/>
      <c r="Y235" s="103"/>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198"/>
      <c r="BJ235" s="198"/>
      <c r="BK235" s="198"/>
      <c r="BL235" s="198"/>
      <c r="BM235" s="198"/>
      <c r="BN235" s="198"/>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idden="1" outlineLevel="2">
      <c r="A236" s="9"/>
      <c r="B236" s="9"/>
      <c r="C236" s="26"/>
      <c r="D236" s="714"/>
      <c r="E236" s="87">
        <v>7</v>
      </c>
      <c r="F236" s="27"/>
      <c r="G236" s="27"/>
      <c r="H236" s="146"/>
      <c r="I236" s="148"/>
      <c r="J236" s="148"/>
      <c r="K236" s="148"/>
      <c r="L236" s="148"/>
      <c r="M236" s="148"/>
      <c r="N236" s="147"/>
      <c r="O236" s="69" t="str">
        <f>IF(A13taxstdlife="n/a","n/a",IF(O$3&gt;(A13taxstdlife+$E236),(Input!$N$155-Input!$N$189)-SUM($N236:N236),(Input!$N$155-Input!$N$189)/A13taxstdlife))</f>
        <v>n/a</v>
      </c>
      <c r="P236" s="69" t="str">
        <f>IF(A13taxstdlife="n/a","n/a",IF(P$3&gt;(A13taxstdlife+$E236),(Input!$N$155-Input!$N$189)-SUM($N236:O236),(Input!$N$155-Input!$N$189)/A13taxstdlife))</f>
        <v>n/a</v>
      </c>
      <c r="Q236" s="69" t="str">
        <f>IF(A13taxstdlife="n/a","n/a",IF(Q$3&gt;(A13taxstdlife+$E236),(Input!$N$155-Input!$N$189)-SUM($N236:P236),(Input!$N$155-Input!$N$189)/A13taxstdlife))</f>
        <v>n/a</v>
      </c>
      <c r="R236" s="69"/>
      <c r="S236" s="103"/>
      <c r="T236" s="103"/>
      <c r="U236" s="103"/>
      <c r="V236" s="103"/>
      <c r="W236" s="103"/>
      <c r="X236" s="103"/>
      <c r="Y236" s="103"/>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198"/>
      <c r="BJ236" s="198"/>
      <c r="BK236" s="198"/>
      <c r="BL236" s="198"/>
      <c r="BM236" s="198"/>
      <c r="BN236" s="198"/>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idden="1" outlineLevel="2">
      <c r="A237" s="9"/>
      <c r="B237" s="9"/>
      <c r="C237" s="26"/>
      <c r="D237" s="714"/>
      <c r="E237" s="87">
        <v>8</v>
      </c>
      <c r="F237" s="27"/>
      <c r="G237" s="27"/>
      <c r="H237" s="146"/>
      <c r="I237" s="148"/>
      <c r="J237" s="148"/>
      <c r="K237" s="148"/>
      <c r="L237" s="148"/>
      <c r="M237" s="148"/>
      <c r="N237" s="148"/>
      <c r="O237" s="147"/>
      <c r="P237" s="69" t="str">
        <f>IF(A13taxstdlife="n/a","n/a",IF(P$3&gt;(A13taxstdlife+$E237),(Input!$O$155-Input!$O$189)-SUM($O237:O237),(Input!$O$155-Input!$O$189)/A13taxstdlife))</f>
        <v>n/a</v>
      </c>
      <c r="Q237" s="69" t="str">
        <f>IF(A13taxstdlife="n/a","n/a",IF(Q$3&gt;(A13taxstdlife+$E237),(Input!$O$155-Input!$O$189)-SUM($O237:P237),(Input!$O$155-Input!$O$189)/A13taxstdlife))</f>
        <v>n/a</v>
      </c>
      <c r="R237" s="69"/>
      <c r="S237" s="103"/>
      <c r="T237" s="103"/>
      <c r="U237" s="103"/>
      <c r="V237" s="103"/>
      <c r="W237" s="103"/>
      <c r="X237" s="103"/>
      <c r="Y237" s="103"/>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198"/>
      <c r="BJ237" s="198"/>
      <c r="BK237" s="198"/>
      <c r="BL237" s="198"/>
      <c r="BM237" s="198"/>
      <c r="BN237" s="198"/>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idden="1" outlineLevel="2">
      <c r="A238" s="9"/>
      <c r="B238" s="9"/>
      <c r="C238" s="26"/>
      <c r="D238" s="714"/>
      <c r="E238" s="87">
        <v>9</v>
      </c>
      <c r="F238" s="27"/>
      <c r="G238" s="27"/>
      <c r="H238" s="146"/>
      <c r="I238" s="148"/>
      <c r="J238" s="148"/>
      <c r="K238" s="148"/>
      <c r="L238" s="148"/>
      <c r="M238" s="148"/>
      <c r="N238" s="148"/>
      <c r="O238" s="148"/>
      <c r="P238" s="147"/>
      <c r="Q238" s="69" t="str">
        <f>IF(A13taxstdlife="n/a","n/a",IF(Q$3&gt;(A13taxstdlife+$E238),(Input!$P$155-Input!$P$189)-SUM($P238:P238),(Input!$P$155-Input!$P$189)/A13taxstdlife))</f>
        <v>n/a</v>
      </c>
      <c r="R238" s="69"/>
      <c r="S238" s="103"/>
      <c r="T238" s="103"/>
      <c r="U238" s="103"/>
      <c r="V238" s="103"/>
      <c r="W238" s="103"/>
      <c r="X238" s="103"/>
      <c r="Y238" s="103"/>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198"/>
      <c r="BJ238" s="198"/>
      <c r="BK238" s="198"/>
      <c r="BL238" s="198"/>
      <c r="BM238" s="198"/>
      <c r="BN238" s="19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idden="1" outlineLevel="2">
      <c r="A239" s="9"/>
      <c r="B239" s="9"/>
      <c r="C239" s="26"/>
      <c r="D239" s="714"/>
      <c r="E239" s="88">
        <v>10</v>
      </c>
      <c r="F239" s="27"/>
      <c r="G239" s="27"/>
      <c r="H239" s="146"/>
      <c r="I239" s="148"/>
      <c r="J239" s="148"/>
      <c r="K239" s="148"/>
      <c r="L239" s="148"/>
      <c r="M239" s="148"/>
      <c r="N239" s="148"/>
      <c r="O239" s="148"/>
      <c r="P239" s="148"/>
      <c r="Q239" s="147"/>
      <c r="R239" s="69"/>
      <c r="S239" s="103"/>
      <c r="T239" s="103"/>
      <c r="U239" s="103"/>
      <c r="V239" s="103"/>
      <c r="W239" s="103"/>
      <c r="X239" s="103"/>
      <c r="Y239" s="103"/>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198"/>
      <c r="BJ239" s="198"/>
      <c r="BK239" s="198"/>
      <c r="BL239" s="198"/>
      <c r="BM239" s="198"/>
      <c r="BN239" s="198"/>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idden="1" outlineLevel="1" collapsed="1">
      <c r="A240" s="9"/>
      <c r="B240" s="9"/>
      <c r="C240" s="271" t="str">
        <f>Asset13</f>
        <v>Land</v>
      </c>
      <c r="D240" s="9"/>
      <c r="E240" s="9"/>
      <c r="F240" s="23"/>
      <c r="G240" s="23"/>
      <c r="H240" s="297">
        <f>-SUM(H228:H239)</f>
        <v>0</v>
      </c>
      <c r="I240" s="161">
        <f>-SUM(I228:I239)</f>
        <v>0</v>
      </c>
      <c r="J240" s="161">
        <f>-SUM(J228:J239)</f>
        <v>0</v>
      </c>
      <c r="K240" s="161">
        <f>-SUM(K228:K239)</f>
        <v>0</v>
      </c>
      <c r="L240" s="161">
        <f>-SUM(L228:L239)</f>
        <v>0</v>
      </c>
      <c r="M240" s="161">
        <f>IF(COUNT($H240:L240)&gt;=Input!$Y$7,0, -SUM(M228:M239))</f>
        <v>0</v>
      </c>
      <c r="N240" s="161">
        <f>IF(COUNT($H240:M240)&gt;=Input!$Y$7,0, -SUM(N228:N239))</f>
        <v>0</v>
      </c>
      <c r="O240" s="161">
        <f>IF(COUNT($H240:N240)&gt;=Input!$Y$7,0, -SUM(O228:O239))</f>
        <v>0</v>
      </c>
      <c r="P240" s="161">
        <f>IF(COUNT($H240:O240)&gt;=Input!$Y$7,0, -SUM(P228:P239))</f>
        <v>0</v>
      </c>
      <c r="Q240" s="161">
        <f>IF(COUNT($H240:P240)&gt;=Input!$Y$7,0, -SUM(Q228:Q239))</f>
        <v>0</v>
      </c>
      <c r="R240" s="161"/>
      <c r="S240" s="102"/>
      <c r="T240" s="102"/>
      <c r="U240" s="102"/>
      <c r="V240" s="102"/>
      <c r="W240" s="102"/>
      <c r="X240" s="102"/>
      <c r="Y240" s="102"/>
      <c r="Z240" s="218"/>
      <c r="AA240" s="218"/>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198"/>
      <c r="BJ240" s="198"/>
      <c r="BK240" s="198"/>
      <c r="BL240" s="198"/>
      <c r="BM240" s="198"/>
      <c r="BN240" s="198"/>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idden="1" outlineLevel="2">
      <c r="A241" s="9"/>
      <c r="B241" s="272" t="str">
        <f>Asset14</f>
        <v>Easements</v>
      </c>
      <c r="C241" s="31"/>
      <c r="D241" s="32" t="s">
        <v>66</v>
      </c>
      <c r="E241" s="31"/>
      <c r="F241" s="300"/>
      <c r="G241" s="300"/>
      <c r="H241" s="68" t="str">
        <f>IF(H$3&gt;A14taxremlife,A14taxvalue-SUM($F241:F241),IF(A14taxremlife="N/A","n/a",A14taxvalue/A14taxremlife))</f>
        <v>n/a</v>
      </c>
      <c r="I241" s="68" t="str">
        <f>IF(I$3&gt;A14taxremlife,A14taxvalue-SUM($F241:H241),IF(A14taxremlife="N/A","n/a",A14taxvalue/A14taxremlife))</f>
        <v>n/a</v>
      </c>
      <c r="J241" s="68" t="str">
        <f>IF(J$3&gt;A14taxremlife,A14taxvalue-SUM($F241:I241),IF(A14taxremlife="N/A","n/a",A14taxvalue/A14taxremlife))</f>
        <v>n/a</v>
      </c>
      <c r="K241" s="68" t="str">
        <f>IF(K$3&gt;A14taxremlife,A14taxvalue-SUM($F241:J241),IF(A14taxremlife="N/A","n/a",A14taxvalue/A14taxremlife))</f>
        <v>n/a</v>
      </c>
      <c r="L241" s="68" t="str">
        <f>IF(L$3&gt;A14taxremlife,A14taxvalue-SUM($F241:K241),IF(A14taxremlife="N/A","n/a",A14taxvalue/A14taxremlife))</f>
        <v>n/a</v>
      </c>
      <c r="M241" s="68" t="str">
        <f>IF(M$3&gt;A14taxremlife,A14taxvalue-SUM($F241:L241),IF(A14taxremlife="N/A","n/a",A14taxvalue/A14taxremlife))</f>
        <v>n/a</v>
      </c>
      <c r="N241" s="68" t="str">
        <f>IF(N$3&gt;A14taxremlife,A14taxvalue-SUM($F241:M241),IF(A14taxremlife="N/A","n/a",A14taxvalue/A14taxremlife))</f>
        <v>n/a</v>
      </c>
      <c r="O241" s="68" t="str">
        <f>IF(O$3&gt;A14taxremlife,A14taxvalue-SUM($F241:N241),IF(A14taxremlife="N/A","n/a",A14taxvalue/A14taxremlife))</f>
        <v>n/a</v>
      </c>
      <c r="P241" s="68" t="str">
        <f>IF(P$3&gt;A14taxremlife,A14taxvalue-SUM($F241:O241),IF(A14taxremlife="N/A","n/a",A14taxvalue/A14taxremlife))</f>
        <v>n/a</v>
      </c>
      <c r="Q241" s="68" t="str">
        <f>IF(Q$3&gt;A14taxremlife,A14taxvalue-SUM($F241:P241),IF(A14taxremlife="N/A","n/a",A14taxvalue/A14taxremlife))</f>
        <v>n/a</v>
      </c>
      <c r="R241" s="68"/>
      <c r="S241" s="103"/>
      <c r="T241" s="103"/>
      <c r="U241" s="103"/>
      <c r="V241" s="103"/>
      <c r="W241" s="103"/>
      <c r="X241" s="103"/>
      <c r="Y241" s="103"/>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198"/>
      <c r="BJ241" s="198"/>
      <c r="BK241" s="198"/>
      <c r="BL241" s="198"/>
      <c r="BM241" s="198"/>
      <c r="BN241" s="198"/>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6"/>
      <c r="D242" s="713" t="s">
        <v>82</v>
      </c>
      <c r="E242" s="87"/>
      <c r="F242" s="27"/>
      <c r="G242" s="27"/>
      <c r="H242" s="103"/>
      <c r="I242" s="69"/>
      <c r="J242" s="69"/>
      <c r="K242" s="69"/>
      <c r="L242" s="69"/>
      <c r="M242" s="69"/>
      <c r="N242" s="69"/>
      <c r="O242" s="69"/>
      <c r="P242" s="69"/>
      <c r="Q242" s="69"/>
      <c r="R242" s="69"/>
      <c r="S242" s="103"/>
      <c r="T242" s="103"/>
      <c r="U242" s="103"/>
      <c r="V242" s="103"/>
      <c r="W242" s="103"/>
      <c r="X242" s="103"/>
      <c r="Y242" s="103"/>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198"/>
      <c r="BJ242" s="198"/>
      <c r="BK242" s="198"/>
      <c r="BL242" s="198"/>
      <c r="BM242" s="198"/>
      <c r="BN242" s="198"/>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idden="1" outlineLevel="2">
      <c r="A243" s="9"/>
      <c r="B243" s="9"/>
      <c r="C243" s="26"/>
      <c r="D243" s="714"/>
      <c r="E243" s="87">
        <v>1</v>
      </c>
      <c r="F243" s="27"/>
      <c r="G243" s="27"/>
      <c r="H243" s="145"/>
      <c r="I243" s="69" t="str">
        <f>IF(A14taxstdlife="n/a","n/a",IF(I$3&gt;(A14taxstdlife+$E243),(Input!$H$156-Input!$H$190)-SUM($H243:H243),(Input!$H$156-Input!$H$190)/A14taxstdlife))</f>
        <v>n/a</v>
      </c>
      <c r="J243" s="69" t="str">
        <f>IF(A14taxstdlife="n/a","n/a",IF(J$3&gt;(A14taxstdlife+$E243),(Input!$H$156-Input!$H$190)-SUM($H243:I243),(Input!$H$156-Input!$H$190)/A14taxstdlife))</f>
        <v>n/a</v>
      </c>
      <c r="K243" s="69" t="str">
        <f>IF(A14taxstdlife="n/a","n/a",IF(K$3&gt;(A14taxstdlife+$E243),(Input!$H$156-Input!$H$190)-SUM($H243:J243),(Input!$H$156-Input!$H$190)/A14taxstdlife))</f>
        <v>n/a</v>
      </c>
      <c r="L243" s="69" t="str">
        <f>IF(A14taxstdlife="n/a","n/a",IF(L$3&gt;(A14taxstdlife+$E243),(Input!$H$156-Input!$H$190)-SUM($H243:K243),(Input!$H$156-Input!$H$190)/A14taxstdlife))</f>
        <v>n/a</v>
      </c>
      <c r="M243" s="69" t="str">
        <f>IF(A14taxstdlife="n/a","n/a",IF(M$3&gt;(A14taxstdlife+$E243),(Input!$H$156-Input!$H$190)-SUM($H243:L243),(Input!$H$156-Input!$H$190)/A14taxstdlife))</f>
        <v>n/a</v>
      </c>
      <c r="N243" s="69" t="str">
        <f>IF(A14taxstdlife="n/a","n/a",IF(N$3&gt;(A14taxstdlife+$E243),(Input!$H$156-Input!$H$190)-SUM($H243:M243),(Input!$H$156-Input!$H$190)/A14taxstdlife))</f>
        <v>n/a</v>
      </c>
      <c r="O243" s="69" t="str">
        <f>IF(A14taxstdlife="n/a","n/a",IF(O$3&gt;(A14taxstdlife+$E243),(Input!$H$156-Input!$H$190)-SUM($H243:N243),(Input!$H$156-Input!$H$190)/A14taxstdlife))</f>
        <v>n/a</v>
      </c>
      <c r="P243" s="69" t="str">
        <f>IF(A14taxstdlife="n/a","n/a",IF(P$3&gt;(A14taxstdlife+$E243),(Input!$H$156-Input!$H$190)-SUM($H243:O243),(Input!$H$156-Input!$H$190)/A14taxstdlife))</f>
        <v>n/a</v>
      </c>
      <c r="Q243" s="69" t="str">
        <f>IF(A14taxstdlife="n/a","n/a",IF(Q$3&gt;(A14taxstdlife+$E243),(Input!$H$156-Input!$H$190)-SUM($H243:P243),(Input!$H$156-Input!$H$190)/A14taxstdlife))</f>
        <v>n/a</v>
      </c>
      <c r="R243" s="69"/>
      <c r="S243" s="103"/>
      <c r="T243" s="103"/>
      <c r="U243" s="103"/>
      <c r="V243" s="103"/>
      <c r="W243" s="103"/>
      <c r="X243" s="103"/>
      <c r="Y243" s="103"/>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198"/>
      <c r="BJ243" s="198"/>
      <c r="BK243" s="198"/>
      <c r="BL243" s="198"/>
      <c r="BM243" s="198"/>
      <c r="BN243" s="198"/>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idden="1" outlineLevel="2">
      <c r="A244" s="9"/>
      <c r="B244" s="9"/>
      <c r="C244" s="26"/>
      <c r="D244" s="714"/>
      <c r="E244" s="87">
        <v>2</v>
      </c>
      <c r="F244" s="27"/>
      <c r="G244" s="27"/>
      <c r="H244" s="146"/>
      <c r="I244" s="147"/>
      <c r="J244" s="69" t="str">
        <f>IF(A14taxstdlife="n/a","n/a",IF(J$3&gt;(A14taxstdlife+$E244),(Input!$I$156-Input!$I$190)-SUM($I244:I244),(Input!$I$156-Input!$I$190)/A14taxstdlife))</f>
        <v>n/a</v>
      </c>
      <c r="K244" s="69" t="str">
        <f>IF(A14taxstdlife="n/a","n/a",IF(K$3&gt;(A14taxstdlife+$E244),(Input!$I$156-Input!$I$190)-SUM($I244:J244),(Input!$I$156-Input!$I$190)/A14taxstdlife))</f>
        <v>n/a</v>
      </c>
      <c r="L244" s="69" t="str">
        <f>IF(A14taxstdlife="n/a","n/a",IF(L$3&gt;(A14taxstdlife+$E244),(Input!$I$156-Input!$I$190)-SUM($I244:K244),(Input!$I$156-Input!$I$190)/A14taxstdlife))</f>
        <v>n/a</v>
      </c>
      <c r="M244" s="69" t="str">
        <f>IF(A14taxstdlife="n/a","n/a",IF(M$3&gt;(A14taxstdlife+$E244),(Input!$I$156-Input!$I$190)-SUM($I244:L244),(Input!$I$156-Input!$I$190)/A14taxstdlife))</f>
        <v>n/a</v>
      </c>
      <c r="N244" s="69" t="str">
        <f>IF(A14taxstdlife="n/a","n/a",IF(N$3&gt;(A14taxstdlife+$E244),(Input!$I$156-Input!$I$190)-SUM($I244:M244),(Input!$I$156-Input!$I$190)/A14taxstdlife))</f>
        <v>n/a</v>
      </c>
      <c r="O244" s="69" t="str">
        <f>IF(A14taxstdlife="n/a","n/a",IF(O$3&gt;(A14taxstdlife+$E244),(Input!$I$156-Input!$I$190)-SUM($I244:N244),(Input!$I$156-Input!$I$190)/A14taxstdlife))</f>
        <v>n/a</v>
      </c>
      <c r="P244" s="69" t="str">
        <f>IF(A14taxstdlife="n/a","n/a",IF(P$3&gt;(A14taxstdlife+$E244),(Input!$I$156-Input!$I$190)-SUM($I244:O244),(Input!$I$156-Input!$I$190)/A14taxstdlife))</f>
        <v>n/a</v>
      </c>
      <c r="Q244" s="69" t="str">
        <f>IF(A14taxstdlife="n/a","n/a",IF(Q$3&gt;(A14taxstdlife+$E244),(Input!$I$156-Input!$I$190)-SUM($I244:P244),(Input!$I$156-Input!$I$190)/A14taxstdlife))</f>
        <v>n/a</v>
      </c>
      <c r="R244" s="69"/>
      <c r="S244" s="103"/>
      <c r="T244" s="103"/>
      <c r="U244" s="103"/>
      <c r="V244" s="103"/>
      <c r="W244" s="103"/>
      <c r="X244" s="103"/>
      <c r="Y244" s="103"/>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198"/>
      <c r="BJ244" s="198"/>
      <c r="BK244" s="198"/>
      <c r="BL244" s="198"/>
      <c r="BM244" s="198"/>
      <c r="BN244" s="198"/>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idden="1" outlineLevel="2">
      <c r="A245" s="9"/>
      <c r="B245" s="9"/>
      <c r="C245" s="26"/>
      <c r="D245" s="714"/>
      <c r="E245" s="87">
        <v>3</v>
      </c>
      <c r="F245" s="27"/>
      <c r="G245" s="27"/>
      <c r="H245" s="146"/>
      <c r="I245" s="148"/>
      <c r="J245" s="147"/>
      <c r="K245" s="69" t="str">
        <f>IF(A14taxstdlife="n/a","n/a",IF(K$3&gt;(A14taxstdlife+$E245),(Input!$J$156-Input!$J$190)-SUM($J245:J245),(Input!$J$156-Input!$J$190)/A14taxstdlife))</f>
        <v>n/a</v>
      </c>
      <c r="L245" s="69" t="str">
        <f>IF(A14taxstdlife="n/a","n/a",IF(L$3&gt;(A14taxstdlife+$E245),(Input!$J$156-Input!$J$190)-SUM($J245:K245),(Input!$J$156-Input!$J$190)/A14taxstdlife))</f>
        <v>n/a</v>
      </c>
      <c r="M245" s="69" t="str">
        <f>IF(A14taxstdlife="n/a","n/a",IF(M$3&gt;(A14taxstdlife+$E245),(Input!$J$156-Input!$J$190)-SUM($J245:L245),(Input!$J$156-Input!$J$190)/A14taxstdlife))</f>
        <v>n/a</v>
      </c>
      <c r="N245" s="69" t="str">
        <f>IF(A14taxstdlife="n/a","n/a",IF(N$3&gt;(A14taxstdlife+$E245),(Input!$J$156-Input!$J$190)-SUM($J245:M245),(Input!$J$156-Input!$J$190)/A14taxstdlife))</f>
        <v>n/a</v>
      </c>
      <c r="O245" s="69" t="str">
        <f>IF(A14taxstdlife="n/a","n/a",IF(O$3&gt;(A14taxstdlife+$E245),(Input!$J$156-Input!$J$190)-SUM($J245:N245),(Input!$J$156-Input!$J$190)/A14taxstdlife))</f>
        <v>n/a</v>
      </c>
      <c r="P245" s="69" t="str">
        <f>IF(A14taxstdlife="n/a","n/a",IF(P$3&gt;(A14taxstdlife+$E245),(Input!$J$156-Input!$J$190)-SUM($J245:O245),(Input!$J$156-Input!$J$190)/A14taxstdlife))</f>
        <v>n/a</v>
      </c>
      <c r="Q245" s="69" t="str">
        <f>IF(A14taxstdlife="n/a","n/a",IF(Q$3&gt;(A14taxstdlife+$E245),(Input!$J$156-Input!$J$190)-SUM($J245:P245),(Input!$J$156-Input!$J$190)/A14taxstdlife))</f>
        <v>n/a</v>
      </c>
      <c r="R245" s="69"/>
      <c r="S245" s="103"/>
      <c r="T245" s="103"/>
      <c r="U245" s="103"/>
      <c r="V245" s="103"/>
      <c r="W245" s="103"/>
      <c r="X245" s="103"/>
      <c r="Y245" s="103"/>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198"/>
      <c r="BJ245" s="198"/>
      <c r="BK245" s="198"/>
      <c r="BL245" s="198"/>
      <c r="BM245" s="198"/>
      <c r="BN245" s="198"/>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idden="1" outlineLevel="2">
      <c r="A246" s="9"/>
      <c r="B246" s="9"/>
      <c r="C246" s="26"/>
      <c r="D246" s="714"/>
      <c r="E246" s="87">
        <v>4</v>
      </c>
      <c r="F246" s="27"/>
      <c r="G246" s="27"/>
      <c r="H246" s="146"/>
      <c r="I246" s="148"/>
      <c r="J246" s="148"/>
      <c r="K246" s="147"/>
      <c r="L246" s="69" t="str">
        <f>IF(A14taxstdlife="n/a","n/a",IF(L$3&gt;(A14taxstdlife+$E246),(Input!$K$156-Input!$K$190)-SUM($K246:K246),(Input!$K$156-Input!$K$190)/A14taxstdlife))</f>
        <v>n/a</v>
      </c>
      <c r="M246" s="69" t="str">
        <f>IF(A14taxstdlife="n/a","n/a",IF(M$3&gt;(A14taxstdlife+$E246),(Input!$K$156-Input!$K$190)-SUM($K246:L246),(Input!$K$156-Input!$K$190)/A14taxstdlife))</f>
        <v>n/a</v>
      </c>
      <c r="N246" s="69" t="str">
        <f>IF(A14taxstdlife="n/a","n/a",IF(N$3&gt;(A14taxstdlife+$E246),(Input!$K$156-Input!$K$190)-SUM($K246:M246),(Input!$K$156-Input!$K$190)/A14taxstdlife))</f>
        <v>n/a</v>
      </c>
      <c r="O246" s="69" t="str">
        <f>IF(A14taxstdlife="n/a","n/a",IF(O$3&gt;(A14taxstdlife+$E246),(Input!$K$156-Input!$K$190)-SUM($K246:N246),(Input!$K$156-Input!$K$190)/A14taxstdlife))</f>
        <v>n/a</v>
      </c>
      <c r="P246" s="69" t="str">
        <f>IF(A14taxstdlife="n/a","n/a",IF(P$3&gt;(A14taxstdlife+$E246),(Input!$K$156-Input!$K$190)-SUM($K246:O246),(Input!$K$156-Input!$K$190)/A14taxstdlife))</f>
        <v>n/a</v>
      </c>
      <c r="Q246" s="69" t="str">
        <f>IF(A14taxstdlife="n/a","n/a",IF(Q$3&gt;(A14taxstdlife+$E246),(Input!$K$156-Input!$K$190)-SUM($K246:P246),(Input!$K$156-Input!$K$190)/A14taxstdlife))</f>
        <v>n/a</v>
      </c>
      <c r="R246" s="69"/>
      <c r="S246" s="103"/>
      <c r="T246" s="103"/>
      <c r="U246" s="103"/>
      <c r="V246" s="103"/>
      <c r="W246" s="103"/>
      <c r="X246" s="103"/>
      <c r="Y246" s="103"/>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198"/>
      <c r="BJ246" s="198"/>
      <c r="BK246" s="198"/>
      <c r="BL246" s="198"/>
      <c r="BM246" s="198"/>
      <c r="BN246" s="198"/>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idden="1" outlineLevel="2">
      <c r="A247" s="9"/>
      <c r="B247" s="9"/>
      <c r="C247" s="26"/>
      <c r="D247" s="714"/>
      <c r="E247" s="87">
        <v>5</v>
      </c>
      <c r="F247" s="27"/>
      <c r="G247" s="27"/>
      <c r="H247" s="146"/>
      <c r="I247" s="148"/>
      <c r="J247" s="148"/>
      <c r="K247" s="148"/>
      <c r="L247" s="147"/>
      <c r="M247" s="69" t="str">
        <f>IF(A14taxstdlife="n/a","n/a",IF(M$3&gt;(A14taxstdlife+$E247),(Input!$L$156-Input!$L$190)-SUM($L247:L247),(Input!$L$156-Input!$L$190)/A14taxstdlife))</f>
        <v>n/a</v>
      </c>
      <c r="N247" s="69" t="str">
        <f>IF(A14taxstdlife="n/a","n/a",IF(N$3&gt;(A14taxstdlife+$E247),(Input!$L$156-Input!$L$190)-SUM($L247:M247),(Input!$L$156-Input!$L$190)/A14taxstdlife))</f>
        <v>n/a</v>
      </c>
      <c r="O247" s="69" t="str">
        <f>IF(A14taxstdlife="n/a","n/a",IF(O$3&gt;(A14taxstdlife+$E247),(Input!$L$156-Input!$L$190)-SUM($L247:N247),(Input!$L$156-Input!$L$190)/A14taxstdlife))</f>
        <v>n/a</v>
      </c>
      <c r="P247" s="69" t="str">
        <f>IF(A14taxstdlife="n/a","n/a",IF(P$3&gt;(A14taxstdlife+$E247),(Input!$L$156-Input!$L$190)-SUM($L247:O247),(Input!$L$156-Input!$L$190)/A14taxstdlife))</f>
        <v>n/a</v>
      </c>
      <c r="Q247" s="69" t="str">
        <f>IF(A14taxstdlife="n/a","n/a",IF(Q$3&gt;(A14taxstdlife+$E247),(Input!$L$156-Input!$L$190)-SUM($L247:P247),(Input!$L$156-Input!$L$190)/A14taxstdlife))</f>
        <v>n/a</v>
      </c>
      <c r="R247" s="69"/>
      <c r="S247" s="103"/>
      <c r="T247" s="103"/>
      <c r="U247" s="103"/>
      <c r="V247" s="103"/>
      <c r="W247" s="103"/>
      <c r="X247" s="103"/>
      <c r="Y247" s="103"/>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198"/>
      <c r="BJ247" s="198"/>
      <c r="BK247" s="198"/>
      <c r="BL247" s="198"/>
      <c r="BM247" s="198"/>
      <c r="BN247" s="198"/>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idden="1" outlineLevel="2">
      <c r="A248" s="9"/>
      <c r="B248" s="9"/>
      <c r="C248" s="26"/>
      <c r="D248" s="714"/>
      <c r="E248" s="87">
        <v>6</v>
      </c>
      <c r="F248" s="27"/>
      <c r="G248" s="27"/>
      <c r="H248" s="146"/>
      <c r="I248" s="148"/>
      <c r="J248" s="148"/>
      <c r="K248" s="148"/>
      <c r="L248" s="148"/>
      <c r="M248" s="147"/>
      <c r="N248" s="69" t="str">
        <f>IF(A14taxstdlife="n/a","n/a",IF(N$3&gt;(A14taxstdlife+$E248),(Input!$M$156-Input!$M$190)-SUM($M248:M248),(Input!$M$156-Input!$M$190)/A14taxstdlife))</f>
        <v>n/a</v>
      </c>
      <c r="O248" s="69" t="str">
        <f>IF(A14taxstdlife="n/a","n/a",IF(O$3&gt;(A14taxstdlife+$E248),(Input!$M$156-Input!$M$190)-SUM($M248:N248),(Input!$M$156-Input!$M$190)/A14taxstdlife))</f>
        <v>n/a</v>
      </c>
      <c r="P248" s="69" t="str">
        <f>IF(A14taxstdlife="n/a","n/a",IF(P$3&gt;(A14taxstdlife+$E248),(Input!$M$156-Input!$M$190)-SUM($M248:O248),(Input!$M$156-Input!$M$190)/A14taxstdlife))</f>
        <v>n/a</v>
      </c>
      <c r="Q248" s="69" t="str">
        <f>IF(A14taxstdlife="n/a","n/a",IF(Q$3&gt;(A14taxstdlife+$E248),(Input!$M$156-Input!$M$190)-SUM($M248:P248),(Input!$M$156-Input!$M$190)/A14taxstdlife))</f>
        <v>n/a</v>
      </c>
      <c r="R248" s="69"/>
      <c r="S248" s="103"/>
      <c r="T248" s="103"/>
      <c r="U248" s="103"/>
      <c r="V248" s="103"/>
      <c r="W248" s="103"/>
      <c r="X248" s="103"/>
      <c r="Y248" s="103"/>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198"/>
      <c r="BJ248" s="198"/>
      <c r="BK248" s="198"/>
      <c r="BL248" s="198"/>
      <c r="BM248" s="198"/>
      <c r="BN248" s="19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idden="1" outlineLevel="2">
      <c r="A249" s="9"/>
      <c r="B249" s="9"/>
      <c r="C249" s="26"/>
      <c r="D249" s="714"/>
      <c r="E249" s="87">
        <v>7</v>
      </c>
      <c r="F249" s="27"/>
      <c r="G249" s="27"/>
      <c r="H249" s="146"/>
      <c r="I249" s="148"/>
      <c r="J249" s="148"/>
      <c r="K249" s="148"/>
      <c r="L249" s="148"/>
      <c r="M249" s="148"/>
      <c r="N249" s="147"/>
      <c r="O249" s="69" t="str">
        <f>IF(A14taxstdlife="n/a","n/a",IF(O$3&gt;(A14taxstdlife+$E249),(Input!$N$156-Input!$N$190)-SUM($N249:N249),(Input!$N$156-Input!$N$190)/A14taxstdlife))</f>
        <v>n/a</v>
      </c>
      <c r="P249" s="69" t="str">
        <f>IF(A14taxstdlife="n/a","n/a",IF(P$3&gt;(A14taxstdlife+$E249),(Input!$N$156-Input!$N$190)-SUM($N249:O249),(Input!$N$156-Input!$N$190)/A14taxstdlife))</f>
        <v>n/a</v>
      </c>
      <c r="Q249" s="69" t="str">
        <f>IF(A14taxstdlife="n/a","n/a",IF(Q$3&gt;(A14taxstdlife+$E249),(Input!$N$156-Input!$N$190)-SUM($N249:P249),(Input!$N$156-Input!$N$190)/A14taxstdlife))</f>
        <v>n/a</v>
      </c>
      <c r="R249" s="69"/>
      <c r="S249" s="103"/>
      <c r="T249" s="103"/>
      <c r="U249" s="103"/>
      <c r="V249" s="103"/>
      <c r="W249" s="103"/>
      <c r="X249" s="103"/>
      <c r="Y249" s="103"/>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198"/>
      <c r="BJ249" s="198"/>
      <c r="BK249" s="198"/>
      <c r="BL249" s="198"/>
      <c r="BM249" s="198"/>
      <c r="BN249" s="198"/>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idden="1" outlineLevel="2">
      <c r="A250" s="9"/>
      <c r="B250" s="9"/>
      <c r="C250" s="26"/>
      <c r="D250" s="714"/>
      <c r="E250" s="87">
        <v>8</v>
      </c>
      <c r="F250" s="27"/>
      <c r="G250" s="27"/>
      <c r="H250" s="146"/>
      <c r="I250" s="148"/>
      <c r="J250" s="148"/>
      <c r="K250" s="148"/>
      <c r="L250" s="148"/>
      <c r="M250" s="148"/>
      <c r="N250" s="148"/>
      <c r="O250" s="147"/>
      <c r="P250" s="69" t="str">
        <f>IF(A14taxstdlife="n/a","n/a",IF(P$3&gt;(A14taxstdlife+$E250),(Input!$O$156-Input!$O$190)-SUM($O250:O250),(Input!$O$156-Input!$O$190)/A14taxstdlife))</f>
        <v>n/a</v>
      </c>
      <c r="Q250" s="69" t="str">
        <f>IF(A14taxstdlife="n/a","n/a",IF(Q$3&gt;(A14taxstdlife+$E250),(Input!$O$156-Input!$O$190)-SUM($O250:P250),(Input!$O$156-Input!$O$190)/A14taxstdlife))</f>
        <v>n/a</v>
      </c>
      <c r="R250" s="69"/>
      <c r="S250" s="103"/>
      <c r="T250" s="103"/>
      <c r="U250" s="103"/>
      <c r="V250" s="103"/>
      <c r="W250" s="103"/>
      <c r="X250" s="103"/>
      <c r="Y250" s="103"/>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198"/>
      <c r="BJ250" s="198"/>
      <c r="BK250" s="198"/>
      <c r="BL250" s="198"/>
      <c r="BM250" s="198"/>
      <c r="BN250" s="198"/>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idden="1" outlineLevel="2">
      <c r="A251" s="9"/>
      <c r="B251" s="9"/>
      <c r="C251" s="26"/>
      <c r="D251" s="714"/>
      <c r="E251" s="87">
        <v>9</v>
      </c>
      <c r="F251" s="27"/>
      <c r="G251" s="27"/>
      <c r="H251" s="146"/>
      <c r="I251" s="148"/>
      <c r="J251" s="148"/>
      <c r="K251" s="148"/>
      <c r="L251" s="148"/>
      <c r="M251" s="148"/>
      <c r="N251" s="148"/>
      <c r="O251" s="148"/>
      <c r="P251" s="147"/>
      <c r="Q251" s="69" t="str">
        <f>IF(A14taxstdlife="n/a","n/a",IF(Q$3&gt;(A14taxstdlife+$E251),(Input!$P$156-Input!$P$190)-SUM($P251:P251),(Input!$P$156-Input!$P$190)/A14taxstdlife))</f>
        <v>n/a</v>
      </c>
      <c r="R251" s="69"/>
      <c r="S251" s="103"/>
      <c r="T251" s="103"/>
      <c r="U251" s="103"/>
      <c r="V251" s="103"/>
      <c r="W251" s="103"/>
      <c r="X251" s="103"/>
      <c r="Y251" s="103"/>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198"/>
      <c r="BJ251" s="198"/>
      <c r="BK251" s="198"/>
      <c r="BL251" s="198"/>
      <c r="BM251" s="198"/>
      <c r="BN251" s="198"/>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idden="1" outlineLevel="2">
      <c r="A252" s="9"/>
      <c r="B252" s="9"/>
      <c r="C252" s="26"/>
      <c r="D252" s="714"/>
      <c r="E252" s="88">
        <v>10</v>
      </c>
      <c r="F252" s="27"/>
      <c r="G252" s="27"/>
      <c r="H252" s="146"/>
      <c r="I252" s="148"/>
      <c r="J252" s="148"/>
      <c r="K252" s="148"/>
      <c r="L252" s="148"/>
      <c r="M252" s="148"/>
      <c r="N252" s="148"/>
      <c r="O252" s="148"/>
      <c r="P252" s="148"/>
      <c r="Q252" s="147"/>
      <c r="R252" s="69"/>
      <c r="S252" s="103"/>
      <c r="T252" s="103"/>
      <c r="U252" s="103"/>
      <c r="V252" s="103"/>
      <c r="W252" s="103"/>
      <c r="X252" s="103"/>
      <c r="Y252" s="103"/>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198"/>
      <c r="BJ252" s="198"/>
      <c r="BK252" s="198"/>
      <c r="BL252" s="198"/>
      <c r="BM252" s="198"/>
      <c r="BN252" s="198"/>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idden="1" outlineLevel="1" collapsed="1">
      <c r="A253" s="9"/>
      <c r="B253" s="9"/>
      <c r="C253" s="271" t="str">
        <f>Asset14</f>
        <v>Easements</v>
      </c>
      <c r="D253" s="9"/>
      <c r="E253" s="9"/>
      <c r="F253" s="23"/>
      <c r="G253" s="23"/>
      <c r="H253" s="297">
        <f>-SUM(H241:H252)</f>
        <v>0</v>
      </c>
      <c r="I253" s="161">
        <f>-SUM(I241:I252)</f>
        <v>0</v>
      </c>
      <c r="J253" s="161">
        <f>-SUM(J241:J252)</f>
        <v>0</v>
      </c>
      <c r="K253" s="161">
        <f>-SUM(K241:K252)</f>
        <v>0</v>
      </c>
      <c r="L253" s="161">
        <f>-SUM(L241:L252)</f>
        <v>0</v>
      </c>
      <c r="M253" s="161">
        <f>IF(COUNT($H253:L253)&gt;=Input!$Y$7,0, -SUM(M241:M252))</f>
        <v>0</v>
      </c>
      <c r="N253" s="161">
        <f>IF(COUNT($H253:M253)&gt;=Input!$Y$7,0, -SUM(N241:N252))</f>
        <v>0</v>
      </c>
      <c r="O253" s="161">
        <f>IF(COUNT($H253:N253)&gt;=Input!$Y$7,0, -SUM(O241:O252))</f>
        <v>0</v>
      </c>
      <c r="P253" s="161">
        <f>IF(COUNT($H253:O253)&gt;=Input!$Y$7,0, -SUM(P241:P252))</f>
        <v>0</v>
      </c>
      <c r="Q253" s="161">
        <f>IF(COUNT($H253:P253)&gt;=Input!$Y$7,0, -SUM(Q241:Q252))</f>
        <v>0</v>
      </c>
      <c r="R253" s="161"/>
      <c r="S253" s="102"/>
      <c r="T253" s="102"/>
      <c r="U253" s="102"/>
      <c r="V253" s="102"/>
      <c r="W253" s="102"/>
      <c r="X253" s="102"/>
      <c r="Y253" s="102"/>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198"/>
      <c r="BJ253" s="198"/>
      <c r="BK253" s="198"/>
      <c r="BL253" s="198"/>
      <c r="BM253" s="198"/>
      <c r="BN253" s="198"/>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idden="1" outlineLevel="2">
      <c r="A254" s="9"/>
      <c r="B254" s="272">
        <f>Asset15</f>
        <v>0</v>
      </c>
      <c r="C254" s="31"/>
      <c r="D254" s="32" t="s">
        <v>66</v>
      </c>
      <c r="E254" s="31"/>
      <c r="F254" s="300"/>
      <c r="G254" s="300"/>
      <c r="H254" s="68" t="str">
        <f>IF(H$3&gt;A15taxremlife,A15taxvalue-SUM($F254:F254),IF(A15taxremlife="N/A","n/a",A15taxvalue/A15taxremlife))</f>
        <v>n/a</v>
      </c>
      <c r="I254" s="68" t="str">
        <f>IF(I$3&gt;A15taxremlife,A15taxvalue-SUM($F254:H254),IF(A15taxremlife="N/A","n/a",A15taxvalue/A15taxremlife))</f>
        <v>n/a</v>
      </c>
      <c r="J254" s="68" t="str">
        <f>IF(J$3&gt;A15taxremlife,A15taxvalue-SUM($F254:I254),IF(A15taxremlife="N/A","n/a",A15taxvalue/A15taxremlife))</f>
        <v>n/a</v>
      </c>
      <c r="K254" s="68" t="str">
        <f>IF(K$3&gt;A15taxremlife,A15taxvalue-SUM($F254:J254),IF(A15taxremlife="N/A","n/a",A15taxvalue/A15taxremlife))</f>
        <v>n/a</v>
      </c>
      <c r="L254" s="68" t="str">
        <f>IF(L$3&gt;A15taxremlife,A15taxvalue-SUM($F254:K254),IF(A15taxremlife="N/A","n/a",A15taxvalue/A15taxremlife))</f>
        <v>n/a</v>
      </c>
      <c r="M254" s="68" t="str">
        <f>IF(M$3&gt;A15taxremlife,A15taxvalue-SUM($F254:L254),IF(A15taxremlife="N/A","n/a",A15taxvalue/A15taxremlife))</f>
        <v>n/a</v>
      </c>
      <c r="N254" s="68" t="str">
        <f>IF(N$3&gt;A15taxremlife,A15taxvalue-SUM($F254:M254),IF(A15taxremlife="N/A","n/a",A15taxvalue/A15taxremlife))</f>
        <v>n/a</v>
      </c>
      <c r="O254" s="68" t="str">
        <f>IF(O$3&gt;A15taxremlife,A15taxvalue-SUM($F254:N254),IF(A15taxremlife="N/A","n/a",A15taxvalue/A15taxremlife))</f>
        <v>n/a</v>
      </c>
      <c r="P254" s="68" t="str">
        <f>IF(P$3&gt;A15taxremlife,A15taxvalue-SUM($F254:O254),IF(A15taxremlife="N/A","n/a",A15taxvalue/A15taxremlife))</f>
        <v>n/a</v>
      </c>
      <c r="Q254" s="68" t="str">
        <f>IF(Q$3&gt;A15taxremlife,A15taxvalue-SUM($F254:P254),IF(A15taxremlife="N/A","n/a",A15taxvalue/A15taxremlife))</f>
        <v>n/a</v>
      </c>
      <c r="R254" s="68"/>
      <c r="S254" s="103"/>
      <c r="T254" s="103"/>
      <c r="U254" s="103"/>
      <c r="V254" s="103"/>
      <c r="W254" s="103"/>
      <c r="X254" s="103"/>
      <c r="Y254" s="103"/>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198"/>
      <c r="BJ254" s="198"/>
      <c r="BK254" s="198"/>
      <c r="BL254" s="198"/>
      <c r="BM254" s="198"/>
      <c r="BN254" s="198"/>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6"/>
      <c r="D255" s="713" t="s">
        <v>82</v>
      </c>
      <c r="E255" s="87">
        <v>0</v>
      </c>
      <c r="F255" s="27"/>
      <c r="G255" s="27"/>
      <c r="H255" s="103"/>
      <c r="I255" s="69"/>
      <c r="J255" s="69"/>
      <c r="K255" s="69"/>
      <c r="L255" s="69"/>
      <c r="M255" s="69"/>
      <c r="N255" s="69"/>
      <c r="O255" s="69"/>
      <c r="P255" s="69"/>
      <c r="Q255" s="69"/>
      <c r="R255" s="69"/>
      <c r="S255" s="103"/>
      <c r="T255" s="103"/>
      <c r="U255" s="103"/>
      <c r="V255" s="103"/>
      <c r="W255" s="103"/>
      <c r="X255" s="103"/>
      <c r="Y255" s="103"/>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198"/>
      <c r="BJ255" s="198"/>
      <c r="BK255" s="198"/>
      <c r="BL255" s="198"/>
      <c r="BM255" s="198"/>
      <c r="BN255" s="198"/>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idden="1" outlineLevel="2">
      <c r="A256" s="9"/>
      <c r="B256" s="9"/>
      <c r="C256" s="26"/>
      <c r="D256" s="714"/>
      <c r="E256" s="87">
        <v>1</v>
      </c>
      <c r="F256" s="27"/>
      <c r="G256" s="27"/>
      <c r="H256" s="145"/>
      <c r="I256" s="69" t="str">
        <f>IF(A15taxstdlife="n/a","n/a",IF(I$3&gt;(A15taxstdlife+$E256),(Input!$H$157-Input!$H$191)-SUM($H256:H256),(Input!$H$157-Input!$H$191)/A15taxstdlife))</f>
        <v>n/a</v>
      </c>
      <c r="J256" s="69" t="str">
        <f>IF(A15taxstdlife="n/a","n/a",IF(J$3&gt;(A15taxstdlife+$E256),(Input!$H$157-Input!$H$191)-SUM($H256:I256),(Input!$H$157-Input!$H$191)/A15taxstdlife))</f>
        <v>n/a</v>
      </c>
      <c r="K256" s="69" t="str">
        <f>IF(A15taxstdlife="n/a","n/a",IF(K$3&gt;(A15taxstdlife+$E256),(Input!$H$157-Input!$H$191)-SUM($H256:J256),(Input!$H$157-Input!$H$191)/A15taxstdlife))</f>
        <v>n/a</v>
      </c>
      <c r="L256" s="69" t="str">
        <f>IF(A15taxstdlife="n/a","n/a",IF(L$3&gt;(A15taxstdlife+$E256),(Input!$H$157-Input!$H$191)-SUM($H256:K256),(Input!$H$157-Input!$H$191)/A15taxstdlife))</f>
        <v>n/a</v>
      </c>
      <c r="M256" s="69" t="str">
        <f>IF(A15taxstdlife="n/a","n/a",IF(M$3&gt;(A15taxstdlife+$E256),(Input!$H$157-Input!$H$191)-SUM($H256:L256),(Input!$H$157-Input!$H$191)/A15taxstdlife))</f>
        <v>n/a</v>
      </c>
      <c r="N256" s="69" t="str">
        <f>IF(A15taxstdlife="n/a","n/a",IF(N$3&gt;(A15taxstdlife+$E256),(Input!$H$157-Input!$H$191)-SUM($H256:M256),(Input!$H$157-Input!$H$191)/A15taxstdlife))</f>
        <v>n/a</v>
      </c>
      <c r="O256" s="69" t="str">
        <f>IF(A15taxstdlife="n/a","n/a",IF(O$3&gt;(A15taxstdlife+$E256),(Input!$H$157-Input!$H$191)-SUM($H256:N256),(Input!$H$157-Input!$H$191)/A15taxstdlife))</f>
        <v>n/a</v>
      </c>
      <c r="P256" s="69" t="str">
        <f>IF(A15taxstdlife="n/a","n/a",IF(P$3&gt;(A15taxstdlife+$E256),(Input!$H$157-Input!$H$191)-SUM($H256:O256),(Input!$H$157-Input!$H$191)/A15taxstdlife))</f>
        <v>n/a</v>
      </c>
      <c r="Q256" s="69" t="str">
        <f>IF(A15taxstdlife="n/a","n/a",IF(Q$3&gt;(A15taxstdlife+$E256),(Input!$H$157-Input!$H$191)-SUM($H256:P256),(Input!$H$157-Input!$H$191)/A15taxstdlife))</f>
        <v>n/a</v>
      </c>
      <c r="R256" s="69"/>
      <c r="S256" s="103"/>
      <c r="T256" s="103"/>
      <c r="U256" s="103"/>
      <c r="V256" s="103"/>
      <c r="W256" s="103"/>
      <c r="X256" s="103"/>
      <c r="Y256" s="103"/>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198"/>
      <c r="BJ256" s="198"/>
      <c r="BK256" s="198"/>
      <c r="BL256" s="198"/>
      <c r="BM256" s="198"/>
      <c r="BN256" s="198"/>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idden="1" outlineLevel="2">
      <c r="A257" s="9"/>
      <c r="B257" s="9"/>
      <c r="C257" s="26"/>
      <c r="D257" s="714"/>
      <c r="E257" s="87">
        <v>2</v>
      </c>
      <c r="F257" s="27"/>
      <c r="G257" s="27"/>
      <c r="H257" s="146"/>
      <c r="I257" s="147"/>
      <c r="J257" s="69" t="str">
        <f>IF(A15taxstdlife="n/a","n/a",IF(J$3&gt;(A15taxstdlife+$E257),(Input!$I$157-Input!$I$191)-SUM($I257:I257),(Input!$I$157-Input!$I$191)/A15taxstdlife))</f>
        <v>n/a</v>
      </c>
      <c r="K257" s="69" t="str">
        <f>IF(A15taxstdlife="n/a","n/a",IF(K$3&gt;(A15taxstdlife+$E257),(Input!$I$157-Input!$I$191)-SUM($I257:J257),(Input!$I$157-Input!$I$191)/A15taxstdlife))</f>
        <v>n/a</v>
      </c>
      <c r="L257" s="69" t="str">
        <f>IF(A15taxstdlife="n/a","n/a",IF(L$3&gt;(A15taxstdlife+$E257),(Input!$I$157-Input!$I$191)-SUM($I257:K257),(Input!$I$157-Input!$I$191)/A15taxstdlife))</f>
        <v>n/a</v>
      </c>
      <c r="M257" s="69" t="str">
        <f>IF(A15taxstdlife="n/a","n/a",IF(M$3&gt;(A15taxstdlife+$E257),(Input!$I$157-Input!$I$191)-SUM($I257:L257),(Input!$I$157-Input!$I$191)/A15taxstdlife))</f>
        <v>n/a</v>
      </c>
      <c r="N257" s="69" t="str">
        <f>IF(A15taxstdlife="n/a","n/a",IF(N$3&gt;(A15taxstdlife+$E257),(Input!$I$157-Input!$I$191)-SUM($I257:M257),(Input!$I$157-Input!$I$191)/A15taxstdlife))</f>
        <v>n/a</v>
      </c>
      <c r="O257" s="69" t="str">
        <f>IF(A15taxstdlife="n/a","n/a",IF(O$3&gt;(A15taxstdlife+$E257),(Input!$I$157-Input!$I$191)-SUM($I257:N257),(Input!$I$157-Input!$I$191)/A15taxstdlife))</f>
        <v>n/a</v>
      </c>
      <c r="P257" s="69" t="str">
        <f>IF(A15taxstdlife="n/a","n/a",IF(P$3&gt;(A15taxstdlife+$E257),(Input!$I$157-Input!$I$191)-SUM($I257:O257),(Input!$I$157-Input!$I$191)/A15taxstdlife))</f>
        <v>n/a</v>
      </c>
      <c r="Q257" s="69" t="str">
        <f>IF(A15taxstdlife="n/a","n/a",IF(Q$3&gt;(A15taxstdlife+$E257),(Input!$I$157-Input!$I$191)-SUM($I257:P257),(Input!$I$157-Input!$I$191)/A15taxstdlife))</f>
        <v>n/a</v>
      </c>
      <c r="R257" s="69"/>
      <c r="S257" s="103"/>
      <c r="T257" s="103"/>
      <c r="U257" s="103"/>
      <c r="V257" s="103"/>
      <c r="W257" s="103"/>
      <c r="X257" s="103"/>
      <c r="Y257" s="103"/>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198"/>
      <c r="BJ257" s="198"/>
      <c r="BK257" s="198"/>
      <c r="BL257" s="198"/>
      <c r="BM257" s="198"/>
      <c r="BN257" s="198"/>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idden="1" outlineLevel="2">
      <c r="A258" s="9"/>
      <c r="B258" s="9"/>
      <c r="C258" s="26"/>
      <c r="D258" s="714"/>
      <c r="E258" s="87">
        <v>3</v>
      </c>
      <c r="F258" s="27"/>
      <c r="G258" s="27"/>
      <c r="H258" s="146"/>
      <c r="I258" s="148"/>
      <c r="J258" s="147"/>
      <c r="K258" s="69" t="str">
        <f>IF(A15taxstdlife="n/a","n/a",IF(K$3&gt;(A15taxstdlife+$E258),(Input!$J$157-Input!$J$191)-SUM($J258:J258),(Input!$J$157-Input!$J$191)/A15taxstdlife))</f>
        <v>n/a</v>
      </c>
      <c r="L258" s="69" t="str">
        <f>IF(A15taxstdlife="n/a","n/a",IF(L$3&gt;(A15taxstdlife+$E258),(Input!$J$157-Input!$J$191)-SUM($J258:K258),(Input!$J$157-Input!$J$191)/A15taxstdlife))</f>
        <v>n/a</v>
      </c>
      <c r="M258" s="69" t="str">
        <f>IF(A15taxstdlife="n/a","n/a",IF(M$3&gt;(A15taxstdlife+$E258),(Input!$J$157-Input!$J$191)-SUM($J258:L258),(Input!$J$157-Input!$J$191)/A15taxstdlife))</f>
        <v>n/a</v>
      </c>
      <c r="N258" s="69" t="str">
        <f>IF(A15taxstdlife="n/a","n/a",IF(N$3&gt;(A15taxstdlife+$E258),(Input!$J$157-Input!$J$191)-SUM($J258:M258),(Input!$J$157-Input!$J$191)/A15taxstdlife))</f>
        <v>n/a</v>
      </c>
      <c r="O258" s="69" t="str">
        <f>IF(A15taxstdlife="n/a","n/a",IF(O$3&gt;(A15taxstdlife+$E258),(Input!$J$157-Input!$J$191)-SUM($J258:N258),(Input!$J$157-Input!$J$191)/A15taxstdlife))</f>
        <v>n/a</v>
      </c>
      <c r="P258" s="69" t="str">
        <f>IF(A15taxstdlife="n/a","n/a",IF(P$3&gt;(A15taxstdlife+$E258),(Input!$J$157-Input!$J$191)-SUM($J258:O258),(Input!$J$157-Input!$J$191)/A15taxstdlife))</f>
        <v>n/a</v>
      </c>
      <c r="Q258" s="69" t="str">
        <f>IF(A15taxstdlife="n/a","n/a",IF(Q$3&gt;(A15taxstdlife+$E258),(Input!$J$157-Input!$J$191)-SUM($J258:P258),(Input!$J$157-Input!$J$191)/A15taxstdlife))</f>
        <v>n/a</v>
      </c>
      <c r="R258" s="69"/>
      <c r="S258" s="103"/>
      <c r="T258" s="103"/>
      <c r="U258" s="103"/>
      <c r="V258" s="103"/>
      <c r="W258" s="103"/>
      <c r="X258" s="103"/>
      <c r="Y258" s="103"/>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198"/>
      <c r="BJ258" s="198"/>
      <c r="BK258" s="198"/>
      <c r="BL258" s="198"/>
      <c r="BM258" s="198"/>
      <c r="BN258" s="19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idden="1" outlineLevel="2">
      <c r="A259" s="9"/>
      <c r="B259" s="9"/>
      <c r="C259" s="26"/>
      <c r="D259" s="714"/>
      <c r="E259" s="87">
        <v>4</v>
      </c>
      <c r="F259" s="27"/>
      <c r="G259" s="27"/>
      <c r="H259" s="146"/>
      <c r="I259" s="148"/>
      <c r="J259" s="148"/>
      <c r="K259" s="147"/>
      <c r="L259" s="69" t="str">
        <f>IF(A15taxstdlife="n/a","n/a",IF(L$3&gt;(A15taxstdlife+$E259),(Input!$K$157-Input!$K$191)-SUM($K259:K259),(Input!$K$157-Input!$K$191)/A15taxstdlife))</f>
        <v>n/a</v>
      </c>
      <c r="M259" s="69" t="str">
        <f>IF(A15taxstdlife="n/a","n/a",IF(M$3&gt;(A15taxstdlife+$E259),(Input!$K$157-Input!$K$191)-SUM($K259:L259),(Input!$K$157-Input!$K$191)/A15taxstdlife))</f>
        <v>n/a</v>
      </c>
      <c r="N259" s="69" t="str">
        <f>IF(A15taxstdlife="n/a","n/a",IF(N$3&gt;(A15taxstdlife+$E259),(Input!$K$157-Input!$K$191)-SUM($K259:M259),(Input!$K$157-Input!$K$191)/A15taxstdlife))</f>
        <v>n/a</v>
      </c>
      <c r="O259" s="69" t="str">
        <f>IF(A15taxstdlife="n/a","n/a",IF(O$3&gt;(A15taxstdlife+$E259),(Input!$K$157-Input!$K$191)-SUM($K259:N259),(Input!$K$157-Input!$K$191)/A15taxstdlife))</f>
        <v>n/a</v>
      </c>
      <c r="P259" s="69" t="str">
        <f>IF(A15taxstdlife="n/a","n/a",IF(P$3&gt;(A15taxstdlife+$E259),(Input!$K$157-Input!$K$191)-SUM($K259:O259),(Input!$K$157-Input!$K$191)/A15taxstdlife))</f>
        <v>n/a</v>
      </c>
      <c r="Q259" s="69" t="str">
        <f>IF(A15taxstdlife="n/a","n/a",IF(Q$3&gt;(A15taxstdlife+$E259),(Input!$K$157-Input!$K$191)-SUM($K259:P259),(Input!$K$157-Input!$K$191)/A15taxstdlife))</f>
        <v>n/a</v>
      </c>
      <c r="R259" s="69"/>
      <c r="S259" s="103"/>
      <c r="T259" s="103"/>
      <c r="U259" s="103"/>
      <c r="V259" s="103"/>
      <c r="W259" s="103"/>
      <c r="X259" s="103"/>
      <c r="Y259" s="103"/>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198"/>
      <c r="BJ259" s="198"/>
      <c r="BK259" s="198"/>
      <c r="BL259" s="198"/>
      <c r="BM259" s="198"/>
      <c r="BN259" s="198"/>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idden="1" outlineLevel="2">
      <c r="A260" s="9"/>
      <c r="B260" s="9"/>
      <c r="C260" s="26"/>
      <c r="D260" s="714"/>
      <c r="E260" s="87">
        <v>5</v>
      </c>
      <c r="F260" s="27"/>
      <c r="G260" s="27"/>
      <c r="H260" s="146"/>
      <c r="I260" s="148"/>
      <c r="J260" s="148"/>
      <c r="K260" s="148"/>
      <c r="L260" s="147"/>
      <c r="M260" s="69" t="str">
        <f>IF(A15taxstdlife="n/a","n/a",IF(M$3&gt;(A15taxstdlife+$E260),(Input!$L$157-Input!$L$191)-SUM($L260:L260),(Input!$L$157-Input!$L$191)/A15taxstdlife))</f>
        <v>n/a</v>
      </c>
      <c r="N260" s="69" t="str">
        <f>IF(A15taxstdlife="n/a","n/a",IF(N$3&gt;(A15taxstdlife+$E260),(Input!$L$157-Input!$L$191)-SUM($L260:M260),(Input!$L$157-Input!$L$191)/A15taxstdlife))</f>
        <v>n/a</v>
      </c>
      <c r="O260" s="69" t="str">
        <f>IF(A15taxstdlife="n/a","n/a",IF(O$3&gt;(A15taxstdlife+$E260),(Input!$L$157-Input!$L$191)-SUM($L260:N260),(Input!$L$157-Input!$L$191)/A15taxstdlife))</f>
        <v>n/a</v>
      </c>
      <c r="P260" s="69" t="str">
        <f>IF(A15taxstdlife="n/a","n/a",IF(P$3&gt;(A15taxstdlife+$E260),(Input!$L$157-Input!$L$191)-SUM($L260:O260),(Input!$L$157-Input!$L$191)/A15taxstdlife))</f>
        <v>n/a</v>
      </c>
      <c r="Q260" s="69" t="str">
        <f>IF(A15taxstdlife="n/a","n/a",IF(Q$3&gt;(A15taxstdlife+$E260),(Input!$L$157-Input!$L$191)-SUM($L260:P260),(Input!$L$157-Input!$L$191)/A15taxstdlife))</f>
        <v>n/a</v>
      </c>
      <c r="R260" s="69"/>
      <c r="S260" s="103"/>
      <c r="T260" s="103"/>
      <c r="U260" s="103"/>
      <c r="V260" s="103"/>
      <c r="W260" s="103"/>
      <c r="X260" s="103"/>
      <c r="Y260" s="103"/>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198"/>
      <c r="BJ260" s="198"/>
      <c r="BK260" s="198"/>
      <c r="BL260" s="198"/>
      <c r="BM260" s="198"/>
      <c r="BN260" s="198"/>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idden="1" outlineLevel="2">
      <c r="A261" s="9"/>
      <c r="B261" s="9"/>
      <c r="C261" s="26"/>
      <c r="D261" s="714"/>
      <c r="E261" s="87">
        <v>6</v>
      </c>
      <c r="F261" s="27"/>
      <c r="G261" s="27"/>
      <c r="H261" s="146"/>
      <c r="I261" s="148"/>
      <c r="J261" s="148"/>
      <c r="K261" s="148"/>
      <c r="L261" s="148"/>
      <c r="M261" s="147"/>
      <c r="N261" s="69" t="str">
        <f>IF(A15taxstdlife="n/a","n/a",IF(N$3&gt;(A15taxstdlife+$E261),(Input!$M$157-Input!$M$191)-SUM($M261:M261),(Input!$M$157-Input!$M$191)/A15taxstdlife))</f>
        <v>n/a</v>
      </c>
      <c r="O261" s="69" t="str">
        <f>IF(A15taxstdlife="n/a","n/a",IF(O$3&gt;(A15taxstdlife+$E261),(Input!$M$157-Input!$M$191)-SUM($M261:N261),(Input!$M$157-Input!$M$191)/A15taxstdlife))</f>
        <v>n/a</v>
      </c>
      <c r="P261" s="69" t="str">
        <f>IF(A15taxstdlife="n/a","n/a",IF(P$3&gt;(A15taxstdlife+$E261),(Input!$M$157-Input!$M$191)-SUM($M261:O261),(Input!$M$157-Input!$M$191)/A15taxstdlife))</f>
        <v>n/a</v>
      </c>
      <c r="Q261" s="69" t="str">
        <f>IF(A15taxstdlife="n/a","n/a",IF(Q$3&gt;(A15taxstdlife+$E261),(Input!$M$157-Input!$M$191)-SUM($M261:P261),(Input!$M$157-Input!$M$191)/A15taxstdlife))</f>
        <v>n/a</v>
      </c>
      <c r="R261" s="69"/>
      <c r="S261" s="103"/>
      <c r="T261" s="103"/>
      <c r="U261" s="103"/>
      <c r="V261" s="103"/>
      <c r="W261" s="103"/>
      <c r="X261" s="103"/>
      <c r="Y261" s="103"/>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198"/>
      <c r="BJ261" s="198"/>
      <c r="BK261" s="198"/>
      <c r="BL261" s="198"/>
      <c r="BM261" s="198"/>
      <c r="BN261" s="198"/>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idden="1" outlineLevel="2">
      <c r="A262" s="9"/>
      <c r="B262" s="9"/>
      <c r="C262" s="26"/>
      <c r="D262" s="714"/>
      <c r="E262" s="87">
        <v>7</v>
      </c>
      <c r="F262" s="27"/>
      <c r="G262" s="27"/>
      <c r="H262" s="146"/>
      <c r="I262" s="148"/>
      <c r="J262" s="148"/>
      <c r="K262" s="148"/>
      <c r="L262" s="148"/>
      <c r="M262" s="148"/>
      <c r="N262" s="147"/>
      <c r="O262" s="69" t="str">
        <f>IF(A15taxstdlife="n/a","n/a",IF(O$3&gt;(A15taxstdlife+$E262),(Input!$N$157-Input!$N$191)-SUM($N262:N262),(Input!$N$157-Input!$N$191)/A15taxstdlife))</f>
        <v>n/a</v>
      </c>
      <c r="P262" s="69" t="str">
        <f>IF(A15taxstdlife="n/a","n/a",IF(P$3&gt;(A15taxstdlife+$E262),(Input!$N$157-Input!$N$191)-SUM($N262:O262),(Input!$N$157-Input!$N$191)/A15taxstdlife))</f>
        <v>n/a</v>
      </c>
      <c r="Q262" s="69" t="str">
        <f>IF(A15taxstdlife="n/a","n/a",IF(Q$3&gt;(A15taxstdlife+$E262),(Input!$N$157-Input!$N$191)-SUM($N262:P262),(Input!$N$157-Input!$N$191)/A15taxstdlife))</f>
        <v>n/a</v>
      </c>
      <c r="R262" s="69"/>
      <c r="S262" s="103"/>
      <c r="T262" s="103"/>
      <c r="U262" s="103"/>
      <c r="V262" s="103"/>
      <c r="W262" s="103"/>
      <c r="X262" s="103"/>
      <c r="Y262" s="103"/>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198"/>
      <c r="BJ262" s="198"/>
      <c r="BK262" s="198"/>
      <c r="BL262" s="198"/>
      <c r="BM262" s="198"/>
      <c r="BN262" s="198"/>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idden="1" outlineLevel="2">
      <c r="A263" s="9"/>
      <c r="B263" s="9"/>
      <c r="C263" s="26"/>
      <c r="D263" s="714"/>
      <c r="E263" s="87">
        <v>8</v>
      </c>
      <c r="F263" s="27"/>
      <c r="G263" s="27"/>
      <c r="H263" s="146"/>
      <c r="I263" s="148"/>
      <c r="J263" s="148"/>
      <c r="K263" s="148"/>
      <c r="L263" s="148"/>
      <c r="M263" s="148"/>
      <c r="N263" s="148"/>
      <c r="O263" s="147"/>
      <c r="P263" s="69" t="str">
        <f>IF(A15taxstdlife="n/a","n/a",IF(P$3&gt;(A15taxstdlife+$E263),(Input!$O$157-Input!$O$191)-SUM($O263:O263),(Input!$O$157-Input!$O$191)/A15taxstdlife))</f>
        <v>n/a</v>
      </c>
      <c r="Q263" s="69" t="str">
        <f>IF(A15taxstdlife="n/a","n/a",IF(Q$3&gt;(A15taxstdlife+$E263),(Input!$O$157-Input!$O$191)-SUM($O263:P263),(Input!$O$157-Input!$O$191)/A15taxstdlife))</f>
        <v>n/a</v>
      </c>
      <c r="R263" s="69"/>
      <c r="S263" s="103"/>
      <c r="T263" s="103"/>
      <c r="U263" s="103"/>
      <c r="V263" s="103"/>
      <c r="W263" s="103"/>
      <c r="X263" s="103"/>
      <c r="Y263" s="103"/>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198"/>
      <c r="BJ263" s="198"/>
      <c r="BK263" s="198"/>
      <c r="BL263" s="198"/>
      <c r="BM263" s="198"/>
      <c r="BN263" s="198"/>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idden="1" outlineLevel="2">
      <c r="A264" s="9"/>
      <c r="B264" s="9"/>
      <c r="C264" s="26"/>
      <c r="D264" s="714"/>
      <c r="E264" s="87">
        <v>9</v>
      </c>
      <c r="F264" s="27"/>
      <c r="G264" s="27"/>
      <c r="H264" s="146"/>
      <c r="I264" s="148"/>
      <c r="J264" s="148"/>
      <c r="K264" s="148"/>
      <c r="L264" s="148"/>
      <c r="M264" s="148"/>
      <c r="N264" s="148"/>
      <c r="O264" s="148"/>
      <c r="P264" s="147"/>
      <c r="Q264" s="69" t="str">
        <f>IF(A15taxstdlife="n/a","n/a",IF(Q$3&gt;(A15taxstdlife+$E264),(Input!$P$157-Input!$P$191)-SUM($P264:P264),(Input!$P$157-Input!$P$191)/A15taxstdlife))</f>
        <v>n/a</v>
      </c>
      <c r="R264" s="69"/>
      <c r="S264" s="103"/>
      <c r="T264" s="103"/>
      <c r="U264" s="103"/>
      <c r="V264" s="103"/>
      <c r="W264" s="103"/>
      <c r="X264" s="103"/>
      <c r="Y264" s="103"/>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198"/>
      <c r="BJ264" s="198"/>
      <c r="BK264" s="198"/>
      <c r="BL264" s="198"/>
      <c r="BM264" s="198"/>
      <c r="BN264" s="198"/>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idden="1" outlineLevel="2">
      <c r="A265" s="9"/>
      <c r="B265" s="9"/>
      <c r="C265" s="26"/>
      <c r="D265" s="714"/>
      <c r="E265" s="88">
        <v>10</v>
      </c>
      <c r="F265" s="27"/>
      <c r="G265" s="27"/>
      <c r="H265" s="146"/>
      <c r="I265" s="148"/>
      <c r="J265" s="148"/>
      <c r="K265" s="148"/>
      <c r="L265" s="148"/>
      <c r="M265" s="148"/>
      <c r="N265" s="148"/>
      <c r="O265" s="148"/>
      <c r="P265" s="148"/>
      <c r="Q265" s="147"/>
      <c r="R265" s="69"/>
      <c r="S265" s="103"/>
      <c r="T265" s="103"/>
      <c r="U265" s="103"/>
      <c r="V265" s="103"/>
      <c r="W265" s="103"/>
      <c r="X265" s="103"/>
      <c r="Y265" s="103"/>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198"/>
      <c r="BJ265" s="198"/>
      <c r="BK265" s="198"/>
      <c r="BL265" s="198"/>
      <c r="BM265" s="198"/>
      <c r="BN265" s="198"/>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idden="1" outlineLevel="1" collapsed="1">
      <c r="A266" s="9"/>
      <c r="B266" s="9"/>
      <c r="C266" s="271">
        <f>Asset15</f>
        <v>0</v>
      </c>
      <c r="D266" s="9"/>
      <c r="E266" s="9"/>
      <c r="F266" s="23"/>
      <c r="G266" s="23"/>
      <c r="H266" s="297">
        <f>-SUM(H254:H265)</f>
        <v>0</v>
      </c>
      <c r="I266" s="161">
        <f>-SUM(I254:I265)</f>
        <v>0</v>
      </c>
      <c r="J266" s="161">
        <f>-SUM(J254:J265)</f>
        <v>0</v>
      </c>
      <c r="K266" s="161">
        <f>-SUM(K254:K265)</f>
        <v>0</v>
      </c>
      <c r="L266" s="161">
        <f>-SUM(L254:L265)</f>
        <v>0</v>
      </c>
      <c r="M266" s="161">
        <f>IF(COUNT($H266:L266)&gt;=Input!$Y$7,0, -SUM(M254:M265))</f>
        <v>0</v>
      </c>
      <c r="N266" s="161">
        <f>IF(COUNT($H266:M266)&gt;=Input!$Y$7,0, -SUM(N254:N265))</f>
        <v>0</v>
      </c>
      <c r="O266" s="161">
        <f>IF(COUNT($H266:N266)&gt;=Input!$Y$7,0, -SUM(O254:O265))</f>
        <v>0</v>
      </c>
      <c r="P266" s="161">
        <f>IF(COUNT($H266:O266)&gt;=Input!$Y$7,0, -SUM(P254:P265))</f>
        <v>0</v>
      </c>
      <c r="Q266" s="161">
        <f>IF(COUNT($H266:P266)&gt;=Input!$Y$7,0, -SUM(Q254:Q265))</f>
        <v>0</v>
      </c>
      <c r="R266" s="161"/>
      <c r="S266" s="102"/>
      <c r="T266" s="102"/>
      <c r="U266" s="102"/>
      <c r="V266" s="102"/>
      <c r="W266" s="102"/>
      <c r="X266" s="102"/>
      <c r="Y266" s="102"/>
      <c r="Z266" s="218"/>
      <c r="AA266" s="218"/>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198"/>
      <c r="BJ266" s="198"/>
      <c r="BK266" s="198"/>
      <c r="BL266" s="198"/>
      <c r="BM266" s="198"/>
      <c r="BN266" s="198"/>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idden="1" outlineLevel="2">
      <c r="A267" s="9"/>
      <c r="B267" s="272">
        <f>Asset16</f>
        <v>0</v>
      </c>
      <c r="C267" s="31"/>
      <c r="D267" s="32" t="s">
        <v>66</v>
      </c>
      <c r="E267" s="31"/>
      <c r="F267" s="300"/>
      <c r="G267" s="300"/>
      <c r="H267" s="68" t="str">
        <f>IF(H$3&gt;A16taxremlife,A16taxvalue-SUM($F267:F267),IF(A16taxremlife="N/A","n/a",A16taxvalue/A16taxremlife))</f>
        <v>n/a</v>
      </c>
      <c r="I267" s="68" t="str">
        <f>IF(I$3&gt;A16taxremlife,A16taxvalue-SUM($F267:H267),IF(A16taxremlife="N/A","n/a",A16taxvalue/A16taxremlife))</f>
        <v>n/a</v>
      </c>
      <c r="J267" s="68" t="str">
        <f>IF(J$3&gt;A16taxremlife,A16taxvalue-SUM($F267:I267),IF(A16taxremlife="N/A","n/a",A16taxvalue/A16taxremlife))</f>
        <v>n/a</v>
      </c>
      <c r="K267" s="68" t="str">
        <f>IF(K$3&gt;A16taxremlife,A16taxvalue-SUM($F267:J267),IF(A16taxremlife="N/A","n/a",A16taxvalue/A16taxremlife))</f>
        <v>n/a</v>
      </c>
      <c r="L267" s="68" t="str">
        <f>IF(L$3&gt;A16taxremlife,A16taxvalue-SUM($F267:K267),IF(A16taxremlife="N/A","n/a",A16taxvalue/A16taxremlife))</f>
        <v>n/a</v>
      </c>
      <c r="M267" s="68" t="str">
        <f>IF(M$3&gt;A16taxremlife,A16taxvalue-SUM($F267:L267),IF(A16taxremlife="N/A","n/a",A16taxvalue/A16taxremlife))</f>
        <v>n/a</v>
      </c>
      <c r="N267" s="68" t="str">
        <f>IF(N$3&gt;A16taxremlife,A16taxvalue-SUM($F267:M267),IF(A16taxremlife="N/A","n/a",A16taxvalue/A16taxremlife))</f>
        <v>n/a</v>
      </c>
      <c r="O267" s="68" t="str">
        <f>IF(O$3&gt;A16taxremlife,A16taxvalue-SUM($F267:N267),IF(A16taxremlife="N/A","n/a",A16taxvalue/A16taxremlife))</f>
        <v>n/a</v>
      </c>
      <c r="P267" s="68" t="str">
        <f>IF(P$3&gt;A16taxremlife,A16taxvalue-SUM($F267:O267),IF(A16taxremlife="N/A","n/a",A16taxvalue/A16taxremlife))</f>
        <v>n/a</v>
      </c>
      <c r="Q267" s="68" t="str">
        <f>IF(Q$3&gt;A16taxremlife,A16taxvalue-SUM($F267:P267),IF(A16taxremlife="N/A","n/a",A16taxvalue/A16taxremlife))</f>
        <v>n/a</v>
      </c>
      <c r="R267" s="68"/>
      <c r="S267" s="103"/>
      <c r="T267" s="103"/>
      <c r="U267" s="103"/>
      <c r="V267" s="103"/>
      <c r="W267" s="103"/>
      <c r="X267" s="103"/>
      <c r="Y267" s="103"/>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198"/>
      <c r="BJ267" s="198"/>
      <c r="BK267" s="198"/>
      <c r="BL267" s="198"/>
      <c r="BM267" s="198"/>
      <c r="BN267" s="198"/>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6"/>
      <c r="D268" s="713" t="s">
        <v>82</v>
      </c>
      <c r="E268" s="87"/>
      <c r="F268" s="27"/>
      <c r="G268" s="27"/>
      <c r="H268" s="103"/>
      <c r="I268" s="69"/>
      <c r="J268" s="69"/>
      <c r="K268" s="69"/>
      <c r="L268" s="69"/>
      <c r="M268" s="69"/>
      <c r="N268" s="69"/>
      <c r="O268" s="69"/>
      <c r="P268" s="69"/>
      <c r="Q268" s="69"/>
      <c r="R268" s="69"/>
      <c r="S268" s="103"/>
      <c r="T268" s="103"/>
      <c r="U268" s="103"/>
      <c r="V268" s="103"/>
      <c r="W268" s="103"/>
      <c r="X268" s="103"/>
      <c r="Y268" s="103"/>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198"/>
      <c r="BJ268" s="198"/>
      <c r="BK268" s="198"/>
      <c r="BL268" s="198"/>
      <c r="BM268" s="198"/>
      <c r="BN268" s="19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idden="1" outlineLevel="2">
      <c r="A269" s="9"/>
      <c r="B269" s="9"/>
      <c r="C269" s="26"/>
      <c r="D269" s="714"/>
      <c r="E269" s="87">
        <v>1</v>
      </c>
      <c r="F269" s="27"/>
      <c r="G269" s="27"/>
      <c r="H269" s="145"/>
      <c r="I269" s="69" t="str">
        <f>IF(A16taxstdlife="n/a","n/a",IF(I$3&gt;(A16taxstdlife+$E269),(Input!$H$158-Input!$H$192)-SUM($H269:H269),(Input!$H$158-Input!$H$192)/A16taxstdlife))</f>
        <v>n/a</v>
      </c>
      <c r="J269" s="69" t="str">
        <f>IF(A16taxstdlife="n/a","n/a",IF(J$3&gt;(A16taxstdlife+$E269),(Input!$H$158-Input!$H$192)-SUM($H269:I269),(Input!$H$158-Input!$H$192)/A16taxstdlife))</f>
        <v>n/a</v>
      </c>
      <c r="K269" s="69" t="str">
        <f>IF(A16taxstdlife="n/a","n/a",IF(K$3&gt;(A16taxstdlife+$E269),(Input!$H$158-Input!$H$192)-SUM($H269:J269),(Input!$H$158-Input!$H$192)/A16taxstdlife))</f>
        <v>n/a</v>
      </c>
      <c r="L269" s="69" t="str">
        <f>IF(A16taxstdlife="n/a","n/a",IF(L$3&gt;(A16taxstdlife+$E269),(Input!$H$158-Input!$H$192)-SUM($H269:K269),(Input!$H$158-Input!$H$192)/A16taxstdlife))</f>
        <v>n/a</v>
      </c>
      <c r="M269" s="69" t="str">
        <f>IF(A16taxstdlife="n/a","n/a",IF(M$3&gt;(A16taxstdlife+$E269),(Input!$H$158-Input!$H$192)-SUM($H269:L269),(Input!$H$158-Input!$H$192)/A16taxstdlife))</f>
        <v>n/a</v>
      </c>
      <c r="N269" s="69" t="str">
        <f>IF(A16taxstdlife="n/a","n/a",IF(N$3&gt;(A16taxstdlife+$E269),(Input!$H$158-Input!$H$192)-SUM($H269:M269),(Input!$H$158-Input!$H$192)/A16taxstdlife))</f>
        <v>n/a</v>
      </c>
      <c r="O269" s="69" t="str">
        <f>IF(A16taxstdlife="n/a","n/a",IF(O$3&gt;(A16taxstdlife+$E269),(Input!$H$158-Input!$H$192)-SUM($H269:N269),(Input!$H$158-Input!$H$192)/A16taxstdlife))</f>
        <v>n/a</v>
      </c>
      <c r="P269" s="69" t="str">
        <f>IF(A16taxstdlife="n/a","n/a",IF(P$3&gt;(A16taxstdlife+$E269),(Input!$H$158-Input!$H$192)-SUM($H269:O269),(Input!$H$158-Input!$H$192)/A16taxstdlife))</f>
        <v>n/a</v>
      </c>
      <c r="Q269" s="69" t="str">
        <f>IF(A16taxstdlife="n/a","n/a",IF(Q$3&gt;(A16taxstdlife+$E269),(Input!$H$158-Input!$H$192)-SUM($H269:P269),(Input!$H$158-Input!$H$192)/A16taxstdlife))</f>
        <v>n/a</v>
      </c>
      <c r="R269" s="69"/>
      <c r="S269" s="103"/>
      <c r="T269" s="103"/>
      <c r="U269" s="103"/>
      <c r="V269" s="103"/>
      <c r="W269" s="103"/>
      <c r="X269" s="103"/>
      <c r="Y269" s="103"/>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198"/>
      <c r="BJ269" s="198"/>
      <c r="BK269" s="198"/>
      <c r="BL269" s="198"/>
      <c r="BM269" s="198"/>
      <c r="BN269" s="198"/>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idden="1" outlineLevel="2">
      <c r="A270" s="9"/>
      <c r="B270" s="9"/>
      <c r="C270" s="26"/>
      <c r="D270" s="714"/>
      <c r="E270" s="87">
        <v>2</v>
      </c>
      <c r="F270" s="27"/>
      <c r="G270" s="27"/>
      <c r="H270" s="146"/>
      <c r="I270" s="147"/>
      <c r="J270" s="69" t="str">
        <f>IF(A16taxstdlife="n/a","n/a",IF(J$3&gt;(A16taxstdlife+$E270),(Input!$I$158-Input!$I$192)-SUM($I270:I270),(Input!$I$158-Input!$I$192)/A16taxstdlife))</f>
        <v>n/a</v>
      </c>
      <c r="K270" s="69" t="str">
        <f>IF(A16taxstdlife="n/a","n/a",IF(K$3&gt;(A16taxstdlife+$E270),(Input!$I$158-Input!$I$192)-SUM($I270:J270),(Input!$I$158-Input!$I$192)/A16taxstdlife))</f>
        <v>n/a</v>
      </c>
      <c r="L270" s="69" t="str">
        <f>IF(A16taxstdlife="n/a","n/a",IF(L$3&gt;(A16taxstdlife+$E270),(Input!$I$158-Input!$I$192)-SUM($I270:K270),(Input!$I$158-Input!$I$192)/A16taxstdlife))</f>
        <v>n/a</v>
      </c>
      <c r="M270" s="69" t="str">
        <f>IF(A16taxstdlife="n/a","n/a",IF(M$3&gt;(A16taxstdlife+$E270),(Input!$I$158-Input!$I$192)-SUM($I270:L270),(Input!$I$158-Input!$I$192)/A16taxstdlife))</f>
        <v>n/a</v>
      </c>
      <c r="N270" s="69" t="str">
        <f>IF(A16taxstdlife="n/a","n/a",IF(N$3&gt;(A16taxstdlife+$E270),(Input!$I$158-Input!$I$192)-SUM($I270:M270),(Input!$I$158-Input!$I$192)/A16taxstdlife))</f>
        <v>n/a</v>
      </c>
      <c r="O270" s="69" t="str">
        <f>IF(A16taxstdlife="n/a","n/a",IF(O$3&gt;(A16taxstdlife+$E270),(Input!$I$158-Input!$I$192)-SUM($I270:N270),(Input!$I$158-Input!$I$192)/A16taxstdlife))</f>
        <v>n/a</v>
      </c>
      <c r="P270" s="69" t="str">
        <f>IF(A16taxstdlife="n/a","n/a",IF(P$3&gt;(A16taxstdlife+$E270),(Input!$I$158-Input!$I$192)-SUM($I270:O270),(Input!$I$158-Input!$I$192)/A16taxstdlife))</f>
        <v>n/a</v>
      </c>
      <c r="Q270" s="69" t="str">
        <f>IF(A16taxstdlife="n/a","n/a",IF(Q$3&gt;(A16taxstdlife+$E270),(Input!$I$158-Input!$I$192)-SUM($I270:P270),(Input!$I$158-Input!$I$192)/A16taxstdlife))</f>
        <v>n/a</v>
      </c>
      <c r="R270" s="69"/>
      <c r="S270" s="103"/>
      <c r="T270" s="103"/>
      <c r="U270" s="103"/>
      <c r="V270" s="103"/>
      <c r="W270" s="103"/>
      <c r="X270" s="103"/>
      <c r="Y270" s="103"/>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198"/>
      <c r="BJ270" s="198"/>
      <c r="BK270" s="198"/>
      <c r="BL270" s="198"/>
      <c r="BM270" s="198"/>
      <c r="BN270" s="198"/>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idden="1" outlineLevel="2">
      <c r="A271" s="9"/>
      <c r="B271" s="9"/>
      <c r="C271" s="26"/>
      <c r="D271" s="714"/>
      <c r="E271" s="87">
        <v>3</v>
      </c>
      <c r="F271" s="27"/>
      <c r="G271" s="27"/>
      <c r="H271" s="146"/>
      <c r="I271" s="148"/>
      <c r="J271" s="147"/>
      <c r="K271" s="69" t="str">
        <f>IF(A16taxstdlife="n/a","n/a",IF(K$3&gt;(A16taxstdlife+$E271),(Input!$J$158-Input!$J$192)-SUM($J271:J271),(Input!$J$158-Input!$J$192)/A16taxstdlife))</f>
        <v>n/a</v>
      </c>
      <c r="L271" s="69" t="str">
        <f>IF(A16taxstdlife="n/a","n/a",IF(L$3&gt;(A16taxstdlife+$E271),(Input!$J$158-Input!$J$192)-SUM($J271:K271),(Input!$J$158-Input!$J$192)/A16taxstdlife))</f>
        <v>n/a</v>
      </c>
      <c r="M271" s="69" t="str">
        <f>IF(A16taxstdlife="n/a","n/a",IF(M$3&gt;(A16taxstdlife+$E271),(Input!$J$158-Input!$J$192)-SUM($J271:L271),(Input!$J$158-Input!$J$192)/A16taxstdlife))</f>
        <v>n/a</v>
      </c>
      <c r="N271" s="69" t="str">
        <f>IF(A16taxstdlife="n/a","n/a",IF(N$3&gt;(A16taxstdlife+$E271),(Input!$J$158-Input!$J$192)-SUM($J271:M271),(Input!$J$158-Input!$J$192)/A16taxstdlife))</f>
        <v>n/a</v>
      </c>
      <c r="O271" s="69" t="str">
        <f>IF(A16taxstdlife="n/a","n/a",IF(O$3&gt;(A16taxstdlife+$E271),(Input!$J$158-Input!$J$192)-SUM($J271:N271),(Input!$J$158-Input!$J$192)/A16taxstdlife))</f>
        <v>n/a</v>
      </c>
      <c r="P271" s="69" t="str">
        <f>IF(A16taxstdlife="n/a","n/a",IF(P$3&gt;(A16taxstdlife+$E271),(Input!$J$158-Input!$J$192)-SUM($J271:O271),(Input!$J$158-Input!$J$192)/A16taxstdlife))</f>
        <v>n/a</v>
      </c>
      <c r="Q271" s="69" t="str">
        <f>IF(A16taxstdlife="n/a","n/a",IF(Q$3&gt;(A16taxstdlife+$E271),(Input!$J$158-Input!$J$192)-SUM($J271:P271),(Input!$J$158-Input!$J$192)/A16taxstdlife))</f>
        <v>n/a</v>
      </c>
      <c r="R271" s="69"/>
      <c r="S271" s="103"/>
      <c r="T271" s="103"/>
      <c r="U271" s="103"/>
      <c r="V271" s="103"/>
      <c r="W271" s="103"/>
      <c r="X271" s="103"/>
      <c r="Y271" s="103"/>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198"/>
      <c r="BJ271" s="198"/>
      <c r="BK271" s="198"/>
      <c r="BL271" s="198"/>
      <c r="BM271" s="198"/>
      <c r="BN271" s="198"/>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idden="1" outlineLevel="2">
      <c r="A272" s="9"/>
      <c r="B272" s="9"/>
      <c r="C272" s="26"/>
      <c r="D272" s="714"/>
      <c r="E272" s="87">
        <v>4</v>
      </c>
      <c r="F272" s="27"/>
      <c r="G272" s="27"/>
      <c r="H272" s="146"/>
      <c r="I272" s="148"/>
      <c r="J272" s="148"/>
      <c r="K272" s="147"/>
      <c r="L272" s="69" t="str">
        <f>IF(A16taxstdlife="n/a","n/a",IF(L$3&gt;(A16taxstdlife+$E272),(Input!$K$158-Input!$K$192)-SUM($K272:K272),(Input!$K$158-Input!$K$192)/A16taxstdlife))</f>
        <v>n/a</v>
      </c>
      <c r="M272" s="69" t="str">
        <f>IF(A16taxstdlife="n/a","n/a",IF(M$3&gt;(A16taxstdlife+$E272),(Input!$K$158-Input!$K$192)-SUM($K272:L272),(Input!$K$158-Input!$K$192)/A16taxstdlife))</f>
        <v>n/a</v>
      </c>
      <c r="N272" s="69" t="str">
        <f>IF(A16taxstdlife="n/a","n/a",IF(N$3&gt;(A16taxstdlife+$E272),(Input!$K$158-Input!$K$192)-SUM($K272:M272),(Input!$K$158-Input!$K$192)/A16taxstdlife))</f>
        <v>n/a</v>
      </c>
      <c r="O272" s="69" t="str">
        <f>IF(A16taxstdlife="n/a","n/a",IF(O$3&gt;(A16taxstdlife+$E272),(Input!$K$158-Input!$K$192)-SUM($K272:N272),(Input!$K$158-Input!$K$192)/A16taxstdlife))</f>
        <v>n/a</v>
      </c>
      <c r="P272" s="69" t="str">
        <f>IF(A16taxstdlife="n/a","n/a",IF(P$3&gt;(A16taxstdlife+$E272),(Input!$K$158-Input!$K$192)-SUM($K272:O272),(Input!$K$158-Input!$K$192)/A16taxstdlife))</f>
        <v>n/a</v>
      </c>
      <c r="Q272" s="69" t="str">
        <f>IF(A16taxstdlife="n/a","n/a",IF(Q$3&gt;(A16taxstdlife+$E272),(Input!$K$158-Input!$K$192)-SUM($K272:P272),(Input!$K$158-Input!$K$192)/A16taxstdlife))</f>
        <v>n/a</v>
      </c>
      <c r="R272" s="69"/>
      <c r="S272" s="103"/>
      <c r="T272" s="103"/>
      <c r="U272" s="103"/>
      <c r="V272" s="103"/>
      <c r="W272" s="103"/>
      <c r="X272" s="103"/>
      <c r="Y272" s="103"/>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198"/>
      <c r="BJ272" s="198"/>
      <c r="BK272" s="198"/>
      <c r="BL272" s="198"/>
      <c r="BM272" s="198"/>
      <c r="BN272" s="198"/>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idden="1" outlineLevel="2">
      <c r="A273" s="9"/>
      <c r="B273" s="9"/>
      <c r="C273" s="26"/>
      <c r="D273" s="714"/>
      <c r="E273" s="87">
        <v>5</v>
      </c>
      <c r="F273" s="27"/>
      <c r="G273" s="27"/>
      <c r="H273" s="146"/>
      <c r="I273" s="148"/>
      <c r="J273" s="148"/>
      <c r="K273" s="148"/>
      <c r="L273" s="147"/>
      <c r="M273" s="69" t="str">
        <f>IF(A16taxstdlife="n/a","n/a",IF(M$3&gt;(A16taxstdlife+$E273),(Input!$L$158-Input!$L$192)-SUM($L273:L273),(Input!$L$158-Input!$L$192)/A16taxstdlife))</f>
        <v>n/a</v>
      </c>
      <c r="N273" s="69" t="str">
        <f>IF(A16taxstdlife="n/a","n/a",IF(N$3&gt;(A16taxstdlife+$E273),(Input!$L$158-Input!$L$192)-SUM($L273:M273),(Input!$L$158-Input!$L$192)/A16taxstdlife))</f>
        <v>n/a</v>
      </c>
      <c r="O273" s="69" t="str">
        <f>IF(A16taxstdlife="n/a","n/a",IF(O$3&gt;(A16taxstdlife+$E273),(Input!$L$158-Input!$L$192)-SUM($L273:N273),(Input!$L$158-Input!$L$192)/A16taxstdlife))</f>
        <v>n/a</v>
      </c>
      <c r="P273" s="69" t="str">
        <f>IF(A16taxstdlife="n/a","n/a",IF(P$3&gt;(A16taxstdlife+$E273),(Input!$L$158-Input!$L$192)-SUM($L273:O273),(Input!$L$158-Input!$L$192)/A16taxstdlife))</f>
        <v>n/a</v>
      </c>
      <c r="Q273" s="69" t="str">
        <f>IF(A16taxstdlife="n/a","n/a",IF(Q$3&gt;(A16taxstdlife+$E273),(Input!$L$158-Input!$L$192)-SUM($L273:P273),(Input!$L$158-Input!$L$192)/A16taxstdlife))</f>
        <v>n/a</v>
      </c>
      <c r="R273" s="69"/>
      <c r="S273" s="103"/>
      <c r="T273" s="103"/>
      <c r="U273" s="103"/>
      <c r="V273" s="103"/>
      <c r="W273" s="103"/>
      <c r="X273" s="103"/>
      <c r="Y273" s="103"/>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198"/>
      <c r="BJ273" s="198"/>
      <c r="BK273" s="198"/>
      <c r="BL273" s="198"/>
      <c r="BM273" s="198"/>
      <c r="BN273" s="198"/>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idden="1" outlineLevel="2">
      <c r="A274" s="9"/>
      <c r="B274" s="9"/>
      <c r="C274" s="26"/>
      <c r="D274" s="714"/>
      <c r="E274" s="87">
        <v>6</v>
      </c>
      <c r="F274" s="27"/>
      <c r="G274" s="27"/>
      <c r="H274" s="146"/>
      <c r="I274" s="148"/>
      <c r="J274" s="148"/>
      <c r="K274" s="148"/>
      <c r="L274" s="148"/>
      <c r="M274" s="147"/>
      <c r="N274" s="69" t="str">
        <f>IF(A16taxstdlife="n/a","n/a",IF(N$3&gt;(A16taxstdlife+$E274),(Input!$M$158-Input!$M$192)-SUM($M274:M274),(Input!$M$158-Input!$M$192)/A16taxstdlife))</f>
        <v>n/a</v>
      </c>
      <c r="O274" s="69" t="str">
        <f>IF(A16taxstdlife="n/a","n/a",IF(O$3&gt;(A16taxstdlife+$E274),(Input!$M$158-Input!$M$192)-SUM($M274:N274),(Input!$M$158-Input!$M$192)/A16taxstdlife))</f>
        <v>n/a</v>
      </c>
      <c r="P274" s="69" t="str">
        <f>IF(A16taxstdlife="n/a","n/a",IF(P$3&gt;(A16taxstdlife+$E274),(Input!$M$158-Input!$M$192)-SUM($M274:O274),(Input!$M$158-Input!$M$192)/A16taxstdlife))</f>
        <v>n/a</v>
      </c>
      <c r="Q274" s="69" t="str">
        <f>IF(A16taxstdlife="n/a","n/a",IF(Q$3&gt;(A16taxstdlife+$E274),(Input!$M$158-Input!$M$192)-SUM($M274:P274),(Input!$M$158-Input!$M$192)/A16taxstdlife))</f>
        <v>n/a</v>
      </c>
      <c r="R274" s="69"/>
      <c r="S274" s="103"/>
      <c r="T274" s="103"/>
      <c r="U274" s="103"/>
      <c r="V274" s="103"/>
      <c r="W274" s="103"/>
      <c r="X274" s="103"/>
      <c r="Y274" s="103"/>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198"/>
      <c r="BJ274" s="198"/>
      <c r="BK274" s="198"/>
      <c r="BL274" s="198"/>
      <c r="BM274" s="198"/>
      <c r="BN274" s="198"/>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idden="1" outlineLevel="2">
      <c r="A275" s="9"/>
      <c r="B275" s="9"/>
      <c r="C275" s="26"/>
      <c r="D275" s="714"/>
      <c r="E275" s="87">
        <v>7</v>
      </c>
      <c r="F275" s="27"/>
      <c r="G275" s="27"/>
      <c r="H275" s="146"/>
      <c r="I275" s="148"/>
      <c r="J275" s="148"/>
      <c r="K275" s="148"/>
      <c r="L275" s="148"/>
      <c r="M275" s="148"/>
      <c r="N275" s="147"/>
      <c r="O275" s="69" t="str">
        <f>IF(A16taxstdlife="n/a","n/a",IF(O$3&gt;(A16taxstdlife+$E275),(Input!$N$158-Input!$N$192)-SUM($N275:N275),(Input!$N$158-Input!$N$192)/A16taxstdlife))</f>
        <v>n/a</v>
      </c>
      <c r="P275" s="69" t="str">
        <f>IF(A16taxstdlife="n/a","n/a",IF(P$3&gt;(A16taxstdlife+$E275),(Input!$N$158-Input!$N$192)-SUM($N275:O275),(Input!$N$158-Input!$N$192)/A16taxstdlife))</f>
        <v>n/a</v>
      </c>
      <c r="Q275" s="69" t="str">
        <f>IF(A16taxstdlife="n/a","n/a",IF(Q$3&gt;(A16taxstdlife+$E275),(Input!$N$158-Input!$N$192)-SUM($N275:P275),(Input!$N$158-Input!$N$192)/A16taxstdlife))</f>
        <v>n/a</v>
      </c>
      <c r="R275" s="69"/>
      <c r="S275" s="103"/>
      <c r="T275" s="103"/>
      <c r="U275" s="103"/>
      <c r="V275" s="103"/>
      <c r="W275" s="103"/>
      <c r="X275" s="103"/>
      <c r="Y275" s="103"/>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9"/>
      <c r="BJ275" s="198"/>
      <c r="BK275" s="198"/>
      <c r="BL275" s="198"/>
      <c r="BM275" s="198"/>
      <c r="BN275" s="198"/>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idden="1" outlineLevel="2">
      <c r="A276" s="9"/>
      <c r="B276" s="9"/>
      <c r="C276" s="26"/>
      <c r="D276" s="714"/>
      <c r="E276" s="87">
        <v>8</v>
      </c>
      <c r="F276" s="27"/>
      <c r="G276" s="27"/>
      <c r="H276" s="146"/>
      <c r="I276" s="148"/>
      <c r="J276" s="148"/>
      <c r="K276" s="148"/>
      <c r="L276" s="148"/>
      <c r="M276" s="148"/>
      <c r="N276" s="148"/>
      <c r="O276" s="147"/>
      <c r="P276" s="69" t="str">
        <f>IF(A16taxstdlife="n/a","n/a",IF(P$3&gt;(A16taxstdlife+$E276),(Input!$O$158-Input!$O$192)-SUM($O276:O276),(Input!$O$158-Input!$O$192)/A16taxstdlife))</f>
        <v>n/a</v>
      </c>
      <c r="Q276" s="69" t="str">
        <f>IF(A16taxstdlife="n/a","n/a",IF(Q$3&gt;(A16taxstdlife+$E276),(Input!$O$158-Input!$O$192)-SUM($O276:P276),(Input!$O$158-Input!$O$192)/A16taxstdlife))</f>
        <v>n/a</v>
      </c>
      <c r="R276" s="69"/>
      <c r="S276" s="103"/>
      <c r="T276" s="103"/>
      <c r="U276" s="103"/>
      <c r="V276" s="103"/>
      <c r="W276" s="103"/>
      <c r="X276" s="103"/>
      <c r="Y276" s="103"/>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198"/>
      <c r="BJ276" s="198"/>
      <c r="BK276" s="198"/>
      <c r="BL276" s="198"/>
      <c r="BM276" s="198"/>
      <c r="BN276" s="198"/>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idden="1" outlineLevel="2">
      <c r="A277" s="9"/>
      <c r="B277" s="9"/>
      <c r="C277" s="26"/>
      <c r="D277" s="714"/>
      <c r="E277" s="87">
        <v>9</v>
      </c>
      <c r="F277" s="27"/>
      <c r="G277" s="27"/>
      <c r="H277" s="146"/>
      <c r="I277" s="148"/>
      <c r="J277" s="148"/>
      <c r="K277" s="148"/>
      <c r="L277" s="148"/>
      <c r="M277" s="148"/>
      <c r="N277" s="148"/>
      <c r="O277" s="148"/>
      <c r="P277" s="147"/>
      <c r="Q277" s="69" t="str">
        <f>IF(A16taxstdlife="n/a","n/a",IF(Q$3&gt;(A16taxstdlife+$E277),(Input!$P$158-Input!$P$192)-SUM($P277:P277),(Input!$P$158-Input!$P$192)/A16taxstdlife))</f>
        <v>n/a</v>
      </c>
      <c r="R277" s="69"/>
      <c r="S277" s="103"/>
      <c r="T277" s="103"/>
      <c r="U277" s="103"/>
      <c r="V277" s="103"/>
      <c r="W277" s="103"/>
      <c r="X277" s="103"/>
      <c r="Y277" s="103"/>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198"/>
      <c r="BJ277" s="198"/>
      <c r="BK277" s="198"/>
      <c r="BL277" s="198"/>
      <c r="BM277" s="198"/>
      <c r="BN277" s="198"/>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idden="1" outlineLevel="2">
      <c r="A278" s="9"/>
      <c r="B278" s="9"/>
      <c r="C278" s="26"/>
      <c r="D278" s="714"/>
      <c r="E278" s="88">
        <v>10</v>
      </c>
      <c r="F278" s="27"/>
      <c r="G278" s="27"/>
      <c r="H278" s="146"/>
      <c r="I278" s="148"/>
      <c r="J278" s="148"/>
      <c r="K278" s="148"/>
      <c r="L278" s="148"/>
      <c r="M278" s="148"/>
      <c r="N278" s="148"/>
      <c r="O278" s="148"/>
      <c r="P278" s="148"/>
      <c r="Q278" s="147"/>
      <c r="R278" s="69"/>
      <c r="S278" s="103"/>
      <c r="T278" s="103"/>
      <c r="U278" s="103"/>
      <c r="V278" s="103"/>
      <c r="W278" s="103"/>
      <c r="X278" s="103"/>
      <c r="Y278" s="103"/>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198"/>
      <c r="BJ278" s="198"/>
      <c r="BK278" s="198"/>
      <c r="BL278" s="198"/>
      <c r="BM278" s="198"/>
      <c r="BN278" s="19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idden="1" outlineLevel="1" collapsed="1">
      <c r="A279" s="9"/>
      <c r="B279" s="9"/>
      <c r="C279" s="271">
        <f>Asset16</f>
        <v>0</v>
      </c>
      <c r="D279" s="9"/>
      <c r="E279" s="9"/>
      <c r="F279" s="23"/>
      <c r="G279" s="23"/>
      <c r="H279" s="297">
        <f>-SUM(H267:H278)</f>
        <v>0</v>
      </c>
      <c r="I279" s="161">
        <f>-SUM(I267:I278)</f>
        <v>0</v>
      </c>
      <c r="J279" s="161">
        <f>-SUM(J267:J278)</f>
        <v>0</v>
      </c>
      <c r="K279" s="161">
        <f>-SUM(K267:K278)</f>
        <v>0</v>
      </c>
      <c r="L279" s="161">
        <f>-SUM(L267:L278)</f>
        <v>0</v>
      </c>
      <c r="M279" s="161">
        <f>IF(COUNT($H279:L279)&gt;=Input!$Y$7,0, -SUM(M267:M278))</f>
        <v>0</v>
      </c>
      <c r="N279" s="161">
        <f>IF(COUNT($H279:M279)&gt;=Input!$Y$7,0, -SUM(N267:N278))</f>
        <v>0</v>
      </c>
      <c r="O279" s="161">
        <f>IF(COUNT($H279:N279)&gt;=Input!$Y$7,0, -SUM(O267:O278))</f>
        <v>0</v>
      </c>
      <c r="P279" s="161">
        <f>IF(COUNT($H279:O279)&gt;=Input!$Y$7,0, -SUM(P267:P278))</f>
        <v>0</v>
      </c>
      <c r="Q279" s="161">
        <f>IF(COUNT($H279:P279)&gt;=Input!$Y$7,0, -SUM(Q267:Q278))</f>
        <v>0</v>
      </c>
      <c r="R279" s="161"/>
      <c r="S279" s="102"/>
      <c r="T279" s="102"/>
      <c r="U279" s="102"/>
      <c r="V279" s="102"/>
      <c r="W279" s="102"/>
      <c r="X279" s="102"/>
      <c r="Y279" s="102"/>
      <c r="Z279" s="218"/>
      <c r="AA279" s="218"/>
      <c r="AB279" s="218"/>
      <c r="AC279" s="218"/>
      <c r="AD279" s="218"/>
      <c r="AE279" s="218"/>
      <c r="AF279" s="218"/>
      <c r="AG279" s="218"/>
      <c r="AH279" s="218"/>
      <c r="AI279" s="218"/>
      <c r="AJ279" s="218"/>
      <c r="AK279" s="218"/>
      <c r="AL279" s="218"/>
      <c r="AM279" s="218"/>
      <c r="AN279" s="218"/>
      <c r="AO279" s="218"/>
      <c r="AP279" s="218"/>
      <c r="AQ279" s="218"/>
      <c r="AR279" s="218"/>
      <c r="AS279" s="218"/>
      <c r="AT279" s="218"/>
      <c r="AU279" s="218"/>
      <c r="AV279" s="218"/>
      <c r="AW279" s="218"/>
      <c r="AX279" s="218"/>
      <c r="AY279" s="218"/>
      <c r="AZ279" s="218"/>
      <c r="BA279" s="218"/>
      <c r="BB279" s="218"/>
      <c r="BC279" s="218"/>
      <c r="BD279" s="218"/>
      <c r="BE279" s="218"/>
      <c r="BF279" s="218"/>
      <c r="BG279" s="218"/>
      <c r="BH279" s="218"/>
      <c r="BI279" s="198"/>
      <c r="BJ279" s="198"/>
      <c r="BK279" s="198"/>
      <c r="BL279" s="198"/>
      <c r="BM279" s="198"/>
      <c r="BN279" s="198"/>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idden="1" outlineLevel="2">
      <c r="A280" s="9"/>
      <c r="B280" s="273">
        <f>Asset17</f>
        <v>0</v>
      </c>
      <c r="C280" s="31"/>
      <c r="D280" s="32" t="s">
        <v>66</v>
      </c>
      <c r="E280" s="31"/>
      <c r="F280" s="300"/>
      <c r="G280" s="300"/>
      <c r="H280" s="68" t="str">
        <f>IF(H$3&gt;A17taxremlife,A17taxvalue-SUM($F280:F280),IF(A17taxremlife="N/A","n/a",A17taxvalue/A17taxremlife))</f>
        <v>n/a</v>
      </c>
      <c r="I280" s="68" t="str">
        <f>IF(I$3&gt;A17taxremlife,A17taxvalue-SUM($F280:H280),IF(A17taxremlife="N/A","n/a",A17taxvalue/A17taxremlife))</f>
        <v>n/a</v>
      </c>
      <c r="J280" s="68" t="str">
        <f>IF(J$3&gt;A17taxremlife,A17taxvalue-SUM($F280:I280),IF(A17taxremlife="N/A","n/a",A17taxvalue/A17taxremlife))</f>
        <v>n/a</v>
      </c>
      <c r="K280" s="68" t="str">
        <f>IF(K$3&gt;A17taxremlife,A17taxvalue-SUM($F280:J280),IF(A17taxremlife="N/A","n/a",A17taxvalue/A17taxremlife))</f>
        <v>n/a</v>
      </c>
      <c r="L280" s="68" t="str">
        <f>IF(L$3&gt;A17taxremlife,A17taxvalue-SUM($F280:K280),IF(A17taxremlife="N/A","n/a",A17taxvalue/A17taxremlife))</f>
        <v>n/a</v>
      </c>
      <c r="M280" s="68" t="str">
        <f>IF(M$3&gt;A17taxremlife,A17taxvalue-SUM($F280:L280),IF(A17taxremlife="N/A","n/a",A17taxvalue/A17taxremlife))</f>
        <v>n/a</v>
      </c>
      <c r="N280" s="68" t="str">
        <f>IF(N$3&gt;A17taxremlife,A17taxvalue-SUM($F280:M280),IF(A17taxremlife="N/A","n/a",A17taxvalue/A17taxremlife))</f>
        <v>n/a</v>
      </c>
      <c r="O280" s="68" t="str">
        <f>IF(O$3&gt;A17taxremlife,A17taxvalue-SUM($F280:N280),IF(A17taxremlife="N/A","n/a",A17taxvalue/A17taxremlife))</f>
        <v>n/a</v>
      </c>
      <c r="P280" s="68" t="str">
        <f>IF(P$3&gt;A17taxremlife,A17taxvalue-SUM($F280:O280),IF(A17taxremlife="N/A","n/a",A17taxvalue/A17taxremlife))</f>
        <v>n/a</v>
      </c>
      <c r="Q280" s="68" t="str">
        <f>IF(Q$3&gt;A17taxremlife,A17taxvalue-SUM($F280:P280),IF(A17taxremlife="N/A","n/a",A17taxvalue/A17taxremlife))</f>
        <v>n/a</v>
      </c>
      <c r="R280" s="68"/>
      <c r="S280" s="103"/>
      <c r="T280" s="103"/>
      <c r="U280" s="103"/>
      <c r="V280" s="103"/>
      <c r="W280" s="103"/>
      <c r="X280" s="103"/>
      <c r="Y280" s="103"/>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198"/>
      <c r="BJ280" s="198"/>
      <c r="BK280" s="198"/>
      <c r="BL280" s="198"/>
      <c r="BM280" s="198"/>
      <c r="BN280" s="198"/>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6"/>
      <c r="D281" s="713" t="s">
        <v>82</v>
      </c>
      <c r="E281" s="87"/>
      <c r="F281" s="27"/>
      <c r="G281" s="27"/>
      <c r="H281" s="103"/>
      <c r="I281" s="69"/>
      <c r="J281" s="69"/>
      <c r="K281" s="69"/>
      <c r="L281" s="69"/>
      <c r="M281" s="69"/>
      <c r="N281" s="69"/>
      <c r="O281" s="69"/>
      <c r="P281" s="69"/>
      <c r="Q281" s="69"/>
      <c r="R281" s="69"/>
      <c r="S281" s="103"/>
      <c r="T281" s="103"/>
      <c r="U281" s="103"/>
      <c r="V281" s="103"/>
      <c r="W281" s="103"/>
      <c r="X281" s="103"/>
      <c r="Y281" s="103"/>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198"/>
      <c r="BJ281" s="198"/>
      <c r="BK281" s="198"/>
      <c r="BL281" s="198"/>
      <c r="BM281" s="198"/>
      <c r="BN281" s="198"/>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idden="1" outlineLevel="2">
      <c r="A282" s="9"/>
      <c r="B282" s="9"/>
      <c r="C282" s="26"/>
      <c r="D282" s="714"/>
      <c r="E282" s="87">
        <v>1</v>
      </c>
      <c r="F282" s="27"/>
      <c r="G282" s="27"/>
      <c r="H282" s="145"/>
      <c r="I282" s="69" t="str">
        <f>IF(A17taxstdlife="n/a","n/a",IF(I$3&gt;(A17taxstdlife+$E282),(Input!$H$159-Input!$H$193)-SUM($H282:H282),(Input!$H$159-Input!$H$193)/A17taxstdlife))</f>
        <v>n/a</v>
      </c>
      <c r="J282" s="69" t="str">
        <f>IF(A17taxstdlife="n/a","n/a",IF(J$3&gt;(A17taxstdlife+$E282),(Input!$H$159-Input!$H$193)-SUM($H282:I282),(Input!$H$159-Input!$H$193)/A17taxstdlife))</f>
        <v>n/a</v>
      </c>
      <c r="K282" s="69" t="str">
        <f>IF(A17taxstdlife="n/a","n/a",IF(K$3&gt;(A17taxstdlife+$E282),(Input!$H$159-Input!$H$193)-SUM($H282:J282),(Input!$H$159-Input!$H$193)/A17taxstdlife))</f>
        <v>n/a</v>
      </c>
      <c r="L282" s="69" t="str">
        <f>IF(A17taxstdlife="n/a","n/a",IF(L$3&gt;(A17taxstdlife+$E282),(Input!$H$159-Input!$H$193)-SUM($H282:K282),(Input!$H$159-Input!$H$193)/A17taxstdlife))</f>
        <v>n/a</v>
      </c>
      <c r="M282" s="69" t="str">
        <f>IF(A17taxstdlife="n/a","n/a",IF(M$3&gt;(A17taxstdlife+$E282),(Input!$H$159-Input!$H$193)-SUM($H282:L282),(Input!$H$159-Input!$H$193)/A17taxstdlife))</f>
        <v>n/a</v>
      </c>
      <c r="N282" s="69" t="str">
        <f>IF(A17taxstdlife="n/a","n/a",IF(N$3&gt;(A17taxstdlife+$E282),(Input!$H$159-Input!$H$193)-SUM($H282:M282),(Input!$H$159-Input!$H$193)/A17taxstdlife))</f>
        <v>n/a</v>
      </c>
      <c r="O282" s="69" t="str">
        <f>IF(A17taxstdlife="n/a","n/a",IF(O$3&gt;(A17taxstdlife+$E282),(Input!$H$159-Input!$H$193)-SUM($H282:N282),(Input!$H$159-Input!$H$193)/A17taxstdlife))</f>
        <v>n/a</v>
      </c>
      <c r="P282" s="69" t="str">
        <f>IF(A17taxstdlife="n/a","n/a",IF(P$3&gt;(A17taxstdlife+$E282),(Input!$H$159-Input!$H$193)-SUM($H282:O282),(Input!$H$159-Input!$H$193)/A17taxstdlife))</f>
        <v>n/a</v>
      </c>
      <c r="Q282" s="69" t="str">
        <f>IF(A17taxstdlife="n/a","n/a",IF(Q$3&gt;(A17taxstdlife+$E282),(Input!$H$159-Input!$H$193)-SUM($H282:P282),(Input!$H$159-Input!$H$193)/A17taxstdlife))</f>
        <v>n/a</v>
      </c>
      <c r="R282" s="69"/>
      <c r="S282" s="103"/>
      <c r="T282" s="103"/>
      <c r="U282" s="103"/>
      <c r="V282" s="103"/>
      <c r="W282" s="103"/>
      <c r="X282" s="103"/>
      <c r="Y282" s="103"/>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198"/>
      <c r="BJ282" s="198"/>
      <c r="BK282" s="198"/>
      <c r="BL282" s="198"/>
      <c r="BM282" s="198"/>
      <c r="BN282" s="198"/>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idden="1" outlineLevel="2">
      <c r="A283" s="9"/>
      <c r="B283" s="9"/>
      <c r="C283" s="26"/>
      <c r="D283" s="714"/>
      <c r="E283" s="87">
        <v>2</v>
      </c>
      <c r="F283" s="27"/>
      <c r="G283" s="27"/>
      <c r="H283" s="146"/>
      <c r="I283" s="147"/>
      <c r="J283" s="69" t="str">
        <f>IF(A17taxstdlife="n/a","n/a",IF(J$3&gt;(A17taxstdlife+$E283),(Input!$I$159-Input!$I$193)-SUM($I283:I283),(Input!$I$159-Input!$I$193)/A17taxstdlife))</f>
        <v>n/a</v>
      </c>
      <c r="K283" s="69" t="str">
        <f>IF(A17taxstdlife="n/a","n/a",IF(K$3&gt;(A17taxstdlife+$E283),(Input!$I$159-Input!$I$193)-SUM($I283:J283),(Input!$I$159-Input!$I$193)/A17taxstdlife))</f>
        <v>n/a</v>
      </c>
      <c r="L283" s="69" t="str">
        <f>IF(A17taxstdlife="n/a","n/a",IF(L$3&gt;(A17taxstdlife+$E283),(Input!$I$159-Input!$I$193)-SUM($I283:K283),(Input!$I$159-Input!$I$193)/A17taxstdlife))</f>
        <v>n/a</v>
      </c>
      <c r="M283" s="69" t="str">
        <f>IF(A17taxstdlife="n/a","n/a",IF(M$3&gt;(A17taxstdlife+$E283),(Input!$I$159-Input!$I$193)-SUM($I283:L283),(Input!$I$159-Input!$I$193)/A17taxstdlife))</f>
        <v>n/a</v>
      </c>
      <c r="N283" s="69" t="str">
        <f>IF(A17taxstdlife="n/a","n/a",IF(N$3&gt;(A17taxstdlife+$E283),(Input!$I$159-Input!$I$193)-SUM($I283:M283),(Input!$I$159-Input!$I$193)/A17taxstdlife))</f>
        <v>n/a</v>
      </c>
      <c r="O283" s="69" t="str">
        <f>IF(A17taxstdlife="n/a","n/a",IF(O$3&gt;(A17taxstdlife+$E283),(Input!$I$159-Input!$I$193)-SUM($I283:N283),(Input!$I$159-Input!$I$193)/A17taxstdlife))</f>
        <v>n/a</v>
      </c>
      <c r="P283" s="69" t="str">
        <f>IF(A17taxstdlife="n/a","n/a",IF(P$3&gt;(A17taxstdlife+$E283),(Input!$I$159-Input!$I$193)-SUM($I283:O283),(Input!$I$159-Input!$I$193)/A17taxstdlife))</f>
        <v>n/a</v>
      </c>
      <c r="Q283" s="69" t="str">
        <f>IF(A17taxstdlife="n/a","n/a",IF(Q$3&gt;(A17taxstdlife+$E283),(Input!$I$159-Input!$I$193)-SUM($I283:P283),(Input!$I$159-Input!$I$193)/A17taxstdlife))</f>
        <v>n/a</v>
      </c>
      <c r="R283" s="69"/>
      <c r="S283" s="103"/>
      <c r="T283" s="103"/>
      <c r="U283" s="103"/>
      <c r="V283" s="103"/>
      <c r="W283" s="103"/>
      <c r="X283" s="103"/>
      <c r="Y283" s="103"/>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198"/>
      <c r="BJ283" s="198"/>
      <c r="BK283" s="198"/>
      <c r="BL283" s="198"/>
      <c r="BM283" s="198"/>
      <c r="BN283" s="198"/>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idden="1" outlineLevel="2">
      <c r="A284" s="9"/>
      <c r="B284" s="9"/>
      <c r="C284" s="26"/>
      <c r="D284" s="714"/>
      <c r="E284" s="87">
        <v>3</v>
      </c>
      <c r="F284" s="27"/>
      <c r="G284" s="27"/>
      <c r="H284" s="146"/>
      <c r="I284" s="148"/>
      <c r="J284" s="147"/>
      <c r="K284" s="69" t="str">
        <f>IF(A17taxstdlife="n/a","n/a",IF(K$3&gt;(A17taxstdlife+$E284),(Input!$J$159-Input!$J$193)-SUM($J284:J284),(Input!$J$159-Input!$J$193)/A17taxstdlife))</f>
        <v>n/a</v>
      </c>
      <c r="L284" s="69" t="str">
        <f>IF(A17taxstdlife="n/a","n/a",IF(L$3&gt;(A17taxstdlife+$E284),(Input!$J$159-Input!$J$193)-SUM($J284:K284),(Input!$J$159-Input!$J$193)/A17taxstdlife))</f>
        <v>n/a</v>
      </c>
      <c r="M284" s="69" t="str">
        <f>IF(A17taxstdlife="n/a","n/a",IF(M$3&gt;(A17taxstdlife+$E284),(Input!$J$159-Input!$J$193)-SUM($J284:L284),(Input!$J$159-Input!$J$193)/A17taxstdlife))</f>
        <v>n/a</v>
      </c>
      <c r="N284" s="69" t="str">
        <f>IF(A17taxstdlife="n/a","n/a",IF(N$3&gt;(A17taxstdlife+$E284),(Input!$J$159-Input!$J$193)-SUM($J284:M284),(Input!$J$159-Input!$J$193)/A17taxstdlife))</f>
        <v>n/a</v>
      </c>
      <c r="O284" s="69" t="str">
        <f>IF(A17taxstdlife="n/a","n/a",IF(O$3&gt;(A17taxstdlife+$E284),(Input!$J$159-Input!$J$193)-SUM($J284:N284),(Input!$J$159-Input!$J$193)/A17taxstdlife))</f>
        <v>n/a</v>
      </c>
      <c r="P284" s="69" t="str">
        <f>IF(A17taxstdlife="n/a","n/a",IF(P$3&gt;(A17taxstdlife+$E284),(Input!$J$159-Input!$J$193)-SUM($J284:O284),(Input!$J$159-Input!$J$193)/A17taxstdlife))</f>
        <v>n/a</v>
      </c>
      <c r="Q284" s="69" t="str">
        <f>IF(A17taxstdlife="n/a","n/a",IF(Q$3&gt;(A17taxstdlife+$E284),(Input!$J$159-Input!$J$193)-SUM($J284:P284),(Input!$J$159-Input!$J$193)/A17taxstdlife))</f>
        <v>n/a</v>
      </c>
      <c r="R284" s="69"/>
      <c r="S284" s="103"/>
      <c r="T284" s="103"/>
      <c r="U284" s="103"/>
      <c r="V284" s="103"/>
      <c r="W284" s="103"/>
      <c r="X284" s="103"/>
      <c r="Y284" s="103"/>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198"/>
      <c r="BJ284" s="198"/>
      <c r="BK284" s="198"/>
      <c r="BL284" s="198"/>
      <c r="BM284" s="198"/>
      <c r="BN284" s="198"/>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idden="1" outlineLevel="2">
      <c r="A285" s="9"/>
      <c r="B285" s="9"/>
      <c r="C285" s="26"/>
      <c r="D285" s="714"/>
      <c r="E285" s="87">
        <v>4</v>
      </c>
      <c r="F285" s="27"/>
      <c r="G285" s="27"/>
      <c r="H285" s="146"/>
      <c r="I285" s="148"/>
      <c r="J285" s="148"/>
      <c r="K285" s="147"/>
      <c r="L285" s="69" t="str">
        <f>IF(A17taxstdlife="n/a","n/a",IF(L$3&gt;(A17taxstdlife+$E285),(Input!$K$159-Input!$K$193)-SUM($K285:K285),(Input!$K$159-Input!$K$193)/A17taxstdlife))</f>
        <v>n/a</v>
      </c>
      <c r="M285" s="69" t="str">
        <f>IF(A17taxstdlife="n/a","n/a",IF(M$3&gt;(A17taxstdlife+$E285),(Input!$K$159-Input!$K$193)-SUM($K285:L285),(Input!$K$159-Input!$K$193)/A17taxstdlife))</f>
        <v>n/a</v>
      </c>
      <c r="N285" s="69" t="str">
        <f>IF(A17taxstdlife="n/a","n/a",IF(N$3&gt;(A17taxstdlife+$E285),(Input!$K$159-Input!$K$193)-SUM($K285:M285),(Input!$K$159-Input!$K$193)/A17taxstdlife))</f>
        <v>n/a</v>
      </c>
      <c r="O285" s="69" t="str">
        <f>IF(A17taxstdlife="n/a","n/a",IF(O$3&gt;(A17taxstdlife+$E285),(Input!$K$159-Input!$K$193)-SUM($K285:N285),(Input!$K$159-Input!$K$193)/A17taxstdlife))</f>
        <v>n/a</v>
      </c>
      <c r="P285" s="69" t="str">
        <f>IF(A17taxstdlife="n/a","n/a",IF(P$3&gt;(A17taxstdlife+$E285),(Input!$K$159-Input!$K$193)-SUM($K285:O285),(Input!$K$159-Input!$K$193)/A17taxstdlife))</f>
        <v>n/a</v>
      </c>
      <c r="Q285" s="69" t="str">
        <f>IF(A17taxstdlife="n/a","n/a",IF(Q$3&gt;(A17taxstdlife+$E285),(Input!$K$159-Input!$K$193)-SUM($K285:P285),(Input!$K$159-Input!$K$193)/A17taxstdlife))</f>
        <v>n/a</v>
      </c>
      <c r="R285" s="69"/>
      <c r="S285" s="103"/>
      <c r="T285" s="103"/>
      <c r="U285" s="103"/>
      <c r="V285" s="103"/>
      <c r="W285" s="103"/>
      <c r="X285" s="103"/>
      <c r="Y285" s="103"/>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198"/>
      <c r="BJ285" s="198"/>
      <c r="BK285" s="198"/>
      <c r="BL285" s="198"/>
      <c r="BM285" s="198"/>
      <c r="BN285" s="198"/>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idden="1" outlineLevel="2">
      <c r="A286" s="9"/>
      <c r="B286" s="9"/>
      <c r="C286" s="26"/>
      <c r="D286" s="714"/>
      <c r="E286" s="87">
        <v>5</v>
      </c>
      <c r="F286" s="27"/>
      <c r="G286" s="27"/>
      <c r="H286" s="146"/>
      <c r="I286" s="148"/>
      <c r="J286" s="148"/>
      <c r="K286" s="148"/>
      <c r="L286" s="147"/>
      <c r="M286" s="69" t="str">
        <f>IF(A17taxstdlife="n/a","n/a",IF(M$3&gt;(A17taxstdlife+$E286),(Input!$L$159-Input!$L$193)-SUM($L286:L286),(Input!$L$159-Input!$L$193)/A17taxstdlife))</f>
        <v>n/a</v>
      </c>
      <c r="N286" s="69" t="str">
        <f>IF(A17taxstdlife="n/a","n/a",IF(N$3&gt;(A17taxstdlife+$E286),(Input!$L$159-Input!$L$193)-SUM($L286:M286),(Input!$L$159-Input!$L$193)/A17taxstdlife))</f>
        <v>n/a</v>
      </c>
      <c r="O286" s="69" t="str">
        <f>IF(A17taxstdlife="n/a","n/a",IF(O$3&gt;(A17taxstdlife+$E286),(Input!$L$159-Input!$L$193)-SUM($L286:N286),(Input!$L$159-Input!$L$193)/A17taxstdlife))</f>
        <v>n/a</v>
      </c>
      <c r="P286" s="69" t="str">
        <f>IF(A17taxstdlife="n/a","n/a",IF(P$3&gt;(A17taxstdlife+$E286),(Input!$L$159-Input!$L$193)-SUM($L286:O286),(Input!$L$159-Input!$L$193)/A17taxstdlife))</f>
        <v>n/a</v>
      </c>
      <c r="Q286" s="69" t="str">
        <f>IF(A17taxstdlife="n/a","n/a",IF(Q$3&gt;(A17taxstdlife+$E286),(Input!$L$159-Input!$L$193)-SUM($L286:P286),(Input!$L$159-Input!$L$193)/A17taxstdlife))</f>
        <v>n/a</v>
      </c>
      <c r="R286" s="69"/>
      <c r="S286" s="103"/>
      <c r="T286" s="103"/>
      <c r="U286" s="103"/>
      <c r="V286" s="103"/>
      <c r="W286" s="103"/>
      <c r="X286" s="103"/>
      <c r="Y286" s="103"/>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198"/>
      <c r="BJ286" s="198"/>
      <c r="BK286" s="198"/>
      <c r="BL286" s="198"/>
      <c r="BM286" s="198"/>
      <c r="BN286" s="198"/>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idden="1" outlineLevel="2">
      <c r="A287" s="9"/>
      <c r="B287" s="9"/>
      <c r="C287" s="26"/>
      <c r="D287" s="714"/>
      <c r="E287" s="87">
        <v>6</v>
      </c>
      <c r="F287" s="27"/>
      <c r="G287" s="27"/>
      <c r="H287" s="146"/>
      <c r="I287" s="148"/>
      <c r="J287" s="148"/>
      <c r="K287" s="148"/>
      <c r="L287" s="148"/>
      <c r="M287" s="147"/>
      <c r="N287" s="69" t="str">
        <f>IF(A17taxstdlife="n/a","n/a",IF(N$3&gt;(A17taxstdlife+$E287),(Input!$M$159-Input!$M$193)-SUM($M287:M287),(Input!$M$159-Input!$M$193)/A17taxstdlife))</f>
        <v>n/a</v>
      </c>
      <c r="O287" s="69" t="str">
        <f>IF(A17taxstdlife="n/a","n/a",IF(O$3&gt;(A17taxstdlife+$E287),(Input!$M$159-Input!$M$193)-SUM($M287:N287),(Input!$M$159-Input!$M$193)/A17taxstdlife))</f>
        <v>n/a</v>
      </c>
      <c r="P287" s="69" t="str">
        <f>IF(A17taxstdlife="n/a","n/a",IF(P$3&gt;(A17taxstdlife+$E287),(Input!$M$159-Input!$M$193)-SUM($M287:O287),(Input!$M$159-Input!$M$193)/A17taxstdlife))</f>
        <v>n/a</v>
      </c>
      <c r="Q287" s="69" t="str">
        <f>IF(A17taxstdlife="n/a","n/a",IF(Q$3&gt;(A17taxstdlife+$E287),(Input!$M$159-Input!$M$193)-SUM($M287:P287),(Input!$M$159-Input!$M$193)/A17taxstdlife))</f>
        <v>n/a</v>
      </c>
      <c r="R287" s="69"/>
      <c r="S287" s="103"/>
      <c r="T287" s="103"/>
      <c r="U287" s="103"/>
      <c r="V287" s="103"/>
      <c r="W287" s="103"/>
      <c r="X287" s="103"/>
      <c r="Y287" s="103"/>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198"/>
      <c r="BJ287" s="198"/>
      <c r="BK287" s="198"/>
      <c r="BL287" s="198"/>
      <c r="BM287" s="198"/>
      <c r="BN287" s="198"/>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idden="1" outlineLevel="2">
      <c r="A288" s="9"/>
      <c r="B288" s="9"/>
      <c r="C288" s="26"/>
      <c r="D288" s="714"/>
      <c r="E288" s="87">
        <v>7</v>
      </c>
      <c r="F288" s="27"/>
      <c r="G288" s="27"/>
      <c r="H288" s="146"/>
      <c r="I288" s="148"/>
      <c r="J288" s="148"/>
      <c r="K288" s="148"/>
      <c r="L288" s="148"/>
      <c r="M288" s="148"/>
      <c r="N288" s="147"/>
      <c r="O288" s="69" t="str">
        <f>IF(A17taxstdlife="n/a","n/a",IF(O$3&gt;(A17taxstdlife+$E288),(Input!$N$159-Input!$N$193)-SUM($N288:N288),(Input!$N$159-Input!$N$193)/A17taxstdlife))</f>
        <v>n/a</v>
      </c>
      <c r="P288" s="69" t="str">
        <f>IF(A17taxstdlife="n/a","n/a",IF(P$3&gt;(A17taxstdlife+$E288),(Input!$N$159-Input!$N$193)-SUM($N288:O288),(Input!$N$159-Input!$N$193)/A17taxstdlife))</f>
        <v>n/a</v>
      </c>
      <c r="Q288" s="69" t="str">
        <f>IF(A17taxstdlife="n/a","n/a",IF(Q$3&gt;(A17taxstdlife+$E288),(Input!$N$159-Input!$N$193)-SUM($N288:P288),(Input!$N$159-Input!$N$193)/A17taxstdlife))</f>
        <v>n/a</v>
      </c>
      <c r="R288" s="69"/>
      <c r="S288" s="103"/>
      <c r="T288" s="103"/>
      <c r="U288" s="103"/>
      <c r="V288" s="103"/>
      <c r="W288" s="103"/>
      <c r="X288" s="103"/>
      <c r="Y288" s="103"/>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198"/>
      <c r="BJ288" s="198"/>
      <c r="BK288" s="198"/>
      <c r="BL288" s="198"/>
      <c r="BM288" s="198"/>
      <c r="BN288" s="19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idden="1" outlineLevel="2">
      <c r="A289" s="9"/>
      <c r="B289" s="9"/>
      <c r="C289" s="26"/>
      <c r="D289" s="714"/>
      <c r="E289" s="87">
        <v>8</v>
      </c>
      <c r="F289" s="27"/>
      <c r="G289" s="27"/>
      <c r="H289" s="146"/>
      <c r="I289" s="148"/>
      <c r="J289" s="148"/>
      <c r="K289" s="148"/>
      <c r="L289" s="148"/>
      <c r="M289" s="148"/>
      <c r="N289" s="148"/>
      <c r="O289" s="147"/>
      <c r="P289" s="69" t="str">
        <f>IF(A17taxstdlife="n/a","n/a",IF(P$3&gt;(A17taxstdlife+$E289),(Input!$O$159-Input!$O$193)-SUM($O289:O289),(Input!$O$159-Input!$O$193)/A17taxstdlife))</f>
        <v>n/a</v>
      </c>
      <c r="Q289" s="69" t="str">
        <f>IF(A17taxstdlife="n/a","n/a",IF(Q$3&gt;(A17taxstdlife+$E289),(Input!$O$159-Input!$O$193)-SUM($O289:P289),(Input!$O$159-Input!$O$193)/A17taxstdlife))</f>
        <v>n/a</v>
      </c>
      <c r="R289" s="69"/>
      <c r="S289" s="103"/>
      <c r="T289" s="103"/>
      <c r="U289" s="103"/>
      <c r="V289" s="103"/>
      <c r="W289" s="103"/>
      <c r="X289" s="103"/>
      <c r="Y289" s="103"/>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198"/>
      <c r="BJ289" s="198"/>
      <c r="BK289" s="198"/>
      <c r="BL289" s="198"/>
      <c r="BM289" s="198"/>
      <c r="BN289" s="198"/>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idden="1" outlineLevel="2">
      <c r="A290" s="9"/>
      <c r="B290" s="9"/>
      <c r="C290" s="26"/>
      <c r="D290" s="714"/>
      <c r="E290" s="87">
        <v>9</v>
      </c>
      <c r="F290" s="27"/>
      <c r="G290" s="27"/>
      <c r="H290" s="146"/>
      <c r="I290" s="148"/>
      <c r="J290" s="148"/>
      <c r="K290" s="148"/>
      <c r="L290" s="148"/>
      <c r="M290" s="148"/>
      <c r="N290" s="148"/>
      <c r="O290" s="148"/>
      <c r="P290" s="147"/>
      <c r="Q290" s="69" t="str">
        <f>IF(A17taxstdlife="n/a","n/a",IF(Q$3&gt;(A17taxstdlife+$E290),(Input!$P$159-Input!$P$193)-SUM($P290:P290),(Input!$P$159-Input!$P$193)/A17taxstdlife))</f>
        <v>n/a</v>
      </c>
      <c r="R290" s="69"/>
      <c r="S290" s="103"/>
      <c r="T290" s="103"/>
      <c r="U290" s="103"/>
      <c r="V290" s="103"/>
      <c r="W290" s="103"/>
      <c r="X290" s="103"/>
      <c r="Y290" s="103"/>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198"/>
      <c r="BJ290" s="198"/>
      <c r="BK290" s="198"/>
      <c r="BL290" s="198"/>
      <c r="BM290" s="198"/>
      <c r="BN290" s="198"/>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idden="1" outlineLevel="2">
      <c r="A291" s="9"/>
      <c r="B291" s="9"/>
      <c r="C291" s="26"/>
      <c r="D291" s="714"/>
      <c r="E291" s="88">
        <v>10</v>
      </c>
      <c r="F291" s="27"/>
      <c r="G291" s="27"/>
      <c r="H291" s="146"/>
      <c r="I291" s="148"/>
      <c r="J291" s="148"/>
      <c r="K291" s="148"/>
      <c r="L291" s="148"/>
      <c r="M291" s="148"/>
      <c r="N291" s="148"/>
      <c r="O291" s="148"/>
      <c r="P291" s="148"/>
      <c r="Q291" s="147"/>
      <c r="R291" s="69"/>
      <c r="S291" s="103"/>
      <c r="T291" s="103"/>
      <c r="U291" s="103"/>
      <c r="V291" s="103"/>
      <c r="W291" s="103"/>
      <c r="X291" s="103"/>
      <c r="Y291" s="10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198"/>
      <c r="BJ291" s="198"/>
      <c r="BK291" s="198"/>
      <c r="BL291" s="198"/>
      <c r="BM291" s="198"/>
      <c r="BN291" s="198"/>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idden="1" outlineLevel="1" collapsed="1">
      <c r="A292" s="9"/>
      <c r="B292" s="9"/>
      <c r="C292" s="271">
        <f>Asset17</f>
        <v>0</v>
      </c>
      <c r="D292" s="9"/>
      <c r="E292" s="9"/>
      <c r="F292" s="23"/>
      <c r="G292" s="23"/>
      <c r="H292" s="297">
        <f>-SUM(H280:H291)</f>
        <v>0</v>
      </c>
      <c r="I292" s="161">
        <f>-SUM(I280:I291)</f>
        <v>0</v>
      </c>
      <c r="J292" s="161">
        <f>-SUM(J280:J291)</f>
        <v>0</v>
      </c>
      <c r="K292" s="161">
        <f>-SUM(K280:K291)</f>
        <v>0</v>
      </c>
      <c r="L292" s="161">
        <f>-SUM(L280:L291)</f>
        <v>0</v>
      </c>
      <c r="M292" s="161">
        <f>IF(COUNT($H292:L292)&gt;=Input!$Y$7,0, -SUM(M280:M291))</f>
        <v>0</v>
      </c>
      <c r="N292" s="161">
        <f>IF(COUNT($H292:M292)&gt;=Input!$Y$7,0, -SUM(N280:N291))</f>
        <v>0</v>
      </c>
      <c r="O292" s="161">
        <f>IF(COUNT($H292:N292)&gt;=Input!$Y$7,0, -SUM(O280:O291))</f>
        <v>0</v>
      </c>
      <c r="P292" s="161">
        <f>IF(COUNT($H292:O292)&gt;=Input!$Y$7,0, -SUM(P280:P291))</f>
        <v>0</v>
      </c>
      <c r="Q292" s="161">
        <f>IF(COUNT($H292:P292)&gt;=Input!$Y$7,0, -SUM(Q280:Q291))</f>
        <v>0</v>
      </c>
      <c r="R292" s="161"/>
      <c r="S292" s="102"/>
      <c r="T292" s="102"/>
      <c r="U292" s="102"/>
      <c r="V292" s="102"/>
      <c r="W292" s="102"/>
      <c r="X292" s="102"/>
      <c r="Y292" s="102"/>
      <c r="Z292" s="218"/>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198"/>
      <c r="BJ292" s="198"/>
      <c r="BK292" s="198"/>
      <c r="BL292" s="198"/>
      <c r="BM292" s="198"/>
      <c r="BN292" s="198"/>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idden="1" outlineLevel="2">
      <c r="A293" s="9"/>
      <c r="B293" s="273">
        <f>Asset18</f>
        <v>0</v>
      </c>
      <c r="C293" s="31"/>
      <c r="D293" s="32" t="s">
        <v>66</v>
      </c>
      <c r="E293" s="31"/>
      <c r="F293" s="300"/>
      <c r="G293" s="300"/>
      <c r="H293" s="68" t="str">
        <f>IF(H$3&gt;A18taxremlife,A18taxvalue-SUM($F293:F293),IF(A18taxremlife="N/A","n/a",A18taxvalue/A18taxremlife))</f>
        <v>n/a</v>
      </c>
      <c r="I293" s="68" t="str">
        <f>IF(I$3&gt;A18taxremlife,A18taxvalue-SUM($F293:H293),IF(A18taxremlife="N/A","n/a",A18taxvalue/A18taxremlife))</f>
        <v>n/a</v>
      </c>
      <c r="J293" s="68" t="str">
        <f>IF(J$3&gt;A18taxremlife,A18taxvalue-SUM($F293:I293),IF(A18taxremlife="N/A","n/a",A18taxvalue/A18taxremlife))</f>
        <v>n/a</v>
      </c>
      <c r="K293" s="68" t="str">
        <f>IF(K$3&gt;A18taxremlife,A18taxvalue-SUM($F293:J293),IF(A18taxremlife="N/A","n/a",A18taxvalue/A18taxremlife))</f>
        <v>n/a</v>
      </c>
      <c r="L293" s="68" t="str">
        <f>IF(L$3&gt;A18taxremlife,A18taxvalue-SUM($F293:K293),IF(A18taxremlife="N/A","n/a",A18taxvalue/A18taxremlife))</f>
        <v>n/a</v>
      </c>
      <c r="M293" s="68" t="str">
        <f>IF(M$3&gt;A18taxremlife,A18taxvalue-SUM($F293:L293),IF(A18taxremlife="N/A","n/a",A18taxvalue/A18taxremlife))</f>
        <v>n/a</v>
      </c>
      <c r="N293" s="68" t="str">
        <f>IF(N$3&gt;A18taxremlife,A18taxvalue-SUM($F293:M293),IF(A18taxremlife="N/A","n/a",A18taxvalue/A18taxremlife))</f>
        <v>n/a</v>
      </c>
      <c r="O293" s="68" t="str">
        <f>IF(O$3&gt;A18taxremlife,A18taxvalue-SUM($F293:N293),IF(A18taxremlife="N/A","n/a",A18taxvalue/A18taxremlife))</f>
        <v>n/a</v>
      </c>
      <c r="P293" s="68" t="str">
        <f>IF(P$3&gt;A18taxremlife,A18taxvalue-SUM($F293:O293),IF(A18taxremlife="N/A","n/a",A18taxvalue/A18taxremlife))</f>
        <v>n/a</v>
      </c>
      <c r="Q293" s="68" t="str">
        <f>IF(Q$3&gt;A18taxremlife,A18taxvalue-SUM($F293:P293),IF(A18taxremlife="N/A","n/a",A18taxvalue/A18taxremlife))</f>
        <v>n/a</v>
      </c>
      <c r="R293" s="68"/>
      <c r="S293" s="103"/>
      <c r="T293" s="103"/>
      <c r="U293" s="103"/>
      <c r="V293" s="103"/>
      <c r="W293" s="103"/>
      <c r="X293" s="103"/>
      <c r="Y293" s="103"/>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198"/>
      <c r="BJ293" s="198"/>
      <c r="BK293" s="198"/>
      <c r="BL293" s="198"/>
      <c r="BM293" s="198"/>
      <c r="BN293" s="198"/>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6"/>
      <c r="D294" s="713" t="s">
        <v>82</v>
      </c>
      <c r="E294" s="87"/>
      <c r="F294" s="27"/>
      <c r="G294" s="27"/>
      <c r="H294" s="103"/>
      <c r="I294" s="69"/>
      <c r="J294" s="69"/>
      <c r="K294" s="69"/>
      <c r="L294" s="69"/>
      <c r="M294" s="69"/>
      <c r="N294" s="69"/>
      <c r="O294" s="69"/>
      <c r="P294" s="69"/>
      <c r="Q294" s="69"/>
      <c r="R294" s="69"/>
      <c r="S294" s="103"/>
      <c r="T294" s="103"/>
      <c r="U294" s="103"/>
      <c r="V294" s="103"/>
      <c r="W294" s="103"/>
      <c r="X294" s="103"/>
      <c r="Y294" s="103"/>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198"/>
      <c r="BJ294" s="198"/>
      <c r="BK294" s="198"/>
      <c r="BL294" s="198"/>
      <c r="BM294" s="198"/>
      <c r="BN294" s="198"/>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idden="1" outlineLevel="2">
      <c r="A295" s="9"/>
      <c r="B295" s="9"/>
      <c r="C295" s="26"/>
      <c r="D295" s="714"/>
      <c r="E295" s="87">
        <v>1</v>
      </c>
      <c r="F295" s="27"/>
      <c r="G295" s="27"/>
      <c r="H295" s="145"/>
      <c r="I295" s="69" t="str">
        <f>IF(A18taxstdlife="n/a","n/a",IF(I$3&gt;(A18taxstdlife+$E295),(Input!$H$160-Input!$H$194)-SUM($H295:H295),(Input!$H$160-Input!$H$194)/A18taxstdlife))</f>
        <v>n/a</v>
      </c>
      <c r="J295" s="69" t="str">
        <f>IF(A18taxstdlife="n/a","n/a",IF(J$3&gt;(A18taxstdlife+$E295),(Input!$H$160-Input!$H$194)-SUM($H295:I295),(Input!$H$160-Input!$H$194)/A18taxstdlife))</f>
        <v>n/a</v>
      </c>
      <c r="K295" s="69" t="str">
        <f>IF(A18taxstdlife="n/a","n/a",IF(K$3&gt;(A18taxstdlife+$E295),(Input!$H$160-Input!$H$194)-SUM($H295:J295),(Input!$H$160-Input!$H$194)/A18taxstdlife))</f>
        <v>n/a</v>
      </c>
      <c r="L295" s="69" t="str">
        <f>IF(A18taxstdlife="n/a","n/a",IF(L$3&gt;(A18taxstdlife+$E295),(Input!$H$160-Input!$H$194)-SUM($H295:K295),(Input!$H$160-Input!$H$194)/A18taxstdlife))</f>
        <v>n/a</v>
      </c>
      <c r="M295" s="69" t="str">
        <f>IF(A18taxstdlife="n/a","n/a",IF(M$3&gt;(A18taxstdlife+$E295),(Input!$H$160-Input!$H$194)-SUM($H295:L295),(Input!$H$160-Input!$H$194)/A18taxstdlife))</f>
        <v>n/a</v>
      </c>
      <c r="N295" s="69" t="str">
        <f>IF(A18taxstdlife="n/a","n/a",IF(N$3&gt;(A18taxstdlife+$E295),(Input!$H$160-Input!$H$194)-SUM($H295:M295),(Input!$H$160-Input!$H$194)/A18taxstdlife))</f>
        <v>n/a</v>
      </c>
      <c r="O295" s="69" t="str">
        <f>IF(A18taxstdlife="n/a","n/a",IF(O$3&gt;(A18taxstdlife+$E295),(Input!$H$160-Input!$H$194)-SUM($H295:N295),(Input!$H$160-Input!$H$194)/A18taxstdlife))</f>
        <v>n/a</v>
      </c>
      <c r="P295" s="69" t="str">
        <f>IF(A18taxstdlife="n/a","n/a",IF(P$3&gt;(A18taxstdlife+$E295),(Input!$H$160-Input!$H$194)-SUM($H295:O295),(Input!$H$160-Input!$H$194)/A18taxstdlife))</f>
        <v>n/a</v>
      </c>
      <c r="Q295" s="69" t="str">
        <f>IF(A18taxstdlife="n/a","n/a",IF(Q$3&gt;(A18taxstdlife+$E295),(Input!$H$160-Input!$H$194)-SUM($H295:P295),(Input!$H$160-Input!$H$194)/A18taxstdlife))</f>
        <v>n/a</v>
      </c>
      <c r="R295" s="69"/>
      <c r="S295" s="103"/>
      <c r="T295" s="103"/>
      <c r="U295" s="103"/>
      <c r="V295" s="103"/>
      <c r="W295" s="103"/>
      <c r="X295" s="103"/>
      <c r="Y295" s="103"/>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198"/>
      <c r="BJ295" s="198"/>
      <c r="BK295" s="198"/>
      <c r="BL295" s="198"/>
      <c r="BM295" s="198"/>
      <c r="BN295" s="198"/>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idden="1" outlineLevel="2">
      <c r="A296" s="9"/>
      <c r="B296" s="9"/>
      <c r="C296" s="26"/>
      <c r="D296" s="714"/>
      <c r="E296" s="87">
        <v>2</v>
      </c>
      <c r="F296" s="27"/>
      <c r="G296" s="27"/>
      <c r="H296" s="146"/>
      <c r="I296" s="147"/>
      <c r="J296" s="69" t="str">
        <f>IF(A18taxstdlife="n/a","n/a",IF(J$3&gt;(A18taxstdlife+$E296),(Input!$I$160-Input!$I$194)-SUM($I296:I296),(Input!$I$160-Input!$I$194)/A18taxstdlife))</f>
        <v>n/a</v>
      </c>
      <c r="K296" s="69" t="str">
        <f>IF(A18taxstdlife="n/a","n/a",IF(K$3&gt;(A18taxstdlife+$E296),(Input!$I$160-Input!$I$194)-SUM($I296:J296),(Input!$I$160-Input!$I$194)/A18taxstdlife))</f>
        <v>n/a</v>
      </c>
      <c r="L296" s="69" t="str">
        <f>IF(A18taxstdlife="n/a","n/a",IF(L$3&gt;(A18taxstdlife+$E296),(Input!$I$160-Input!$I$194)-SUM($I296:K296),(Input!$I$160-Input!$I$194)/A18taxstdlife))</f>
        <v>n/a</v>
      </c>
      <c r="M296" s="69" t="str">
        <f>IF(A18taxstdlife="n/a","n/a",IF(M$3&gt;(A18taxstdlife+$E296),(Input!$I$160-Input!$I$194)-SUM($I296:L296),(Input!$I$160-Input!$I$194)/A18taxstdlife))</f>
        <v>n/a</v>
      </c>
      <c r="N296" s="69" t="str">
        <f>IF(A18taxstdlife="n/a","n/a",IF(N$3&gt;(A18taxstdlife+$E296),(Input!$I$160-Input!$I$194)-SUM($I296:M296),(Input!$I$160-Input!$I$194)/A18taxstdlife))</f>
        <v>n/a</v>
      </c>
      <c r="O296" s="69" t="str">
        <f>IF(A18taxstdlife="n/a","n/a",IF(O$3&gt;(A18taxstdlife+$E296),(Input!$I$160-Input!$I$194)-SUM($I296:N296),(Input!$I$160-Input!$I$194)/A18taxstdlife))</f>
        <v>n/a</v>
      </c>
      <c r="P296" s="69" t="str">
        <f>IF(A18taxstdlife="n/a","n/a",IF(P$3&gt;(A18taxstdlife+$E296),(Input!$I$160-Input!$I$194)-SUM($I296:O296),(Input!$I$160-Input!$I$194)/A18taxstdlife))</f>
        <v>n/a</v>
      </c>
      <c r="Q296" s="69" t="str">
        <f>IF(A18taxstdlife="n/a","n/a",IF(Q$3&gt;(A18taxstdlife+$E296),(Input!$I$160-Input!$I$194)-SUM($I296:P296),(Input!$I$160-Input!$I$194)/A18taxstdlife))</f>
        <v>n/a</v>
      </c>
      <c r="R296" s="69"/>
      <c r="S296" s="103"/>
      <c r="T296" s="103"/>
      <c r="U296" s="103"/>
      <c r="V296" s="103"/>
      <c r="W296" s="103"/>
      <c r="X296" s="103"/>
      <c r="Y296" s="103"/>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198"/>
      <c r="BJ296" s="198"/>
      <c r="BK296" s="198"/>
      <c r="BL296" s="198"/>
      <c r="BM296" s="198"/>
      <c r="BN296" s="198"/>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idden="1" outlineLevel="2">
      <c r="A297" s="9"/>
      <c r="B297" s="9"/>
      <c r="C297" s="26"/>
      <c r="D297" s="714"/>
      <c r="E297" s="87">
        <v>3</v>
      </c>
      <c r="F297" s="27"/>
      <c r="G297" s="27"/>
      <c r="H297" s="146"/>
      <c r="I297" s="148"/>
      <c r="J297" s="147"/>
      <c r="K297" s="69" t="str">
        <f>IF(A18taxstdlife="n/a","n/a",IF(K$3&gt;(A18taxstdlife+$E297),(Input!$J$160-Input!$J$194)-SUM($J297:J297),(Input!$J$160-Input!$J$194)/A18taxstdlife))</f>
        <v>n/a</v>
      </c>
      <c r="L297" s="69" t="str">
        <f>IF(A18taxstdlife="n/a","n/a",IF(L$3&gt;(A18taxstdlife+$E297),(Input!$J$160-Input!$J$194)-SUM($J297:K297),(Input!$J$160-Input!$J$194)/A18taxstdlife))</f>
        <v>n/a</v>
      </c>
      <c r="M297" s="69" t="str">
        <f>IF(A18taxstdlife="n/a","n/a",IF(M$3&gt;(A18taxstdlife+$E297),(Input!$J$160-Input!$J$194)-SUM($J297:L297),(Input!$J$160-Input!$J$194)/A18taxstdlife))</f>
        <v>n/a</v>
      </c>
      <c r="N297" s="69" t="str">
        <f>IF(A18taxstdlife="n/a","n/a",IF(N$3&gt;(A18taxstdlife+$E297),(Input!$J$160-Input!$J$194)-SUM($J297:M297),(Input!$J$160-Input!$J$194)/A18taxstdlife))</f>
        <v>n/a</v>
      </c>
      <c r="O297" s="69" t="str">
        <f>IF(A18taxstdlife="n/a","n/a",IF(O$3&gt;(A18taxstdlife+$E297),(Input!$J$160-Input!$J$194)-SUM($J297:N297),(Input!$J$160-Input!$J$194)/A18taxstdlife))</f>
        <v>n/a</v>
      </c>
      <c r="P297" s="69" t="str">
        <f>IF(A18taxstdlife="n/a","n/a",IF(P$3&gt;(A18taxstdlife+$E297),(Input!$J$160-Input!$J$194)-SUM($J297:O297),(Input!$J$160-Input!$J$194)/A18taxstdlife))</f>
        <v>n/a</v>
      </c>
      <c r="Q297" s="69" t="str">
        <f>IF(A18taxstdlife="n/a","n/a",IF(Q$3&gt;(A18taxstdlife+$E297),(Input!$J$160-Input!$J$194)-SUM($J297:P297),(Input!$J$160-Input!$J$194)/A18taxstdlife))</f>
        <v>n/a</v>
      </c>
      <c r="R297" s="69"/>
      <c r="S297" s="103"/>
      <c r="T297" s="103"/>
      <c r="U297" s="103"/>
      <c r="V297" s="103"/>
      <c r="W297" s="103"/>
      <c r="X297" s="103"/>
      <c r="Y297" s="103"/>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198"/>
      <c r="BJ297" s="198"/>
      <c r="BK297" s="198"/>
      <c r="BL297" s="198"/>
      <c r="BM297" s="198"/>
      <c r="BN297" s="198"/>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idden="1" outlineLevel="2">
      <c r="A298" s="9"/>
      <c r="B298" s="9"/>
      <c r="C298" s="26"/>
      <c r="D298" s="714"/>
      <c r="E298" s="87">
        <v>4</v>
      </c>
      <c r="F298" s="27"/>
      <c r="G298" s="27"/>
      <c r="H298" s="146"/>
      <c r="I298" s="148"/>
      <c r="J298" s="148"/>
      <c r="K298" s="147"/>
      <c r="L298" s="69" t="str">
        <f>IF(A18taxstdlife="n/a","n/a",IF(L$3&gt;(A18taxstdlife+$E298),(Input!$K$160-Input!$K$194)-SUM($K298:K298),(Input!$K$160-Input!$K$194)/A18taxstdlife))</f>
        <v>n/a</v>
      </c>
      <c r="M298" s="69" t="str">
        <f>IF(A18taxstdlife="n/a","n/a",IF(M$3&gt;(A18taxstdlife+$E298),(Input!$K$160-Input!$K$194)-SUM($K298:L298),(Input!$K$160-Input!$K$194)/A18taxstdlife))</f>
        <v>n/a</v>
      </c>
      <c r="N298" s="69" t="str">
        <f>IF(A18taxstdlife="n/a","n/a",IF(N$3&gt;(A18taxstdlife+$E298),(Input!$K$160-Input!$K$194)-SUM($K298:M298),(Input!$K$160-Input!$K$194)/A18taxstdlife))</f>
        <v>n/a</v>
      </c>
      <c r="O298" s="69" t="str">
        <f>IF(A18taxstdlife="n/a","n/a",IF(O$3&gt;(A18taxstdlife+$E298),(Input!$K$160-Input!$K$194)-SUM($K298:N298),(Input!$K$160-Input!$K$194)/A18taxstdlife))</f>
        <v>n/a</v>
      </c>
      <c r="P298" s="69" t="str">
        <f>IF(A18taxstdlife="n/a","n/a",IF(P$3&gt;(A18taxstdlife+$E298),(Input!$K$160-Input!$K$194)-SUM($K298:O298),(Input!$K$160-Input!$K$194)/A18taxstdlife))</f>
        <v>n/a</v>
      </c>
      <c r="Q298" s="69" t="str">
        <f>IF(A18taxstdlife="n/a","n/a",IF(Q$3&gt;(A18taxstdlife+$E298),(Input!$K$160-Input!$K$194)-SUM($K298:P298),(Input!$K$160-Input!$K$194)/A18taxstdlife))</f>
        <v>n/a</v>
      </c>
      <c r="R298" s="69"/>
      <c r="S298" s="103"/>
      <c r="T298" s="103"/>
      <c r="U298" s="103"/>
      <c r="V298" s="103"/>
      <c r="W298" s="103"/>
      <c r="X298" s="103"/>
      <c r="Y298" s="103"/>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198"/>
      <c r="BJ298" s="198"/>
      <c r="BK298" s="198"/>
      <c r="BL298" s="198"/>
      <c r="BM298" s="198"/>
      <c r="BN298" s="1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idden="1" outlineLevel="2">
      <c r="A299" s="9"/>
      <c r="B299" s="9"/>
      <c r="C299" s="26"/>
      <c r="D299" s="714"/>
      <c r="E299" s="87">
        <v>5</v>
      </c>
      <c r="F299" s="27"/>
      <c r="G299" s="27"/>
      <c r="H299" s="146"/>
      <c r="I299" s="148"/>
      <c r="J299" s="148"/>
      <c r="K299" s="148"/>
      <c r="L299" s="147"/>
      <c r="M299" s="69" t="str">
        <f>IF(A18taxstdlife="n/a","n/a",IF(M$3&gt;(A18taxstdlife+$E299),(Input!$L$160-Input!$L$194)-SUM($L299:L299),(Input!$L$160-Input!$L$194)/A18taxstdlife))</f>
        <v>n/a</v>
      </c>
      <c r="N299" s="69" t="str">
        <f>IF(A18taxstdlife="n/a","n/a",IF(N$3&gt;(A18taxstdlife+$E299),(Input!$L$160-Input!$L$194)-SUM($L299:M299),(Input!$L$160-Input!$L$194)/A18taxstdlife))</f>
        <v>n/a</v>
      </c>
      <c r="O299" s="69" t="str">
        <f>IF(A18taxstdlife="n/a","n/a",IF(O$3&gt;(A18taxstdlife+$E299),(Input!$L$160-Input!$L$194)-SUM($L299:N299),(Input!$L$160-Input!$L$194)/A18taxstdlife))</f>
        <v>n/a</v>
      </c>
      <c r="P299" s="69" t="str">
        <f>IF(A18taxstdlife="n/a","n/a",IF(P$3&gt;(A18taxstdlife+$E299),(Input!$L$160-Input!$L$194)-SUM($L299:O299),(Input!$L$160-Input!$L$194)/A18taxstdlife))</f>
        <v>n/a</v>
      </c>
      <c r="Q299" s="69" t="str">
        <f>IF(A18taxstdlife="n/a","n/a",IF(Q$3&gt;(A18taxstdlife+$E299),(Input!$L$160-Input!$L$194)-SUM($L299:P299),(Input!$L$160-Input!$L$194)/A18taxstdlife))</f>
        <v>n/a</v>
      </c>
      <c r="R299" s="69"/>
      <c r="S299" s="103"/>
      <c r="T299" s="103"/>
      <c r="U299" s="103"/>
      <c r="V299" s="103"/>
      <c r="W299" s="103"/>
      <c r="X299" s="103"/>
      <c r="Y299" s="103"/>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198"/>
      <c r="BJ299" s="198"/>
      <c r="BK299" s="198"/>
      <c r="BL299" s="198"/>
      <c r="BM299" s="198"/>
      <c r="BN299" s="198"/>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idden="1" outlineLevel="2">
      <c r="A300" s="9"/>
      <c r="B300" s="9"/>
      <c r="C300" s="26"/>
      <c r="D300" s="714"/>
      <c r="E300" s="87">
        <v>6</v>
      </c>
      <c r="F300" s="27"/>
      <c r="G300" s="27"/>
      <c r="H300" s="146"/>
      <c r="I300" s="148"/>
      <c r="J300" s="148"/>
      <c r="K300" s="148"/>
      <c r="L300" s="148"/>
      <c r="M300" s="147"/>
      <c r="N300" s="69" t="str">
        <f>IF(A18taxstdlife="n/a","n/a",IF(N$3&gt;(A18taxstdlife+$E300),(Input!$M$160-Input!$M$194)-SUM($M300:M300),(Input!$M$160-Input!$M$194)/A18taxstdlife))</f>
        <v>n/a</v>
      </c>
      <c r="O300" s="69" t="str">
        <f>IF(A18taxstdlife="n/a","n/a",IF(O$3&gt;(A18taxstdlife+$E300),(Input!$M$160-Input!$M$194)-SUM($M300:N300),(Input!$M$160-Input!$M$194)/A18taxstdlife))</f>
        <v>n/a</v>
      </c>
      <c r="P300" s="69" t="str">
        <f>IF(A18taxstdlife="n/a","n/a",IF(P$3&gt;(A18taxstdlife+$E300),(Input!$M$160-Input!$M$194)-SUM($M300:O300),(Input!$M$160-Input!$M$194)/A18taxstdlife))</f>
        <v>n/a</v>
      </c>
      <c r="Q300" s="69" t="str">
        <f>IF(A18taxstdlife="n/a","n/a",IF(Q$3&gt;(A18taxstdlife+$E300),(Input!$M$160-Input!$M$194)-SUM($M300:P300),(Input!$M$160-Input!$M$194)/A18taxstdlife))</f>
        <v>n/a</v>
      </c>
      <c r="R300" s="69"/>
      <c r="S300" s="103"/>
      <c r="T300" s="103"/>
      <c r="U300" s="103"/>
      <c r="V300" s="103"/>
      <c r="W300" s="103"/>
      <c r="X300" s="103"/>
      <c r="Y300" s="103"/>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198"/>
      <c r="BJ300" s="198"/>
      <c r="BK300" s="198"/>
      <c r="BL300" s="198"/>
      <c r="BM300" s="198"/>
      <c r="BN300" s="198"/>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idden="1" outlineLevel="2">
      <c r="A301" s="9"/>
      <c r="B301" s="9"/>
      <c r="C301" s="26"/>
      <c r="D301" s="714"/>
      <c r="E301" s="87">
        <v>7</v>
      </c>
      <c r="F301" s="27"/>
      <c r="G301" s="27"/>
      <c r="H301" s="146"/>
      <c r="I301" s="148"/>
      <c r="J301" s="148"/>
      <c r="K301" s="148"/>
      <c r="L301" s="148"/>
      <c r="M301" s="148"/>
      <c r="N301" s="147"/>
      <c r="O301" s="69" t="str">
        <f>IF(A18taxstdlife="n/a","n/a",IF(O$3&gt;(A18taxstdlife+$E301),(Input!$N$160-Input!$N$194)-SUM($N301:N301),(Input!$N$160-Input!$N$194)/A18taxstdlife))</f>
        <v>n/a</v>
      </c>
      <c r="P301" s="69" t="str">
        <f>IF(A18taxstdlife="n/a","n/a",IF(P$3&gt;(A18taxstdlife+$E301),(Input!$N$160-Input!$N$194)-SUM($N301:O301),(Input!$N$160-Input!$N$194)/A18taxstdlife))</f>
        <v>n/a</v>
      </c>
      <c r="Q301" s="69" t="str">
        <f>IF(A18taxstdlife="n/a","n/a",IF(Q$3&gt;(A18taxstdlife+$E301),(Input!$N$160-Input!$N$194)-SUM($N301:P301),(Input!$N$160-Input!$N$194)/A18taxstdlife))</f>
        <v>n/a</v>
      </c>
      <c r="R301" s="69"/>
      <c r="S301" s="103"/>
      <c r="T301" s="103"/>
      <c r="U301" s="103"/>
      <c r="V301" s="103"/>
      <c r="W301" s="103"/>
      <c r="X301" s="103"/>
      <c r="Y301" s="103"/>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198"/>
      <c r="BJ301" s="198"/>
      <c r="BK301" s="198"/>
      <c r="BL301" s="198"/>
      <c r="BM301" s="198"/>
      <c r="BN301" s="198"/>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idden="1" outlineLevel="2">
      <c r="A302" s="9"/>
      <c r="B302" s="9"/>
      <c r="C302" s="26"/>
      <c r="D302" s="714"/>
      <c r="E302" s="87">
        <v>8</v>
      </c>
      <c r="F302" s="27"/>
      <c r="G302" s="27"/>
      <c r="H302" s="146"/>
      <c r="I302" s="148"/>
      <c r="J302" s="148"/>
      <c r="K302" s="148"/>
      <c r="L302" s="148"/>
      <c r="M302" s="148"/>
      <c r="N302" s="148"/>
      <c r="O302" s="147"/>
      <c r="P302" s="69" t="str">
        <f>IF(A18taxstdlife="n/a","n/a",IF(P$3&gt;(A18taxstdlife+$E302),(Input!$O$160-Input!$O$194)-SUM($O302:O302),(Input!$O$160-Input!$O$194)/A18taxstdlife))</f>
        <v>n/a</v>
      </c>
      <c r="Q302" s="69" t="str">
        <f>IF(A18taxstdlife="n/a","n/a",IF(Q$3&gt;(A18taxstdlife+$E302),(Input!$O$160-Input!$O$194)-SUM($O302:P302),(Input!$O$160-Input!$O$194)/A18taxstdlife))</f>
        <v>n/a</v>
      </c>
      <c r="R302" s="69"/>
      <c r="S302" s="103"/>
      <c r="T302" s="103"/>
      <c r="U302" s="103"/>
      <c r="V302" s="103"/>
      <c r="W302" s="103"/>
      <c r="X302" s="103"/>
      <c r="Y302" s="103"/>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198"/>
      <c r="BJ302" s="198"/>
      <c r="BK302" s="198"/>
      <c r="BL302" s="198"/>
      <c r="BM302" s="198"/>
      <c r="BN302" s="198"/>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idden="1" outlineLevel="2">
      <c r="A303" s="9"/>
      <c r="B303" s="9"/>
      <c r="C303" s="26"/>
      <c r="D303" s="714"/>
      <c r="E303" s="87">
        <v>9</v>
      </c>
      <c r="F303" s="27"/>
      <c r="G303" s="27"/>
      <c r="H303" s="146"/>
      <c r="I303" s="148"/>
      <c r="J303" s="148"/>
      <c r="K303" s="148"/>
      <c r="L303" s="148"/>
      <c r="M303" s="148"/>
      <c r="N303" s="148"/>
      <c r="O303" s="148"/>
      <c r="P303" s="147"/>
      <c r="Q303" s="69" t="str">
        <f>IF(A18taxstdlife="n/a","n/a",IF(Q$3&gt;(A18taxstdlife+$E303),(Input!$P$160-Input!$P$194)-SUM($P303:P303),(Input!$P$160-Input!$P$194)/A18taxstdlife))</f>
        <v>n/a</v>
      </c>
      <c r="R303" s="69"/>
      <c r="S303" s="103"/>
      <c r="T303" s="103"/>
      <c r="U303" s="103"/>
      <c r="V303" s="103"/>
      <c r="W303" s="103"/>
      <c r="X303" s="103"/>
      <c r="Y303" s="103"/>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198"/>
      <c r="BJ303" s="198"/>
      <c r="BK303" s="198"/>
      <c r="BL303" s="198"/>
      <c r="BM303" s="198"/>
      <c r="BN303" s="198"/>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idden="1" outlineLevel="2">
      <c r="A304" s="9"/>
      <c r="B304" s="9"/>
      <c r="C304" s="26"/>
      <c r="D304" s="714"/>
      <c r="E304" s="88">
        <v>10</v>
      </c>
      <c r="F304" s="27"/>
      <c r="G304" s="27"/>
      <c r="H304" s="146"/>
      <c r="I304" s="148"/>
      <c r="J304" s="148"/>
      <c r="K304" s="148"/>
      <c r="L304" s="148"/>
      <c r="M304" s="148"/>
      <c r="N304" s="148"/>
      <c r="O304" s="148"/>
      <c r="P304" s="148"/>
      <c r="Q304" s="147"/>
      <c r="R304" s="69"/>
      <c r="S304" s="103"/>
      <c r="T304" s="103"/>
      <c r="U304" s="103"/>
      <c r="V304" s="103"/>
      <c r="W304" s="103"/>
      <c r="X304" s="103"/>
      <c r="Y304" s="103"/>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198"/>
      <c r="BJ304" s="198"/>
      <c r="BK304" s="198"/>
      <c r="BL304" s="198"/>
      <c r="BM304" s="198"/>
      <c r="BN304" s="198"/>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idden="1" outlineLevel="1" collapsed="1">
      <c r="A305" s="9"/>
      <c r="B305" s="9"/>
      <c r="C305" s="271">
        <f>Asset18</f>
        <v>0</v>
      </c>
      <c r="D305" s="9"/>
      <c r="E305" s="9"/>
      <c r="F305" s="23"/>
      <c r="G305" s="23"/>
      <c r="H305" s="297">
        <f>-SUM(H293:H304)</f>
        <v>0</v>
      </c>
      <c r="I305" s="161">
        <f>-SUM(I293:I304)</f>
        <v>0</v>
      </c>
      <c r="J305" s="161">
        <f>-SUM(J293:J304)</f>
        <v>0</v>
      </c>
      <c r="K305" s="161">
        <f>-SUM(K293:K304)</f>
        <v>0</v>
      </c>
      <c r="L305" s="161">
        <f>-SUM(L293:L304)</f>
        <v>0</v>
      </c>
      <c r="M305" s="161">
        <f>IF(COUNT($H305:L305)&gt;=Input!$Y$7,0, -SUM(M293:M304))</f>
        <v>0</v>
      </c>
      <c r="N305" s="161">
        <f>IF(COUNT($H305:M305)&gt;=Input!$Y$7,0, -SUM(N293:N304))</f>
        <v>0</v>
      </c>
      <c r="O305" s="161">
        <f>IF(COUNT($H305:N305)&gt;=Input!$Y$7,0, -SUM(O293:O304))</f>
        <v>0</v>
      </c>
      <c r="P305" s="161">
        <f>IF(COUNT($H305:O305)&gt;=Input!$Y$7,0, -SUM(P293:P304))</f>
        <v>0</v>
      </c>
      <c r="Q305" s="161">
        <f>IF(COUNT($H305:P305)&gt;=Input!$Y$7,0, -SUM(Q293:Q304))</f>
        <v>0</v>
      </c>
      <c r="R305" s="161"/>
      <c r="S305" s="102"/>
      <c r="T305" s="102"/>
      <c r="U305" s="102"/>
      <c r="V305" s="102"/>
      <c r="W305" s="102"/>
      <c r="X305" s="102"/>
      <c r="Y305" s="102"/>
      <c r="Z305" s="218"/>
      <c r="AA305" s="218"/>
      <c r="AB305" s="218"/>
      <c r="AC305" s="218"/>
      <c r="AD305" s="218"/>
      <c r="AE305" s="218"/>
      <c r="AF305" s="218"/>
      <c r="AG305" s="218"/>
      <c r="AH305" s="218"/>
      <c r="AI305" s="218"/>
      <c r="AJ305" s="218"/>
      <c r="AK305" s="218"/>
      <c r="AL305" s="218"/>
      <c r="AM305" s="218"/>
      <c r="AN305" s="218"/>
      <c r="AO305" s="218"/>
      <c r="AP305" s="218"/>
      <c r="AQ305" s="218"/>
      <c r="AR305" s="218"/>
      <c r="AS305" s="218"/>
      <c r="AT305" s="218"/>
      <c r="AU305" s="218"/>
      <c r="AV305" s="218"/>
      <c r="AW305" s="218"/>
      <c r="AX305" s="218"/>
      <c r="AY305" s="218"/>
      <c r="AZ305" s="218"/>
      <c r="BA305" s="218"/>
      <c r="BB305" s="218"/>
      <c r="BC305" s="218"/>
      <c r="BD305" s="218"/>
      <c r="BE305" s="218"/>
      <c r="BF305" s="218"/>
      <c r="BG305" s="218"/>
      <c r="BH305" s="218"/>
      <c r="BI305" s="198"/>
      <c r="BJ305" s="198"/>
      <c r="BK305" s="198"/>
      <c r="BL305" s="198"/>
      <c r="BM305" s="198"/>
      <c r="BN305" s="198"/>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idden="1" outlineLevel="2">
      <c r="A306" s="9"/>
      <c r="B306" s="273">
        <f>Asset19</f>
        <v>0</v>
      </c>
      <c r="C306" s="31"/>
      <c r="D306" s="32" t="s">
        <v>66</v>
      </c>
      <c r="E306" s="31"/>
      <c r="F306" s="300"/>
      <c r="G306" s="300"/>
      <c r="H306" s="68" t="str">
        <f>IF(H$3&gt;A19taxremlife,A19taxvalue-SUM($F306:F306),IF(A19taxremlife="N/A","n/a",A19taxvalue/A19taxremlife))</f>
        <v>n/a</v>
      </c>
      <c r="I306" s="68" t="str">
        <f>IF(I$3&gt;A19taxremlife,A19taxvalue-SUM($F306:H306),IF(A19taxremlife="N/A","n/a",A19taxvalue/A19taxremlife))</f>
        <v>n/a</v>
      </c>
      <c r="J306" s="68" t="str">
        <f>IF(J$3&gt;A19taxremlife,A19taxvalue-SUM($F306:I306),IF(A19taxremlife="N/A","n/a",A19taxvalue/A19taxremlife))</f>
        <v>n/a</v>
      </c>
      <c r="K306" s="68" t="str">
        <f>IF(K$3&gt;A19taxremlife,A19taxvalue-SUM($F306:J306),IF(A19taxremlife="N/A","n/a",A19taxvalue/A19taxremlife))</f>
        <v>n/a</v>
      </c>
      <c r="L306" s="68" t="str">
        <f>IF(L$3&gt;A19taxremlife,A19taxvalue-SUM($F306:K306),IF(A19taxremlife="N/A","n/a",A19taxvalue/A19taxremlife))</f>
        <v>n/a</v>
      </c>
      <c r="M306" s="68" t="str">
        <f>IF(M$3&gt;A19taxremlife,A19taxvalue-SUM($F306:L306),IF(A19taxremlife="N/A","n/a",A19taxvalue/A19taxremlife))</f>
        <v>n/a</v>
      </c>
      <c r="N306" s="68" t="str">
        <f>IF(N$3&gt;A19taxremlife,A19taxvalue-SUM($F306:M306),IF(A19taxremlife="N/A","n/a",A19taxvalue/A19taxremlife))</f>
        <v>n/a</v>
      </c>
      <c r="O306" s="68" t="str">
        <f>IF(O$3&gt;A19taxremlife,A19taxvalue-SUM($F306:N306),IF(A19taxremlife="N/A","n/a",A19taxvalue/A19taxremlife))</f>
        <v>n/a</v>
      </c>
      <c r="P306" s="68" t="str">
        <f>IF(P$3&gt;A19taxremlife,A19taxvalue-SUM($F306:O306),IF(A19taxremlife="N/A","n/a",A19taxvalue/A19taxremlife))</f>
        <v>n/a</v>
      </c>
      <c r="Q306" s="68" t="str">
        <f>IF(Q$3&gt;A19taxremlife,A19taxvalue-SUM($F306:P306),IF(A19taxremlife="N/A","n/a",A19taxvalue/A19taxremlife))</f>
        <v>n/a</v>
      </c>
      <c r="R306" s="68"/>
      <c r="S306" s="103"/>
      <c r="T306" s="103"/>
      <c r="U306" s="103"/>
      <c r="V306" s="103"/>
      <c r="W306" s="103"/>
      <c r="X306" s="103"/>
      <c r="Y306" s="103"/>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198"/>
      <c r="BJ306" s="198"/>
      <c r="BK306" s="198"/>
      <c r="BL306" s="198"/>
      <c r="BM306" s="198"/>
      <c r="BN306" s="198"/>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6"/>
      <c r="D307" s="713" t="s">
        <v>82</v>
      </c>
      <c r="E307" s="87"/>
      <c r="F307" s="27"/>
      <c r="G307" s="27"/>
      <c r="H307" s="103"/>
      <c r="I307" s="69"/>
      <c r="J307" s="69"/>
      <c r="K307" s="69"/>
      <c r="L307" s="69"/>
      <c r="M307" s="69"/>
      <c r="N307" s="69"/>
      <c r="O307" s="69"/>
      <c r="P307" s="69"/>
      <c r="Q307" s="69"/>
      <c r="R307" s="69"/>
      <c r="S307" s="103"/>
      <c r="T307" s="103"/>
      <c r="U307" s="103"/>
      <c r="V307" s="103"/>
      <c r="W307" s="103"/>
      <c r="X307" s="103"/>
      <c r="Y307" s="103"/>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198"/>
      <c r="BJ307" s="198"/>
      <c r="BK307" s="198"/>
      <c r="BL307" s="198"/>
      <c r="BM307" s="198"/>
      <c r="BN307" s="198"/>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idden="1" outlineLevel="2">
      <c r="A308" s="9"/>
      <c r="B308" s="9"/>
      <c r="C308" s="26"/>
      <c r="D308" s="714"/>
      <c r="E308" s="87">
        <v>1</v>
      </c>
      <c r="F308" s="27"/>
      <c r="G308" s="27"/>
      <c r="H308" s="145"/>
      <c r="I308" s="69" t="str">
        <f>IF(A19taxstdlife="n/a","n/a",IF(I$3&gt;(A19taxstdlife+$E308),(Input!$H$161-Input!$H$195)-SUM($H308:H308),(Input!$H$161-Input!$H$195)/A19taxstdlife))</f>
        <v>n/a</v>
      </c>
      <c r="J308" s="69" t="str">
        <f>IF(A19taxstdlife="n/a","n/a",IF(J$3&gt;(A19taxstdlife+$E308),(Input!$H$161-Input!$H$195)-SUM($H308:I308),(Input!$H$161-Input!$H$195)/A19taxstdlife))</f>
        <v>n/a</v>
      </c>
      <c r="K308" s="69" t="str">
        <f>IF(A19taxstdlife="n/a","n/a",IF(K$3&gt;(A19taxstdlife+$E308),(Input!$H$161-Input!$H$195)-SUM($H308:J308),(Input!$H$161-Input!$H$195)/A19taxstdlife))</f>
        <v>n/a</v>
      </c>
      <c r="L308" s="69" t="str">
        <f>IF(A19taxstdlife="n/a","n/a",IF(L$3&gt;(A19taxstdlife+$E308),(Input!$H$161-Input!$H$195)-SUM($H308:K308),(Input!$H$161-Input!$H$195)/A19taxstdlife))</f>
        <v>n/a</v>
      </c>
      <c r="M308" s="69" t="str">
        <f>IF(A19taxstdlife="n/a","n/a",IF(M$3&gt;(A19taxstdlife+$E308),(Input!$H$161-Input!$H$195)-SUM($H308:L308),(Input!$H$161-Input!$H$195)/A19taxstdlife))</f>
        <v>n/a</v>
      </c>
      <c r="N308" s="69" t="str">
        <f>IF(A19taxstdlife="n/a","n/a",IF(N$3&gt;(A19taxstdlife+$E308),(Input!$H$161-Input!$H$195)-SUM($H308:M308),(Input!$H$161-Input!$H$195)/A19taxstdlife))</f>
        <v>n/a</v>
      </c>
      <c r="O308" s="69" t="str">
        <f>IF(A19taxstdlife="n/a","n/a",IF(O$3&gt;(A19taxstdlife+$E308),(Input!$H$161-Input!$H$195)-SUM($H308:N308),(Input!$H$161-Input!$H$195)/A19taxstdlife))</f>
        <v>n/a</v>
      </c>
      <c r="P308" s="69" t="str">
        <f>IF(A19taxstdlife="n/a","n/a",IF(P$3&gt;(A19taxstdlife+$E308),(Input!$H$161-Input!$H$195)-SUM($H308:O308),(Input!$H$161-Input!$H$195)/A19taxstdlife))</f>
        <v>n/a</v>
      </c>
      <c r="Q308" s="69" t="str">
        <f>IF(A19taxstdlife="n/a","n/a",IF(Q$3&gt;(A19taxstdlife+$E308),(Input!$H$161-Input!$H$195)-SUM($H308:P308),(Input!$H$161-Input!$H$195)/A19taxstdlife))</f>
        <v>n/a</v>
      </c>
      <c r="R308" s="69"/>
      <c r="S308" s="103"/>
      <c r="T308" s="103"/>
      <c r="U308" s="103"/>
      <c r="V308" s="103"/>
      <c r="W308" s="103"/>
      <c r="X308" s="103"/>
      <c r="Y308" s="103"/>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198"/>
      <c r="BJ308" s="198"/>
      <c r="BK308" s="198"/>
      <c r="BL308" s="198"/>
      <c r="BM308" s="198"/>
      <c r="BN308" s="19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idden="1" outlineLevel="2">
      <c r="A309" s="9"/>
      <c r="B309" s="9"/>
      <c r="C309" s="26"/>
      <c r="D309" s="714"/>
      <c r="E309" s="87">
        <v>2</v>
      </c>
      <c r="F309" s="27"/>
      <c r="G309" s="27"/>
      <c r="H309" s="146"/>
      <c r="I309" s="147"/>
      <c r="J309" s="69" t="str">
        <f>IF(A19taxstdlife="n/a","n/a",IF(J$3&gt;(A19taxstdlife+$E309),(Input!$I$161-Input!$I$195)-SUM($I309:I309),(Input!$I$161-Input!$I$195)/A19taxstdlife))</f>
        <v>n/a</v>
      </c>
      <c r="K309" s="69" t="str">
        <f>IF(A19taxstdlife="n/a","n/a",IF(K$3&gt;(A19taxstdlife+$E309),(Input!$I$161-Input!$I$195)-SUM($I309:J309),(Input!$I$161-Input!$I$195)/A19taxstdlife))</f>
        <v>n/a</v>
      </c>
      <c r="L309" s="69" t="str">
        <f>IF(A19taxstdlife="n/a","n/a",IF(L$3&gt;(A19taxstdlife+$E309),(Input!$I$161-Input!$I$195)-SUM($I309:K309),(Input!$I$161-Input!$I$195)/A19taxstdlife))</f>
        <v>n/a</v>
      </c>
      <c r="M309" s="69" t="str">
        <f>IF(A19taxstdlife="n/a","n/a",IF(M$3&gt;(A19taxstdlife+$E309),(Input!$I$161-Input!$I$195)-SUM($I309:L309),(Input!$I$161-Input!$I$195)/A19taxstdlife))</f>
        <v>n/a</v>
      </c>
      <c r="N309" s="69" t="str">
        <f>IF(A19taxstdlife="n/a","n/a",IF(N$3&gt;(A19taxstdlife+$E309),(Input!$I$161-Input!$I$195)-SUM($I309:M309),(Input!$I$161-Input!$I$195)/A19taxstdlife))</f>
        <v>n/a</v>
      </c>
      <c r="O309" s="69" t="str">
        <f>IF(A19taxstdlife="n/a","n/a",IF(O$3&gt;(A19taxstdlife+$E309),(Input!$I$161-Input!$I$195)-SUM($I309:N309),(Input!$I$161-Input!$I$195)/A19taxstdlife))</f>
        <v>n/a</v>
      </c>
      <c r="P309" s="69" t="str">
        <f>IF(A19taxstdlife="n/a","n/a",IF(P$3&gt;(A19taxstdlife+$E309),(Input!$I$161-Input!$I$195)-SUM($I309:O309),(Input!$I$161-Input!$I$195)/A19taxstdlife))</f>
        <v>n/a</v>
      </c>
      <c r="Q309" s="69" t="str">
        <f>IF(A19taxstdlife="n/a","n/a",IF(Q$3&gt;(A19taxstdlife+$E309),(Input!$I$161-Input!$I$195)-SUM($I309:P309),(Input!$I$161-Input!$I$195)/A19taxstdlife))</f>
        <v>n/a</v>
      </c>
      <c r="R309" s="69"/>
      <c r="S309" s="103"/>
      <c r="T309" s="103"/>
      <c r="U309" s="103"/>
      <c r="V309" s="103"/>
      <c r="W309" s="103"/>
      <c r="X309" s="103"/>
      <c r="Y309" s="103"/>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198"/>
      <c r="BJ309" s="198"/>
      <c r="BK309" s="198"/>
      <c r="BL309" s="198"/>
      <c r="BM309" s="198"/>
      <c r="BN309" s="198"/>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idden="1" outlineLevel="2">
      <c r="A310" s="9"/>
      <c r="B310" s="9"/>
      <c r="C310" s="26"/>
      <c r="D310" s="714"/>
      <c r="E310" s="87">
        <v>3</v>
      </c>
      <c r="F310" s="27"/>
      <c r="G310" s="27"/>
      <c r="H310" s="146"/>
      <c r="I310" s="148"/>
      <c r="J310" s="147"/>
      <c r="K310" s="69" t="str">
        <f>IF(A19taxstdlife="n/a","n/a",IF(K$3&gt;(A19taxstdlife+$E310),(Input!$J$161-Input!$J$195)-SUM($J310:J310),(Input!$J$161-Input!$J$195)/A19taxstdlife))</f>
        <v>n/a</v>
      </c>
      <c r="L310" s="69" t="str">
        <f>IF(A19taxstdlife="n/a","n/a",IF(L$3&gt;(A19taxstdlife+$E310),(Input!$J$161-Input!$J$195)-SUM($J310:K310),(Input!$J$161-Input!$J$195)/A19taxstdlife))</f>
        <v>n/a</v>
      </c>
      <c r="M310" s="69" t="str">
        <f>IF(A19taxstdlife="n/a","n/a",IF(M$3&gt;(A19taxstdlife+$E310),(Input!$J$161-Input!$J$195)-SUM($J310:L310),(Input!$J$161-Input!$J$195)/A19taxstdlife))</f>
        <v>n/a</v>
      </c>
      <c r="N310" s="69" t="str">
        <f>IF(A19taxstdlife="n/a","n/a",IF(N$3&gt;(A19taxstdlife+$E310),(Input!$J$161-Input!$J$195)-SUM($J310:M310),(Input!$J$161-Input!$J$195)/A19taxstdlife))</f>
        <v>n/a</v>
      </c>
      <c r="O310" s="69" t="str">
        <f>IF(A19taxstdlife="n/a","n/a",IF(O$3&gt;(A19taxstdlife+$E310),(Input!$J$161-Input!$J$195)-SUM($J310:N310),(Input!$J$161-Input!$J$195)/A19taxstdlife))</f>
        <v>n/a</v>
      </c>
      <c r="P310" s="69" t="str">
        <f>IF(A19taxstdlife="n/a","n/a",IF(P$3&gt;(A19taxstdlife+$E310),(Input!$J$161-Input!$J$195)-SUM($J310:O310),(Input!$J$161-Input!$J$195)/A19taxstdlife))</f>
        <v>n/a</v>
      </c>
      <c r="Q310" s="69" t="str">
        <f>IF(A19taxstdlife="n/a","n/a",IF(Q$3&gt;(A19taxstdlife+$E310),(Input!$J$161-Input!$J$195)-SUM($J310:P310),(Input!$J$161-Input!$J$195)/A19taxstdlife))</f>
        <v>n/a</v>
      </c>
      <c r="R310" s="69"/>
      <c r="S310" s="103"/>
      <c r="T310" s="103"/>
      <c r="U310" s="103"/>
      <c r="V310" s="103"/>
      <c r="W310" s="103"/>
      <c r="X310" s="103"/>
      <c r="Y310" s="103"/>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198"/>
      <c r="BJ310" s="198"/>
      <c r="BK310" s="198"/>
      <c r="BL310" s="198"/>
      <c r="BM310" s="198"/>
      <c r="BN310" s="198"/>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idden="1" outlineLevel="2">
      <c r="A311" s="9"/>
      <c r="B311" s="9"/>
      <c r="C311" s="26"/>
      <c r="D311" s="714"/>
      <c r="E311" s="87">
        <v>4</v>
      </c>
      <c r="F311" s="27"/>
      <c r="G311" s="27"/>
      <c r="H311" s="146"/>
      <c r="I311" s="148"/>
      <c r="J311" s="148"/>
      <c r="K311" s="147"/>
      <c r="L311" s="69" t="str">
        <f>IF(A19taxstdlife="n/a","n/a",IF(L$3&gt;(A19taxstdlife+$E311),(Input!$K$161-Input!$K$195)-SUM($K311:K311),(Input!$K$161-Input!$K$195)/A19taxstdlife))</f>
        <v>n/a</v>
      </c>
      <c r="M311" s="69" t="str">
        <f>IF(A19taxstdlife="n/a","n/a",IF(M$3&gt;(A19taxstdlife+$E311),(Input!$K$161-Input!$K$195)-SUM($K311:L311),(Input!$K$161-Input!$K$195)/A19taxstdlife))</f>
        <v>n/a</v>
      </c>
      <c r="N311" s="69" t="str">
        <f>IF(A19taxstdlife="n/a","n/a",IF(N$3&gt;(A19taxstdlife+$E311),(Input!$K$161-Input!$K$195)-SUM($K311:M311),(Input!$K$161-Input!$K$195)/A19taxstdlife))</f>
        <v>n/a</v>
      </c>
      <c r="O311" s="69" t="str">
        <f>IF(A19taxstdlife="n/a","n/a",IF(O$3&gt;(A19taxstdlife+$E311),(Input!$K$161-Input!$K$195)-SUM($K311:N311),(Input!$K$161-Input!$K$195)/A19taxstdlife))</f>
        <v>n/a</v>
      </c>
      <c r="P311" s="69" t="str">
        <f>IF(A19taxstdlife="n/a","n/a",IF(P$3&gt;(A19taxstdlife+$E311),(Input!$K$161-Input!$K$195)-SUM($K311:O311),(Input!$K$161-Input!$K$195)/A19taxstdlife))</f>
        <v>n/a</v>
      </c>
      <c r="Q311" s="69" t="str">
        <f>IF(A19taxstdlife="n/a","n/a",IF(Q$3&gt;(A19taxstdlife+$E311),(Input!$K$161-Input!$K$195)-SUM($K311:P311),(Input!$K$161-Input!$K$195)/A19taxstdlife))</f>
        <v>n/a</v>
      </c>
      <c r="R311" s="69"/>
      <c r="S311" s="103"/>
      <c r="T311" s="103"/>
      <c r="U311" s="103"/>
      <c r="V311" s="103"/>
      <c r="W311" s="103"/>
      <c r="X311" s="103"/>
      <c r="Y311" s="103"/>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198"/>
      <c r="BJ311" s="198"/>
      <c r="BK311" s="198"/>
      <c r="BL311" s="198"/>
      <c r="BM311" s="198"/>
      <c r="BN311" s="198"/>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idden="1" outlineLevel="2">
      <c r="A312" s="9"/>
      <c r="B312" s="9"/>
      <c r="C312" s="26"/>
      <c r="D312" s="714"/>
      <c r="E312" s="87">
        <v>5</v>
      </c>
      <c r="F312" s="27"/>
      <c r="G312" s="27"/>
      <c r="H312" s="146"/>
      <c r="I312" s="148"/>
      <c r="J312" s="148"/>
      <c r="K312" s="148"/>
      <c r="L312" s="147"/>
      <c r="M312" s="69" t="str">
        <f>IF(A19taxstdlife="n/a","n/a",IF(M$3&gt;(A19taxstdlife+$E312),(Input!$L$161-Input!$L$195)-SUM($L312:L312),(Input!$L$161-Input!$L$195)/A19taxstdlife))</f>
        <v>n/a</v>
      </c>
      <c r="N312" s="69" t="str">
        <f>IF(A19taxstdlife="n/a","n/a",IF(N$3&gt;(A19taxstdlife+$E312),(Input!$L$161-Input!$L$195)-SUM($L312:M312),(Input!$L$161-Input!$L$195)/A19taxstdlife))</f>
        <v>n/a</v>
      </c>
      <c r="O312" s="69" t="str">
        <f>IF(A19taxstdlife="n/a","n/a",IF(O$3&gt;(A19taxstdlife+$E312),(Input!$L$161-Input!$L$195)-SUM($L312:N312),(Input!$L$161-Input!$L$195)/A19taxstdlife))</f>
        <v>n/a</v>
      </c>
      <c r="P312" s="69" t="str">
        <f>IF(A19taxstdlife="n/a","n/a",IF(P$3&gt;(A19taxstdlife+$E312),(Input!$L$161-Input!$L$195)-SUM($L312:O312),(Input!$L$161-Input!$L$195)/A19taxstdlife))</f>
        <v>n/a</v>
      </c>
      <c r="Q312" s="69" t="str">
        <f>IF(A19taxstdlife="n/a","n/a",IF(Q$3&gt;(A19taxstdlife+$E312),(Input!$L$161-Input!$L$195)-SUM($L312:P312),(Input!$L$161-Input!$L$195)/A19taxstdlife))</f>
        <v>n/a</v>
      </c>
      <c r="R312" s="69"/>
      <c r="S312" s="103"/>
      <c r="T312" s="103"/>
      <c r="U312" s="103"/>
      <c r="V312" s="103"/>
      <c r="W312" s="103"/>
      <c r="X312" s="103"/>
      <c r="Y312" s="103"/>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198"/>
      <c r="BJ312" s="198"/>
      <c r="BK312" s="198"/>
      <c r="BL312" s="198"/>
      <c r="BM312" s="198"/>
      <c r="BN312" s="198"/>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idden="1" outlineLevel="2">
      <c r="A313" s="9"/>
      <c r="B313" s="9"/>
      <c r="C313" s="26"/>
      <c r="D313" s="714"/>
      <c r="E313" s="87">
        <v>6</v>
      </c>
      <c r="F313" s="27"/>
      <c r="G313" s="27"/>
      <c r="H313" s="146"/>
      <c r="I313" s="148"/>
      <c r="J313" s="148"/>
      <c r="K313" s="148"/>
      <c r="L313" s="148"/>
      <c r="M313" s="147"/>
      <c r="N313" s="69" t="str">
        <f>IF(A19taxstdlife="n/a","n/a",IF(N$3&gt;(A19taxstdlife+$E313),(Input!$M$161-Input!$M$195)-SUM($M313:M313),(Input!$M$161-Input!$M$195)/A19taxstdlife))</f>
        <v>n/a</v>
      </c>
      <c r="O313" s="69" t="str">
        <f>IF(A19taxstdlife="n/a","n/a",IF(O$3&gt;(A19taxstdlife+$E313),(Input!$M$161-Input!$M$195)-SUM($M313:N313),(Input!$M$161-Input!$M$195)/A19taxstdlife))</f>
        <v>n/a</v>
      </c>
      <c r="P313" s="69" t="str">
        <f>IF(A19taxstdlife="n/a","n/a",IF(P$3&gt;(A19taxstdlife+$E313),(Input!$M$161-Input!$M$195)-SUM($M313:O313),(Input!$M$161-Input!$M$195)/A19taxstdlife))</f>
        <v>n/a</v>
      </c>
      <c r="Q313" s="69" t="str">
        <f>IF(A19taxstdlife="n/a","n/a",IF(Q$3&gt;(A19taxstdlife+$E313),(Input!$M$161-Input!$M$195)-SUM($M313:P313),(Input!$M$161-Input!$M$195)/A19taxstdlife))</f>
        <v>n/a</v>
      </c>
      <c r="R313" s="69"/>
      <c r="S313" s="103"/>
      <c r="T313" s="103"/>
      <c r="U313" s="103"/>
      <c r="V313" s="103"/>
      <c r="W313" s="103"/>
      <c r="X313" s="103"/>
      <c r="Y313" s="103"/>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198"/>
      <c r="BJ313" s="198"/>
      <c r="BK313" s="198"/>
      <c r="BL313" s="198"/>
      <c r="BM313" s="198"/>
      <c r="BN313" s="198"/>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idden="1" outlineLevel="2">
      <c r="A314" s="9"/>
      <c r="B314" s="9"/>
      <c r="C314" s="26"/>
      <c r="D314" s="714"/>
      <c r="E314" s="87">
        <v>7</v>
      </c>
      <c r="F314" s="27"/>
      <c r="G314" s="27"/>
      <c r="H314" s="146"/>
      <c r="I314" s="148"/>
      <c r="J314" s="148"/>
      <c r="K314" s="148"/>
      <c r="L314" s="148"/>
      <c r="M314" s="148"/>
      <c r="N314" s="147"/>
      <c r="O314" s="69" t="str">
        <f>IF(A19taxstdlife="n/a","n/a",IF(O$3&gt;(A19taxstdlife+$E314),(Input!$N$161-Input!$N$195)-SUM($N314:N314),(Input!$N$161-Input!$N$195)/A19taxstdlife))</f>
        <v>n/a</v>
      </c>
      <c r="P314" s="69" t="str">
        <f>IF(A19taxstdlife="n/a","n/a",IF(P$3&gt;(A19taxstdlife+$E314),(Input!$N$161-Input!$N$195)-SUM($N314:O314),(Input!$N$161-Input!$N$195)/A19taxstdlife))</f>
        <v>n/a</v>
      </c>
      <c r="Q314" s="69" t="str">
        <f>IF(A19taxstdlife="n/a","n/a",IF(Q$3&gt;(A19taxstdlife+$E314),(Input!$N$161-Input!$N$195)-SUM($N314:P314),(Input!$N$161-Input!$N$195)/A19taxstdlife))</f>
        <v>n/a</v>
      </c>
      <c r="R314" s="69"/>
      <c r="S314" s="103"/>
      <c r="T314" s="103"/>
      <c r="U314" s="103"/>
      <c r="V314" s="103"/>
      <c r="W314" s="103"/>
      <c r="X314" s="103"/>
      <c r="Y314" s="103"/>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198"/>
      <c r="BJ314" s="198"/>
      <c r="BK314" s="198"/>
      <c r="BL314" s="198"/>
      <c r="BM314" s="198"/>
      <c r="BN314" s="198"/>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idden="1" outlineLevel="2">
      <c r="A315" s="9"/>
      <c r="B315" s="9"/>
      <c r="C315" s="26"/>
      <c r="D315" s="714"/>
      <c r="E315" s="87">
        <v>8</v>
      </c>
      <c r="F315" s="27"/>
      <c r="G315" s="27"/>
      <c r="H315" s="146"/>
      <c r="I315" s="148"/>
      <c r="J315" s="148"/>
      <c r="K315" s="148"/>
      <c r="L315" s="148"/>
      <c r="M315" s="148"/>
      <c r="N315" s="148"/>
      <c r="O315" s="147"/>
      <c r="P315" s="69" t="str">
        <f>IF(A19taxstdlife="n/a","n/a",IF(P$3&gt;(A19taxstdlife+$E315),(Input!$O$161-Input!$O$195)-SUM($O315:O315),(Input!$O$161-Input!$O$195)/A19taxstdlife))</f>
        <v>n/a</v>
      </c>
      <c r="Q315" s="69" t="str">
        <f>IF(A19taxstdlife="n/a","n/a",IF(Q$3&gt;(A19taxstdlife+$E315),(Input!$O$161-Input!$O$195)-SUM($O315:P315),(Input!$O$161-Input!$O$195)/A19taxstdlife))</f>
        <v>n/a</v>
      </c>
      <c r="R315" s="69"/>
      <c r="S315" s="103"/>
      <c r="T315" s="103"/>
      <c r="U315" s="103"/>
      <c r="V315" s="103"/>
      <c r="W315" s="103"/>
      <c r="X315" s="103"/>
      <c r="Y315" s="103"/>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198"/>
      <c r="BJ315" s="198"/>
      <c r="BK315" s="198"/>
      <c r="BL315" s="198"/>
      <c r="BM315" s="198"/>
      <c r="BN315" s="198"/>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idden="1" outlineLevel="2">
      <c r="A316" s="9"/>
      <c r="B316" s="9"/>
      <c r="C316" s="26"/>
      <c r="D316" s="714"/>
      <c r="E316" s="87">
        <v>9</v>
      </c>
      <c r="F316" s="27"/>
      <c r="G316" s="27"/>
      <c r="H316" s="146"/>
      <c r="I316" s="148"/>
      <c r="J316" s="148"/>
      <c r="K316" s="148"/>
      <c r="L316" s="148"/>
      <c r="M316" s="148"/>
      <c r="N316" s="148"/>
      <c r="O316" s="148"/>
      <c r="P316" s="147"/>
      <c r="Q316" s="69" t="str">
        <f>IF(A19taxstdlife="n/a","n/a",IF(Q$3&gt;(A19taxstdlife+$E316),(Input!$P$161-Input!$P$195)-SUM($P316:P316),(Input!$P$161-Input!$P$195)/A19taxstdlife))</f>
        <v>n/a</v>
      </c>
      <c r="R316" s="69"/>
      <c r="S316" s="103"/>
      <c r="T316" s="103"/>
      <c r="U316" s="103"/>
      <c r="V316" s="103"/>
      <c r="W316" s="103"/>
      <c r="X316" s="103"/>
      <c r="Y316" s="103"/>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198"/>
      <c r="BJ316" s="198"/>
      <c r="BK316" s="198"/>
      <c r="BL316" s="198"/>
      <c r="BM316" s="198"/>
      <c r="BN316" s="198"/>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idden="1" outlineLevel="2">
      <c r="A317" s="9"/>
      <c r="B317" s="9"/>
      <c r="C317" s="26"/>
      <c r="D317" s="714"/>
      <c r="E317" s="88">
        <v>10</v>
      </c>
      <c r="F317" s="27"/>
      <c r="G317" s="27"/>
      <c r="H317" s="146"/>
      <c r="I317" s="148"/>
      <c r="J317" s="148"/>
      <c r="K317" s="148"/>
      <c r="L317" s="148"/>
      <c r="M317" s="148"/>
      <c r="N317" s="148"/>
      <c r="O317" s="148"/>
      <c r="P317" s="148"/>
      <c r="Q317" s="147"/>
      <c r="R317" s="69"/>
      <c r="S317" s="103"/>
      <c r="T317" s="103"/>
      <c r="U317" s="103"/>
      <c r="V317" s="103"/>
      <c r="W317" s="103"/>
      <c r="X317" s="103"/>
      <c r="Y317" s="103"/>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198"/>
      <c r="BJ317" s="198"/>
      <c r="BK317" s="198"/>
      <c r="BL317" s="198"/>
      <c r="BM317" s="198"/>
      <c r="BN317" s="198"/>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idden="1" outlineLevel="1" collapsed="1">
      <c r="A318" s="9"/>
      <c r="B318" s="9"/>
      <c r="C318" s="271">
        <f>Asset19</f>
        <v>0</v>
      </c>
      <c r="D318" s="9"/>
      <c r="E318" s="9"/>
      <c r="F318" s="23"/>
      <c r="G318" s="23"/>
      <c r="H318" s="297">
        <f>-SUM(H306:H317)</f>
        <v>0</v>
      </c>
      <c r="I318" s="161">
        <f>-SUM(I306:I317)</f>
        <v>0</v>
      </c>
      <c r="J318" s="161">
        <f>-SUM(J306:J317)</f>
        <v>0</v>
      </c>
      <c r="K318" s="161">
        <f>-SUM(K306:K317)</f>
        <v>0</v>
      </c>
      <c r="L318" s="161">
        <f>-SUM(L306:L317)</f>
        <v>0</v>
      </c>
      <c r="M318" s="161">
        <f>IF(COUNT($H318:L318)&gt;=Input!$Y$7,0, -SUM(M306:M317))</f>
        <v>0</v>
      </c>
      <c r="N318" s="161">
        <f>IF(COUNT($H318:M318)&gt;=Input!$Y$7,0, -SUM(N306:N317))</f>
        <v>0</v>
      </c>
      <c r="O318" s="161">
        <f>IF(COUNT($H318:N318)&gt;=Input!$Y$7,0, -SUM(O306:O317))</f>
        <v>0</v>
      </c>
      <c r="P318" s="161">
        <f>IF(COUNT($H318:O318)&gt;=Input!$Y$7,0, -SUM(P306:P317))</f>
        <v>0</v>
      </c>
      <c r="Q318" s="161">
        <f>IF(COUNT($H318:P318)&gt;=Input!$Y$7,0, -SUM(Q306:Q317))</f>
        <v>0</v>
      </c>
      <c r="R318" s="161"/>
      <c r="S318" s="102"/>
      <c r="T318" s="102"/>
      <c r="U318" s="102"/>
      <c r="V318" s="102"/>
      <c r="W318" s="102"/>
      <c r="X318" s="102"/>
      <c r="Y318" s="102"/>
      <c r="Z318" s="218"/>
      <c r="AA318" s="218"/>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218"/>
      <c r="AW318" s="218"/>
      <c r="AX318" s="218"/>
      <c r="AY318" s="218"/>
      <c r="AZ318" s="218"/>
      <c r="BA318" s="218"/>
      <c r="BB318" s="218"/>
      <c r="BC318" s="218"/>
      <c r="BD318" s="218"/>
      <c r="BE318" s="218"/>
      <c r="BF318" s="218"/>
      <c r="BG318" s="218"/>
      <c r="BH318" s="218"/>
      <c r="BI318" s="198"/>
      <c r="BJ318" s="198"/>
      <c r="BK318" s="198"/>
      <c r="BL318" s="198"/>
      <c r="BM318" s="198"/>
      <c r="BN318" s="19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273">
        <f>Asset20</f>
        <v>0</v>
      </c>
      <c r="C319" s="31"/>
      <c r="D319" s="32" t="s">
        <v>66</v>
      </c>
      <c r="E319" s="31"/>
      <c r="F319" s="300"/>
      <c r="G319" s="300"/>
      <c r="H319" s="68" t="str">
        <f>IF(H$3&gt;A20taxremlife,A20taxvalue-SUM($F319:F319),IF(A20taxremlife="N/A","n/a",A20taxvalue/A20taxremlife))</f>
        <v>n/a</v>
      </c>
      <c r="I319" s="68" t="str">
        <f>IF(I$3&gt;A20taxremlife,A20taxvalue-SUM($F319:H319),IF(A20taxremlife="N/A","n/a",A20taxvalue/A20taxremlife))</f>
        <v>n/a</v>
      </c>
      <c r="J319" s="68" t="str">
        <f>IF(J$3&gt;A20taxremlife,A20taxvalue-SUM($F319:I319),IF(A20taxremlife="N/A","n/a",A20taxvalue/A20taxremlife))</f>
        <v>n/a</v>
      </c>
      <c r="K319" s="68" t="str">
        <f>IF(K$3&gt;A20taxremlife,A20taxvalue-SUM($F319:J319),IF(A20taxremlife="N/A","n/a",A20taxvalue/A20taxremlife))</f>
        <v>n/a</v>
      </c>
      <c r="L319" s="68" t="str">
        <f>IF(L$3&gt;A20taxremlife,A20taxvalue-SUM($F319:K319),IF(A20taxremlife="N/A","n/a",A20taxvalue/A20taxremlife))</f>
        <v>n/a</v>
      </c>
      <c r="M319" s="68" t="str">
        <f>IF(M$3&gt;A20taxremlife,A20taxvalue-SUM($F319:L319),IF(A20taxremlife="N/A","n/a",A20taxvalue/A20taxremlife))</f>
        <v>n/a</v>
      </c>
      <c r="N319" s="68" t="str">
        <f>IF(N$3&gt;A20taxremlife,A20taxvalue-SUM($F319:M319),IF(A20taxremlife="N/A","n/a",A20taxvalue/A20taxremlife))</f>
        <v>n/a</v>
      </c>
      <c r="O319" s="68" t="str">
        <f>IF(O$3&gt;A20taxremlife,A20taxvalue-SUM($F319:N319),IF(A20taxremlife="N/A","n/a",A20taxvalue/A20taxremlife))</f>
        <v>n/a</v>
      </c>
      <c r="P319" s="68" t="str">
        <f>IF(P$3&gt;A20taxremlife,A20taxvalue-SUM($F319:O319),IF(A20taxremlife="N/A","n/a",A20taxvalue/A20taxremlife))</f>
        <v>n/a</v>
      </c>
      <c r="Q319" s="68" t="str">
        <f>IF(Q$3&gt;A20taxremlife,A20taxvalue-SUM($F319:P319),IF(A20taxremlife="N/A","n/a",A20taxvalue/A20taxremlife))</f>
        <v>n/a</v>
      </c>
      <c r="R319" s="68"/>
      <c r="S319" s="103"/>
      <c r="T319" s="103"/>
      <c r="U319" s="103"/>
      <c r="V319" s="103"/>
      <c r="W319" s="103"/>
      <c r="X319" s="103"/>
      <c r="Y319" s="103"/>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198"/>
      <c r="BJ319" s="198"/>
      <c r="BK319" s="198"/>
      <c r="BL319" s="198"/>
      <c r="BM319" s="198"/>
      <c r="BN319" s="198"/>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6"/>
      <c r="D320" s="713" t="s">
        <v>82</v>
      </c>
      <c r="E320" s="87"/>
      <c r="F320" s="27"/>
      <c r="G320" s="27"/>
      <c r="H320" s="103"/>
      <c r="I320" s="69"/>
      <c r="J320" s="69"/>
      <c r="K320" s="69"/>
      <c r="L320" s="69"/>
      <c r="M320" s="69"/>
      <c r="N320" s="69"/>
      <c r="O320" s="69"/>
      <c r="P320" s="69"/>
      <c r="Q320" s="69"/>
      <c r="R320" s="69"/>
      <c r="S320" s="103"/>
      <c r="T320" s="103"/>
      <c r="U320" s="103"/>
      <c r="V320" s="103"/>
      <c r="W320" s="103"/>
      <c r="X320" s="103"/>
      <c r="Y320" s="103"/>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198"/>
      <c r="BJ320" s="198"/>
      <c r="BK320" s="198"/>
      <c r="BL320" s="198"/>
      <c r="BM320" s="198"/>
      <c r="BN320" s="198"/>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6"/>
      <c r="D321" s="714"/>
      <c r="E321" s="87">
        <v>1</v>
      </c>
      <c r="F321" s="27"/>
      <c r="G321" s="27"/>
      <c r="H321" s="145"/>
      <c r="I321" s="69" t="str">
        <f>IF(A20taxstdlife="n/a","n/a",IF(I$3&gt;(A20taxstdlife+$E321),(Input!$H$162-Input!$H$196)-SUM($H321:H321),(Input!$H$162-Input!$H$196)/A20taxstdlife))</f>
        <v>n/a</v>
      </c>
      <c r="J321" s="69" t="str">
        <f>IF(A20taxstdlife="n/a","n/a",IF(J$3&gt;(A20taxstdlife+$E321),(Input!$H$162-Input!$H$196)-SUM($H321:I321),(Input!$H$162-Input!$H$196)/A20taxstdlife))</f>
        <v>n/a</v>
      </c>
      <c r="K321" s="69" t="str">
        <f>IF(A20taxstdlife="n/a","n/a",IF(K$3&gt;(A20taxstdlife+$E321),(Input!$H$162-Input!$H$196)-SUM($H321:J321),(Input!$H$162-Input!$H$196)/A20taxstdlife))</f>
        <v>n/a</v>
      </c>
      <c r="L321" s="69" t="str">
        <f>IF(A20taxstdlife="n/a","n/a",IF(L$3&gt;(A20taxstdlife+$E321),(Input!$H$162-Input!$H$196)-SUM($H321:K321),(Input!$H$162-Input!$H$196)/A20taxstdlife))</f>
        <v>n/a</v>
      </c>
      <c r="M321" s="69" t="str">
        <f>IF(A20taxstdlife="n/a","n/a",IF(M$3&gt;(A20taxstdlife+$E321),(Input!$H$162-Input!$H$196)-SUM($H321:L321),(Input!$H$162-Input!$H$196)/A20taxstdlife))</f>
        <v>n/a</v>
      </c>
      <c r="N321" s="69" t="str">
        <f>IF(A20taxstdlife="n/a","n/a",IF(N$3&gt;(A20taxstdlife+$E321),(Input!$H$162-Input!$H$196)-SUM($H321:M321),(Input!$H$162-Input!$H$196)/A20taxstdlife))</f>
        <v>n/a</v>
      </c>
      <c r="O321" s="69" t="str">
        <f>IF(A20taxstdlife="n/a","n/a",IF(O$3&gt;(A20taxstdlife+$E321),(Input!$H$162-Input!$H$196)-SUM($H321:N321),(Input!$H$162-Input!$H$196)/A20taxstdlife))</f>
        <v>n/a</v>
      </c>
      <c r="P321" s="69" t="str">
        <f>IF(A20taxstdlife="n/a","n/a",IF(P$3&gt;(A20taxstdlife+$E321),(Input!$H$162-Input!$H$196)-SUM($H321:O321),(Input!$H$162-Input!$H$196)/A20taxstdlife))</f>
        <v>n/a</v>
      </c>
      <c r="Q321" s="69" t="str">
        <f>IF(A20taxstdlife="n/a","n/a",IF(Q$3&gt;(A20taxstdlife+$E321),(Input!$H$162-Input!$H$196)-SUM($H321:P321),(Input!$H$162-Input!$H$196)/A20taxstdlife))</f>
        <v>n/a</v>
      </c>
      <c r="R321" s="69"/>
      <c r="S321" s="103"/>
      <c r="T321" s="103"/>
      <c r="U321" s="103"/>
      <c r="V321" s="103"/>
      <c r="W321" s="103"/>
      <c r="X321" s="103"/>
      <c r="Y321" s="103"/>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198"/>
      <c r="BJ321" s="198"/>
      <c r="BK321" s="198"/>
      <c r="BL321" s="198"/>
      <c r="BM321" s="198"/>
      <c r="BN321" s="198"/>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6"/>
      <c r="D322" s="714"/>
      <c r="E322" s="87">
        <v>2</v>
      </c>
      <c r="F322" s="27"/>
      <c r="G322" s="27"/>
      <c r="H322" s="146"/>
      <c r="I322" s="147"/>
      <c r="J322" s="69" t="str">
        <f>IF(A20taxstdlife="n/a","n/a",IF(J$3&gt;(A20taxstdlife+$E322),(Input!$I$162-Input!$I$196)-SUM($I322:I322),(Input!$I$162-Input!$I$196)/A20taxstdlife))</f>
        <v>n/a</v>
      </c>
      <c r="K322" s="69" t="str">
        <f>IF(A20taxstdlife="n/a","n/a",IF(K$3&gt;(A20taxstdlife+$E322),(Input!$I$162-Input!$I$196)-SUM($I322:J322),(Input!$I$162-Input!$I$196)/A20taxstdlife))</f>
        <v>n/a</v>
      </c>
      <c r="L322" s="69" t="str">
        <f>IF(A20taxstdlife="n/a","n/a",IF(L$3&gt;(A20taxstdlife+$E322),(Input!$I$162-Input!$I$196)-SUM($I322:K322),(Input!$I$162-Input!$I$196)/A20taxstdlife))</f>
        <v>n/a</v>
      </c>
      <c r="M322" s="69" t="str">
        <f>IF(A20taxstdlife="n/a","n/a",IF(M$3&gt;(A20taxstdlife+$E322),(Input!$I$162-Input!$I$196)-SUM($I322:L322),(Input!$I$162-Input!$I$196)/A20taxstdlife))</f>
        <v>n/a</v>
      </c>
      <c r="N322" s="69" t="str">
        <f>IF(A20taxstdlife="n/a","n/a",IF(N$3&gt;(A20taxstdlife+$E322),(Input!$I$162-Input!$I$196)-SUM($I322:M322),(Input!$I$162-Input!$I$196)/A20taxstdlife))</f>
        <v>n/a</v>
      </c>
      <c r="O322" s="69" t="str">
        <f>IF(A20taxstdlife="n/a","n/a",IF(O$3&gt;(A20taxstdlife+$E322),(Input!$I$162-Input!$I$196)-SUM($I322:N322),(Input!$I$162-Input!$I$196)/A20taxstdlife))</f>
        <v>n/a</v>
      </c>
      <c r="P322" s="69" t="str">
        <f>IF(A20taxstdlife="n/a","n/a",IF(P$3&gt;(A20taxstdlife+$E322),(Input!$I$162-Input!$I$196)-SUM($I322:O322),(Input!$I$162-Input!$I$196)/A20taxstdlife))</f>
        <v>n/a</v>
      </c>
      <c r="Q322" s="69" t="str">
        <f>IF(A20taxstdlife="n/a","n/a",IF(Q$3&gt;(A20taxstdlife+$E322),(Input!$I$162-Input!$I$196)-SUM($I322:P322),(Input!$I$162-Input!$I$196)/A20taxstdlife))</f>
        <v>n/a</v>
      </c>
      <c r="R322" s="69"/>
      <c r="S322" s="103"/>
      <c r="T322" s="103"/>
      <c r="U322" s="103"/>
      <c r="V322" s="103"/>
      <c r="W322" s="103"/>
      <c r="X322" s="103"/>
      <c r="Y322" s="103"/>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198"/>
      <c r="BJ322" s="198"/>
      <c r="BK322" s="198"/>
      <c r="BL322" s="198"/>
      <c r="BM322" s="198"/>
      <c r="BN322" s="198"/>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6"/>
      <c r="D323" s="714"/>
      <c r="E323" s="87">
        <v>3</v>
      </c>
      <c r="F323" s="27"/>
      <c r="G323" s="27"/>
      <c r="H323" s="146"/>
      <c r="I323" s="148"/>
      <c r="J323" s="147"/>
      <c r="K323" s="69" t="str">
        <f>IF(A20taxstdlife="n/a","n/a",IF(K$3&gt;(A20taxstdlife+$E323),(Input!$J$162-Input!$J$196)-SUM($J323:J323),(Input!$J$162-Input!$J$196)/A20taxstdlife))</f>
        <v>n/a</v>
      </c>
      <c r="L323" s="69" t="str">
        <f>IF(A20taxstdlife="n/a","n/a",IF(L$3&gt;(A20taxstdlife+$E323),(Input!$J$162-Input!$J$196)-SUM($J323:K323),(Input!$J$162-Input!$J$196)/A20taxstdlife))</f>
        <v>n/a</v>
      </c>
      <c r="M323" s="69" t="str">
        <f>IF(A20taxstdlife="n/a","n/a",IF(M$3&gt;(A20taxstdlife+$E323),(Input!$J$162-Input!$J$196)-SUM($J323:L323),(Input!$J$162-Input!$J$196)/A20taxstdlife))</f>
        <v>n/a</v>
      </c>
      <c r="N323" s="69" t="str">
        <f>IF(A20taxstdlife="n/a","n/a",IF(N$3&gt;(A20taxstdlife+$E323),(Input!$J$162-Input!$J$196)-SUM($J323:M323),(Input!$J$162-Input!$J$196)/A20taxstdlife))</f>
        <v>n/a</v>
      </c>
      <c r="O323" s="69" t="str">
        <f>IF(A20taxstdlife="n/a","n/a",IF(O$3&gt;(A20taxstdlife+$E323),(Input!$J$162-Input!$J$196)-SUM($J323:N323),(Input!$J$162-Input!$J$196)/A20taxstdlife))</f>
        <v>n/a</v>
      </c>
      <c r="P323" s="69" t="str">
        <f>IF(A20taxstdlife="n/a","n/a",IF(P$3&gt;(A20taxstdlife+$E323),(Input!$J$162-Input!$J$196)-SUM($J323:O323),(Input!$J$162-Input!$J$196)/A20taxstdlife))</f>
        <v>n/a</v>
      </c>
      <c r="Q323" s="69" t="str">
        <f>IF(A20taxstdlife="n/a","n/a",IF(Q$3&gt;(A20taxstdlife+$E323),(Input!$J$162-Input!$J$196)-SUM($J323:P323),(Input!$J$162-Input!$J$196)/A20taxstdlife))</f>
        <v>n/a</v>
      </c>
      <c r="R323" s="69"/>
      <c r="S323" s="103"/>
      <c r="T323" s="103"/>
      <c r="U323" s="103"/>
      <c r="V323" s="103"/>
      <c r="W323" s="103"/>
      <c r="X323" s="103"/>
      <c r="Y323" s="103"/>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9"/>
      <c r="BJ323" s="198"/>
      <c r="BK323" s="198"/>
      <c r="BL323" s="198"/>
      <c r="BM323" s="198"/>
      <c r="BN323" s="198"/>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6"/>
      <c r="D324" s="714"/>
      <c r="E324" s="87">
        <v>4</v>
      </c>
      <c r="F324" s="27"/>
      <c r="G324" s="27"/>
      <c r="H324" s="146"/>
      <c r="I324" s="148"/>
      <c r="J324" s="148"/>
      <c r="K324" s="147"/>
      <c r="L324" s="69" t="str">
        <f>IF(A20taxstdlife="n/a","n/a",IF(L$3&gt;(A20taxstdlife+$E324),(Input!$K$162-Input!$K$196)-SUM($K324:K324),(Input!$K$162-Input!$K$196)/A20taxstdlife))</f>
        <v>n/a</v>
      </c>
      <c r="M324" s="69" t="str">
        <f>IF(A20taxstdlife="n/a","n/a",IF(M$3&gt;(A20taxstdlife+$E324),(Input!$K$162-Input!$K$196)-SUM($K324:L324),(Input!$K$162-Input!$K$196)/A20taxstdlife))</f>
        <v>n/a</v>
      </c>
      <c r="N324" s="69" t="str">
        <f>IF(A20taxstdlife="n/a","n/a",IF(N$3&gt;(A20taxstdlife+$E324),(Input!$K$162-Input!$K$196)-SUM($K324:M324),(Input!$K$162-Input!$K$196)/A20taxstdlife))</f>
        <v>n/a</v>
      </c>
      <c r="O324" s="69" t="str">
        <f>IF(A20taxstdlife="n/a","n/a",IF(O$3&gt;(A20taxstdlife+$E324),(Input!$K$162-Input!$K$196)-SUM($K324:N324),(Input!$K$162-Input!$K$196)/A20taxstdlife))</f>
        <v>n/a</v>
      </c>
      <c r="P324" s="69" t="str">
        <f>IF(A20taxstdlife="n/a","n/a",IF(P$3&gt;(A20taxstdlife+$E324),(Input!$K$162-Input!$K$196)-SUM($K324:O324),(Input!$K$162-Input!$K$196)/A20taxstdlife))</f>
        <v>n/a</v>
      </c>
      <c r="Q324" s="69" t="str">
        <f>IF(A20taxstdlife="n/a","n/a",IF(Q$3&gt;(A20taxstdlife+$E324),(Input!$K$162-Input!$K$196)-SUM($K324:P324),(Input!$K$162-Input!$K$196)/A20taxstdlife))</f>
        <v>n/a</v>
      </c>
      <c r="R324" s="69"/>
      <c r="S324" s="103"/>
      <c r="T324" s="103"/>
      <c r="U324" s="103"/>
      <c r="V324" s="103"/>
      <c r="W324" s="103"/>
      <c r="X324" s="103"/>
      <c r="Y324" s="103"/>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198"/>
      <c r="BJ324" s="198"/>
      <c r="BK324" s="198"/>
      <c r="BL324" s="198"/>
      <c r="BM324" s="198"/>
      <c r="BN324" s="198"/>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6"/>
      <c r="D325" s="714"/>
      <c r="E325" s="87">
        <v>5</v>
      </c>
      <c r="F325" s="27"/>
      <c r="G325" s="27"/>
      <c r="H325" s="146"/>
      <c r="I325" s="148"/>
      <c r="J325" s="148"/>
      <c r="K325" s="148"/>
      <c r="L325" s="147"/>
      <c r="M325" s="69" t="str">
        <f>IF(A20taxstdlife="n/a","n/a",IF(M$3&gt;(A20taxstdlife+$E325),(Input!$L$162-Input!$L$196)-SUM($L325:L325),(Input!$L$162-Input!$L$196)/A20taxstdlife))</f>
        <v>n/a</v>
      </c>
      <c r="N325" s="69" t="str">
        <f>IF(A20taxstdlife="n/a","n/a",IF(N$3&gt;(A20taxstdlife+$E325),(Input!$L$162-Input!$L$196)-SUM($L325:M325),(Input!$L$162-Input!$L$196)/A20taxstdlife))</f>
        <v>n/a</v>
      </c>
      <c r="O325" s="69" t="str">
        <f>IF(A20taxstdlife="n/a","n/a",IF(O$3&gt;(A20taxstdlife+$E325),(Input!$L$162-Input!$L$196)-SUM($L325:N325),(Input!$L$162-Input!$L$196)/A20taxstdlife))</f>
        <v>n/a</v>
      </c>
      <c r="P325" s="69" t="str">
        <f>IF(A20taxstdlife="n/a","n/a",IF(P$3&gt;(A20taxstdlife+$E325),(Input!$L$162-Input!$L$196)-SUM($L325:O325),(Input!$L$162-Input!$L$196)/A20taxstdlife))</f>
        <v>n/a</v>
      </c>
      <c r="Q325" s="69" t="str">
        <f>IF(A20taxstdlife="n/a","n/a",IF(Q$3&gt;(A20taxstdlife+$E325),(Input!$L$162-Input!$L$196)-SUM($L325:P325),(Input!$L$162-Input!$L$196)/A20taxstdlife))</f>
        <v>n/a</v>
      </c>
      <c r="R325" s="69"/>
      <c r="S325" s="103"/>
      <c r="T325" s="103"/>
      <c r="U325" s="103"/>
      <c r="V325" s="103"/>
      <c r="W325" s="103"/>
      <c r="X325" s="103"/>
      <c r="Y325" s="103"/>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198"/>
      <c r="BJ325" s="198"/>
      <c r="BK325" s="198"/>
      <c r="BL325" s="198"/>
      <c r="BM325" s="198"/>
      <c r="BN325" s="198"/>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6"/>
      <c r="D326" s="714"/>
      <c r="E326" s="87">
        <v>6</v>
      </c>
      <c r="F326" s="27"/>
      <c r="G326" s="27"/>
      <c r="H326" s="146"/>
      <c r="I326" s="148"/>
      <c r="J326" s="148"/>
      <c r="K326" s="148"/>
      <c r="L326" s="148"/>
      <c r="M326" s="147"/>
      <c r="N326" s="69" t="str">
        <f>IF(A20taxstdlife="n/a","n/a",IF(N$3&gt;(A20taxstdlife+$E326),(Input!$M$162-Input!$M$196)-SUM($M326:M326),(Input!$M$162-Input!$M$196)/A20taxstdlife))</f>
        <v>n/a</v>
      </c>
      <c r="O326" s="69" t="str">
        <f>IF(A20taxstdlife="n/a","n/a",IF(O$3&gt;(A20taxstdlife+$E326),(Input!$M$162-Input!$M$196)-SUM($M326:N326),(Input!$M$162-Input!$M$196)/A20taxstdlife))</f>
        <v>n/a</v>
      </c>
      <c r="P326" s="69" t="str">
        <f>IF(A20taxstdlife="n/a","n/a",IF(P$3&gt;(A20taxstdlife+$E326),(Input!$M$162-Input!$M$196)-SUM($M326:O326),(Input!$M$162-Input!$M$196)/A20taxstdlife))</f>
        <v>n/a</v>
      </c>
      <c r="Q326" s="69" t="str">
        <f>IF(A20taxstdlife="n/a","n/a",IF(Q$3&gt;(A20taxstdlife+$E326),(Input!$M$162-Input!$M$196)-SUM($M326:P326),(Input!$M$162-Input!$M$196)/A20taxstdlife))</f>
        <v>n/a</v>
      </c>
      <c r="R326" s="69"/>
      <c r="S326" s="103"/>
      <c r="T326" s="103"/>
      <c r="U326" s="103"/>
      <c r="V326" s="103"/>
      <c r="W326" s="103"/>
      <c r="X326" s="103"/>
      <c r="Y326" s="103"/>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198"/>
      <c r="BJ326" s="198"/>
      <c r="BK326" s="198"/>
      <c r="BL326" s="198"/>
      <c r="BM326" s="198"/>
      <c r="BN326" s="198"/>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6"/>
      <c r="D327" s="714"/>
      <c r="E327" s="87">
        <v>7</v>
      </c>
      <c r="F327" s="27"/>
      <c r="G327" s="27"/>
      <c r="H327" s="146"/>
      <c r="I327" s="148"/>
      <c r="J327" s="148"/>
      <c r="K327" s="148"/>
      <c r="L327" s="148"/>
      <c r="M327" s="148"/>
      <c r="N327" s="147"/>
      <c r="O327" s="69" t="str">
        <f>IF(A20taxstdlife="n/a","n/a",IF(O$3&gt;(A20taxstdlife+$E327),(Input!$N$162-Input!$N$196)-SUM($N327:N327),(Input!$N$162-Input!$N$196)/A20taxstdlife))</f>
        <v>n/a</v>
      </c>
      <c r="P327" s="69" t="str">
        <f>IF(A20taxstdlife="n/a","n/a",IF(P$3&gt;(A20taxstdlife+$E327),(Input!$N$162-Input!$N$196)-SUM($N327:O327),(Input!$N$162-Input!$N$196)/A20taxstdlife))</f>
        <v>n/a</v>
      </c>
      <c r="Q327" s="69" t="str">
        <f>IF(A20taxstdlife="n/a","n/a",IF(Q$3&gt;(A20taxstdlife+$E327),(Input!$N$162-Input!$N$196)-SUM($N327:P327),(Input!$N$162-Input!$N$196)/A20taxstdlife))</f>
        <v>n/a</v>
      </c>
      <c r="R327" s="69"/>
      <c r="S327" s="103"/>
      <c r="T327" s="103"/>
      <c r="U327" s="103"/>
      <c r="V327" s="103"/>
      <c r="W327" s="103"/>
      <c r="X327" s="103"/>
      <c r="Y327" s="103"/>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198"/>
      <c r="BJ327" s="198"/>
      <c r="BK327" s="198"/>
      <c r="BL327" s="198"/>
      <c r="BM327" s="198"/>
      <c r="BN327" s="198"/>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6"/>
      <c r="D328" s="714"/>
      <c r="E328" s="87">
        <v>8</v>
      </c>
      <c r="F328" s="27"/>
      <c r="G328" s="27"/>
      <c r="H328" s="146"/>
      <c r="I328" s="148"/>
      <c r="J328" s="148"/>
      <c r="K328" s="148"/>
      <c r="L328" s="148"/>
      <c r="M328" s="148"/>
      <c r="N328" s="148"/>
      <c r="O328" s="147"/>
      <c r="P328" s="69" t="str">
        <f>IF(A20taxstdlife="n/a","n/a",IF(P$3&gt;(A20taxstdlife+$E328),(Input!$O$162-Input!$O$196)-SUM($O328:O328),(Input!$O$162-Input!$O$196)/A20taxstdlife))</f>
        <v>n/a</v>
      </c>
      <c r="Q328" s="69" t="str">
        <f>IF(A20taxstdlife="n/a","n/a",IF(Q$3&gt;(A20taxstdlife+$E328),(Input!$O$162-Input!$O$196)-SUM($O328:P328),(Input!$O$162-Input!$O$196)/A20taxstdlife))</f>
        <v>n/a</v>
      </c>
      <c r="R328" s="69"/>
      <c r="S328" s="103"/>
      <c r="T328" s="103"/>
      <c r="U328" s="103"/>
      <c r="V328" s="103"/>
      <c r="W328" s="103"/>
      <c r="X328" s="103"/>
      <c r="Y328" s="103"/>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198"/>
      <c r="BJ328" s="198"/>
      <c r="BK328" s="198"/>
      <c r="BL328" s="198"/>
      <c r="BM328" s="198"/>
      <c r="BN328" s="19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6"/>
      <c r="D329" s="714"/>
      <c r="E329" s="87">
        <v>9</v>
      </c>
      <c r="F329" s="27"/>
      <c r="G329" s="27"/>
      <c r="H329" s="146"/>
      <c r="I329" s="148"/>
      <c r="J329" s="148"/>
      <c r="K329" s="148"/>
      <c r="L329" s="148"/>
      <c r="M329" s="148"/>
      <c r="N329" s="148"/>
      <c r="O329" s="148"/>
      <c r="P329" s="147"/>
      <c r="Q329" s="69" t="str">
        <f>IF(A20taxstdlife="n/a","n/a",IF(Q$3&gt;(A20taxstdlife+$E329),(Input!$P$162-Input!$P$196)-SUM($P329:P329),(Input!$P$162-Input!$P$196)/A20taxstdlife))</f>
        <v>n/a</v>
      </c>
      <c r="R329" s="69"/>
      <c r="S329" s="103"/>
      <c r="T329" s="103"/>
      <c r="U329" s="103"/>
      <c r="V329" s="103"/>
      <c r="W329" s="103"/>
      <c r="X329" s="103"/>
      <c r="Y329" s="103"/>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198"/>
      <c r="BJ329" s="198"/>
      <c r="BK329" s="198"/>
      <c r="BL329" s="198"/>
      <c r="BM329" s="198"/>
      <c r="BN329" s="198"/>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6"/>
      <c r="D330" s="714"/>
      <c r="E330" s="88">
        <v>10</v>
      </c>
      <c r="F330" s="27"/>
      <c r="G330" s="27"/>
      <c r="H330" s="146"/>
      <c r="I330" s="148"/>
      <c r="J330" s="148"/>
      <c r="K330" s="148"/>
      <c r="L330" s="148"/>
      <c r="M330" s="148"/>
      <c r="N330" s="148"/>
      <c r="O330" s="148"/>
      <c r="P330" s="148"/>
      <c r="Q330" s="147"/>
      <c r="R330" s="69"/>
      <c r="S330" s="103"/>
      <c r="T330" s="103"/>
      <c r="U330" s="103"/>
      <c r="V330" s="103"/>
      <c r="W330" s="103"/>
      <c r="X330" s="103"/>
      <c r="Y330" s="103"/>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198"/>
      <c r="BJ330" s="198"/>
      <c r="BK330" s="198"/>
      <c r="BL330" s="198"/>
      <c r="BM330" s="198"/>
      <c r="BN330" s="198"/>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idden="1" outlineLevel="1" collapsed="1">
      <c r="A331" s="9"/>
      <c r="B331" s="9"/>
      <c r="C331" s="271">
        <f>Asset20</f>
        <v>0</v>
      </c>
      <c r="D331" s="9"/>
      <c r="E331" s="9"/>
      <c r="F331" s="23"/>
      <c r="G331" s="23"/>
      <c r="H331" s="297">
        <f>-SUM(H319:H330)</f>
        <v>0</v>
      </c>
      <c r="I331" s="161">
        <f>-SUM(I319:I330)</f>
        <v>0</v>
      </c>
      <c r="J331" s="161">
        <f>-SUM(J319:J330)</f>
        <v>0</v>
      </c>
      <c r="K331" s="161">
        <f>-SUM(K319:K330)</f>
        <v>0</v>
      </c>
      <c r="L331" s="161">
        <f>-SUM(L319:L330)</f>
        <v>0</v>
      </c>
      <c r="M331" s="161">
        <f>IF(COUNT($H331:L331)&gt;=Input!$Y$7,0, -SUM(M319:M330))</f>
        <v>0</v>
      </c>
      <c r="N331" s="161">
        <f>IF(COUNT($H331:M331)&gt;=Input!$Y$7,0, -SUM(N319:N330))</f>
        <v>0</v>
      </c>
      <c r="O331" s="161">
        <f>IF(COUNT($H331:N331)&gt;=Input!$Y$7,0, -SUM(O319:O330))</f>
        <v>0</v>
      </c>
      <c r="P331" s="161">
        <f>IF(COUNT($H331:O331)&gt;=Input!$Y$7,0, -SUM(P319:P330))</f>
        <v>0</v>
      </c>
      <c r="Q331" s="161">
        <f>IF(COUNT($H331:P331)&gt;=Input!$Y$7,0, -SUM(Q319:Q330))</f>
        <v>0</v>
      </c>
      <c r="R331" s="161"/>
      <c r="S331" s="102"/>
      <c r="T331" s="102"/>
      <c r="U331" s="102"/>
      <c r="V331" s="102"/>
      <c r="W331" s="102"/>
      <c r="X331" s="102"/>
      <c r="Y331" s="102"/>
      <c r="Z331" s="218"/>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198"/>
      <c r="BJ331" s="198"/>
      <c r="BK331" s="198"/>
      <c r="BL331" s="198"/>
      <c r="BM331" s="198"/>
      <c r="BN331" s="198"/>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2.75" hidden="1" customHeight="1" outlineLevel="2">
      <c r="A332" s="9"/>
      <c r="B332" s="272">
        <f>Asset21</f>
        <v>0</v>
      </c>
      <c r="C332" s="31"/>
      <c r="D332" s="32" t="s">
        <v>66</v>
      </c>
      <c r="E332" s="31"/>
      <c r="F332" s="300"/>
      <c r="G332" s="300"/>
      <c r="H332" s="68" t="str">
        <f>IF(H$3&gt;A21taxremlife,A21taxvalue-SUM($F332:F332),IF(A21taxremlife="N/A","n/a",A21taxvalue/A21taxremlife))</f>
        <v>n/a</v>
      </c>
      <c r="I332" s="68" t="str">
        <f>IF(I$3&gt;A21taxremlife,A21taxvalue-SUM($F332:H332),IF(A21taxremlife="N/A","n/a",A21taxvalue/A21taxremlife))</f>
        <v>n/a</v>
      </c>
      <c r="J332" s="68" t="str">
        <f>IF(J$3&gt;A21taxremlife,A21taxvalue-SUM($F332:I332),IF(A21taxremlife="N/A","n/a",A21taxvalue/A21taxremlife))</f>
        <v>n/a</v>
      </c>
      <c r="K332" s="68" t="str">
        <f>IF(K$3&gt;A21taxremlife,A21taxvalue-SUM($F332:J332),IF(A21taxremlife="N/A","n/a",A21taxvalue/A21taxremlife))</f>
        <v>n/a</v>
      </c>
      <c r="L332" s="68" t="str">
        <f>IF(L$3&gt;A21taxremlife,A21taxvalue-SUM($F332:K332),IF(A21taxremlife="N/A","n/a",A21taxvalue/A21taxremlife))</f>
        <v>n/a</v>
      </c>
      <c r="M332" s="68" t="str">
        <f>IF(M$3&gt;A21taxremlife,A21taxvalue-SUM($F332:L332),IF(A21taxremlife="N/A","n/a",A21taxvalue/A21taxremlife))</f>
        <v>n/a</v>
      </c>
      <c r="N332" s="68" t="str">
        <f>IF(N$3&gt;A21taxremlife,A21taxvalue-SUM($F332:M332),IF(A21taxremlife="N/A","n/a",A21taxvalue/A21taxremlife))</f>
        <v>n/a</v>
      </c>
      <c r="O332" s="68" t="str">
        <f>IF(O$3&gt;A21taxremlife,A21taxvalue-SUM($F332:N332),IF(A21taxremlife="N/A","n/a",A21taxvalue/A21taxremlife))</f>
        <v>n/a</v>
      </c>
      <c r="P332" s="68" t="str">
        <f>IF(P$3&gt;A21taxremlife,A21taxvalue-SUM($F332:O332),IF(A21taxremlife="N/A","n/a",A21taxvalue/A21taxremlife))</f>
        <v>n/a</v>
      </c>
      <c r="Q332" s="68" t="str">
        <f>IF(Q$3&gt;A21taxremlife,A21taxvalue-SUM($F332:P332),IF(A21taxremlife="N/A","n/a",A21taxvalue/A21taxremlife))</f>
        <v>n/a</v>
      </c>
      <c r="R332" s="68"/>
      <c r="S332" s="103"/>
      <c r="T332" s="103"/>
      <c r="U332" s="103"/>
      <c r="V332" s="103"/>
      <c r="W332" s="103"/>
      <c r="X332" s="103"/>
      <c r="Y332" s="103"/>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198"/>
      <c r="BJ332" s="198"/>
      <c r="BK332" s="198"/>
      <c r="BL332" s="198"/>
      <c r="BM332" s="198"/>
      <c r="BN332" s="198"/>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2.75" hidden="1" customHeight="1" outlineLevel="2">
      <c r="A333" s="9"/>
      <c r="B333" s="9"/>
      <c r="C333" s="26"/>
      <c r="D333" s="713" t="s">
        <v>82</v>
      </c>
      <c r="E333" s="87"/>
      <c r="F333" s="27"/>
      <c r="G333" s="27"/>
      <c r="H333" s="103"/>
      <c r="I333" s="69"/>
      <c r="J333" s="69"/>
      <c r="K333" s="69"/>
      <c r="L333" s="69"/>
      <c r="M333" s="69"/>
      <c r="N333" s="69"/>
      <c r="O333" s="69"/>
      <c r="P333" s="69"/>
      <c r="Q333" s="69"/>
      <c r="R333" s="69"/>
      <c r="S333" s="103"/>
      <c r="T333" s="103"/>
      <c r="U333" s="103"/>
      <c r="V333" s="103"/>
      <c r="W333" s="103"/>
      <c r="X333" s="103"/>
      <c r="Y333" s="103"/>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198"/>
      <c r="BJ333" s="198"/>
      <c r="BK333" s="198"/>
      <c r="BL333" s="198"/>
      <c r="BM333" s="198"/>
      <c r="BN333" s="198"/>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2.75" hidden="1" customHeight="1" outlineLevel="2">
      <c r="A334" s="9"/>
      <c r="B334" s="9"/>
      <c r="C334" s="26"/>
      <c r="D334" s="714"/>
      <c r="E334" s="87">
        <v>1</v>
      </c>
      <c r="F334" s="27"/>
      <c r="G334" s="27"/>
      <c r="H334" s="145"/>
      <c r="I334" s="69" t="str">
        <f>IF(A21taxstdlife="n/a","n/a",IF(I$3&gt;(A21taxstdlife+$E334),(Input!$H$163-Input!$H$197)-SUM($H334:H334),(Input!$H$163-Input!$H$197)/A21taxstdlife))</f>
        <v>n/a</v>
      </c>
      <c r="J334" s="69" t="str">
        <f>IF(A21taxstdlife="n/a","n/a",IF(J$3&gt;(A21taxstdlife+$E334),(Input!$H$163-Input!$H$197)-SUM($H334:I334),(Input!$H$163-Input!$H$197)/A21taxstdlife))</f>
        <v>n/a</v>
      </c>
      <c r="K334" s="69" t="str">
        <f>IF(A21taxstdlife="n/a","n/a",IF(K$3&gt;(A21taxstdlife+$E334),(Input!$H$163-Input!$H$197)-SUM($H334:J334),(Input!$H$163-Input!$H$197)/A21taxstdlife))</f>
        <v>n/a</v>
      </c>
      <c r="L334" s="69" t="str">
        <f>IF(A21taxstdlife="n/a","n/a",IF(L$3&gt;(A21taxstdlife+$E334),(Input!$H$163-Input!$H$197)-SUM($H334:K334),(Input!$H$163-Input!$H$197)/A21taxstdlife))</f>
        <v>n/a</v>
      </c>
      <c r="M334" s="69" t="str">
        <f>IF(A21taxstdlife="n/a","n/a",IF(M$3&gt;(A21taxstdlife+$E334),(Input!$H$163-Input!$H$197)-SUM($H334:L334),(Input!$H$163-Input!$H$197)/A21taxstdlife))</f>
        <v>n/a</v>
      </c>
      <c r="N334" s="69" t="str">
        <f>IF(A21taxstdlife="n/a","n/a",IF(N$3&gt;(A21taxstdlife+$E334),(Input!$H$163-Input!$H$197)-SUM($H334:M334),(Input!$H$163-Input!$H$197)/A21taxstdlife))</f>
        <v>n/a</v>
      </c>
      <c r="O334" s="69" t="str">
        <f>IF(A21taxstdlife="n/a","n/a",IF(O$3&gt;(A21taxstdlife+$E334),(Input!$H$163-Input!$H$197)-SUM($H334:N334),(Input!$H$163-Input!$H$197)/A21taxstdlife))</f>
        <v>n/a</v>
      </c>
      <c r="P334" s="69" t="str">
        <f>IF(A21taxstdlife="n/a","n/a",IF(P$3&gt;(A21taxstdlife+$E334),(Input!$H$163-Input!$H$197)-SUM($H334:O334),(Input!$H$163-Input!$H$197)/A21taxstdlife))</f>
        <v>n/a</v>
      </c>
      <c r="Q334" s="69" t="str">
        <f>IF(A21taxstdlife="n/a","n/a",IF(Q$3&gt;(A21taxstdlife+$E334),(Input!$H$163-Input!$H$197)-SUM($H334:P334),(Input!$H$163-Input!$H$197)/A21taxstdlife))</f>
        <v>n/a</v>
      </c>
      <c r="R334" s="69"/>
      <c r="S334" s="103"/>
      <c r="T334" s="103"/>
      <c r="U334" s="103"/>
      <c r="V334" s="103"/>
      <c r="W334" s="103"/>
      <c r="X334" s="103"/>
      <c r="Y334" s="103"/>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198"/>
      <c r="BJ334" s="198"/>
      <c r="BK334" s="198"/>
      <c r="BL334" s="198"/>
      <c r="BM334" s="198"/>
      <c r="BN334" s="198"/>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2.75" hidden="1" customHeight="1" outlineLevel="2">
      <c r="A335" s="9"/>
      <c r="B335" s="9"/>
      <c r="C335" s="26"/>
      <c r="D335" s="714"/>
      <c r="E335" s="87">
        <v>2</v>
      </c>
      <c r="F335" s="27"/>
      <c r="G335" s="27"/>
      <c r="H335" s="146"/>
      <c r="I335" s="147"/>
      <c r="J335" s="69" t="str">
        <f>IF(A21taxstdlife="n/a","n/a",IF(J$3&gt;(A21taxstdlife+$E335),(Input!$I$163-Input!$I$197)-SUM($I335:I335),(Input!$I$163-Input!$I$197)/A21taxstdlife))</f>
        <v>n/a</v>
      </c>
      <c r="K335" s="69" t="str">
        <f>IF(A21taxstdlife="n/a","n/a",IF(K$3&gt;(A21taxstdlife+$E335),(Input!$I$163-Input!$I$197)-SUM($I335:J335),(Input!$I$163-Input!$I$197)/A21taxstdlife))</f>
        <v>n/a</v>
      </c>
      <c r="L335" s="69" t="str">
        <f>IF(A21taxstdlife="n/a","n/a",IF(L$3&gt;(A21taxstdlife+$E335),(Input!$I$163-Input!$I$197)-SUM($I335:K335),(Input!$I$163-Input!$I$197)/A21taxstdlife))</f>
        <v>n/a</v>
      </c>
      <c r="M335" s="69" t="str">
        <f>IF(A21taxstdlife="n/a","n/a",IF(M$3&gt;(A21taxstdlife+$E335),(Input!$I$163-Input!$I$197)-SUM($I335:L335),(Input!$I$163-Input!$I$197)/A21taxstdlife))</f>
        <v>n/a</v>
      </c>
      <c r="N335" s="69" t="str">
        <f>IF(A21taxstdlife="n/a","n/a",IF(N$3&gt;(A21taxstdlife+$E335),(Input!$I$163-Input!$I$197)-SUM($I335:M335),(Input!$I$163-Input!$I$197)/A21taxstdlife))</f>
        <v>n/a</v>
      </c>
      <c r="O335" s="69" t="str">
        <f>IF(A21taxstdlife="n/a","n/a",IF(O$3&gt;(A21taxstdlife+$E335),(Input!$I$163-Input!$I$197)-SUM($I335:N335),(Input!$I$163-Input!$I$197)/A21taxstdlife))</f>
        <v>n/a</v>
      </c>
      <c r="P335" s="69" t="str">
        <f>IF(A21taxstdlife="n/a","n/a",IF(P$3&gt;(A21taxstdlife+$E335),(Input!$I$163-Input!$I$197)-SUM($I335:O335),(Input!$I$163-Input!$I$197)/A21taxstdlife))</f>
        <v>n/a</v>
      </c>
      <c r="Q335" s="69" t="str">
        <f>IF(A21taxstdlife="n/a","n/a",IF(Q$3&gt;(A21taxstdlife+$E335),(Input!$I$163-Input!$I$197)-SUM($I335:P335),(Input!$I$163-Input!$I$197)/A21taxstdlife))</f>
        <v>n/a</v>
      </c>
      <c r="R335" s="69"/>
      <c r="S335" s="103"/>
      <c r="T335" s="103"/>
      <c r="U335" s="103"/>
      <c r="V335" s="103"/>
      <c r="W335" s="103"/>
      <c r="X335" s="103"/>
      <c r="Y335" s="103"/>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198"/>
      <c r="BJ335" s="198"/>
      <c r="BK335" s="198"/>
      <c r="BL335" s="198"/>
      <c r="BM335" s="198"/>
      <c r="BN335" s="198"/>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2.75" hidden="1" customHeight="1" outlineLevel="2">
      <c r="A336" s="9"/>
      <c r="B336" s="9"/>
      <c r="C336" s="26"/>
      <c r="D336" s="714"/>
      <c r="E336" s="87">
        <v>3</v>
      </c>
      <c r="F336" s="27"/>
      <c r="G336" s="27"/>
      <c r="H336" s="146"/>
      <c r="I336" s="148"/>
      <c r="J336" s="147"/>
      <c r="K336" s="69" t="str">
        <f>IF(A21taxstdlife="n/a","n/a",IF(K$3&gt;(A21taxstdlife+$E336),(Input!$J$163-Input!$J$197)-SUM($J336:J336),(Input!$J$163-Input!$J$197)/A21taxstdlife))</f>
        <v>n/a</v>
      </c>
      <c r="L336" s="69" t="str">
        <f>IF(A21taxstdlife="n/a","n/a",IF(L$3&gt;(A21taxstdlife+$E336),(Input!$J$163-Input!$J$197)-SUM($J336:K336),(Input!$J$163-Input!$J$197)/A21taxstdlife))</f>
        <v>n/a</v>
      </c>
      <c r="M336" s="69" t="str">
        <f>IF(A21taxstdlife="n/a","n/a",IF(M$3&gt;(A21taxstdlife+$E336),(Input!$J$163-Input!$J$197)-SUM($J336:L336),(Input!$J$163-Input!$J$197)/A21taxstdlife))</f>
        <v>n/a</v>
      </c>
      <c r="N336" s="69" t="str">
        <f>IF(A21taxstdlife="n/a","n/a",IF(N$3&gt;(A21taxstdlife+$E336),(Input!$J$163-Input!$J$197)-SUM($J336:M336),(Input!$J$163-Input!$J$197)/A21taxstdlife))</f>
        <v>n/a</v>
      </c>
      <c r="O336" s="69" t="str">
        <f>IF(A21taxstdlife="n/a","n/a",IF(O$3&gt;(A21taxstdlife+$E336),(Input!$J$163-Input!$J$197)-SUM($J336:N336),(Input!$J$163-Input!$J$197)/A21taxstdlife))</f>
        <v>n/a</v>
      </c>
      <c r="P336" s="69" t="str">
        <f>IF(A21taxstdlife="n/a","n/a",IF(P$3&gt;(A21taxstdlife+$E336),(Input!$J$163-Input!$J$197)-SUM($J336:O336),(Input!$J$163-Input!$J$197)/A21taxstdlife))</f>
        <v>n/a</v>
      </c>
      <c r="Q336" s="69" t="str">
        <f>IF(A21taxstdlife="n/a","n/a",IF(Q$3&gt;(A21taxstdlife+$E336),(Input!$J$163-Input!$J$197)-SUM($J336:P336),(Input!$J$163-Input!$J$197)/A21taxstdlife))</f>
        <v>n/a</v>
      </c>
      <c r="R336" s="69"/>
      <c r="S336" s="103"/>
      <c r="T336" s="103"/>
      <c r="U336" s="103"/>
      <c r="V336" s="103"/>
      <c r="W336" s="103"/>
      <c r="X336" s="103"/>
      <c r="Y336" s="103"/>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9"/>
      <c r="BJ336" s="198"/>
      <c r="BK336" s="198"/>
      <c r="BL336" s="198"/>
      <c r="BM336" s="198"/>
      <c r="BN336" s="198"/>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2.75" hidden="1" customHeight="1" outlineLevel="2">
      <c r="A337" s="9"/>
      <c r="B337" s="9"/>
      <c r="C337" s="26"/>
      <c r="D337" s="714"/>
      <c r="E337" s="87">
        <v>4</v>
      </c>
      <c r="F337" s="27"/>
      <c r="G337" s="27"/>
      <c r="H337" s="146"/>
      <c r="I337" s="148"/>
      <c r="J337" s="148"/>
      <c r="K337" s="147"/>
      <c r="L337" s="69" t="str">
        <f>IF(A21taxstdlife="n/a","n/a",IF(L$3&gt;(A21taxstdlife+$E337),(Input!$K$163-Input!$K$197)-SUM($K337:K337),(Input!$K$163-Input!$K$197)/A21taxstdlife))</f>
        <v>n/a</v>
      </c>
      <c r="M337" s="69" t="str">
        <f>IF(A21taxstdlife="n/a","n/a",IF(M$3&gt;(A21taxstdlife+$E337),(Input!$K$163-Input!$K$197)-SUM($K337:L337),(Input!$K$163-Input!$K$197)/A21taxstdlife))</f>
        <v>n/a</v>
      </c>
      <c r="N337" s="69" t="str">
        <f>IF(A21taxstdlife="n/a","n/a",IF(N$3&gt;(A21taxstdlife+$E337),(Input!$K$163-Input!$K$197)-SUM($K337:M337),(Input!$K$163-Input!$K$197)/A21taxstdlife))</f>
        <v>n/a</v>
      </c>
      <c r="O337" s="69" t="str">
        <f>IF(A21taxstdlife="n/a","n/a",IF(O$3&gt;(A21taxstdlife+$E337),(Input!$K$163-Input!$K$197)-SUM($K337:N337),(Input!$K$163-Input!$K$197)/A21taxstdlife))</f>
        <v>n/a</v>
      </c>
      <c r="P337" s="69" t="str">
        <f>IF(A21taxstdlife="n/a","n/a",IF(P$3&gt;(A21taxstdlife+$E337),(Input!$K$163-Input!$K$197)-SUM($K337:O337),(Input!$K$163-Input!$K$197)/A21taxstdlife))</f>
        <v>n/a</v>
      </c>
      <c r="Q337" s="69" t="str">
        <f>IF(A21taxstdlife="n/a","n/a",IF(Q$3&gt;(A21taxstdlife+$E337),(Input!$K$163-Input!$K$197)-SUM($K337:P337),(Input!$K$163-Input!$K$197)/A21taxstdlife))</f>
        <v>n/a</v>
      </c>
      <c r="R337" s="69"/>
      <c r="S337" s="103"/>
      <c r="T337" s="103"/>
      <c r="U337" s="103"/>
      <c r="V337" s="103"/>
      <c r="W337" s="103"/>
      <c r="X337" s="103"/>
      <c r="Y337" s="103"/>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198"/>
      <c r="BJ337" s="198"/>
      <c r="BK337" s="198"/>
      <c r="BL337" s="198"/>
      <c r="BM337" s="198"/>
      <c r="BN337" s="198"/>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2.75" hidden="1" customHeight="1" outlineLevel="2">
      <c r="A338" s="9"/>
      <c r="B338" s="9"/>
      <c r="C338" s="26"/>
      <c r="D338" s="714"/>
      <c r="E338" s="87">
        <v>5</v>
      </c>
      <c r="F338" s="27"/>
      <c r="G338" s="27"/>
      <c r="H338" s="146"/>
      <c r="I338" s="148"/>
      <c r="J338" s="148"/>
      <c r="K338" s="148"/>
      <c r="L338" s="147"/>
      <c r="M338" s="69" t="str">
        <f>IF(A21taxstdlife="n/a","n/a",IF(M$3&gt;(A21taxstdlife+$E338),(Input!$L$163-Input!$L$197)-SUM($L338:L338),(Input!$L$163-Input!$L$197)/A21taxstdlife))</f>
        <v>n/a</v>
      </c>
      <c r="N338" s="69" t="str">
        <f>IF(A21taxstdlife="n/a","n/a",IF(N$3&gt;(A21taxstdlife+$E338),(Input!$L$163-Input!$L$197)-SUM($L338:M338),(Input!$L$163-Input!$L$197)/A21taxstdlife))</f>
        <v>n/a</v>
      </c>
      <c r="O338" s="69" t="str">
        <f>IF(A21taxstdlife="n/a","n/a",IF(O$3&gt;(A21taxstdlife+$E338),(Input!$L$163-Input!$L$197)-SUM($L338:N338),(Input!$L$163-Input!$L$197)/A21taxstdlife))</f>
        <v>n/a</v>
      </c>
      <c r="P338" s="69" t="str">
        <f>IF(A21taxstdlife="n/a","n/a",IF(P$3&gt;(A21taxstdlife+$E338),(Input!$L$163-Input!$L$197)-SUM($L338:O338),(Input!$L$163-Input!$L$197)/A21taxstdlife))</f>
        <v>n/a</v>
      </c>
      <c r="Q338" s="69" t="str">
        <f>IF(A21taxstdlife="n/a","n/a",IF(Q$3&gt;(A21taxstdlife+$E338),(Input!$L$163-Input!$L$197)-SUM($L338:P338),(Input!$L$163-Input!$L$197)/A21taxstdlife))</f>
        <v>n/a</v>
      </c>
      <c r="R338" s="69"/>
      <c r="S338" s="103"/>
      <c r="T338" s="103"/>
      <c r="U338" s="103"/>
      <c r="V338" s="103"/>
      <c r="W338" s="103"/>
      <c r="X338" s="103"/>
      <c r="Y338" s="103"/>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198"/>
      <c r="BJ338" s="198"/>
      <c r="BK338" s="198"/>
      <c r="BL338" s="198"/>
      <c r="BM338" s="198"/>
      <c r="BN338" s="19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2.75" hidden="1" customHeight="1" outlineLevel="2">
      <c r="A339" s="9"/>
      <c r="B339" s="9"/>
      <c r="C339" s="26"/>
      <c r="D339" s="714"/>
      <c r="E339" s="87">
        <v>6</v>
      </c>
      <c r="F339" s="27"/>
      <c r="G339" s="27"/>
      <c r="H339" s="146"/>
      <c r="I339" s="148"/>
      <c r="J339" s="148"/>
      <c r="K339" s="148"/>
      <c r="L339" s="148"/>
      <c r="M339" s="147"/>
      <c r="N339" s="69" t="str">
        <f>IF(A21taxstdlife="n/a","n/a",IF(N$3&gt;(A21taxstdlife+$E339),(Input!$M$163-Input!$M$197)-SUM($M339:M339),(Input!$M$163-Input!$M$197)/A21taxstdlife))</f>
        <v>n/a</v>
      </c>
      <c r="O339" s="69" t="str">
        <f>IF(A21taxstdlife="n/a","n/a",IF(O$3&gt;(A21taxstdlife+$E339),(Input!$M$163-Input!$M$197)-SUM($M339:N339),(Input!$M$163-Input!$M$197)/A21taxstdlife))</f>
        <v>n/a</v>
      </c>
      <c r="P339" s="69" t="str">
        <f>IF(A21taxstdlife="n/a","n/a",IF(P$3&gt;(A21taxstdlife+$E339),(Input!$M$163-Input!$M$197)-SUM($M339:O339),(Input!$M$163-Input!$M$197)/A21taxstdlife))</f>
        <v>n/a</v>
      </c>
      <c r="Q339" s="69" t="str">
        <f>IF(A21taxstdlife="n/a","n/a",IF(Q$3&gt;(A21taxstdlife+$E339),(Input!$M$163-Input!$M$197)-SUM($M339:P339),(Input!$M$163-Input!$M$197)/A21taxstdlife))</f>
        <v>n/a</v>
      </c>
      <c r="R339" s="69"/>
      <c r="S339" s="103"/>
      <c r="T339" s="103"/>
      <c r="U339" s="103"/>
      <c r="V339" s="103"/>
      <c r="W339" s="103"/>
      <c r="X339" s="103"/>
      <c r="Y339" s="103"/>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198"/>
      <c r="BJ339" s="198"/>
      <c r="BK339" s="198"/>
      <c r="BL339" s="198"/>
      <c r="BM339" s="198"/>
      <c r="BN339" s="198"/>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2.75" hidden="1" customHeight="1" outlineLevel="2">
      <c r="A340" s="9"/>
      <c r="B340" s="9"/>
      <c r="C340" s="26"/>
      <c r="D340" s="714"/>
      <c r="E340" s="87">
        <v>7</v>
      </c>
      <c r="F340" s="27"/>
      <c r="G340" s="27"/>
      <c r="H340" s="146"/>
      <c r="I340" s="148"/>
      <c r="J340" s="148"/>
      <c r="K340" s="148"/>
      <c r="L340" s="148"/>
      <c r="M340" s="148"/>
      <c r="N340" s="147"/>
      <c r="O340" s="69" t="str">
        <f>IF(A21taxstdlife="n/a","n/a",IF(O$3&gt;(A21taxstdlife+$E340),(Input!$N$163-Input!$N$197)-SUM($N340:N340),(Input!$N$163-Input!$N$197)/A21taxstdlife))</f>
        <v>n/a</v>
      </c>
      <c r="P340" s="69" t="str">
        <f>IF(A21taxstdlife="n/a","n/a",IF(P$3&gt;(A21taxstdlife+$E340),(Input!$N$163-Input!$N$197)-SUM($N340:O340),(Input!$N$163-Input!$N$197)/A21taxstdlife))</f>
        <v>n/a</v>
      </c>
      <c r="Q340" s="69" t="str">
        <f>IF(A21taxstdlife="n/a","n/a",IF(Q$3&gt;(A21taxstdlife+$E340),(Input!$N$163-Input!$N$197)-SUM($N340:P340),(Input!$N$163-Input!$N$197)/A21taxstdlife))</f>
        <v>n/a</v>
      </c>
      <c r="R340" s="69"/>
      <c r="S340" s="103"/>
      <c r="T340" s="103"/>
      <c r="U340" s="103"/>
      <c r="V340" s="103"/>
      <c r="W340" s="103"/>
      <c r="X340" s="103"/>
      <c r="Y340" s="103"/>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198"/>
      <c r="BJ340" s="198"/>
      <c r="BK340" s="198"/>
      <c r="BL340" s="198"/>
      <c r="BM340" s="198"/>
      <c r="BN340" s="198"/>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2.75" hidden="1" customHeight="1" outlineLevel="2">
      <c r="A341" s="9"/>
      <c r="B341" s="9"/>
      <c r="C341" s="26"/>
      <c r="D341" s="714"/>
      <c r="E341" s="87">
        <v>8</v>
      </c>
      <c r="F341" s="27"/>
      <c r="G341" s="27"/>
      <c r="H341" s="146"/>
      <c r="I341" s="148"/>
      <c r="J341" s="148"/>
      <c r="K341" s="148"/>
      <c r="L341" s="148"/>
      <c r="M341" s="148"/>
      <c r="N341" s="148"/>
      <c r="O341" s="147"/>
      <c r="P341" s="69" t="str">
        <f>IF(A21taxstdlife="n/a","n/a",IF(P$3&gt;(A21taxstdlife+$E341),(Input!$O$163-Input!$O$197)-SUM($O341:O341),(Input!$O$163-Input!$O$197)/A21taxstdlife))</f>
        <v>n/a</v>
      </c>
      <c r="Q341" s="69" t="str">
        <f>IF(A21taxstdlife="n/a","n/a",IF(Q$3&gt;(A21taxstdlife+$E341),(Input!$O$163-Input!$O$197)-SUM($O341:P341),(Input!$O$163-Input!$O$197)/A21taxstdlife))</f>
        <v>n/a</v>
      </c>
      <c r="R341" s="69"/>
      <c r="S341" s="103"/>
      <c r="T341" s="103"/>
      <c r="U341" s="103"/>
      <c r="V341" s="103"/>
      <c r="W341" s="103"/>
      <c r="X341" s="103"/>
      <c r="Y341" s="103"/>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198"/>
      <c r="BJ341" s="198"/>
      <c r="BK341" s="198"/>
      <c r="BL341" s="198"/>
      <c r="BM341" s="198"/>
      <c r="BN341" s="198"/>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2.75" hidden="1" customHeight="1" outlineLevel="2">
      <c r="A342" s="9"/>
      <c r="B342" s="9"/>
      <c r="C342" s="26"/>
      <c r="D342" s="714"/>
      <c r="E342" s="87">
        <v>9</v>
      </c>
      <c r="F342" s="27"/>
      <c r="G342" s="27"/>
      <c r="H342" s="146"/>
      <c r="I342" s="148"/>
      <c r="J342" s="148"/>
      <c r="K342" s="148"/>
      <c r="L342" s="148"/>
      <c r="M342" s="148"/>
      <c r="N342" s="148"/>
      <c r="O342" s="148"/>
      <c r="P342" s="147"/>
      <c r="Q342" s="69" t="str">
        <f>IF(A21taxstdlife="n/a","n/a",IF(Q$3&gt;(A21taxstdlife+$E342),(Input!$P$163-Input!$P$197)-SUM($P342:P342),(Input!$P$163-Input!$P$197)/A21taxstdlife))</f>
        <v>n/a</v>
      </c>
      <c r="R342" s="69"/>
      <c r="S342" s="103"/>
      <c r="T342" s="103"/>
      <c r="U342" s="103"/>
      <c r="V342" s="103"/>
      <c r="W342" s="103"/>
      <c r="X342" s="103"/>
      <c r="Y342" s="103"/>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198"/>
      <c r="BJ342" s="198"/>
      <c r="BK342" s="198"/>
      <c r="BL342" s="198"/>
      <c r="BM342" s="198"/>
      <c r="BN342" s="198"/>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2.75" hidden="1" customHeight="1" outlineLevel="2">
      <c r="A343" s="9"/>
      <c r="B343" s="9"/>
      <c r="C343" s="26"/>
      <c r="D343" s="714"/>
      <c r="E343" s="88">
        <v>10</v>
      </c>
      <c r="F343" s="27"/>
      <c r="G343" s="27"/>
      <c r="H343" s="146"/>
      <c r="I343" s="148"/>
      <c r="J343" s="148"/>
      <c r="K343" s="148"/>
      <c r="L343" s="148"/>
      <c r="M343" s="148"/>
      <c r="N343" s="148"/>
      <c r="O343" s="148"/>
      <c r="P343" s="148"/>
      <c r="Q343" s="147"/>
      <c r="R343" s="69"/>
      <c r="S343" s="103"/>
      <c r="T343" s="103"/>
      <c r="U343" s="103"/>
      <c r="V343" s="103"/>
      <c r="W343" s="103"/>
      <c r="X343" s="103"/>
      <c r="Y343" s="103"/>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198"/>
      <c r="BJ343" s="198"/>
      <c r="BK343" s="198"/>
      <c r="BL343" s="198"/>
      <c r="BM343" s="198"/>
      <c r="BN343" s="198"/>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idden="1" outlineLevel="1" collapsed="1">
      <c r="A344" s="9"/>
      <c r="B344" s="9"/>
      <c r="C344" s="271">
        <f>Asset21</f>
        <v>0</v>
      </c>
      <c r="D344" s="9"/>
      <c r="E344" s="9"/>
      <c r="F344" s="23"/>
      <c r="G344" s="23"/>
      <c r="H344" s="297">
        <f>-SUM(H332:H343)</f>
        <v>0</v>
      </c>
      <c r="I344" s="161">
        <f>-SUM(I332:I343)</f>
        <v>0</v>
      </c>
      <c r="J344" s="161">
        <f>-SUM(J332:J343)</f>
        <v>0</v>
      </c>
      <c r="K344" s="161">
        <f>-SUM(K332:K343)</f>
        <v>0</v>
      </c>
      <c r="L344" s="161">
        <f>-SUM(L332:L343)</f>
        <v>0</v>
      </c>
      <c r="M344" s="161">
        <f>IF(COUNT($H344:L344)&gt;=Input!$Y$7,0, -SUM(M332:M343))</f>
        <v>0</v>
      </c>
      <c r="N344" s="161">
        <f>IF(COUNT($H344:M344)&gt;=Input!$Y$7,0, -SUM(N332:N343))</f>
        <v>0</v>
      </c>
      <c r="O344" s="161">
        <f>IF(COUNT($H344:N344)&gt;=Input!$Y$7,0, -SUM(O332:O343))</f>
        <v>0</v>
      </c>
      <c r="P344" s="161">
        <f>IF(COUNT($H344:O344)&gt;=Input!$Y$7,0, -SUM(P332:P343))</f>
        <v>0</v>
      </c>
      <c r="Q344" s="161">
        <f>IF(COUNT($H344:P344)&gt;=Input!$Y$7,0, -SUM(Q332:Q343))</f>
        <v>0</v>
      </c>
      <c r="R344" s="161"/>
      <c r="S344" s="102"/>
      <c r="T344" s="102"/>
      <c r="U344" s="102"/>
      <c r="V344" s="102"/>
      <c r="W344" s="102"/>
      <c r="X344" s="102"/>
      <c r="Y344" s="102"/>
      <c r="Z344" s="218"/>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198"/>
      <c r="BJ344" s="198"/>
      <c r="BK344" s="198"/>
      <c r="BL344" s="198"/>
      <c r="BM344" s="198"/>
      <c r="BN344" s="198"/>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2.75" hidden="1" customHeight="1" outlineLevel="2">
      <c r="A345" s="9"/>
      <c r="B345" s="272">
        <f>Asset22</f>
        <v>0</v>
      </c>
      <c r="C345" s="31"/>
      <c r="D345" s="32" t="s">
        <v>66</v>
      </c>
      <c r="E345" s="31"/>
      <c r="F345" s="300"/>
      <c r="G345" s="300"/>
      <c r="H345" s="68" t="str">
        <f>IF(H$3&gt;A22taxremlife,A22taxvalue-SUM($F345:F345),IF(A22taxremlife="N/A","n/a",A22taxvalue/A22taxremlife))</f>
        <v>n/a</v>
      </c>
      <c r="I345" s="68" t="str">
        <f>IF(I$3&gt;A22taxremlife,A22taxvalue-SUM($F345:H345),IF(A22taxremlife="N/A","n/a",A22taxvalue/A22taxremlife))</f>
        <v>n/a</v>
      </c>
      <c r="J345" s="68" t="str">
        <f>IF(J$3&gt;A22taxremlife,A22taxvalue-SUM($F345:I345),IF(A22taxremlife="N/A","n/a",A22taxvalue/A22taxremlife))</f>
        <v>n/a</v>
      </c>
      <c r="K345" s="68" t="str">
        <f>IF(K$3&gt;A22taxremlife,A22taxvalue-SUM($F345:J345),IF(A22taxremlife="N/A","n/a",A22taxvalue/A22taxremlife))</f>
        <v>n/a</v>
      </c>
      <c r="L345" s="68" t="str">
        <f>IF(L$3&gt;A22taxremlife,A22taxvalue-SUM($F345:K345),IF(A22taxremlife="N/A","n/a",A22taxvalue/A22taxremlife))</f>
        <v>n/a</v>
      </c>
      <c r="M345" s="68" t="str">
        <f>IF(M$3&gt;A22taxremlife,A22taxvalue-SUM($F345:L345),IF(A22taxremlife="N/A","n/a",A22taxvalue/A22taxremlife))</f>
        <v>n/a</v>
      </c>
      <c r="N345" s="68" t="str">
        <f>IF(N$3&gt;A22taxremlife,A22taxvalue-SUM($F345:M345),IF(A22taxremlife="N/A","n/a",A22taxvalue/A22taxremlife))</f>
        <v>n/a</v>
      </c>
      <c r="O345" s="68" t="str">
        <f>IF(O$3&gt;A22taxremlife,A22taxvalue-SUM($F345:N345),IF(A22taxremlife="N/A","n/a",A22taxvalue/A22taxremlife))</f>
        <v>n/a</v>
      </c>
      <c r="P345" s="68" t="str">
        <f>IF(P$3&gt;A22taxremlife,A22taxvalue-SUM($F345:O345),IF(A22taxremlife="N/A","n/a",A22taxvalue/A22taxremlife))</f>
        <v>n/a</v>
      </c>
      <c r="Q345" s="68" t="str">
        <f>IF(Q$3&gt;A22taxremlife,A22taxvalue-SUM($F345:P345),IF(A22taxremlife="N/A","n/a",A22taxvalue/A22taxremlife))</f>
        <v>n/a</v>
      </c>
      <c r="R345" s="68"/>
      <c r="S345" s="103"/>
      <c r="T345" s="103"/>
      <c r="U345" s="103"/>
      <c r="V345" s="103"/>
      <c r="W345" s="103"/>
      <c r="X345" s="103"/>
      <c r="Y345" s="103"/>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198"/>
      <c r="BJ345" s="198"/>
      <c r="BK345" s="198"/>
      <c r="BL345" s="198"/>
      <c r="BM345" s="198"/>
      <c r="BN345" s="198"/>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2.75" hidden="1" customHeight="1" outlineLevel="2">
      <c r="A346" s="9"/>
      <c r="B346" s="9"/>
      <c r="C346" s="26"/>
      <c r="D346" s="713" t="s">
        <v>82</v>
      </c>
      <c r="E346" s="87"/>
      <c r="F346" s="27"/>
      <c r="G346" s="27"/>
      <c r="H346" s="103"/>
      <c r="I346" s="69"/>
      <c r="J346" s="69"/>
      <c r="K346" s="69"/>
      <c r="L346" s="69"/>
      <c r="M346" s="69"/>
      <c r="N346" s="69"/>
      <c r="O346" s="69"/>
      <c r="P346" s="69"/>
      <c r="Q346" s="69"/>
      <c r="R346" s="69"/>
      <c r="S346" s="103"/>
      <c r="T346" s="103"/>
      <c r="U346" s="103"/>
      <c r="V346" s="103"/>
      <c r="W346" s="103"/>
      <c r="X346" s="103"/>
      <c r="Y346" s="103"/>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198"/>
      <c r="BJ346" s="198"/>
      <c r="BK346" s="198"/>
      <c r="BL346" s="198"/>
      <c r="BM346" s="198"/>
      <c r="BN346" s="198"/>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2.75" hidden="1" customHeight="1" outlineLevel="2">
      <c r="A347" s="9"/>
      <c r="B347" s="9"/>
      <c r="C347" s="26"/>
      <c r="D347" s="714"/>
      <c r="E347" s="87">
        <v>1</v>
      </c>
      <c r="F347" s="27"/>
      <c r="G347" s="27"/>
      <c r="H347" s="145"/>
      <c r="I347" s="69" t="str">
        <f>IF(A22taxstdlife="n/a","n/a",IF(I$3&gt;(A22taxstdlife+$E347),(Input!$H$164-Input!$H$198)-SUM($H347:H347),(Input!$H$164-Input!$H$198)/A22taxstdlife))</f>
        <v>n/a</v>
      </c>
      <c r="J347" s="69" t="str">
        <f>IF(A22taxstdlife="n/a","n/a",IF(J$3&gt;(A22taxstdlife+$E347),(Input!$H$164-Input!$H$198)-SUM($H347:I347),(Input!$H$164-Input!$H$198)/A22taxstdlife))</f>
        <v>n/a</v>
      </c>
      <c r="K347" s="69" t="str">
        <f>IF(A22taxstdlife="n/a","n/a",IF(K$3&gt;(A22taxstdlife+$E347),(Input!$H$164-Input!$H$198)-SUM($H347:J347),(Input!$H$164-Input!$H$198)/A22taxstdlife))</f>
        <v>n/a</v>
      </c>
      <c r="L347" s="69" t="str">
        <f>IF(A22taxstdlife="n/a","n/a",IF(L$3&gt;(A22taxstdlife+$E347),(Input!$H$164-Input!$H$198)-SUM($H347:K347),(Input!$H$164-Input!$H$198)/A22taxstdlife))</f>
        <v>n/a</v>
      </c>
      <c r="M347" s="69" t="str">
        <f>IF(A22taxstdlife="n/a","n/a",IF(M$3&gt;(A22taxstdlife+$E347),(Input!$H$164-Input!$H$198)-SUM($H347:L347),(Input!$H$164-Input!$H$198)/A22taxstdlife))</f>
        <v>n/a</v>
      </c>
      <c r="N347" s="69" t="str">
        <f>IF(A22taxstdlife="n/a","n/a",IF(N$3&gt;(A22taxstdlife+$E347),(Input!$H$164-Input!$H$198)-SUM($H347:M347),(Input!$H$164-Input!$H$198)/A22taxstdlife))</f>
        <v>n/a</v>
      </c>
      <c r="O347" s="69" t="str">
        <f>IF(A22taxstdlife="n/a","n/a",IF(O$3&gt;(A22taxstdlife+$E347),(Input!$H$164-Input!$H$198)-SUM($H347:N347),(Input!$H$164-Input!$H$198)/A22taxstdlife))</f>
        <v>n/a</v>
      </c>
      <c r="P347" s="69" t="str">
        <f>IF(A22taxstdlife="n/a","n/a",IF(P$3&gt;(A22taxstdlife+$E347),(Input!$H$164-Input!$H$198)-SUM($H347:O347),(Input!$H$164-Input!$H$198)/A22taxstdlife))</f>
        <v>n/a</v>
      </c>
      <c r="Q347" s="69" t="str">
        <f>IF(A22taxstdlife="n/a","n/a",IF(Q$3&gt;(A22taxstdlife+$E347),(Input!$H$164-Input!$H$198)-SUM($H347:P347),(Input!$H$164-Input!$H$198)/A22taxstdlife))</f>
        <v>n/a</v>
      </c>
      <c r="R347" s="69"/>
      <c r="S347" s="103"/>
      <c r="T347" s="103"/>
      <c r="U347" s="103"/>
      <c r="V347" s="103"/>
      <c r="W347" s="103"/>
      <c r="X347" s="103"/>
      <c r="Y347" s="103"/>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198"/>
      <c r="BJ347" s="198"/>
      <c r="BK347" s="198"/>
      <c r="BL347" s="198"/>
      <c r="BM347" s="198"/>
      <c r="BN347" s="198"/>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2.75" hidden="1" customHeight="1" outlineLevel="2">
      <c r="A348" s="9"/>
      <c r="B348" s="9"/>
      <c r="C348" s="26"/>
      <c r="D348" s="714"/>
      <c r="E348" s="87">
        <v>2</v>
      </c>
      <c r="F348" s="27"/>
      <c r="G348" s="27"/>
      <c r="H348" s="146"/>
      <c r="I348" s="147"/>
      <c r="J348" s="69" t="str">
        <f>IF(A22taxstdlife="n/a","n/a",IF(J$3&gt;(A22taxstdlife+$E348),(Input!$I$164-Input!$I$198)-SUM($I348:I348),(Input!$I$164-Input!$I$198)/A22taxstdlife))</f>
        <v>n/a</v>
      </c>
      <c r="K348" s="69" t="str">
        <f>IF(A22taxstdlife="n/a","n/a",IF(K$3&gt;(A22taxstdlife+$E348),(Input!$I$164-Input!$I$198)-SUM($I348:J348),(Input!$I$164-Input!$I$198)/A22taxstdlife))</f>
        <v>n/a</v>
      </c>
      <c r="L348" s="69" t="str">
        <f>IF(A22taxstdlife="n/a","n/a",IF(L$3&gt;(A22taxstdlife+$E348),(Input!$I$164-Input!$I$198)-SUM($I348:K348),(Input!$I$164-Input!$I$198)/A22taxstdlife))</f>
        <v>n/a</v>
      </c>
      <c r="M348" s="69" t="str">
        <f>IF(A22taxstdlife="n/a","n/a",IF(M$3&gt;(A22taxstdlife+$E348),(Input!$I$164-Input!$I$198)-SUM($I348:L348),(Input!$I$164-Input!$I$198)/A22taxstdlife))</f>
        <v>n/a</v>
      </c>
      <c r="N348" s="69" t="str">
        <f>IF(A22taxstdlife="n/a","n/a",IF(N$3&gt;(A22taxstdlife+$E348),(Input!$I$164-Input!$I$198)-SUM($I348:M348),(Input!$I$164-Input!$I$198)/A22taxstdlife))</f>
        <v>n/a</v>
      </c>
      <c r="O348" s="69" t="str">
        <f>IF(A22taxstdlife="n/a","n/a",IF(O$3&gt;(A22taxstdlife+$E348),(Input!$I$164-Input!$I$198)-SUM($I348:N348),(Input!$I$164-Input!$I$198)/A22taxstdlife))</f>
        <v>n/a</v>
      </c>
      <c r="P348" s="69" t="str">
        <f>IF(A22taxstdlife="n/a","n/a",IF(P$3&gt;(A22taxstdlife+$E348),(Input!$I$164-Input!$I$198)-SUM($I348:O348),(Input!$I$164-Input!$I$198)/A22taxstdlife))</f>
        <v>n/a</v>
      </c>
      <c r="Q348" s="69" t="str">
        <f>IF(A22taxstdlife="n/a","n/a",IF(Q$3&gt;(A22taxstdlife+$E348),(Input!$I$164-Input!$I$198)-SUM($I348:P348),(Input!$I$164-Input!$I$198)/A22taxstdlife))</f>
        <v>n/a</v>
      </c>
      <c r="R348" s="69"/>
      <c r="S348" s="103"/>
      <c r="T348" s="103"/>
      <c r="U348" s="103"/>
      <c r="V348" s="103"/>
      <c r="W348" s="103"/>
      <c r="X348" s="103"/>
      <c r="Y348" s="103"/>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198"/>
      <c r="BJ348" s="198"/>
      <c r="BK348" s="198"/>
      <c r="BL348" s="198"/>
      <c r="BM348" s="198"/>
      <c r="BN348" s="19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2.75" hidden="1" customHeight="1" outlineLevel="2">
      <c r="A349" s="9"/>
      <c r="B349" s="9"/>
      <c r="C349" s="26"/>
      <c r="D349" s="714"/>
      <c r="E349" s="87">
        <v>3</v>
      </c>
      <c r="F349" s="27"/>
      <c r="G349" s="27"/>
      <c r="H349" s="146"/>
      <c r="I349" s="148"/>
      <c r="J349" s="147"/>
      <c r="K349" s="69" t="str">
        <f>IF(A22taxstdlife="n/a","n/a",IF(K$3&gt;(A22taxstdlife+$E349),(Input!$J$164-Input!$J$198)-SUM($J349:J349),(Input!$J$164-Input!$J$198)/A22taxstdlife))</f>
        <v>n/a</v>
      </c>
      <c r="L349" s="69" t="str">
        <f>IF(A22taxstdlife="n/a","n/a",IF(L$3&gt;(A22taxstdlife+$E349),(Input!$J$164-Input!$J$198)-SUM($J349:K349),(Input!$J$164-Input!$J$198)/A22taxstdlife))</f>
        <v>n/a</v>
      </c>
      <c r="M349" s="69" t="str">
        <f>IF(A22taxstdlife="n/a","n/a",IF(M$3&gt;(A22taxstdlife+$E349),(Input!$J$164-Input!$J$198)-SUM($J349:L349),(Input!$J$164-Input!$J$198)/A22taxstdlife))</f>
        <v>n/a</v>
      </c>
      <c r="N349" s="69" t="str">
        <f>IF(A22taxstdlife="n/a","n/a",IF(N$3&gt;(A22taxstdlife+$E349),(Input!$J$164-Input!$J$198)-SUM($J349:M349),(Input!$J$164-Input!$J$198)/A22taxstdlife))</f>
        <v>n/a</v>
      </c>
      <c r="O349" s="69" t="str">
        <f>IF(A22taxstdlife="n/a","n/a",IF(O$3&gt;(A22taxstdlife+$E349),(Input!$J$164-Input!$J$198)-SUM($J349:N349),(Input!$J$164-Input!$J$198)/A22taxstdlife))</f>
        <v>n/a</v>
      </c>
      <c r="P349" s="69" t="str">
        <f>IF(A22taxstdlife="n/a","n/a",IF(P$3&gt;(A22taxstdlife+$E349),(Input!$J$164-Input!$J$198)-SUM($J349:O349),(Input!$J$164-Input!$J$198)/A22taxstdlife))</f>
        <v>n/a</v>
      </c>
      <c r="Q349" s="69" t="str">
        <f>IF(A22taxstdlife="n/a","n/a",IF(Q$3&gt;(A22taxstdlife+$E349),(Input!$J$164-Input!$J$198)-SUM($J349:P349),(Input!$J$164-Input!$J$198)/A22taxstdlife))</f>
        <v>n/a</v>
      </c>
      <c r="R349" s="69"/>
      <c r="S349" s="103"/>
      <c r="T349" s="103"/>
      <c r="U349" s="103"/>
      <c r="V349" s="103"/>
      <c r="W349" s="103"/>
      <c r="X349" s="103"/>
      <c r="Y349" s="103"/>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9"/>
      <c r="BJ349" s="198"/>
      <c r="BK349" s="198"/>
      <c r="BL349" s="198"/>
      <c r="BM349" s="198"/>
      <c r="BN349" s="198"/>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2.75" hidden="1" customHeight="1" outlineLevel="2">
      <c r="A350" s="9"/>
      <c r="B350" s="9"/>
      <c r="C350" s="26"/>
      <c r="D350" s="714"/>
      <c r="E350" s="87">
        <v>4</v>
      </c>
      <c r="F350" s="27"/>
      <c r="G350" s="27"/>
      <c r="H350" s="146"/>
      <c r="I350" s="148"/>
      <c r="J350" s="148"/>
      <c r="K350" s="147"/>
      <c r="L350" s="69" t="str">
        <f>IF(A22taxstdlife="n/a","n/a",IF(L$3&gt;(A22taxstdlife+$E350),(Input!$K$164-Input!$K$198)-SUM($K350:K350),(Input!$K$164-Input!$K$198)/A22taxstdlife))</f>
        <v>n/a</v>
      </c>
      <c r="M350" s="69" t="str">
        <f>IF(A22taxstdlife="n/a","n/a",IF(M$3&gt;(A22taxstdlife+$E350),(Input!$K$164-Input!$K$198)-SUM($K350:L350),(Input!$K$164-Input!$K$198)/A22taxstdlife))</f>
        <v>n/a</v>
      </c>
      <c r="N350" s="69" t="str">
        <f>IF(A22taxstdlife="n/a","n/a",IF(N$3&gt;(A22taxstdlife+$E350),(Input!$K$164-Input!$K$198)-SUM($K350:M350),(Input!$K$164-Input!$K$198)/A22taxstdlife))</f>
        <v>n/a</v>
      </c>
      <c r="O350" s="69" t="str">
        <f>IF(A22taxstdlife="n/a","n/a",IF(O$3&gt;(A22taxstdlife+$E350),(Input!$K$164-Input!$K$198)-SUM($K350:N350),(Input!$K$164-Input!$K$198)/A22taxstdlife))</f>
        <v>n/a</v>
      </c>
      <c r="P350" s="69" t="str">
        <f>IF(A22taxstdlife="n/a","n/a",IF(P$3&gt;(A22taxstdlife+$E350),(Input!$K$164-Input!$K$198)-SUM($K350:O350),(Input!$K$164-Input!$K$198)/A22taxstdlife))</f>
        <v>n/a</v>
      </c>
      <c r="Q350" s="69" t="str">
        <f>IF(A22taxstdlife="n/a","n/a",IF(Q$3&gt;(A22taxstdlife+$E350),(Input!$K$164-Input!$K$198)-SUM($K350:P350),(Input!$K$164-Input!$K$198)/A22taxstdlife))</f>
        <v>n/a</v>
      </c>
      <c r="R350" s="69"/>
      <c r="S350" s="103"/>
      <c r="T350" s="103"/>
      <c r="U350" s="103"/>
      <c r="V350" s="103"/>
      <c r="W350" s="103"/>
      <c r="X350" s="103"/>
      <c r="Y350" s="103"/>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198"/>
      <c r="BJ350" s="198"/>
      <c r="BK350" s="198"/>
      <c r="BL350" s="198"/>
      <c r="BM350" s="198"/>
      <c r="BN350" s="198"/>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2.75" hidden="1" customHeight="1" outlineLevel="2">
      <c r="A351" s="9"/>
      <c r="B351" s="9"/>
      <c r="C351" s="26"/>
      <c r="D351" s="714"/>
      <c r="E351" s="87">
        <v>5</v>
      </c>
      <c r="F351" s="27"/>
      <c r="G351" s="27"/>
      <c r="H351" s="146"/>
      <c r="I351" s="148"/>
      <c r="J351" s="148"/>
      <c r="K351" s="148"/>
      <c r="L351" s="147"/>
      <c r="M351" s="69" t="str">
        <f>IF(A22taxstdlife="n/a","n/a",IF(M$3&gt;(A22taxstdlife+$E351),(Input!$L$164-Input!$L$198)-SUM($L351:L351),(Input!$L$164-Input!$L$198)/A22taxstdlife))</f>
        <v>n/a</v>
      </c>
      <c r="N351" s="69" t="str">
        <f>IF(A22taxstdlife="n/a","n/a",IF(N$3&gt;(A22taxstdlife+$E351),(Input!$L$164-Input!$L$198)-SUM($L351:M351),(Input!$L$164-Input!$L$198)/A22taxstdlife))</f>
        <v>n/a</v>
      </c>
      <c r="O351" s="69" t="str">
        <f>IF(A22taxstdlife="n/a","n/a",IF(O$3&gt;(A22taxstdlife+$E351),(Input!$L$164-Input!$L$198)-SUM($L351:N351),(Input!$L$164-Input!$L$198)/A22taxstdlife))</f>
        <v>n/a</v>
      </c>
      <c r="P351" s="69" t="str">
        <f>IF(A22taxstdlife="n/a","n/a",IF(P$3&gt;(A22taxstdlife+$E351),(Input!$L$164-Input!$L$198)-SUM($L351:O351),(Input!$L$164-Input!$L$198)/A22taxstdlife))</f>
        <v>n/a</v>
      </c>
      <c r="Q351" s="69" t="str">
        <f>IF(A22taxstdlife="n/a","n/a",IF(Q$3&gt;(A22taxstdlife+$E351),(Input!$L$164-Input!$L$198)-SUM($L351:P351),(Input!$L$164-Input!$L$198)/A22taxstdlife))</f>
        <v>n/a</v>
      </c>
      <c r="R351" s="69"/>
      <c r="S351" s="103"/>
      <c r="T351" s="103"/>
      <c r="U351" s="103"/>
      <c r="V351" s="103"/>
      <c r="W351" s="103"/>
      <c r="X351" s="103"/>
      <c r="Y351" s="103"/>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198"/>
      <c r="BJ351" s="198"/>
      <c r="BK351" s="198"/>
      <c r="BL351" s="198"/>
      <c r="BM351" s="198"/>
      <c r="BN351" s="198"/>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2.75" hidden="1" customHeight="1" outlineLevel="2">
      <c r="A352" s="9"/>
      <c r="B352" s="9"/>
      <c r="C352" s="26"/>
      <c r="D352" s="714"/>
      <c r="E352" s="87">
        <v>6</v>
      </c>
      <c r="F352" s="27"/>
      <c r="G352" s="27"/>
      <c r="H352" s="146"/>
      <c r="I352" s="148"/>
      <c r="J352" s="148"/>
      <c r="K352" s="148"/>
      <c r="L352" s="148"/>
      <c r="M352" s="147"/>
      <c r="N352" s="69" t="str">
        <f>IF(A22taxstdlife="n/a","n/a",IF(N$3&gt;(A22taxstdlife+$E352),(Input!$M$164-Input!$M$198)-SUM($M352:M352),(Input!$M$164-Input!$M$198)/A22taxstdlife))</f>
        <v>n/a</v>
      </c>
      <c r="O352" s="69" t="str">
        <f>IF(A22taxstdlife="n/a","n/a",IF(O$3&gt;(A22taxstdlife+$E352),(Input!$M$164-Input!$M$198)-SUM($M352:N352),(Input!$M$164-Input!$M$198)/A22taxstdlife))</f>
        <v>n/a</v>
      </c>
      <c r="P352" s="69" t="str">
        <f>IF(A22taxstdlife="n/a","n/a",IF(P$3&gt;(A22taxstdlife+$E352),(Input!$M$164-Input!$M$198)-SUM($M352:O352),(Input!$M$164-Input!$M$198)/A22taxstdlife))</f>
        <v>n/a</v>
      </c>
      <c r="Q352" s="69" t="str">
        <f>IF(A22taxstdlife="n/a","n/a",IF(Q$3&gt;(A22taxstdlife+$E352),(Input!$M$164-Input!$M$198)-SUM($M352:P352),(Input!$M$164-Input!$M$198)/A22taxstdlife))</f>
        <v>n/a</v>
      </c>
      <c r="R352" s="69"/>
      <c r="S352" s="103"/>
      <c r="T352" s="103"/>
      <c r="U352" s="103"/>
      <c r="V352" s="103"/>
      <c r="W352" s="103"/>
      <c r="X352" s="103"/>
      <c r="Y352" s="103"/>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198"/>
      <c r="BJ352" s="198"/>
      <c r="BK352" s="198"/>
      <c r="BL352" s="198"/>
      <c r="BM352" s="198"/>
      <c r="BN352" s="198"/>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2.75" hidden="1" customHeight="1" outlineLevel="2">
      <c r="A353" s="9"/>
      <c r="B353" s="9"/>
      <c r="C353" s="26"/>
      <c r="D353" s="714"/>
      <c r="E353" s="87">
        <v>7</v>
      </c>
      <c r="F353" s="27"/>
      <c r="G353" s="27"/>
      <c r="H353" s="146"/>
      <c r="I353" s="148"/>
      <c r="J353" s="148"/>
      <c r="K353" s="148"/>
      <c r="L353" s="148"/>
      <c r="M353" s="148"/>
      <c r="N353" s="147"/>
      <c r="O353" s="69" t="str">
        <f>IF(A22taxstdlife="n/a","n/a",IF(O$3&gt;(A22taxstdlife+$E353),(Input!$N$164-Input!$N$198)-SUM($N353:N353),(Input!$N$164-Input!$N$198)/A22taxstdlife))</f>
        <v>n/a</v>
      </c>
      <c r="P353" s="69" t="str">
        <f>IF(A22taxstdlife="n/a","n/a",IF(P$3&gt;(A22taxstdlife+$E353),(Input!$N$164-Input!$N$198)-SUM($N353:O353),(Input!$N$164-Input!$N$198)/A22taxstdlife))</f>
        <v>n/a</v>
      </c>
      <c r="Q353" s="69" t="str">
        <f>IF(A22taxstdlife="n/a","n/a",IF(Q$3&gt;(A22taxstdlife+$E353),(Input!$N$164-Input!$N$198)-SUM($N353:P353),(Input!$N$164-Input!$N$198)/A22taxstdlife))</f>
        <v>n/a</v>
      </c>
      <c r="R353" s="69"/>
      <c r="S353" s="103"/>
      <c r="T353" s="103"/>
      <c r="U353" s="103"/>
      <c r="V353" s="103"/>
      <c r="W353" s="103"/>
      <c r="X353" s="103"/>
      <c r="Y353" s="103"/>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198"/>
      <c r="BJ353" s="198"/>
      <c r="BK353" s="198"/>
      <c r="BL353" s="198"/>
      <c r="BM353" s="198"/>
      <c r="BN353" s="198"/>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2.75" hidden="1" customHeight="1" outlineLevel="2">
      <c r="A354" s="9"/>
      <c r="B354" s="9"/>
      <c r="C354" s="26"/>
      <c r="D354" s="714"/>
      <c r="E354" s="87">
        <v>8</v>
      </c>
      <c r="F354" s="27"/>
      <c r="G354" s="27"/>
      <c r="H354" s="146"/>
      <c r="I354" s="148"/>
      <c r="J354" s="148"/>
      <c r="K354" s="148"/>
      <c r="L354" s="148"/>
      <c r="M354" s="148"/>
      <c r="N354" s="148"/>
      <c r="O354" s="147"/>
      <c r="P354" s="69" t="str">
        <f>IF(A22taxstdlife="n/a","n/a",IF(P$3&gt;(A22taxstdlife+$E354),(Input!$O$164-Input!$O$198)-SUM($O354:O354),(Input!$O$164-Input!$O$198)/A22taxstdlife))</f>
        <v>n/a</v>
      </c>
      <c r="Q354" s="69" t="str">
        <f>IF(A22taxstdlife="n/a","n/a",IF(Q$3&gt;(A22taxstdlife+$E354),(Input!$O$164-Input!$O$198)-SUM($O354:P354),(Input!$O$164-Input!$O$198)/A22taxstdlife))</f>
        <v>n/a</v>
      </c>
      <c r="R354" s="69"/>
      <c r="S354" s="103"/>
      <c r="T354" s="103"/>
      <c r="U354" s="103"/>
      <c r="V354" s="103"/>
      <c r="W354" s="103"/>
      <c r="X354" s="103"/>
      <c r="Y354" s="103"/>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198"/>
      <c r="BJ354" s="198"/>
      <c r="BK354" s="198"/>
      <c r="BL354" s="198"/>
      <c r="BM354" s="198"/>
      <c r="BN354" s="198"/>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2.75" hidden="1" customHeight="1" outlineLevel="2">
      <c r="A355" s="9"/>
      <c r="B355" s="9"/>
      <c r="C355" s="26"/>
      <c r="D355" s="714"/>
      <c r="E355" s="87">
        <v>9</v>
      </c>
      <c r="F355" s="27"/>
      <c r="G355" s="27"/>
      <c r="H355" s="146"/>
      <c r="I355" s="148"/>
      <c r="J355" s="148"/>
      <c r="K355" s="148"/>
      <c r="L355" s="148"/>
      <c r="M355" s="148"/>
      <c r="N355" s="148"/>
      <c r="O355" s="148"/>
      <c r="P355" s="147"/>
      <c r="Q355" s="69" t="str">
        <f>IF(A22taxstdlife="n/a","n/a",IF(Q$3&gt;(A22taxstdlife+$E355),(Input!$P$164-Input!$P$198)-SUM($P355:P355),(Input!$P$164-Input!$P$198)/A22taxstdlife))</f>
        <v>n/a</v>
      </c>
      <c r="R355" s="69"/>
      <c r="S355" s="103"/>
      <c r="T355" s="103"/>
      <c r="U355" s="103"/>
      <c r="V355" s="103"/>
      <c r="W355" s="103"/>
      <c r="X355" s="103"/>
      <c r="Y355" s="103"/>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198"/>
      <c r="BJ355" s="198"/>
      <c r="BK355" s="198"/>
      <c r="BL355" s="198"/>
      <c r="BM355" s="198"/>
      <c r="BN355" s="198"/>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2.75" hidden="1" customHeight="1" outlineLevel="2">
      <c r="A356" s="9"/>
      <c r="B356" s="9"/>
      <c r="C356" s="26"/>
      <c r="D356" s="714"/>
      <c r="E356" s="88">
        <v>10</v>
      </c>
      <c r="F356" s="27"/>
      <c r="G356" s="27"/>
      <c r="H356" s="146"/>
      <c r="I356" s="148"/>
      <c r="J356" s="148"/>
      <c r="K356" s="148"/>
      <c r="L356" s="148"/>
      <c r="M356" s="148"/>
      <c r="N356" s="148"/>
      <c r="O356" s="148"/>
      <c r="P356" s="148"/>
      <c r="Q356" s="147"/>
      <c r="R356" s="69"/>
      <c r="S356" s="103"/>
      <c r="T356" s="103"/>
      <c r="U356" s="103"/>
      <c r="V356" s="103"/>
      <c r="W356" s="103"/>
      <c r="X356" s="103"/>
      <c r="Y356" s="103"/>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198"/>
      <c r="BJ356" s="198"/>
      <c r="BK356" s="198"/>
      <c r="BL356" s="198"/>
      <c r="BM356" s="198"/>
      <c r="BN356" s="198"/>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idden="1" outlineLevel="1" collapsed="1">
      <c r="A357" s="9"/>
      <c r="B357" s="9"/>
      <c r="C357" s="271">
        <f>Asset22</f>
        <v>0</v>
      </c>
      <c r="D357" s="9"/>
      <c r="E357" s="9"/>
      <c r="F357" s="23"/>
      <c r="G357" s="23"/>
      <c r="H357" s="297">
        <f>-SUM(H345:H356)</f>
        <v>0</v>
      </c>
      <c r="I357" s="161">
        <f>-SUM(I345:I356)</f>
        <v>0</v>
      </c>
      <c r="J357" s="161">
        <f>-SUM(J345:J356)</f>
        <v>0</v>
      </c>
      <c r="K357" s="161">
        <f>-SUM(K345:K356)</f>
        <v>0</v>
      </c>
      <c r="L357" s="161">
        <f>-SUM(L345:L356)</f>
        <v>0</v>
      </c>
      <c r="M357" s="161">
        <f>IF(COUNT($H357:L357)&gt;=Input!$Y$7,0, -SUM(M345:M356))</f>
        <v>0</v>
      </c>
      <c r="N357" s="161">
        <f>IF(COUNT($H357:M357)&gt;=Input!$Y$7,0, -SUM(N345:N356))</f>
        <v>0</v>
      </c>
      <c r="O357" s="161">
        <f>IF(COUNT($H357:N357)&gt;=Input!$Y$7,0, -SUM(O345:O356))</f>
        <v>0</v>
      </c>
      <c r="P357" s="161">
        <f>IF(COUNT($H357:O357)&gt;=Input!$Y$7,0, -SUM(P345:P356))</f>
        <v>0</v>
      </c>
      <c r="Q357" s="161">
        <f>IF(COUNT($H357:P357)&gt;=Input!$Y$7,0, -SUM(Q345:Q356))</f>
        <v>0</v>
      </c>
      <c r="R357" s="161"/>
      <c r="S357" s="102"/>
      <c r="T357" s="102"/>
      <c r="U357" s="102"/>
      <c r="V357" s="102"/>
      <c r="W357" s="102"/>
      <c r="X357" s="102"/>
      <c r="Y357" s="102"/>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198"/>
      <c r="BJ357" s="198"/>
      <c r="BK357" s="198"/>
      <c r="BL357" s="198"/>
      <c r="BM357" s="198"/>
      <c r="BN357" s="198"/>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2.75" hidden="1" customHeight="1" outlineLevel="2">
      <c r="A358" s="9"/>
      <c r="B358" s="272">
        <f>Asset23</f>
        <v>0</v>
      </c>
      <c r="C358" s="31"/>
      <c r="D358" s="32" t="s">
        <v>66</v>
      </c>
      <c r="E358" s="31"/>
      <c r="F358" s="300"/>
      <c r="G358" s="300"/>
      <c r="H358" s="68" t="str">
        <f>IF(H$3&gt;A23taxremlife,A23taxvalue-SUM($F358:F358),IF(A23taxremlife="N/A","n/a",A23taxvalue/A23taxremlife))</f>
        <v>n/a</v>
      </c>
      <c r="I358" s="68" t="str">
        <f>IF(I$3&gt;A23taxremlife,A23taxvalue-SUM($F358:H358),IF(A23taxremlife="N/A","n/a",A23taxvalue/A23taxremlife))</f>
        <v>n/a</v>
      </c>
      <c r="J358" s="68" t="str">
        <f>IF(J$3&gt;A23taxremlife,A23taxvalue-SUM($F358:I358),IF(A23taxremlife="N/A","n/a",A23taxvalue/A23taxremlife))</f>
        <v>n/a</v>
      </c>
      <c r="K358" s="68" t="str">
        <f>IF(K$3&gt;A23taxremlife,A23taxvalue-SUM($F358:J358),IF(A23taxremlife="N/A","n/a",A23taxvalue/A23taxremlife))</f>
        <v>n/a</v>
      </c>
      <c r="L358" s="68" t="str">
        <f>IF(L$3&gt;A23taxremlife,A23taxvalue-SUM($F358:K358),IF(A23taxremlife="N/A","n/a",A23taxvalue/A23taxremlife))</f>
        <v>n/a</v>
      </c>
      <c r="M358" s="68" t="str">
        <f>IF(M$3&gt;A23taxremlife,A23taxvalue-SUM($F358:L358),IF(A23taxremlife="N/A","n/a",A23taxvalue/A23taxremlife))</f>
        <v>n/a</v>
      </c>
      <c r="N358" s="68" t="str">
        <f>IF(N$3&gt;A23taxremlife,A23taxvalue-SUM($F358:M358),IF(A23taxremlife="N/A","n/a",A23taxvalue/A23taxremlife))</f>
        <v>n/a</v>
      </c>
      <c r="O358" s="68" t="str">
        <f>IF(O$3&gt;A23taxremlife,A23taxvalue-SUM($F358:N358),IF(A23taxremlife="N/A","n/a",A23taxvalue/A23taxremlife))</f>
        <v>n/a</v>
      </c>
      <c r="P358" s="68" t="str">
        <f>IF(P$3&gt;A23taxremlife,A23taxvalue-SUM($F358:O358),IF(A23taxremlife="N/A","n/a",A23taxvalue/A23taxremlife))</f>
        <v>n/a</v>
      </c>
      <c r="Q358" s="68" t="str">
        <f>IF(Q$3&gt;A23taxremlife,A23taxvalue-SUM($F358:P358),IF(A23taxremlife="N/A","n/a",A23taxvalue/A23taxremlife))</f>
        <v>n/a</v>
      </c>
      <c r="R358" s="68"/>
      <c r="S358" s="103"/>
      <c r="T358" s="103"/>
      <c r="U358" s="103"/>
      <c r="V358" s="103"/>
      <c r="W358" s="103"/>
      <c r="X358" s="103"/>
      <c r="Y358" s="103"/>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198"/>
      <c r="BJ358" s="198"/>
      <c r="BK358" s="198"/>
      <c r="BL358" s="198"/>
      <c r="BM358" s="198"/>
      <c r="BN358" s="19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2.75" hidden="1" customHeight="1" outlineLevel="2">
      <c r="A359" s="9"/>
      <c r="B359" s="9"/>
      <c r="C359" s="26"/>
      <c r="D359" s="713" t="s">
        <v>82</v>
      </c>
      <c r="E359" s="87"/>
      <c r="F359" s="27"/>
      <c r="G359" s="27"/>
      <c r="H359" s="103"/>
      <c r="I359" s="69"/>
      <c r="J359" s="69"/>
      <c r="K359" s="69"/>
      <c r="L359" s="69"/>
      <c r="M359" s="69"/>
      <c r="N359" s="69"/>
      <c r="O359" s="69"/>
      <c r="P359" s="69"/>
      <c r="Q359" s="69"/>
      <c r="R359" s="69"/>
      <c r="S359" s="103"/>
      <c r="T359" s="103"/>
      <c r="U359" s="103"/>
      <c r="V359" s="103"/>
      <c r="W359" s="103"/>
      <c r="X359" s="103"/>
      <c r="Y359" s="103"/>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198"/>
      <c r="BJ359" s="198"/>
      <c r="BK359" s="198"/>
      <c r="BL359" s="198"/>
      <c r="BM359" s="198"/>
      <c r="BN359" s="198"/>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2.75" hidden="1" customHeight="1" outlineLevel="2">
      <c r="A360" s="9"/>
      <c r="B360" s="9"/>
      <c r="C360" s="26"/>
      <c r="D360" s="714"/>
      <c r="E360" s="87">
        <v>1</v>
      </c>
      <c r="F360" s="27"/>
      <c r="G360" s="27"/>
      <c r="H360" s="145"/>
      <c r="I360" s="69" t="str">
        <f>IF(A23taxstdlife="n/a","n/a",IF(I$3&gt;(A23taxstdlife+$E360),(Input!$H$165-Input!$H$199)-SUM($H360:H360),(Input!$H$165-Input!$H$199)/A23taxstdlife))</f>
        <v>n/a</v>
      </c>
      <c r="J360" s="69" t="str">
        <f>IF(A23taxstdlife="n/a","n/a",IF(J$3&gt;(A23taxstdlife+$E360),(Input!$H$165-Input!$H$199)-SUM($H360:I360),(Input!$H$165-Input!$H$199)/A23taxstdlife))</f>
        <v>n/a</v>
      </c>
      <c r="K360" s="69" t="str">
        <f>IF(A23taxstdlife="n/a","n/a",IF(K$3&gt;(A23taxstdlife+$E360),(Input!$H$165-Input!$H$199)-SUM($H360:J360),(Input!$H$165-Input!$H$199)/A23taxstdlife))</f>
        <v>n/a</v>
      </c>
      <c r="L360" s="69" t="str">
        <f>IF(A23taxstdlife="n/a","n/a",IF(L$3&gt;(A23taxstdlife+$E360),(Input!$H$165-Input!$H$199)-SUM($H360:K360),(Input!$H$165-Input!$H$199)/A23taxstdlife))</f>
        <v>n/a</v>
      </c>
      <c r="M360" s="69" t="str">
        <f>IF(A23taxstdlife="n/a","n/a",IF(M$3&gt;(A23taxstdlife+$E360),(Input!$H$165-Input!$H$199)-SUM($H360:L360),(Input!$H$165-Input!$H$199)/A23taxstdlife))</f>
        <v>n/a</v>
      </c>
      <c r="N360" s="69" t="str">
        <f>IF(A23taxstdlife="n/a","n/a",IF(N$3&gt;(A23taxstdlife+$E360),(Input!$H$165-Input!$H$199)-SUM($H360:M360),(Input!$H$165-Input!$H$199)/A23taxstdlife))</f>
        <v>n/a</v>
      </c>
      <c r="O360" s="69" t="str">
        <f>IF(A23taxstdlife="n/a","n/a",IF(O$3&gt;(A23taxstdlife+$E360),(Input!$H$165-Input!$H$199)-SUM($H360:N360),(Input!$H$165-Input!$H$199)/A23taxstdlife))</f>
        <v>n/a</v>
      </c>
      <c r="P360" s="69" t="str">
        <f>IF(A23taxstdlife="n/a","n/a",IF(P$3&gt;(A23taxstdlife+$E360),(Input!$H$165-Input!$H$199)-SUM($H360:O360),(Input!$H$165-Input!$H$199)/A23taxstdlife))</f>
        <v>n/a</v>
      </c>
      <c r="Q360" s="69" t="str">
        <f>IF(A23taxstdlife="n/a","n/a",IF(Q$3&gt;(A23taxstdlife+$E360),(Input!$H$165-Input!$H$199)-SUM($H360:P360),(Input!$H$165-Input!$H$199)/A23taxstdlife))</f>
        <v>n/a</v>
      </c>
      <c r="R360" s="69"/>
      <c r="S360" s="103"/>
      <c r="T360" s="103"/>
      <c r="U360" s="103"/>
      <c r="V360" s="103"/>
      <c r="W360" s="103"/>
      <c r="X360" s="103"/>
      <c r="Y360" s="103"/>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198"/>
      <c r="BJ360" s="198"/>
      <c r="BK360" s="198"/>
      <c r="BL360" s="198"/>
      <c r="BM360" s="198"/>
      <c r="BN360" s="198"/>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2.75" hidden="1" customHeight="1" outlineLevel="2">
      <c r="A361" s="9"/>
      <c r="B361" s="9"/>
      <c r="C361" s="26"/>
      <c r="D361" s="714"/>
      <c r="E361" s="87">
        <v>2</v>
      </c>
      <c r="F361" s="27"/>
      <c r="G361" s="27"/>
      <c r="H361" s="146"/>
      <c r="I361" s="147"/>
      <c r="J361" s="69" t="str">
        <f>IF(A23taxstdlife="n/a","n/a",IF(J$3&gt;(A23taxstdlife+$E361),(Input!$I$165-Input!$I$199)-SUM($I361:I361),(Input!$I$165-Input!$I$199)/A23taxstdlife))</f>
        <v>n/a</v>
      </c>
      <c r="K361" s="69" t="str">
        <f>IF(A23taxstdlife="n/a","n/a",IF(K$3&gt;(A23taxstdlife+$E361),(Input!$I$165-Input!$I$199)-SUM($I361:J361),(Input!$I$165-Input!$I$199)/A23taxstdlife))</f>
        <v>n/a</v>
      </c>
      <c r="L361" s="69" t="str">
        <f>IF(A23taxstdlife="n/a","n/a",IF(L$3&gt;(A23taxstdlife+$E361),(Input!$I$165-Input!$I$199)-SUM($I361:K361),(Input!$I$165-Input!$I$199)/A23taxstdlife))</f>
        <v>n/a</v>
      </c>
      <c r="M361" s="69" t="str">
        <f>IF(A23taxstdlife="n/a","n/a",IF(M$3&gt;(A23taxstdlife+$E361),(Input!$I$165-Input!$I$199)-SUM($I361:L361),(Input!$I$165-Input!$I$199)/A23taxstdlife))</f>
        <v>n/a</v>
      </c>
      <c r="N361" s="69" t="str">
        <f>IF(A23taxstdlife="n/a","n/a",IF(N$3&gt;(A23taxstdlife+$E361),(Input!$I$165-Input!$I$199)-SUM($I361:M361),(Input!$I$165-Input!$I$199)/A23taxstdlife))</f>
        <v>n/a</v>
      </c>
      <c r="O361" s="69" t="str">
        <f>IF(A23taxstdlife="n/a","n/a",IF(O$3&gt;(A23taxstdlife+$E361),(Input!$I$165-Input!$I$199)-SUM($I361:N361),(Input!$I$165-Input!$I$199)/A23taxstdlife))</f>
        <v>n/a</v>
      </c>
      <c r="P361" s="69" t="str">
        <f>IF(A23taxstdlife="n/a","n/a",IF(P$3&gt;(A23taxstdlife+$E361),(Input!$I$165-Input!$I$199)-SUM($I361:O361),(Input!$I$165-Input!$I$199)/A23taxstdlife))</f>
        <v>n/a</v>
      </c>
      <c r="Q361" s="69" t="str">
        <f>IF(A23taxstdlife="n/a","n/a",IF(Q$3&gt;(A23taxstdlife+$E361),(Input!$I$165-Input!$I$199)-SUM($I361:P361),(Input!$I$165-Input!$I$199)/A23taxstdlife))</f>
        <v>n/a</v>
      </c>
      <c r="R361" s="69"/>
      <c r="S361" s="103"/>
      <c r="T361" s="103"/>
      <c r="U361" s="103"/>
      <c r="V361" s="103"/>
      <c r="W361" s="103"/>
      <c r="X361" s="103"/>
      <c r="Y361" s="103"/>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198"/>
      <c r="BJ361" s="198"/>
      <c r="BK361" s="198"/>
      <c r="BL361" s="198"/>
      <c r="BM361" s="198"/>
      <c r="BN361" s="198"/>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2.75" hidden="1" customHeight="1" outlineLevel="2">
      <c r="A362" s="9"/>
      <c r="B362" s="9"/>
      <c r="C362" s="26"/>
      <c r="D362" s="714"/>
      <c r="E362" s="87">
        <v>3</v>
      </c>
      <c r="F362" s="27"/>
      <c r="G362" s="27"/>
      <c r="H362" s="146"/>
      <c r="I362" s="148"/>
      <c r="J362" s="147"/>
      <c r="K362" s="69" t="str">
        <f>IF(A23taxstdlife="n/a","n/a",IF(K$3&gt;(A23taxstdlife+$E362),(Input!$J$165-Input!$J$199)-SUM($J362:J362),(Input!$J$165-Input!$J$199)/A23taxstdlife))</f>
        <v>n/a</v>
      </c>
      <c r="L362" s="69" t="str">
        <f>IF(A23taxstdlife="n/a","n/a",IF(L$3&gt;(A23taxstdlife+$E362),(Input!$J$165-Input!$J$199)-SUM($J362:K362),(Input!$J$165-Input!$J$199)/A23taxstdlife))</f>
        <v>n/a</v>
      </c>
      <c r="M362" s="69" t="str">
        <f>IF(A23taxstdlife="n/a","n/a",IF(M$3&gt;(A23taxstdlife+$E362),(Input!$J$165-Input!$J$199)-SUM($J362:L362),(Input!$J$165-Input!$J$199)/A23taxstdlife))</f>
        <v>n/a</v>
      </c>
      <c r="N362" s="69" t="str">
        <f>IF(A23taxstdlife="n/a","n/a",IF(N$3&gt;(A23taxstdlife+$E362),(Input!$J$165-Input!$J$199)-SUM($J362:M362),(Input!$J$165-Input!$J$199)/A23taxstdlife))</f>
        <v>n/a</v>
      </c>
      <c r="O362" s="69" t="str">
        <f>IF(A23taxstdlife="n/a","n/a",IF(O$3&gt;(A23taxstdlife+$E362),(Input!$J$165-Input!$J$199)-SUM($J362:N362),(Input!$J$165-Input!$J$199)/A23taxstdlife))</f>
        <v>n/a</v>
      </c>
      <c r="P362" s="69" t="str">
        <f>IF(A23taxstdlife="n/a","n/a",IF(P$3&gt;(A23taxstdlife+$E362),(Input!$J$165-Input!$J$199)-SUM($J362:O362),(Input!$J$165-Input!$J$199)/A23taxstdlife))</f>
        <v>n/a</v>
      </c>
      <c r="Q362" s="69" t="str">
        <f>IF(A23taxstdlife="n/a","n/a",IF(Q$3&gt;(A23taxstdlife+$E362),(Input!$J$165-Input!$J$199)-SUM($J362:P362),(Input!$J$165-Input!$J$199)/A23taxstdlife))</f>
        <v>n/a</v>
      </c>
      <c r="R362" s="69"/>
      <c r="S362" s="103"/>
      <c r="T362" s="103"/>
      <c r="U362" s="103"/>
      <c r="V362" s="103"/>
      <c r="W362" s="103"/>
      <c r="X362" s="103"/>
      <c r="Y362" s="103"/>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9"/>
      <c r="BJ362" s="198"/>
      <c r="BK362" s="198"/>
      <c r="BL362" s="198"/>
      <c r="BM362" s="198"/>
      <c r="BN362" s="198"/>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2.75" hidden="1" customHeight="1" outlineLevel="2">
      <c r="A363" s="9"/>
      <c r="B363" s="9"/>
      <c r="C363" s="26"/>
      <c r="D363" s="714"/>
      <c r="E363" s="87">
        <v>4</v>
      </c>
      <c r="F363" s="27"/>
      <c r="G363" s="27"/>
      <c r="H363" s="146"/>
      <c r="I363" s="148"/>
      <c r="J363" s="148"/>
      <c r="K363" s="147"/>
      <c r="L363" s="69" t="str">
        <f>IF(A23taxstdlife="n/a","n/a",IF(L$3&gt;(A23taxstdlife+$E363),(Input!$K$165-Input!$K$199)-SUM($K363:K363),(Input!$K$165-Input!$K$199)/A23taxstdlife))</f>
        <v>n/a</v>
      </c>
      <c r="M363" s="69" t="str">
        <f>IF(A23taxstdlife="n/a","n/a",IF(M$3&gt;(A23taxstdlife+$E363),(Input!$K$165-Input!$K$199)-SUM($K363:L363),(Input!$K$165-Input!$K$199)/A23taxstdlife))</f>
        <v>n/a</v>
      </c>
      <c r="N363" s="69" t="str">
        <f>IF(A23taxstdlife="n/a","n/a",IF(N$3&gt;(A23taxstdlife+$E363),(Input!$K$165-Input!$K$199)-SUM($K363:M363),(Input!$K$165-Input!$K$199)/A23taxstdlife))</f>
        <v>n/a</v>
      </c>
      <c r="O363" s="69" t="str">
        <f>IF(A23taxstdlife="n/a","n/a",IF(O$3&gt;(A23taxstdlife+$E363),(Input!$K$165-Input!$K$199)-SUM($K363:N363),(Input!$K$165-Input!$K$199)/A23taxstdlife))</f>
        <v>n/a</v>
      </c>
      <c r="P363" s="69" t="str">
        <f>IF(A23taxstdlife="n/a","n/a",IF(P$3&gt;(A23taxstdlife+$E363),(Input!$K$165-Input!$K$199)-SUM($K363:O363),(Input!$K$165-Input!$K$199)/A23taxstdlife))</f>
        <v>n/a</v>
      </c>
      <c r="Q363" s="69" t="str">
        <f>IF(A23taxstdlife="n/a","n/a",IF(Q$3&gt;(A23taxstdlife+$E363),(Input!$K$165-Input!$K$199)-SUM($K363:P363),(Input!$K$165-Input!$K$199)/A23taxstdlife))</f>
        <v>n/a</v>
      </c>
      <c r="R363" s="69"/>
      <c r="S363" s="103"/>
      <c r="T363" s="103"/>
      <c r="U363" s="103"/>
      <c r="V363" s="103"/>
      <c r="W363" s="103"/>
      <c r="X363" s="103"/>
      <c r="Y363" s="103"/>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198"/>
      <c r="BJ363" s="198"/>
      <c r="BK363" s="198"/>
      <c r="BL363" s="198"/>
      <c r="BM363" s="198"/>
      <c r="BN363" s="198"/>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2.75" hidden="1" customHeight="1" outlineLevel="2">
      <c r="A364" s="9"/>
      <c r="B364" s="9"/>
      <c r="C364" s="26"/>
      <c r="D364" s="714"/>
      <c r="E364" s="87">
        <v>5</v>
      </c>
      <c r="F364" s="27"/>
      <c r="G364" s="27"/>
      <c r="H364" s="146"/>
      <c r="I364" s="148"/>
      <c r="J364" s="148"/>
      <c r="K364" s="148"/>
      <c r="L364" s="147"/>
      <c r="M364" s="69" t="str">
        <f>IF(A23taxstdlife="n/a","n/a",IF(M$3&gt;(A23taxstdlife+$E364),(Input!$L$165-Input!$L$199)-SUM($L364:L364),(Input!$L$165-Input!$L$199)/A23taxstdlife))</f>
        <v>n/a</v>
      </c>
      <c r="N364" s="69" t="str">
        <f>IF(A23taxstdlife="n/a","n/a",IF(N$3&gt;(A23taxstdlife+$E364),(Input!$L$165-Input!$L$199)-SUM($L364:M364),(Input!$L$165-Input!$L$199)/A23taxstdlife))</f>
        <v>n/a</v>
      </c>
      <c r="O364" s="69" t="str">
        <f>IF(A23taxstdlife="n/a","n/a",IF(O$3&gt;(A23taxstdlife+$E364),(Input!$L$165-Input!$L$199)-SUM($L364:N364),(Input!$L$165-Input!$L$199)/A23taxstdlife))</f>
        <v>n/a</v>
      </c>
      <c r="P364" s="69" t="str">
        <f>IF(A23taxstdlife="n/a","n/a",IF(P$3&gt;(A23taxstdlife+$E364),(Input!$L$165-Input!$L$199)-SUM($L364:O364),(Input!$L$165-Input!$L$199)/A23taxstdlife))</f>
        <v>n/a</v>
      </c>
      <c r="Q364" s="69" t="str">
        <f>IF(A23taxstdlife="n/a","n/a",IF(Q$3&gt;(A23taxstdlife+$E364),(Input!$L$165-Input!$L$199)-SUM($L364:P364),(Input!$L$165-Input!$L$199)/A23taxstdlife))</f>
        <v>n/a</v>
      </c>
      <c r="R364" s="69"/>
      <c r="S364" s="103"/>
      <c r="T364" s="103"/>
      <c r="U364" s="103"/>
      <c r="V364" s="103"/>
      <c r="W364" s="103"/>
      <c r="X364" s="103"/>
      <c r="Y364" s="103"/>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198"/>
      <c r="BJ364" s="198"/>
      <c r="BK364" s="198"/>
      <c r="BL364" s="198"/>
      <c r="BM364" s="198"/>
      <c r="BN364" s="198"/>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2.75" hidden="1" customHeight="1" outlineLevel="2">
      <c r="A365" s="9"/>
      <c r="B365" s="9"/>
      <c r="C365" s="26"/>
      <c r="D365" s="714"/>
      <c r="E365" s="87">
        <v>6</v>
      </c>
      <c r="F365" s="27"/>
      <c r="G365" s="27"/>
      <c r="H365" s="146"/>
      <c r="I365" s="148"/>
      <c r="J365" s="148"/>
      <c r="K365" s="148"/>
      <c r="L365" s="148"/>
      <c r="M365" s="147"/>
      <c r="N365" s="69" t="str">
        <f>IF(A23taxstdlife="n/a","n/a",IF(N$3&gt;(A23taxstdlife+$E365),(Input!$M$165-Input!$M$199)-SUM($M365:M365),(Input!$M$165-Input!$M$199)/A23taxstdlife))</f>
        <v>n/a</v>
      </c>
      <c r="O365" s="69" t="str">
        <f>IF(A23taxstdlife="n/a","n/a",IF(O$3&gt;(A23taxstdlife+$E365),(Input!$M$165-Input!$M$199)-SUM($M365:N365),(Input!$M$165-Input!$M$199)/A23taxstdlife))</f>
        <v>n/a</v>
      </c>
      <c r="P365" s="69" t="str">
        <f>IF(A23taxstdlife="n/a","n/a",IF(P$3&gt;(A23taxstdlife+$E365),(Input!$M$165-Input!$M$199)-SUM($M365:O365),(Input!$M$165-Input!$M$199)/A23taxstdlife))</f>
        <v>n/a</v>
      </c>
      <c r="Q365" s="69" t="str">
        <f>IF(A23taxstdlife="n/a","n/a",IF(Q$3&gt;(A23taxstdlife+$E365),(Input!$M$165-Input!$M$199)-SUM($M365:P365),(Input!$M$165-Input!$M$199)/A23taxstdlife))</f>
        <v>n/a</v>
      </c>
      <c r="R365" s="69"/>
      <c r="S365" s="103"/>
      <c r="T365" s="103"/>
      <c r="U365" s="103"/>
      <c r="V365" s="103"/>
      <c r="W365" s="103"/>
      <c r="X365" s="103"/>
      <c r="Y365" s="103"/>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198"/>
      <c r="BJ365" s="198"/>
      <c r="BK365" s="198"/>
      <c r="BL365" s="198"/>
      <c r="BM365" s="198"/>
      <c r="BN365" s="198"/>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2.75" hidden="1" customHeight="1" outlineLevel="2">
      <c r="A366" s="9"/>
      <c r="B366" s="9"/>
      <c r="C366" s="26"/>
      <c r="D366" s="714"/>
      <c r="E366" s="87">
        <v>7</v>
      </c>
      <c r="F366" s="27"/>
      <c r="G366" s="27"/>
      <c r="H366" s="146"/>
      <c r="I366" s="148"/>
      <c r="J366" s="148"/>
      <c r="K366" s="148"/>
      <c r="L366" s="148"/>
      <c r="M366" s="148"/>
      <c r="N366" s="147"/>
      <c r="O366" s="69" t="str">
        <f>IF(A23taxstdlife="n/a","n/a",IF(O$3&gt;(A23taxstdlife+$E366),(Input!$N$165-Input!$N$199)-SUM($N366:N366),(Input!$N$165-Input!$N$199)/A23taxstdlife))</f>
        <v>n/a</v>
      </c>
      <c r="P366" s="69" t="str">
        <f>IF(A23taxstdlife="n/a","n/a",IF(P$3&gt;(A23taxstdlife+$E366),(Input!$N$165-Input!$N$199)-SUM($N366:O366),(Input!$N$165-Input!$N$199)/A23taxstdlife))</f>
        <v>n/a</v>
      </c>
      <c r="Q366" s="69" t="str">
        <f>IF(A23taxstdlife="n/a","n/a",IF(Q$3&gt;(A23taxstdlife+$E366),(Input!$N$165-Input!$N$199)-SUM($N366:P366),(Input!$N$165-Input!$N$199)/A23taxstdlife))</f>
        <v>n/a</v>
      </c>
      <c r="R366" s="69"/>
      <c r="S366" s="103"/>
      <c r="T366" s="103"/>
      <c r="U366" s="103"/>
      <c r="V366" s="103"/>
      <c r="W366" s="103"/>
      <c r="X366" s="103"/>
      <c r="Y366" s="103"/>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198"/>
      <c r="BJ366" s="198"/>
      <c r="BK366" s="198"/>
      <c r="BL366" s="198"/>
      <c r="BM366" s="198"/>
      <c r="BN366" s="198"/>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2.75" hidden="1" customHeight="1" outlineLevel="2">
      <c r="A367" s="9"/>
      <c r="B367" s="9"/>
      <c r="C367" s="26"/>
      <c r="D367" s="714"/>
      <c r="E367" s="87">
        <v>8</v>
      </c>
      <c r="F367" s="27"/>
      <c r="G367" s="27"/>
      <c r="H367" s="146"/>
      <c r="I367" s="148"/>
      <c r="J367" s="148"/>
      <c r="K367" s="148"/>
      <c r="L367" s="148"/>
      <c r="M367" s="148"/>
      <c r="N367" s="148"/>
      <c r="O367" s="147"/>
      <c r="P367" s="69" t="str">
        <f>IF(A23taxstdlife="n/a","n/a",IF(P$3&gt;(A23taxstdlife+$E367),(Input!$O$165-Input!$O$199)-SUM($O367:O367),(Input!$O$165-Input!$O$199)/A23taxstdlife))</f>
        <v>n/a</v>
      </c>
      <c r="Q367" s="69" t="str">
        <f>IF(A23taxstdlife="n/a","n/a",IF(Q$3&gt;(A23taxstdlife+$E367),(Input!$O$165-Input!$O$199)-SUM($O367:P367),(Input!$O$165-Input!$O$199)/A23taxstdlife))</f>
        <v>n/a</v>
      </c>
      <c r="R367" s="69"/>
      <c r="S367" s="103"/>
      <c r="T367" s="103"/>
      <c r="U367" s="103"/>
      <c r="V367" s="103"/>
      <c r="W367" s="103"/>
      <c r="X367" s="103"/>
      <c r="Y367" s="103"/>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198"/>
      <c r="BJ367" s="198"/>
      <c r="BK367" s="198"/>
      <c r="BL367" s="198"/>
      <c r="BM367" s="198"/>
      <c r="BN367" s="198"/>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2.75" hidden="1" customHeight="1" outlineLevel="2">
      <c r="A368" s="9"/>
      <c r="B368" s="9"/>
      <c r="C368" s="26"/>
      <c r="D368" s="714"/>
      <c r="E368" s="87">
        <v>9</v>
      </c>
      <c r="F368" s="27"/>
      <c r="G368" s="27"/>
      <c r="H368" s="146"/>
      <c r="I368" s="148"/>
      <c r="J368" s="148"/>
      <c r="K368" s="148"/>
      <c r="L368" s="148"/>
      <c r="M368" s="148"/>
      <c r="N368" s="148"/>
      <c r="O368" s="148"/>
      <c r="P368" s="147"/>
      <c r="Q368" s="69" t="str">
        <f>IF(A23taxstdlife="n/a","n/a",IF(Q$3&gt;(A23taxstdlife+$E368),(Input!$P$165-Input!$P$199)-SUM($P368:P368),(Input!$P$165-Input!$P$199)/A23taxstdlife))</f>
        <v>n/a</v>
      </c>
      <c r="R368" s="69"/>
      <c r="S368" s="103"/>
      <c r="T368" s="103"/>
      <c r="U368" s="103"/>
      <c r="V368" s="103"/>
      <c r="W368" s="103"/>
      <c r="X368" s="103"/>
      <c r="Y368" s="103"/>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198"/>
      <c r="BJ368" s="198"/>
      <c r="BK368" s="198"/>
      <c r="BL368" s="198"/>
      <c r="BM368" s="198"/>
      <c r="BN368" s="19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2.75" hidden="1" customHeight="1" outlineLevel="2">
      <c r="A369" s="9"/>
      <c r="B369" s="9"/>
      <c r="C369" s="26"/>
      <c r="D369" s="714"/>
      <c r="E369" s="88">
        <v>10</v>
      </c>
      <c r="F369" s="27"/>
      <c r="G369" s="27"/>
      <c r="H369" s="146"/>
      <c r="I369" s="148"/>
      <c r="J369" s="148"/>
      <c r="K369" s="148"/>
      <c r="L369" s="148"/>
      <c r="M369" s="148"/>
      <c r="N369" s="148"/>
      <c r="O369" s="148"/>
      <c r="P369" s="148"/>
      <c r="Q369" s="147"/>
      <c r="R369" s="69"/>
      <c r="S369" s="103"/>
      <c r="T369" s="103"/>
      <c r="U369" s="103"/>
      <c r="V369" s="103"/>
      <c r="W369" s="103"/>
      <c r="X369" s="103"/>
      <c r="Y369" s="103"/>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198"/>
      <c r="BJ369" s="198"/>
      <c r="BK369" s="198"/>
      <c r="BL369" s="198"/>
      <c r="BM369" s="198"/>
      <c r="BN369" s="198"/>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idden="1" outlineLevel="1" collapsed="1">
      <c r="A370" s="9"/>
      <c r="B370" s="9"/>
      <c r="C370" s="271">
        <f>Asset23</f>
        <v>0</v>
      </c>
      <c r="D370" s="9"/>
      <c r="E370" s="9"/>
      <c r="F370" s="23"/>
      <c r="G370" s="23"/>
      <c r="H370" s="297">
        <f>-SUM(H358:H369)</f>
        <v>0</v>
      </c>
      <c r="I370" s="161">
        <f>-SUM(I358:I369)</f>
        <v>0</v>
      </c>
      <c r="J370" s="161">
        <f>-SUM(J358:J369)</f>
        <v>0</v>
      </c>
      <c r="K370" s="161">
        <f>-SUM(K358:K369)</f>
        <v>0</v>
      </c>
      <c r="L370" s="161">
        <f>-SUM(L358:L369)</f>
        <v>0</v>
      </c>
      <c r="M370" s="161">
        <f>IF(COUNT($H370:L370)&gt;=Input!$Y$7,0, -SUM(M358:M369))</f>
        <v>0</v>
      </c>
      <c r="N370" s="161">
        <f>IF(COUNT($H370:M370)&gt;=Input!$Y$7,0, -SUM(N358:N369))</f>
        <v>0</v>
      </c>
      <c r="O370" s="161">
        <f>IF(COUNT($H370:N370)&gt;=Input!$Y$7,0, -SUM(O358:O369))</f>
        <v>0</v>
      </c>
      <c r="P370" s="161">
        <f>IF(COUNT($H370:O370)&gt;=Input!$Y$7,0, -SUM(P358:P369))</f>
        <v>0</v>
      </c>
      <c r="Q370" s="161">
        <f>IF(COUNT($H370:P370)&gt;=Input!$Y$7,0, -SUM(Q358:Q369))</f>
        <v>0</v>
      </c>
      <c r="R370" s="161"/>
      <c r="S370" s="102"/>
      <c r="T370" s="102"/>
      <c r="U370" s="102"/>
      <c r="V370" s="102"/>
      <c r="W370" s="102"/>
      <c r="X370" s="102"/>
      <c r="Y370" s="102"/>
      <c r="Z370" s="218"/>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198"/>
      <c r="BJ370" s="198"/>
      <c r="BK370" s="198"/>
      <c r="BL370" s="198"/>
      <c r="BM370" s="198"/>
      <c r="BN370" s="198"/>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2.75" hidden="1" customHeight="1" outlineLevel="2">
      <c r="A371" s="9"/>
      <c r="B371" s="272">
        <f>Asset24</f>
        <v>0</v>
      </c>
      <c r="C371" s="31"/>
      <c r="D371" s="32" t="s">
        <v>66</v>
      </c>
      <c r="E371" s="31"/>
      <c r="F371" s="300"/>
      <c r="G371" s="300"/>
      <c r="H371" s="68" t="str">
        <f>IF(H$3&gt;A24taxremlife,A24taxvalue-SUM($F371:F371),IF(A24taxremlife="N/A","n/a",A24taxvalue/A24taxremlife))</f>
        <v>n/a</v>
      </c>
      <c r="I371" s="68" t="str">
        <f>IF(I$3&gt;A24taxremlife,A24taxvalue-SUM($F371:H371),IF(A24taxremlife="N/A","n/a",A24taxvalue/A24taxremlife))</f>
        <v>n/a</v>
      </c>
      <c r="J371" s="68" t="str">
        <f>IF(J$3&gt;A24taxremlife,A24taxvalue-SUM($F371:I371),IF(A24taxremlife="N/A","n/a",A24taxvalue/A24taxremlife))</f>
        <v>n/a</v>
      </c>
      <c r="K371" s="68" t="str">
        <f>IF(K$3&gt;A24taxremlife,A24taxvalue-SUM($F371:J371),IF(A24taxremlife="N/A","n/a",A24taxvalue/A24taxremlife))</f>
        <v>n/a</v>
      </c>
      <c r="L371" s="68" t="str">
        <f>IF(L$3&gt;A24taxremlife,A24taxvalue-SUM($F371:K371),IF(A24taxremlife="N/A","n/a",A24taxvalue/A24taxremlife))</f>
        <v>n/a</v>
      </c>
      <c r="M371" s="68" t="str">
        <f>IF(M$3&gt;A24taxremlife,A24taxvalue-SUM($F371:L371),IF(A24taxremlife="N/A","n/a",A24taxvalue/A24taxremlife))</f>
        <v>n/a</v>
      </c>
      <c r="N371" s="68" t="str">
        <f>IF(N$3&gt;A24taxremlife,A24taxvalue-SUM($F371:M371),IF(A24taxremlife="N/A","n/a",A24taxvalue/A24taxremlife))</f>
        <v>n/a</v>
      </c>
      <c r="O371" s="68" t="str">
        <f>IF(O$3&gt;A24taxremlife,A24taxvalue-SUM($F371:N371),IF(A24taxremlife="N/A","n/a",A24taxvalue/A24taxremlife))</f>
        <v>n/a</v>
      </c>
      <c r="P371" s="68" t="str">
        <f>IF(P$3&gt;A24taxremlife,A24taxvalue-SUM($F371:O371),IF(A24taxremlife="N/A","n/a",A24taxvalue/A24taxremlife))</f>
        <v>n/a</v>
      </c>
      <c r="Q371" s="68" t="str">
        <f>IF(Q$3&gt;A24taxremlife,A24taxvalue-SUM($F371:P371),IF(A24taxremlife="N/A","n/a",A24taxvalue/A24taxremlife))</f>
        <v>n/a</v>
      </c>
      <c r="R371" s="68"/>
      <c r="S371" s="103"/>
      <c r="T371" s="103"/>
      <c r="U371" s="103"/>
      <c r="V371" s="103"/>
      <c r="W371" s="103"/>
      <c r="X371" s="103"/>
      <c r="Y371" s="103"/>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198"/>
      <c r="BJ371" s="198"/>
      <c r="BK371" s="198"/>
      <c r="BL371" s="198"/>
      <c r="BM371" s="198"/>
      <c r="BN371" s="198"/>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2.75" hidden="1" customHeight="1" outlineLevel="2">
      <c r="A372" s="9"/>
      <c r="B372" s="9"/>
      <c r="C372" s="26"/>
      <c r="D372" s="713" t="s">
        <v>82</v>
      </c>
      <c r="E372" s="87"/>
      <c r="F372" s="27"/>
      <c r="G372" s="27"/>
      <c r="H372" s="103"/>
      <c r="I372" s="69"/>
      <c r="J372" s="69"/>
      <c r="K372" s="69"/>
      <c r="L372" s="69"/>
      <c r="M372" s="69"/>
      <c r="N372" s="69"/>
      <c r="O372" s="69"/>
      <c r="P372" s="69"/>
      <c r="Q372" s="69"/>
      <c r="R372" s="69"/>
      <c r="S372" s="103"/>
      <c r="T372" s="103"/>
      <c r="U372" s="103"/>
      <c r="V372" s="103"/>
      <c r="W372" s="103"/>
      <c r="X372" s="103"/>
      <c r="Y372" s="103"/>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198"/>
      <c r="BJ372" s="198"/>
      <c r="BK372" s="198"/>
      <c r="BL372" s="198"/>
      <c r="BM372" s="198"/>
      <c r="BN372" s="198"/>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2.75" hidden="1" customHeight="1" outlineLevel="2">
      <c r="A373" s="9"/>
      <c r="B373" s="9"/>
      <c r="C373" s="26"/>
      <c r="D373" s="714"/>
      <c r="E373" s="87">
        <v>1</v>
      </c>
      <c r="F373" s="27"/>
      <c r="G373" s="27"/>
      <c r="H373" s="145"/>
      <c r="I373" s="69" t="str">
        <f>IF(A24taxstdlife="n/a","n/a",IF(I$3&gt;(A24taxstdlife+$E373),(Input!$H$166-Input!$H$200)-SUM($H373:H373),(Input!$H$166-Input!$H$200)/A24taxstdlife))</f>
        <v>n/a</v>
      </c>
      <c r="J373" s="69" t="str">
        <f>IF(A24taxstdlife="n/a","n/a",IF(J$3&gt;(A24taxstdlife+$E373),(Input!$H$166-Input!$H$200)-SUM($H373:I373),(Input!$H$166-Input!$H$200)/A24taxstdlife))</f>
        <v>n/a</v>
      </c>
      <c r="K373" s="69" t="str">
        <f>IF(A24taxstdlife="n/a","n/a",IF(K$3&gt;(A24taxstdlife+$E373),(Input!$H$166-Input!$H$200)-SUM($H373:J373),(Input!$H$166-Input!$H$200)/A24taxstdlife))</f>
        <v>n/a</v>
      </c>
      <c r="L373" s="69" t="str">
        <f>IF(A24taxstdlife="n/a","n/a",IF(L$3&gt;(A24taxstdlife+$E373),(Input!$H$166-Input!$H$200)-SUM($H373:K373),(Input!$H$166-Input!$H$200)/A24taxstdlife))</f>
        <v>n/a</v>
      </c>
      <c r="M373" s="69" t="str">
        <f>IF(A24taxstdlife="n/a","n/a",IF(M$3&gt;(A24taxstdlife+$E373),(Input!$H$166-Input!$H$200)-SUM($H373:L373),(Input!$H$166-Input!$H$200)/A24taxstdlife))</f>
        <v>n/a</v>
      </c>
      <c r="N373" s="69" t="str">
        <f>IF(A24taxstdlife="n/a","n/a",IF(N$3&gt;(A24taxstdlife+$E373),(Input!$H$166-Input!$H$200)-SUM($H373:M373),(Input!$H$166-Input!$H$200)/A24taxstdlife))</f>
        <v>n/a</v>
      </c>
      <c r="O373" s="69" t="str">
        <f>IF(A24taxstdlife="n/a","n/a",IF(O$3&gt;(A24taxstdlife+$E373),(Input!$H$166-Input!$H$200)-SUM($H373:N373),(Input!$H$166-Input!$H$200)/A24taxstdlife))</f>
        <v>n/a</v>
      </c>
      <c r="P373" s="69" t="str">
        <f>IF(A24taxstdlife="n/a","n/a",IF(P$3&gt;(A24taxstdlife+$E373),(Input!$H$166-Input!$H$200)-SUM($H373:O373),(Input!$H$166-Input!$H$200)/A24taxstdlife))</f>
        <v>n/a</v>
      </c>
      <c r="Q373" s="69" t="str">
        <f>IF(A24taxstdlife="n/a","n/a",IF(Q$3&gt;(A24taxstdlife+$E373),(Input!$H$166-Input!$H$200)-SUM($H373:P373),(Input!$H$166-Input!$H$200)/A24taxstdlife))</f>
        <v>n/a</v>
      </c>
      <c r="R373" s="69"/>
      <c r="S373" s="103"/>
      <c r="T373" s="103"/>
      <c r="U373" s="103"/>
      <c r="V373" s="103"/>
      <c r="W373" s="103"/>
      <c r="X373" s="103"/>
      <c r="Y373" s="103"/>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198"/>
      <c r="BJ373" s="198"/>
      <c r="BK373" s="198"/>
      <c r="BL373" s="198"/>
      <c r="BM373" s="198"/>
      <c r="BN373" s="198"/>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2.75" hidden="1" customHeight="1" outlineLevel="2">
      <c r="A374" s="9"/>
      <c r="B374" s="9"/>
      <c r="C374" s="26"/>
      <c r="D374" s="714"/>
      <c r="E374" s="87">
        <v>2</v>
      </c>
      <c r="F374" s="27"/>
      <c r="G374" s="27"/>
      <c r="H374" s="146"/>
      <c r="I374" s="147"/>
      <c r="J374" s="69" t="str">
        <f>IF(A24taxstdlife="n/a","n/a",IF(J$3&gt;(A24taxstdlife+$E374),(Input!$I$166-Input!$I$200)-SUM($I374:I374),(Input!$I$166-Input!$I$200)/A24taxstdlife))</f>
        <v>n/a</v>
      </c>
      <c r="K374" s="69" t="str">
        <f>IF(A24taxstdlife="n/a","n/a",IF(K$3&gt;(A24taxstdlife+$E374),(Input!$I$166-Input!$I$200)-SUM($I374:J374),(Input!$I$166-Input!$I$200)/A24taxstdlife))</f>
        <v>n/a</v>
      </c>
      <c r="L374" s="69" t="str">
        <f>IF(A24taxstdlife="n/a","n/a",IF(L$3&gt;(A24taxstdlife+$E374),(Input!$I$166-Input!$I$200)-SUM($I374:K374),(Input!$I$166-Input!$I$200)/A24taxstdlife))</f>
        <v>n/a</v>
      </c>
      <c r="M374" s="69" t="str">
        <f>IF(A24taxstdlife="n/a","n/a",IF(M$3&gt;(A24taxstdlife+$E374),(Input!$I$166-Input!$I$200)-SUM($I374:L374),(Input!$I$166-Input!$I$200)/A24taxstdlife))</f>
        <v>n/a</v>
      </c>
      <c r="N374" s="69" t="str">
        <f>IF(A24taxstdlife="n/a","n/a",IF(N$3&gt;(A24taxstdlife+$E374),(Input!$I$166-Input!$I$200)-SUM($I374:M374),(Input!$I$166-Input!$I$200)/A24taxstdlife))</f>
        <v>n/a</v>
      </c>
      <c r="O374" s="69" t="str">
        <f>IF(A24taxstdlife="n/a","n/a",IF(O$3&gt;(A24taxstdlife+$E374),(Input!$I$166-Input!$I$200)-SUM($I374:N374),(Input!$I$166-Input!$I$200)/A24taxstdlife))</f>
        <v>n/a</v>
      </c>
      <c r="P374" s="69" t="str">
        <f>IF(A24taxstdlife="n/a","n/a",IF(P$3&gt;(A24taxstdlife+$E374),(Input!$I$166-Input!$I$200)-SUM($I374:O374),(Input!$I$166-Input!$I$200)/A24taxstdlife))</f>
        <v>n/a</v>
      </c>
      <c r="Q374" s="69" t="str">
        <f>IF(A24taxstdlife="n/a","n/a",IF(Q$3&gt;(A24taxstdlife+$E374),(Input!$I$166-Input!$I$200)-SUM($I374:P374),(Input!$I$166-Input!$I$200)/A24taxstdlife))</f>
        <v>n/a</v>
      </c>
      <c r="R374" s="69"/>
      <c r="S374" s="103"/>
      <c r="T374" s="103"/>
      <c r="U374" s="103"/>
      <c r="V374" s="103"/>
      <c r="W374" s="103"/>
      <c r="X374" s="103"/>
      <c r="Y374" s="103"/>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198"/>
      <c r="BJ374" s="198"/>
      <c r="BK374" s="198"/>
      <c r="BL374" s="198"/>
      <c r="BM374" s="198"/>
      <c r="BN374" s="198"/>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2.75" hidden="1" customHeight="1" outlineLevel="2">
      <c r="A375" s="9"/>
      <c r="B375" s="9"/>
      <c r="C375" s="26"/>
      <c r="D375" s="714"/>
      <c r="E375" s="87">
        <v>3</v>
      </c>
      <c r="F375" s="27"/>
      <c r="G375" s="27"/>
      <c r="H375" s="146"/>
      <c r="I375" s="148"/>
      <c r="J375" s="147"/>
      <c r="K375" s="69" t="str">
        <f>IF(A24taxstdlife="n/a","n/a",IF(K$3&gt;(A24taxstdlife+$E375),(Input!$J$166-Input!$J$200)-SUM($J375:J375),(Input!$J$166-Input!$J$200)/A24taxstdlife))</f>
        <v>n/a</v>
      </c>
      <c r="L375" s="69" t="str">
        <f>IF(A24taxstdlife="n/a","n/a",IF(L$3&gt;(A24taxstdlife+$E375),(Input!$J$166-Input!$J$200)-SUM($J375:K375),(Input!$J$166-Input!$J$200)/A24taxstdlife))</f>
        <v>n/a</v>
      </c>
      <c r="M375" s="69" t="str">
        <f>IF(A24taxstdlife="n/a","n/a",IF(M$3&gt;(A24taxstdlife+$E375),(Input!$J$166-Input!$J$200)-SUM($J375:L375),(Input!$J$166-Input!$J$200)/A24taxstdlife))</f>
        <v>n/a</v>
      </c>
      <c r="N375" s="69" t="str">
        <f>IF(A24taxstdlife="n/a","n/a",IF(N$3&gt;(A24taxstdlife+$E375),(Input!$J$166-Input!$J$200)-SUM($J375:M375),(Input!$J$166-Input!$J$200)/A24taxstdlife))</f>
        <v>n/a</v>
      </c>
      <c r="O375" s="69" t="str">
        <f>IF(A24taxstdlife="n/a","n/a",IF(O$3&gt;(A24taxstdlife+$E375),(Input!$J$166-Input!$J$200)-SUM($J375:N375),(Input!$J$166-Input!$J$200)/A24taxstdlife))</f>
        <v>n/a</v>
      </c>
      <c r="P375" s="69" t="str">
        <f>IF(A24taxstdlife="n/a","n/a",IF(P$3&gt;(A24taxstdlife+$E375),(Input!$J$166-Input!$J$200)-SUM($J375:O375),(Input!$J$166-Input!$J$200)/A24taxstdlife))</f>
        <v>n/a</v>
      </c>
      <c r="Q375" s="69" t="str">
        <f>IF(A24taxstdlife="n/a","n/a",IF(Q$3&gt;(A24taxstdlife+$E375),(Input!$J$166-Input!$J$200)-SUM($J375:P375),(Input!$J$166-Input!$J$200)/A24taxstdlife))</f>
        <v>n/a</v>
      </c>
      <c r="R375" s="69"/>
      <c r="S375" s="103"/>
      <c r="T375" s="103"/>
      <c r="U375" s="103"/>
      <c r="V375" s="103"/>
      <c r="W375" s="103"/>
      <c r="X375" s="103"/>
      <c r="Y375" s="103"/>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9"/>
      <c r="BJ375" s="198"/>
      <c r="BK375" s="198"/>
      <c r="BL375" s="198"/>
      <c r="BM375" s="198"/>
      <c r="BN375" s="198"/>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2.75" hidden="1" customHeight="1" outlineLevel="2">
      <c r="A376" s="9"/>
      <c r="B376" s="9"/>
      <c r="C376" s="26"/>
      <c r="D376" s="714"/>
      <c r="E376" s="87">
        <v>4</v>
      </c>
      <c r="F376" s="27"/>
      <c r="G376" s="27"/>
      <c r="H376" s="146"/>
      <c r="I376" s="148"/>
      <c r="J376" s="148"/>
      <c r="K376" s="147"/>
      <c r="L376" s="69" t="str">
        <f>IF(A24taxstdlife="n/a","n/a",IF(L$3&gt;(A24taxstdlife+$E376),(Input!$K$166-Input!$K$200)-SUM($K376:K376),(Input!$K$166-Input!$K$200)/A24taxstdlife))</f>
        <v>n/a</v>
      </c>
      <c r="M376" s="69" t="str">
        <f>IF(A24taxstdlife="n/a","n/a",IF(M$3&gt;(A24taxstdlife+$E376),(Input!$K$166-Input!$K$200)-SUM($K376:L376),(Input!$K$166-Input!$K$200)/A24taxstdlife))</f>
        <v>n/a</v>
      </c>
      <c r="N376" s="69" t="str">
        <f>IF(A24taxstdlife="n/a","n/a",IF(N$3&gt;(A24taxstdlife+$E376),(Input!$K$166-Input!$K$200)-SUM($K376:M376),(Input!$K$166-Input!$K$200)/A24taxstdlife))</f>
        <v>n/a</v>
      </c>
      <c r="O376" s="69" t="str">
        <f>IF(A24taxstdlife="n/a","n/a",IF(O$3&gt;(A24taxstdlife+$E376),(Input!$K$166-Input!$K$200)-SUM($K376:N376),(Input!$K$166-Input!$K$200)/A24taxstdlife))</f>
        <v>n/a</v>
      </c>
      <c r="P376" s="69" t="str">
        <f>IF(A24taxstdlife="n/a","n/a",IF(P$3&gt;(A24taxstdlife+$E376),(Input!$K$166-Input!$K$200)-SUM($K376:O376),(Input!$K$166-Input!$K$200)/A24taxstdlife))</f>
        <v>n/a</v>
      </c>
      <c r="Q376" s="69" t="str">
        <f>IF(A24taxstdlife="n/a","n/a",IF(Q$3&gt;(A24taxstdlife+$E376),(Input!$K$166-Input!$K$200)-SUM($K376:P376),(Input!$K$166-Input!$K$200)/A24taxstdlife))</f>
        <v>n/a</v>
      </c>
      <c r="R376" s="69"/>
      <c r="S376" s="103"/>
      <c r="T376" s="103"/>
      <c r="U376" s="103"/>
      <c r="V376" s="103"/>
      <c r="W376" s="103"/>
      <c r="X376" s="103"/>
      <c r="Y376" s="103"/>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198"/>
      <c r="BJ376" s="198"/>
      <c r="BK376" s="198"/>
      <c r="BL376" s="198"/>
      <c r="BM376" s="198"/>
      <c r="BN376" s="198"/>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2.75" hidden="1" customHeight="1" outlineLevel="2">
      <c r="A377" s="9"/>
      <c r="B377" s="9"/>
      <c r="C377" s="26"/>
      <c r="D377" s="714"/>
      <c r="E377" s="87">
        <v>5</v>
      </c>
      <c r="F377" s="27"/>
      <c r="G377" s="27"/>
      <c r="H377" s="146"/>
      <c r="I377" s="148"/>
      <c r="J377" s="148"/>
      <c r="K377" s="148"/>
      <c r="L377" s="147"/>
      <c r="M377" s="69" t="str">
        <f>IF(A24taxstdlife="n/a","n/a",IF(M$3&gt;(A24taxstdlife+$E377),(Input!$L$166-Input!$L$200)-SUM($L377:L377),(Input!$L$166-Input!$L$200)/A24taxstdlife))</f>
        <v>n/a</v>
      </c>
      <c r="N377" s="69" t="str">
        <f>IF(A24taxstdlife="n/a","n/a",IF(N$3&gt;(A24taxstdlife+$E377),(Input!$L$166-Input!$L$200)-SUM($L377:M377),(Input!$L$166-Input!$L$200)/A24taxstdlife))</f>
        <v>n/a</v>
      </c>
      <c r="O377" s="69" t="str">
        <f>IF(A24taxstdlife="n/a","n/a",IF(O$3&gt;(A24taxstdlife+$E377),(Input!$L$166-Input!$L$200)-SUM($L377:N377),(Input!$L$166-Input!$L$200)/A24taxstdlife))</f>
        <v>n/a</v>
      </c>
      <c r="P377" s="69" t="str">
        <f>IF(A24taxstdlife="n/a","n/a",IF(P$3&gt;(A24taxstdlife+$E377),(Input!$L$166-Input!$L$200)-SUM($L377:O377),(Input!$L$166-Input!$L$200)/A24taxstdlife))</f>
        <v>n/a</v>
      </c>
      <c r="Q377" s="69" t="str">
        <f>IF(A24taxstdlife="n/a","n/a",IF(Q$3&gt;(A24taxstdlife+$E377),(Input!$L$166-Input!$L$200)-SUM($L377:P377),(Input!$L$166-Input!$L$200)/A24taxstdlife))</f>
        <v>n/a</v>
      </c>
      <c r="R377" s="69"/>
      <c r="S377" s="103"/>
      <c r="T377" s="103"/>
      <c r="U377" s="103"/>
      <c r="V377" s="103"/>
      <c r="W377" s="103"/>
      <c r="X377" s="103"/>
      <c r="Y377" s="103"/>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198"/>
      <c r="BJ377" s="198"/>
      <c r="BK377" s="198"/>
      <c r="BL377" s="198"/>
      <c r="BM377" s="198"/>
      <c r="BN377" s="198"/>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2.75" hidden="1" customHeight="1" outlineLevel="2">
      <c r="A378" s="9"/>
      <c r="B378" s="9"/>
      <c r="C378" s="26"/>
      <c r="D378" s="714"/>
      <c r="E378" s="87">
        <v>6</v>
      </c>
      <c r="F378" s="27"/>
      <c r="G378" s="27"/>
      <c r="H378" s="146"/>
      <c r="I378" s="148"/>
      <c r="J378" s="148"/>
      <c r="K378" s="148"/>
      <c r="L378" s="148"/>
      <c r="M378" s="147"/>
      <c r="N378" s="69" t="str">
        <f>IF(A24taxstdlife="n/a","n/a",IF(N$3&gt;(A24taxstdlife+$E378),(Input!$M$166-Input!$M$200)-SUM($M378:M378),(Input!$M$166-Input!$M$200)/A24taxstdlife))</f>
        <v>n/a</v>
      </c>
      <c r="O378" s="69" t="str">
        <f>IF(A24taxstdlife="n/a","n/a",IF(O$3&gt;(A24taxstdlife+$E378),(Input!$M$166-Input!$M$200)-SUM($M378:N378),(Input!$M$166-Input!$M$200)/A24taxstdlife))</f>
        <v>n/a</v>
      </c>
      <c r="P378" s="69" t="str">
        <f>IF(A24taxstdlife="n/a","n/a",IF(P$3&gt;(A24taxstdlife+$E378),(Input!$M$166-Input!$M$200)-SUM($M378:O378),(Input!$M$166-Input!$M$200)/A24taxstdlife))</f>
        <v>n/a</v>
      </c>
      <c r="Q378" s="69" t="str">
        <f>IF(A24taxstdlife="n/a","n/a",IF(Q$3&gt;(A24taxstdlife+$E378),(Input!$M$166-Input!$M$200)-SUM($M378:P378),(Input!$M$166-Input!$M$200)/A24taxstdlife))</f>
        <v>n/a</v>
      </c>
      <c r="R378" s="69"/>
      <c r="S378" s="103"/>
      <c r="T378" s="103"/>
      <c r="U378" s="103"/>
      <c r="V378" s="103"/>
      <c r="W378" s="103"/>
      <c r="X378" s="103"/>
      <c r="Y378" s="103"/>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198"/>
      <c r="BJ378" s="198"/>
      <c r="BK378" s="198"/>
      <c r="BL378" s="198"/>
      <c r="BM378" s="198"/>
      <c r="BN378" s="19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2.75" hidden="1" customHeight="1" outlineLevel="2">
      <c r="A379" s="9"/>
      <c r="B379" s="9"/>
      <c r="C379" s="26"/>
      <c r="D379" s="714"/>
      <c r="E379" s="87">
        <v>7</v>
      </c>
      <c r="F379" s="27"/>
      <c r="G379" s="27"/>
      <c r="H379" s="146"/>
      <c r="I379" s="148"/>
      <c r="J379" s="148"/>
      <c r="K379" s="148"/>
      <c r="L379" s="148"/>
      <c r="M379" s="148"/>
      <c r="N379" s="147"/>
      <c r="O379" s="69" t="str">
        <f>IF(A24taxstdlife="n/a","n/a",IF(O$3&gt;(A24taxstdlife+$E379),(Input!$N$166-Input!$N$200)-SUM($N379:N379),(Input!$N$166-Input!$N$200)/A24taxstdlife))</f>
        <v>n/a</v>
      </c>
      <c r="P379" s="69" t="str">
        <f>IF(A24taxstdlife="n/a","n/a",IF(P$3&gt;(A24taxstdlife+$E379),(Input!$N$166-Input!$N$200)-SUM($N379:O379),(Input!$N$166-Input!$N$200)/A24taxstdlife))</f>
        <v>n/a</v>
      </c>
      <c r="Q379" s="69" t="str">
        <f>IF(A24taxstdlife="n/a","n/a",IF(Q$3&gt;(A24taxstdlife+$E379),(Input!$N$166-Input!$N$200)-SUM($N379:P379),(Input!$N$166-Input!$N$200)/A24taxstdlife))</f>
        <v>n/a</v>
      </c>
      <c r="R379" s="69"/>
      <c r="S379" s="103"/>
      <c r="T379" s="103"/>
      <c r="U379" s="103"/>
      <c r="V379" s="103"/>
      <c r="W379" s="103"/>
      <c r="X379" s="103"/>
      <c r="Y379" s="103"/>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198"/>
      <c r="BJ379" s="198"/>
      <c r="BK379" s="198"/>
      <c r="BL379" s="198"/>
      <c r="BM379" s="198"/>
      <c r="BN379" s="198"/>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2.75" hidden="1" customHeight="1" outlineLevel="2">
      <c r="A380" s="9"/>
      <c r="B380" s="9"/>
      <c r="C380" s="26"/>
      <c r="D380" s="714"/>
      <c r="E380" s="87">
        <v>8</v>
      </c>
      <c r="F380" s="27"/>
      <c r="G380" s="27"/>
      <c r="H380" s="146"/>
      <c r="I380" s="148"/>
      <c r="J380" s="148"/>
      <c r="K380" s="148"/>
      <c r="L380" s="148"/>
      <c r="M380" s="148"/>
      <c r="N380" s="148"/>
      <c r="O380" s="147"/>
      <c r="P380" s="69" t="str">
        <f>IF(A24taxstdlife="n/a","n/a",IF(P$3&gt;(A24taxstdlife+$E380),(Input!$O$166-Input!$O$200)-SUM($O380:O380),(Input!$O$166-Input!$O$200)/A24taxstdlife))</f>
        <v>n/a</v>
      </c>
      <c r="Q380" s="69" t="str">
        <f>IF(A24taxstdlife="n/a","n/a",IF(Q$3&gt;(A24taxstdlife+$E380),(Input!$O$166-Input!$O$200)-SUM($O380:P380),(Input!$O$166-Input!$O$200)/A24taxstdlife))</f>
        <v>n/a</v>
      </c>
      <c r="R380" s="69"/>
      <c r="S380" s="103"/>
      <c r="T380" s="103"/>
      <c r="U380" s="103"/>
      <c r="V380" s="103"/>
      <c r="W380" s="103"/>
      <c r="X380" s="103"/>
      <c r="Y380" s="103"/>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198"/>
      <c r="BJ380" s="198"/>
      <c r="BK380" s="198"/>
      <c r="BL380" s="198"/>
      <c r="BM380" s="198"/>
      <c r="BN380" s="198"/>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2.75" hidden="1" customHeight="1" outlineLevel="2">
      <c r="A381" s="9"/>
      <c r="B381" s="9"/>
      <c r="C381" s="26"/>
      <c r="D381" s="714"/>
      <c r="E381" s="87">
        <v>9</v>
      </c>
      <c r="F381" s="27"/>
      <c r="G381" s="27"/>
      <c r="H381" s="146"/>
      <c r="I381" s="148"/>
      <c r="J381" s="148"/>
      <c r="K381" s="148"/>
      <c r="L381" s="148"/>
      <c r="M381" s="148"/>
      <c r="N381" s="148"/>
      <c r="O381" s="148"/>
      <c r="P381" s="147"/>
      <c r="Q381" s="69" t="str">
        <f>IF(A24taxstdlife="n/a","n/a",IF(Q$3&gt;(A24taxstdlife+$E381),(Input!$P$166-Input!$P$200)-SUM($P381:P381),(Input!$P$166-Input!$P$200)/A24taxstdlife))</f>
        <v>n/a</v>
      </c>
      <c r="R381" s="69"/>
      <c r="S381" s="103"/>
      <c r="T381" s="103"/>
      <c r="U381" s="103"/>
      <c r="V381" s="103"/>
      <c r="W381" s="103"/>
      <c r="X381" s="103"/>
      <c r="Y381" s="103"/>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198"/>
      <c r="BJ381" s="198"/>
      <c r="BK381" s="198"/>
      <c r="BL381" s="198"/>
      <c r="BM381" s="198"/>
      <c r="BN381" s="198"/>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2.75" hidden="1" customHeight="1" outlineLevel="2">
      <c r="A382" s="9"/>
      <c r="B382" s="9"/>
      <c r="C382" s="26"/>
      <c r="D382" s="714"/>
      <c r="E382" s="88">
        <v>10</v>
      </c>
      <c r="F382" s="27"/>
      <c r="G382" s="27"/>
      <c r="H382" s="146"/>
      <c r="I382" s="148"/>
      <c r="J382" s="148"/>
      <c r="K382" s="148"/>
      <c r="L382" s="148"/>
      <c r="M382" s="148"/>
      <c r="N382" s="148"/>
      <c r="O382" s="148"/>
      <c r="P382" s="148"/>
      <c r="Q382" s="147"/>
      <c r="R382" s="69"/>
      <c r="S382" s="103"/>
      <c r="T382" s="103"/>
      <c r="U382" s="103"/>
      <c r="V382" s="103"/>
      <c r="W382" s="103"/>
      <c r="X382" s="103"/>
      <c r="Y382" s="103"/>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198"/>
      <c r="BJ382" s="198"/>
      <c r="BK382" s="198"/>
      <c r="BL382" s="198"/>
      <c r="BM382" s="198"/>
      <c r="BN382" s="198"/>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idden="1" outlineLevel="1" collapsed="1">
      <c r="A383" s="9"/>
      <c r="B383" s="9"/>
      <c r="C383" s="271">
        <f>Asset24</f>
        <v>0</v>
      </c>
      <c r="D383" s="9"/>
      <c r="E383" s="9"/>
      <c r="F383" s="23"/>
      <c r="G383" s="23"/>
      <c r="H383" s="297">
        <f>-SUM(H371:H382)</f>
        <v>0</v>
      </c>
      <c r="I383" s="161">
        <f>-SUM(I371:I382)</f>
        <v>0</v>
      </c>
      <c r="J383" s="161">
        <f>-SUM(J371:J382)</f>
        <v>0</v>
      </c>
      <c r="K383" s="161">
        <f>-SUM(K371:K382)</f>
        <v>0</v>
      </c>
      <c r="L383" s="161">
        <f>-SUM(L371:L382)</f>
        <v>0</v>
      </c>
      <c r="M383" s="161">
        <f>IF(COUNT($H383:L383)&gt;=Input!$Y$7,0, -SUM(M371:M382))</f>
        <v>0</v>
      </c>
      <c r="N383" s="161">
        <f>IF(COUNT($H383:M383)&gt;=Input!$Y$7,0, -SUM(N371:N382))</f>
        <v>0</v>
      </c>
      <c r="O383" s="161">
        <f>IF(COUNT($H383:N383)&gt;=Input!$Y$7,0, -SUM(O371:O382))</f>
        <v>0</v>
      </c>
      <c r="P383" s="161">
        <f>IF(COUNT($H383:O383)&gt;=Input!$Y$7,0, -SUM(P371:P382))</f>
        <v>0</v>
      </c>
      <c r="Q383" s="161">
        <f>IF(COUNT($H383:P383)&gt;=Input!$Y$7,0, -SUM(Q371:Q382))</f>
        <v>0</v>
      </c>
      <c r="R383" s="161"/>
      <c r="S383" s="102"/>
      <c r="T383" s="102"/>
      <c r="U383" s="102"/>
      <c r="V383" s="102"/>
      <c r="W383" s="102"/>
      <c r="X383" s="102"/>
      <c r="Y383" s="102"/>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198"/>
      <c r="BJ383" s="198"/>
      <c r="BK383" s="198"/>
      <c r="BL383" s="198"/>
      <c r="BM383" s="198"/>
      <c r="BN383" s="198"/>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2.75" hidden="1" customHeight="1" outlineLevel="2">
      <c r="A384" s="9"/>
      <c r="B384" s="272">
        <f>Asset25</f>
        <v>0</v>
      </c>
      <c r="C384" s="31"/>
      <c r="D384" s="32" t="s">
        <v>66</v>
      </c>
      <c r="E384" s="31"/>
      <c r="F384" s="300"/>
      <c r="G384" s="300"/>
      <c r="H384" s="68" t="str">
        <f>IF(H$3&gt;A25taxremlife,A25taxvalue-SUM($F384:F384),IF(A25taxremlife="N/A","n/a",A25taxvalue/A25taxremlife))</f>
        <v>n/a</v>
      </c>
      <c r="I384" s="68" t="str">
        <f>IF(I$3&gt;A25taxremlife,A25taxvalue-SUM($F384:H384),IF(A25taxremlife="N/A","n/a",A25taxvalue/A25taxremlife))</f>
        <v>n/a</v>
      </c>
      <c r="J384" s="68" t="str">
        <f>IF(J$3&gt;A25taxremlife,A25taxvalue-SUM($F384:I384),IF(A25taxremlife="N/A","n/a",A25taxvalue/A25taxremlife))</f>
        <v>n/a</v>
      </c>
      <c r="K384" s="68" t="str">
        <f>IF(K$3&gt;A25taxremlife,A25taxvalue-SUM($F384:J384),IF(A25taxremlife="N/A","n/a",A25taxvalue/A25taxremlife))</f>
        <v>n/a</v>
      </c>
      <c r="L384" s="68" t="str">
        <f>IF(L$3&gt;A25taxremlife,A25taxvalue-SUM($F384:K384),IF(A25taxremlife="N/A","n/a",A25taxvalue/A25taxremlife))</f>
        <v>n/a</v>
      </c>
      <c r="M384" s="68" t="str">
        <f>IF(M$3&gt;A25taxremlife,A25taxvalue-SUM($F384:L384),IF(A25taxremlife="N/A","n/a",A25taxvalue/A25taxremlife))</f>
        <v>n/a</v>
      </c>
      <c r="N384" s="68" t="str">
        <f>IF(N$3&gt;A25taxremlife,A25taxvalue-SUM($F384:M384),IF(A25taxremlife="N/A","n/a",A25taxvalue/A25taxremlife))</f>
        <v>n/a</v>
      </c>
      <c r="O384" s="68" t="str">
        <f>IF(O$3&gt;A25taxremlife,A25taxvalue-SUM($F384:N384),IF(A25taxremlife="N/A","n/a",A25taxvalue/A25taxremlife))</f>
        <v>n/a</v>
      </c>
      <c r="P384" s="68" t="str">
        <f>IF(P$3&gt;A25taxremlife,A25taxvalue-SUM($F384:O384),IF(A25taxremlife="N/A","n/a",A25taxvalue/A25taxremlife))</f>
        <v>n/a</v>
      </c>
      <c r="Q384" s="68" t="str">
        <f>IF(Q$3&gt;A25taxremlife,A25taxvalue-SUM($F384:P384),IF(A25taxremlife="N/A","n/a",A25taxvalue/A25taxremlife))</f>
        <v>n/a</v>
      </c>
      <c r="R384" s="68"/>
      <c r="S384" s="103"/>
      <c r="T384" s="103"/>
      <c r="U384" s="103"/>
      <c r="V384" s="103"/>
      <c r="W384" s="103"/>
      <c r="X384" s="103"/>
      <c r="Y384" s="103"/>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198"/>
      <c r="BJ384" s="198"/>
      <c r="BK384" s="198"/>
      <c r="BL384" s="198"/>
      <c r="BM384" s="198"/>
      <c r="BN384" s="198"/>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2.75" hidden="1" customHeight="1" outlineLevel="2">
      <c r="A385" s="9"/>
      <c r="B385" s="9"/>
      <c r="C385" s="26"/>
      <c r="D385" s="713" t="s">
        <v>82</v>
      </c>
      <c r="E385" s="87"/>
      <c r="F385" s="27"/>
      <c r="G385" s="27"/>
      <c r="H385" s="103"/>
      <c r="I385" s="69"/>
      <c r="J385" s="69"/>
      <c r="K385" s="69"/>
      <c r="L385" s="69"/>
      <c r="M385" s="69"/>
      <c r="N385" s="69"/>
      <c r="O385" s="69"/>
      <c r="P385" s="69"/>
      <c r="Q385" s="69"/>
      <c r="R385" s="69"/>
      <c r="S385" s="103"/>
      <c r="T385" s="103"/>
      <c r="U385" s="103"/>
      <c r="V385" s="103"/>
      <c r="W385" s="103"/>
      <c r="X385" s="103"/>
      <c r="Y385" s="103"/>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198"/>
      <c r="BJ385" s="198"/>
      <c r="BK385" s="198"/>
      <c r="BL385" s="198"/>
      <c r="BM385" s="198"/>
      <c r="BN385" s="198"/>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2.75" hidden="1" customHeight="1" outlineLevel="2">
      <c r="A386" s="9"/>
      <c r="B386" s="9"/>
      <c r="C386" s="26"/>
      <c r="D386" s="714"/>
      <c r="E386" s="87">
        <v>1</v>
      </c>
      <c r="F386" s="27"/>
      <c r="G386" s="27"/>
      <c r="H386" s="145"/>
      <c r="I386" s="69" t="str">
        <f>IF(A25taxstdlife="n/a","n/a",IF(I$3&gt;(A25taxstdlife+$E386),(Input!$H$167-Input!$H$201)-SUM($H386:H386),(Input!$H$167-Input!$H$201)/A25taxstdlife))</f>
        <v>n/a</v>
      </c>
      <c r="J386" s="69" t="str">
        <f>IF(A25taxstdlife="n/a","n/a",IF(J$3&gt;(A25taxstdlife+$E386),(Input!$H$167-Input!$H$201)-SUM($H386:I386),(Input!$H$167-Input!$H$201)/A25taxstdlife))</f>
        <v>n/a</v>
      </c>
      <c r="K386" s="69" t="str">
        <f>IF(A25taxstdlife="n/a","n/a",IF(K$3&gt;(A25taxstdlife+$E386),(Input!$H$167-Input!$H$201)-SUM($H386:J386),(Input!$H$167-Input!$H$201)/A25taxstdlife))</f>
        <v>n/a</v>
      </c>
      <c r="L386" s="69" t="str">
        <f>IF(A25taxstdlife="n/a","n/a",IF(L$3&gt;(A25taxstdlife+$E386),(Input!$H$167-Input!$H$201)-SUM($H386:K386),(Input!$H$167-Input!$H$201)/A25taxstdlife))</f>
        <v>n/a</v>
      </c>
      <c r="M386" s="69" t="str">
        <f>IF(A25taxstdlife="n/a","n/a",IF(M$3&gt;(A25taxstdlife+$E386),(Input!$H$167-Input!$H$201)-SUM($H386:L386),(Input!$H$167-Input!$H$201)/A25taxstdlife))</f>
        <v>n/a</v>
      </c>
      <c r="N386" s="69" t="str">
        <f>IF(A25taxstdlife="n/a","n/a",IF(N$3&gt;(A25taxstdlife+$E386),(Input!$H$167-Input!$H$201)-SUM($H386:M386),(Input!$H$167-Input!$H$201)/A25taxstdlife))</f>
        <v>n/a</v>
      </c>
      <c r="O386" s="69" t="str">
        <f>IF(A25taxstdlife="n/a","n/a",IF(O$3&gt;(A25taxstdlife+$E386),(Input!$H$167-Input!$H$201)-SUM($H386:N386),(Input!$H$167-Input!$H$201)/A25taxstdlife))</f>
        <v>n/a</v>
      </c>
      <c r="P386" s="69" t="str">
        <f>IF(A25taxstdlife="n/a","n/a",IF(P$3&gt;(A25taxstdlife+$E386),(Input!$H$167-Input!$H$201)-SUM($H386:O386),(Input!$H$167-Input!$H$201)/A25taxstdlife))</f>
        <v>n/a</v>
      </c>
      <c r="Q386" s="69" t="str">
        <f>IF(A25taxstdlife="n/a","n/a",IF(Q$3&gt;(A25taxstdlife+$E386),(Input!$H$167-Input!$H$201)-SUM($H386:P386),(Input!$H$167-Input!$H$201)/A25taxstdlife))</f>
        <v>n/a</v>
      </c>
      <c r="R386" s="69"/>
      <c r="S386" s="103"/>
      <c r="T386" s="103"/>
      <c r="U386" s="103"/>
      <c r="V386" s="103"/>
      <c r="W386" s="103"/>
      <c r="X386" s="103"/>
      <c r="Y386" s="103"/>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198"/>
      <c r="BJ386" s="198"/>
      <c r="BK386" s="198"/>
      <c r="BL386" s="198"/>
      <c r="BM386" s="198"/>
      <c r="BN386" s="198"/>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2.75" hidden="1" customHeight="1" outlineLevel="2">
      <c r="A387" s="9"/>
      <c r="B387" s="9"/>
      <c r="C387" s="26"/>
      <c r="D387" s="714"/>
      <c r="E387" s="87">
        <v>2</v>
      </c>
      <c r="F387" s="27"/>
      <c r="G387" s="27"/>
      <c r="H387" s="146"/>
      <c r="I387" s="147"/>
      <c r="J387" s="69" t="str">
        <f>IF(A25taxstdlife="n/a","n/a",IF(J$3&gt;(A25taxstdlife+$E387),(Input!$I$167-Input!$I$201)-SUM($I387:I387),(Input!$I$167-Input!$I$201)/A25taxstdlife))</f>
        <v>n/a</v>
      </c>
      <c r="K387" s="69" t="str">
        <f>IF(A25taxstdlife="n/a","n/a",IF(K$3&gt;(A25taxstdlife+$E387),(Input!$I$167-Input!$I$201)-SUM($I387:J387),(Input!$I$167-Input!$I$201)/A25taxstdlife))</f>
        <v>n/a</v>
      </c>
      <c r="L387" s="69" t="str">
        <f>IF(A25taxstdlife="n/a","n/a",IF(L$3&gt;(A25taxstdlife+$E387),(Input!$I$167-Input!$I$201)-SUM($I387:K387),(Input!$I$167-Input!$I$201)/A25taxstdlife))</f>
        <v>n/a</v>
      </c>
      <c r="M387" s="69" t="str">
        <f>IF(A25taxstdlife="n/a","n/a",IF(M$3&gt;(A25taxstdlife+$E387),(Input!$I$167-Input!$I$201)-SUM($I387:L387),(Input!$I$167-Input!$I$201)/A25taxstdlife))</f>
        <v>n/a</v>
      </c>
      <c r="N387" s="69" t="str">
        <f>IF(A25taxstdlife="n/a","n/a",IF(N$3&gt;(A25taxstdlife+$E387),(Input!$I$167-Input!$I$201)-SUM($I387:M387),(Input!$I$167-Input!$I$201)/A25taxstdlife))</f>
        <v>n/a</v>
      </c>
      <c r="O387" s="69" t="str">
        <f>IF(A25taxstdlife="n/a","n/a",IF(O$3&gt;(A25taxstdlife+$E387),(Input!$I$167-Input!$I$201)-SUM($I387:N387),(Input!$I$167-Input!$I$201)/A25taxstdlife))</f>
        <v>n/a</v>
      </c>
      <c r="P387" s="69" t="str">
        <f>IF(A25taxstdlife="n/a","n/a",IF(P$3&gt;(A25taxstdlife+$E387),(Input!$I$167-Input!$I$201)-SUM($I387:O387),(Input!$I$167-Input!$I$201)/A25taxstdlife))</f>
        <v>n/a</v>
      </c>
      <c r="Q387" s="69" t="str">
        <f>IF(A25taxstdlife="n/a","n/a",IF(Q$3&gt;(A25taxstdlife+$E387),(Input!$I$167-Input!$I$201)-SUM($I387:P387),(Input!$I$167-Input!$I$201)/A25taxstdlife))</f>
        <v>n/a</v>
      </c>
      <c r="R387" s="69"/>
      <c r="S387" s="103"/>
      <c r="T387" s="103"/>
      <c r="U387" s="103"/>
      <c r="V387" s="103"/>
      <c r="W387" s="103"/>
      <c r="X387" s="103"/>
      <c r="Y387" s="103"/>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198"/>
      <c r="BJ387" s="198"/>
      <c r="BK387" s="198"/>
      <c r="BL387" s="198"/>
      <c r="BM387" s="198"/>
      <c r="BN387" s="198"/>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2.75" hidden="1" customHeight="1" outlineLevel="2">
      <c r="A388" s="9"/>
      <c r="B388" s="9"/>
      <c r="C388" s="26"/>
      <c r="D388" s="714"/>
      <c r="E388" s="87">
        <v>3</v>
      </c>
      <c r="F388" s="27"/>
      <c r="G388" s="27"/>
      <c r="H388" s="146"/>
      <c r="I388" s="148"/>
      <c r="J388" s="147"/>
      <c r="K388" s="69" t="str">
        <f>IF(A25taxstdlife="n/a","n/a",IF(K$3&gt;(A25taxstdlife+$E388),(Input!$J$167-Input!$J$201)-SUM($J388:J388),(Input!$J$167-Input!$J$201)/A25taxstdlife))</f>
        <v>n/a</v>
      </c>
      <c r="L388" s="69" t="str">
        <f>IF(A25taxstdlife="n/a","n/a",IF(L$3&gt;(A25taxstdlife+$E388),(Input!$J$167-Input!$J$201)-SUM($J388:K388),(Input!$J$167-Input!$J$201)/A25taxstdlife))</f>
        <v>n/a</v>
      </c>
      <c r="M388" s="69" t="str">
        <f>IF(A25taxstdlife="n/a","n/a",IF(M$3&gt;(A25taxstdlife+$E388),(Input!$J$167-Input!$J$201)-SUM($J388:L388),(Input!$J$167-Input!$J$201)/A25taxstdlife))</f>
        <v>n/a</v>
      </c>
      <c r="N388" s="69" t="str">
        <f>IF(A25taxstdlife="n/a","n/a",IF(N$3&gt;(A25taxstdlife+$E388),(Input!$J$167-Input!$J$201)-SUM($J388:M388),(Input!$J$167-Input!$J$201)/A25taxstdlife))</f>
        <v>n/a</v>
      </c>
      <c r="O388" s="69" t="str">
        <f>IF(A25taxstdlife="n/a","n/a",IF(O$3&gt;(A25taxstdlife+$E388),(Input!$J$167-Input!$J$201)-SUM($J388:N388),(Input!$J$167-Input!$J$201)/A25taxstdlife))</f>
        <v>n/a</v>
      </c>
      <c r="P388" s="69" t="str">
        <f>IF(A25taxstdlife="n/a","n/a",IF(P$3&gt;(A25taxstdlife+$E388),(Input!$J$167-Input!$J$201)-SUM($J388:O388),(Input!$J$167-Input!$J$201)/A25taxstdlife))</f>
        <v>n/a</v>
      </c>
      <c r="Q388" s="69" t="str">
        <f>IF(A25taxstdlife="n/a","n/a",IF(Q$3&gt;(A25taxstdlife+$E388),(Input!$J$167-Input!$J$201)-SUM($J388:P388),(Input!$J$167-Input!$J$201)/A25taxstdlife))</f>
        <v>n/a</v>
      </c>
      <c r="R388" s="69"/>
      <c r="S388" s="103"/>
      <c r="T388" s="103"/>
      <c r="U388" s="103"/>
      <c r="V388" s="103"/>
      <c r="W388" s="103"/>
      <c r="X388" s="103"/>
      <c r="Y388" s="103"/>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9"/>
      <c r="BJ388" s="198"/>
      <c r="BK388" s="198"/>
      <c r="BL388" s="198"/>
      <c r="BM388" s="198"/>
      <c r="BN388" s="19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2.75" hidden="1" customHeight="1" outlineLevel="2">
      <c r="A389" s="9"/>
      <c r="B389" s="9"/>
      <c r="C389" s="26"/>
      <c r="D389" s="714"/>
      <c r="E389" s="87">
        <v>4</v>
      </c>
      <c r="F389" s="27"/>
      <c r="G389" s="27"/>
      <c r="H389" s="146"/>
      <c r="I389" s="148"/>
      <c r="J389" s="148"/>
      <c r="K389" s="147"/>
      <c r="L389" s="69" t="str">
        <f>IF(A25taxstdlife="n/a","n/a",IF(L$3&gt;(A25taxstdlife+$E389),(Input!$K$167-Input!$K$201)-SUM($K389:K389),(Input!$K$167-Input!$K$201)/A25taxstdlife))</f>
        <v>n/a</v>
      </c>
      <c r="M389" s="69" t="str">
        <f>IF(A25taxstdlife="n/a","n/a",IF(M$3&gt;(A25taxstdlife+$E389),(Input!$K$167-Input!$K$201)-SUM($K389:L389),(Input!$K$167-Input!$K$201)/A25taxstdlife))</f>
        <v>n/a</v>
      </c>
      <c r="N389" s="69" t="str">
        <f>IF(A25taxstdlife="n/a","n/a",IF(N$3&gt;(A25taxstdlife+$E389),(Input!$K$167-Input!$K$201)-SUM($K389:M389),(Input!$K$167-Input!$K$201)/A25taxstdlife))</f>
        <v>n/a</v>
      </c>
      <c r="O389" s="69" t="str">
        <f>IF(A25taxstdlife="n/a","n/a",IF(O$3&gt;(A25taxstdlife+$E389),(Input!$K$167-Input!$K$201)-SUM($K389:N389),(Input!$K$167-Input!$K$201)/A25taxstdlife))</f>
        <v>n/a</v>
      </c>
      <c r="P389" s="69" t="str">
        <f>IF(A25taxstdlife="n/a","n/a",IF(P$3&gt;(A25taxstdlife+$E389),(Input!$K$167-Input!$K$201)-SUM($K389:O389),(Input!$K$167-Input!$K$201)/A25taxstdlife))</f>
        <v>n/a</v>
      </c>
      <c r="Q389" s="69" t="str">
        <f>IF(A25taxstdlife="n/a","n/a",IF(Q$3&gt;(A25taxstdlife+$E389),(Input!$K$167-Input!$K$201)-SUM($K389:P389),(Input!$K$167-Input!$K$201)/A25taxstdlife))</f>
        <v>n/a</v>
      </c>
      <c r="R389" s="69"/>
      <c r="S389" s="103"/>
      <c r="T389" s="103"/>
      <c r="U389" s="103"/>
      <c r="V389" s="103"/>
      <c r="W389" s="103"/>
      <c r="X389" s="103"/>
      <c r="Y389" s="103"/>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198"/>
      <c r="BJ389" s="198"/>
      <c r="BK389" s="198"/>
      <c r="BL389" s="198"/>
      <c r="BM389" s="198"/>
      <c r="BN389" s="198"/>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2.75" hidden="1" customHeight="1" outlineLevel="2">
      <c r="A390" s="9"/>
      <c r="B390" s="9"/>
      <c r="C390" s="26"/>
      <c r="D390" s="714"/>
      <c r="E390" s="87">
        <v>5</v>
      </c>
      <c r="F390" s="27"/>
      <c r="G390" s="27"/>
      <c r="H390" s="146"/>
      <c r="I390" s="148"/>
      <c r="J390" s="148"/>
      <c r="K390" s="148"/>
      <c r="L390" s="147"/>
      <c r="M390" s="69" t="str">
        <f>IF(A25taxstdlife="n/a","n/a",IF(M$3&gt;(A25taxstdlife+$E390),(Input!$L$167-Input!$L$201)-SUM($L390:L390),(Input!$L$167-Input!$L$201)/A25taxstdlife))</f>
        <v>n/a</v>
      </c>
      <c r="N390" s="69" t="str">
        <f>IF(A25taxstdlife="n/a","n/a",IF(N$3&gt;(A25taxstdlife+$E390),(Input!$L$167-Input!$L$201)-SUM($L390:M390),(Input!$L$167-Input!$L$201)/A25taxstdlife))</f>
        <v>n/a</v>
      </c>
      <c r="O390" s="69" t="str">
        <f>IF(A25taxstdlife="n/a","n/a",IF(O$3&gt;(A25taxstdlife+$E390),(Input!$L$167-Input!$L$201)-SUM($L390:N390),(Input!$L$167-Input!$L$201)/A25taxstdlife))</f>
        <v>n/a</v>
      </c>
      <c r="P390" s="69" t="str">
        <f>IF(A25taxstdlife="n/a","n/a",IF(P$3&gt;(A25taxstdlife+$E390),(Input!$L$167-Input!$L$201)-SUM($L390:O390),(Input!$L$167-Input!$L$201)/A25taxstdlife))</f>
        <v>n/a</v>
      </c>
      <c r="Q390" s="69" t="str">
        <f>IF(A25taxstdlife="n/a","n/a",IF(Q$3&gt;(A25taxstdlife+$E390),(Input!$L$167-Input!$L$201)-SUM($L390:P390),(Input!$L$167-Input!$L$201)/A25taxstdlife))</f>
        <v>n/a</v>
      </c>
      <c r="R390" s="69"/>
      <c r="S390" s="103"/>
      <c r="T390" s="103"/>
      <c r="U390" s="103"/>
      <c r="V390" s="103"/>
      <c r="W390" s="103"/>
      <c r="X390" s="103"/>
      <c r="Y390" s="103"/>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198"/>
      <c r="BJ390" s="198"/>
      <c r="BK390" s="198"/>
      <c r="BL390" s="198"/>
      <c r="BM390" s="198"/>
      <c r="BN390" s="198"/>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2.75" hidden="1" customHeight="1" outlineLevel="2">
      <c r="A391" s="9"/>
      <c r="B391" s="9"/>
      <c r="C391" s="26"/>
      <c r="D391" s="714"/>
      <c r="E391" s="87">
        <v>6</v>
      </c>
      <c r="F391" s="27"/>
      <c r="G391" s="27"/>
      <c r="H391" s="146"/>
      <c r="I391" s="148"/>
      <c r="J391" s="148"/>
      <c r="K391" s="148"/>
      <c r="L391" s="148"/>
      <c r="M391" s="147"/>
      <c r="N391" s="69" t="str">
        <f>IF(A25taxstdlife="n/a","n/a",IF(N$3&gt;(A25taxstdlife+$E391),(Input!$M$167-Input!$M$201)-SUM($M391:M391),(Input!$M$167-Input!$M$201)/A25taxstdlife))</f>
        <v>n/a</v>
      </c>
      <c r="O391" s="69" t="str">
        <f>IF(A25taxstdlife="n/a","n/a",IF(O$3&gt;(A25taxstdlife+$E391),(Input!$M$167-Input!$M$201)-SUM($M391:N391),(Input!$M$167-Input!$M$201)/A25taxstdlife))</f>
        <v>n/a</v>
      </c>
      <c r="P391" s="69" t="str">
        <f>IF(A25taxstdlife="n/a","n/a",IF(P$3&gt;(A25taxstdlife+$E391),(Input!$M$167-Input!$M$201)-SUM($M391:O391),(Input!$M$167-Input!$M$201)/A25taxstdlife))</f>
        <v>n/a</v>
      </c>
      <c r="Q391" s="69" t="str">
        <f>IF(A25taxstdlife="n/a","n/a",IF(Q$3&gt;(A25taxstdlife+$E391),(Input!$M$167-Input!$M$201)-SUM($M391:P391),(Input!$M$167-Input!$M$201)/A25taxstdlife))</f>
        <v>n/a</v>
      </c>
      <c r="R391" s="69"/>
      <c r="S391" s="103"/>
      <c r="T391" s="103"/>
      <c r="U391" s="103"/>
      <c r="V391" s="103"/>
      <c r="W391" s="103"/>
      <c r="X391" s="103"/>
      <c r="Y391" s="103"/>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198"/>
      <c r="BJ391" s="198"/>
      <c r="BK391" s="198"/>
      <c r="BL391" s="198"/>
      <c r="BM391" s="198"/>
      <c r="BN391" s="198"/>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2.75" hidden="1" customHeight="1" outlineLevel="2">
      <c r="A392" s="9"/>
      <c r="B392" s="9"/>
      <c r="C392" s="26"/>
      <c r="D392" s="714"/>
      <c r="E392" s="87">
        <v>7</v>
      </c>
      <c r="F392" s="27"/>
      <c r="G392" s="27"/>
      <c r="H392" s="146"/>
      <c r="I392" s="148"/>
      <c r="J392" s="148"/>
      <c r="K392" s="148"/>
      <c r="L392" s="148"/>
      <c r="M392" s="148"/>
      <c r="N392" s="147"/>
      <c r="O392" s="69" t="str">
        <f>IF(A25taxstdlife="n/a","n/a",IF(O$3&gt;(A25taxstdlife+$E392),(Input!$N$167-Input!$N$201)-SUM($N392:N392),(Input!$N$167-Input!$N$201)/A25taxstdlife))</f>
        <v>n/a</v>
      </c>
      <c r="P392" s="69" t="str">
        <f>IF(A25taxstdlife="n/a","n/a",IF(P$3&gt;(A25taxstdlife+$E392),(Input!$N$167-Input!$N$201)-SUM($N392:O392),(Input!$N$167-Input!$N$201)/A25taxstdlife))</f>
        <v>n/a</v>
      </c>
      <c r="Q392" s="69" t="str">
        <f>IF(A25taxstdlife="n/a","n/a",IF(Q$3&gt;(A25taxstdlife+$E392),(Input!$N$167-Input!$N$201)-SUM($N392:P392),(Input!$N$167-Input!$N$201)/A25taxstdlife))</f>
        <v>n/a</v>
      </c>
      <c r="R392" s="69"/>
      <c r="S392" s="103"/>
      <c r="T392" s="103"/>
      <c r="U392" s="103"/>
      <c r="V392" s="103"/>
      <c r="W392" s="103"/>
      <c r="X392" s="103"/>
      <c r="Y392" s="103"/>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198"/>
      <c r="BJ392" s="198"/>
      <c r="BK392" s="198"/>
      <c r="BL392" s="198"/>
      <c r="BM392" s="198"/>
      <c r="BN392" s="198"/>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2.75" hidden="1" customHeight="1" outlineLevel="2">
      <c r="A393" s="9"/>
      <c r="B393" s="9"/>
      <c r="C393" s="26"/>
      <c r="D393" s="714"/>
      <c r="E393" s="87">
        <v>8</v>
      </c>
      <c r="F393" s="27"/>
      <c r="G393" s="27"/>
      <c r="H393" s="146"/>
      <c r="I393" s="148"/>
      <c r="J393" s="148"/>
      <c r="K393" s="148"/>
      <c r="L393" s="148"/>
      <c r="M393" s="148"/>
      <c r="N393" s="148"/>
      <c r="O393" s="147"/>
      <c r="P393" s="69" t="str">
        <f>IF(A25taxstdlife="n/a","n/a",IF(P$3&gt;(A25taxstdlife+$E393),(Input!$O$167-Input!$O$201)-SUM($O393:O393),(Input!$O$167-Input!$O$201)/A25taxstdlife))</f>
        <v>n/a</v>
      </c>
      <c r="Q393" s="69" t="str">
        <f>IF(A25taxstdlife="n/a","n/a",IF(Q$3&gt;(A25taxstdlife+$E393),(Input!$O$167-Input!$O$201)-SUM($O393:P393),(Input!$O$167-Input!$O$201)/A25taxstdlife))</f>
        <v>n/a</v>
      </c>
      <c r="R393" s="69"/>
      <c r="S393" s="103"/>
      <c r="T393" s="103"/>
      <c r="U393" s="103"/>
      <c r="V393" s="103"/>
      <c r="W393" s="103"/>
      <c r="X393" s="103"/>
      <c r="Y393" s="103"/>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198"/>
      <c r="BJ393" s="198"/>
      <c r="BK393" s="198"/>
      <c r="BL393" s="198"/>
      <c r="BM393" s="198"/>
      <c r="BN393" s="198"/>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2.75" hidden="1" customHeight="1" outlineLevel="2">
      <c r="A394" s="9"/>
      <c r="B394" s="9"/>
      <c r="C394" s="26"/>
      <c r="D394" s="714"/>
      <c r="E394" s="87">
        <v>9</v>
      </c>
      <c r="F394" s="27"/>
      <c r="G394" s="27"/>
      <c r="H394" s="146"/>
      <c r="I394" s="148"/>
      <c r="J394" s="148"/>
      <c r="K394" s="148"/>
      <c r="L394" s="148"/>
      <c r="M394" s="148"/>
      <c r="N394" s="148"/>
      <c r="O394" s="148"/>
      <c r="P394" s="147"/>
      <c r="Q394" s="69" t="str">
        <f>IF(A25taxstdlife="n/a","n/a",IF(Q$3&gt;(A25taxstdlife+$E394),(Input!$P$167-Input!$P$201)-SUM($P394:P394),(Input!$P$167-Input!$P$201)/A25taxstdlife))</f>
        <v>n/a</v>
      </c>
      <c r="R394" s="69"/>
      <c r="S394" s="103"/>
      <c r="T394" s="103"/>
      <c r="U394" s="103"/>
      <c r="V394" s="103"/>
      <c r="W394" s="103"/>
      <c r="X394" s="103"/>
      <c r="Y394" s="103"/>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198"/>
      <c r="BJ394" s="198"/>
      <c r="BK394" s="198"/>
      <c r="BL394" s="198"/>
      <c r="BM394" s="198"/>
      <c r="BN394" s="198"/>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2.75" hidden="1" customHeight="1" outlineLevel="2">
      <c r="A395" s="9"/>
      <c r="B395" s="9"/>
      <c r="C395" s="26"/>
      <c r="D395" s="714"/>
      <c r="E395" s="88">
        <v>10</v>
      </c>
      <c r="F395" s="27"/>
      <c r="G395" s="27"/>
      <c r="H395" s="146"/>
      <c r="I395" s="148"/>
      <c r="J395" s="148"/>
      <c r="K395" s="148"/>
      <c r="L395" s="148"/>
      <c r="M395" s="148"/>
      <c r="N395" s="148"/>
      <c r="O395" s="148"/>
      <c r="P395" s="148"/>
      <c r="Q395" s="147"/>
      <c r="R395" s="69"/>
      <c r="S395" s="103"/>
      <c r="T395" s="103"/>
      <c r="U395" s="103"/>
      <c r="V395" s="103"/>
      <c r="W395" s="103"/>
      <c r="X395" s="103"/>
      <c r="Y395" s="103"/>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198"/>
      <c r="BJ395" s="198"/>
      <c r="BK395" s="198"/>
      <c r="BL395" s="198"/>
      <c r="BM395" s="198"/>
      <c r="BN395" s="198"/>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idden="1" outlineLevel="1" collapsed="1">
      <c r="A396" s="9"/>
      <c r="B396" s="9"/>
      <c r="C396" s="271">
        <f>Asset25</f>
        <v>0</v>
      </c>
      <c r="D396" s="9"/>
      <c r="E396" s="9"/>
      <c r="F396" s="23"/>
      <c r="G396" s="23"/>
      <c r="H396" s="297">
        <f>-SUM(H384:H395)</f>
        <v>0</v>
      </c>
      <c r="I396" s="161">
        <f>-SUM(I384:I395)</f>
        <v>0</v>
      </c>
      <c r="J396" s="161">
        <f>-SUM(J384:J395)</f>
        <v>0</v>
      </c>
      <c r="K396" s="161">
        <f>-SUM(K384:K395)</f>
        <v>0</v>
      </c>
      <c r="L396" s="161">
        <f>-SUM(L384:L395)</f>
        <v>0</v>
      </c>
      <c r="M396" s="161">
        <f>IF(COUNT($H396:L396)&gt;=Input!$Y$7,0, -SUM(M384:M395))</f>
        <v>0</v>
      </c>
      <c r="N396" s="161">
        <f>IF(COUNT($H396:M396)&gt;=Input!$Y$7,0, -SUM(N384:N395))</f>
        <v>0</v>
      </c>
      <c r="O396" s="161">
        <f>IF(COUNT($H396:N396)&gt;=Input!$Y$7,0, -SUM(O384:O395))</f>
        <v>0</v>
      </c>
      <c r="P396" s="161">
        <f>IF(COUNT($H396:O396)&gt;=Input!$Y$7,0, -SUM(P384:P395))</f>
        <v>0</v>
      </c>
      <c r="Q396" s="161">
        <f>IF(COUNT($H396:P396)&gt;=Input!$Y$7,0, -SUM(Q384:Q395))</f>
        <v>0</v>
      </c>
      <c r="R396" s="161"/>
      <c r="S396" s="102"/>
      <c r="T396" s="102"/>
      <c r="U396" s="102"/>
      <c r="V396" s="102"/>
      <c r="W396" s="102"/>
      <c r="X396" s="102"/>
      <c r="Y396" s="102"/>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198"/>
      <c r="BJ396" s="198"/>
      <c r="BK396" s="198"/>
      <c r="BL396" s="198"/>
      <c r="BM396" s="198"/>
      <c r="BN396" s="198"/>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2.75" hidden="1" customHeight="1" outlineLevel="2">
      <c r="A397" s="9"/>
      <c r="B397" s="272">
        <f>Asset26</f>
        <v>0</v>
      </c>
      <c r="C397" s="31"/>
      <c r="D397" s="32" t="s">
        <v>66</v>
      </c>
      <c r="E397" s="31"/>
      <c r="F397" s="300"/>
      <c r="G397" s="300"/>
      <c r="H397" s="68" t="str">
        <f>IF(H$3&gt;A26taxremlife,A26taxvalue-SUM($F397:F397),IF(A26taxremlife="N/A","n/a",A26taxvalue/A26taxremlife))</f>
        <v>n/a</v>
      </c>
      <c r="I397" s="68" t="str">
        <f>IF(I$3&gt;A26taxremlife,A26taxvalue-SUM($F397:H397),IF(A26taxremlife="N/A","n/a",A26taxvalue/A26taxremlife))</f>
        <v>n/a</v>
      </c>
      <c r="J397" s="68" t="str">
        <f>IF(J$3&gt;A26taxremlife,A26taxvalue-SUM($F397:I397),IF(A26taxremlife="N/A","n/a",A26taxvalue/A26taxremlife))</f>
        <v>n/a</v>
      </c>
      <c r="K397" s="68" t="str">
        <f>IF(K$3&gt;A26taxremlife,A26taxvalue-SUM($F397:J397),IF(A26taxremlife="N/A","n/a",A26taxvalue/A26taxremlife))</f>
        <v>n/a</v>
      </c>
      <c r="L397" s="68" t="str">
        <f>IF(L$3&gt;A26taxremlife,A26taxvalue-SUM($F397:K397),IF(A26taxremlife="N/A","n/a",A26taxvalue/A26taxremlife))</f>
        <v>n/a</v>
      </c>
      <c r="M397" s="68" t="str">
        <f>IF(M$3&gt;A26taxremlife,A26taxvalue-SUM($F397:L397),IF(A26taxremlife="N/A","n/a",A26taxvalue/A26taxremlife))</f>
        <v>n/a</v>
      </c>
      <c r="N397" s="68" t="str">
        <f>IF(N$3&gt;A26taxremlife,A26taxvalue-SUM($F397:M397),IF(A26taxremlife="N/A","n/a",A26taxvalue/A26taxremlife))</f>
        <v>n/a</v>
      </c>
      <c r="O397" s="68" t="str">
        <f>IF(O$3&gt;A26taxremlife,A26taxvalue-SUM($F397:N397),IF(A26taxremlife="N/A","n/a",A26taxvalue/A26taxremlife))</f>
        <v>n/a</v>
      </c>
      <c r="P397" s="68" t="str">
        <f>IF(P$3&gt;A26taxremlife,A26taxvalue-SUM($F397:O397),IF(A26taxremlife="N/A","n/a",A26taxvalue/A26taxremlife))</f>
        <v>n/a</v>
      </c>
      <c r="Q397" s="68" t="str">
        <f>IF(Q$3&gt;A26taxremlife,A26taxvalue-SUM($F397:P397),IF(A26taxremlife="N/A","n/a",A26taxvalue/A26taxremlife))</f>
        <v>n/a</v>
      </c>
      <c r="R397" s="68"/>
      <c r="S397" s="103"/>
      <c r="T397" s="103"/>
      <c r="U397" s="103"/>
      <c r="V397" s="103"/>
      <c r="W397" s="103"/>
      <c r="X397" s="103"/>
      <c r="Y397" s="103"/>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198"/>
      <c r="BJ397" s="198"/>
      <c r="BK397" s="198"/>
      <c r="BL397" s="198"/>
      <c r="BM397" s="198"/>
      <c r="BN397" s="198"/>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2.75" hidden="1" customHeight="1" outlineLevel="2">
      <c r="A398" s="9"/>
      <c r="B398" s="9"/>
      <c r="C398" s="26"/>
      <c r="D398" s="713" t="s">
        <v>82</v>
      </c>
      <c r="E398" s="87"/>
      <c r="F398" s="27"/>
      <c r="G398" s="27"/>
      <c r="H398" s="103"/>
      <c r="I398" s="69"/>
      <c r="J398" s="69"/>
      <c r="K398" s="69"/>
      <c r="L398" s="69"/>
      <c r="M398" s="69"/>
      <c r="N398" s="69"/>
      <c r="O398" s="69"/>
      <c r="P398" s="69"/>
      <c r="Q398" s="69"/>
      <c r="R398" s="69"/>
      <c r="S398" s="103"/>
      <c r="T398" s="103"/>
      <c r="U398" s="103"/>
      <c r="V398" s="103"/>
      <c r="W398" s="103"/>
      <c r="X398" s="103"/>
      <c r="Y398" s="103"/>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198"/>
      <c r="BJ398" s="198"/>
      <c r="BK398" s="198"/>
      <c r="BL398" s="198"/>
      <c r="BM398" s="198"/>
      <c r="BN398" s="1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2.75" hidden="1" customHeight="1" outlineLevel="2">
      <c r="A399" s="9"/>
      <c r="B399" s="9"/>
      <c r="C399" s="26"/>
      <c r="D399" s="714"/>
      <c r="E399" s="87">
        <v>1</v>
      </c>
      <c r="F399" s="27"/>
      <c r="G399" s="27"/>
      <c r="H399" s="145"/>
      <c r="I399" s="69" t="str">
        <f>IF(A26taxstdlife="n/a","n/a",IF(I$3&gt;(A26taxstdlife+$E399),(Input!$H$168-Input!$H$202)-SUM($H399:H399),(Input!$H$168-Input!$H$202)/A26taxstdlife))</f>
        <v>n/a</v>
      </c>
      <c r="J399" s="69" t="str">
        <f>IF(A26taxstdlife="n/a","n/a",IF(J$3&gt;(A26taxstdlife+$E399),(Input!$H$168-Input!$H$202)-SUM($H399:I399),(Input!$H$168-Input!$H$202)/A26taxstdlife))</f>
        <v>n/a</v>
      </c>
      <c r="K399" s="69" t="str">
        <f>IF(A26taxstdlife="n/a","n/a",IF(K$3&gt;(A26taxstdlife+$E399),(Input!$H$168-Input!$H$202)-SUM($H399:J399),(Input!$H$168-Input!$H$202)/A26taxstdlife))</f>
        <v>n/a</v>
      </c>
      <c r="L399" s="69" t="str">
        <f>IF(A26taxstdlife="n/a","n/a",IF(L$3&gt;(A26taxstdlife+$E399),(Input!$H$168-Input!$H$202)-SUM($H399:K399),(Input!$H$168-Input!$H$202)/A26taxstdlife))</f>
        <v>n/a</v>
      </c>
      <c r="M399" s="69" t="str">
        <f>IF(A26taxstdlife="n/a","n/a",IF(M$3&gt;(A26taxstdlife+$E399),(Input!$H$168-Input!$H$202)-SUM($H399:L399),(Input!$H$168-Input!$H$202)/A26taxstdlife))</f>
        <v>n/a</v>
      </c>
      <c r="N399" s="69" t="str">
        <f>IF(A26taxstdlife="n/a","n/a",IF(N$3&gt;(A26taxstdlife+$E399),(Input!$H$168-Input!$H$202)-SUM($H399:M399),(Input!$H$168-Input!$H$202)/A26taxstdlife))</f>
        <v>n/a</v>
      </c>
      <c r="O399" s="69" t="str">
        <f>IF(A26taxstdlife="n/a","n/a",IF(O$3&gt;(A26taxstdlife+$E399),(Input!$H$168-Input!$H$202)-SUM($H399:N399),(Input!$H$168-Input!$H$202)/A26taxstdlife))</f>
        <v>n/a</v>
      </c>
      <c r="P399" s="69" t="str">
        <f>IF(A26taxstdlife="n/a","n/a",IF(P$3&gt;(A26taxstdlife+$E399),(Input!$H$168-Input!$H$202)-SUM($H399:O399),(Input!$H$168-Input!$H$202)/A26taxstdlife))</f>
        <v>n/a</v>
      </c>
      <c r="Q399" s="69" t="str">
        <f>IF(A26taxstdlife="n/a","n/a",IF(Q$3&gt;(A26taxstdlife+$E399),(Input!$H$168-Input!$H$202)-SUM($H399:P399),(Input!$H$168-Input!$H$202)/A26taxstdlife))</f>
        <v>n/a</v>
      </c>
      <c r="R399" s="69"/>
      <c r="S399" s="103"/>
      <c r="T399" s="103"/>
      <c r="U399" s="103"/>
      <c r="V399" s="103"/>
      <c r="W399" s="103"/>
      <c r="X399" s="103"/>
      <c r="Y399" s="103"/>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198"/>
      <c r="BJ399" s="198"/>
      <c r="BK399" s="198"/>
      <c r="BL399" s="198"/>
      <c r="BM399" s="198"/>
      <c r="BN399" s="198"/>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2.75" hidden="1" customHeight="1" outlineLevel="2">
      <c r="A400" s="9"/>
      <c r="B400" s="9"/>
      <c r="C400" s="26"/>
      <c r="D400" s="714"/>
      <c r="E400" s="87">
        <v>2</v>
      </c>
      <c r="F400" s="27"/>
      <c r="G400" s="27"/>
      <c r="H400" s="146"/>
      <c r="I400" s="147"/>
      <c r="J400" s="69" t="str">
        <f>IF(A26taxstdlife="n/a","n/a",IF(J$3&gt;(A26taxstdlife+$E400),(Input!$I$168-Input!$I$202)-SUM($I400:I400),(Input!$I$168-Input!$I$202)/A26taxstdlife))</f>
        <v>n/a</v>
      </c>
      <c r="K400" s="69" t="str">
        <f>IF(A26taxstdlife="n/a","n/a",IF(K$3&gt;(A26taxstdlife+$E400),(Input!$I$168-Input!$I$202)-SUM($I400:J400),(Input!$I$168-Input!$I$202)/A26taxstdlife))</f>
        <v>n/a</v>
      </c>
      <c r="L400" s="69" t="str">
        <f>IF(A26taxstdlife="n/a","n/a",IF(L$3&gt;(A26taxstdlife+$E400),(Input!$I$168-Input!$I$202)-SUM($I400:K400),(Input!$I$168-Input!$I$202)/A26taxstdlife))</f>
        <v>n/a</v>
      </c>
      <c r="M400" s="69" t="str">
        <f>IF(A26taxstdlife="n/a","n/a",IF(M$3&gt;(A26taxstdlife+$E400),(Input!$I$168-Input!$I$202)-SUM($I400:L400),(Input!$I$168-Input!$I$202)/A26taxstdlife))</f>
        <v>n/a</v>
      </c>
      <c r="N400" s="69" t="str">
        <f>IF(A26taxstdlife="n/a","n/a",IF(N$3&gt;(A26taxstdlife+$E400),(Input!$I$168-Input!$I$202)-SUM($I400:M400),(Input!$I$168-Input!$I$202)/A26taxstdlife))</f>
        <v>n/a</v>
      </c>
      <c r="O400" s="69" t="str">
        <f>IF(A26taxstdlife="n/a","n/a",IF(O$3&gt;(A26taxstdlife+$E400),(Input!$I$168-Input!$I$202)-SUM($I400:N400),(Input!$I$168-Input!$I$202)/A26taxstdlife))</f>
        <v>n/a</v>
      </c>
      <c r="P400" s="69" t="str">
        <f>IF(A26taxstdlife="n/a","n/a",IF(P$3&gt;(A26taxstdlife+$E400),(Input!$I$168-Input!$I$202)-SUM($I400:O400),(Input!$I$168-Input!$I$202)/A26taxstdlife))</f>
        <v>n/a</v>
      </c>
      <c r="Q400" s="69" t="str">
        <f>IF(A26taxstdlife="n/a","n/a",IF(Q$3&gt;(A26taxstdlife+$E400),(Input!$I$168-Input!$I$202)-SUM($I400:P400),(Input!$I$168-Input!$I$202)/A26taxstdlife))</f>
        <v>n/a</v>
      </c>
      <c r="R400" s="69"/>
      <c r="S400" s="103"/>
      <c r="T400" s="103"/>
      <c r="U400" s="103"/>
      <c r="V400" s="103"/>
      <c r="W400" s="103"/>
      <c r="X400" s="103"/>
      <c r="Y400" s="103"/>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198"/>
      <c r="BJ400" s="198"/>
      <c r="BK400" s="198"/>
      <c r="BL400" s="198"/>
      <c r="BM400" s="198"/>
      <c r="BN400" s="198"/>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2.75" hidden="1" customHeight="1" outlineLevel="2">
      <c r="A401" s="9"/>
      <c r="B401" s="9"/>
      <c r="C401" s="26"/>
      <c r="D401" s="714"/>
      <c r="E401" s="87">
        <v>3</v>
      </c>
      <c r="F401" s="27"/>
      <c r="G401" s="27"/>
      <c r="H401" s="146"/>
      <c r="I401" s="148"/>
      <c r="J401" s="147"/>
      <c r="K401" s="69" t="str">
        <f>IF(A26taxstdlife="n/a","n/a",IF(K$3&gt;(A26taxstdlife+$E401),(Input!$J$168-Input!$J$202)-SUM($J401:J401),(Input!$J$168-Input!$J$202)/A26taxstdlife))</f>
        <v>n/a</v>
      </c>
      <c r="L401" s="69" t="str">
        <f>IF(A26taxstdlife="n/a","n/a",IF(L$3&gt;(A26taxstdlife+$E401),(Input!$J$168-Input!$J$202)-SUM($J401:K401),(Input!$J$168-Input!$J$202)/A26taxstdlife))</f>
        <v>n/a</v>
      </c>
      <c r="M401" s="69" t="str">
        <f>IF(A26taxstdlife="n/a","n/a",IF(M$3&gt;(A26taxstdlife+$E401),(Input!$J$168-Input!$J$202)-SUM($J401:L401),(Input!$J$168-Input!$J$202)/A26taxstdlife))</f>
        <v>n/a</v>
      </c>
      <c r="N401" s="69" t="str">
        <f>IF(A26taxstdlife="n/a","n/a",IF(N$3&gt;(A26taxstdlife+$E401),(Input!$J$168-Input!$J$202)-SUM($J401:M401),(Input!$J$168-Input!$J$202)/A26taxstdlife))</f>
        <v>n/a</v>
      </c>
      <c r="O401" s="69" t="str">
        <f>IF(A26taxstdlife="n/a","n/a",IF(O$3&gt;(A26taxstdlife+$E401),(Input!$J$168-Input!$J$202)-SUM($J401:N401),(Input!$J$168-Input!$J$202)/A26taxstdlife))</f>
        <v>n/a</v>
      </c>
      <c r="P401" s="69" t="str">
        <f>IF(A26taxstdlife="n/a","n/a",IF(P$3&gt;(A26taxstdlife+$E401),(Input!$J$168-Input!$J$202)-SUM($J401:O401),(Input!$J$168-Input!$J$202)/A26taxstdlife))</f>
        <v>n/a</v>
      </c>
      <c r="Q401" s="69" t="str">
        <f>IF(A26taxstdlife="n/a","n/a",IF(Q$3&gt;(A26taxstdlife+$E401),(Input!$J$168-Input!$J$202)-SUM($J401:P401),(Input!$J$168-Input!$J$202)/A26taxstdlife))</f>
        <v>n/a</v>
      </c>
      <c r="R401" s="69"/>
      <c r="S401" s="103"/>
      <c r="T401" s="103"/>
      <c r="U401" s="103"/>
      <c r="V401" s="103"/>
      <c r="W401" s="103"/>
      <c r="X401" s="103"/>
      <c r="Y401" s="103"/>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9"/>
      <c r="BJ401" s="198"/>
      <c r="BK401" s="198"/>
      <c r="BL401" s="198"/>
      <c r="BM401" s="198"/>
      <c r="BN401" s="198"/>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2.75" hidden="1" customHeight="1" outlineLevel="2">
      <c r="A402" s="9"/>
      <c r="B402" s="9"/>
      <c r="C402" s="26"/>
      <c r="D402" s="714"/>
      <c r="E402" s="87">
        <v>4</v>
      </c>
      <c r="F402" s="27"/>
      <c r="G402" s="27"/>
      <c r="H402" s="146"/>
      <c r="I402" s="148"/>
      <c r="J402" s="148"/>
      <c r="K402" s="147"/>
      <c r="L402" s="69" t="str">
        <f>IF(A26taxstdlife="n/a","n/a",IF(L$3&gt;(A26taxstdlife+$E402),(Input!$K$168-Input!$K$202)-SUM($K402:K402),(Input!$K$168-Input!$K$202)/A26taxstdlife))</f>
        <v>n/a</v>
      </c>
      <c r="M402" s="69" t="str">
        <f>IF(A26taxstdlife="n/a","n/a",IF(M$3&gt;(A26taxstdlife+$E402),(Input!$K$168-Input!$K$202)-SUM($K402:L402),(Input!$K$168-Input!$K$202)/A26taxstdlife))</f>
        <v>n/a</v>
      </c>
      <c r="N402" s="69" t="str">
        <f>IF(A26taxstdlife="n/a","n/a",IF(N$3&gt;(A26taxstdlife+$E402),(Input!$K$168-Input!$K$202)-SUM($K402:M402),(Input!$K$168-Input!$K$202)/A26taxstdlife))</f>
        <v>n/a</v>
      </c>
      <c r="O402" s="69" t="str">
        <f>IF(A26taxstdlife="n/a","n/a",IF(O$3&gt;(A26taxstdlife+$E402),(Input!$K$168-Input!$K$202)-SUM($K402:N402),(Input!$K$168-Input!$K$202)/A26taxstdlife))</f>
        <v>n/a</v>
      </c>
      <c r="P402" s="69" t="str">
        <f>IF(A26taxstdlife="n/a","n/a",IF(P$3&gt;(A26taxstdlife+$E402),(Input!$K$168-Input!$K$202)-SUM($K402:O402),(Input!$K$168-Input!$K$202)/A26taxstdlife))</f>
        <v>n/a</v>
      </c>
      <c r="Q402" s="69" t="str">
        <f>IF(A26taxstdlife="n/a","n/a",IF(Q$3&gt;(A26taxstdlife+$E402),(Input!$K$168-Input!$K$202)-SUM($K402:P402),(Input!$K$168-Input!$K$202)/A26taxstdlife))</f>
        <v>n/a</v>
      </c>
      <c r="R402" s="69"/>
      <c r="S402" s="103"/>
      <c r="T402" s="103"/>
      <c r="U402" s="103"/>
      <c r="V402" s="103"/>
      <c r="W402" s="103"/>
      <c r="X402" s="103"/>
      <c r="Y402" s="103"/>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198"/>
      <c r="BJ402" s="198"/>
      <c r="BK402" s="198"/>
      <c r="BL402" s="198"/>
      <c r="BM402" s="198"/>
      <c r="BN402" s="198"/>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2.75" hidden="1" customHeight="1" outlineLevel="2">
      <c r="A403" s="9"/>
      <c r="B403" s="9"/>
      <c r="C403" s="26"/>
      <c r="D403" s="714"/>
      <c r="E403" s="87">
        <v>5</v>
      </c>
      <c r="F403" s="27"/>
      <c r="G403" s="27"/>
      <c r="H403" s="146"/>
      <c r="I403" s="148"/>
      <c r="J403" s="148"/>
      <c r="K403" s="148"/>
      <c r="L403" s="147"/>
      <c r="M403" s="69" t="str">
        <f>IF(A26taxstdlife="n/a","n/a",IF(M$3&gt;(A26taxstdlife+$E403),(Input!$L$168-Input!$L$202)-SUM($L403:L403),(Input!$L$168-Input!$L$202)/A26taxstdlife))</f>
        <v>n/a</v>
      </c>
      <c r="N403" s="69" t="str">
        <f>IF(A26taxstdlife="n/a","n/a",IF(N$3&gt;(A26taxstdlife+$E403),(Input!$L$168-Input!$L$202)-SUM($L403:M403),(Input!$L$168-Input!$L$202)/A26taxstdlife))</f>
        <v>n/a</v>
      </c>
      <c r="O403" s="69" t="str">
        <f>IF(A26taxstdlife="n/a","n/a",IF(O$3&gt;(A26taxstdlife+$E403),(Input!$L$168-Input!$L$202)-SUM($L403:N403),(Input!$L$168-Input!$L$202)/A26taxstdlife))</f>
        <v>n/a</v>
      </c>
      <c r="P403" s="69" t="str">
        <f>IF(A26taxstdlife="n/a","n/a",IF(P$3&gt;(A26taxstdlife+$E403),(Input!$L$168-Input!$L$202)-SUM($L403:O403),(Input!$L$168-Input!$L$202)/A26taxstdlife))</f>
        <v>n/a</v>
      </c>
      <c r="Q403" s="69" t="str">
        <f>IF(A26taxstdlife="n/a","n/a",IF(Q$3&gt;(A26taxstdlife+$E403),(Input!$L$168-Input!$L$202)-SUM($L403:P403),(Input!$L$168-Input!$L$202)/A26taxstdlife))</f>
        <v>n/a</v>
      </c>
      <c r="R403" s="69"/>
      <c r="S403" s="103"/>
      <c r="T403" s="103"/>
      <c r="U403" s="103"/>
      <c r="V403" s="103"/>
      <c r="W403" s="103"/>
      <c r="X403" s="103"/>
      <c r="Y403" s="103"/>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198"/>
      <c r="BJ403" s="198"/>
      <c r="BK403" s="198"/>
      <c r="BL403" s="198"/>
      <c r="BM403" s="198"/>
      <c r="BN403" s="198"/>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2.75" hidden="1" customHeight="1" outlineLevel="2">
      <c r="A404" s="9"/>
      <c r="B404" s="9"/>
      <c r="C404" s="26"/>
      <c r="D404" s="714"/>
      <c r="E404" s="87">
        <v>6</v>
      </c>
      <c r="F404" s="27"/>
      <c r="G404" s="27"/>
      <c r="H404" s="146"/>
      <c r="I404" s="148"/>
      <c r="J404" s="148"/>
      <c r="K404" s="148"/>
      <c r="L404" s="148"/>
      <c r="M404" s="147"/>
      <c r="N404" s="69" t="str">
        <f>IF(A26taxstdlife="n/a","n/a",IF(N$3&gt;(A26taxstdlife+$E404),(Input!$M$168-Input!$M$202)-SUM($M404:M404),(Input!$M$168-Input!$M$202)/A26taxstdlife))</f>
        <v>n/a</v>
      </c>
      <c r="O404" s="69" t="str">
        <f>IF(A26taxstdlife="n/a","n/a",IF(O$3&gt;(A26taxstdlife+$E404),(Input!$M$168-Input!$M$202)-SUM($M404:N404),(Input!$M$168-Input!$M$202)/A26taxstdlife))</f>
        <v>n/a</v>
      </c>
      <c r="P404" s="69" t="str">
        <f>IF(A26taxstdlife="n/a","n/a",IF(P$3&gt;(A26taxstdlife+$E404),(Input!$M$168-Input!$M$202)-SUM($M404:O404),(Input!$M$168-Input!$M$202)/A26taxstdlife))</f>
        <v>n/a</v>
      </c>
      <c r="Q404" s="69" t="str">
        <f>IF(A26taxstdlife="n/a","n/a",IF(Q$3&gt;(A26taxstdlife+$E404),(Input!$M$168-Input!$M$202)-SUM($M404:P404),(Input!$M$168-Input!$M$202)/A26taxstdlife))</f>
        <v>n/a</v>
      </c>
      <c r="R404" s="69"/>
      <c r="S404" s="103"/>
      <c r="T404" s="103"/>
      <c r="U404" s="103"/>
      <c r="V404" s="103"/>
      <c r="W404" s="103"/>
      <c r="X404" s="103"/>
      <c r="Y404" s="103"/>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198"/>
      <c r="BJ404" s="198"/>
      <c r="BK404" s="198"/>
      <c r="BL404" s="198"/>
      <c r="BM404" s="198"/>
      <c r="BN404" s="198"/>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2.75" hidden="1" customHeight="1" outlineLevel="2">
      <c r="A405" s="9"/>
      <c r="B405" s="9"/>
      <c r="C405" s="26"/>
      <c r="D405" s="714"/>
      <c r="E405" s="87">
        <v>7</v>
      </c>
      <c r="F405" s="27"/>
      <c r="G405" s="27"/>
      <c r="H405" s="146"/>
      <c r="I405" s="148"/>
      <c r="J405" s="148"/>
      <c r="K405" s="148"/>
      <c r="L405" s="148"/>
      <c r="M405" s="148"/>
      <c r="N405" s="147"/>
      <c r="O405" s="69" t="str">
        <f>IF(A26taxstdlife="n/a","n/a",IF(O$3&gt;(A26taxstdlife+$E405),(Input!$N$168-Input!$N$202)-SUM($N405:N405),(Input!$N$168-Input!$N$202)/A26taxstdlife))</f>
        <v>n/a</v>
      </c>
      <c r="P405" s="69" t="str">
        <f>IF(A26taxstdlife="n/a","n/a",IF(P$3&gt;(A26taxstdlife+$E405),(Input!$N$168-Input!$N$202)-SUM($N405:O405),(Input!$N$168-Input!$N$202)/A26taxstdlife))</f>
        <v>n/a</v>
      </c>
      <c r="Q405" s="69" t="str">
        <f>IF(A26taxstdlife="n/a","n/a",IF(Q$3&gt;(A26taxstdlife+$E405),(Input!$N$168-Input!$N$202)-SUM($N405:P405),(Input!$N$168-Input!$N$202)/A26taxstdlife))</f>
        <v>n/a</v>
      </c>
      <c r="R405" s="69"/>
      <c r="S405" s="103"/>
      <c r="T405" s="103"/>
      <c r="U405" s="103"/>
      <c r="V405" s="103"/>
      <c r="W405" s="103"/>
      <c r="X405" s="103"/>
      <c r="Y405" s="103"/>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198"/>
      <c r="BJ405" s="198"/>
      <c r="BK405" s="198"/>
      <c r="BL405" s="198"/>
      <c r="BM405" s="198"/>
      <c r="BN405" s="198"/>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2.75" hidden="1" customHeight="1" outlineLevel="2">
      <c r="A406" s="9"/>
      <c r="B406" s="9"/>
      <c r="C406" s="26"/>
      <c r="D406" s="714"/>
      <c r="E406" s="87">
        <v>8</v>
      </c>
      <c r="F406" s="27"/>
      <c r="G406" s="27"/>
      <c r="H406" s="146"/>
      <c r="I406" s="148"/>
      <c r="J406" s="148"/>
      <c r="K406" s="148"/>
      <c r="L406" s="148"/>
      <c r="M406" s="148"/>
      <c r="N406" s="148"/>
      <c r="O406" s="147"/>
      <c r="P406" s="69" t="str">
        <f>IF(A26taxstdlife="n/a","n/a",IF(P$3&gt;(A26taxstdlife+$E406),(Input!$O$168-Input!$O$202)-SUM($O406:O406),(Input!$O$168-Input!$O$202)/A26taxstdlife))</f>
        <v>n/a</v>
      </c>
      <c r="Q406" s="69" t="str">
        <f>IF(A26taxstdlife="n/a","n/a",IF(Q$3&gt;(A26taxstdlife+$E406),(Input!$O$168-Input!$O$202)-SUM($O406:P406),(Input!$O$168-Input!$O$202)/A26taxstdlife))</f>
        <v>n/a</v>
      </c>
      <c r="R406" s="69"/>
      <c r="S406" s="103"/>
      <c r="T406" s="103"/>
      <c r="U406" s="103"/>
      <c r="V406" s="103"/>
      <c r="W406" s="103"/>
      <c r="X406" s="103"/>
      <c r="Y406" s="103"/>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198"/>
      <c r="BJ406" s="198"/>
      <c r="BK406" s="198"/>
      <c r="BL406" s="198"/>
      <c r="BM406" s="198"/>
      <c r="BN406" s="198"/>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2.75" hidden="1" customHeight="1" outlineLevel="2">
      <c r="A407" s="9"/>
      <c r="B407" s="9"/>
      <c r="C407" s="26"/>
      <c r="D407" s="714"/>
      <c r="E407" s="87">
        <v>9</v>
      </c>
      <c r="F407" s="27"/>
      <c r="G407" s="27"/>
      <c r="H407" s="146"/>
      <c r="I407" s="148"/>
      <c r="J407" s="148"/>
      <c r="K407" s="148"/>
      <c r="L407" s="148"/>
      <c r="M407" s="148"/>
      <c r="N407" s="148"/>
      <c r="O407" s="148"/>
      <c r="P407" s="147"/>
      <c r="Q407" s="69" t="str">
        <f>IF(A26taxstdlife="n/a","n/a",IF(Q$3&gt;(A26taxstdlife+$E407),(Input!$P$168-Input!$P$202)-SUM($P407:P407),(Input!$P$168-Input!$P$202)/A26taxstdlife))</f>
        <v>n/a</v>
      </c>
      <c r="R407" s="69"/>
      <c r="S407" s="103"/>
      <c r="T407" s="103"/>
      <c r="U407" s="103"/>
      <c r="V407" s="103"/>
      <c r="W407" s="103"/>
      <c r="X407" s="103"/>
      <c r="Y407" s="103"/>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198"/>
      <c r="BJ407" s="198"/>
      <c r="BK407" s="198"/>
      <c r="BL407" s="198"/>
      <c r="BM407" s="198"/>
      <c r="BN407" s="198"/>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2.75" hidden="1" customHeight="1" outlineLevel="2">
      <c r="A408" s="9"/>
      <c r="B408" s="9"/>
      <c r="C408" s="26"/>
      <c r="D408" s="714"/>
      <c r="E408" s="88">
        <v>10</v>
      </c>
      <c r="F408" s="27"/>
      <c r="G408" s="27"/>
      <c r="H408" s="146"/>
      <c r="I408" s="148"/>
      <c r="J408" s="148"/>
      <c r="K408" s="148"/>
      <c r="L408" s="148"/>
      <c r="M408" s="148"/>
      <c r="N408" s="148"/>
      <c r="O408" s="148"/>
      <c r="P408" s="148"/>
      <c r="Q408" s="147"/>
      <c r="R408" s="69"/>
      <c r="S408" s="103"/>
      <c r="T408" s="103"/>
      <c r="U408" s="103"/>
      <c r="V408" s="103"/>
      <c r="W408" s="103"/>
      <c r="X408" s="103"/>
      <c r="Y408" s="103"/>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198"/>
      <c r="BJ408" s="198"/>
      <c r="BK408" s="198"/>
      <c r="BL408" s="198"/>
      <c r="BM408" s="198"/>
      <c r="BN408" s="19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idden="1" outlineLevel="1" collapsed="1">
      <c r="A409" s="9"/>
      <c r="B409" s="9"/>
      <c r="C409" s="271">
        <f>Asset26</f>
        <v>0</v>
      </c>
      <c r="D409" s="9"/>
      <c r="E409" s="9"/>
      <c r="F409" s="23"/>
      <c r="G409" s="23"/>
      <c r="H409" s="297">
        <f>-SUM(H397:H408)</f>
        <v>0</v>
      </c>
      <c r="I409" s="161">
        <f>-SUM(I397:I408)</f>
        <v>0</v>
      </c>
      <c r="J409" s="161">
        <f>-SUM(J397:J408)</f>
        <v>0</v>
      </c>
      <c r="K409" s="161">
        <f>-SUM(K397:K408)</f>
        <v>0</v>
      </c>
      <c r="L409" s="161">
        <f>-SUM(L397:L408)</f>
        <v>0</v>
      </c>
      <c r="M409" s="161">
        <f>IF(COUNT($H409:L409)&gt;=Input!$Y$7,0, -SUM(M397:M408))</f>
        <v>0</v>
      </c>
      <c r="N409" s="161">
        <f>IF(COUNT($H409:M409)&gt;=Input!$Y$7,0, -SUM(N397:N408))</f>
        <v>0</v>
      </c>
      <c r="O409" s="161">
        <f>IF(COUNT($H409:N409)&gt;=Input!$Y$7,0, -SUM(O397:O408))</f>
        <v>0</v>
      </c>
      <c r="P409" s="161">
        <f>IF(COUNT($H409:O409)&gt;=Input!$Y$7,0, -SUM(P397:P408))</f>
        <v>0</v>
      </c>
      <c r="Q409" s="161">
        <f>IF(COUNT($H409:P409)&gt;=Input!$Y$7,0, -SUM(Q397:Q408))</f>
        <v>0</v>
      </c>
      <c r="R409" s="161"/>
      <c r="S409" s="102"/>
      <c r="T409" s="102"/>
      <c r="U409" s="102"/>
      <c r="V409" s="102"/>
      <c r="W409" s="102"/>
      <c r="X409" s="102"/>
      <c r="Y409" s="102"/>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198"/>
      <c r="BJ409" s="198"/>
      <c r="BK409" s="198"/>
      <c r="BL409" s="198"/>
      <c r="BM409" s="198"/>
      <c r="BN409" s="198"/>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2.75" hidden="1" customHeight="1" outlineLevel="2">
      <c r="A410" s="9"/>
      <c r="B410" s="272">
        <f>Asset27</f>
        <v>0</v>
      </c>
      <c r="C410" s="31"/>
      <c r="D410" s="32" t="s">
        <v>66</v>
      </c>
      <c r="E410" s="31"/>
      <c r="F410" s="300"/>
      <c r="G410" s="300"/>
      <c r="H410" s="68" t="str">
        <f>IF(H$3&gt;A27taxremlife,A27taxvalue-SUM($F410:F410),IF(A27taxremlife="N/A","n/a",A27taxvalue/A27taxremlife))</f>
        <v>n/a</v>
      </c>
      <c r="I410" s="68" t="str">
        <f>IF(I$3&gt;A27taxremlife,A27taxvalue-SUM($F410:H410),IF(A27taxremlife="N/A","n/a",A27taxvalue/A27taxremlife))</f>
        <v>n/a</v>
      </c>
      <c r="J410" s="68" t="str">
        <f>IF(J$3&gt;A27taxremlife,A27taxvalue-SUM($F410:I410),IF(A27taxremlife="N/A","n/a",A27taxvalue/A27taxremlife))</f>
        <v>n/a</v>
      </c>
      <c r="K410" s="68" t="str">
        <f>IF(K$3&gt;A27taxremlife,A27taxvalue-SUM($F410:J410),IF(A27taxremlife="N/A","n/a",A27taxvalue/A27taxremlife))</f>
        <v>n/a</v>
      </c>
      <c r="L410" s="68" t="str">
        <f>IF(L$3&gt;A27taxremlife,A27taxvalue-SUM($F410:K410),IF(A27taxremlife="N/A","n/a",A27taxvalue/A27taxremlife))</f>
        <v>n/a</v>
      </c>
      <c r="M410" s="68" t="str">
        <f>IF(M$3&gt;A27taxremlife,A27taxvalue-SUM($F410:L410),IF(A27taxremlife="N/A","n/a",A27taxvalue/A27taxremlife))</f>
        <v>n/a</v>
      </c>
      <c r="N410" s="68" t="str">
        <f>IF(N$3&gt;A27taxremlife,A27taxvalue-SUM($F410:M410),IF(A27taxremlife="N/A","n/a",A27taxvalue/A27taxremlife))</f>
        <v>n/a</v>
      </c>
      <c r="O410" s="68" t="str">
        <f>IF(O$3&gt;A27taxremlife,A27taxvalue-SUM($F410:N410),IF(A27taxremlife="N/A","n/a",A27taxvalue/A27taxremlife))</f>
        <v>n/a</v>
      </c>
      <c r="P410" s="68" t="str">
        <f>IF(P$3&gt;A27taxremlife,A27taxvalue-SUM($F410:O410),IF(A27taxremlife="N/A","n/a",A27taxvalue/A27taxremlife))</f>
        <v>n/a</v>
      </c>
      <c r="Q410" s="68" t="str">
        <f>IF(Q$3&gt;A27taxremlife,A27taxvalue-SUM($F410:P410),IF(A27taxremlife="N/A","n/a",A27taxvalue/A27taxremlife))</f>
        <v>n/a</v>
      </c>
      <c r="R410" s="68"/>
      <c r="S410" s="103"/>
      <c r="T410" s="103"/>
      <c r="U410" s="103"/>
      <c r="V410" s="103"/>
      <c r="W410" s="103"/>
      <c r="X410" s="103"/>
      <c r="Y410" s="103"/>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198"/>
      <c r="BJ410" s="198"/>
      <c r="BK410" s="198"/>
      <c r="BL410" s="198"/>
      <c r="BM410" s="198"/>
      <c r="BN410" s="198"/>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2.75" hidden="1" customHeight="1" outlineLevel="2">
      <c r="A411" s="9"/>
      <c r="B411" s="9"/>
      <c r="C411" s="26"/>
      <c r="D411" s="713" t="s">
        <v>82</v>
      </c>
      <c r="E411" s="87"/>
      <c r="F411" s="27"/>
      <c r="G411" s="27"/>
      <c r="H411" s="103"/>
      <c r="I411" s="69"/>
      <c r="J411" s="69"/>
      <c r="K411" s="69"/>
      <c r="L411" s="69"/>
      <c r="M411" s="69"/>
      <c r="N411" s="69"/>
      <c r="O411" s="69"/>
      <c r="P411" s="69"/>
      <c r="Q411" s="69"/>
      <c r="R411" s="69"/>
      <c r="S411" s="103"/>
      <c r="T411" s="103"/>
      <c r="U411" s="103"/>
      <c r="V411" s="103"/>
      <c r="W411" s="103"/>
      <c r="X411" s="103"/>
      <c r="Y411" s="103"/>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198"/>
      <c r="BJ411" s="198"/>
      <c r="BK411" s="198"/>
      <c r="BL411" s="198"/>
      <c r="BM411" s="198"/>
      <c r="BN411" s="198"/>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2.75" hidden="1" customHeight="1" outlineLevel="2">
      <c r="A412" s="9"/>
      <c r="B412" s="9"/>
      <c r="C412" s="26"/>
      <c r="D412" s="714"/>
      <c r="E412" s="87">
        <v>1</v>
      </c>
      <c r="F412" s="27"/>
      <c r="G412" s="27"/>
      <c r="H412" s="145"/>
      <c r="I412" s="69" t="str">
        <f>IF(A27taxstdlife="n/a","n/a",IF(I$3&gt;(A27taxstdlife+$E412),(Input!$H$169-Input!$H$203)-SUM($H412:H412),(Input!$H$169-Input!$H$203)/A27taxstdlife))</f>
        <v>n/a</v>
      </c>
      <c r="J412" s="69" t="str">
        <f>IF(A27taxstdlife="n/a","n/a",IF(J$3&gt;(A27taxstdlife+$E412),(Input!$H$169-Input!$H$203)-SUM($H412:I412),(Input!$H$169-Input!$H$203)/A27taxstdlife))</f>
        <v>n/a</v>
      </c>
      <c r="K412" s="69" t="str">
        <f>IF(A27taxstdlife="n/a","n/a",IF(K$3&gt;(A27taxstdlife+$E412),(Input!$H$169-Input!$H$203)-SUM($H412:J412),(Input!$H$169-Input!$H$203)/A27taxstdlife))</f>
        <v>n/a</v>
      </c>
      <c r="L412" s="69" t="str">
        <f>IF(A27taxstdlife="n/a","n/a",IF(L$3&gt;(A27taxstdlife+$E412),(Input!$H$169-Input!$H$203)-SUM($H412:K412),(Input!$H$169-Input!$H$203)/A27taxstdlife))</f>
        <v>n/a</v>
      </c>
      <c r="M412" s="69" t="str">
        <f>IF(A27taxstdlife="n/a","n/a",IF(M$3&gt;(A27taxstdlife+$E412),(Input!$H$169-Input!$H$203)-SUM($H412:L412),(Input!$H$169-Input!$H$203)/A27taxstdlife))</f>
        <v>n/a</v>
      </c>
      <c r="N412" s="69" t="str">
        <f>IF(A27taxstdlife="n/a","n/a",IF(N$3&gt;(A27taxstdlife+$E412),(Input!$H$169-Input!$H$203)-SUM($H412:M412),(Input!$H$169-Input!$H$203)/A27taxstdlife))</f>
        <v>n/a</v>
      </c>
      <c r="O412" s="69" t="str">
        <f>IF(A27taxstdlife="n/a","n/a",IF(O$3&gt;(A27taxstdlife+$E412),(Input!$H$169-Input!$H$203)-SUM($H412:N412),(Input!$H$169-Input!$H$203)/A27taxstdlife))</f>
        <v>n/a</v>
      </c>
      <c r="P412" s="69" t="str">
        <f>IF(A27taxstdlife="n/a","n/a",IF(P$3&gt;(A27taxstdlife+$E412),(Input!$H$169-Input!$H$203)-SUM($H412:O412),(Input!$H$169-Input!$H$203)/A27taxstdlife))</f>
        <v>n/a</v>
      </c>
      <c r="Q412" s="69" t="str">
        <f>IF(A27taxstdlife="n/a","n/a",IF(Q$3&gt;(A27taxstdlife+$E412),(Input!$H$169-Input!$H$203)-SUM($H412:P412),(Input!$H$169-Input!$H$203)/A27taxstdlife))</f>
        <v>n/a</v>
      </c>
      <c r="R412" s="69"/>
      <c r="S412" s="103"/>
      <c r="T412" s="103"/>
      <c r="U412" s="103"/>
      <c r="V412" s="103"/>
      <c r="W412" s="103"/>
      <c r="X412" s="103"/>
      <c r="Y412" s="103"/>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198"/>
      <c r="BJ412" s="198"/>
      <c r="BK412" s="198"/>
      <c r="BL412" s="198"/>
      <c r="BM412" s="198"/>
      <c r="BN412" s="198"/>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2.75" hidden="1" customHeight="1" outlineLevel="2">
      <c r="A413" s="9"/>
      <c r="B413" s="9"/>
      <c r="C413" s="26"/>
      <c r="D413" s="714"/>
      <c r="E413" s="87">
        <v>2</v>
      </c>
      <c r="F413" s="27"/>
      <c r="G413" s="27"/>
      <c r="H413" s="146"/>
      <c r="I413" s="147"/>
      <c r="J413" s="69" t="str">
        <f>IF(A27taxstdlife="n/a","n/a",IF(J$3&gt;(A27taxstdlife+$E413),(Input!$I$169-Input!$I$203)-SUM($I413:I413),(Input!$I$169-Input!$I$203)/A27taxstdlife))</f>
        <v>n/a</v>
      </c>
      <c r="K413" s="69" t="str">
        <f>IF(A27taxstdlife="n/a","n/a",IF(K$3&gt;(A27taxstdlife+$E413),(Input!$I$169-Input!$I$203)-SUM($I413:J413),(Input!$I$169-Input!$I$203)/A27taxstdlife))</f>
        <v>n/a</v>
      </c>
      <c r="L413" s="69" t="str">
        <f>IF(A27taxstdlife="n/a","n/a",IF(L$3&gt;(A27taxstdlife+$E413),(Input!$I$169-Input!$I$203)-SUM($I413:K413),(Input!$I$169-Input!$I$203)/A27taxstdlife))</f>
        <v>n/a</v>
      </c>
      <c r="M413" s="69" t="str">
        <f>IF(A27taxstdlife="n/a","n/a",IF(M$3&gt;(A27taxstdlife+$E413),(Input!$I$169-Input!$I$203)-SUM($I413:L413),(Input!$I$169-Input!$I$203)/A27taxstdlife))</f>
        <v>n/a</v>
      </c>
      <c r="N413" s="69" t="str">
        <f>IF(A27taxstdlife="n/a","n/a",IF(N$3&gt;(A27taxstdlife+$E413),(Input!$I$169-Input!$I$203)-SUM($I413:M413),(Input!$I$169-Input!$I$203)/A27taxstdlife))</f>
        <v>n/a</v>
      </c>
      <c r="O413" s="69" t="str">
        <f>IF(A27taxstdlife="n/a","n/a",IF(O$3&gt;(A27taxstdlife+$E413),(Input!$I$169-Input!$I$203)-SUM($I413:N413),(Input!$I$169-Input!$I$203)/A27taxstdlife))</f>
        <v>n/a</v>
      </c>
      <c r="P413" s="69" t="str">
        <f>IF(A27taxstdlife="n/a","n/a",IF(P$3&gt;(A27taxstdlife+$E413),(Input!$I$169-Input!$I$203)-SUM($I413:O413),(Input!$I$169-Input!$I$203)/A27taxstdlife))</f>
        <v>n/a</v>
      </c>
      <c r="Q413" s="69" t="str">
        <f>IF(A27taxstdlife="n/a","n/a",IF(Q$3&gt;(A27taxstdlife+$E413),(Input!$I$169-Input!$I$203)-SUM($I413:P413),(Input!$I$169-Input!$I$203)/A27taxstdlife))</f>
        <v>n/a</v>
      </c>
      <c r="R413" s="69"/>
      <c r="S413" s="103"/>
      <c r="T413" s="103"/>
      <c r="U413" s="103"/>
      <c r="V413" s="103"/>
      <c r="W413" s="103"/>
      <c r="X413" s="103"/>
      <c r="Y413" s="103"/>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198"/>
      <c r="BJ413" s="198"/>
      <c r="BK413" s="198"/>
      <c r="BL413" s="198"/>
      <c r="BM413" s="198"/>
      <c r="BN413" s="198"/>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2.75" hidden="1" customHeight="1" outlineLevel="2">
      <c r="A414" s="9"/>
      <c r="B414" s="9"/>
      <c r="C414" s="26"/>
      <c r="D414" s="714"/>
      <c r="E414" s="87">
        <v>3</v>
      </c>
      <c r="F414" s="27"/>
      <c r="G414" s="27"/>
      <c r="H414" s="146"/>
      <c r="I414" s="148"/>
      <c r="J414" s="147"/>
      <c r="K414" s="69" t="str">
        <f>IF(A27taxstdlife="n/a","n/a",IF(K$3&gt;(A27taxstdlife+$E414),(Input!$J$169-Input!$J$203)-SUM($J414:J414),(Input!$J$169-Input!$J$203)/A27taxstdlife))</f>
        <v>n/a</v>
      </c>
      <c r="L414" s="69" t="str">
        <f>IF(A27taxstdlife="n/a","n/a",IF(L$3&gt;(A27taxstdlife+$E414),(Input!$J$169-Input!$J$203)-SUM($J414:K414),(Input!$J$169-Input!$J$203)/A27taxstdlife))</f>
        <v>n/a</v>
      </c>
      <c r="M414" s="69" t="str">
        <f>IF(A27taxstdlife="n/a","n/a",IF(M$3&gt;(A27taxstdlife+$E414),(Input!$J$169-Input!$J$203)-SUM($J414:L414),(Input!$J$169-Input!$J$203)/A27taxstdlife))</f>
        <v>n/a</v>
      </c>
      <c r="N414" s="69" t="str">
        <f>IF(A27taxstdlife="n/a","n/a",IF(N$3&gt;(A27taxstdlife+$E414),(Input!$J$169-Input!$J$203)-SUM($J414:M414),(Input!$J$169-Input!$J$203)/A27taxstdlife))</f>
        <v>n/a</v>
      </c>
      <c r="O414" s="69" t="str">
        <f>IF(A27taxstdlife="n/a","n/a",IF(O$3&gt;(A27taxstdlife+$E414),(Input!$J$169-Input!$J$203)-SUM($J414:N414),(Input!$J$169-Input!$J$203)/A27taxstdlife))</f>
        <v>n/a</v>
      </c>
      <c r="P414" s="69" t="str">
        <f>IF(A27taxstdlife="n/a","n/a",IF(P$3&gt;(A27taxstdlife+$E414),(Input!$J$169-Input!$J$203)-SUM($J414:O414),(Input!$J$169-Input!$J$203)/A27taxstdlife))</f>
        <v>n/a</v>
      </c>
      <c r="Q414" s="69" t="str">
        <f>IF(A27taxstdlife="n/a","n/a",IF(Q$3&gt;(A27taxstdlife+$E414),(Input!$J$169-Input!$J$203)-SUM($J414:P414),(Input!$J$169-Input!$J$203)/A27taxstdlife))</f>
        <v>n/a</v>
      </c>
      <c r="R414" s="69"/>
      <c r="S414" s="103"/>
      <c r="T414" s="103"/>
      <c r="U414" s="103"/>
      <c r="V414" s="103"/>
      <c r="W414" s="103"/>
      <c r="X414" s="103"/>
      <c r="Y414" s="103"/>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9"/>
      <c r="BJ414" s="198"/>
      <c r="BK414" s="198"/>
      <c r="BL414" s="198"/>
      <c r="BM414" s="198"/>
      <c r="BN414" s="198"/>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2.75" hidden="1" customHeight="1" outlineLevel="2">
      <c r="A415" s="9"/>
      <c r="B415" s="9"/>
      <c r="C415" s="26"/>
      <c r="D415" s="714"/>
      <c r="E415" s="87">
        <v>4</v>
      </c>
      <c r="F415" s="27"/>
      <c r="G415" s="27"/>
      <c r="H415" s="146"/>
      <c r="I415" s="148"/>
      <c r="J415" s="148"/>
      <c r="K415" s="147"/>
      <c r="L415" s="69" t="str">
        <f>IF(A27taxstdlife="n/a","n/a",IF(L$3&gt;(A27taxstdlife+$E415),(Input!$K$169-Input!$K$203)-SUM($K415:K415),(Input!$K$169-Input!$K$203)/A27taxstdlife))</f>
        <v>n/a</v>
      </c>
      <c r="M415" s="69" t="str">
        <f>IF(A27taxstdlife="n/a","n/a",IF(M$3&gt;(A27taxstdlife+$E415),(Input!$K$169-Input!$K$203)-SUM($K415:L415),(Input!$K$169-Input!$K$203)/A27taxstdlife))</f>
        <v>n/a</v>
      </c>
      <c r="N415" s="69" t="str">
        <f>IF(A27taxstdlife="n/a","n/a",IF(N$3&gt;(A27taxstdlife+$E415),(Input!$K$169-Input!$K$203)-SUM($K415:M415),(Input!$K$169-Input!$K$203)/A27taxstdlife))</f>
        <v>n/a</v>
      </c>
      <c r="O415" s="69" t="str">
        <f>IF(A27taxstdlife="n/a","n/a",IF(O$3&gt;(A27taxstdlife+$E415),(Input!$K$169-Input!$K$203)-SUM($K415:N415),(Input!$K$169-Input!$K$203)/A27taxstdlife))</f>
        <v>n/a</v>
      </c>
      <c r="P415" s="69" t="str">
        <f>IF(A27taxstdlife="n/a","n/a",IF(P$3&gt;(A27taxstdlife+$E415),(Input!$K$169-Input!$K$203)-SUM($K415:O415),(Input!$K$169-Input!$K$203)/A27taxstdlife))</f>
        <v>n/a</v>
      </c>
      <c r="Q415" s="69" t="str">
        <f>IF(A27taxstdlife="n/a","n/a",IF(Q$3&gt;(A27taxstdlife+$E415),(Input!$K$169-Input!$K$203)-SUM($K415:P415),(Input!$K$169-Input!$K$203)/A27taxstdlife))</f>
        <v>n/a</v>
      </c>
      <c r="R415" s="69"/>
      <c r="S415" s="103"/>
      <c r="T415" s="103"/>
      <c r="U415" s="103"/>
      <c r="V415" s="103"/>
      <c r="W415" s="103"/>
      <c r="X415" s="103"/>
      <c r="Y415" s="103"/>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198"/>
      <c r="BJ415" s="198"/>
      <c r="BK415" s="198"/>
      <c r="BL415" s="198"/>
      <c r="BM415" s="198"/>
      <c r="BN415" s="198"/>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2.75" hidden="1" customHeight="1" outlineLevel="2">
      <c r="A416" s="9"/>
      <c r="B416" s="9"/>
      <c r="C416" s="26"/>
      <c r="D416" s="714"/>
      <c r="E416" s="87">
        <v>5</v>
      </c>
      <c r="F416" s="27"/>
      <c r="G416" s="27"/>
      <c r="H416" s="146"/>
      <c r="I416" s="148"/>
      <c r="J416" s="148"/>
      <c r="K416" s="148"/>
      <c r="L416" s="147"/>
      <c r="M416" s="69" t="str">
        <f>IF(A27taxstdlife="n/a","n/a",IF(M$3&gt;(A27taxstdlife+$E416),(Input!$L$169-Input!$L$203)-SUM($L416:L416),(Input!$L$169-Input!$L$203)/A27taxstdlife))</f>
        <v>n/a</v>
      </c>
      <c r="N416" s="69" t="str">
        <f>IF(A27taxstdlife="n/a","n/a",IF(N$3&gt;(A27taxstdlife+$E416),(Input!$L$169-Input!$L$203)-SUM($L416:M416),(Input!$L$169-Input!$L$203)/A27taxstdlife))</f>
        <v>n/a</v>
      </c>
      <c r="O416" s="69" t="str">
        <f>IF(A27taxstdlife="n/a","n/a",IF(O$3&gt;(A27taxstdlife+$E416),(Input!$L$169-Input!$L$203)-SUM($L416:N416),(Input!$L$169-Input!$L$203)/A27taxstdlife))</f>
        <v>n/a</v>
      </c>
      <c r="P416" s="69" t="str">
        <f>IF(A27taxstdlife="n/a","n/a",IF(P$3&gt;(A27taxstdlife+$E416),(Input!$L$169-Input!$L$203)-SUM($L416:O416),(Input!$L$169-Input!$L$203)/A27taxstdlife))</f>
        <v>n/a</v>
      </c>
      <c r="Q416" s="69" t="str">
        <f>IF(A27taxstdlife="n/a","n/a",IF(Q$3&gt;(A27taxstdlife+$E416),(Input!$L$169-Input!$L$203)-SUM($L416:P416),(Input!$L$169-Input!$L$203)/A27taxstdlife))</f>
        <v>n/a</v>
      </c>
      <c r="R416" s="69"/>
      <c r="S416" s="103"/>
      <c r="T416" s="103"/>
      <c r="U416" s="103"/>
      <c r="V416" s="103"/>
      <c r="W416" s="103"/>
      <c r="X416" s="103"/>
      <c r="Y416" s="103"/>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198"/>
      <c r="BJ416" s="198"/>
      <c r="BK416" s="198"/>
      <c r="BL416" s="198"/>
      <c r="BM416" s="198"/>
      <c r="BN416" s="198"/>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2.75" hidden="1" customHeight="1" outlineLevel="2">
      <c r="A417" s="9"/>
      <c r="B417" s="9"/>
      <c r="C417" s="26"/>
      <c r="D417" s="714"/>
      <c r="E417" s="87">
        <v>6</v>
      </c>
      <c r="F417" s="27"/>
      <c r="G417" s="27"/>
      <c r="H417" s="146"/>
      <c r="I417" s="148"/>
      <c r="J417" s="148"/>
      <c r="K417" s="148"/>
      <c r="L417" s="148"/>
      <c r="M417" s="147"/>
      <c r="N417" s="69" t="str">
        <f>IF(A27taxstdlife="n/a","n/a",IF(N$3&gt;(A27taxstdlife+$E417),(Input!$M$169-Input!$M$203)-SUM($M417:M417),(Input!$M$169-Input!$M$203)/A27taxstdlife))</f>
        <v>n/a</v>
      </c>
      <c r="O417" s="69" t="str">
        <f>IF(A27taxstdlife="n/a","n/a",IF(O$3&gt;(A27taxstdlife+$E417),(Input!$M$169-Input!$M$203)-SUM($M417:N417),(Input!$M$169-Input!$M$203)/A27taxstdlife))</f>
        <v>n/a</v>
      </c>
      <c r="P417" s="69" t="str">
        <f>IF(A27taxstdlife="n/a","n/a",IF(P$3&gt;(A27taxstdlife+$E417),(Input!$M$169-Input!$M$203)-SUM($M417:O417),(Input!$M$169-Input!$M$203)/A27taxstdlife))</f>
        <v>n/a</v>
      </c>
      <c r="Q417" s="69" t="str">
        <f>IF(A27taxstdlife="n/a","n/a",IF(Q$3&gt;(A27taxstdlife+$E417),(Input!$M$169-Input!$M$203)-SUM($M417:P417),(Input!$M$169-Input!$M$203)/A27taxstdlife))</f>
        <v>n/a</v>
      </c>
      <c r="R417" s="69"/>
      <c r="S417" s="103"/>
      <c r="T417" s="103"/>
      <c r="U417" s="103"/>
      <c r="V417" s="103"/>
      <c r="W417" s="103"/>
      <c r="X417" s="103"/>
      <c r="Y417" s="103"/>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198"/>
      <c r="BJ417" s="198"/>
      <c r="BK417" s="198"/>
      <c r="BL417" s="198"/>
      <c r="BM417" s="198"/>
      <c r="BN417" s="198"/>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2.75" hidden="1" customHeight="1" outlineLevel="2">
      <c r="A418" s="9"/>
      <c r="B418" s="9"/>
      <c r="C418" s="26"/>
      <c r="D418" s="714"/>
      <c r="E418" s="87">
        <v>7</v>
      </c>
      <c r="F418" s="27"/>
      <c r="G418" s="27"/>
      <c r="H418" s="146"/>
      <c r="I418" s="148"/>
      <c r="J418" s="148"/>
      <c r="K418" s="148"/>
      <c r="L418" s="148"/>
      <c r="M418" s="148"/>
      <c r="N418" s="147"/>
      <c r="O418" s="69" t="str">
        <f>IF(A27taxstdlife="n/a","n/a",IF(O$3&gt;(A27taxstdlife+$E418),(Input!$N$169-Input!$N$203)-SUM($N418:N418),(Input!$N$169-Input!$N$203)/A27taxstdlife))</f>
        <v>n/a</v>
      </c>
      <c r="P418" s="69" t="str">
        <f>IF(A27taxstdlife="n/a","n/a",IF(P$3&gt;(A27taxstdlife+$E418),(Input!$N$169-Input!$N$203)-SUM($N418:O418),(Input!$N$169-Input!$N$203)/A27taxstdlife))</f>
        <v>n/a</v>
      </c>
      <c r="Q418" s="69" t="str">
        <f>IF(A27taxstdlife="n/a","n/a",IF(Q$3&gt;(A27taxstdlife+$E418),(Input!$N$169-Input!$N$203)-SUM($N418:P418),(Input!$N$169-Input!$N$203)/A27taxstdlife))</f>
        <v>n/a</v>
      </c>
      <c r="R418" s="69"/>
      <c r="S418" s="103"/>
      <c r="T418" s="103"/>
      <c r="U418" s="103"/>
      <c r="V418" s="103"/>
      <c r="W418" s="103"/>
      <c r="X418" s="103"/>
      <c r="Y418" s="103"/>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198"/>
      <c r="BJ418" s="198"/>
      <c r="BK418" s="198"/>
      <c r="BL418" s="198"/>
      <c r="BM418" s="198"/>
      <c r="BN418" s="19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2.75" hidden="1" customHeight="1" outlineLevel="2">
      <c r="A419" s="9"/>
      <c r="B419" s="9"/>
      <c r="C419" s="26"/>
      <c r="D419" s="714"/>
      <c r="E419" s="87">
        <v>8</v>
      </c>
      <c r="F419" s="27"/>
      <c r="G419" s="27"/>
      <c r="H419" s="146"/>
      <c r="I419" s="148"/>
      <c r="J419" s="148"/>
      <c r="K419" s="148"/>
      <c r="L419" s="148"/>
      <c r="M419" s="148"/>
      <c r="N419" s="148"/>
      <c r="O419" s="147"/>
      <c r="P419" s="69" t="str">
        <f>IF(A27taxstdlife="n/a","n/a",IF(P$3&gt;(A27taxstdlife+$E419),(Input!$O$169-Input!$O$203)-SUM($O419:O419),(Input!$O$169-Input!$O$203)/A27taxstdlife))</f>
        <v>n/a</v>
      </c>
      <c r="Q419" s="69" t="str">
        <f>IF(A27taxstdlife="n/a","n/a",IF(Q$3&gt;(A27taxstdlife+$E419),(Input!$O$169-Input!$O$203)-SUM($O419:P419),(Input!$O$169-Input!$O$203)/A27taxstdlife))</f>
        <v>n/a</v>
      </c>
      <c r="R419" s="69"/>
      <c r="S419" s="103"/>
      <c r="T419" s="103"/>
      <c r="U419" s="103"/>
      <c r="V419" s="103"/>
      <c r="W419" s="103"/>
      <c r="X419" s="103"/>
      <c r="Y419" s="103"/>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198"/>
      <c r="BJ419" s="198"/>
      <c r="BK419" s="198"/>
      <c r="BL419" s="198"/>
      <c r="BM419" s="198"/>
      <c r="BN419" s="198"/>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2.75" hidden="1" customHeight="1" outlineLevel="2">
      <c r="A420" s="9"/>
      <c r="B420" s="9"/>
      <c r="C420" s="26"/>
      <c r="D420" s="714"/>
      <c r="E420" s="87">
        <v>9</v>
      </c>
      <c r="F420" s="27"/>
      <c r="G420" s="27"/>
      <c r="H420" s="146"/>
      <c r="I420" s="148"/>
      <c r="J420" s="148"/>
      <c r="K420" s="148"/>
      <c r="L420" s="148"/>
      <c r="M420" s="148"/>
      <c r="N420" s="148"/>
      <c r="O420" s="148"/>
      <c r="P420" s="147"/>
      <c r="Q420" s="69" t="str">
        <f>IF(A27taxstdlife="n/a","n/a",IF(Q$3&gt;(A27taxstdlife+$E420),(Input!$P$169-Input!$P$203)-SUM($P420:P420),(Input!$P$169-Input!$P$203)/A27taxstdlife))</f>
        <v>n/a</v>
      </c>
      <c r="R420" s="69"/>
      <c r="S420" s="103"/>
      <c r="T420" s="103"/>
      <c r="U420" s="103"/>
      <c r="V420" s="103"/>
      <c r="W420" s="103"/>
      <c r="X420" s="103"/>
      <c r="Y420" s="103"/>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198"/>
      <c r="BJ420" s="198"/>
      <c r="BK420" s="198"/>
      <c r="BL420" s="198"/>
      <c r="BM420" s="198"/>
      <c r="BN420" s="198"/>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2.75" hidden="1" customHeight="1" outlineLevel="2">
      <c r="A421" s="9"/>
      <c r="B421" s="9"/>
      <c r="C421" s="26"/>
      <c r="D421" s="714"/>
      <c r="E421" s="88">
        <v>10</v>
      </c>
      <c r="F421" s="27"/>
      <c r="G421" s="27"/>
      <c r="H421" s="146"/>
      <c r="I421" s="148"/>
      <c r="J421" s="148"/>
      <c r="K421" s="148"/>
      <c r="L421" s="148"/>
      <c r="M421" s="148"/>
      <c r="N421" s="148"/>
      <c r="O421" s="148"/>
      <c r="P421" s="148"/>
      <c r="Q421" s="147"/>
      <c r="R421" s="69"/>
      <c r="S421" s="103"/>
      <c r="T421" s="103"/>
      <c r="U421" s="103"/>
      <c r="V421" s="103"/>
      <c r="W421" s="103"/>
      <c r="X421" s="103"/>
      <c r="Y421" s="103"/>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198"/>
      <c r="BJ421" s="198"/>
      <c r="BK421" s="198"/>
      <c r="BL421" s="198"/>
      <c r="BM421" s="198"/>
      <c r="BN421" s="198"/>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idden="1" outlineLevel="1" collapsed="1">
      <c r="A422" s="9"/>
      <c r="B422" s="9"/>
      <c r="C422" s="271">
        <f>Asset27</f>
        <v>0</v>
      </c>
      <c r="D422" s="9"/>
      <c r="E422" s="9"/>
      <c r="F422" s="23"/>
      <c r="G422" s="23"/>
      <c r="H422" s="297">
        <f>-SUM(H410:H421)</f>
        <v>0</v>
      </c>
      <c r="I422" s="161">
        <f>-SUM(I410:I421)</f>
        <v>0</v>
      </c>
      <c r="J422" s="161">
        <f>-SUM(J410:J421)</f>
        <v>0</v>
      </c>
      <c r="K422" s="161">
        <f>-SUM(K410:K421)</f>
        <v>0</v>
      </c>
      <c r="L422" s="161">
        <f>-SUM(L410:L421)</f>
        <v>0</v>
      </c>
      <c r="M422" s="161">
        <f>IF(COUNT($H422:L422)&gt;=Input!$Y$7,0, -SUM(M410:M421))</f>
        <v>0</v>
      </c>
      <c r="N422" s="161">
        <f>IF(COUNT($H422:M422)&gt;=Input!$Y$7,0, -SUM(N410:N421))</f>
        <v>0</v>
      </c>
      <c r="O422" s="161">
        <f>IF(COUNT($H422:N422)&gt;=Input!$Y$7,0, -SUM(O410:O421))</f>
        <v>0</v>
      </c>
      <c r="P422" s="161">
        <f>IF(COUNT($H422:O422)&gt;=Input!$Y$7,0, -SUM(P410:P421))</f>
        <v>0</v>
      </c>
      <c r="Q422" s="161">
        <f>IF(COUNT($H422:P422)&gt;=Input!$Y$7,0, -SUM(Q410:Q421))</f>
        <v>0</v>
      </c>
      <c r="R422" s="161"/>
      <c r="S422" s="102"/>
      <c r="T422" s="102"/>
      <c r="U422" s="102"/>
      <c r="V422" s="102"/>
      <c r="W422" s="102"/>
      <c r="X422" s="102"/>
      <c r="Y422" s="102"/>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198"/>
      <c r="BJ422" s="198"/>
      <c r="BK422" s="198"/>
      <c r="BL422" s="198"/>
      <c r="BM422" s="198"/>
      <c r="BN422" s="198"/>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2.75" hidden="1" customHeight="1" outlineLevel="2">
      <c r="A423" s="9"/>
      <c r="B423" s="272">
        <f>Asset28</f>
        <v>0</v>
      </c>
      <c r="C423" s="31"/>
      <c r="D423" s="32" t="s">
        <v>66</v>
      </c>
      <c r="E423" s="31"/>
      <c r="F423" s="300"/>
      <c r="G423" s="300"/>
      <c r="H423" s="68" t="str">
        <f>IF(H$3&gt;A28taxremlife,A28taxvalue-SUM($F423:F423),IF(A28taxremlife="N/A","n/a",A28taxvalue/A28taxremlife))</f>
        <v>n/a</v>
      </c>
      <c r="I423" s="68" t="str">
        <f>IF(I$3&gt;A28taxremlife,A28taxvalue-SUM($F423:H423),IF(A28taxremlife="N/A","n/a",A28taxvalue/A28taxremlife))</f>
        <v>n/a</v>
      </c>
      <c r="J423" s="68" t="str">
        <f>IF(J$3&gt;A28taxremlife,A28taxvalue-SUM($F423:I423),IF(A28taxremlife="N/A","n/a",A28taxvalue/A28taxremlife))</f>
        <v>n/a</v>
      </c>
      <c r="K423" s="68" t="str">
        <f>IF(K$3&gt;A28taxremlife,A28taxvalue-SUM($F423:J423),IF(A28taxremlife="N/A","n/a",A28taxvalue/A28taxremlife))</f>
        <v>n/a</v>
      </c>
      <c r="L423" s="68" t="str">
        <f>IF(L$3&gt;A28taxremlife,A28taxvalue-SUM($F423:K423),IF(A28taxremlife="N/A","n/a",A28taxvalue/A28taxremlife))</f>
        <v>n/a</v>
      </c>
      <c r="M423" s="68" t="str">
        <f>IF(M$3&gt;A28taxremlife,A28taxvalue-SUM($F423:L423),IF(A28taxremlife="N/A","n/a",A28taxvalue/A28taxremlife))</f>
        <v>n/a</v>
      </c>
      <c r="N423" s="68" t="str">
        <f>IF(N$3&gt;A28taxremlife,A28taxvalue-SUM($F423:M423),IF(A28taxremlife="N/A","n/a",A28taxvalue/A28taxremlife))</f>
        <v>n/a</v>
      </c>
      <c r="O423" s="68" t="str">
        <f>IF(O$3&gt;A28taxremlife,A28taxvalue-SUM($F423:N423),IF(A28taxremlife="N/A","n/a",A28taxvalue/A28taxremlife))</f>
        <v>n/a</v>
      </c>
      <c r="P423" s="68" t="str">
        <f>IF(P$3&gt;A28taxremlife,A28taxvalue-SUM($F423:O423),IF(A28taxremlife="N/A","n/a",A28taxvalue/A28taxremlife))</f>
        <v>n/a</v>
      </c>
      <c r="Q423" s="68" t="str">
        <f>IF(Q$3&gt;A28taxremlife,A28taxvalue-SUM($F423:P423),IF(A28taxremlife="N/A","n/a",A28taxvalue/A28taxremlife))</f>
        <v>n/a</v>
      </c>
      <c r="R423" s="68"/>
      <c r="S423" s="103"/>
      <c r="T423" s="103"/>
      <c r="U423" s="103"/>
      <c r="V423" s="103"/>
      <c r="W423" s="103"/>
      <c r="X423" s="103"/>
      <c r="Y423" s="103"/>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198"/>
      <c r="BJ423" s="198"/>
      <c r="BK423" s="198"/>
      <c r="BL423" s="198"/>
      <c r="BM423" s="198"/>
      <c r="BN423" s="198"/>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2.75" hidden="1" customHeight="1" outlineLevel="2">
      <c r="A424" s="9"/>
      <c r="B424" s="9"/>
      <c r="C424" s="26"/>
      <c r="D424" s="713" t="s">
        <v>82</v>
      </c>
      <c r="E424" s="87"/>
      <c r="F424" s="27"/>
      <c r="G424" s="27"/>
      <c r="H424" s="103"/>
      <c r="I424" s="69"/>
      <c r="J424" s="69"/>
      <c r="K424" s="69"/>
      <c r="L424" s="69"/>
      <c r="M424" s="69"/>
      <c r="N424" s="69"/>
      <c r="O424" s="69"/>
      <c r="P424" s="69"/>
      <c r="Q424" s="69"/>
      <c r="R424" s="69"/>
      <c r="S424" s="103"/>
      <c r="T424" s="103"/>
      <c r="U424" s="103"/>
      <c r="V424" s="103"/>
      <c r="W424" s="103"/>
      <c r="X424" s="103"/>
      <c r="Y424" s="103"/>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198"/>
      <c r="BJ424" s="198"/>
      <c r="BK424" s="198"/>
      <c r="BL424" s="198"/>
      <c r="BM424" s="198"/>
      <c r="BN424" s="198"/>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2.75" hidden="1" customHeight="1" outlineLevel="2">
      <c r="A425" s="9"/>
      <c r="B425" s="9"/>
      <c r="C425" s="26"/>
      <c r="D425" s="714"/>
      <c r="E425" s="87">
        <v>1</v>
      </c>
      <c r="F425" s="27"/>
      <c r="G425" s="27"/>
      <c r="H425" s="145"/>
      <c r="I425" s="69" t="str">
        <f>IF(A28taxstdlife="n/a","n/a",IF(I$3&gt;(A28taxstdlife+$E425),(Input!$H$170-Input!$H$204)-SUM($H425:H425),(Input!$H$170-Input!$H$204)/A28taxstdlife))</f>
        <v>n/a</v>
      </c>
      <c r="J425" s="69" t="str">
        <f>IF(A28taxstdlife="n/a","n/a",IF(J$3&gt;(A28taxstdlife+$E425),(Input!$H$170-Input!$H$204)-SUM($H425:I425),(Input!$H$170-Input!$H$204)/A28taxstdlife))</f>
        <v>n/a</v>
      </c>
      <c r="K425" s="69" t="str">
        <f>IF(A28taxstdlife="n/a","n/a",IF(K$3&gt;(A28taxstdlife+$E425),(Input!$H$170-Input!$H$204)-SUM($H425:J425),(Input!$H$170-Input!$H$204)/A28taxstdlife))</f>
        <v>n/a</v>
      </c>
      <c r="L425" s="69" t="str">
        <f>IF(A28taxstdlife="n/a","n/a",IF(L$3&gt;(A28taxstdlife+$E425),(Input!$H$170-Input!$H$204)-SUM($H425:K425),(Input!$H$170-Input!$H$204)/A28taxstdlife))</f>
        <v>n/a</v>
      </c>
      <c r="M425" s="69" t="str">
        <f>IF(A28taxstdlife="n/a","n/a",IF(M$3&gt;(A28taxstdlife+$E425),(Input!$H$170-Input!$H$204)-SUM($H425:L425),(Input!$H$170-Input!$H$204)/A28taxstdlife))</f>
        <v>n/a</v>
      </c>
      <c r="N425" s="69" t="str">
        <f>IF(A28taxstdlife="n/a","n/a",IF(N$3&gt;(A28taxstdlife+$E425),(Input!$H$170-Input!$H$204)-SUM($H425:M425),(Input!$H$170-Input!$H$204)/A28taxstdlife))</f>
        <v>n/a</v>
      </c>
      <c r="O425" s="69" t="str">
        <f>IF(A28taxstdlife="n/a","n/a",IF(O$3&gt;(A28taxstdlife+$E425),(Input!$H$170-Input!$H$204)-SUM($H425:N425),(Input!$H$170-Input!$H$204)/A28taxstdlife))</f>
        <v>n/a</v>
      </c>
      <c r="P425" s="69" t="str">
        <f>IF(A28taxstdlife="n/a","n/a",IF(P$3&gt;(A28taxstdlife+$E425),(Input!$H$170-Input!$H$204)-SUM($H425:O425),(Input!$H$170-Input!$H$204)/A28taxstdlife))</f>
        <v>n/a</v>
      </c>
      <c r="Q425" s="69" t="str">
        <f>IF(A28taxstdlife="n/a","n/a",IF(Q$3&gt;(A28taxstdlife+$E425),(Input!$H$170-Input!$H$204)-SUM($H425:P425),(Input!$H$170-Input!$H$204)/A28taxstdlife))</f>
        <v>n/a</v>
      </c>
      <c r="R425" s="69"/>
      <c r="S425" s="103"/>
      <c r="T425" s="103"/>
      <c r="U425" s="103"/>
      <c r="V425" s="103"/>
      <c r="W425" s="103"/>
      <c r="X425" s="103"/>
      <c r="Y425" s="103"/>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198"/>
      <c r="BJ425" s="198"/>
      <c r="BK425" s="198"/>
      <c r="BL425" s="198"/>
      <c r="BM425" s="198"/>
      <c r="BN425" s="198"/>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2.75" hidden="1" customHeight="1" outlineLevel="2">
      <c r="A426" s="9"/>
      <c r="B426" s="9"/>
      <c r="C426" s="26"/>
      <c r="D426" s="714"/>
      <c r="E426" s="87">
        <v>2</v>
      </c>
      <c r="F426" s="27"/>
      <c r="G426" s="27"/>
      <c r="H426" s="146"/>
      <c r="I426" s="147"/>
      <c r="J426" s="69" t="str">
        <f>IF(A28taxstdlife="n/a","n/a",IF(J$3&gt;(A28taxstdlife+$E426),(Input!$I$170-Input!$I$204)-SUM($I426:I426),(Input!$I$170-Input!$I$204)/A28taxstdlife))</f>
        <v>n/a</v>
      </c>
      <c r="K426" s="69" t="str">
        <f>IF(A28taxstdlife="n/a","n/a",IF(K$3&gt;(A28taxstdlife+$E426),(Input!$I$170-Input!$I$204)-SUM($I426:J426),(Input!$I$170-Input!$I$204)/A28taxstdlife))</f>
        <v>n/a</v>
      </c>
      <c r="L426" s="69" t="str">
        <f>IF(A28taxstdlife="n/a","n/a",IF(L$3&gt;(A28taxstdlife+$E426),(Input!$I$170-Input!$I$204)-SUM($I426:K426),(Input!$I$170-Input!$I$204)/A28taxstdlife))</f>
        <v>n/a</v>
      </c>
      <c r="M426" s="69" t="str">
        <f>IF(A28taxstdlife="n/a","n/a",IF(M$3&gt;(A28taxstdlife+$E426),(Input!$I$170-Input!$I$204)-SUM($I426:L426),(Input!$I$170-Input!$I$204)/A28taxstdlife))</f>
        <v>n/a</v>
      </c>
      <c r="N426" s="69" t="str">
        <f>IF(A28taxstdlife="n/a","n/a",IF(N$3&gt;(A28taxstdlife+$E426),(Input!$I$170-Input!$I$204)-SUM($I426:M426),(Input!$I$170-Input!$I$204)/A28taxstdlife))</f>
        <v>n/a</v>
      </c>
      <c r="O426" s="69" t="str">
        <f>IF(A28taxstdlife="n/a","n/a",IF(O$3&gt;(A28taxstdlife+$E426),(Input!$I$170-Input!$I$204)-SUM($I426:N426),(Input!$I$170-Input!$I$204)/A28taxstdlife))</f>
        <v>n/a</v>
      </c>
      <c r="P426" s="69" t="str">
        <f>IF(A28taxstdlife="n/a","n/a",IF(P$3&gt;(A28taxstdlife+$E426),(Input!$I$170-Input!$I$204)-SUM($I426:O426),(Input!$I$170-Input!$I$204)/A28taxstdlife))</f>
        <v>n/a</v>
      </c>
      <c r="Q426" s="69" t="str">
        <f>IF(A28taxstdlife="n/a","n/a",IF(Q$3&gt;(A28taxstdlife+$E426),(Input!$I$170-Input!$I$204)-SUM($I426:P426),(Input!$I$170-Input!$I$204)/A28taxstdlife))</f>
        <v>n/a</v>
      </c>
      <c r="R426" s="69"/>
      <c r="S426" s="103"/>
      <c r="T426" s="103"/>
      <c r="U426" s="103"/>
      <c r="V426" s="103"/>
      <c r="W426" s="103"/>
      <c r="X426" s="103"/>
      <c r="Y426" s="103"/>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198"/>
      <c r="BJ426" s="198"/>
      <c r="BK426" s="198"/>
      <c r="BL426" s="198"/>
      <c r="BM426" s="198"/>
      <c r="BN426" s="198"/>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2.75" hidden="1" customHeight="1" outlineLevel="2">
      <c r="A427" s="9"/>
      <c r="B427" s="9"/>
      <c r="C427" s="26"/>
      <c r="D427" s="714"/>
      <c r="E427" s="87">
        <v>3</v>
      </c>
      <c r="F427" s="27"/>
      <c r="G427" s="27"/>
      <c r="H427" s="146"/>
      <c r="I427" s="148"/>
      <c r="J427" s="147"/>
      <c r="K427" s="69" t="str">
        <f>IF(A28taxstdlife="n/a","n/a",IF(K$3&gt;(A28taxstdlife+$E427),(Input!$J$170-Input!$J$204)-SUM($J427:J427),(Input!$J$170-Input!$J$204)/A28taxstdlife))</f>
        <v>n/a</v>
      </c>
      <c r="L427" s="69" t="str">
        <f>IF(A28taxstdlife="n/a","n/a",IF(L$3&gt;(A28taxstdlife+$E427),(Input!$J$170-Input!$J$204)-SUM($J427:K427),(Input!$J$170-Input!$J$204)/A28taxstdlife))</f>
        <v>n/a</v>
      </c>
      <c r="M427" s="69" t="str">
        <f>IF(A28taxstdlife="n/a","n/a",IF(M$3&gt;(A28taxstdlife+$E427),(Input!$J$170-Input!$J$204)-SUM($J427:L427),(Input!$J$170-Input!$J$204)/A28taxstdlife))</f>
        <v>n/a</v>
      </c>
      <c r="N427" s="69" t="str">
        <f>IF(A28taxstdlife="n/a","n/a",IF(N$3&gt;(A28taxstdlife+$E427),(Input!$J$170-Input!$J$204)-SUM($J427:M427),(Input!$J$170-Input!$J$204)/A28taxstdlife))</f>
        <v>n/a</v>
      </c>
      <c r="O427" s="69" t="str">
        <f>IF(A28taxstdlife="n/a","n/a",IF(O$3&gt;(A28taxstdlife+$E427),(Input!$J$170-Input!$J$204)-SUM($J427:N427),(Input!$J$170-Input!$J$204)/A28taxstdlife))</f>
        <v>n/a</v>
      </c>
      <c r="P427" s="69" t="str">
        <f>IF(A28taxstdlife="n/a","n/a",IF(P$3&gt;(A28taxstdlife+$E427),(Input!$J$170-Input!$J$204)-SUM($J427:O427),(Input!$J$170-Input!$J$204)/A28taxstdlife))</f>
        <v>n/a</v>
      </c>
      <c r="Q427" s="69" t="str">
        <f>IF(A28taxstdlife="n/a","n/a",IF(Q$3&gt;(A28taxstdlife+$E427),(Input!$J$170-Input!$J$204)-SUM($J427:P427),(Input!$J$170-Input!$J$204)/A28taxstdlife))</f>
        <v>n/a</v>
      </c>
      <c r="R427" s="69"/>
      <c r="S427" s="103"/>
      <c r="T427" s="103"/>
      <c r="U427" s="103"/>
      <c r="V427" s="103"/>
      <c r="W427" s="103"/>
      <c r="X427" s="103"/>
      <c r="Y427" s="103"/>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9"/>
      <c r="BJ427" s="198"/>
      <c r="BK427" s="198"/>
      <c r="BL427" s="198"/>
      <c r="BM427" s="198"/>
      <c r="BN427" s="198"/>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2.75" hidden="1" customHeight="1" outlineLevel="2">
      <c r="A428" s="9"/>
      <c r="B428" s="9"/>
      <c r="C428" s="26"/>
      <c r="D428" s="714"/>
      <c r="E428" s="87">
        <v>4</v>
      </c>
      <c r="F428" s="27"/>
      <c r="G428" s="27"/>
      <c r="H428" s="146"/>
      <c r="I428" s="148"/>
      <c r="J428" s="148"/>
      <c r="K428" s="147"/>
      <c r="L428" s="69" t="str">
        <f>IF(A28taxstdlife="n/a","n/a",IF(L$3&gt;(A28taxstdlife+$E428),(Input!$K$170-Input!$K$204)-SUM($K428:K428),(Input!$K$170-Input!$K$204)/A28taxstdlife))</f>
        <v>n/a</v>
      </c>
      <c r="M428" s="69" t="str">
        <f>IF(A28taxstdlife="n/a","n/a",IF(M$3&gt;(A28taxstdlife+$E428),(Input!$K$170-Input!$K$204)-SUM($K428:L428),(Input!$K$170-Input!$K$204)/A28taxstdlife))</f>
        <v>n/a</v>
      </c>
      <c r="N428" s="69" t="str">
        <f>IF(A28taxstdlife="n/a","n/a",IF(N$3&gt;(A28taxstdlife+$E428),(Input!$K$170-Input!$K$204)-SUM($K428:M428),(Input!$K$170-Input!$K$204)/A28taxstdlife))</f>
        <v>n/a</v>
      </c>
      <c r="O428" s="69" t="str">
        <f>IF(A28taxstdlife="n/a","n/a",IF(O$3&gt;(A28taxstdlife+$E428),(Input!$K$170-Input!$K$204)-SUM($K428:N428),(Input!$K$170-Input!$K$204)/A28taxstdlife))</f>
        <v>n/a</v>
      </c>
      <c r="P428" s="69" t="str">
        <f>IF(A28taxstdlife="n/a","n/a",IF(P$3&gt;(A28taxstdlife+$E428),(Input!$K$170-Input!$K$204)-SUM($K428:O428),(Input!$K$170-Input!$K$204)/A28taxstdlife))</f>
        <v>n/a</v>
      </c>
      <c r="Q428" s="69" t="str">
        <f>IF(A28taxstdlife="n/a","n/a",IF(Q$3&gt;(A28taxstdlife+$E428),(Input!$K$170-Input!$K$204)-SUM($K428:P428),(Input!$K$170-Input!$K$204)/A28taxstdlife))</f>
        <v>n/a</v>
      </c>
      <c r="R428" s="69"/>
      <c r="S428" s="103"/>
      <c r="T428" s="103"/>
      <c r="U428" s="103"/>
      <c r="V428" s="103"/>
      <c r="W428" s="103"/>
      <c r="X428" s="103"/>
      <c r="Y428" s="103"/>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198"/>
      <c r="BJ428" s="198"/>
      <c r="BK428" s="198"/>
      <c r="BL428" s="198"/>
      <c r="BM428" s="198"/>
      <c r="BN428" s="19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2.75" hidden="1" customHeight="1" outlineLevel="2">
      <c r="A429" s="9"/>
      <c r="B429" s="9"/>
      <c r="C429" s="26"/>
      <c r="D429" s="714"/>
      <c r="E429" s="87">
        <v>5</v>
      </c>
      <c r="F429" s="27"/>
      <c r="G429" s="27"/>
      <c r="H429" s="146"/>
      <c r="I429" s="148"/>
      <c r="J429" s="148"/>
      <c r="K429" s="148"/>
      <c r="L429" s="147"/>
      <c r="M429" s="69" t="str">
        <f>IF(A28taxstdlife="n/a","n/a",IF(M$3&gt;(A28taxstdlife+$E429),(Input!$L$170-Input!$L$204)-SUM($L429:L429),(Input!$L$170-Input!$L$204)/A28taxstdlife))</f>
        <v>n/a</v>
      </c>
      <c r="N429" s="69" t="str">
        <f>IF(A28taxstdlife="n/a","n/a",IF(N$3&gt;(A28taxstdlife+$E429),(Input!$L$170-Input!$L$204)-SUM($L429:M429),(Input!$L$170-Input!$L$204)/A28taxstdlife))</f>
        <v>n/a</v>
      </c>
      <c r="O429" s="69" t="str">
        <f>IF(A28taxstdlife="n/a","n/a",IF(O$3&gt;(A28taxstdlife+$E429),(Input!$L$170-Input!$L$204)-SUM($L429:N429),(Input!$L$170-Input!$L$204)/A28taxstdlife))</f>
        <v>n/a</v>
      </c>
      <c r="P429" s="69" t="str">
        <f>IF(A28taxstdlife="n/a","n/a",IF(P$3&gt;(A28taxstdlife+$E429),(Input!$L$170-Input!$L$204)-SUM($L429:O429),(Input!$L$170-Input!$L$204)/A28taxstdlife))</f>
        <v>n/a</v>
      </c>
      <c r="Q429" s="69" t="str">
        <f>IF(A28taxstdlife="n/a","n/a",IF(Q$3&gt;(A28taxstdlife+$E429),(Input!$L$170-Input!$L$204)-SUM($L429:P429),(Input!$L$170-Input!$L$204)/A28taxstdlife))</f>
        <v>n/a</v>
      </c>
      <c r="R429" s="69"/>
      <c r="S429" s="103"/>
      <c r="T429" s="103"/>
      <c r="U429" s="103"/>
      <c r="V429" s="103"/>
      <c r="W429" s="103"/>
      <c r="X429" s="103"/>
      <c r="Y429" s="103"/>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198"/>
      <c r="BJ429" s="198"/>
      <c r="BK429" s="198"/>
      <c r="BL429" s="198"/>
      <c r="BM429" s="198"/>
      <c r="BN429" s="198"/>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2.75" hidden="1" customHeight="1" outlineLevel="2">
      <c r="A430" s="9"/>
      <c r="B430" s="9"/>
      <c r="C430" s="26"/>
      <c r="D430" s="714"/>
      <c r="E430" s="87">
        <v>6</v>
      </c>
      <c r="F430" s="27"/>
      <c r="G430" s="27"/>
      <c r="H430" s="146"/>
      <c r="I430" s="148"/>
      <c r="J430" s="148"/>
      <c r="K430" s="148"/>
      <c r="L430" s="148"/>
      <c r="M430" s="147"/>
      <c r="N430" s="69" t="str">
        <f>IF(A28taxstdlife="n/a","n/a",IF(N$3&gt;(A28taxstdlife+$E430),(Input!$M$170-Input!$M$204)-SUM($M430:M430),(Input!$M$170-Input!$M$204)/A28taxstdlife))</f>
        <v>n/a</v>
      </c>
      <c r="O430" s="69" t="str">
        <f>IF(A28taxstdlife="n/a","n/a",IF(O$3&gt;(A28taxstdlife+$E430),(Input!$M$170-Input!$M$204)-SUM($M430:N430),(Input!$M$170-Input!$M$204)/A28taxstdlife))</f>
        <v>n/a</v>
      </c>
      <c r="P430" s="69" t="str">
        <f>IF(A28taxstdlife="n/a","n/a",IF(P$3&gt;(A28taxstdlife+$E430),(Input!$M$170-Input!$M$204)-SUM($M430:O430),(Input!$M$170-Input!$M$204)/A28taxstdlife))</f>
        <v>n/a</v>
      </c>
      <c r="Q430" s="69" t="str">
        <f>IF(A28taxstdlife="n/a","n/a",IF(Q$3&gt;(A28taxstdlife+$E430),(Input!$M$170-Input!$M$204)-SUM($M430:P430),(Input!$M$170-Input!$M$204)/A28taxstdlife))</f>
        <v>n/a</v>
      </c>
      <c r="R430" s="69"/>
      <c r="S430" s="103"/>
      <c r="T430" s="103"/>
      <c r="U430" s="103"/>
      <c r="V430" s="103"/>
      <c r="W430" s="103"/>
      <c r="X430" s="103"/>
      <c r="Y430" s="103"/>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198"/>
      <c r="BJ430" s="198"/>
      <c r="BK430" s="198"/>
      <c r="BL430" s="198"/>
      <c r="BM430" s="198"/>
      <c r="BN430" s="198"/>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2.75" hidden="1" customHeight="1" outlineLevel="2">
      <c r="A431" s="9"/>
      <c r="B431" s="9"/>
      <c r="C431" s="26"/>
      <c r="D431" s="714"/>
      <c r="E431" s="87">
        <v>7</v>
      </c>
      <c r="F431" s="27"/>
      <c r="G431" s="27"/>
      <c r="H431" s="146"/>
      <c r="I431" s="148"/>
      <c r="J431" s="148"/>
      <c r="K431" s="148"/>
      <c r="L431" s="148"/>
      <c r="M431" s="148"/>
      <c r="N431" s="147"/>
      <c r="O431" s="69" t="str">
        <f>IF(A28taxstdlife="n/a","n/a",IF(O$3&gt;(A28taxstdlife+$E431),(Input!$N$170-Input!$N$204)-SUM($N431:N431),(Input!$N$170-Input!$N$204)/A28taxstdlife))</f>
        <v>n/a</v>
      </c>
      <c r="P431" s="69" t="str">
        <f>IF(A28taxstdlife="n/a","n/a",IF(P$3&gt;(A28taxstdlife+$E431),(Input!$N$170-Input!$N$204)-SUM($N431:O431),(Input!$N$170-Input!$N$204)/A28taxstdlife))</f>
        <v>n/a</v>
      </c>
      <c r="Q431" s="69" t="str">
        <f>IF(A28taxstdlife="n/a","n/a",IF(Q$3&gt;(A28taxstdlife+$E431),(Input!$N$170-Input!$N$204)-SUM($N431:P431),(Input!$N$170-Input!$N$204)/A28taxstdlife))</f>
        <v>n/a</v>
      </c>
      <c r="R431" s="69"/>
      <c r="S431" s="103"/>
      <c r="T431" s="103"/>
      <c r="U431" s="103"/>
      <c r="V431" s="103"/>
      <c r="W431" s="103"/>
      <c r="X431" s="103"/>
      <c r="Y431" s="103"/>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198"/>
      <c r="BJ431" s="198"/>
      <c r="BK431" s="198"/>
      <c r="BL431" s="198"/>
      <c r="BM431" s="198"/>
      <c r="BN431" s="198"/>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2.75" hidden="1" customHeight="1" outlineLevel="2">
      <c r="A432" s="9"/>
      <c r="B432" s="9"/>
      <c r="C432" s="26"/>
      <c r="D432" s="714"/>
      <c r="E432" s="87">
        <v>8</v>
      </c>
      <c r="F432" s="27"/>
      <c r="G432" s="27"/>
      <c r="H432" s="146"/>
      <c r="I432" s="148"/>
      <c r="J432" s="148"/>
      <c r="K432" s="148"/>
      <c r="L432" s="148"/>
      <c r="M432" s="148"/>
      <c r="N432" s="148"/>
      <c r="O432" s="147"/>
      <c r="P432" s="69" t="str">
        <f>IF(A28taxstdlife="n/a","n/a",IF(P$3&gt;(A28taxstdlife+$E432),(Input!$O$170-Input!$O$204)-SUM($O432:O432),(Input!$O$170-Input!$O$204)/A28taxstdlife))</f>
        <v>n/a</v>
      </c>
      <c r="Q432" s="69" t="str">
        <f>IF(A28taxstdlife="n/a","n/a",IF(Q$3&gt;(A28taxstdlife+$E432),(Input!$O$170-Input!$O$204)-SUM($O432:P432),(Input!$O$170-Input!$O$204)/A28taxstdlife))</f>
        <v>n/a</v>
      </c>
      <c r="R432" s="69"/>
      <c r="S432" s="103"/>
      <c r="T432" s="103"/>
      <c r="U432" s="103"/>
      <c r="V432" s="103"/>
      <c r="W432" s="103"/>
      <c r="X432" s="103"/>
      <c r="Y432" s="103"/>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198"/>
      <c r="BJ432" s="198"/>
      <c r="BK432" s="198"/>
      <c r="BL432" s="198"/>
      <c r="BM432" s="198"/>
      <c r="BN432" s="198"/>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2.75" hidden="1" customHeight="1" outlineLevel="2">
      <c r="A433" s="9"/>
      <c r="B433" s="9"/>
      <c r="C433" s="26"/>
      <c r="D433" s="714"/>
      <c r="E433" s="87">
        <v>9</v>
      </c>
      <c r="F433" s="27"/>
      <c r="G433" s="27"/>
      <c r="H433" s="146"/>
      <c r="I433" s="148"/>
      <c r="J433" s="148"/>
      <c r="K433" s="148"/>
      <c r="L433" s="148"/>
      <c r="M433" s="148"/>
      <c r="N433" s="148"/>
      <c r="O433" s="148"/>
      <c r="P433" s="147"/>
      <c r="Q433" s="69" t="str">
        <f>IF(A28taxstdlife="n/a","n/a",IF(Q$3&gt;(A28taxstdlife+$E433),(Input!$P$170-Input!$P$204)-SUM($P433:P433),(Input!$P$170-Input!$P$204)/A28taxstdlife))</f>
        <v>n/a</v>
      </c>
      <c r="R433" s="69"/>
      <c r="S433" s="103"/>
      <c r="T433" s="103"/>
      <c r="U433" s="103"/>
      <c r="V433" s="103"/>
      <c r="W433" s="103"/>
      <c r="X433" s="103"/>
      <c r="Y433" s="103"/>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198"/>
      <c r="BJ433" s="198"/>
      <c r="BK433" s="198"/>
      <c r="BL433" s="198"/>
      <c r="BM433" s="198"/>
      <c r="BN433" s="198"/>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2.75" hidden="1" customHeight="1" outlineLevel="2">
      <c r="A434" s="9"/>
      <c r="B434" s="9"/>
      <c r="C434" s="26"/>
      <c r="D434" s="714"/>
      <c r="E434" s="88">
        <v>10</v>
      </c>
      <c r="F434" s="27"/>
      <c r="G434" s="27"/>
      <c r="H434" s="146"/>
      <c r="I434" s="148"/>
      <c r="J434" s="148"/>
      <c r="K434" s="148"/>
      <c r="L434" s="148"/>
      <c r="M434" s="148"/>
      <c r="N434" s="148"/>
      <c r="O434" s="148"/>
      <c r="P434" s="148"/>
      <c r="Q434" s="147"/>
      <c r="R434" s="69"/>
      <c r="S434" s="103"/>
      <c r="T434" s="103"/>
      <c r="U434" s="103"/>
      <c r="V434" s="103"/>
      <c r="W434" s="103"/>
      <c r="X434" s="103"/>
      <c r="Y434" s="103"/>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198"/>
      <c r="BJ434" s="198"/>
      <c r="BK434" s="198"/>
      <c r="BL434" s="198"/>
      <c r="BM434" s="198"/>
      <c r="BN434" s="198"/>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idden="1" outlineLevel="1" collapsed="1">
      <c r="A435" s="9"/>
      <c r="B435" s="9"/>
      <c r="C435" s="271">
        <f>Asset28</f>
        <v>0</v>
      </c>
      <c r="D435" s="9"/>
      <c r="E435" s="9"/>
      <c r="F435" s="23"/>
      <c r="G435" s="23"/>
      <c r="H435" s="297">
        <f>-SUM(H423:H434)</f>
        <v>0</v>
      </c>
      <c r="I435" s="161">
        <f>-SUM(I423:I434)</f>
        <v>0</v>
      </c>
      <c r="J435" s="161">
        <f>-SUM(J423:J434)</f>
        <v>0</v>
      </c>
      <c r="K435" s="161">
        <f>-SUM(K423:K434)</f>
        <v>0</v>
      </c>
      <c r="L435" s="161">
        <f>-SUM(L423:L434)</f>
        <v>0</v>
      </c>
      <c r="M435" s="161">
        <f>IF(COUNT($H435:L435)&gt;=Input!$Y$7,0, -SUM(M423:M434))</f>
        <v>0</v>
      </c>
      <c r="N435" s="161">
        <f>IF(COUNT($H435:M435)&gt;=Input!$Y$7,0, -SUM(N423:N434))</f>
        <v>0</v>
      </c>
      <c r="O435" s="161">
        <f>IF(COUNT($H435:N435)&gt;=Input!$Y$7,0, -SUM(O423:O434))</f>
        <v>0</v>
      </c>
      <c r="P435" s="161">
        <f>IF(COUNT($H435:O435)&gt;=Input!$Y$7,0, -SUM(P423:P434))</f>
        <v>0</v>
      </c>
      <c r="Q435" s="161">
        <f>IF(COUNT($H435:P435)&gt;=Input!$Y$7,0, -SUM(Q423:Q434))</f>
        <v>0</v>
      </c>
      <c r="R435" s="161"/>
      <c r="S435" s="102"/>
      <c r="T435" s="102"/>
      <c r="U435" s="102"/>
      <c r="V435" s="102"/>
      <c r="W435" s="102"/>
      <c r="X435" s="102"/>
      <c r="Y435" s="102"/>
      <c r="Z435" s="218"/>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198"/>
      <c r="BJ435" s="198"/>
      <c r="BK435" s="198"/>
      <c r="BL435" s="198"/>
      <c r="BM435" s="198"/>
      <c r="BN435" s="198"/>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2.75" hidden="1" customHeight="1" outlineLevel="2">
      <c r="A436" s="9"/>
      <c r="B436" s="272">
        <f>Asset29</f>
        <v>0</v>
      </c>
      <c r="C436" s="31"/>
      <c r="D436" s="32" t="s">
        <v>66</v>
      </c>
      <c r="E436" s="31"/>
      <c r="F436" s="300"/>
      <c r="G436" s="300"/>
      <c r="H436" s="68" t="str">
        <f>IF(H$3&gt;A29taxremlife,A29taxvalue-SUM($F436:F436),IF(A29taxremlife="N/A","n/a",A29taxvalue/A29taxremlife))</f>
        <v>n/a</v>
      </c>
      <c r="I436" s="68" t="str">
        <f>IF(I$3&gt;A29taxremlife,A29taxvalue-SUM($F436:H436),IF(A29taxremlife="N/A","n/a",A29taxvalue/A29taxremlife))</f>
        <v>n/a</v>
      </c>
      <c r="J436" s="68" t="str">
        <f>IF(J$3&gt;A29taxremlife,A29taxvalue-SUM($F436:I436),IF(A29taxremlife="N/A","n/a",A29taxvalue/A29taxremlife))</f>
        <v>n/a</v>
      </c>
      <c r="K436" s="68" t="str">
        <f>IF(K$3&gt;A29taxremlife,A29taxvalue-SUM($F436:J436),IF(A29taxremlife="N/A","n/a",A29taxvalue/A29taxremlife))</f>
        <v>n/a</v>
      </c>
      <c r="L436" s="68" t="str">
        <f>IF(L$3&gt;A29taxremlife,A29taxvalue-SUM($F436:K436),IF(A29taxremlife="N/A","n/a",A29taxvalue/A29taxremlife))</f>
        <v>n/a</v>
      </c>
      <c r="M436" s="68" t="str">
        <f>IF(M$3&gt;A29taxremlife,A29taxvalue-SUM($F436:L436),IF(A29taxremlife="N/A","n/a",A29taxvalue/A29taxremlife))</f>
        <v>n/a</v>
      </c>
      <c r="N436" s="68" t="str">
        <f>IF(N$3&gt;A29taxremlife,A29taxvalue-SUM($F436:M436),IF(A29taxremlife="N/A","n/a",A29taxvalue/A29taxremlife))</f>
        <v>n/a</v>
      </c>
      <c r="O436" s="68" t="str">
        <f>IF(O$3&gt;A29taxremlife,A29taxvalue-SUM($F436:N436),IF(A29taxremlife="N/A","n/a",A29taxvalue/A29taxremlife))</f>
        <v>n/a</v>
      </c>
      <c r="P436" s="68" t="str">
        <f>IF(P$3&gt;A29taxremlife,A29taxvalue-SUM($F436:O436),IF(A29taxremlife="N/A","n/a",A29taxvalue/A29taxremlife))</f>
        <v>n/a</v>
      </c>
      <c r="Q436" s="68" t="str">
        <f>IF(Q$3&gt;A29taxremlife,A29taxvalue-SUM($F436:P436),IF(A29taxremlife="N/A","n/a",A29taxvalue/A29taxremlife))</f>
        <v>n/a</v>
      </c>
      <c r="R436" s="68"/>
      <c r="S436" s="103"/>
      <c r="T436" s="103"/>
      <c r="U436" s="103"/>
      <c r="V436" s="103"/>
      <c r="W436" s="103"/>
      <c r="X436" s="103"/>
      <c r="Y436" s="103"/>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198"/>
      <c r="BJ436" s="198"/>
      <c r="BK436" s="198"/>
      <c r="BL436" s="198"/>
      <c r="BM436" s="198"/>
      <c r="BN436" s="198"/>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2.75" hidden="1" customHeight="1" outlineLevel="2">
      <c r="A437" s="9"/>
      <c r="B437" s="9"/>
      <c r="C437" s="26"/>
      <c r="D437" s="713" t="s">
        <v>82</v>
      </c>
      <c r="E437" s="87"/>
      <c r="F437" s="27"/>
      <c r="G437" s="27"/>
      <c r="H437" s="103"/>
      <c r="I437" s="69"/>
      <c r="J437" s="69"/>
      <c r="K437" s="69"/>
      <c r="L437" s="69"/>
      <c r="M437" s="69"/>
      <c r="N437" s="69"/>
      <c r="O437" s="69"/>
      <c r="P437" s="69"/>
      <c r="Q437" s="69"/>
      <c r="R437" s="69"/>
      <c r="S437" s="103"/>
      <c r="T437" s="103"/>
      <c r="U437" s="103"/>
      <c r="V437" s="103"/>
      <c r="W437" s="103"/>
      <c r="X437" s="103"/>
      <c r="Y437" s="103"/>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198"/>
      <c r="BJ437" s="198"/>
      <c r="BK437" s="198"/>
      <c r="BL437" s="198"/>
      <c r="BM437" s="198"/>
      <c r="BN437" s="198"/>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2.75" hidden="1" customHeight="1" outlineLevel="2">
      <c r="A438" s="9"/>
      <c r="B438" s="9"/>
      <c r="C438" s="26"/>
      <c r="D438" s="714"/>
      <c r="E438" s="87">
        <v>1</v>
      </c>
      <c r="F438" s="27"/>
      <c r="G438" s="27"/>
      <c r="H438" s="145"/>
      <c r="I438" s="69" t="str">
        <f>IF(A29taxstdlife="n/a","n/a",IF(I$3&gt;(A29taxstdlife+$E438),(Input!$H$171-Input!$H$205)-SUM($H438:H438),(Input!$H$171-Input!$H$205)/A29taxstdlife))</f>
        <v>n/a</v>
      </c>
      <c r="J438" s="69" t="str">
        <f>IF(A29taxstdlife="n/a","n/a",IF(J$3&gt;(A29taxstdlife+$E438),(Input!$H$171-Input!$H$205)-SUM($H438:I438),(Input!$H$171-Input!$H$205)/A29taxstdlife))</f>
        <v>n/a</v>
      </c>
      <c r="K438" s="69" t="str">
        <f>IF(A29taxstdlife="n/a","n/a",IF(K$3&gt;(A29taxstdlife+$E438),(Input!$H$171-Input!$H$205)-SUM($H438:J438),(Input!$H$171-Input!$H$205)/A29taxstdlife))</f>
        <v>n/a</v>
      </c>
      <c r="L438" s="69" t="str">
        <f>IF(A29taxstdlife="n/a","n/a",IF(L$3&gt;(A29taxstdlife+$E438),(Input!$H$171-Input!$H$205)-SUM($H438:K438),(Input!$H$171-Input!$H$205)/A29taxstdlife))</f>
        <v>n/a</v>
      </c>
      <c r="M438" s="69" t="str">
        <f>IF(A29taxstdlife="n/a","n/a",IF(M$3&gt;(A29taxstdlife+$E438),(Input!$H$171-Input!$H$205)-SUM($H438:L438),(Input!$H$171-Input!$H$205)/A29taxstdlife))</f>
        <v>n/a</v>
      </c>
      <c r="N438" s="69" t="str">
        <f>IF(A29taxstdlife="n/a","n/a",IF(N$3&gt;(A29taxstdlife+$E438),(Input!$H$171-Input!$H$205)-SUM($H438:M438),(Input!$H$171-Input!$H$205)/A29taxstdlife))</f>
        <v>n/a</v>
      </c>
      <c r="O438" s="69" t="str">
        <f>IF(A29taxstdlife="n/a","n/a",IF(O$3&gt;(A29taxstdlife+$E438),(Input!$H$171-Input!$H$205)-SUM($H438:N438),(Input!$H$171-Input!$H$205)/A29taxstdlife))</f>
        <v>n/a</v>
      </c>
      <c r="P438" s="69" t="str">
        <f>IF(A29taxstdlife="n/a","n/a",IF(P$3&gt;(A29taxstdlife+$E438),(Input!$H$171-Input!$H$205)-SUM($H438:O438),(Input!$H$171-Input!$H$205)/A29taxstdlife))</f>
        <v>n/a</v>
      </c>
      <c r="Q438" s="69" t="str">
        <f>IF(A29taxstdlife="n/a","n/a",IF(Q$3&gt;(A29taxstdlife+$E438),(Input!$H$171-Input!$H$205)-SUM($H438:P438),(Input!$H$171-Input!$H$205)/A29taxstdlife))</f>
        <v>n/a</v>
      </c>
      <c r="R438" s="69"/>
      <c r="S438" s="103"/>
      <c r="T438" s="103"/>
      <c r="U438" s="103"/>
      <c r="V438" s="103"/>
      <c r="W438" s="103"/>
      <c r="X438" s="103"/>
      <c r="Y438" s="103"/>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198"/>
      <c r="BJ438" s="198"/>
      <c r="BK438" s="198"/>
      <c r="BL438" s="198"/>
      <c r="BM438" s="198"/>
      <c r="BN438" s="19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2.75" hidden="1" customHeight="1" outlineLevel="2">
      <c r="A439" s="9"/>
      <c r="B439" s="9"/>
      <c r="C439" s="26"/>
      <c r="D439" s="714"/>
      <c r="E439" s="87">
        <v>2</v>
      </c>
      <c r="F439" s="27"/>
      <c r="G439" s="27"/>
      <c r="H439" s="146"/>
      <c r="I439" s="147"/>
      <c r="J439" s="69" t="str">
        <f>IF(A29taxstdlife="n/a","n/a",IF(J$3&gt;(A29taxstdlife+$E439),(Input!$I$171-Input!$I$205)-SUM($I439:I439),(Input!$I$171-Input!$I$205)/A29taxstdlife))</f>
        <v>n/a</v>
      </c>
      <c r="K439" s="69" t="str">
        <f>IF(A29taxstdlife="n/a","n/a",IF(K$3&gt;(A29taxstdlife+$E439),(Input!$I$171-Input!$I$205)-SUM($I439:J439),(Input!$I$171-Input!$I$205)/A29taxstdlife))</f>
        <v>n/a</v>
      </c>
      <c r="L439" s="69" t="str">
        <f>IF(A29taxstdlife="n/a","n/a",IF(L$3&gt;(A29taxstdlife+$E439),(Input!$I$171-Input!$I$205)-SUM($I439:K439),(Input!$I$171-Input!$I$205)/A29taxstdlife))</f>
        <v>n/a</v>
      </c>
      <c r="M439" s="69" t="str">
        <f>IF(A29taxstdlife="n/a","n/a",IF(M$3&gt;(A29taxstdlife+$E439),(Input!$I$171-Input!$I$205)-SUM($I439:L439),(Input!$I$171-Input!$I$205)/A29taxstdlife))</f>
        <v>n/a</v>
      </c>
      <c r="N439" s="69" t="str">
        <f>IF(A29taxstdlife="n/a","n/a",IF(N$3&gt;(A29taxstdlife+$E439),(Input!$I$171-Input!$I$205)-SUM($I439:M439),(Input!$I$171-Input!$I$205)/A29taxstdlife))</f>
        <v>n/a</v>
      </c>
      <c r="O439" s="69" t="str">
        <f>IF(A29taxstdlife="n/a","n/a",IF(O$3&gt;(A29taxstdlife+$E439),(Input!$I$171-Input!$I$205)-SUM($I439:N439),(Input!$I$171-Input!$I$205)/A29taxstdlife))</f>
        <v>n/a</v>
      </c>
      <c r="P439" s="69" t="str">
        <f>IF(A29taxstdlife="n/a","n/a",IF(P$3&gt;(A29taxstdlife+$E439),(Input!$I$171-Input!$I$205)-SUM($I439:O439),(Input!$I$171-Input!$I$205)/A29taxstdlife))</f>
        <v>n/a</v>
      </c>
      <c r="Q439" s="69" t="str">
        <f>IF(A29taxstdlife="n/a","n/a",IF(Q$3&gt;(A29taxstdlife+$E439),(Input!$I$171-Input!$I$205)-SUM($I439:P439),(Input!$I$171-Input!$I$205)/A29taxstdlife))</f>
        <v>n/a</v>
      </c>
      <c r="R439" s="69"/>
      <c r="S439" s="103"/>
      <c r="T439" s="103"/>
      <c r="U439" s="103"/>
      <c r="V439" s="103"/>
      <c r="W439" s="103"/>
      <c r="X439" s="103"/>
      <c r="Y439" s="103"/>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198"/>
      <c r="BJ439" s="198"/>
      <c r="BK439" s="198"/>
      <c r="BL439" s="198"/>
      <c r="BM439" s="198"/>
      <c r="BN439" s="198"/>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2.75" hidden="1" customHeight="1" outlineLevel="2">
      <c r="A440" s="9"/>
      <c r="B440" s="9"/>
      <c r="C440" s="26"/>
      <c r="D440" s="714"/>
      <c r="E440" s="87">
        <v>3</v>
      </c>
      <c r="F440" s="27"/>
      <c r="G440" s="27"/>
      <c r="H440" s="146"/>
      <c r="I440" s="148"/>
      <c r="J440" s="147"/>
      <c r="K440" s="69" t="str">
        <f>IF(A29taxstdlife="n/a","n/a",IF(K$3&gt;(A29taxstdlife+$E440),(Input!$J$171-Input!$J$205)-SUM($J440:J440),(Input!$J$171-Input!$J$205)/A29taxstdlife))</f>
        <v>n/a</v>
      </c>
      <c r="L440" s="69" t="str">
        <f>IF(A29taxstdlife="n/a","n/a",IF(L$3&gt;(A29taxstdlife+$E440),(Input!$J$171-Input!$J$205)-SUM($J440:K440),(Input!$J$171-Input!$J$205)/A29taxstdlife))</f>
        <v>n/a</v>
      </c>
      <c r="M440" s="69" t="str">
        <f>IF(A29taxstdlife="n/a","n/a",IF(M$3&gt;(A29taxstdlife+$E440),(Input!$J$171-Input!$J$205)-SUM($J440:L440),(Input!$J$171-Input!$J$205)/A29taxstdlife))</f>
        <v>n/a</v>
      </c>
      <c r="N440" s="69" t="str">
        <f>IF(A29taxstdlife="n/a","n/a",IF(N$3&gt;(A29taxstdlife+$E440),(Input!$J$171-Input!$J$205)-SUM($J440:M440),(Input!$J$171-Input!$J$205)/A29taxstdlife))</f>
        <v>n/a</v>
      </c>
      <c r="O440" s="69" t="str">
        <f>IF(A29taxstdlife="n/a","n/a",IF(O$3&gt;(A29taxstdlife+$E440),(Input!$J$171-Input!$J$205)-SUM($J440:N440),(Input!$J$171-Input!$J$205)/A29taxstdlife))</f>
        <v>n/a</v>
      </c>
      <c r="P440" s="69" t="str">
        <f>IF(A29taxstdlife="n/a","n/a",IF(P$3&gt;(A29taxstdlife+$E440),(Input!$J$171-Input!$J$205)-SUM($J440:O440),(Input!$J$171-Input!$J$205)/A29taxstdlife))</f>
        <v>n/a</v>
      </c>
      <c r="Q440" s="69" t="str">
        <f>IF(A29taxstdlife="n/a","n/a",IF(Q$3&gt;(A29taxstdlife+$E440),(Input!$J$171-Input!$J$205)-SUM($J440:P440),(Input!$J$171-Input!$J$205)/A29taxstdlife))</f>
        <v>n/a</v>
      </c>
      <c r="R440" s="69"/>
      <c r="S440" s="103"/>
      <c r="T440" s="103"/>
      <c r="U440" s="103"/>
      <c r="V440" s="103"/>
      <c r="W440" s="103"/>
      <c r="X440" s="103"/>
      <c r="Y440" s="103"/>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9"/>
      <c r="BJ440" s="198"/>
      <c r="BK440" s="198"/>
      <c r="BL440" s="198"/>
      <c r="BM440" s="198"/>
      <c r="BN440" s="198"/>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2.75" hidden="1" customHeight="1" outlineLevel="2">
      <c r="A441" s="9"/>
      <c r="B441" s="9"/>
      <c r="C441" s="26"/>
      <c r="D441" s="714"/>
      <c r="E441" s="87">
        <v>4</v>
      </c>
      <c r="F441" s="27"/>
      <c r="G441" s="27"/>
      <c r="H441" s="146"/>
      <c r="I441" s="148"/>
      <c r="J441" s="148"/>
      <c r="K441" s="147"/>
      <c r="L441" s="69" t="str">
        <f>IF(A29taxstdlife="n/a","n/a",IF(L$3&gt;(A29taxstdlife+$E441),(Input!$K$171-Input!$K$205)-SUM($K441:K441),(Input!$K$171-Input!$K$205)/A29taxstdlife))</f>
        <v>n/a</v>
      </c>
      <c r="M441" s="69" t="str">
        <f>IF(A29taxstdlife="n/a","n/a",IF(M$3&gt;(A29taxstdlife+$E441),(Input!$K$171-Input!$K$205)-SUM($K441:L441),(Input!$K$171-Input!$K$205)/A29taxstdlife))</f>
        <v>n/a</v>
      </c>
      <c r="N441" s="69" t="str">
        <f>IF(A29taxstdlife="n/a","n/a",IF(N$3&gt;(A29taxstdlife+$E441),(Input!$K$171-Input!$K$205)-SUM($K441:M441),(Input!$K$171-Input!$K$205)/A29taxstdlife))</f>
        <v>n/a</v>
      </c>
      <c r="O441" s="69" t="str">
        <f>IF(A29taxstdlife="n/a","n/a",IF(O$3&gt;(A29taxstdlife+$E441),(Input!$K$171-Input!$K$205)-SUM($K441:N441),(Input!$K$171-Input!$K$205)/A29taxstdlife))</f>
        <v>n/a</v>
      </c>
      <c r="P441" s="69" t="str">
        <f>IF(A29taxstdlife="n/a","n/a",IF(P$3&gt;(A29taxstdlife+$E441),(Input!$K$171-Input!$K$205)-SUM($K441:O441),(Input!$K$171-Input!$K$205)/A29taxstdlife))</f>
        <v>n/a</v>
      </c>
      <c r="Q441" s="69" t="str">
        <f>IF(A29taxstdlife="n/a","n/a",IF(Q$3&gt;(A29taxstdlife+$E441),(Input!$K$171-Input!$K$205)-SUM($K441:P441),(Input!$K$171-Input!$K$205)/A29taxstdlife))</f>
        <v>n/a</v>
      </c>
      <c r="R441" s="69"/>
      <c r="S441" s="103"/>
      <c r="T441" s="103"/>
      <c r="U441" s="103"/>
      <c r="V441" s="103"/>
      <c r="W441" s="103"/>
      <c r="X441" s="103"/>
      <c r="Y441" s="103"/>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198"/>
      <c r="BJ441" s="198"/>
      <c r="BK441" s="198"/>
      <c r="BL441" s="198"/>
      <c r="BM441" s="198"/>
      <c r="BN441" s="198"/>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2.75" hidden="1" customHeight="1" outlineLevel="2">
      <c r="A442" s="9"/>
      <c r="B442" s="9"/>
      <c r="C442" s="26"/>
      <c r="D442" s="714"/>
      <c r="E442" s="87">
        <v>5</v>
      </c>
      <c r="F442" s="27"/>
      <c r="G442" s="27"/>
      <c r="H442" s="146"/>
      <c r="I442" s="148"/>
      <c r="J442" s="148"/>
      <c r="K442" s="148"/>
      <c r="L442" s="147"/>
      <c r="M442" s="69" t="str">
        <f>IF(A29taxstdlife="n/a","n/a",IF(M$3&gt;(A29taxstdlife+$E442),(Input!$L$171-Input!$L$205)-SUM($L442:L442),(Input!$L$171-Input!$L$205)/A29taxstdlife))</f>
        <v>n/a</v>
      </c>
      <c r="N442" s="69" t="str">
        <f>IF(A29taxstdlife="n/a","n/a",IF(N$3&gt;(A29taxstdlife+$E442),(Input!$L$171-Input!$L$205)-SUM($L442:M442),(Input!$L$171-Input!$L$205)/A29taxstdlife))</f>
        <v>n/a</v>
      </c>
      <c r="O442" s="69" t="str">
        <f>IF(A29taxstdlife="n/a","n/a",IF(O$3&gt;(A29taxstdlife+$E442),(Input!$L$171-Input!$L$205)-SUM($L442:N442),(Input!$L$171-Input!$L$205)/A29taxstdlife))</f>
        <v>n/a</v>
      </c>
      <c r="P442" s="69" t="str">
        <f>IF(A29taxstdlife="n/a","n/a",IF(P$3&gt;(A29taxstdlife+$E442),(Input!$L$171-Input!$L$205)-SUM($L442:O442),(Input!$L$171-Input!$L$205)/A29taxstdlife))</f>
        <v>n/a</v>
      </c>
      <c r="Q442" s="69" t="str">
        <f>IF(A29taxstdlife="n/a","n/a",IF(Q$3&gt;(A29taxstdlife+$E442),(Input!$L$171-Input!$L$205)-SUM($L442:P442),(Input!$L$171-Input!$L$205)/A29taxstdlife))</f>
        <v>n/a</v>
      </c>
      <c r="R442" s="69"/>
      <c r="S442" s="103"/>
      <c r="T442" s="103"/>
      <c r="U442" s="103"/>
      <c r="V442" s="103"/>
      <c r="W442" s="103"/>
      <c r="X442" s="103"/>
      <c r="Y442" s="103"/>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198"/>
      <c r="BJ442" s="198"/>
      <c r="BK442" s="198"/>
      <c r="BL442" s="198"/>
      <c r="BM442" s="198"/>
      <c r="BN442" s="198"/>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2.75" hidden="1" customHeight="1" outlineLevel="2">
      <c r="A443" s="9"/>
      <c r="B443" s="9"/>
      <c r="C443" s="26"/>
      <c r="D443" s="714"/>
      <c r="E443" s="87">
        <v>6</v>
      </c>
      <c r="F443" s="27"/>
      <c r="G443" s="27"/>
      <c r="H443" s="146"/>
      <c r="I443" s="148"/>
      <c r="J443" s="148"/>
      <c r="K443" s="148"/>
      <c r="L443" s="148"/>
      <c r="M443" s="147"/>
      <c r="N443" s="69" t="str">
        <f>IF(A29taxstdlife="n/a","n/a",IF(N$3&gt;(A29taxstdlife+$E443),(Input!$M$171-Input!$M$205)-SUM($M443:M443),(Input!$M$171-Input!$M$205)/A29taxstdlife))</f>
        <v>n/a</v>
      </c>
      <c r="O443" s="69" t="str">
        <f>IF(A29taxstdlife="n/a","n/a",IF(O$3&gt;(A29taxstdlife+$E443),(Input!$M$171-Input!$M$205)-SUM($M443:N443),(Input!$M$171-Input!$M$205)/A29taxstdlife))</f>
        <v>n/a</v>
      </c>
      <c r="P443" s="69" t="str">
        <f>IF(A29taxstdlife="n/a","n/a",IF(P$3&gt;(A29taxstdlife+$E443),(Input!$M$171-Input!$M$205)-SUM($M443:O443),(Input!$M$171-Input!$M$205)/A29taxstdlife))</f>
        <v>n/a</v>
      </c>
      <c r="Q443" s="69" t="str">
        <f>IF(A29taxstdlife="n/a","n/a",IF(Q$3&gt;(A29taxstdlife+$E443),(Input!$M$171-Input!$M$205)-SUM($M443:P443),(Input!$M$171-Input!$M$205)/A29taxstdlife))</f>
        <v>n/a</v>
      </c>
      <c r="R443" s="69"/>
      <c r="S443" s="103"/>
      <c r="T443" s="103"/>
      <c r="U443" s="103"/>
      <c r="V443" s="103"/>
      <c r="W443" s="103"/>
      <c r="X443" s="103"/>
      <c r="Y443" s="103"/>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198"/>
      <c r="BJ443" s="198"/>
      <c r="BK443" s="198"/>
      <c r="BL443" s="198"/>
      <c r="BM443" s="198"/>
      <c r="BN443" s="198"/>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2.75" hidden="1" customHeight="1" outlineLevel="2">
      <c r="A444" s="9"/>
      <c r="B444" s="9"/>
      <c r="C444" s="26"/>
      <c r="D444" s="714"/>
      <c r="E444" s="87">
        <v>7</v>
      </c>
      <c r="F444" s="27"/>
      <c r="G444" s="27"/>
      <c r="H444" s="146"/>
      <c r="I444" s="148"/>
      <c r="J444" s="148"/>
      <c r="K444" s="148"/>
      <c r="L444" s="148"/>
      <c r="M444" s="148"/>
      <c r="N444" s="147"/>
      <c r="O444" s="69" t="str">
        <f>IF(A29taxstdlife="n/a","n/a",IF(O$3&gt;(A29taxstdlife+$E444),(Input!$N$171-Input!$N$205)-SUM($N444:N444),(Input!$N$171-Input!$N$205)/A29taxstdlife))</f>
        <v>n/a</v>
      </c>
      <c r="P444" s="69" t="str">
        <f>IF(A29taxstdlife="n/a","n/a",IF(P$3&gt;(A29taxstdlife+$E444),(Input!$N$171-Input!$N$205)-SUM($N444:O444),(Input!$N$171-Input!$N$205)/A29taxstdlife))</f>
        <v>n/a</v>
      </c>
      <c r="Q444" s="69" t="str">
        <f>IF(A29taxstdlife="n/a","n/a",IF(Q$3&gt;(A29taxstdlife+$E444),(Input!$N$171-Input!$N$205)-SUM($N444:P444),(Input!$N$171-Input!$N$205)/A29taxstdlife))</f>
        <v>n/a</v>
      </c>
      <c r="R444" s="69"/>
      <c r="S444" s="103"/>
      <c r="T444" s="103"/>
      <c r="U444" s="103"/>
      <c r="V444" s="103"/>
      <c r="W444" s="103"/>
      <c r="X444" s="103"/>
      <c r="Y444" s="103"/>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198"/>
      <c r="BJ444" s="198"/>
      <c r="BK444" s="198"/>
      <c r="BL444" s="198"/>
      <c r="BM444" s="198"/>
      <c r="BN444" s="198"/>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2.75" hidden="1" customHeight="1" outlineLevel="2">
      <c r="A445" s="9"/>
      <c r="B445" s="9"/>
      <c r="C445" s="26"/>
      <c r="D445" s="714"/>
      <c r="E445" s="87">
        <v>8</v>
      </c>
      <c r="F445" s="27"/>
      <c r="G445" s="27"/>
      <c r="H445" s="146"/>
      <c r="I445" s="148"/>
      <c r="J445" s="148"/>
      <c r="K445" s="148"/>
      <c r="L445" s="148"/>
      <c r="M445" s="148"/>
      <c r="N445" s="148"/>
      <c r="O445" s="147"/>
      <c r="P445" s="69" t="str">
        <f>IF(A29taxstdlife="n/a","n/a",IF(P$3&gt;(A29taxstdlife+$E445),(Input!$O$171-Input!$O$205)-SUM($O445:O445),(Input!$O$171-Input!$O$205)/A29taxstdlife))</f>
        <v>n/a</v>
      </c>
      <c r="Q445" s="69" t="str">
        <f>IF(A29taxstdlife="n/a","n/a",IF(Q$3&gt;(A29taxstdlife+$E445),(Input!$O$171-Input!$O$205)-SUM($O445:P445),(Input!$O$171-Input!$O$205)/A29taxstdlife))</f>
        <v>n/a</v>
      </c>
      <c r="R445" s="69"/>
      <c r="S445" s="103"/>
      <c r="T445" s="103"/>
      <c r="U445" s="103"/>
      <c r="V445" s="103"/>
      <c r="W445" s="103"/>
      <c r="X445" s="103"/>
      <c r="Y445" s="103"/>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198"/>
      <c r="BJ445" s="198"/>
      <c r="BK445" s="198"/>
      <c r="BL445" s="198"/>
      <c r="BM445" s="198"/>
      <c r="BN445" s="198"/>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2.75" hidden="1" customHeight="1" outlineLevel="2">
      <c r="A446" s="9"/>
      <c r="B446" s="9"/>
      <c r="C446" s="26"/>
      <c r="D446" s="714"/>
      <c r="E446" s="87">
        <v>9</v>
      </c>
      <c r="F446" s="27"/>
      <c r="G446" s="27"/>
      <c r="H446" s="146"/>
      <c r="I446" s="148"/>
      <c r="J446" s="148"/>
      <c r="K446" s="148"/>
      <c r="L446" s="148"/>
      <c r="M446" s="148"/>
      <c r="N446" s="148"/>
      <c r="O446" s="148"/>
      <c r="P446" s="147"/>
      <c r="Q446" s="69" t="str">
        <f>IF(A29taxstdlife="n/a","n/a",IF(Q$3&gt;(A29taxstdlife+$E446),(Input!$P$171-Input!$P$205)-SUM($P446:P446),(Input!$P$171-Input!$P$205)/A29taxstdlife))</f>
        <v>n/a</v>
      </c>
      <c r="R446" s="69"/>
      <c r="S446" s="103"/>
      <c r="T446" s="103"/>
      <c r="U446" s="103"/>
      <c r="V446" s="103"/>
      <c r="W446" s="103"/>
      <c r="X446" s="103"/>
      <c r="Y446" s="103"/>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198"/>
      <c r="BJ446" s="198"/>
      <c r="BK446" s="198"/>
      <c r="BL446" s="198"/>
      <c r="BM446" s="198"/>
      <c r="BN446" s="198"/>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2.75" hidden="1" customHeight="1" outlineLevel="2">
      <c r="A447" s="9"/>
      <c r="B447" s="9"/>
      <c r="C447" s="26"/>
      <c r="D447" s="714"/>
      <c r="E447" s="88">
        <v>10</v>
      </c>
      <c r="F447" s="27"/>
      <c r="G447" s="27"/>
      <c r="H447" s="146"/>
      <c r="I447" s="148"/>
      <c r="J447" s="148"/>
      <c r="K447" s="148"/>
      <c r="L447" s="148"/>
      <c r="M447" s="148"/>
      <c r="N447" s="148"/>
      <c r="O447" s="148"/>
      <c r="P447" s="148"/>
      <c r="Q447" s="147"/>
      <c r="R447" s="69"/>
      <c r="S447" s="103"/>
      <c r="T447" s="103"/>
      <c r="U447" s="103"/>
      <c r="V447" s="103"/>
      <c r="W447" s="103"/>
      <c r="X447" s="103"/>
      <c r="Y447" s="103"/>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198"/>
      <c r="BJ447" s="198"/>
      <c r="BK447" s="198"/>
      <c r="BL447" s="198"/>
      <c r="BM447" s="198"/>
      <c r="BN447" s="198"/>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idden="1" outlineLevel="1" collapsed="1">
      <c r="A448" s="9"/>
      <c r="B448" s="9"/>
      <c r="C448" s="271">
        <f>Asset29</f>
        <v>0</v>
      </c>
      <c r="D448" s="9"/>
      <c r="E448" s="9"/>
      <c r="F448" s="23"/>
      <c r="G448" s="23"/>
      <c r="H448" s="297">
        <f>-SUM(H436:H447)</f>
        <v>0</v>
      </c>
      <c r="I448" s="161">
        <f>-SUM(I436:I447)</f>
        <v>0</v>
      </c>
      <c r="J448" s="161">
        <f>-SUM(J436:J447)</f>
        <v>0</v>
      </c>
      <c r="K448" s="161">
        <f>-SUM(K436:K447)</f>
        <v>0</v>
      </c>
      <c r="L448" s="161">
        <f>-SUM(L436:L447)</f>
        <v>0</v>
      </c>
      <c r="M448" s="161">
        <f>IF(COUNT($H448:L448)&gt;=Input!$Y$7,0, -SUM(M436:M447))</f>
        <v>0</v>
      </c>
      <c r="N448" s="161">
        <f>IF(COUNT($H448:M448)&gt;=Input!$Y$7,0, -SUM(N436:N447))</f>
        <v>0</v>
      </c>
      <c r="O448" s="161">
        <f>IF(COUNT($H448:N448)&gt;=Input!$Y$7,0, -SUM(O436:O447))</f>
        <v>0</v>
      </c>
      <c r="P448" s="161">
        <f>IF(COUNT($H448:O448)&gt;=Input!$Y$7,0, -SUM(P436:P447))</f>
        <v>0</v>
      </c>
      <c r="Q448" s="161">
        <f>IF(COUNT($H448:P448)&gt;=Input!$Y$7,0, -SUM(Q436:Q447))</f>
        <v>0</v>
      </c>
      <c r="R448" s="161"/>
      <c r="S448" s="102"/>
      <c r="T448" s="102"/>
      <c r="U448" s="102"/>
      <c r="V448" s="102"/>
      <c r="W448" s="102"/>
      <c r="X448" s="102"/>
      <c r="Y448" s="102"/>
      <c r="Z448" s="218"/>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198"/>
      <c r="BJ448" s="198"/>
      <c r="BK448" s="198"/>
      <c r="BL448" s="198"/>
      <c r="BM448" s="198"/>
      <c r="BN448" s="19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2.75" hidden="1" customHeight="1" outlineLevel="2">
      <c r="A449" s="9"/>
      <c r="B449" s="272">
        <f>Asset30</f>
        <v>0</v>
      </c>
      <c r="C449" s="31"/>
      <c r="D449" s="32" t="s">
        <v>66</v>
      </c>
      <c r="E449" s="31"/>
      <c r="F449" s="300"/>
      <c r="G449" s="300"/>
      <c r="H449" s="68" t="str">
        <f>IF(H$3&gt;A30taxremlife,A30taxvalue-SUM($F449:F449),IF(A30taxremlife="N/A","n/a",A30taxvalue/A30taxremlife))</f>
        <v>n/a</v>
      </c>
      <c r="I449" s="68" t="str">
        <f>IF(I$3&gt;A30taxremlife,A30taxvalue-SUM($F449:H449),IF(A30taxremlife="N/A","n/a",A30taxvalue/A30taxremlife))</f>
        <v>n/a</v>
      </c>
      <c r="J449" s="68" t="str">
        <f>IF(J$3&gt;A30taxremlife,A30taxvalue-SUM($F449:I449),IF(A30taxremlife="N/A","n/a",A30taxvalue/A30taxremlife))</f>
        <v>n/a</v>
      </c>
      <c r="K449" s="68" t="str">
        <f>IF(K$3&gt;A30taxremlife,A30taxvalue-SUM($F449:J449),IF(A30taxremlife="N/A","n/a",A30taxvalue/A30taxremlife))</f>
        <v>n/a</v>
      </c>
      <c r="L449" s="68" t="str">
        <f>IF(L$3&gt;A30taxremlife,A30taxvalue-SUM($F449:K449),IF(A30taxremlife="N/A","n/a",A30taxvalue/A30taxremlife))</f>
        <v>n/a</v>
      </c>
      <c r="M449" s="68" t="str">
        <f>IF(M$3&gt;A30taxremlife,A30taxvalue-SUM($F449:L449),IF(A30taxremlife="N/A","n/a",A30taxvalue/A30taxremlife))</f>
        <v>n/a</v>
      </c>
      <c r="N449" s="68" t="str">
        <f>IF(N$3&gt;A30taxremlife,A30taxvalue-SUM($F449:M449),IF(A30taxremlife="N/A","n/a",A30taxvalue/A30taxremlife))</f>
        <v>n/a</v>
      </c>
      <c r="O449" s="68" t="str">
        <f>IF(O$3&gt;A30taxremlife,A30taxvalue-SUM($F449:N449),IF(A30taxremlife="N/A","n/a",A30taxvalue/A30taxremlife))</f>
        <v>n/a</v>
      </c>
      <c r="P449" s="68" t="str">
        <f>IF(P$3&gt;A30taxremlife,A30taxvalue-SUM($F449:O449),IF(A30taxremlife="N/A","n/a",A30taxvalue/A30taxremlife))</f>
        <v>n/a</v>
      </c>
      <c r="Q449" s="68" t="str">
        <f>IF(Q$3&gt;A30taxremlife,A30taxvalue-SUM($F449:P449),IF(A30taxremlife="N/A","n/a",A30taxvalue/A30taxremlife))</f>
        <v>n/a</v>
      </c>
      <c r="R449" s="68"/>
      <c r="S449" s="103"/>
      <c r="T449" s="103"/>
      <c r="U449" s="103"/>
      <c r="V449" s="103"/>
      <c r="W449" s="103"/>
      <c r="X449" s="103"/>
      <c r="Y449" s="103"/>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198"/>
      <c r="BJ449" s="198"/>
      <c r="BK449" s="198"/>
      <c r="BL449" s="198"/>
      <c r="BM449" s="198"/>
      <c r="BN449" s="198"/>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2.75" hidden="1" customHeight="1" outlineLevel="2">
      <c r="A450" s="9"/>
      <c r="B450" s="9"/>
      <c r="C450" s="26"/>
      <c r="D450" s="713" t="s">
        <v>82</v>
      </c>
      <c r="E450" s="87"/>
      <c r="F450" s="27"/>
      <c r="G450" s="27"/>
      <c r="H450" s="103"/>
      <c r="I450" s="69"/>
      <c r="J450" s="69"/>
      <c r="K450" s="69"/>
      <c r="L450" s="69"/>
      <c r="M450" s="69"/>
      <c r="N450" s="69"/>
      <c r="O450" s="69"/>
      <c r="P450" s="69"/>
      <c r="Q450" s="69"/>
      <c r="R450" s="69"/>
      <c r="S450" s="103"/>
      <c r="T450" s="103"/>
      <c r="U450" s="103"/>
      <c r="V450" s="103"/>
      <c r="W450" s="103"/>
      <c r="X450" s="103"/>
      <c r="Y450" s="103"/>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198"/>
      <c r="BJ450" s="198"/>
      <c r="BK450" s="198"/>
      <c r="BL450" s="198"/>
      <c r="BM450" s="198"/>
      <c r="BN450" s="198"/>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2.75" hidden="1" customHeight="1" outlineLevel="2">
      <c r="A451" s="9"/>
      <c r="B451" s="9"/>
      <c r="C451" s="26"/>
      <c r="D451" s="714"/>
      <c r="E451" s="87">
        <v>1</v>
      </c>
      <c r="F451" s="27"/>
      <c r="G451" s="27"/>
      <c r="H451" s="145"/>
      <c r="I451" s="69" t="str">
        <f>IF(A30taxstdlife="n/a","n/a",IF(I$3&gt;(A30taxstdlife+$E451),(Input!$H$172-Input!$H$206)-SUM($H451:H451),(Input!$H$172-Input!$H$206)/A30taxstdlife))</f>
        <v>n/a</v>
      </c>
      <c r="J451" s="69" t="str">
        <f>IF(A30taxstdlife="n/a","n/a",IF(J$3&gt;(A30taxstdlife+$E451),(Input!$H$172-Input!$H$206)-SUM($H451:I451),(Input!$H$172-Input!$H$206)/A30taxstdlife))</f>
        <v>n/a</v>
      </c>
      <c r="K451" s="69" t="str">
        <f>IF(A30taxstdlife="n/a","n/a",IF(K$3&gt;(A30taxstdlife+$E451),(Input!$H$172-Input!$H$206)-SUM($H451:J451),(Input!$H$172-Input!$H$206)/A30taxstdlife))</f>
        <v>n/a</v>
      </c>
      <c r="L451" s="69" t="str">
        <f>IF(A30taxstdlife="n/a","n/a",IF(L$3&gt;(A30taxstdlife+$E451),(Input!$H$172-Input!$H$206)-SUM($H451:K451),(Input!$H$172-Input!$H$206)/A30taxstdlife))</f>
        <v>n/a</v>
      </c>
      <c r="M451" s="69" t="str">
        <f>IF(A30taxstdlife="n/a","n/a",IF(M$3&gt;(A30taxstdlife+$E451),(Input!$H$172-Input!$H$206)-SUM($H451:L451),(Input!$H$172-Input!$H$206)/A30taxstdlife))</f>
        <v>n/a</v>
      </c>
      <c r="N451" s="69" t="str">
        <f>IF(A30taxstdlife="n/a","n/a",IF(N$3&gt;(A30taxstdlife+$E451),(Input!$H$172-Input!$H$206)-SUM($H451:M451),(Input!$H$172-Input!$H$206)/A30taxstdlife))</f>
        <v>n/a</v>
      </c>
      <c r="O451" s="69" t="str">
        <f>IF(A30taxstdlife="n/a","n/a",IF(O$3&gt;(A30taxstdlife+$E451),(Input!$H$172-Input!$H$206)-SUM($H451:N451),(Input!$H$172-Input!$H$206)/A30taxstdlife))</f>
        <v>n/a</v>
      </c>
      <c r="P451" s="69" t="str">
        <f>IF(A30taxstdlife="n/a","n/a",IF(P$3&gt;(A30taxstdlife+$E451),(Input!$H$172-Input!$H$206)-SUM($H451:O451),(Input!$H$172-Input!$H$206)/A30taxstdlife))</f>
        <v>n/a</v>
      </c>
      <c r="Q451" s="69" t="str">
        <f>IF(A30taxstdlife="n/a","n/a",IF(Q$3&gt;(A30taxstdlife+$E451),(Input!$H$172-Input!$H$206)-SUM($H451:P451),(Input!$H$172-Input!$H$206)/A30taxstdlife))</f>
        <v>n/a</v>
      </c>
      <c r="R451" s="69"/>
      <c r="S451" s="103"/>
      <c r="T451" s="103"/>
      <c r="U451" s="103"/>
      <c r="V451" s="103"/>
      <c r="W451" s="103"/>
      <c r="X451" s="103"/>
      <c r="Y451" s="103"/>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198"/>
      <c r="BJ451" s="198"/>
      <c r="BK451" s="198"/>
      <c r="BL451" s="198"/>
      <c r="BM451" s="198"/>
      <c r="BN451" s="198"/>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2.75" hidden="1" customHeight="1" outlineLevel="2">
      <c r="A452" s="9"/>
      <c r="B452" s="9"/>
      <c r="C452" s="26"/>
      <c r="D452" s="714"/>
      <c r="E452" s="87">
        <v>2</v>
      </c>
      <c r="F452" s="27"/>
      <c r="G452" s="27"/>
      <c r="H452" s="146"/>
      <c r="I452" s="147"/>
      <c r="J452" s="69" t="str">
        <f>IF(A30taxstdlife="n/a","n/a",IF(J$3&gt;(A30taxstdlife+$E452),(Input!$I$172-Input!$I$206)-SUM($I452:I452),(Input!$I$172-Input!$I$206)/A30taxstdlife))</f>
        <v>n/a</v>
      </c>
      <c r="K452" s="69" t="str">
        <f>IF(A30taxstdlife="n/a","n/a",IF(K$3&gt;(A30taxstdlife+$E452),(Input!$I$172-Input!$I$206)-SUM($I452:J452),(Input!$I$172-Input!$I$206)/A30taxstdlife))</f>
        <v>n/a</v>
      </c>
      <c r="L452" s="69" t="str">
        <f>IF(A30taxstdlife="n/a","n/a",IF(L$3&gt;(A30taxstdlife+$E452),(Input!$I$172-Input!$I$206)-SUM($I452:K452),(Input!$I$172-Input!$I$206)/A30taxstdlife))</f>
        <v>n/a</v>
      </c>
      <c r="M452" s="69" t="str">
        <f>IF(A30taxstdlife="n/a","n/a",IF(M$3&gt;(A30taxstdlife+$E452),(Input!$I$172-Input!$I$206)-SUM($I452:L452),(Input!$I$172-Input!$I$206)/A30taxstdlife))</f>
        <v>n/a</v>
      </c>
      <c r="N452" s="69" t="str">
        <f>IF(A30taxstdlife="n/a","n/a",IF(N$3&gt;(A30taxstdlife+$E452),(Input!$I$172-Input!$I$206)-SUM($I452:M452),(Input!$I$172-Input!$I$206)/A30taxstdlife))</f>
        <v>n/a</v>
      </c>
      <c r="O452" s="69" t="str">
        <f>IF(A30taxstdlife="n/a","n/a",IF(O$3&gt;(A30taxstdlife+$E452),(Input!$I$172-Input!$I$206)-SUM($I452:N452),(Input!$I$172-Input!$I$206)/A30taxstdlife))</f>
        <v>n/a</v>
      </c>
      <c r="P452" s="69" t="str">
        <f>IF(A30taxstdlife="n/a","n/a",IF(P$3&gt;(A30taxstdlife+$E452),(Input!$I$172-Input!$I$206)-SUM($I452:O452),(Input!$I$172-Input!$I$206)/A30taxstdlife))</f>
        <v>n/a</v>
      </c>
      <c r="Q452" s="69" t="str">
        <f>IF(A30taxstdlife="n/a","n/a",IF(Q$3&gt;(A30taxstdlife+$E452),(Input!$I$172-Input!$I$206)-SUM($I452:P452),(Input!$I$172-Input!$I$206)/A30taxstdlife))</f>
        <v>n/a</v>
      </c>
      <c r="R452" s="69"/>
      <c r="S452" s="103"/>
      <c r="T452" s="103"/>
      <c r="U452" s="103"/>
      <c r="V452" s="103"/>
      <c r="W452" s="103"/>
      <c r="X452" s="103"/>
      <c r="Y452" s="103"/>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198"/>
      <c r="BJ452" s="198"/>
      <c r="BK452" s="198"/>
      <c r="BL452" s="198"/>
      <c r="BM452" s="198"/>
      <c r="BN452" s="198"/>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2.75" hidden="1" customHeight="1" outlineLevel="2">
      <c r="A453" s="9"/>
      <c r="B453" s="9"/>
      <c r="C453" s="26"/>
      <c r="D453" s="714"/>
      <c r="E453" s="87">
        <v>3</v>
      </c>
      <c r="F453" s="27"/>
      <c r="G453" s="27"/>
      <c r="H453" s="146"/>
      <c r="I453" s="148"/>
      <c r="J453" s="147"/>
      <c r="K453" s="69" t="str">
        <f>IF(A30taxstdlife="n/a","n/a",IF(K$3&gt;(A30taxstdlife+$E453),(Input!$J$172-Input!$J$206)-SUM($J453:J453),(Input!$J$172-Input!$J$206)/A30taxstdlife))</f>
        <v>n/a</v>
      </c>
      <c r="L453" s="69" t="str">
        <f>IF(A30taxstdlife="n/a","n/a",IF(L$3&gt;(A30taxstdlife+$E453),(Input!$J$172-Input!$J$206)-SUM($J453:K453),(Input!$J$172-Input!$J$206)/A30taxstdlife))</f>
        <v>n/a</v>
      </c>
      <c r="M453" s="69" t="str">
        <f>IF(A30taxstdlife="n/a","n/a",IF(M$3&gt;(A30taxstdlife+$E453),(Input!$J$172-Input!$J$206)-SUM($J453:L453),(Input!$J$172-Input!$J$206)/A30taxstdlife))</f>
        <v>n/a</v>
      </c>
      <c r="N453" s="69" t="str">
        <f>IF(A30taxstdlife="n/a","n/a",IF(N$3&gt;(A30taxstdlife+$E453),(Input!$J$172-Input!$J$206)-SUM($J453:M453),(Input!$J$172-Input!$J$206)/A30taxstdlife))</f>
        <v>n/a</v>
      </c>
      <c r="O453" s="69" t="str">
        <f>IF(A30taxstdlife="n/a","n/a",IF(O$3&gt;(A30taxstdlife+$E453),(Input!$J$172-Input!$J$206)-SUM($J453:N453),(Input!$J$172-Input!$J$206)/A30taxstdlife))</f>
        <v>n/a</v>
      </c>
      <c r="P453" s="69" t="str">
        <f>IF(A30taxstdlife="n/a","n/a",IF(P$3&gt;(A30taxstdlife+$E453),(Input!$J$172-Input!$J$206)-SUM($J453:O453),(Input!$J$172-Input!$J$206)/A30taxstdlife))</f>
        <v>n/a</v>
      </c>
      <c r="Q453" s="69" t="str">
        <f>IF(A30taxstdlife="n/a","n/a",IF(Q$3&gt;(A30taxstdlife+$E453),(Input!$J$172-Input!$J$206)-SUM($J453:P453),(Input!$J$172-Input!$J$206)/A30taxstdlife))</f>
        <v>n/a</v>
      </c>
      <c r="R453" s="69"/>
      <c r="S453" s="103"/>
      <c r="T453" s="103"/>
      <c r="U453" s="103"/>
      <c r="V453" s="103"/>
      <c r="W453" s="103"/>
      <c r="X453" s="103"/>
      <c r="Y453" s="103"/>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9"/>
      <c r="BJ453" s="198"/>
      <c r="BK453" s="198"/>
      <c r="BL453" s="198"/>
      <c r="BM453" s="198"/>
      <c r="BN453" s="198"/>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2.75" hidden="1" customHeight="1" outlineLevel="2">
      <c r="A454" s="9"/>
      <c r="B454" s="9"/>
      <c r="C454" s="26"/>
      <c r="D454" s="714"/>
      <c r="E454" s="87">
        <v>4</v>
      </c>
      <c r="F454" s="27"/>
      <c r="G454" s="27"/>
      <c r="H454" s="146"/>
      <c r="I454" s="148"/>
      <c r="J454" s="148"/>
      <c r="K454" s="147"/>
      <c r="L454" s="69" t="str">
        <f>IF(A30taxstdlife="n/a","n/a",IF(L$3&gt;(A30taxstdlife+$E454),(Input!$K$172-Input!$K$206)-SUM($K454:K454),(Input!$K$172-Input!$K$206)/A30taxstdlife))</f>
        <v>n/a</v>
      </c>
      <c r="M454" s="69" t="str">
        <f>IF(A30taxstdlife="n/a","n/a",IF(M$3&gt;(A30taxstdlife+$E454),(Input!$K$172-Input!$K$206)-SUM($K454:L454),(Input!$K$172-Input!$K$206)/A30taxstdlife))</f>
        <v>n/a</v>
      </c>
      <c r="N454" s="69" t="str">
        <f>IF(A30taxstdlife="n/a","n/a",IF(N$3&gt;(A30taxstdlife+$E454),(Input!$K$172-Input!$K$206)-SUM($K454:M454),(Input!$K$172-Input!$K$206)/A30taxstdlife))</f>
        <v>n/a</v>
      </c>
      <c r="O454" s="69" t="str">
        <f>IF(A30taxstdlife="n/a","n/a",IF(O$3&gt;(A30taxstdlife+$E454),(Input!$K$172-Input!$K$206)-SUM($K454:N454),(Input!$K$172-Input!$K$206)/A30taxstdlife))</f>
        <v>n/a</v>
      </c>
      <c r="P454" s="69" t="str">
        <f>IF(A30taxstdlife="n/a","n/a",IF(P$3&gt;(A30taxstdlife+$E454),(Input!$K$172-Input!$K$206)-SUM($K454:O454),(Input!$K$172-Input!$K$206)/A30taxstdlife))</f>
        <v>n/a</v>
      </c>
      <c r="Q454" s="69" t="str">
        <f>IF(A30taxstdlife="n/a","n/a",IF(Q$3&gt;(A30taxstdlife+$E454),(Input!$K$172-Input!$K$206)-SUM($K454:P454),(Input!$K$172-Input!$K$206)/A30taxstdlife))</f>
        <v>n/a</v>
      </c>
      <c r="R454" s="69"/>
      <c r="S454" s="103"/>
      <c r="T454" s="103"/>
      <c r="U454" s="103"/>
      <c r="V454" s="103"/>
      <c r="W454" s="103"/>
      <c r="X454" s="103"/>
      <c r="Y454" s="103"/>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198"/>
      <c r="BJ454" s="198"/>
      <c r="BK454" s="198"/>
      <c r="BL454" s="198"/>
      <c r="BM454" s="198"/>
      <c r="BN454" s="198"/>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2.75" hidden="1" customHeight="1" outlineLevel="2">
      <c r="A455" s="9"/>
      <c r="B455" s="9"/>
      <c r="C455" s="26"/>
      <c r="D455" s="714"/>
      <c r="E455" s="87">
        <v>5</v>
      </c>
      <c r="F455" s="27"/>
      <c r="G455" s="27"/>
      <c r="H455" s="146"/>
      <c r="I455" s="148"/>
      <c r="J455" s="148"/>
      <c r="K455" s="148"/>
      <c r="L455" s="147"/>
      <c r="M455" s="69" t="str">
        <f>IF(A30taxstdlife="n/a","n/a",IF(M$3&gt;(A30taxstdlife+$E455),(Input!$L$172-Input!$L$206)-SUM($L455:L455),(Input!$L$172-Input!$L$206)/A30taxstdlife))</f>
        <v>n/a</v>
      </c>
      <c r="N455" s="69" t="str">
        <f>IF(A30taxstdlife="n/a","n/a",IF(N$3&gt;(A30taxstdlife+$E455),(Input!$L$172-Input!$L$206)-SUM($L455:M455),(Input!$L$172-Input!$L$206)/A30taxstdlife))</f>
        <v>n/a</v>
      </c>
      <c r="O455" s="69" t="str">
        <f>IF(A30taxstdlife="n/a","n/a",IF(O$3&gt;(A30taxstdlife+$E455),(Input!$L$172-Input!$L$206)-SUM($L455:N455),(Input!$L$172-Input!$L$206)/A30taxstdlife))</f>
        <v>n/a</v>
      </c>
      <c r="P455" s="69" t="str">
        <f>IF(A30taxstdlife="n/a","n/a",IF(P$3&gt;(A30taxstdlife+$E455),(Input!$L$172-Input!$L$206)-SUM($L455:O455),(Input!$L$172-Input!$L$206)/A30taxstdlife))</f>
        <v>n/a</v>
      </c>
      <c r="Q455" s="69" t="str">
        <f>IF(A30taxstdlife="n/a","n/a",IF(Q$3&gt;(A30taxstdlife+$E455),(Input!$L$172-Input!$L$206)-SUM($L455:P455),(Input!$L$172-Input!$L$206)/A30taxstdlife))</f>
        <v>n/a</v>
      </c>
      <c r="R455" s="69"/>
      <c r="S455" s="103"/>
      <c r="T455" s="103"/>
      <c r="U455" s="103"/>
      <c r="V455" s="103"/>
      <c r="W455" s="103"/>
      <c r="X455" s="103"/>
      <c r="Y455" s="103"/>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198"/>
      <c r="BJ455" s="198"/>
      <c r="BK455" s="198"/>
      <c r="BL455" s="198"/>
      <c r="BM455" s="198"/>
      <c r="BN455" s="198"/>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2.75" hidden="1" customHeight="1" outlineLevel="2">
      <c r="A456" s="9"/>
      <c r="B456" s="9"/>
      <c r="C456" s="26"/>
      <c r="D456" s="714"/>
      <c r="E456" s="87">
        <v>6</v>
      </c>
      <c r="F456" s="27"/>
      <c r="G456" s="27"/>
      <c r="H456" s="146"/>
      <c r="I456" s="148"/>
      <c r="J456" s="148"/>
      <c r="K456" s="148"/>
      <c r="L456" s="148"/>
      <c r="M456" s="147"/>
      <c r="N456" s="69" t="str">
        <f>IF(A30taxstdlife="n/a","n/a",IF(N$3&gt;(A30taxstdlife+$E456),(Input!$M$172-Input!$M$206)-SUM($M456:M456),(Input!$M$172-Input!$M$206)/A30taxstdlife))</f>
        <v>n/a</v>
      </c>
      <c r="O456" s="69" t="str">
        <f>IF(A30taxstdlife="n/a","n/a",IF(O$3&gt;(A30taxstdlife+$E456),(Input!$M$172-Input!$M$206)-SUM($M456:N456),(Input!$M$172-Input!$M$206)/A30taxstdlife))</f>
        <v>n/a</v>
      </c>
      <c r="P456" s="69" t="str">
        <f>IF(A30taxstdlife="n/a","n/a",IF(P$3&gt;(A30taxstdlife+$E456),(Input!$M$172-Input!$M$206)-SUM($M456:O456),(Input!$M$172-Input!$M$206)/A30taxstdlife))</f>
        <v>n/a</v>
      </c>
      <c r="Q456" s="69" t="str">
        <f>IF(A30taxstdlife="n/a","n/a",IF(Q$3&gt;(A30taxstdlife+$E456),(Input!$M$172-Input!$M$206)-SUM($M456:P456),(Input!$M$172-Input!$M$206)/A30taxstdlife))</f>
        <v>n/a</v>
      </c>
      <c r="R456" s="69"/>
      <c r="S456" s="103"/>
      <c r="T456" s="103"/>
      <c r="U456" s="103"/>
      <c r="V456" s="103"/>
      <c r="W456" s="103"/>
      <c r="X456" s="103"/>
      <c r="Y456" s="103"/>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198"/>
      <c r="BJ456" s="198"/>
      <c r="BK456" s="198"/>
      <c r="BL456" s="198"/>
      <c r="BM456" s="198"/>
      <c r="BN456" s="198"/>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2.75" hidden="1" customHeight="1" outlineLevel="2">
      <c r="A457" s="9"/>
      <c r="B457" s="9"/>
      <c r="C457" s="26"/>
      <c r="D457" s="714"/>
      <c r="E457" s="87">
        <v>7</v>
      </c>
      <c r="F457" s="27"/>
      <c r="G457" s="27"/>
      <c r="H457" s="146"/>
      <c r="I457" s="148"/>
      <c r="J457" s="148"/>
      <c r="K457" s="148"/>
      <c r="L457" s="148"/>
      <c r="M457" s="148"/>
      <c r="N457" s="147"/>
      <c r="O457" s="69" t="str">
        <f>IF(A30taxstdlife="n/a","n/a",IF(O$3&gt;(A30taxstdlife+$E457),(Input!$N$172-Input!$N$206)-SUM($N457:N457),(Input!$N$172-Input!$N$206)/A30taxstdlife))</f>
        <v>n/a</v>
      </c>
      <c r="P457" s="69" t="str">
        <f>IF(A30taxstdlife="n/a","n/a",IF(P$3&gt;(A30taxstdlife+$E457),(Input!$N$172-Input!$N$206)-SUM($N457:O457),(Input!$N$172-Input!$N$206)/A30taxstdlife))</f>
        <v>n/a</v>
      </c>
      <c r="Q457" s="69" t="str">
        <f>IF(A30taxstdlife="n/a","n/a",IF(Q$3&gt;(A30taxstdlife+$E457),(Input!$N$172-Input!$N$206)-SUM($N457:P457),(Input!$N$172-Input!$N$206)/A30taxstdlife))</f>
        <v>n/a</v>
      </c>
      <c r="R457" s="69"/>
      <c r="S457" s="103"/>
      <c r="T457" s="103"/>
      <c r="U457" s="103"/>
      <c r="V457" s="103"/>
      <c r="W457" s="103"/>
      <c r="X457" s="103"/>
      <c r="Y457" s="103"/>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198"/>
      <c r="BJ457" s="198"/>
      <c r="BK457" s="198"/>
      <c r="BL457" s="198"/>
      <c r="BM457" s="198"/>
      <c r="BN457" s="198"/>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2.75" hidden="1" customHeight="1" outlineLevel="2">
      <c r="A458" s="9"/>
      <c r="B458" s="9"/>
      <c r="C458" s="26"/>
      <c r="D458" s="714"/>
      <c r="E458" s="87">
        <v>8</v>
      </c>
      <c r="F458" s="27"/>
      <c r="G458" s="27"/>
      <c r="H458" s="146"/>
      <c r="I458" s="148"/>
      <c r="J458" s="148"/>
      <c r="K458" s="148"/>
      <c r="L458" s="148"/>
      <c r="M458" s="148"/>
      <c r="N458" s="148"/>
      <c r="O458" s="147"/>
      <c r="P458" s="69" t="str">
        <f>IF(A30taxstdlife="n/a","n/a",IF(P$3&gt;(A30taxstdlife+$E458),(Input!$O$172-Input!$O$206)-SUM($O458:O458),(Input!$O$172-Input!$O$206)/A30taxstdlife))</f>
        <v>n/a</v>
      </c>
      <c r="Q458" s="69" t="str">
        <f>IF(A30taxstdlife="n/a","n/a",IF(Q$3&gt;(A30taxstdlife+$E458),(Input!$O$172-Input!$O$206)-SUM($O458:P458),(Input!$O$172-Input!$O$206)/A30taxstdlife))</f>
        <v>n/a</v>
      </c>
      <c r="R458" s="69"/>
      <c r="S458" s="103"/>
      <c r="T458" s="103"/>
      <c r="U458" s="103"/>
      <c r="V458" s="103"/>
      <c r="W458" s="103"/>
      <c r="X458" s="103"/>
      <c r="Y458" s="103"/>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198"/>
      <c r="BJ458" s="198"/>
      <c r="BK458" s="198"/>
      <c r="BL458" s="198"/>
      <c r="BM458" s="198"/>
      <c r="BN458" s="19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2.75" hidden="1" customHeight="1" outlineLevel="2">
      <c r="A459" s="9"/>
      <c r="B459" s="9"/>
      <c r="C459" s="26"/>
      <c r="D459" s="714"/>
      <c r="E459" s="87">
        <v>9</v>
      </c>
      <c r="F459" s="27"/>
      <c r="G459" s="27"/>
      <c r="H459" s="146"/>
      <c r="I459" s="148"/>
      <c r="J459" s="148"/>
      <c r="K459" s="148"/>
      <c r="L459" s="148"/>
      <c r="M459" s="148"/>
      <c r="N459" s="148"/>
      <c r="O459" s="148"/>
      <c r="P459" s="147"/>
      <c r="Q459" s="69" t="str">
        <f>IF(A30taxstdlife="n/a","n/a",IF(Q$3&gt;(A30taxstdlife+$E459),(Input!$P$172-Input!$P$206)-SUM($P459:P459),(Input!$P$172-Input!$P$206)/A30taxstdlife))</f>
        <v>n/a</v>
      </c>
      <c r="R459" s="69"/>
      <c r="S459" s="103"/>
      <c r="T459" s="103"/>
      <c r="U459" s="103"/>
      <c r="V459" s="103"/>
      <c r="W459" s="103"/>
      <c r="X459" s="103"/>
      <c r="Y459" s="103"/>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198"/>
      <c r="BJ459" s="198"/>
      <c r="BK459" s="198"/>
      <c r="BL459" s="198"/>
      <c r="BM459" s="198"/>
      <c r="BN459" s="198"/>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2.75" hidden="1" customHeight="1" outlineLevel="2">
      <c r="A460" s="9"/>
      <c r="B460" s="9"/>
      <c r="C460" s="26"/>
      <c r="D460" s="714"/>
      <c r="E460" s="88">
        <v>10</v>
      </c>
      <c r="F460" s="27"/>
      <c r="G460" s="27"/>
      <c r="H460" s="146"/>
      <c r="I460" s="148"/>
      <c r="J460" s="148"/>
      <c r="K460" s="148"/>
      <c r="L460" s="148"/>
      <c r="M460" s="148"/>
      <c r="N460" s="148"/>
      <c r="O460" s="148"/>
      <c r="P460" s="148"/>
      <c r="Q460" s="147"/>
      <c r="R460" s="69"/>
      <c r="S460" s="103"/>
      <c r="T460" s="103"/>
      <c r="U460" s="103"/>
      <c r="V460" s="103"/>
      <c r="W460" s="103"/>
      <c r="X460" s="103"/>
      <c r="Y460" s="103"/>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198"/>
      <c r="BJ460" s="198"/>
      <c r="BK460" s="198"/>
      <c r="BL460" s="198"/>
      <c r="BM460" s="198"/>
      <c r="BN460" s="198"/>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idden="1" outlineLevel="1" collapsed="1">
      <c r="A461" s="9"/>
      <c r="B461" s="9"/>
      <c r="C461" s="271">
        <f>Asset30</f>
        <v>0</v>
      </c>
      <c r="D461" s="9"/>
      <c r="E461" s="9"/>
      <c r="F461" s="23"/>
      <c r="G461" s="23"/>
      <c r="H461" s="297">
        <f>-SUM(H449:H460)</f>
        <v>0</v>
      </c>
      <c r="I461" s="161">
        <f>-SUM(I449:I460)</f>
        <v>0</v>
      </c>
      <c r="J461" s="161">
        <f>-SUM(J449:J460)</f>
        <v>0</v>
      </c>
      <c r="K461" s="161">
        <f>-SUM(K449:K460)</f>
        <v>0</v>
      </c>
      <c r="L461" s="161">
        <f>-SUM(L449:L460)</f>
        <v>0</v>
      </c>
      <c r="M461" s="161">
        <f>IF(COUNT($H461:L461)&gt;=Input!$Y$7,0, -SUM(M449:M460))</f>
        <v>0</v>
      </c>
      <c r="N461" s="161">
        <f>IF(COUNT($H461:M461)&gt;=Input!$Y$7,0, -SUM(N449:N460))</f>
        <v>0</v>
      </c>
      <c r="O461" s="161">
        <f>IF(COUNT($H461:N461)&gt;=Input!$Y$7,0, -SUM(O449:O460))</f>
        <v>0</v>
      </c>
      <c r="P461" s="161">
        <f>IF(COUNT($H461:O461)&gt;=Input!$Y$7,0, -SUM(P449:P460))</f>
        <v>0</v>
      </c>
      <c r="Q461" s="161">
        <f>IF(COUNT($H461:P461)&gt;=Input!$Y$7,0, -SUM(Q449:Q460))</f>
        <v>0</v>
      </c>
      <c r="R461" s="161"/>
      <c r="S461" s="102"/>
      <c r="T461" s="102"/>
      <c r="U461" s="102"/>
      <c r="V461" s="102"/>
      <c r="W461" s="102"/>
      <c r="X461" s="102"/>
      <c r="Y461" s="102"/>
      <c r="Z461" s="218"/>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198"/>
      <c r="BJ461" s="198"/>
      <c r="BK461" s="198"/>
      <c r="BL461" s="198"/>
      <c r="BM461" s="198"/>
      <c r="BN461" s="198"/>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ht="12" customHeight="1" collapsed="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198"/>
      <c r="AA462" s="198"/>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c r="BD462" s="198"/>
      <c r="BE462" s="198"/>
      <c r="BF462" s="198"/>
      <c r="BG462" s="198"/>
      <c r="BH462" s="198"/>
      <c r="BI462" s="198"/>
      <c r="BJ462" s="198"/>
      <c r="BK462" s="198"/>
      <c r="BL462" s="198"/>
      <c r="BM462" s="198"/>
      <c r="BN462" s="198"/>
    </row>
    <row r="463" spans="1:255" ht="12"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c r="BM463" s="198"/>
      <c r="BN463" s="198"/>
    </row>
    <row r="464" spans="1:255" ht="12"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198"/>
      <c r="AA464" s="198"/>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c r="BD464" s="198"/>
      <c r="BE464" s="198"/>
      <c r="BF464" s="198"/>
      <c r="BG464" s="198"/>
      <c r="BH464" s="198"/>
      <c r="BI464" s="198"/>
      <c r="BJ464" s="198"/>
      <c r="BK464" s="198"/>
      <c r="BL464" s="198"/>
      <c r="BM464" s="198"/>
      <c r="BN464" s="198"/>
    </row>
    <row r="465" spans="1:66" ht="12"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row>
    <row r="466" spans="1:66" ht="12"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198"/>
      <c r="AA466" s="198"/>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c r="BM466" s="198"/>
      <c r="BN466" s="198"/>
    </row>
    <row r="467" spans="1:66" ht="12"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198"/>
      <c r="AA467" s="198"/>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c r="BM467" s="198"/>
      <c r="BN467" s="198"/>
    </row>
    <row r="468" spans="1:66" ht="12"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198"/>
      <c r="AA468" s="198"/>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c r="BM468" s="198"/>
      <c r="BN468" s="198"/>
    </row>
    <row r="469" spans="1:66" ht="12"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198"/>
      <c r="AA469" s="198"/>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c r="BI469" s="198"/>
      <c r="BJ469" s="198"/>
      <c r="BK469" s="198"/>
      <c r="BL469" s="198"/>
      <c r="BM469" s="198"/>
      <c r="BN469" s="198"/>
    </row>
    <row r="470" spans="1:66" ht="12"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198"/>
      <c r="AA470" s="198"/>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198"/>
      <c r="BE470" s="198"/>
      <c r="BF470" s="198"/>
      <c r="BG470" s="198"/>
      <c r="BH470" s="198"/>
      <c r="BI470" s="198"/>
      <c r="BJ470" s="198"/>
      <c r="BK470" s="198"/>
      <c r="BL470" s="198"/>
      <c r="BM470" s="198"/>
      <c r="BN470" s="198"/>
    </row>
    <row r="471" spans="1:66" ht="12"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198"/>
      <c r="AA471" s="198"/>
      <c r="AB471" s="198"/>
      <c r="AC471" s="198"/>
      <c r="AD471" s="198"/>
      <c r="AE471" s="198"/>
      <c r="AF471" s="198"/>
      <c r="AG471" s="198"/>
      <c r="AH471" s="198"/>
      <c r="AI471" s="198"/>
      <c r="AJ471" s="198"/>
      <c r="AK471" s="198"/>
      <c r="AL471" s="198"/>
      <c r="AM471" s="198"/>
      <c r="AN471" s="198"/>
      <c r="AO471" s="198"/>
      <c r="AP471" s="198"/>
      <c r="AQ471" s="198"/>
      <c r="AR471" s="198"/>
      <c r="AS471" s="198"/>
      <c r="AT471" s="198"/>
      <c r="AU471" s="198"/>
      <c r="AV471" s="198"/>
      <c r="AW471" s="198"/>
      <c r="AX471" s="198"/>
      <c r="AY471" s="198"/>
      <c r="AZ471" s="198"/>
      <c r="BA471" s="198"/>
      <c r="BB471" s="198"/>
      <c r="BC471" s="198"/>
      <c r="BD471" s="198"/>
      <c r="BE471" s="198"/>
      <c r="BF471" s="198"/>
      <c r="BG471" s="198"/>
      <c r="BH471" s="198"/>
      <c r="BI471" s="198"/>
      <c r="BJ471" s="198"/>
      <c r="BK471" s="198"/>
      <c r="BL471" s="198"/>
      <c r="BM471" s="198"/>
      <c r="BN471" s="198"/>
    </row>
    <row r="472" spans="1:66" ht="12"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198"/>
      <c r="AA472" s="198"/>
      <c r="AB472" s="198"/>
      <c r="AC472" s="198"/>
      <c r="AD472" s="198"/>
      <c r="AE472" s="198"/>
      <c r="AF472" s="198"/>
      <c r="AG472" s="198"/>
      <c r="AH472" s="198"/>
      <c r="AI472" s="198"/>
      <c r="AJ472" s="198"/>
      <c r="AK472" s="198"/>
      <c r="AL472" s="198"/>
      <c r="AM472" s="198"/>
      <c r="AN472" s="198"/>
      <c r="AO472" s="198"/>
      <c r="AP472" s="198"/>
      <c r="AQ472" s="198"/>
      <c r="AR472" s="198"/>
      <c r="AS472" s="198"/>
      <c r="AT472" s="198"/>
      <c r="AU472" s="198"/>
      <c r="AV472" s="198"/>
      <c r="AW472" s="198"/>
      <c r="AX472" s="198"/>
      <c r="AY472" s="198"/>
      <c r="AZ472" s="198"/>
      <c r="BA472" s="198"/>
      <c r="BB472" s="198"/>
      <c r="BC472" s="198"/>
      <c r="BD472" s="198"/>
      <c r="BE472" s="198"/>
      <c r="BF472" s="198"/>
      <c r="BG472" s="198"/>
      <c r="BH472" s="198"/>
      <c r="BI472" s="198"/>
      <c r="BJ472" s="198"/>
      <c r="BK472" s="198"/>
      <c r="BL472" s="198"/>
      <c r="BM472" s="198"/>
      <c r="BN472" s="198"/>
    </row>
    <row r="473" spans="1:66" ht="12"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198"/>
      <c r="AA473" s="198"/>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c r="AW473" s="198"/>
      <c r="AX473" s="198"/>
      <c r="AY473" s="198"/>
      <c r="AZ473" s="198"/>
      <c r="BA473" s="198"/>
      <c r="BB473" s="198"/>
      <c r="BC473" s="198"/>
      <c r="BD473" s="198"/>
      <c r="BE473" s="198"/>
      <c r="BF473" s="198"/>
      <c r="BG473" s="198"/>
      <c r="BH473" s="198"/>
      <c r="BI473" s="198"/>
      <c r="BJ473" s="198"/>
      <c r="BK473" s="198"/>
      <c r="BL473" s="198"/>
      <c r="BM473" s="198"/>
      <c r="BN473" s="198"/>
    </row>
    <row r="474" spans="1:66" ht="12"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198"/>
      <c r="AA474" s="198"/>
      <c r="AB474" s="198"/>
      <c r="AC474" s="198"/>
      <c r="AD474" s="198"/>
      <c r="AE474" s="198"/>
      <c r="AF474" s="198"/>
      <c r="AG474" s="198"/>
      <c r="AH474" s="198"/>
      <c r="AI474" s="198"/>
      <c r="AJ474" s="198"/>
      <c r="AK474" s="198"/>
      <c r="AL474" s="198"/>
      <c r="AM474" s="198"/>
      <c r="AN474" s="198"/>
      <c r="AO474" s="198"/>
      <c r="AP474" s="198"/>
      <c r="AQ474" s="198"/>
      <c r="AR474" s="198"/>
      <c r="AS474" s="198"/>
      <c r="AT474" s="198"/>
      <c r="AU474" s="198"/>
      <c r="AV474" s="198"/>
      <c r="AW474" s="198"/>
      <c r="AX474" s="198"/>
      <c r="AY474" s="198"/>
      <c r="AZ474" s="198"/>
      <c r="BA474" s="198"/>
      <c r="BB474" s="198"/>
      <c r="BC474" s="198"/>
      <c r="BD474" s="198"/>
      <c r="BE474" s="198"/>
      <c r="BF474" s="198"/>
      <c r="BG474" s="198"/>
      <c r="BH474" s="198"/>
      <c r="BI474" s="198"/>
      <c r="BJ474" s="198"/>
      <c r="BK474" s="198"/>
      <c r="BL474" s="198"/>
      <c r="BM474" s="198"/>
      <c r="BN474" s="198"/>
    </row>
    <row r="475" spans="1:66" ht="12"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198"/>
      <c r="AA475" s="198"/>
      <c r="AB475" s="198"/>
      <c r="AC475" s="198"/>
      <c r="AD475" s="198"/>
      <c r="AE475" s="198"/>
      <c r="AF475" s="198"/>
      <c r="AG475" s="198"/>
      <c r="AH475" s="198"/>
      <c r="AI475" s="198"/>
      <c r="AJ475" s="198"/>
      <c r="AK475" s="198"/>
      <c r="AL475" s="198"/>
      <c r="AM475" s="198"/>
      <c r="AN475" s="198"/>
      <c r="AO475" s="198"/>
      <c r="AP475" s="198"/>
      <c r="AQ475" s="198"/>
      <c r="AR475" s="198"/>
      <c r="AS475" s="198"/>
      <c r="AT475" s="198"/>
      <c r="AU475" s="198"/>
      <c r="AV475" s="198"/>
      <c r="AW475" s="198"/>
      <c r="AX475" s="198"/>
      <c r="AY475" s="198"/>
      <c r="AZ475" s="198"/>
      <c r="BA475" s="198"/>
      <c r="BB475" s="198"/>
      <c r="BC475" s="198"/>
      <c r="BD475" s="198"/>
      <c r="BE475" s="198"/>
      <c r="BF475" s="198"/>
      <c r="BG475" s="198"/>
      <c r="BH475" s="198"/>
      <c r="BI475" s="198"/>
      <c r="BJ475" s="198"/>
      <c r="BK475" s="198"/>
      <c r="BL475" s="198"/>
      <c r="BM475" s="198"/>
      <c r="BN475" s="198"/>
    </row>
    <row r="476" spans="1:66" ht="12"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198"/>
      <c r="AA476" s="198"/>
      <c r="AB476" s="198"/>
      <c r="AC476" s="198"/>
      <c r="AD476" s="198"/>
      <c r="AE476" s="198"/>
      <c r="AF476" s="198"/>
      <c r="AG476" s="198"/>
      <c r="AH476" s="198"/>
      <c r="AI476" s="198"/>
      <c r="AJ476" s="198"/>
      <c r="AK476" s="198"/>
      <c r="AL476" s="198"/>
      <c r="AM476" s="198"/>
      <c r="AN476" s="198"/>
      <c r="AO476" s="198"/>
      <c r="AP476" s="198"/>
      <c r="AQ476" s="198"/>
      <c r="AR476" s="198"/>
      <c r="AS476" s="198"/>
      <c r="AT476" s="198"/>
      <c r="AU476" s="198"/>
      <c r="AV476" s="198"/>
      <c r="AW476" s="198"/>
      <c r="AX476" s="198"/>
      <c r="AY476" s="198"/>
      <c r="AZ476" s="198"/>
      <c r="BA476" s="198"/>
      <c r="BB476" s="198"/>
      <c r="BC476" s="198"/>
      <c r="BD476" s="198"/>
      <c r="BE476" s="198"/>
      <c r="BF476" s="198"/>
      <c r="BG476" s="198"/>
      <c r="BH476" s="198"/>
      <c r="BI476" s="198"/>
      <c r="BJ476" s="198"/>
      <c r="BK476" s="198"/>
      <c r="BL476" s="198"/>
      <c r="BM476" s="198"/>
      <c r="BN476" s="198"/>
    </row>
    <row r="477" spans="1:6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198"/>
      <c r="AA477" s="198"/>
      <c r="AB477" s="198"/>
      <c r="AC477" s="198"/>
      <c r="AD477" s="198"/>
      <c r="AE477" s="198"/>
      <c r="AF477" s="198"/>
      <c r="AG477" s="198"/>
      <c r="AH477" s="198"/>
      <c r="AI477" s="198"/>
      <c r="AJ477" s="198"/>
      <c r="AK477" s="198"/>
      <c r="AL477" s="198"/>
      <c r="AM477" s="198"/>
      <c r="AN477" s="198"/>
      <c r="AO477" s="198"/>
      <c r="AP477" s="198"/>
      <c r="AQ477" s="198"/>
      <c r="AR477" s="198"/>
      <c r="AS477" s="198"/>
      <c r="AT477" s="198"/>
      <c r="AU477" s="198"/>
      <c r="AV477" s="198"/>
      <c r="AW477" s="198"/>
      <c r="AX477" s="198"/>
      <c r="AY477" s="198"/>
      <c r="AZ477" s="198"/>
      <c r="BA477" s="198"/>
      <c r="BB477" s="198"/>
      <c r="BC477" s="198"/>
      <c r="BD477" s="198"/>
      <c r="BE477" s="198"/>
      <c r="BF477" s="198"/>
      <c r="BG477" s="198"/>
      <c r="BH477" s="198"/>
      <c r="BI477" s="198"/>
      <c r="BJ477" s="198"/>
      <c r="BK477" s="198"/>
      <c r="BL477" s="198"/>
      <c r="BM477" s="198"/>
      <c r="BN477" s="198"/>
    </row>
    <row r="478" spans="1:6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198"/>
      <c r="AA478" s="198"/>
      <c r="AB478" s="198"/>
      <c r="AC478" s="198"/>
      <c r="AD478" s="198"/>
      <c r="AE478" s="198"/>
      <c r="AF478" s="198"/>
      <c r="AG478" s="198"/>
      <c r="AH478" s="198"/>
      <c r="AI478" s="198"/>
      <c r="AJ478" s="198"/>
      <c r="AK478" s="198"/>
      <c r="AL478" s="198"/>
      <c r="AM478" s="198"/>
      <c r="AN478" s="198"/>
      <c r="AO478" s="198"/>
      <c r="AP478" s="198"/>
      <c r="AQ478" s="198"/>
      <c r="AR478" s="198"/>
      <c r="AS478" s="198"/>
      <c r="AT478" s="198"/>
      <c r="AU478" s="198"/>
      <c r="AV478" s="198"/>
      <c r="AW478" s="198"/>
      <c r="AX478" s="198"/>
      <c r="AY478" s="198"/>
      <c r="AZ478" s="198"/>
      <c r="BA478" s="198"/>
      <c r="BB478" s="198"/>
      <c r="BC478" s="198"/>
      <c r="BD478" s="198"/>
      <c r="BE478" s="198"/>
      <c r="BF478" s="198"/>
      <c r="BG478" s="198"/>
      <c r="BH478" s="198"/>
      <c r="BI478" s="198"/>
      <c r="BJ478" s="198"/>
      <c r="BK478" s="198"/>
      <c r="BL478" s="198"/>
      <c r="BM478" s="198"/>
      <c r="BN478" s="198"/>
    </row>
    <row r="479" spans="1:6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198"/>
      <c r="AA479" s="198"/>
      <c r="AB479" s="198"/>
      <c r="AC479" s="198"/>
      <c r="AD479" s="198"/>
      <c r="AE479" s="198"/>
      <c r="AF479" s="198"/>
      <c r="AG479" s="198"/>
      <c r="AH479" s="198"/>
      <c r="AI479" s="198"/>
      <c r="AJ479" s="198"/>
      <c r="AK479" s="198"/>
      <c r="AL479" s="198"/>
      <c r="AM479" s="198"/>
      <c r="AN479" s="198"/>
      <c r="AO479" s="198"/>
      <c r="AP479" s="198"/>
      <c r="AQ479" s="198"/>
      <c r="AR479" s="198"/>
      <c r="AS479" s="198"/>
      <c r="AT479" s="198"/>
      <c r="AU479" s="198"/>
      <c r="AV479" s="198"/>
      <c r="AW479" s="198"/>
      <c r="AX479" s="198"/>
      <c r="AY479" s="198"/>
      <c r="AZ479" s="198"/>
      <c r="BA479" s="198"/>
      <c r="BB479" s="198"/>
      <c r="BC479" s="198"/>
      <c r="BD479" s="198"/>
      <c r="BE479" s="198"/>
      <c r="BF479" s="198"/>
      <c r="BG479" s="198"/>
      <c r="BH479" s="198"/>
      <c r="BI479" s="198"/>
      <c r="BJ479" s="198"/>
      <c r="BK479" s="198"/>
      <c r="BL479" s="198"/>
      <c r="BM479" s="198"/>
      <c r="BN479" s="198"/>
    </row>
    <row r="480" spans="1:6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198"/>
      <c r="AA480" s="198"/>
      <c r="AB480" s="198"/>
      <c r="AC480" s="198"/>
      <c r="AD480" s="198"/>
      <c r="AE480" s="198"/>
      <c r="AF480" s="198"/>
      <c r="AG480" s="198"/>
      <c r="AH480" s="198"/>
      <c r="AI480" s="198"/>
      <c r="AJ480" s="198"/>
      <c r="AK480" s="198"/>
      <c r="AL480" s="198"/>
      <c r="AM480" s="198"/>
      <c r="AN480" s="198"/>
      <c r="AO480" s="198"/>
      <c r="AP480" s="198"/>
      <c r="AQ480" s="198"/>
      <c r="AR480" s="198"/>
      <c r="AS480" s="198"/>
      <c r="AT480" s="198"/>
      <c r="AU480" s="198"/>
      <c r="AV480" s="198"/>
      <c r="AW480" s="198"/>
      <c r="AX480" s="198"/>
      <c r="AY480" s="198"/>
      <c r="AZ480" s="198"/>
      <c r="BA480" s="198"/>
      <c r="BB480" s="198"/>
      <c r="BC480" s="198"/>
      <c r="BD480" s="198"/>
      <c r="BE480" s="198"/>
      <c r="BF480" s="198"/>
      <c r="BG480" s="198"/>
      <c r="BH480" s="198"/>
      <c r="BI480" s="198"/>
      <c r="BJ480" s="198"/>
      <c r="BK480" s="198"/>
      <c r="BL480" s="198"/>
      <c r="BM480" s="198"/>
      <c r="BN480" s="198"/>
    </row>
    <row r="481" spans="1:6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198"/>
      <c r="AA481" s="198"/>
      <c r="AB481" s="198"/>
      <c r="AC481" s="198"/>
      <c r="AD481" s="198"/>
      <c r="AE481" s="198"/>
      <c r="AF481" s="198"/>
      <c r="AG481" s="198"/>
      <c r="AH481" s="198"/>
      <c r="AI481" s="198"/>
      <c r="AJ481" s="198"/>
      <c r="AK481" s="198"/>
      <c r="AL481" s="198"/>
      <c r="AM481" s="198"/>
      <c r="AN481" s="198"/>
      <c r="AO481" s="198"/>
      <c r="AP481" s="198"/>
      <c r="AQ481" s="198"/>
      <c r="AR481" s="198"/>
      <c r="AS481" s="198"/>
      <c r="AT481" s="198"/>
      <c r="AU481" s="198"/>
      <c r="AV481" s="198"/>
      <c r="AW481" s="198"/>
      <c r="AX481" s="198"/>
      <c r="AY481" s="198"/>
      <c r="AZ481" s="198"/>
      <c r="BA481" s="198"/>
      <c r="BB481" s="198"/>
      <c r="BC481" s="198"/>
      <c r="BD481" s="198"/>
      <c r="BE481" s="198"/>
      <c r="BF481" s="198"/>
      <c r="BG481" s="198"/>
      <c r="BH481" s="198"/>
      <c r="BI481" s="198"/>
      <c r="BJ481" s="198"/>
      <c r="BK481" s="198"/>
      <c r="BL481" s="198"/>
      <c r="BM481" s="198"/>
      <c r="BN481" s="198"/>
    </row>
    <row r="482" spans="1:6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198"/>
      <c r="AA482" s="198"/>
      <c r="AB482" s="198"/>
      <c r="AC482" s="198"/>
      <c r="AD482" s="198"/>
      <c r="AE482" s="198"/>
      <c r="AF482" s="198"/>
      <c r="AG482" s="198"/>
      <c r="AH482" s="198"/>
      <c r="AI482" s="198"/>
      <c r="AJ482" s="198"/>
      <c r="AK482" s="198"/>
      <c r="AL482" s="198"/>
      <c r="AM482" s="198"/>
      <c r="AN482" s="198"/>
      <c r="AO482" s="198"/>
      <c r="AP482" s="198"/>
      <c r="AQ482" s="198"/>
      <c r="AR482" s="198"/>
      <c r="AS482" s="198"/>
      <c r="AT482" s="198"/>
      <c r="AU482" s="198"/>
      <c r="AV482" s="198"/>
      <c r="AW482" s="198"/>
      <c r="AX482" s="198"/>
      <c r="AY482" s="198"/>
      <c r="AZ482" s="198"/>
      <c r="BA482" s="198"/>
      <c r="BB482" s="198"/>
      <c r="BC482" s="198"/>
      <c r="BD482" s="198"/>
      <c r="BE482" s="198"/>
      <c r="BF482" s="198"/>
      <c r="BG482" s="198"/>
      <c r="BH482" s="198"/>
      <c r="BI482" s="198"/>
      <c r="BJ482" s="198"/>
      <c r="BK482" s="198"/>
      <c r="BL482" s="198"/>
      <c r="BM482" s="198"/>
      <c r="BN482" s="198"/>
    </row>
    <row r="483" spans="1:6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198"/>
      <c r="AA483" s="198"/>
      <c r="AB483" s="198"/>
      <c r="AC483" s="198"/>
      <c r="AD483" s="198"/>
      <c r="AE483" s="198"/>
      <c r="AF483" s="198"/>
      <c r="AG483" s="198"/>
      <c r="AH483" s="198"/>
      <c r="AI483" s="198"/>
      <c r="AJ483" s="198"/>
      <c r="AK483" s="198"/>
      <c r="AL483" s="198"/>
      <c r="AM483" s="198"/>
      <c r="AN483" s="198"/>
      <c r="AO483" s="198"/>
      <c r="AP483" s="198"/>
      <c r="AQ483" s="198"/>
      <c r="AR483" s="198"/>
      <c r="AS483" s="198"/>
      <c r="AT483" s="198"/>
      <c r="AU483" s="198"/>
      <c r="AV483" s="198"/>
      <c r="AW483" s="198"/>
      <c r="AX483" s="198"/>
      <c r="AY483" s="198"/>
      <c r="AZ483" s="198"/>
      <c r="BA483" s="198"/>
      <c r="BB483" s="198"/>
      <c r="BC483" s="198"/>
      <c r="BD483" s="198"/>
      <c r="BE483" s="198"/>
      <c r="BF483" s="198"/>
      <c r="BG483" s="198"/>
      <c r="BH483" s="198"/>
      <c r="BI483" s="198"/>
      <c r="BJ483" s="198"/>
      <c r="BK483" s="198"/>
      <c r="BL483" s="198"/>
      <c r="BM483" s="198"/>
      <c r="BN483" s="198"/>
    </row>
    <row r="484" spans="1:6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198"/>
      <c r="AA484" s="198"/>
      <c r="AB484" s="198"/>
      <c r="AC484" s="198"/>
      <c r="AD484" s="198"/>
      <c r="AE484" s="198"/>
      <c r="AF484" s="198"/>
      <c r="AG484" s="198"/>
      <c r="AH484" s="198"/>
      <c r="AI484" s="198"/>
      <c r="AJ484" s="198"/>
      <c r="AK484" s="198"/>
      <c r="AL484" s="198"/>
      <c r="AM484" s="198"/>
      <c r="AN484" s="198"/>
      <c r="AO484" s="198"/>
      <c r="AP484" s="198"/>
      <c r="AQ484" s="198"/>
      <c r="AR484" s="198"/>
      <c r="AS484" s="198"/>
      <c r="AT484" s="198"/>
      <c r="AU484" s="198"/>
      <c r="AV484" s="198"/>
      <c r="AW484" s="198"/>
      <c r="AX484" s="198"/>
      <c r="AY484" s="198"/>
      <c r="AZ484" s="198"/>
      <c r="BA484" s="198"/>
      <c r="BB484" s="198"/>
      <c r="BC484" s="198"/>
      <c r="BD484" s="198"/>
      <c r="BE484" s="198"/>
      <c r="BF484" s="198"/>
      <c r="BG484" s="198"/>
      <c r="BH484" s="198"/>
      <c r="BI484" s="198"/>
      <c r="BJ484" s="198"/>
      <c r="BK484" s="198"/>
      <c r="BL484" s="198"/>
      <c r="BM484" s="198"/>
      <c r="BN484" s="198"/>
    </row>
    <row r="485" spans="1:6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198"/>
      <c r="AA485" s="198"/>
      <c r="AB485" s="198"/>
      <c r="AC485" s="198"/>
      <c r="AD485" s="198"/>
      <c r="AE485" s="198"/>
      <c r="AF485" s="198"/>
      <c r="AG485" s="198"/>
      <c r="AH485" s="198"/>
      <c r="AI485" s="198"/>
      <c r="AJ485" s="198"/>
      <c r="AK485" s="198"/>
      <c r="AL485" s="198"/>
      <c r="AM485" s="198"/>
      <c r="AN485" s="198"/>
      <c r="AO485" s="198"/>
      <c r="AP485" s="198"/>
      <c r="AQ485" s="198"/>
      <c r="AR485" s="198"/>
      <c r="AS485" s="198"/>
      <c r="AT485" s="198"/>
      <c r="AU485" s="198"/>
      <c r="AV485" s="198"/>
      <c r="AW485" s="198"/>
      <c r="AX485" s="198"/>
      <c r="AY485" s="198"/>
      <c r="AZ485" s="198"/>
      <c r="BA485" s="198"/>
      <c r="BB485" s="198"/>
      <c r="BC485" s="198"/>
      <c r="BD485" s="198"/>
      <c r="BE485" s="198"/>
      <c r="BF485" s="198"/>
      <c r="BG485" s="198"/>
      <c r="BH485" s="198"/>
      <c r="BI485" s="198"/>
      <c r="BJ485" s="198"/>
      <c r="BK485" s="198"/>
      <c r="BL485" s="198"/>
      <c r="BM485" s="198"/>
      <c r="BN485" s="198"/>
    </row>
    <row r="486" spans="1:6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198"/>
      <c r="AA486" s="198"/>
      <c r="AB486" s="198"/>
      <c r="AC486" s="198"/>
      <c r="AD486" s="198"/>
      <c r="AE486" s="198"/>
      <c r="AF486" s="198"/>
      <c r="AG486" s="198"/>
      <c r="AH486" s="198"/>
      <c r="AI486" s="198"/>
      <c r="AJ486" s="198"/>
      <c r="AK486" s="198"/>
      <c r="AL486" s="198"/>
      <c r="AM486" s="198"/>
      <c r="AN486" s="198"/>
      <c r="AO486" s="198"/>
      <c r="AP486" s="198"/>
      <c r="AQ486" s="198"/>
      <c r="AR486" s="198"/>
      <c r="AS486" s="198"/>
      <c r="AT486" s="198"/>
      <c r="AU486" s="198"/>
      <c r="AV486" s="198"/>
      <c r="AW486" s="198"/>
      <c r="AX486" s="198"/>
      <c r="AY486" s="198"/>
      <c r="AZ486" s="198"/>
      <c r="BA486" s="198"/>
      <c r="BB486" s="198"/>
      <c r="BC486" s="198"/>
      <c r="BD486" s="198"/>
      <c r="BE486" s="198"/>
      <c r="BF486" s="198"/>
      <c r="BG486" s="198"/>
      <c r="BH486" s="198"/>
      <c r="BI486" s="198"/>
      <c r="BJ486" s="198"/>
      <c r="BK486" s="198"/>
      <c r="BL486" s="198"/>
      <c r="BM486" s="198"/>
      <c r="BN486" s="198"/>
    </row>
    <row r="487" spans="1:6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198"/>
      <c r="AA487" s="198"/>
      <c r="AB487" s="198"/>
      <c r="AC487" s="198"/>
      <c r="AD487" s="198"/>
      <c r="AE487" s="198"/>
      <c r="AF487" s="198"/>
      <c r="AG487" s="198"/>
      <c r="AH487" s="198"/>
      <c r="AI487" s="198"/>
      <c r="AJ487" s="198"/>
      <c r="AK487" s="198"/>
      <c r="AL487" s="198"/>
      <c r="AM487" s="198"/>
      <c r="AN487" s="198"/>
      <c r="AO487" s="198"/>
      <c r="AP487" s="198"/>
      <c r="AQ487" s="198"/>
      <c r="AR487" s="198"/>
      <c r="AS487" s="198"/>
      <c r="AT487" s="198"/>
      <c r="AU487" s="198"/>
      <c r="AV487" s="198"/>
      <c r="AW487" s="198"/>
      <c r="AX487" s="198"/>
      <c r="AY487" s="198"/>
      <c r="AZ487" s="198"/>
      <c r="BA487" s="198"/>
      <c r="BB487" s="198"/>
      <c r="BC487" s="198"/>
      <c r="BD487" s="198"/>
      <c r="BE487" s="198"/>
      <c r="BF487" s="198"/>
      <c r="BG487" s="198"/>
      <c r="BH487" s="198"/>
      <c r="BI487" s="198"/>
      <c r="BJ487" s="198"/>
      <c r="BK487" s="198"/>
      <c r="BL487" s="198"/>
      <c r="BM487" s="198"/>
      <c r="BN487" s="198"/>
    </row>
    <row r="488" spans="1:6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198"/>
      <c r="AA488" s="198"/>
      <c r="AB488" s="198"/>
      <c r="AC488" s="198"/>
      <c r="AD488" s="198"/>
      <c r="AE488" s="198"/>
      <c r="AF488" s="198"/>
      <c r="AG488" s="198"/>
      <c r="AH488" s="198"/>
      <c r="AI488" s="198"/>
      <c r="AJ488" s="198"/>
      <c r="AK488" s="198"/>
      <c r="AL488" s="198"/>
      <c r="AM488" s="198"/>
      <c r="AN488" s="198"/>
      <c r="AO488" s="198"/>
      <c r="AP488" s="198"/>
      <c r="AQ488" s="198"/>
      <c r="AR488" s="198"/>
      <c r="AS488" s="198"/>
      <c r="AT488" s="198"/>
      <c r="AU488" s="198"/>
      <c r="AV488" s="198"/>
      <c r="AW488" s="198"/>
      <c r="AX488" s="198"/>
      <c r="AY488" s="198"/>
      <c r="AZ488" s="198"/>
      <c r="BA488" s="198"/>
      <c r="BB488" s="198"/>
      <c r="BC488" s="198"/>
      <c r="BD488" s="198"/>
      <c r="BE488" s="198"/>
      <c r="BF488" s="198"/>
      <c r="BG488" s="198"/>
      <c r="BH488" s="198"/>
      <c r="BI488" s="198"/>
      <c r="BJ488" s="198"/>
      <c r="BK488" s="198"/>
      <c r="BL488" s="198"/>
      <c r="BM488" s="198"/>
      <c r="BN488" s="198"/>
    </row>
    <row r="489" spans="1:6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198"/>
      <c r="AA489" s="198"/>
      <c r="AB489" s="198"/>
      <c r="AC489" s="198"/>
      <c r="AD489" s="198"/>
      <c r="AE489" s="198"/>
      <c r="AF489" s="198"/>
      <c r="AG489" s="198"/>
      <c r="AH489" s="198"/>
      <c r="AI489" s="198"/>
      <c r="AJ489" s="198"/>
      <c r="AK489" s="198"/>
      <c r="AL489" s="198"/>
      <c r="AM489" s="198"/>
      <c r="AN489" s="198"/>
      <c r="AO489" s="198"/>
      <c r="AP489" s="198"/>
      <c r="AQ489" s="198"/>
      <c r="AR489" s="198"/>
      <c r="AS489" s="198"/>
      <c r="AT489" s="198"/>
      <c r="AU489" s="198"/>
      <c r="AV489" s="198"/>
      <c r="AW489" s="198"/>
      <c r="AX489" s="198"/>
      <c r="AY489" s="198"/>
      <c r="AZ489" s="198"/>
      <c r="BA489" s="198"/>
      <c r="BB489" s="198"/>
      <c r="BC489" s="198"/>
      <c r="BD489" s="198"/>
      <c r="BE489" s="198"/>
      <c r="BF489" s="198"/>
      <c r="BG489" s="198"/>
      <c r="BH489" s="198"/>
      <c r="BI489" s="198"/>
      <c r="BJ489" s="198"/>
    </row>
    <row r="490" spans="1:66">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66">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66">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66">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66">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66">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6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sheetData>
  <mergeCells count="30">
    <mergeCell ref="D333:D343"/>
    <mergeCell ref="D346:D356"/>
    <mergeCell ref="D359:D369"/>
    <mergeCell ref="D372:D382"/>
    <mergeCell ref="D437:D447"/>
    <mergeCell ref="D450:D460"/>
    <mergeCell ref="D385:D395"/>
    <mergeCell ref="D398:D408"/>
    <mergeCell ref="D411:D421"/>
    <mergeCell ref="D424:D434"/>
    <mergeCell ref="D307:D317"/>
    <mergeCell ref="D320:D330"/>
    <mergeCell ref="D203:D213"/>
    <mergeCell ref="D216:D226"/>
    <mergeCell ref="D255:D265"/>
    <mergeCell ref="D268:D278"/>
    <mergeCell ref="D229:D239"/>
    <mergeCell ref="D242:D252"/>
    <mergeCell ref="D73:D83"/>
    <mergeCell ref="D281:D291"/>
    <mergeCell ref="D294:D304"/>
    <mergeCell ref="D86:D96"/>
    <mergeCell ref="D99:D109"/>
    <mergeCell ref="D112:D122"/>
    <mergeCell ref="D177:D187"/>
    <mergeCell ref="D190:D200"/>
    <mergeCell ref="D125:D135"/>
    <mergeCell ref="D138:D148"/>
    <mergeCell ref="D151:D161"/>
    <mergeCell ref="D164:D174"/>
  </mergeCells>
  <phoneticPr fontId="0" type="noConversion"/>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Z660"/>
  <sheetViews>
    <sheetView zoomScaleNormal="100" workbookViewId="0">
      <selection activeCell="Q428" sqref="Q428"/>
    </sheetView>
  </sheetViews>
  <sheetFormatPr defaultRowHeight="12.75" outlineLevelRow="1"/>
  <cols>
    <col min="1" max="1" width="4.140625" customWidth="1"/>
    <col min="2" max="2" width="25.42578125" customWidth="1"/>
    <col min="3" max="3" width="12" customWidth="1"/>
    <col min="4" max="4" width="5.42578125" customWidth="1"/>
    <col min="5" max="5" width="18.140625" style="254" customWidth="1"/>
    <col min="6" max="6" width="21" style="254" customWidth="1"/>
    <col min="7" max="7" width="4.140625" style="263" customWidth="1"/>
    <col min="8" max="8" width="6.85546875" style="266" customWidth="1"/>
    <col min="9" max="9" width="6.85546875" style="264" customWidth="1"/>
    <col min="10" max="10" width="16.140625" style="266" customWidth="1"/>
    <col min="11" max="11" width="24.5703125" style="264" customWidth="1"/>
    <col min="12" max="12" width="9.140625" style="279"/>
  </cols>
  <sheetData>
    <row r="1" spans="1:26" ht="15.75">
      <c r="A1" s="252"/>
      <c r="B1" s="362" t="str">
        <f>'SP AusNet record of changes'!$B$2</f>
        <v>SP AusNet  - RFM - data as at 10-October-2013</v>
      </c>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5.75">
      <c r="A2" s="252"/>
      <c r="B2" s="57" t="str">
        <f>"Average Remaining Asset Lives Roll Forward - RFM "&amp;Intro!L4</f>
        <v>Average Remaining Asset Lives Roll Forward - RFM Version: 2.0</v>
      </c>
      <c r="C2" s="253"/>
      <c r="D2" s="253"/>
      <c r="E2" s="253"/>
      <c r="F2" s="253"/>
      <c r="G2" s="253"/>
      <c r="H2" s="253"/>
      <c r="I2" s="253"/>
      <c r="J2" s="253"/>
      <c r="K2" s="253"/>
      <c r="L2" s="253"/>
      <c r="M2" s="253"/>
      <c r="N2" s="253"/>
      <c r="O2" s="253"/>
      <c r="P2" s="253"/>
      <c r="Q2" s="253"/>
      <c r="R2" s="253"/>
      <c r="S2" s="253"/>
      <c r="T2" s="253"/>
      <c r="U2" s="253"/>
      <c r="V2" s="253"/>
      <c r="W2" s="253"/>
      <c r="X2" s="253"/>
      <c r="Y2" s="253"/>
      <c r="Z2" s="253"/>
    </row>
    <row r="3" spans="1:26">
      <c r="A3" s="253"/>
      <c r="B3" s="253"/>
      <c r="C3" s="253"/>
      <c r="D3" s="253"/>
      <c r="E3" s="253"/>
      <c r="F3" s="253"/>
      <c r="G3" s="253"/>
      <c r="H3" s="253"/>
      <c r="I3" s="253"/>
      <c r="J3" s="253"/>
      <c r="K3" s="253"/>
      <c r="L3" s="253"/>
      <c r="M3" s="253"/>
      <c r="N3" s="253"/>
      <c r="O3" s="253"/>
      <c r="P3" s="253"/>
      <c r="Q3" s="253"/>
      <c r="R3" s="253"/>
      <c r="S3" s="253"/>
      <c r="T3" s="253"/>
      <c r="U3" s="253"/>
      <c r="V3" s="253"/>
      <c r="W3" s="253"/>
      <c r="X3" s="253"/>
      <c r="Y3" s="253"/>
      <c r="Z3" s="253"/>
    </row>
    <row r="4" spans="1:26" ht="16.5" customHeight="1">
      <c r="A4" s="82"/>
      <c r="B4" s="83"/>
      <c r="C4" s="82"/>
      <c r="D4" s="82"/>
      <c r="E4" s="82"/>
      <c r="F4" s="82"/>
      <c r="G4" s="144"/>
      <c r="H4" s="144"/>
      <c r="I4" s="144"/>
      <c r="J4" s="144"/>
      <c r="K4" s="144"/>
      <c r="L4" s="144"/>
      <c r="M4" s="144"/>
      <c r="N4" s="144"/>
      <c r="O4" s="144"/>
      <c r="P4" s="144"/>
      <c r="Q4" s="144"/>
      <c r="R4" s="144"/>
      <c r="S4" s="253"/>
      <c r="T4" s="253"/>
      <c r="U4" s="253"/>
      <c r="V4" s="253"/>
      <c r="W4" s="253"/>
      <c r="X4" s="253"/>
      <c r="Y4" s="253"/>
      <c r="Z4" s="253"/>
    </row>
    <row r="5" spans="1:26">
      <c r="A5" s="74"/>
      <c r="B5" s="81" t="s">
        <v>103</v>
      </c>
      <c r="C5" s="74"/>
      <c r="D5" s="74"/>
      <c r="E5" s="275" t="str">
        <f>"($m Real "&amp;'Tax value roll forward'!H4&amp;")"</f>
        <v>($m Real 2008-09)</v>
      </c>
      <c r="F5" s="275" t="s">
        <v>105</v>
      </c>
      <c r="G5" s="276"/>
      <c r="H5" s="275"/>
      <c r="I5" s="275"/>
      <c r="J5" s="275" t="s">
        <v>104</v>
      </c>
      <c r="K5" s="275" t="s">
        <v>105</v>
      </c>
      <c r="L5" s="74"/>
      <c r="M5" s="74"/>
      <c r="N5" s="74"/>
      <c r="O5" s="74"/>
      <c r="P5" s="74"/>
      <c r="Q5" s="74"/>
      <c r="R5" s="74"/>
      <c r="S5" s="253"/>
      <c r="T5" s="253"/>
      <c r="U5" s="253"/>
      <c r="V5" s="253"/>
      <c r="W5" s="253"/>
      <c r="X5" s="253"/>
      <c r="Y5" s="253"/>
      <c r="Z5" s="253"/>
    </row>
    <row r="6" spans="1:26" s="198" customFormat="1" ht="12.75" customHeight="1">
      <c r="A6" s="12"/>
      <c r="B6" s="12"/>
      <c r="C6" s="12"/>
      <c r="D6" s="262"/>
      <c r="E6" s="277" t="s">
        <v>106</v>
      </c>
      <c r="F6" s="277" t="s">
        <v>99</v>
      </c>
      <c r="G6" s="12"/>
      <c r="H6" s="9"/>
      <c r="I6" s="9"/>
      <c r="J6" s="278" t="s">
        <v>107</v>
      </c>
      <c r="K6" s="277" t="s">
        <v>102</v>
      </c>
      <c r="L6" s="12"/>
      <c r="M6" s="12"/>
      <c r="N6" s="12"/>
      <c r="O6" s="12"/>
      <c r="P6" s="12"/>
      <c r="Q6" s="12"/>
      <c r="R6" s="12"/>
      <c r="S6" s="253"/>
      <c r="T6" s="253"/>
      <c r="U6" s="253"/>
      <c r="V6" s="253"/>
      <c r="W6" s="253"/>
      <c r="X6" s="253"/>
      <c r="Y6" s="253"/>
      <c r="Z6" s="253"/>
    </row>
    <row r="7" spans="1:26" s="198" customFormat="1" hidden="1" outlineLevel="1">
      <c r="A7" s="12"/>
      <c r="B7" s="272" t="str">
        <f>Asset1</f>
        <v>Secondary</v>
      </c>
      <c r="C7" s="12"/>
      <c r="D7" s="12"/>
      <c r="E7" s="277"/>
      <c r="F7" s="277"/>
      <c r="G7" s="12"/>
      <c r="H7" s="9"/>
      <c r="I7" s="9"/>
      <c r="J7" s="9"/>
      <c r="L7" s="12"/>
      <c r="M7" s="12"/>
      <c r="N7" s="12"/>
      <c r="O7" s="12"/>
      <c r="P7" s="12"/>
      <c r="Q7" s="12"/>
      <c r="R7" s="12"/>
      <c r="S7" s="253"/>
      <c r="T7" s="253"/>
      <c r="U7" s="253"/>
      <c r="V7" s="253"/>
      <c r="W7" s="253"/>
      <c r="X7" s="253"/>
      <c r="Y7" s="253"/>
      <c r="Z7" s="253"/>
    </row>
    <row r="8" spans="1:26" ht="12.75" hidden="1" customHeight="1" outlineLevel="1">
      <c r="A8" s="9"/>
      <c r="B8" s="9"/>
      <c r="C8" s="718" t="s">
        <v>26</v>
      </c>
      <c r="D8" s="719"/>
      <c r="E8" s="260">
        <f ca="1">A1value-SUM('Actual RAB roll forward'!H76:OFFSET('Actual RAB roll forward'!H76,0,Input!$Y$7-1))</f>
        <v>62.901603674714082</v>
      </c>
      <c r="F8" s="260">
        <f>IF(A1remlife="N/A","n/a",A1remlife-Input!$Y$7)</f>
        <v>3.9330276168729341</v>
      </c>
      <c r="G8" s="256"/>
      <c r="H8" s="298" t="s">
        <v>66</v>
      </c>
      <c r="I8" s="299"/>
      <c r="J8" s="260">
        <f ca="1">A1taxvalue-SUM('Tax value roll forward'!H72:OFFSET('Tax value roll forward'!H72,0,Input!$Y$7-1))</f>
        <v>94.680012767984977</v>
      </c>
      <c r="K8" s="260">
        <f>IF(A1taxremlife="N/A","n/a",A1taxremlife-Input!$Y$7)</f>
        <v>14.639745307999554</v>
      </c>
      <c r="L8" s="111"/>
      <c r="M8" s="9"/>
      <c r="N8" s="9"/>
      <c r="O8" s="9"/>
      <c r="P8" s="9"/>
      <c r="Q8" s="9"/>
      <c r="R8" s="9"/>
      <c r="S8" s="253"/>
      <c r="T8" s="253"/>
      <c r="U8" s="253"/>
      <c r="V8" s="253"/>
      <c r="W8" s="253"/>
      <c r="X8" s="253"/>
      <c r="Y8" s="253"/>
      <c r="Z8" s="253"/>
    </row>
    <row r="9" spans="1:26" hidden="1" outlineLevel="1">
      <c r="A9" s="9"/>
      <c r="B9" s="9"/>
      <c r="C9" s="715" t="s">
        <v>82</v>
      </c>
      <c r="D9" s="87">
        <v>1</v>
      </c>
      <c r="E9" s="260">
        <f ca="1">OFFSET('Actual RAB roll forward'!H$44,0,D9-1)-SUM('Actual RAB roll forward'!H78:OFFSET('Actual RAB roll forward'!H78,0,Input!$Y$7-1))</f>
        <v>4.8517588742459292</v>
      </c>
      <c r="F9" s="260">
        <f ca="1">IF(A1stdlife="N/A","n/a",IF(E9=0,0,A1stdlife+D9-Input!$Y$7))</f>
        <v>10</v>
      </c>
      <c r="G9" s="256"/>
      <c r="H9" s="715" t="s">
        <v>82</v>
      </c>
      <c r="I9" s="87">
        <v>1</v>
      </c>
      <c r="J9" s="260">
        <f ca="1">OFFSET('Tax value roll forward'!H$40,0,I9-1)-SUM('Tax value roll forward'!H74:OFFSET('Tax value roll forward'!H74,0,Input!$Y$7-1))</f>
        <v>4.2684028214029546</v>
      </c>
      <c r="K9" s="260">
        <f ca="1">IF(A1taxstdlife="N/A","n/a",IF(J9=0,0,A1taxstdlife+I9-Input!$Y$7))</f>
        <v>7.5</v>
      </c>
      <c r="L9" s="111"/>
      <c r="M9" s="9"/>
      <c r="N9" s="9"/>
      <c r="O9" s="9"/>
      <c r="P9" s="9"/>
      <c r="Q9" s="9"/>
      <c r="R9" s="9"/>
      <c r="S9" s="253"/>
      <c r="T9" s="253"/>
      <c r="U9" s="253"/>
      <c r="V9" s="253"/>
      <c r="W9" s="253"/>
      <c r="X9" s="253"/>
      <c r="Y9" s="253"/>
      <c r="Z9" s="253"/>
    </row>
    <row r="10" spans="1:26" hidden="1" outlineLevel="1">
      <c r="A10" s="9"/>
      <c r="B10" s="9"/>
      <c r="C10" s="716"/>
      <c r="D10" s="87">
        <v>2</v>
      </c>
      <c r="E10" s="260">
        <f ca="1">OFFSET('Actual RAB roll forward'!H$44,0,D10-1)-SUM('Actual RAB roll forward'!H79:OFFSET('Actual RAB roll forward'!H79,0,Input!$Y$7-1))</f>
        <v>2.0876552736272593</v>
      </c>
      <c r="F10" s="260">
        <f ca="1">IF(A1stdlife="N/A","n/a",IF(E10=0,0,A1stdlife+D10-Input!$Y$7))</f>
        <v>11</v>
      </c>
      <c r="G10" s="256"/>
      <c r="H10" s="716"/>
      <c r="I10" s="87">
        <v>2</v>
      </c>
      <c r="J10" s="260">
        <f ca="1">OFFSET('Tax value roll forward'!H$40,0,I10-1)-SUM('Tax value roll forward'!H75:OFFSET('Tax value roll forward'!H75,0,Input!$Y$7-1))</f>
        <v>1.9771256954885419</v>
      </c>
      <c r="K10" s="260">
        <f ca="1">IF(A1taxstdlife="N/A","n/a",IF(J10=0,0,A1taxstdlife+I10-Input!$Y$7))</f>
        <v>8.5</v>
      </c>
      <c r="L10" s="111"/>
      <c r="M10" s="9"/>
      <c r="N10" s="9"/>
      <c r="O10" s="9"/>
      <c r="P10" s="9"/>
      <c r="Q10" s="9"/>
      <c r="R10" s="9"/>
      <c r="S10" s="253"/>
      <c r="T10" s="253"/>
      <c r="U10" s="253"/>
      <c r="V10" s="253"/>
      <c r="W10" s="253"/>
      <c r="X10" s="253"/>
      <c r="Y10" s="253"/>
      <c r="Z10" s="253"/>
    </row>
    <row r="11" spans="1:26" hidden="1" outlineLevel="1">
      <c r="A11" s="9"/>
      <c r="B11" s="9"/>
      <c r="C11" s="716"/>
      <c r="D11" s="87">
        <v>3</v>
      </c>
      <c r="E11" s="260">
        <f ca="1">OFFSET('Actual RAB roll forward'!H$44,0,D11-1)-SUM('Actual RAB roll forward'!H80:OFFSET('Actual RAB roll forward'!H80,0,Input!$Y$7-1))</f>
        <v>7.6918643494051135</v>
      </c>
      <c r="F11" s="260">
        <f ca="1">IF(A1stdlife="N/A","n/a",IF(E11=0,0,A1stdlife+D11-Input!$Y$7))</f>
        <v>12</v>
      </c>
      <c r="G11" s="256"/>
      <c r="H11" s="716"/>
      <c r="I11" s="87">
        <v>3</v>
      </c>
      <c r="J11" s="260">
        <f ca="1">OFFSET('Tax value roll forward'!H$40,0,I11-1)-SUM('Tax value roll forward'!H76:OFFSET('Tax value roll forward'!H76,0,Input!$Y$7-1))</f>
        <v>7.6002149928442897</v>
      </c>
      <c r="K11" s="260">
        <f ca="1">IF(A1taxstdlife="N/A","n/a",IF(J11=0,0,A1taxstdlife+I11-Input!$Y$7))</f>
        <v>9.5</v>
      </c>
      <c r="L11" s="111"/>
      <c r="M11" s="9"/>
      <c r="N11" s="9"/>
      <c r="O11" s="9"/>
      <c r="P11" s="9"/>
      <c r="Q11" s="9"/>
      <c r="R11" s="9"/>
      <c r="S11" s="253"/>
      <c r="T11" s="253"/>
      <c r="U11" s="253"/>
      <c r="V11" s="253"/>
      <c r="W11" s="253"/>
      <c r="X11" s="253"/>
      <c r="Y11" s="253"/>
      <c r="Z11" s="253"/>
    </row>
    <row r="12" spans="1:26" hidden="1" outlineLevel="1">
      <c r="A12" s="9"/>
      <c r="B12" s="9"/>
      <c r="C12" s="716"/>
      <c r="D12" s="87">
        <v>4</v>
      </c>
      <c r="E12" s="260">
        <f ca="1">OFFSET('Actual RAB roll forward'!H$44,0,D12-1)-SUM('Actual RAB roll forward'!H81:OFFSET('Actual RAB roll forward'!H81,0,Input!$Y$7-1))</f>
        <v>9.6177556764403143</v>
      </c>
      <c r="F12" s="260">
        <f ca="1">IF(A1stdlife="N/A","n/a",IF(E12=0,0,A1stdlife+D12-Input!$Y$7))</f>
        <v>13</v>
      </c>
      <c r="G12" s="256"/>
      <c r="H12" s="716"/>
      <c r="I12" s="87">
        <v>4</v>
      </c>
      <c r="J12" s="260">
        <f ca="1">OFFSET('Tax value roll forward'!H$40,0,I12-1)-SUM('Tax value roll forward'!H77:OFFSET('Tax value roll forward'!H77,0,Input!$Y$7-1))</f>
        <v>9.9312590959833713</v>
      </c>
      <c r="K12" s="260">
        <f ca="1">IF(A1taxstdlife="N/A","n/a",IF(J12=0,0,A1taxstdlife+I12-Input!$Y$7))</f>
        <v>10.5</v>
      </c>
      <c r="L12" s="111"/>
      <c r="M12" s="9"/>
      <c r="N12" s="9"/>
      <c r="O12" s="9"/>
      <c r="P12" s="9"/>
      <c r="Q12" s="9"/>
      <c r="R12" s="9"/>
      <c r="S12" s="253"/>
      <c r="T12" s="253"/>
      <c r="U12" s="253"/>
      <c r="V12" s="253"/>
      <c r="W12" s="253"/>
      <c r="X12" s="253"/>
      <c r="Y12" s="253"/>
      <c r="Z12" s="253"/>
    </row>
    <row r="13" spans="1:26" hidden="1" outlineLevel="1">
      <c r="A13" s="9"/>
      <c r="B13" s="9"/>
      <c r="C13" s="716"/>
      <c r="D13" s="87">
        <v>5</v>
      </c>
      <c r="E13" s="260">
        <f ca="1">OFFSET('Actual RAB roll forward'!H$44,0,D13-1)-SUM('Actual RAB roll forward'!H82:OFFSET('Actual RAB roll forward'!H82,0,Input!$Y$7-1))</f>
        <v>11.401278736817472</v>
      </c>
      <c r="F13" s="260">
        <f ca="1">IF(A1stdlife="N/A","n/a",IF(E13=0,0,A1stdlife+D13-Input!$Y$7))</f>
        <v>14</v>
      </c>
      <c r="G13" s="256"/>
      <c r="H13" s="716"/>
      <c r="I13" s="87">
        <v>5</v>
      </c>
      <c r="J13" s="260">
        <f ca="1">OFFSET('Tax value roll forward'!H$40,0,I13-1)-SUM('Tax value roll forward'!H78:OFFSET('Tax value roll forward'!H78,0,Input!$Y$7-1))</f>
        <v>12.398894471291689</v>
      </c>
      <c r="K13" s="260">
        <f ca="1">IF(A1taxstdlife="N/A","n/a",IF(J13=0,0,A1taxstdlife+I13-Input!$Y$7))</f>
        <v>11.5</v>
      </c>
      <c r="L13" s="111"/>
      <c r="M13" s="9"/>
      <c r="N13" s="9"/>
      <c r="O13" s="9"/>
      <c r="P13" s="9"/>
      <c r="Q13" s="9"/>
      <c r="R13" s="9"/>
      <c r="S13" s="253"/>
      <c r="T13" s="253"/>
      <c r="U13" s="253"/>
      <c r="V13" s="253"/>
      <c r="W13" s="253"/>
      <c r="X13" s="253"/>
      <c r="Y13" s="253"/>
      <c r="Z13" s="253"/>
    </row>
    <row r="14" spans="1:26" hidden="1" outlineLevel="1">
      <c r="A14" s="9"/>
      <c r="B14" s="9"/>
      <c r="C14" s="716"/>
      <c r="D14" s="87">
        <v>6</v>
      </c>
      <c r="E14" s="260">
        <f ca="1">OFFSET('Actual RAB roll forward'!H$44,0,D14-1)-SUM('Actual RAB roll forward'!H83:OFFSET('Actual RAB roll forward'!H83,0,Input!$Y$7-1))</f>
        <v>17.242930644796949</v>
      </c>
      <c r="F14" s="260">
        <f ca="1">IF(A1stdlife="N/A","n/a",IF(E14=0,0,A1stdlife+D14-Input!$Y$7))</f>
        <v>15</v>
      </c>
      <c r="G14" s="256"/>
      <c r="H14" s="716"/>
      <c r="I14" s="87">
        <v>6</v>
      </c>
      <c r="J14" s="317">
        <f ca="1">OFFSET('Tax value roll forward'!H$40,0,I14-1)-SUM('Tax value roll forward'!H79:OFFSET('Tax value roll forward'!H79,0,Input!$Y$7-1))</f>
        <v>19.414756319962606</v>
      </c>
      <c r="K14" s="260">
        <f ca="1">IF(A1taxstdlife="N/A","n/a",IF(J14=0,0,A1taxstdlife+I14-Input!$Y$7))</f>
        <v>12.5</v>
      </c>
      <c r="L14" s="111"/>
      <c r="M14" s="9"/>
      <c r="N14" s="9"/>
      <c r="O14" s="9"/>
      <c r="P14" s="9"/>
      <c r="Q14" s="9"/>
      <c r="R14" s="9"/>
      <c r="S14" s="253"/>
      <c r="T14" s="253"/>
      <c r="U14" s="253"/>
      <c r="V14" s="253"/>
      <c r="W14" s="253"/>
      <c r="X14" s="253"/>
      <c r="Y14" s="253"/>
      <c r="Z14" s="253"/>
    </row>
    <row r="15" spans="1:26" hidden="1" outlineLevel="1">
      <c r="A15" s="9"/>
      <c r="B15" s="9"/>
      <c r="C15" s="716"/>
      <c r="D15" s="87">
        <v>7</v>
      </c>
      <c r="E15" s="260">
        <f ca="1">OFFSET('Actual RAB roll forward'!H$44,0,D15-1)-SUM('Actual RAB roll forward'!H84:OFFSET('Actual RAB roll forward'!H84,0,Input!$Y$7-1))</f>
        <v>0</v>
      </c>
      <c r="F15" s="260">
        <f ca="1">IF(A1stdlife="N/A","n/a",IF(E15=0,0,A1stdlife+D15-Input!$Y$7))</f>
        <v>0</v>
      </c>
      <c r="G15" s="256"/>
      <c r="H15" s="716"/>
      <c r="I15" s="87">
        <v>7</v>
      </c>
      <c r="J15" s="260">
        <f ca="1">OFFSET('Tax value roll forward'!H$40,0,I15-1)-SUM('Tax value roll forward'!H80:OFFSET('Tax value roll forward'!H80,0,Input!$Y$7-1))</f>
        <v>0</v>
      </c>
      <c r="K15" s="260">
        <f ca="1">IF(A1taxstdlife="N/A","n/a",IF(J15=0,0,A1taxstdlife+I15-Input!$Y$7))</f>
        <v>0</v>
      </c>
      <c r="L15" s="111"/>
      <c r="M15" s="9"/>
      <c r="N15" s="9"/>
      <c r="O15" s="9"/>
      <c r="P15" s="9"/>
      <c r="Q15" s="9"/>
      <c r="R15" s="9"/>
      <c r="S15" s="253"/>
      <c r="T15" s="253"/>
      <c r="U15" s="253"/>
      <c r="V15" s="253"/>
      <c r="W15" s="253"/>
      <c r="X15" s="253"/>
      <c r="Y15" s="253"/>
      <c r="Z15" s="253"/>
    </row>
    <row r="16" spans="1:26" hidden="1" outlineLevel="1">
      <c r="A16" s="9"/>
      <c r="B16" s="9"/>
      <c r="C16" s="716"/>
      <c r="D16" s="87">
        <v>8</v>
      </c>
      <c r="E16" s="260">
        <f ca="1">OFFSET('Actual RAB roll forward'!H$44,0,D16-1)-SUM('Actual RAB roll forward'!H85:OFFSET('Actual RAB roll forward'!H85,0,Input!$Y$7-1))</f>
        <v>0</v>
      </c>
      <c r="F16" s="260">
        <f ca="1">IF(A1stdlife="N/A","n/a",IF(E16=0,0,A1stdlife+D16-Input!$Y$7))</f>
        <v>0</v>
      </c>
      <c r="G16" s="256"/>
      <c r="H16" s="716"/>
      <c r="I16" s="87">
        <v>8</v>
      </c>
      <c r="J16" s="260">
        <f ca="1">OFFSET('Tax value roll forward'!H$40,0,I16-1)-SUM('Tax value roll forward'!H81:OFFSET('Tax value roll forward'!H81,0,Input!$Y$7-1))</f>
        <v>0</v>
      </c>
      <c r="K16" s="260">
        <f ca="1">IF(A1taxstdlife="N/A","n/a",IF(J16=0,0,A1taxstdlife+I16-Input!$Y$7))</f>
        <v>0</v>
      </c>
      <c r="L16" s="111"/>
      <c r="M16" s="9"/>
      <c r="N16" s="9"/>
      <c r="O16" s="9"/>
      <c r="P16" s="9"/>
      <c r="Q16" s="9"/>
      <c r="R16" s="9"/>
      <c r="S16" s="253"/>
      <c r="T16" s="253"/>
      <c r="U16" s="253"/>
      <c r="V16" s="253"/>
      <c r="W16" s="253"/>
      <c r="X16" s="253"/>
      <c r="Y16" s="253"/>
      <c r="Z16" s="253"/>
    </row>
    <row r="17" spans="1:26" hidden="1" outlineLevel="1">
      <c r="A17" s="9"/>
      <c r="B17" s="9"/>
      <c r="C17" s="716"/>
      <c r="D17" s="87">
        <v>9</v>
      </c>
      <c r="E17" s="260">
        <f ca="1">OFFSET('Actual RAB roll forward'!H$44,0,D17-1)-SUM('Actual RAB roll forward'!H86:OFFSET('Actual RAB roll forward'!H86,0,Input!$Y$7-1))</f>
        <v>0</v>
      </c>
      <c r="F17" s="260">
        <f ca="1">IF(A1stdlife="N/A","n/a",IF(E17=0,0,A1stdlife+D17-Input!$Y$7))</f>
        <v>0</v>
      </c>
      <c r="G17" s="256"/>
      <c r="H17" s="716"/>
      <c r="I17" s="87">
        <v>9</v>
      </c>
      <c r="J17" s="260">
        <f ca="1">OFFSET('Tax value roll forward'!H$40,0,I17-1)-SUM('Tax value roll forward'!H82:OFFSET('Tax value roll forward'!H82,0,Input!$Y$7-1))</f>
        <v>0</v>
      </c>
      <c r="K17" s="260">
        <f ca="1">IF(A1taxstdlife="N/A","n/a",IF(J17=0,0,A1taxstdlife+I17-Input!$Y$7))</f>
        <v>0</v>
      </c>
      <c r="L17" s="111"/>
      <c r="M17" s="9"/>
      <c r="N17" s="9"/>
      <c r="O17" s="9"/>
      <c r="P17" s="9"/>
      <c r="Q17" s="9"/>
      <c r="R17" s="9"/>
      <c r="S17" s="253"/>
      <c r="T17" s="253"/>
      <c r="U17" s="253"/>
      <c r="V17" s="253"/>
      <c r="W17" s="253"/>
      <c r="X17" s="253"/>
      <c r="Y17" s="253"/>
      <c r="Z17" s="253"/>
    </row>
    <row r="18" spans="1:26" hidden="1" outlineLevel="1">
      <c r="A18" s="9"/>
      <c r="B18" s="9"/>
      <c r="C18" s="717"/>
      <c r="D18" s="88">
        <v>10</v>
      </c>
      <c r="E18" s="260">
        <f ca="1">OFFSET('Actual RAB roll forward'!H$44,0,D18-1)-SUM('Actual RAB roll forward'!H87:OFFSET('Actual RAB roll forward'!H87,0,Input!$Y$7-1))</f>
        <v>0</v>
      </c>
      <c r="F18" s="260">
        <f ca="1">IF(A1stdlife="N/A","n/a",IF(E18=0,0,A1stdlife+D18-Input!$Y$7))</f>
        <v>0</v>
      </c>
      <c r="G18" s="256"/>
      <c r="H18" s="717"/>
      <c r="I18" s="88">
        <v>10</v>
      </c>
      <c r="J18" s="260">
        <f ca="1">OFFSET('Tax value roll forward'!H$40,0,I18-1)-SUM('Tax value roll forward'!H83:OFFSET('Tax value roll forward'!H83,0,Input!$Y$7-1))</f>
        <v>0</v>
      </c>
      <c r="K18" s="260">
        <f ca="1">IF(A1taxstdlife="N/A","n/a",IF(J18=0,0,A1taxstdlife+I18-Input!$Y$7))</f>
        <v>0</v>
      </c>
      <c r="L18" s="111"/>
      <c r="M18" s="9"/>
      <c r="N18" s="9"/>
      <c r="O18" s="9"/>
      <c r="P18" s="9"/>
      <c r="Q18" s="9"/>
      <c r="R18" s="9"/>
      <c r="S18" s="253"/>
      <c r="T18" s="253"/>
      <c r="U18" s="253"/>
      <c r="V18" s="253"/>
      <c r="W18" s="253"/>
      <c r="X18" s="253"/>
      <c r="Y18" s="253"/>
      <c r="Z18" s="253"/>
    </row>
    <row r="19" spans="1:26" collapsed="1">
      <c r="A19" s="9"/>
      <c r="B19" s="9"/>
      <c r="C19" s="111" t="str">
        <f>Asset1</f>
        <v>Secondary</v>
      </c>
      <c r="D19" s="9"/>
      <c r="E19" s="260">
        <f ca="1">SUM(E8:E18)</f>
        <v>115.79484723004711</v>
      </c>
      <c r="F19" s="260">
        <f ca="1">IF(E19=0,0,SUMPRODUCT(E8:E18,F8:F18)/E19)</f>
        <v>8.2427726445233258</v>
      </c>
      <c r="G19" s="256"/>
      <c r="H19" s="43"/>
      <c r="I19" s="260"/>
      <c r="J19" s="260">
        <f ca="1">SUM(J8:J18)</f>
        <v>150.27066616495844</v>
      </c>
      <c r="K19" s="260">
        <f ca="1">IF(J19=0,0,SUMPRODUCT(J8:J18,K8:K18)/J19)</f>
        <v>13.287103308779066</v>
      </c>
      <c r="L19" s="111"/>
      <c r="M19" s="9"/>
      <c r="N19" s="9"/>
      <c r="O19" s="9"/>
      <c r="P19" s="9"/>
      <c r="Q19" s="9"/>
      <c r="R19" s="9"/>
      <c r="S19" s="253"/>
      <c r="T19" s="253"/>
      <c r="U19" s="253"/>
      <c r="V19" s="253"/>
      <c r="W19" s="253"/>
      <c r="X19" s="253"/>
      <c r="Y19" s="253"/>
      <c r="Z19" s="253"/>
    </row>
    <row r="20" spans="1:26" hidden="1" outlineLevel="1">
      <c r="A20" s="9"/>
      <c r="B20" s="255"/>
      <c r="C20" s="111"/>
      <c r="D20" s="9"/>
      <c r="E20" s="260"/>
      <c r="F20" s="260"/>
      <c r="G20" s="256"/>
      <c r="H20" s="260"/>
      <c r="I20" s="260"/>
      <c r="J20" s="260"/>
      <c r="K20" s="260"/>
      <c r="L20" s="111"/>
      <c r="M20" s="9"/>
      <c r="N20" s="9"/>
      <c r="O20" s="9"/>
      <c r="P20" s="9"/>
      <c r="Q20" s="9"/>
      <c r="R20" s="9"/>
      <c r="S20" s="253"/>
      <c r="T20" s="253"/>
      <c r="U20" s="253"/>
      <c r="V20" s="253"/>
      <c r="W20" s="253"/>
      <c r="X20" s="253"/>
      <c r="Y20" s="253"/>
      <c r="Z20" s="253"/>
    </row>
    <row r="21" spans="1:26" hidden="1" outlineLevel="1">
      <c r="A21" s="9"/>
      <c r="B21" s="272" t="str">
        <f>Asset2</f>
        <v>Switchgear</v>
      </c>
      <c r="C21" s="257"/>
      <c r="D21" s="258"/>
      <c r="E21" s="261"/>
      <c r="F21" s="260"/>
      <c r="G21" s="256"/>
      <c r="H21" s="260"/>
      <c r="I21" s="260"/>
      <c r="J21" s="260"/>
      <c r="K21" s="260"/>
      <c r="L21" s="111"/>
      <c r="M21" s="9"/>
      <c r="N21" s="9"/>
      <c r="O21" s="9"/>
      <c r="P21" s="9"/>
      <c r="Q21" s="9"/>
      <c r="R21" s="9"/>
      <c r="S21" s="253"/>
      <c r="T21" s="253"/>
      <c r="U21" s="253"/>
      <c r="V21" s="253"/>
      <c r="W21" s="253"/>
      <c r="X21" s="253"/>
      <c r="Y21" s="253"/>
      <c r="Z21" s="253"/>
    </row>
    <row r="22" spans="1:26" ht="12.75" hidden="1" customHeight="1" outlineLevel="1">
      <c r="A22" s="9"/>
      <c r="B22" s="9"/>
      <c r="C22" s="718" t="s">
        <v>26</v>
      </c>
      <c r="D22" s="719"/>
      <c r="E22" s="260">
        <f ca="1">A2value-SUM('Actual RAB roll forward'!H89:OFFSET('Actual RAB roll forward'!H89,0,Input!$Y$7-1))</f>
        <v>279.65051572200127</v>
      </c>
      <c r="F22" s="260">
        <f>IF(A2remlife="N/A","n/a",A2remlife-Input!$Y$7)</f>
        <v>21.96367273783239</v>
      </c>
      <c r="G22" s="256"/>
      <c r="H22" s="298" t="s">
        <v>66</v>
      </c>
      <c r="I22" s="299"/>
      <c r="J22" s="260">
        <f ca="1">A2taxvalue-SUM('Tax value roll forward'!H85:OFFSET('Tax value roll forward'!H85,0,Input!$Y$7-1))</f>
        <v>242.73727745983885</v>
      </c>
      <c r="K22" s="260">
        <f>IF(A2taxremlife="N/A","n/a",A2taxremlife-Input!$Y$7)</f>
        <v>21.88650027890861</v>
      </c>
      <c r="L22" s="111"/>
      <c r="M22" s="9"/>
      <c r="N22" s="9"/>
      <c r="O22" s="9"/>
      <c r="P22" s="9"/>
      <c r="Q22" s="9"/>
      <c r="R22" s="9"/>
      <c r="S22" s="253"/>
      <c r="T22" s="253"/>
      <c r="U22" s="253"/>
      <c r="V22" s="253"/>
      <c r="W22" s="253"/>
      <c r="X22" s="253"/>
      <c r="Y22" s="253"/>
      <c r="Z22" s="253"/>
    </row>
    <row r="23" spans="1:26" hidden="1" outlineLevel="1">
      <c r="A23" s="9"/>
      <c r="B23" s="9"/>
      <c r="C23" s="715" t="s">
        <v>82</v>
      </c>
      <c r="D23" s="87">
        <v>1</v>
      </c>
      <c r="E23" s="260">
        <f ca="1">OFFSET('Actual RAB roll forward'!H$45,0,D23-1)-SUM('Actual RAB roll forward'!H91:OFFSET('Actual RAB roll forward'!H91,0,Input!$Y$7-1))</f>
        <v>5.6244653545055616</v>
      </c>
      <c r="F23" s="260">
        <f ca="1">IF(A2stdlife="N/A","n/a",IF(E23=0,0,A2stdlife+D23-Input!$Y$7))</f>
        <v>40</v>
      </c>
      <c r="G23" s="256"/>
      <c r="H23" s="715" t="s">
        <v>82</v>
      </c>
      <c r="I23" s="87">
        <v>1</v>
      </c>
      <c r="J23" s="260">
        <f ca="1">OFFSET('Tax value roll forward'!H$41,0,I23-1)-SUM('Tax value roll forward'!H87:OFFSET('Tax value roll forward'!H87,0,Input!$Y$7-1))</f>
        <v>5.4120961230304205</v>
      </c>
      <c r="K23" s="260">
        <f ca="1">IF(A2taxstdlife="N/A","n/a",IF(J23=0,0,A2taxstdlife+I23-Input!$Y$7))</f>
        <v>35</v>
      </c>
      <c r="L23" s="111"/>
      <c r="M23" s="9"/>
      <c r="N23" s="9"/>
      <c r="O23" s="9"/>
      <c r="P23" s="9"/>
      <c r="Q23" s="9"/>
      <c r="R23" s="9"/>
      <c r="S23" s="253"/>
      <c r="T23" s="253"/>
      <c r="U23" s="253"/>
      <c r="V23" s="253"/>
      <c r="W23" s="253"/>
      <c r="X23" s="253"/>
      <c r="Y23" s="253"/>
      <c r="Z23" s="253"/>
    </row>
    <row r="24" spans="1:26" hidden="1" outlineLevel="1">
      <c r="A24" s="9"/>
      <c r="B24" s="9"/>
      <c r="C24" s="716"/>
      <c r="D24" s="87">
        <v>2</v>
      </c>
      <c r="E24" s="260">
        <f ca="1">OFFSET('Actual RAB roll forward'!H$45,0,D24-1)-SUM('Actual RAB roll forward'!H92:OFFSET('Actual RAB roll forward'!H92,0,Input!$Y$7-1))</f>
        <v>23.231609987885314</v>
      </c>
      <c r="F24" s="260">
        <f ca="1">IF(A2stdlife="N/A","n/a",IF(E24=0,0,A2stdlife+D24-Input!$Y$7))</f>
        <v>41</v>
      </c>
      <c r="G24" s="256"/>
      <c r="H24" s="716"/>
      <c r="I24" s="87">
        <v>2</v>
      </c>
      <c r="J24" s="260">
        <f ca="1">OFFSET('Tax value roll forward'!H$41,0,I24-1)-SUM('Tax value roll forward'!H88:OFFSET('Tax value roll forward'!H88,0,Input!$Y$7-1))</f>
        <v>23.437888374127088</v>
      </c>
      <c r="K24" s="260">
        <f ca="1">IF(A2taxstdlife="N/A","n/a",IF(J24=0,0,A2taxstdlife+I24-Input!$Y$7))</f>
        <v>36</v>
      </c>
      <c r="L24" s="111"/>
      <c r="M24" s="9"/>
      <c r="N24" s="9"/>
      <c r="O24" s="9"/>
      <c r="P24" s="9"/>
      <c r="Q24" s="9"/>
      <c r="R24" s="9"/>
      <c r="S24" s="253"/>
      <c r="T24" s="253"/>
      <c r="U24" s="253"/>
      <c r="V24" s="253"/>
      <c r="W24" s="253"/>
      <c r="X24" s="253"/>
      <c r="Y24" s="253"/>
      <c r="Z24" s="253"/>
    </row>
    <row r="25" spans="1:26" hidden="1" outlineLevel="1">
      <c r="A25" s="9"/>
      <c r="B25" s="9"/>
      <c r="C25" s="716"/>
      <c r="D25" s="87">
        <v>3</v>
      </c>
      <c r="E25" s="260">
        <f ca="1">OFFSET('Actual RAB roll forward'!H$45,0,D25-1)-SUM('Actual RAB roll forward'!H93:OFFSET('Actual RAB roll forward'!H93,0,Input!$Y$7-1))</f>
        <v>43.757951449237559</v>
      </c>
      <c r="F25" s="260">
        <f ca="1">IF(A2stdlife="N/A","n/a",IF(E25=0,0,A2stdlife+D25-Input!$Y$7))</f>
        <v>42</v>
      </c>
      <c r="G25" s="256"/>
      <c r="H25" s="716"/>
      <c r="I25" s="87">
        <v>3</v>
      </c>
      <c r="J25" s="260">
        <f ca="1">OFFSET('Tax value roll forward'!H$41,0,I25-1)-SUM('Tax value roll forward'!H89:OFFSET('Tax value roll forward'!H89,0,Input!$Y$7-1))</f>
        <v>45.105821195101107</v>
      </c>
      <c r="K25" s="260">
        <f ca="1">IF(A2taxstdlife="N/A","n/a",IF(J25=0,0,A2taxstdlife+I25-Input!$Y$7))</f>
        <v>37</v>
      </c>
      <c r="L25" s="111"/>
      <c r="M25" s="9"/>
      <c r="N25" s="9"/>
      <c r="O25" s="9"/>
      <c r="P25" s="9"/>
      <c r="Q25" s="9"/>
      <c r="R25" s="9"/>
      <c r="S25" s="253"/>
      <c r="T25" s="253"/>
      <c r="U25" s="253"/>
      <c r="V25" s="253"/>
      <c r="W25" s="253"/>
      <c r="X25" s="253"/>
      <c r="Y25" s="253"/>
      <c r="Z25" s="253"/>
    </row>
    <row r="26" spans="1:26" hidden="1" outlineLevel="1">
      <c r="A26" s="9"/>
      <c r="B26" s="9"/>
      <c r="C26" s="716"/>
      <c r="D26" s="87">
        <v>4</v>
      </c>
      <c r="E26" s="260">
        <f ca="1">OFFSET('Actual RAB roll forward'!H$45,0,D26-1)-SUM('Actual RAB roll forward'!H94:OFFSET('Actual RAB roll forward'!H94,0,Input!$Y$7-1))</f>
        <v>29.417262908374315</v>
      </c>
      <c r="F26" s="260">
        <f ca="1">IF(A2stdlife="N/A","n/a",IF(E26=0,0,A2stdlife+D26-Input!$Y$7))</f>
        <v>43</v>
      </c>
      <c r="G26" s="256"/>
      <c r="H26" s="716"/>
      <c r="I26" s="87">
        <v>4</v>
      </c>
      <c r="J26" s="260">
        <f ca="1">OFFSET('Tax value roll forward'!H$41,0,I26-1)-SUM('Tax value roll forward'!H90:OFFSET('Tax value roll forward'!H90,0,Input!$Y$7-1))</f>
        <v>31.158267719669396</v>
      </c>
      <c r="K26" s="260">
        <f ca="1">IF(A2taxstdlife="N/A","n/a",IF(J26=0,0,A2taxstdlife+I26-Input!$Y$7))</f>
        <v>38</v>
      </c>
      <c r="L26" s="111"/>
      <c r="M26" s="9"/>
      <c r="N26" s="9"/>
      <c r="O26" s="9"/>
      <c r="P26" s="9"/>
      <c r="Q26" s="9"/>
      <c r="R26" s="9"/>
      <c r="S26" s="253"/>
      <c r="T26" s="253"/>
      <c r="U26" s="253"/>
      <c r="V26" s="253"/>
      <c r="W26" s="253"/>
      <c r="X26" s="253"/>
      <c r="Y26" s="253"/>
      <c r="Z26" s="253"/>
    </row>
    <row r="27" spans="1:26" hidden="1" outlineLevel="1">
      <c r="A27" s="9"/>
      <c r="B27" s="9"/>
      <c r="C27" s="716"/>
      <c r="D27" s="87">
        <v>5</v>
      </c>
      <c r="E27" s="260">
        <f ca="1">OFFSET('Actual RAB roll forward'!H$45,0,D27-1)-SUM('Actual RAB roll forward'!H95:OFFSET('Actual RAB roll forward'!H95,0,Input!$Y$7-1))</f>
        <v>26.629700695838377</v>
      </c>
      <c r="F27" s="260">
        <f ca="1">IF(A2stdlife="N/A","n/a",IF(E27=0,0,A2stdlife+D27-Input!$Y$7))</f>
        <v>44</v>
      </c>
      <c r="G27" s="256"/>
      <c r="H27" s="716"/>
      <c r="I27" s="87">
        <v>5</v>
      </c>
      <c r="J27" s="260">
        <f ca="1">OFFSET('Tax value roll forward'!H$41,0,I27-1)-SUM('Tax value roll forward'!H91:OFFSET('Tax value roll forward'!H91,0,Input!$Y$7-1))</f>
        <v>29.296051323105939</v>
      </c>
      <c r="K27" s="260">
        <f ca="1">IF(A2taxstdlife="N/A","n/a",IF(J27=0,0,A2taxstdlife+I27-Input!$Y$7))</f>
        <v>39</v>
      </c>
      <c r="L27" s="111"/>
      <c r="M27" s="9"/>
      <c r="N27" s="9"/>
      <c r="O27" s="9"/>
      <c r="P27" s="9"/>
      <c r="Q27" s="9"/>
      <c r="R27" s="9"/>
      <c r="S27" s="253"/>
      <c r="T27" s="253"/>
      <c r="U27" s="253"/>
      <c r="V27" s="253"/>
      <c r="W27" s="253"/>
      <c r="X27" s="253"/>
      <c r="Y27" s="253"/>
      <c r="Z27" s="253"/>
    </row>
    <row r="28" spans="1:26" hidden="1" outlineLevel="1">
      <c r="A28" s="9"/>
      <c r="B28" s="9"/>
      <c r="C28" s="716"/>
      <c r="D28" s="87">
        <v>6</v>
      </c>
      <c r="E28" s="260">
        <f ca="1">OFFSET('Actual RAB roll forward'!H$45,0,D28-1)-SUM('Actual RAB roll forward'!H96:OFFSET('Actual RAB roll forward'!H96,0,Input!$Y$7-1))</f>
        <v>37.761018350763479</v>
      </c>
      <c r="F28" s="260">
        <f ca="1">IF(A2stdlife="N/A","n/a",IF(E28=0,0,A2stdlife+D28-Input!$Y$7))</f>
        <v>45</v>
      </c>
      <c r="G28" s="256"/>
      <c r="H28" s="716"/>
      <c r="I28" s="87">
        <v>6</v>
      </c>
      <c r="J28" s="260">
        <f ca="1">OFFSET('Tax value roll forward'!H$41,0,I28-1)-SUM('Tax value roll forward'!H92:OFFSET('Tax value roll forward'!H92,0,Input!$Y$7-1))</f>
        <v>42.51719065488026</v>
      </c>
      <c r="K28" s="260">
        <f ca="1">IF(A2taxstdlife="N/A","n/a",IF(J28=0,0,A2taxstdlife+I28-Input!$Y$7))</f>
        <v>40</v>
      </c>
      <c r="L28" s="111"/>
      <c r="M28" s="9"/>
      <c r="N28" s="9"/>
      <c r="O28" s="9"/>
      <c r="P28" s="9"/>
      <c r="Q28" s="9"/>
      <c r="R28" s="9"/>
      <c r="S28" s="253"/>
      <c r="T28" s="253"/>
      <c r="U28" s="253"/>
      <c r="V28" s="253"/>
      <c r="W28" s="253"/>
      <c r="X28" s="253"/>
      <c r="Y28" s="253"/>
      <c r="Z28" s="253"/>
    </row>
    <row r="29" spans="1:26" hidden="1" outlineLevel="1">
      <c r="A29" s="9"/>
      <c r="B29" s="9"/>
      <c r="C29" s="716"/>
      <c r="D29" s="87">
        <v>7</v>
      </c>
      <c r="E29" s="260">
        <f ca="1">OFFSET('Actual RAB roll forward'!H$45,0,D29-1)-SUM('Actual RAB roll forward'!H97:OFFSET('Actual RAB roll forward'!H97,0,Input!$Y$7-1))</f>
        <v>0</v>
      </c>
      <c r="F29" s="260">
        <f ca="1">IF(A2stdlife="N/A","n/a",IF(E29=0,0,A2stdlife+D29-Input!$Y$7))</f>
        <v>0</v>
      </c>
      <c r="G29" s="256"/>
      <c r="H29" s="716"/>
      <c r="I29" s="87">
        <v>7</v>
      </c>
      <c r="J29" s="260">
        <f ca="1">OFFSET('Tax value roll forward'!H$41,0,I29-1)-SUM('Tax value roll forward'!H93:OFFSET('Tax value roll forward'!H93,0,Input!$Y$7-1))</f>
        <v>0</v>
      </c>
      <c r="K29" s="260">
        <f ca="1">IF(A2taxstdlife="N/A","n/a",IF(J29=0,0,A2taxstdlife+I29-Input!$Y$7))</f>
        <v>0</v>
      </c>
      <c r="L29" s="111"/>
      <c r="M29" s="9"/>
      <c r="N29" s="9"/>
      <c r="O29" s="9"/>
      <c r="P29" s="9"/>
      <c r="Q29" s="9"/>
      <c r="R29" s="9"/>
      <c r="S29" s="253"/>
      <c r="T29" s="253"/>
      <c r="U29" s="253"/>
      <c r="V29" s="253"/>
      <c r="W29" s="253"/>
      <c r="X29" s="253"/>
      <c r="Y29" s="253"/>
      <c r="Z29" s="253"/>
    </row>
    <row r="30" spans="1:26" hidden="1" outlineLevel="1">
      <c r="A30" s="9"/>
      <c r="B30" s="9"/>
      <c r="C30" s="716"/>
      <c r="D30" s="87">
        <v>8</v>
      </c>
      <c r="E30" s="260">
        <f ca="1">OFFSET('Actual RAB roll forward'!H$45,0,D30-1)-SUM('Actual RAB roll forward'!H98:OFFSET('Actual RAB roll forward'!H98,0,Input!$Y$7-1))</f>
        <v>0</v>
      </c>
      <c r="F30" s="260">
        <f ca="1">IF(A2stdlife="N/A","n/a",IF(E30=0,0,A2stdlife+D30-Input!$Y$7))</f>
        <v>0</v>
      </c>
      <c r="G30" s="256"/>
      <c r="H30" s="716"/>
      <c r="I30" s="87">
        <v>8</v>
      </c>
      <c r="J30" s="260">
        <f ca="1">OFFSET('Tax value roll forward'!H$41,0,I30-1)-SUM('Tax value roll forward'!H94:OFFSET('Tax value roll forward'!H94,0,Input!$Y$7-1))</f>
        <v>0</v>
      </c>
      <c r="K30" s="260">
        <f ca="1">IF(A2taxstdlife="N/A","n/a",IF(J30=0,0,A2taxstdlife+I30-Input!$Y$7))</f>
        <v>0</v>
      </c>
      <c r="M30" s="9"/>
      <c r="N30" s="9"/>
      <c r="O30" s="9"/>
      <c r="P30" s="9"/>
      <c r="Q30" s="9"/>
      <c r="R30" s="9"/>
      <c r="S30" s="253"/>
      <c r="T30" s="253"/>
      <c r="U30" s="253"/>
      <c r="V30" s="253"/>
      <c r="W30" s="253"/>
      <c r="X30" s="253"/>
      <c r="Y30" s="253"/>
      <c r="Z30" s="253"/>
    </row>
    <row r="31" spans="1:26" hidden="1" outlineLevel="1">
      <c r="A31" s="9"/>
      <c r="B31" s="9"/>
      <c r="C31" s="716"/>
      <c r="D31" s="87">
        <v>9</v>
      </c>
      <c r="E31" s="260">
        <f ca="1">OFFSET('Actual RAB roll forward'!H$45,0,D31-1)-SUM('Actual RAB roll forward'!H99:OFFSET('Actual RAB roll forward'!H99,0,Input!$Y$7-1))</f>
        <v>0</v>
      </c>
      <c r="F31" s="260">
        <f ca="1">IF(A2stdlife="N/A","n/a",IF(E31=0,0,A2stdlife+D31-Input!$Y$7))</f>
        <v>0</v>
      </c>
      <c r="G31" s="256"/>
      <c r="H31" s="716"/>
      <c r="I31" s="87">
        <v>9</v>
      </c>
      <c r="J31" s="260">
        <f ca="1">OFFSET('Tax value roll forward'!H$41,0,I31-1)-SUM('Tax value roll forward'!H95:OFFSET('Tax value roll forward'!H95,0,Input!$Y$7-1))</f>
        <v>0</v>
      </c>
      <c r="K31" s="260">
        <f ca="1">IF(A2taxstdlife="N/A","n/a",IF(J31=0,0,A2taxstdlife+I31-Input!$Y$7))</f>
        <v>0</v>
      </c>
      <c r="L31" s="111"/>
      <c r="M31" s="9"/>
      <c r="N31" s="9"/>
      <c r="O31" s="9"/>
      <c r="P31" s="9"/>
      <c r="Q31" s="9"/>
      <c r="R31" s="9"/>
      <c r="S31" s="253"/>
      <c r="T31" s="253"/>
      <c r="U31" s="253"/>
      <c r="V31" s="253"/>
      <c r="W31" s="253"/>
      <c r="X31" s="253"/>
      <c r="Y31" s="253"/>
      <c r="Z31" s="253"/>
    </row>
    <row r="32" spans="1:26" hidden="1" outlineLevel="1">
      <c r="A32" s="9"/>
      <c r="B32" s="9"/>
      <c r="C32" s="717"/>
      <c r="D32" s="88">
        <v>10</v>
      </c>
      <c r="E32" s="260">
        <f ca="1">OFFSET('Actual RAB roll forward'!H$45,0,D32-1)-SUM('Actual RAB roll forward'!H100:OFFSET('Actual RAB roll forward'!H100,0,Input!$Y$7-1))</f>
        <v>0</v>
      </c>
      <c r="F32" s="260">
        <f ca="1">IF(A2stdlife="N/A","n/a",IF(E32=0,0,A2stdlife+D32-Input!$Y$7))</f>
        <v>0</v>
      </c>
      <c r="G32" s="256"/>
      <c r="H32" s="717"/>
      <c r="I32" s="88">
        <v>10</v>
      </c>
      <c r="J32" s="260">
        <f ca="1">OFFSET('Tax value roll forward'!H$41,0,I32-1)-SUM('Tax value roll forward'!H96:OFFSET('Tax value roll forward'!H96,0,Input!$Y$7-1))</f>
        <v>0</v>
      </c>
      <c r="K32" s="260">
        <f ca="1">IF(A2taxstdlife="N/A","n/a",IF(J32=0,0,A2taxstdlife+I32-Input!$Y$7))</f>
        <v>0</v>
      </c>
      <c r="L32" s="111"/>
      <c r="M32" s="9"/>
      <c r="N32" s="9"/>
      <c r="O32" s="9"/>
      <c r="P32" s="9"/>
      <c r="Q32" s="9"/>
      <c r="R32" s="9"/>
      <c r="S32" s="253"/>
      <c r="T32" s="253"/>
      <c r="U32" s="253"/>
      <c r="V32" s="253"/>
      <c r="W32" s="253"/>
      <c r="X32" s="253"/>
      <c r="Y32" s="253"/>
      <c r="Z32" s="253"/>
    </row>
    <row r="33" spans="1:26" collapsed="1">
      <c r="A33" s="9"/>
      <c r="B33" s="9"/>
      <c r="C33" s="111" t="str">
        <f>Asset2</f>
        <v>Switchgear</v>
      </c>
      <c r="D33" s="9"/>
      <c r="E33" s="260">
        <f ca="1">SUM(E22:E32)</f>
        <v>446.07252446860588</v>
      </c>
      <c r="F33" s="260">
        <f ca="1">IF(E33=0,0,SUMPRODUCT(E22:E32,F22:F32)/E33)</f>
        <v>29.800884890036528</v>
      </c>
      <c r="G33" s="256"/>
      <c r="H33" s="43"/>
      <c r="J33" s="260">
        <f ca="1">SUM(J22:J32)</f>
        <v>419.66459284975303</v>
      </c>
      <c r="K33" s="260">
        <f ca="1">IF(J33=0,0,SUMPRODUCT(J22:J32,K22:K32)/J33)</f>
        <v>28.694391252289144</v>
      </c>
      <c r="L33" s="111"/>
      <c r="M33" s="9"/>
      <c r="N33" s="9"/>
      <c r="O33" s="9"/>
      <c r="P33" s="9"/>
      <c r="Q33" s="9"/>
      <c r="R33" s="9"/>
      <c r="S33" s="253"/>
      <c r="T33" s="253"/>
      <c r="U33" s="253"/>
      <c r="V33" s="253"/>
      <c r="W33" s="253"/>
      <c r="X33" s="253"/>
      <c r="Y33" s="253"/>
      <c r="Z33" s="253"/>
    </row>
    <row r="34" spans="1:26" hidden="1" outlineLevel="1">
      <c r="A34" s="9"/>
      <c r="B34" s="9"/>
      <c r="C34" s="111"/>
      <c r="D34" s="9"/>
      <c r="E34" s="260"/>
      <c r="F34" s="260"/>
      <c r="G34" s="256"/>
      <c r="H34" s="260"/>
      <c r="I34" s="260"/>
      <c r="J34" s="265"/>
      <c r="K34" s="260"/>
      <c r="L34" s="111"/>
      <c r="M34" s="9"/>
      <c r="N34" s="9"/>
      <c r="O34" s="9"/>
      <c r="P34" s="9"/>
      <c r="Q34" s="9"/>
      <c r="R34" s="9"/>
      <c r="S34" s="253"/>
      <c r="T34" s="253"/>
      <c r="U34" s="253"/>
      <c r="V34" s="253"/>
      <c r="W34" s="253"/>
      <c r="X34" s="253"/>
      <c r="Y34" s="253"/>
      <c r="Z34" s="253"/>
    </row>
    <row r="35" spans="1:26" hidden="1" outlineLevel="1">
      <c r="A35" s="9"/>
      <c r="B35" s="272" t="str">
        <f>Asset3</f>
        <v>Transformers</v>
      </c>
      <c r="C35" s="259"/>
      <c r="D35" s="12"/>
      <c r="E35" s="261"/>
      <c r="F35" s="260"/>
      <c r="G35" s="256"/>
      <c r="H35" s="260"/>
      <c r="I35" s="260"/>
      <c r="J35" s="265"/>
      <c r="K35" s="260"/>
      <c r="L35" s="111"/>
      <c r="M35" s="9"/>
      <c r="N35" s="9"/>
      <c r="O35" s="9"/>
      <c r="P35" s="9"/>
      <c r="Q35" s="9"/>
      <c r="R35" s="9"/>
      <c r="S35" s="253"/>
      <c r="T35" s="253"/>
      <c r="U35" s="253"/>
      <c r="V35" s="253"/>
      <c r="W35" s="253"/>
      <c r="X35" s="253"/>
      <c r="Y35" s="253"/>
      <c r="Z35" s="253"/>
    </row>
    <row r="36" spans="1:26" ht="12.75" hidden="1" customHeight="1" outlineLevel="1">
      <c r="A36" s="9"/>
      <c r="B36" s="9"/>
      <c r="C36" s="718" t="s">
        <v>26</v>
      </c>
      <c r="D36" s="719"/>
      <c r="E36" s="260">
        <f ca="1">A3value-SUM('Actual RAB roll forward'!H102:OFFSET('Actual RAB roll forward'!H102,0,Input!$Y$7-1))</f>
        <v>119.10668702979757</v>
      </c>
      <c r="F36" s="260">
        <f>IF(A3remlife="N/A","n/a",A3remlife-Input!$Y$7)</f>
        <v>14.903465153381525</v>
      </c>
      <c r="G36" s="256"/>
      <c r="H36" s="298" t="s">
        <v>66</v>
      </c>
      <c r="I36" s="299"/>
      <c r="J36" s="260">
        <f ca="1">A3taxvalue-SUM('Tax value roll forward'!H98:OFFSET('Tax value roll forward'!H98,0,Input!$Y$7-1))</f>
        <v>104.47447909660261</v>
      </c>
      <c r="K36" s="260">
        <f>IF(A3taxremlife="N/A","n/a",A3taxremlife-Input!$Y$7)</f>
        <v>15.058400522840657</v>
      </c>
      <c r="L36" s="111"/>
      <c r="M36" s="9"/>
      <c r="N36" s="9"/>
      <c r="O36" s="9"/>
      <c r="P36" s="9"/>
      <c r="Q36" s="9"/>
      <c r="R36" s="9"/>
      <c r="S36" s="253"/>
      <c r="T36" s="253"/>
      <c r="U36" s="253"/>
      <c r="V36" s="253"/>
      <c r="W36" s="253"/>
      <c r="X36" s="253"/>
      <c r="Y36" s="253"/>
      <c r="Z36" s="253"/>
    </row>
    <row r="37" spans="1:26" hidden="1" outlineLevel="1">
      <c r="A37" s="9"/>
      <c r="B37" s="9"/>
      <c r="C37" s="715" t="s">
        <v>82</v>
      </c>
      <c r="D37" s="87">
        <v>1</v>
      </c>
      <c r="E37" s="260">
        <f ca="1">OFFSET('Actual RAB roll forward'!H$46,0,D37-1)-SUM('Actual RAB roll forward'!H104:OFFSET('Actual RAB roll forward'!H104,0,Input!$Y$7-1))</f>
        <v>4.3177415738871234</v>
      </c>
      <c r="F37" s="260">
        <f ca="1">IF(A3stdlife="N/A","n/a",IF(E37=0,0,A3stdlife+D37-Input!$Y$7))</f>
        <v>40</v>
      </c>
      <c r="G37" s="256"/>
      <c r="H37" s="715" t="s">
        <v>82</v>
      </c>
      <c r="I37" s="87">
        <v>1</v>
      </c>
      <c r="J37" s="260">
        <f ca="1">OFFSET('Tax value roll forward'!H$42,0,I37-1)-SUM('Tax value roll forward'!H100:OFFSET('Tax value roll forward'!H100,0,Input!$Y$7-1))</f>
        <v>4.1547117742600115</v>
      </c>
      <c r="K37" s="260">
        <f ca="1">IF(A3taxstdlife="N/A","n/a",IF(J37=0,0,A3taxstdlife+I37-Input!$Y$7))</f>
        <v>35</v>
      </c>
      <c r="L37" s="111"/>
      <c r="M37" s="9"/>
      <c r="N37" s="9"/>
      <c r="O37" s="9"/>
      <c r="P37" s="9"/>
      <c r="Q37" s="9"/>
      <c r="R37" s="9"/>
      <c r="S37" s="253"/>
      <c r="T37" s="253"/>
      <c r="U37" s="253"/>
      <c r="V37" s="253"/>
      <c r="W37" s="253"/>
      <c r="X37" s="253"/>
      <c r="Y37" s="253"/>
      <c r="Z37" s="253"/>
    </row>
    <row r="38" spans="1:26" hidden="1" outlineLevel="1">
      <c r="A38" s="9"/>
      <c r="B38" s="9"/>
      <c r="C38" s="716"/>
      <c r="D38" s="87">
        <v>2</v>
      </c>
      <c r="E38" s="260">
        <f ca="1">OFFSET('Actual RAB roll forward'!H$46,0,D38-1)-SUM('Actual RAB roll forward'!H105:OFFSET('Actual RAB roll forward'!H105,0,Input!$Y$7-1))</f>
        <v>5.4046339439774318</v>
      </c>
      <c r="F38" s="260">
        <f ca="1">IF(A3stdlife="N/A","n/a",IF(E38=0,0,A3stdlife+D38-Input!$Y$7))</f>
        <v>41</v>
      </c>
      <c r="G38" s="256"/>
      <c r="H38" s="716"/>
      <c r="I38" s="87">
        <v>2</v>
      </c>
      <c r="J38" s="260">
        <f ca="1">OFFSET('Tax value roll forward'!H$42,0,I38-1)-SUM('Tax value roll forward'!H101:OFFSET('Tax value roll forward'!H101,0,Input!$Y$7-1))</f>
        <v>5.4526228336313363</v>
      </c>
      <c r="K38" s="260">
        <f ca="1">IF(A3taxstdlife="N/A","n/a",IF(J38=0,0,A3taxstdlife+I38-Input!$Y$7))</f>
        <v>36</v>
      </c>
      <c r="L38" s="111"/>
      <c r="M38" s="9"/>
      <c r="N38" s="9"/>
      <c r="O38" s="9"/>
      <c r="P38" s="9"/>
      <c r="Q38" s="9"/>
      <c r="R38" s="9"/>
      <c r="S38" s="253"/>
      <c r="T38" s="253"/>
      <c r="U38" s="253"/>
      <c r="V38" s="253"/>
      <c r="W38" s="253"/>
      <c r="X38" s="253"/>
      <c r="Y38" s="253"/>
      <c r="Z38" s="253"/>
    </row>
    <row r="39" spans="1:26" hidden="1" outlineLevel="1">
      <c r="A39" s="9"/>
      <c r="B39" s="9"/>
      <c r="C39" s="716"/>
      <c r="D39" s="87">
        <v>3</v>
      </c>
      <c r="E39" s="260">
        <f ca="1">OFFSET('Actual RAB roll forward'!H$46,0,D39-1)-SUM('Actual RAB roll forward'!H106:OFFSET('Actual RAB roll forward'!H106,0,Input!$Y$7-1))</f>
        <v>9.639560720373483</v>
      </c>
      <c r="F39" s="260">
        <f ca="1">IF(A3stdlife="N/A","n/a",IF(E39=0,0,A3stdlife+D39-Input!$Y$7))</f>
        <v>42</v>
      </c>
      <c r="G39" s="256"/>
      <c r="H39" s="716"/>
      <c r="I39" s="87">
        <v>3</v>
      </c>
      <c r="J39" s="260">
        <f ca="1">OFFSET('Tax value roll forward'!H$42,0,I39-1)-SUM('Tax value roll forward'!H102:OFFSET('Tax value roll forward'!H102,0,Input!$Y$7-1))</f>
        <v>9.936486692181802</v>
      </c>
      <c r="K39" s="260">
        <f ca="1">IF(A3taxstdlife="N/A","n/a",IF(J39=0,0,A3taxstdlife+I39-Input!$Y$7))</f>
        <v>37</v>
      </c>
      <c r="L39" s="111"/>
      <c r="M39" s="9"/>
      <c r="N39" s="9"/>
      <c r="O39" s="9"/>
      <c r="P39" s="9"/>
      <c r="Q39" s="9"/>
      <c r="R39" s="9"/>
      <c r="S39" s="253"/>
      <c r="T39" s="253"/>
      <c r="U39" s="253"/>
      <c r="V39" s="253"/>
      <c r="W39" s="253"/>
      <c r="X39" s="253"/>
      <c r="Y39" s="253"/>
      <c r="Z39" s="253"/>
    </row>
    <row r="40" spans="1:26" hidden="1" outlineLevel="1">
      <c r="A40" s="9"/>
      <c r="B40" s="9"/>
      <c r="C40" s="716"/>
      <c r="D40" s="87">
        <v>4</v>
      </c>
      <c r="E40" s="260">
        <f ca="1">OFFSET('Actual RAB roll forward'!H$46,0,D40-1)-SUM('Actual RAB roll forward'!H107:OFFSET('Actual RAB roll forward'!H107,0,Input!$Y$7-1))</f>
        <v>8.005997063252158</v>
      </c>
      <c r="F40" s="260">
        <f ca="1">IF(A3stdlife="N/A","n/a",IF(E40=0,0,A3stdlife+D40-Input!$Y$7))</f>
        <v>43</v>
      </c>
      <c r="G40" s="256"/>
      <c r="H40" s="716"/>
      <c r="I40" s="87">
        <v>4</v>
      </c>
      <c r="J40" s="260">
        <f ca="1">OFFSET('Tax value roll forward'!H$42,0,I40-1)-SUM('Tax value roll forward'!H103:OFFSET('Tax value roll forward'!H103,0,Input!$Y$7-1))</f>
        <v>8.4798167877367359</v>
      </c>
      <c r="K40" s="260">
        <f ca="1">IF(A3taxstdlife="N/A","n/a",IF(J40=0,0,A3taxstdlife+I40-Input!$Y$7))</f>
        <v>38</v>
      </c>
      <c r="L40" s="111"/>
      <c r="M40" s="9"/>
      <c r="N40" s="9"/>
      <c r="O40" s="9"/>
      <c r="P40" s="9"/>
      <c r="Q40" s="9"/>
      <c r="R40" s="9"/>
      <c r="S40" s="253"/>
      <c r="T40" s="253"/>
      <c r="U40" s="253"/>
      <c r="V40" s="253"/>
      <c r="W40" s="253"/>
      <c r="X40" s="253"/>
      <c r="Y40" s="253"/>
      <c r="Z40" s="253"/>
    </row>
    <row r="41" spans="1:26" hidden="1" outlineLevel="1">
      <c r="A41" s="9"/>
      <c r="B41" s="9"/>
      <c r="C41" s="716"/>
      <c r="D41" s="87">
        <v>5</v>
      </c>
      <c r="E41" s="260">
        <f ca="1">OFFSET('Actual RAB roll forward'!H$46,0,D41-1)-SUM('Actual RAB roll forward'!H108:OFFSET('Actual RAB roll forward'!H108,0,Input!$Y$7-1))</f>
        <v>28.134558580882508</v>
      </c>
      <c r="F41" s="260">
        <f ca="1">IF(A3stdlife="N/A","n/a",IF(E41=0,0,A3stdlife+D41-Input!$Y$7))</f>
        <v>44</v>
      </c>
      <c r="G41" s="256"/>
      <c r="H41" s="716"/>
      <c r="I41" s="87">
        <v>5</v>
      </c>
      <c r="J41" s="260">
        <f ca="1">OFFSET('Tax value roll forward'!H$42,0,I41-1)-SUM('Tax value roll forward'!H104:OFFSET('Tax value roll forward'!H104,0,Input!$Y$7-1))</f>
        <v>30.951586033682812</v>
      </c>
      <c r="K41" s="260">
        <f ca="1">IF(A3taxstdlife="N/A","n/a",IF(J41=0,0,A3taxstdlife+I41-Input!$Y$7))</f>
        <v>39</v>
      </c>
      <c r="L41" s="111"/>
      <c r="M41" s="9"/>
      <c r="N41" s="9"/>
      <c r="O41" s="9"/>
      <c r="P41" s="9"/>
      <c r="Q41" s="9"/>
      <c r="R41" s="9"/>
      <c r="S41" s="253"/>
      <c r="T41" s="253"/>
      <c r="U41" s="253"/>
      <c r="V41" s="253"/>
      <c r="W41" s="253"/>
      <c r="X41" s="253"/>
      <c r="Y41" s="253"/>
      <c r="Z41" s="253"/>
    </row>
    <row r="42" spans="1:26" hidden="1" outlineLevel="1">
      <c r="A42" s="9"/>
      <c r="B42" s="9"/>
      <c r="C42" s="716"/>
      <c r="D42" s="87">
        <v>6</v>
      </c>
      <c r="E42" s="260">
        <f ca="1">OFFSET('Actual RAB roll forward'!H$46,0,D42-1)-SUM('Actual RAB roll forward'!H109:OFFSET('Actual RAB roll forward'!H109,0,Input!$Y$7-1))</f>
        <v>29.822421383075675</v>
      </c>
      <c r="F42" s="260">
        <f ca="1">IF(A3stdlife="N/A","n/a",IF(E42=0,0,A3stdlife+D42-Input!$Y$7))</f>
        <v>45</v>
      </c>
      <c r="G42" s="256"/>
      <c r="H42" s="716"/>
      <c r="I42" s="87">
        <v>6</v>
      </c>
      <c r="J42" s="260">
        <f ca="1">OFFSET('Tax value roll forward'!H$42,0,I42-1)-SUM('Tax value roll forward'!H105:OFFSET('Tax value roll forward'!H105,0,Input!$Y$7-1))</f>
        <v>33.578691230099452</v>
      </c>
      <c r="K42" s="260">
        <f ca="1">IF(A3taxstdlife="N/A","n/a",IF(J42=0,0,A3taxstdlife+I42-Input!$Y$7))</f>
        <v>40</v>
      </c>
      <c r="L42" s="111"/>
      <c r="M42" s="9"/>
      <c r="N42" s="9"/>
      <c r="O42" s="9"/>
      <c r="P42" s="9"/>
      <c r="Q42" s="9"/>
      <c r="R42" s="9"/>
      <c r="S42" s="253"/>
      <c r="T42" s="253"/>
      <c r="U42" s="253"/>
      <c r="V42" s="253"/>
      <c r="W42" s="253"/>
      <c r="X42" s="253"/>
      <c r="Y42" s="253"/>
      <c r="Z42" s="253"/>
    </row>
    <row r="43" spans="1:26" hidden="1" outlineLevel="1">
      <c r="A43" s="9"/>
      <c r="B43" s="9"/>
      <c r="C43" s="716"/>
      <c r="D43" s="87">
        <v>7</v>
      </c>
      <c r="E43" s="260">
        <f ca="1">OFFSET('Actual RAB roll forward'!H$46,0,D43-1)-SUM('Actual RAB roll forward'!H110:OFFSET('Actual RAB roll forward'!H110,0,Input!$Y$7-1))</f>
        <v>0</v>
      </c>
      <c r="F43" s="260">
        <f ca="1">IF(A3stdlife="N/A","n/a",IF(E43=0,0,A3stdlife+D43-Input!$Y$7))</f>
        <v>0</v>
      </c>
      <c r="G43" s="256"/>
      <c r="H43" s="716"/>
      <c r="I43" s="87">
        <v>7</v>
      </c>
      <c r="J43" s="260">
        <f ca="1">OFFSET('Tax value roll forward'!H$42,0,I43-1)-SUM('Tax value roll forward'!H106:OFFSET('Tax value roll forward'!H106,0,Input!$Y$7-1))</f>
        <v>0</v>
      </c>
      <c r="K43" s="260">
        <f ca="1">IF(A3taxstdlife="N/A","n/a",IF(J43=0,0,A3taxstdlife+I43-Input!$Y$7))</f>
        <v>0</v>
      </c>
      <c r="L43" s="111"/>
      <c r="M43" s="9"/>
      <c r="N43" s="9"/>
      <c r="O43" s="9"/>
      <c r="P43" s="9"/>
      <c r="Q43" s="9"/>
      <c r="R43" s="9"/>
      <c r="S43" s="253"/>
      <c r="T43" s="253"/>
      <c r="U43" s="253"/>
      <c r="V43" s="253"/>
      <c r="W43" s="253"/>
      <c r="X43" s="253"/>
      <c r="Y43" s="253"/>
      <c r="Z43" s="253"/>
    </row>
    <row r="44" spans="1:26" hidden="1" outlineLevel="1">
      <c r="A44" s="9"/>
      <c r="B44" s="9"/>
      <c r="C44" s="716"/>
      <c r="D44" s="87">
        <v>8</v>
      </c>
      <c r="E44" s="260">
        <f ca="1">OFFSET('Actual RAB roll forward'!H$46,0,D44-1)-SUM('Actual RAB roll forward'!H111:OFFSET('Actual RAB roll forward'!H111,0,Input!$Y$7-1))</f>
        <v>0</v>
      </c>
      <c r="F44" s="260">
        <f ca="1">IF(A3stdlife="N/A","n/a",IF(E44=0,0,A3stdlife+D44-Input!$Y$7))</f>
        <v>0</v>
      </c>
      <c r="G44" s="256"/>
      <c r="H44" s="716"/>
      <c r="I44" s="87">
        <v>8</v>
      </c>
      <c r="J44" s="260">
        <f ca="1">OFFSET('Tax value roll forward'!H$42,0,I44-1)-SUM('Tax value roll forward'!H107:OFFSET('Tax value roll forward'!H107,0,Input!$Y$7-1))</f>
        <v>0</v>
      </c>
      <c r="K44" s="260">
        <f ca="1">IF(A3taxstdlife="N/A","n/a",IF(J44=0,0,A3taxstdlife+I44-Input!$Y$7))</f>
        <v>0</v>
      </c>
      <c r="L44" s="111"/>
      <c r="M44" s="9"/>
      <c r="N44" s="9"/>
      <c r="O44" s="9"/>
      <c r="P44" s="9"/>
      <c r="Q44" s="9"/>
      <c r="R44" s="9"/>
      <c r="S44" s="253"/>
      <c r="T44" s="253"/>
      <c r="U44" s="253"/>
      <c r="V44" s="253"/>
      <c r="W44" s="253"/>
      <c r="X44" s="253"/>
      <c r="Y44" s="253"/>
      <c r="Z44" s="253"/>
    </row>
    <row r="45" spans="1:26" hidden="1" outlineLevel="1">
      <c r="A45" s="9"/>
      <c r="B45" s="9"/>
      <c r="C45" s="716"/>
      <c r="D45" s="87">
        <v>9</v>
      </c>
      <c r="E45" s="260">
        <f ca="1">OFFSET('Actual RAB roll forward'!H$46,0,D45-1)-SUM('Actual RAB roll forward'!H112:OFFSET('Actual RAB roll forward'!H112,0,Input!$Y$7-1))</f>
        <v>0</v>
      </c>
      <c r="F45" s="260">
        <f ca="1">IF(A3stdlife="N/A","n/a",IF(E45=0,0,A3stdlife+D45-Input!$Y$7))</f>
        <v>0</v>
      </c>
      <c r="G45" s="256"/>
      <c r="H45" s="716"/>
      <c r="I45" s="87">
        <v>9</v>
      </c>
      <c r="J45" s="260">
        <f ca="1">OFFSET('Tax value roll forward'!H$42,0,I45-1)-SUM('Tax value roll forward'!H108:OFFSET('Tax value roll forward'!H108,0,Input!$Y$7-1))</f>
        <v>0</v>
      </c>
      <c r="K45" s="260">
        <f ca="1">IF(A3taxstdlife="N/A","n/a",IF(J45=0,0,A3taxstdlife+I45-Input!$Y$7))</f>
        <v>0</v>
      </c>
      <c r="L45" s="111"/>
      <c r="M45" s="9"/>
      <c r="N45" s="9"/>
      <c r="O45" s="9"/>
      <c r="P45" s="9"/>
      <c r="Q45" s="9"/>
      <c r="R45" s="9"/>
      <c r="S45" s="253"/>
      <c r="T45" s="253"/>
      <c r="U45" s="253"/>
      <c r="V45" s="253"/>
      <c r="W45" s="253"/>
      <c r="X45" s="253"/>
      <c r="Y45" s="253"/>
      <c r="Z45" s="253"/>
    </row>
    <row r="46" spans="1:26" hidden="1" outlineLevel="1">
      <c r="A46" s="9"/>
      <c r="B46" s="9"/>
      <c r="C46" s="717"/>
      <c r="D46" s="88">
        <v>10</v>
      </c>
      <c r="E46" s="260">
        <f ca="1">OFFSET('Actual RAB roll forward'!H$46,0,D46-1)-SUM('Actual RAB roll forward'!H113:OFFSET('Actual RAB roll forward'!H113,0,Input!$Y$7-1))</f>
        <v>0</v>
      </c>
      <c r="F46" s="260">
        <f ca="1">IF(A3stdlife="N/A","n/a",IF(E46=0,0,A3stdlife+D46-Input!$Y$7))</f>
        <v>0</v>
      </c>
      <c r="G46" s="256"/>
      <c r="H46" s="717"/>
      <c r="I46" s="88">
        <v>10</v>
      </c>
      <c r="J46" s="260">
        <f ca="1">OFFSET('Tax value roll forward'!H$42,0,I46-1)-SUM('Tax value roll forward'!H109:OFFSET('Tax value roll forward'!H109,0,Input!$Y$7-1))</f>
        <v>0</v>
      </c>
      <c r="K46" s="260">
        <f ca="1">IF(A3taxstdlife="N/A","n/a",IF(J46=0,0,A3taxstdlife+I46-Input!$Y$7))</f>
        <v>0</v>
      </c>
      <c r="L46" s="111"/>
      <c r="M46" s="9"/>
      <c r="N46" s="9"/>
      <c r="O46" s="9"/>
      <c r="P46" s="9"/>
      <c r="Q46" s="9"/>
      <c r="R46" s="9"/>
      <c r="S46" s="253"/>
      <c r="T46" s="253"/>
      <c r="U46" s="253"/>
      <c r="V46" s="253"/>
      <c r="W46" s="253"/>
      <c r="X46" s="253"/>
      <c r="Y46" s="253"/>
      <c r="Z46" s="253"/>
    </row>
    <row r="47" spans="1:26" collapsed="1">
      <c r="A47" s="9"/>
      <c r="B47" s="9"/>
      <c r="C47" s="111" t="str">
        <f>Asset3</f>
        <v>Transformers</v>
      </c>
      <c r="D47" s="9"/>
      <c r="E47" s="260">
        <f ca="1">SUM(E36:E46)</f>
        <v>204.43160029524591</v>
      </c>
      <c r="F47" s="260">
        <f ca="1">IF(E47=0,0,SUMPRODUCT(E36:E46,F36:F46)/E47)</f>
        <v>26.896286925179929</v>
      </c>
      <c r="G47" s="256"/>
      <c r="H47" s="43"/>
      <c r="I47" s="260"/>
      <c r="J47" s="260">
        <f ca="1">SUM(J36:J46)</f>
        <v>197.02839444819475</v>
      </c>
      <c r="K47" s="260">
        <f ca="1">IF(J47=0,0,SUMPRODUCT(J36:J46,K36:K46)/J47)</f>
        <v>26.164099084608758</v>
      </c>
      <c r="L47" s="111"/>
      <c r="M47" s="9"/>
      <c r="N47" s="9"/>
      <c r="O47" s="9"/>
      <c r="P47" s="9"/>
      <c r="Q47" s="9"/>
      <c r="R47" s="9"/>
      <c r="S47" s="253"/>
      <c r="T47" s="253"/>
      <c r="U47" s="253"/>
      <c r="V47" s="253"/>
      <c r="W47" s="253"/>
      <c r="X47" s="253"/>
      <c r="Y47" s="253"/>
      <c r="Z47" s="253"/>
    </row>
    <row r="48" spans="1:26" hidden="1" outlineLevel="1">
      <c r="A48" s="9"/>
      <c r="B48" s="9"/>
      <c r="C48" s="111"/>
      <c r="D48" s="9"/>
      <c r="E48" s="260"/>
      <c r="F48" s="260"/>
      <c r="G48" s="256"/>
      <c r="H48" s="260"/>
      <c r="I48" s="260"/>
      <c r="J48" s="265"/>
      <c r="K48" s="260"/>
      <c r="L48" s="111"/>
      <c r="M48" s="9"/>
      <c r="N48" s="9"/>
      <c r="O48" s="9"/>
      <c r="P48" s="9"/>
      <c r="Q48" s="9"/>
      <c r="R48" s="9"/>
      <c r="S48" s="253"/>
      <c r="T48" s="253"/>
      <c r="U48" s="253"/>
      <c r="V48" s="253"/>
      <c r="W48" s="253"/>
      <c r="X48" s="253"/>
      <c r="Y48" s="253"/>
      <c r="Z48" s="253"/>
    </row>
    <row r="49" spans="1:26" hidden="1" outlineLevel="1">
      <c r="A49" s="9"/>
      <c r="B49" s="272" t="str">
        <f>Asset4</f>
        <v>Reactive</v>
      </c>
      <c r="C49" s="9"/>
      <c r="D49" s="9"/>
      <c r="E49" s="260"/>
      <c r="F49" s="260"/>
      <c r="G49" s="256"/>
      <c r="H49" s="260"/>
      <c r="I49" s="260"/>
      <c r="J49" s="265"/>
      <c r="K49" s="260"/>
      <c r="L49" s="111"/>
      <c r="M49" s="9"/>
      <c r="N49" s="9"/>
      <c r="O49" s="9"/>
      <c r="P49" s="9"/>
      <c r="Q49" s="9"/>
      <c r="R49" s="9"/>
      <c r="S49" s="253"/>
      <c r="T49" s="253"/>
      <c r="U49" s="253"/>
      <c r="V49" s="253"/>
      <c r="W49" s="253"/>
      <c r="X49" s="253"/>
      <c r="Y49" s="253"/>
      <c r="Z49" s="253"/>
    </row>
    <row r="50" spans="1:26" ht="12.75" hidden="1" customHeight="1" outlineLevel="1">
      <c r="A50" s="9"/>
      <c r="B50" s="9"/>
      <c r="C50" s="720" t="s">
        <v>26</v>
      </c>
      <c r="D50" s="721"/>
      <c r="E50" s="260">
        <f ca="1">A4value-SUM('Actual RAB roll forward'!H115:OFFSET('Actual RAB roll forward'!H115,0,Input!$Y$7-1))</f>
        <v>64.100680800441282</v>
      </c>
      <c r="F50" s="260">
        <f>IF(A4remlife="N/A","n/a",A4remlife-Input!$Y$7)</f>
        <v>16.312433705115868</v>
      </c>
      <c r="G50" s="256"/>
      <c r="H50" s="298" t="s">
        <v>66</v>
      </c>
      <c r="I50" s="299"/>
      <c r="J50" s="260">
        <f ca="1">A4taxvalue-SUM('Tax value roll forward'!H111:OFFSET('Tax value roll forward'!H111,0,Input!$Y$7-1))</f>
        <v>55.433914520000386</v>
      </c>
      <c r="K50" s="260">
        <f>IF(A4taxremlife="N/A","n/a",A4taxremlife-Input!$Y$7)</f>
        <v>16.046435092661003</v>
      </c>
      <c r="L50" s="111"/>
      <c r="M50" s="9"/>
      <c r="N50" s="9"/>
      <c r="O50" s="9"/>
      <c r="P50" s="9"/>
      <c r="Q50" s="9"/>
      <c r="R50" s="9"/>
      <c r="S50" s="253"/>
      <c r="T50" s="253"/>
      <c r="U50" s="253"/>
      <c r="V50" s="253"/>
      <c r="W50" s="253"/>
      <c r="X50" s="253"/>
      <c r="Y50" s="253"/>
      <c r="Z50" s="253"/>
    </row>
    <row r="51" spans="1:26" hidden="1" outlineLevel="1">
      <c r="A51" s="9"/>
      <c r="B51" s="9"/>
      <c r="C51" s="715" t="s">
        <v>82</v>
      </c>
      <c r="D51" s="87">
        <v>1</v>
      </c>
      <c r="E51" s="260">
        <f ca="1">OFFSET('Actual RAB roll forward'!H$47,0,D51-1)-SUM('Actual RAB roll forward'!H117:OFFSET('Actual RAB roll forward'!H117,0,Input!$Y$7-1))</f>
        <v>2.7307031855683421E-3</v>
      </c>
      <c r="F51" s="260">
        <f ca="1">IF(A4stdlife="N/A","n/a",IF(E51=0,0,A4stdlife+D51-Input!$Y$7))</f>
        <v>35</v>
      </c>
      <c r="G51" s="256"/>
      <c r="H51" s="715" t="s">
        <v>82</v>
      </c>
      <c r="I51" s="87">
        <v>1</v>
      </c>
      <c r="J51" s="260">
        <f ca="1">OFFSET('Tax value roll forward'!H$43,0,I51-1)-SUM('Tax value roll forward'!H113:OFFSET('Tax value roll forward'!H113,0,Input!$Y$7-1))</f>
        <v>2.6693048584835819E-3</v>
      </c>
      <c r="K51" s="260">
        <f ca="1">IF(A4taxstdlife="N/A","n/a",IF(J51=0,0,A4taxstdlife+I51-Input!$Y$7))</f>
        <v>35</v>
      </c>
      <c r="L51" s="111"/>
      <c r="M51" s="9"/>
      <c r="N51" s="9"/>
      <c r="O51" s="9"/>
      <c r="P51" s="9"/>
      <c r="Q51" s="9"/>
      <c r="R51" s="9"/>
      <c r="S51" s="253"/>
      <c r="T51" s="253"/>
      <c r="U51" s="253"/>
      <c r="V51" s="253"/>
      <c r="W51" s="253"/>
      <c r="X51" s="253"/>
      <c r="Y51" s="253"/>
      <c r="Z51" s="253"/>
    </row>
    <row r="52" spans="1:26" hidden="1" outlineLevel="1">
      <c r="A52" s="9"/>
      <c r="B52" s="9"/>
      <c r="C52" s="716"/>
      <c r="D52" s="87">
        <v>2</v>
      </c>
      <c r="E52" s="260">
        <f ca="1">OFFSET('Actual RAB roll forward'!H$47,0,D52-1)-SUM('Actual RAB roll forward'!H118:OFFSET('Actual RAB roll forward'!H118,0,Input!$Y$7-1))</f>
        <v>0.86161908702795786</v>
      </c>
      <c r="F52" s="260">
        <f ca="1">IF(A4stdlife="N/A","n/a",IF(E52=0,0,A4stdlife+D52-Input!$Y$7))</f>
        <v>36</v>
      </c>
      <c r="G52" s="256"/>
      <c r="H52" s="716"/>
      <c r="I52" s="87">
        <v>2</v>
      </c>
      <c r="J52" s="260">
        <f ca="1">OFFSET('Tax value roll forward'!H$43,0,I52-1)-SUM('Tax value roll forward'!H114:OFFSET('Tax value roll forward'!H114,0,Input!$Y$7-1))</f>
        <v>0.88000130869549897</v>
      </c>
      <c r="K52" s="260">
        <f ca="1">IF(A4taxstdlife="N/A","n/a",IF(J52=0,0,A4taxstdlife+I52-Input!$Y$7))</f>
        <v>36</v>
      </c>
      <c r="L52" s="111"/>
      <c r="M52" s="9"/>
      <c r="N52" s="9"/>
      <c r="O52" s="9"/>
      <c r="P52" s="9"/>
      <c r="Q52" s="9"/>
      <c r="R52" s="9"/>
      <c r="S52" s="253"/>
      <c r="T52" s="253"/>
      <c r="U52" s="253"/>
      <c r="V52" s="253"/>
      <c r="W52" s="253"/>
      <c r="X52" s="253"/>
      <c r="Y52" s="253"/>
      <c r="Z52" s="253"/>
    </row>
    <row r="53" spans="1:26" hidden="1" outlineLevel="1">
      <c r="A53" s="9"/>
      <c r="B53" s="9"/>
      <c r="C53" s="716"/>
      <c r="D53" s="87">
        <v>3</v>
      </c>
      <c r="E53" s="260">
        <f ca="1">OFFSET('Actual RAB roll forward'!H$47,0,D53-1)-SUM('Actual RAB roll forward'!H119:OFFSET('Actual RAB roll forward'!H119,0,Input!$Y$7-1))</f>
        <v>4.129921905210894E-2</v>
      </c>
      <c r="F53" s="325">
        <f ca="1">IF(A4stdlife="N/A","n/a",IF(E53=0,0,A4stdlife+D53-Input!$Y$7))</f>
        <v>37</v>
      </c>
      <c r="G53" s="256"/>
      <c r="H53" s="716"/>
      <c r="I53" s="87">
        <v>3</v>
      </c>
      <c r="J53" s="260">
        <f ca="1">OFFSET('Tax value roll forward'!H$43,0,I53-1)-SUM('Tax value roll forward'!H115:OFFSET('Tax value roll forward'!H115,0,Input!$Y$7-1))</f>
        <v>4.295487852651874E-2</v>
      </c>
      <c r="K53" s="260">
        <f ca="1">IF(A4taxstdlife="N/A","n/a",IF(J53=0,0,A4taxstdlife+I53-Input!$Y$7))</f>
        <v>37</v>
      </c>
      <c r="L53" s="111"/>
      <c r="M53" s="9"/>
      <c r="N53" s="9"/>
      <c r="O53" s="9"/>
      <c r="P53" s="9"/>
      <c r="Q53" s="9"/>
      <c r="R53" s="9"/>
      <c r="S53" s="253"/>
      <c r="T53" s="253"/>
      <c r="U53" s="253"/>
      <c r="V53" s="253"/>
      <c r="W53" s="253"/>
      <c r="X53" s="253"/>
      <c r="Y53" s="253"/>
      <c r="Z53" s="253"/>
    </row>
    <row r="54" spans="1:26" hidden="1" outlineLevel="1">
      <c r="A54" s="9"/>
      <c r="B54" s="9"/>
      <c r="C54" s="716"/>
      <c r="D54" s="87">
        <v>4</v>
      </c>
      <c r="E54" s="260">
        <f ca="1">OFFSET('Actual RAB roll forward'!H$47,0,D54-1)-SUM('Actual RAB roll forward'!H120:OFFSET('Actual RAB roll forward'!H120,0,Input!$Y$7-1))</f>
        <v>0.46432915950925369</v>
      </c>
      <c r="F54" s="260">
        <f ca="1">IF(A4stdlife="N/A","n/a",IF(E54=0,0,A4stdlife+D54-Input!$Y$7))</f>
        <v>38</v>
      </c>
      <c r="G54" s="256"/>
      <c r="H54" s="716"/>
      <c r="I54" s="87">
        <v>4</v>
      </c>
      <c r="J54" s="260">
        <f ca="1">OFFSET('Tax value roll forward'!H$43,0,I54-1)-SUM('Tax value roll forward'!H116:OFFSET('Tax value roll forward'!H116,0,Input!$Y$7-1))</f>
        <v>0.49468567809526054</v>
      </c>
      <c r="K54" s="260">
        <f ca="1">IF(A4taxstdlife="N/A","n/a",IF(J54=0,0,A4taxstdlife+I54-Input!$Y$7))</f>
        <v>38</v>
      </c>
      <c r="L54" s="111"/>
      <c r="M54" s="9"/>
      <c r="N54" s="9"/>
      <c r="O54" s="9"/>
      <c r="P54" s="9"/>
      <c r="Q54" s="9"/>
      <c r="R54" s="9"/>
      <c r="S54" s="253"/>
      <c r="T54" s="253"/>
      <c r="U54" s="253"/>
      <c r="V54" s="253"/>
      <c r="W54" s="253"/>
      <c r="X54" s="253"/>
      <c r="Y54" s="253"/>
      <c r="Z54" s="253"/>
    </row>
    <row r="55" spans="1:26" hidden="1" outlineLevel="1">
      <c r="A55" s="9"/>
      <c r="B55" s="9"/>
      <c r="C55" s="716"/>
      <c r="D55" s="87">
        <v>5</v>
      </c>
      <c r="E55" s="260">
        <f ca="1">OFFSET('Actual RAB roll forward'!H$47,0,D55-1)-SUM('Actual RAB roll forward'!H121:OFFSET('Actual RAB roll forward'!H121,0,Input!$Y$7-1))</f>
        <v>4.5834682632698032</v>
      </c>
      <c r="F55" s="260">
        <f ca="1">IF(A4stdlife="N/A","n/a",IF(E55=0,0,A4stdlife+D55-Input!$Y$7))</f>
        <v>39</v>
      </c>
      <c r="G55" s="256"/>
      <c r="H55" s="716"/>
      <c r="I55" s="87">
        <v>5</v>
      </c>
      <c r="J55" s="260">
        <f ca="1">OFFSET('Tax value roll forward'!H$43,0,I55-1)-SUM('Tax value roll forward'!H117:OFFSET('Tax value roll forward'!H117,0,Input!$Y$7-1))</f>
        <v>5.05676274990478</v>
      </c>
      <c r="K55" s="260">
        <f ca="1">IF(A4taxstdlife="N/A","n/a",IF(J55=0,0,A4taxstdlife+I55-Input!$Y$7))</f>
        <v>39</v>
      </c>
      <c r="L55" s="111"/>
      <c r="M55" s="9"/>
      <c r="N55" s="9"/>
      <c r="O55" s="9"/>
      <c r="P55" s="9"/>
      <c r="Q55" s="9"/>
      <c r="R55" s="9"/>
      <c r="S55" s="253"/>
      <c r="T55" s="253"/>
      <c r="U55" s="253"/>
      <c r="V55" s="253"/>
      <c r="W55" s="253"/>
      <c r="X55" s="253"/>
      <c r="Y55" s="253"/>
      <c r="Z55" s="253"/>
    </row>
    <row r="56" spans="1:26" hidden="1" outlineLevel="1">
      <c r="A56" s="9"/>
      <c r="B56" s="9"/>
      <c r="C56" s="716"/>
      <c r="D56" s="87">
        <v>6</v>
      </c>
      <c r="E56" s="260">
        <f ca="1">OFFSET('Actual RAB roll forward'!H$47,0,D56-1)-SUM('Actual RAB roll forward'!H122:OFFSET('Actual RAB roll forward'!H122,0,Input!$Y$7-1))</f>
        <v>0.74872470567357197</v>
      </c>
      <c r="F56" s="260">
        <f ca="1">IF(A4stdlife="N/A","n/a",IF(E56=0,0,A4stdlife+D56-Input!$Y$7))</f>
        <v>40</v>
      </c>
      <c r="G56" s="256"/>
      <c r="H56" s="716"/>
      <c r="I56" s="87">
        <v>6</v>
      </c>
      <c r="J56" s="260">
        <f ca="1">OFFSET('Tax value roll forward'!H$43,0,I56-1)-SUM('Tax value roll forward'!H118:OFFSET('Tax value roll forward'!H118,0,Input!$Y$7-1))</f>
        <v>0.8430299936150617</v>
      </c>
      <c r="K56" s="260">
        <f ca="1">IF(A4taxstdlife="N/A","n/a",IF(J56=0,0,A4taxstdlife+I56-Input!$Y$7))</f>
        <v>40</v>
      </c>
      <c r="L56" s="111"/>
      <c r="M56" s="9"/>
      <c r="N56" s="9"/>
      <c r="O56" s="9"/>
      <c r="P56" s="9"/>
      <c r="Q56" s="9"/>
      <c r="R56" s="9"/>
      <c r="S56" s="253"/>
      <c r="T56" s="253"/>
      <c r="U56" s="253"/>
      <c r="V56" s="253"/>
      <c r="W56" s="253"/>
      <c r="X56" s="253"/>
      <c r="Y56" s="253"/>
      <c r="Z56" s="253"/>
    </row>
    <row r="57" spans="1:26" hidden="1" outlineLevel="1">
      <c r="A57" s="9"/>
      <c r="B57" s="9"/>
      <c r="C57" s="716"/>
      <c r="D57" s="87">
        <v>7</v>
      </c>
      <c r="E57" s="260">
        <f ca="1">OFFSET('Actual RAB roll forward'!H$47,0,D57-1)-SUM('Actual RAB roll forward'!H123:OFFSET('Actual RAB roll forward'!H123,0,Input!$Y$7-1))</f>
        <v>0</v>
      </c>
      <c r="F57" s="260">
        <f ca="1">IF(A4stdlife="N/A","n/a",IF(E57=0,0,A4stdlife+D57-Input!$Y$7))</f>
        <v>0</v>
      </c>
      <c r="G57" s="256"/>
      <c r="H57" s="716"/>
      <c r="I57" s="87">
        <v>7</v>
      </c>
      <c r="J57" s="260">
        <f ca="1">OFFSET('Tax value roll forward'!H$43,0,I57-1)-SUM('Tax value roll forward'!H119:OFFSET('Tax value roll forward'!H119,0,Input!$Y$7-1))</f>
        <v>0</v>
      </c>
      <c r="K57" s="260">
        <f ca="1">IF(A4taxstdlife="N/A","n/a",IF(J57=0,0,A4taxstdlife+I57-Input!$Y$7))</f>
        <v>0</v>
      </c>
      <c r="L57" s="111"/>
      <c r="M57" s="9"/>
      <c r="N57" s="9"/>
      <c r="O57" s="9"/>
      <c r="P57" s="9"/>
      <c r="Q57" s="9"/>
      <c r="R57" s="9"/>
      <c r="S57" s="253"/>
      <c r="T57" s="253"/>
      <c r="U57" s="253"/>
      <c r="V57" s="253"/>
      <c r="W57" s="253"/>
      <c r="X57" s="253"/>
      <c r="Y57" s="253"/>
      <c r="Z57" s="253"/>
    </row>
    <row r="58" spans="1:26" hidden="1" outlineLevel="1">
      <c r="A58" s="9"/>
      <c r="B58" s="9"/>
      <c r="C58" s="716"/>
      <c r="D58" s="87">
        <v>8</v>
      </c>
      <c r="E58" s="260">
        <f ca="1">OFFSET('Actual RAB roll forward'!H$47,0,D58-1)-SUM('Actual RAB roll forward'!H124:OFFSET('Actual RAB roll forward'!H124,0,Input!$Y$7-1))</f>
        <v>0</v>
      </c>
      <c r="F58" s="260">
        <f ca="1">IF(A4stdlife="N/A","n/a",IF(E58=0,0,A4stdlife+D58-Input!$Y$7))</f>
        <v>0</v>
      </c>
      <c r="G58" s="256"/>
      <c r="H58" s="716"/>
      <c r="I58" s="87">
        <v>8</v>
      </c>
      <c r="J58" s="260">
        <f ca="1">OFFSET('Tax value roll forward'!H$43,0,I58-1)-SUM('Tax value roll forward'!H120:OFFSET('Tax value roll forward'!H120,0,Input!$Y$7-1))</f>
        <v>0</v>
      </c>
      <c r="K58" s="260">
        <f ca="1">IF(A4taxstdlife="N/A","n/a",IF(J58=0,0,A4taxstdlife+I58-Input!$Y$7))</f>
        <v>0</v>
      </c>
      <c r="L58" s="111"/>
      <c r="M58" s="9"/>
      <c r="N58" s="9"/>
      <c r="O58" s="9"/>
      <c r="P58" s="9"/>
      <c r="Q58" s="9"/>
      <c r="R58" s="9"/>
      <c r="S58" s="253"/>
      <c r="T58" s="253"/>
      <c r="U58" s="253"/>
      <c r="V58" s="253"/>
      <c r="W58" s="253"/>
      <c r="X58" s="253"/>
      <c r="Y58" s="253"/>
      <c r="Z58" s="253"/>
    </row>
    <row r="59" spans="1:26" hidden="1" outlineLevel="1">
      <c r="A59" s="9"/>
      <c r="B59" s="9"/>
      <c r="C59" s="716"/>
      <c r="D59" s="87">
        <v>9</v>
      </c>
      <c r="E59" s="260">
        <f ca="1">OFFSET('Actual RAB roll forward'!H$47,0,D59-1)-SUM('Actual RAB roll forward'!H125:OFFSET('Actual RAB roll forward'!H125,0,Input!$Y$7-1))</f>
        <v>0</v>
      </c>
      <c r="F59" s="260">
        <f ca="1">IF(A4stdlife="N/A","n/a",IF(E59=0,0,A4stdlife+D59-Input!$Y$7))</f>
        <v>0</v>
      </c>
      <c r="G59" s="256"/>
      <c r="H59" s="716"/>
      <c r="I59" s="87">
        <v>9</v>
      </c>
      <c r="J59" s="260">
        <f ca="1">OFFSET('Tax value roll forward'!H$43,0,I59-1)-SUM('Tax value roll forward'!H121:OFFSET('Tax value roll forward'!H121,0,Input!$Y$7-1))</f>
        <v>0</v>
      </c>
      <c r="K59" s="260">
        <f ca="1">IF(A4taxstdlife="N/A","n/a",IF(J59=0,0,A4taxstdlife+I59-Input!$Y$7))</f>
        <v>0</v>
      </c>
      <c r="L59" s="111"/>
      <c r="M59" s="9"/>
      <c r="N59" s="9"/>
      <c r="O59" s="9"/>
      <c r="P59" s="9"/>
      <c r="Q59" s="9"/>
      <c r="R59" s="9"/>
      <c r="S59" s="253"/>
      <c r="T59" s="253"/>
      <c r="U59" s="253"/>
      <c r="V59" s="253"/>
      <c r="W59" s="253"/>
      <c r="X59" s="253"/>
      <c r="Y59" s="253"/>
      <c r="Z59" s="253"/>
    </row>
    <row r="60" spans="1:26" hidden="1" outlineLevel="1">
      <c r="A60" s="9"/>
      <c r="B60" s="9"/>
      <c r="C60" s="717"/>
      <c r="D60" s="88">
        <v>10</v>
      </c>
      <c r="E60" s="260">
        <f ca="1">OFFSET('Actual RAB roll forward'!H$47,0,D60-1)-SUM('Actual RAB roll forward'!H126:OFFSET('Actual RAB roll forward'!H126,0,Input!$Y$7-1))</f>
        <v>0</v>
      </c>
      <c r="F60" s="260">
        <f ca="1">IF(A4stdlife="N/A","n/a",IF(E60=0,0,A4stdlife+D60-Input!$Y$7))</f>
        <v>0</v>
      </c>
      <c r="G60" s="256"/>
      <c r="H60" s="717"/>
      <c r="I60" s="88">
        <v>10</v>
      </c>
      <c r="J60" s="260">
        <f ca="1">OFFSET('Tax value roll forward'!H$43,0,I60-1)-SUM('Tax value roll forward'!H122:OFFSET('Tax value roll forward'!H122,0,Input!$Y$7-1))</f>
        <v>0</v>
      </c>
      <c r="K60" s="260">
        <f ca="1">IF(A4taxstdlife="N/A","n/a",IF(J60=0,0,A4taxstdlife+I60-Input!$Y$7))</f>
        <v>0</v>
      </c>
      <c r="L60" s="111"/>
      <c r="M60" s="9"/>
      <c r="N60" s="9"/>
      <c r="O60" s="9"/>
      <c r="P60" s="9"/>
      <c r="Q60" s="9"/>
      <c r="R60" s="9"/>
      <c r="S60" s="253"/>
      <c r="T60" s="253"/>
      <c r="U60" s="253"/>
      <c r="V60" s="253"/>
      <c r="W60" s="253"/>
      <c r="X60" s="253"/>
      <c r="Y60" s="253"/>
      <c r="Z60" s="253"/>
    </row>
    <row r="61" spans="1:26" collapsed="1">
      <c r="A61" s="9"/>
      <c r="B61" s="9"/>
      <c r="C61" s="274" t="str">
        <f>Asset4</f>
        <v>Reactive</v>
      </c>
      <c r="D61" s="9"/>
      <c r="E61" s="260">
        <f ca="1">SUM(E50:E60)</f>
        <v>70.802851938159534</v>
      </c>
      <c r="F61" s="260">
        <f ca="1">IF(E61=0,0,SUMPRODUCT(E50:E60,F50:F60)/E61)</f>
        <v>18.426218177690416</v>
      </c>
      <c r="G61" s="256"/>
      <c r="H61" s="43"/>
      <c r="I61" s="260"/>
      <c r="J61" s="260">
        <f ca="1">SUM(J50:J60)</f>
        <v>62.754018433695983</v>
      </c>
      <c r="K61" s="260">
        <f ca="1">IF(J61=0,0,SUMPRODUCT(J50:J60,K50:K60)/J61)</f>
        <v>18.685855449453435</v>
      </c>
      <c r="L61" s="111"/>
      <c r="M61" s="9"/>
      <c r="N61" s="9"/>
      <c r="O61" s="9"/>
      <c r="P61" s="9"/>
      <c r="Q61" s="9"/>
      <c r="R61" s="9"/>
      <c r="S61" s="253"/>
      <c r="T61" s="253"/>
      <c r="U61" s="253"/>
      <c r="V61" s="253"/>
      <c r="W61" s="253"/>
      <c r="X61" s="253"/>
      <c r="Y61" s="253"/>
      <c r="Z61" s="253"/>
    </row>
    <row r="62" spans="1:26" hidden="1" outlineLevel="1">
      <c r="A62" s="9"/>
      <c r="B62" s="9"/>
      <c r="C62" s="274"/>
      <c r="D62" s="9"/>
      <c r="E62" s="260"/>
      <c r="F62" s="260"/>
      <c r="G62" s="256"/>
      <c r="H62" s="260"/>
      <c r="I62" s="260"/>
      <c r="J62" s="265"/>
      <c r="K62" s="260"/>
      <c r="L62" s="111"/>
      <c r="M62" s="9"/>
      <c r="N62" s="9"/>
      <c r="O62" s="9"/>
      <c r="P62" s="9"/>
      <c r="Q62" s="9"/>
      <c r="R62" s="9"/>
      <c r="S62" s="253"/>
      <c r="T62" s="253"/>
      <c r="U62" s="253"/>
      <c r="V62" s="253"/>
      <c r="W62" s="253"/>
      <c r="X62" s="253"/>
      <c r="Y62" s="253"/>
      <c r="Z62" s="253"/>
    </row>
    <row r="63" spans="1:26" hidden="1" outlineLevel="1">
      <c r="A63" s="9"/>
      <c r="B63" s="272" t="str">
        <f>Asset5</f>
        <v>Towers and Conductor</v>
      </c>
      <c r="C63" s="9"/>
      <c r="D63" s="9"/>
      <c r="E63" s="260"/>
      <c r="F63" s="260"/>
      <c r="G63" s="256"/>
      <c r="H63" s="260"/>
      <c r="I63" s="260"/>
      <c r="J63" s="265"/>
      <c r="K63" s="260"/>
      <c r="L63" s="111"/>
      <c r="M63" s="9"/>
      <c r="N63" s="9"/>
      <c r="O63" s="9"/>
      <c r="P63" s="9"/>
      <c r="Q63" s="9"/>
      <c r="R63" s="9"/>
      <c r="S63" s="253"/>
      <c r="T63" s="253"/>
      <c r="U63" s="253"/>
      <c r="V63" s="253"/>
      <c r="W63" s="253"/>
      <c r="X63" s="253"/>
      <c r="Y63" s="253"/>
      <c r="Z63" s="253"/>
    </row>
    <row r="64" spans="1:26" ht="12.75" hidden="1" customHeight="1" outlineLevel="1">
      <c r="A64" s="9"/>
      <c r="B64" s="9"/>
      <c r="C64" s="720" t="s">
        <v>26</v>
      </c>
      <c r="D64" s="721"/>
      <c r="E64" s="260">
        <f ca="1">A5value-SUM('Actual RAB roll forward'!H128:OFFSET('Actual RAB roll forward'!H128,0,Input!$Y$7-1))</f>
        <v>832.63914929986277</v>
      </c>
      <c r="F64" s="260">
        <f>IF(A5remlife="N/A","n/a",A5remlife-Input!$Y$7)</f>
        <v>23.468257345719277</v>
      </c>
      <c r="G64" s="256"/>
      <c r="H64" s="298" t="s">
        <v>66</v>
      </c>
      <c r="I64" s="299"/>
      <c r="J64" s="260">
        <f ca="1">A5taxvalue-SUM('Tax value roll forward'!H124:OFFSET('Tax value roll forward'!H124,0,Input!$Y$7-1))</f>
        <v>701.44464483282786</v>
      </c>
      <c r="K64" s="260">
        <f>IF(A5taxremlife="N/A","n/a",A5taxremlife-Input!$Y$7)</f>
        <v>23.328707930027814</v>
      </c>
      <c r="L64" s="111"/>
      <c r="M64" s="9"/>
      <c r="N64" s="9"/>
      <c r="O64" s="9"/>
      <c r="P64" s="9"/>
      <c r="Q64" s="9"/>
      <c r="R64" s="9"/>
      <c r="S64" s="253"/>
      <c r="T64" s="253"/>
      <c r="U64" s="253"/>
      <c r="V64" s="253"/>
      <c r="W64" s="253"/>
      <c r="X64" s="253"/>
      <c r="Y64" s="253"/>
      <c r="Z64" s="253"/>
    </row>
    <row r="65" spans="1:26" hidden="1" outlineLevel="1">
      <c r="A65" s="9"/>
      <c r="B65" s="9"/>
      <c r="C65" s="715" t="s">
        <v>82</v>
      </c>
      <c r="D65" s="87">
        <v>1</v>
      </c>
      <c r="E65" s="260">
        <f ca="1">OFFSET('Actual RAB roll forward'!H$48,0,D65-1)-SUM('Actual RAB roll forward'!H130:OFFSET('Actual RAB roll forward'!H130,0,Input!$Y$7-1))</f>
        <v>5.0387641698279593</v>
      </c>
      <c r="F65" s="260">
        <f ca="1">IF(A5stdlife="N/A","n/a",IF(E65=0,0,A5stdlife+D65-Input!$Y$7))</f>
        <v>55</v>
      </c>
      <c r="G65" s="256"/>
      <c r="H65" s="715" t="s">
        <v>82</v>
      </c>
      <c r="I65" s="87">
        <v>1</v>
      </c>
      <c r="J65" s="260">
        <f ca="1">OFFSET('Tax value roll forward'!H$44,0,I65-1)-SUM('Tax value roll forward'!H126:OFFSET('Tax value roll forward'!H126,0,Input!$Y$7-1))</f>
        <v>4.8076361683131434</v>
      </c>
      <c r="K65" s="260">
        <f ca="1">IF(A5taxstdlife="N/A","n/a",IF(J65=0,0,A5taxstdlife+I65-Input!$Y$7))</f>
        <v>42.5</v>
      </c>
      <c r="L65" s="111"/>
      <c r="M65" s="9"/>
      <c r="N65" s="9"/>
      <c r="O65" s="9"/>
      <c r="P65" s="9"/>
      <c r="Q65" s="9"/>
      <c r="R65" s="9"/>
      <c r="S65" s="253"/>
      <c r="T65" s="253"/>
      <c r="U65" s="253"/>
      <c r="V65" s="253"/>
      <c r="W65" s="253"/>
      <c r="X65" s="253"/>
      <c r="Y65" s="253"/>
      <c r="Z65" s="253"/>
    </row>
    <row r="66" spans="1:26" hidden="1" outlineLevel="1">
      <c r="A66" s="9"/>
      <c r="B66" s="9"/>
      <c r="C66" s="716"/>
      <c r="D66" s="87">
        <v>2</v>
      </c>
      <c r="E66" s="260">
        <f ca="1">OFFSET('Actual RAB roll forward'!H$48,0,D66-1)-SUM('Actual RAB roll forward'!H131:OFFSET('Actual RAB roll forward'!H131,0,Input!$Y$7-1))</f>
        <v>17.226206239298197</v>
      </c>
      <c r="F66" s="260">
        <f ca="1">IF(A5stdlife="N/A","n/a",IF(E66=0,0,A5stdlife+D66-Input!$Y$7))</f>
        <v>56</v>
      </c>
      <c r="G66" s="256"/>
      <c r="H66" s="716"/>
      <c r="I66" s="87">
        <v>2</v>
      </c>
      <c r="J66" s="260">
        <f ca="1">OFFSET('Tax value roll forward'!H$44,0,I66-1)-SUM('Tax value roll forward'!H127:OFFSET('Tax value roll forward'!H127,0,Input!$Y$7-1))</f>
        <v>17.263009919069994</v>
      </c>
      <c r="K66" s="260">
        <f ca="1">IF(A5taxstdlife="N/A","n/a",IF(J66=0,0,A5taxstdlife+I66-Input!$Y$7))</f>
        <v>43.5</v>
      </c>
      <c r="L66" s="111"/>
      <c r="M66" s="9"/>
      <c r="N66" s="9"/>
      <c r="O66" s="9"/>
      <c r="P66" s="9"/>
      <c r="Q66" s="9"/>
      <c r="R66" s="9"/>
      <c r="S66" s="253"/>
      <c r="T66" s="253"/>
      <c r="U66" s="253"/>
      <c r="V66" s="253"/>
      <c r="W66" s="253"/>
      <c r="X66" s="253"/>
      <c r="Y66" s="253"/>
      <c r="Z66" s="253"/>
    </row>
    <row r="67" spans="1:26" hidden="1" outlineLevel="1">
      <c r="A67" s="9"/>
      <c r="B67" s="9"/>
      <c r="C67" s="716"/>
      <c r="D67" s="87">
        <v>3</v>
      </c>
      <c r="E67" s="260">
        <f ca="1">OFFSET('Actual RAB roll forward'!H$48,0,D67-1)-SUM('Actual RAB roll forward'!H132:OFFSET('Actual RAB roll forward'!H132,0,Input!$Y$7-1))</f>
        <v>8.2595300613218114</v>
      </c>
      <c r="F67" s="260">
        <f ca="1">IF(A5stdlife="N/A","n/a",IF(E67=0,0,A5stdlife+D67-Input!$Y$7))</f>
        <v>57</v>
      </c>
      <c r="G67" s="256"/>
      <c r="H67" s="716"/>
      <c r="I67" s="87">
        <v>3</v>
      </c>
      <c r="J67" s="260">
        <f ca="1">OFFSET('Tax value roll forward'!H$44,0,I67-1)-SUM('Tax value roll forward'!H128:OFFSET('Tax value roll forward'!H128,0,Input!$Y$7-1))</f>
        <v>8.4716653147915348</v>
      </c>
      <c r="K67" s="260">
        <f ca="1">IF(A5taxstdlife="N/A","n/a",IF(J67=0,0,A5taxstdlife+I67-Input!$Y$7))</f>
        <v>44.5</v>
      </c>
      <c r="L67" s="111"/>
      <c r="M67" s="9"/>
      <c r="N67" s="9"/>
      <c r="O67" s="9"/>
      <c r="P67" s="9"/>
      <c r="Q67" s="9"/>
      <c r="R67" s="9"/>
      <c r="S67" s="253"/>
      <c r="T67" s="253"/>
      <c r="U67" s="253"/>
      <c r="V67" s="253"/>
      <c r="W67" s="253"/>
      <c r="X67" s="253"/>
      <c r="Y67" s="253"/>
      <c r="Z67" s="253"/>
    </row>
    <row r="68" spans="1:26" hidden="1" outlineLevel="1">
      <c r="A68" s="9"/>
      <c r="B68" s="9"/>
      <c r="C68" s="716"/>
      <c r="D68" s="87">
        <v>4</v>
      </c>
      <c r="E68" s="260">
        <f ca="1">OFFSET('Actual RAB roll forward'!H$48,0,D68-1)-SUM('Actual RAB roll forward'!H133:OFFSET('Actual RAB roll forward'!H133,0,Input!$Y$7-1))</f>
        <v>36.725794358769193</v>
      </c>
      <c r="F68" s="260">
        <f ca="1">IF(A5stdlife="N/A","n/a",IF(E68=0,0,A5stdlife+D68-Input!$Y$7))</f>
        <v>58</v>
      </c>
      <c r="G68" s="256"/>
      <c r="H68" s="716"/>
      <c r="I68" s="87">
        <v>4</v>
      </c>
      <c r="J68" s="260">
        <f ca="1">OFFSET('Tax value roll forward'!H$44,0,I68-1)-SUM('Tax value roll forward'!H129:OFFSET('Tax value roll forward'!H129,0,Input!$Y$7-1))</f>
        <v>38.771769408713922</v>
      </c>
      <c r="K68" s="260">
        <f ca="1">IF(A5taxstdlife="N/A","n/a",IF(J68=0,0,A5taxstdlife+I68-Input!$Y$7))</f>
        <v>45.5</v>
      </c>
      <c r="L68" s="111"/>
      <c r="M68" s="9"/>
      <c r="N68" s="9"/>
      <c r="O68" s="9"/>
      <c r="P68" s="9"/>
      <c r="Q68" s="9"/>
      <c r="R68" s="9"/>
      <c r="S68" s="253"/>
      <c r="T68" s="253"/>
      <c r="U68" s="253"/>
      <c r="V68" s="253"/>
      <c r="W68" s="253"/>
      <c r="X68" s="253"/>
      <c r="Y68" s="253"/>
      <c r="Z68" s="253"/>
    </row>
    <row r="69" spans="1:26" hidden="1" outlineLevel="1">
      <c r="A69" s="9"/>
      <c r="B69" s="9"/>
      <c r="C69" s="716"/>
      <c r="D69" s="87">
        <v>5</v>
      </c>
      <c r="E69" s="260">
        <f ca="1">OFFSET('Actual RAB roll forward'!H$48,0,D69-1)-SUM('Actual RAB roll forward'!H134:OFFSET('Actual RAB roll forward'!H134,0,Input!$Y$7-1))</f>
        <v>33.576493869425612</v>
      </c>
      <c r="F69" s="260">
        <f ca="1">IF(A5stdlife="N/A","n/a",IF(E69=0,0,A5stdlife+D69-Input!$Y$7))</f>
        <v>59</v>
      </c>
      <c r="G69" s="256"/>
      <c r="H69" s="716"/>
      <c r="I69" s="87">
        <v>5</v>
      </c>
      <c r="J69" s="260">
        <f ca="1">OFFSET('Tax value roll forward'!H$44,0,I69-1)-SUM('Tax value roll forward'!H130:OFFSET('Tax value roll forward'!H130,0,Input!$Y$7-1))</f>
        <v>36.878417426356023</v>
      </c>
      <c r="K69" s="260">
        <f ca="1">IF(A5taxstdlife="N/A","n/a",IF(J69=0,0,A5taxstdlife+I69-Input!$Y$7))</f>
        <v>46.5</v>
      </c>
      <c r="L69" s="111"/>
      <c r="M69" s="9"/>
      <c r="N69" s="9"/>
      <c r="O69" s="9"/>
      <c r="P69" s="9"/>
      <c r="Q69" s="9"/>
      <c r="R69" s="9"/>
      <c r="S69" s="253"/>
      <c r="T69" s="253"/>
      <c r="U69" s="253"/>
      <c r="V69" s="253"/>
      <c r="W69" s="253"/>
      <c r="X69" s="253"/>
      <c r="Y69" s="253"/>
      <c r="Z69" s="253"/>
    </row>
    <row r="70" spans="1:26" hidden="1" outlineLevel="1">
      <c r="A70" s="9"/>
      <c r="B70" s="9"/>
      <c r="C70" s="716"/>
      <c r="D70" s="87">
        <v>6</v>
      </c>
      <c r="E70" s="260">
        <f ca="1">OFFSET('Actual RAB roll forward'!H$48,0,D70-1)-SUM('Actual RAB roll forward'!H135:OFFSET('Actual RAB roll forward'!H135,0,Input!$Y$7-1))</f>
        <v>4.2805125071635066</v>
      </c>
      <c r="F70" s="260">
        <f ca="1">IF(A5stdlife="N/A","n/a",IF(E70=0,0,A5stdlife+D70-Input!$Y$7))</f>
        <v>60</v>
      </c>
      <c r="G70" s="256"/>
      <c r="H70" s="716"/>
      <c r="I70" s="87">
        <v>6</v>
      </c>
      <c r="J70" s="260">
        <f ca="1">OFFSET('Tax value roll forward'!H$44,0,I70-1)-SUM('Tax value roll forward'!H131:OFFSET('Tax value roll forward'!H131,0,Input!$Y$7-1))</f>
        <v>4.8196625598681875</v>
      </c>
      <c r="K70" s="260">
        <f ca="1">IF(A5taxstdlife="N/A","n/a",IF(J70=0,0,A5taxstdlife+I70-Input!$Y$7))</f>
        <v>47.5</v>
      </c>
      <c r="L70" s="111"/>
      <c r="M70" s="9"/>
      <c r="N70" s="9"/>
      <c r="O70" s="9"/>
      <c r="P70" s="9"/>
      <c r="Q70" s="9"/>
      <c r="R70" s="9"/>
      <c r="S70" s="253"/>
      <c r="T70" s="253"/>
      <c r="U70" s="253"/>
      <c r="V70" s="253"/>
      <c r="W70" s="253"/>
      <c r="X70" s="253"/>
      <c r="Y70" s="253"/>
      <c r="Z70" s="253"/>
    </row>
    <row r="71" spans="1:26" hidden="1" outlineLevel="1">
      <c r="A71" s="9"/>
      <c r="B71" s="9"/>
      <c r="C71" s="716"/>
      <c r="D71" s="87">
        <v>7</v>
      </c>
      <c r="E71" s="260">
        <f ca="1">OFFSET('Actual RAB roll forward'!H$48,0,D71-1)-SUM('Actual RAB roll forward'!H136:OFFSET('Actual RAB roll forward'!H136,0,Input!$Y$7-1))</f>
        <v>0</v>
      </c>
      <c r="F71" s="260">
        <f ca="1">IF(A5stdlife="N/A","n/a",IF(E71=0,0,A5stdlife+D71-Input!$Y$7))</f>
        <v>0</v>
      </c>
      <c r="G71" s="256"/>
      <c r="H71" s="716"/>
      <c r="I71" s="87">
        <v>7</v>
      </c>
      <c r="J71" s="260">
        <f ca="1">OFFSET('Tax value roll forward'!H$44,0,I71-1)-SUM('Tax value roll forward'!H132:OFFSET('Tax value roll forward'!H132,0,Input!$Y$7-1))</f>
        <v>0</v>
      </c>
      <c r="K71" s="260">
        <f ca="1">IF(A5taxstdlife="N/A","n/a",IF(J71=0,0,A5taxstdlife+I71-Input!$Y$7))</f>
        <v>0</v>
      </c>
      <c r="L71" s="111"/>
      <c r="M71" s="9"/>
      <c r="N71" s="9"/>
      <c r="O71" s="9"/>
      <c r="P71" s="9"/>
      <c r="Q71" s="9"/>
      <c r="R71" s="9"/>
      <c r="S71" s="253"/>
      <c r="T71" s="253"/>
      <c r="U71" s="253"/>
      <c r="V71" s="253"/>
      <c r="W71" s="253"/>
      <c r="X71" s="253"/>
      <c r="Y71" s="253"/>
      <c r="Z71" s="253"/>
    </row>
    <row r="72" spans="1:26" hidden="1" outlineLevel="1">
      <c r="A72" s="9"/>
      <c r="B72" s="9"/>
      <c r="C72" s="716"/>
      <c r="D72" s="87">
        <v>8</v>
      </c>
      <c r="E72" s="260">
        <f ca="1">OFFSET('Actual RAB roll forward'!H$48,0,D72-1)-SUM('Actual RAB roll forward'!H137:OFFSET('Actual RAB roll forward'!H137,0,Input!$Y$7-1))</f>
        <v>0</v>
      </c>
      <c r="F72" s="260">
        <f ca="1">IF(A5stdlife="N/A","n/a",IF(E72=0,0,A5stdlife+D72-Input!$Y$7))</f>
        <v>0</v>
      </c>
      <c r="G72" s="256"/>
      <c r="H72" s="716"/>
      <c r="I72" s="87">
        <v>8</v>
      </c>
      <c r="J72" s="260">
        <f ca="1">OFFSET('Tax value roll forward'!H$44,0,I72-1)-SUM('Tax value roll forward'!H133:OFFSET('Tax value roll forward'!H133,0,Input!$Y$7-1))</f>
        <v>0</v>
      </c>
      <c r="K72" s="260">
        <f ca="1">IF(A5taxstdlife="N/A","n/a",IF(J72=0,0,A5taxstdlife+I72-Input!$Y$7))</f>
        <v>0</v>
      </c>
      <c r="L72" s="111"/>
      <c r="M72" s="9"/>
      <c r="N72" s="9"/>
      <c r="O72" s="9"/>
      <c r="P72" s="9"/>
      <c r="Q72" s="9"/>
      <c r="R72" s="9"/>
      <c r="S72" s="253"/>
      <c r="T72" s="253"/>
      <c r="U72" s="253"/>
      <c r="V72" s="253"/>
      <c r="W72" s="253"/>
      <c r="X72" s="253"/>
      <c r="Y72" s="253"/>
      <c r="Z72" s="253"/>
    </row>
    <row r="73" spans="1:26" hidden="1" outlineLevel="1">
      <c r="A73" s="9"/>
      <c r="B73" s="9"/>
      <c r="C73" s="716"/>
      <c r="D73" s="87">
        <v>9</v>
      </c>
      <c r="E73" s="260">
        <f ca="1">OFFSET('Actual RAB roll forward'!H$48,0,D73-1)-SUM('Actual RAB roll forward'!H138:OFFSET('Actual RAB roll forward'!H138,0,Input!$Y$7-1))</f>
        <v>0</v>
      </c>
      <c r="F73" s="260">
        <f ca="1">IF(A5stdlife="N/A","n/a",IF(E73=0,0,A5stdlife+D73-Input!$Y$7))</f>
        <v>0</v>
      </c>
      <c r="G73" s="256"/>
      <c r="H73" s="716"/>
      <c r="I73" s="87">
        <v>9</v>
      </c>
      <c r="J73" s="260">
        <f ca="1">OFFSET('Tax value roll forward'!H$44,0,I73-1)-SUM('Tax value roll forward'!H134:OFFSET('Tax value roll forward'!H134,0,Input!$Y$7-1))</f>
        <v>0</v>
      </c>
      <c r="K73" s="260">
        <f ca="1">IF(A5taxstdlife="N/A","n/a",IF(J73=0,0,A5taxstdlife+I73-Input!$Y$7))</f>
        <v>0</v>
      </c>
      <c r="L73" s="111"/>
      <c r="M73" s="9"/>
      <c r="N73" s="9"/>
      <c r="O73" s="9"/>
      <c r="P73" s="9"/>
      <c r="Q73" s="9"/>
      <c r="R73" s="9"/>
      <c r="S73" s="253"/>
      <c r="T73" s="253"/>
      <c r="U73" s="253"/>
      <c r="V73" s="253"/>
      <c r="W73" s="253"/>
      <c r="X73" s="253"/>
      <c r="Y73" s="253"/>
      <c r="Z73" s="253"/>
    </row>
    <row r="74" spans="1:26" hidden="1" outlineLevel="1">
      <c r="A74" s="9"/>
      <c r="B74" s="9"/>
      <c r="C74" s="717"/>
      <c r="D74" s="88">
        <v>10</v>
      </c>
      <c r="E74" s="260">
        <f ca="1">OFFSET('Actual RAB roll forward'!H$48,0,D74-1)-SUM('Actual RAB roll forward'!H139:OFFSET('Actual RAB roll forward'!H139,0,Input!$Y$7-1))</f>
        <v>0</v>
      </c>
      <c r="F74" s="260">
        <f ca="1">IF(A5stdlife="N/A","n/a",IF(E74=0,0,A5stdlife+D74-Input!$Y$7))</f>
        <v>0</v>
      </c>
      <c r="G74" s="256"/>
      <c r="H74" s="717"/>
      <c r="I74" s="88">
        <v>10</v>
      </c>
      <c r="J74" s="260">
        <f ca="1">OFFSET('Tax value roll forward'!H$44,0,I74-1)-SUM('Tax value roll forward'!H135:OFFSET('Tax value roll forward'!H135,0,Input!$Y$7-1))</f>
        <v>0</v>
      </c>
      <c r="K74" s="260">
        <f ca="1">IF(A5taxstdlife="N/A","n/a",IF(J74=0,0,A5taxstdlife+I74-Input!$Y$7))</f>
        <v>0</v>
      </c>
      <c r="L74" s="111"/>
      <c r="M74" s="9"/>
      <c r="N74" s="9"/>
      <c r="O74" s="9"/>
      <c r="P74" s="9"/>
      <c r="Q74" s="9"/>
      <c r="R74" s="9"/>
      <c r="S74" s="253"/>
      <c r="T74" s="253"/>
      <c r="U74" s="253"/>
      <c r="V74" s="253"/>
      <c r="W74" s="253"/>
      <c r="X74" s="253"/>
      <c r="Y74" s="253"/>
      <c r="Z74" s="253"/>
    </row>
    <row r="75" spans="1:26" collapsed="1">
      <c r="A75" s="9"/>
      <c r="B75" s="9"/>
      <c r="C75" s="274" t="str">
        <f>Asset5</f>
        <v>Towers and Conductor</v>
      </c>
      <c r="D75" s="9"/>
      <c r="E75" s="260">
        <f ca="1">SUM(E64:E74)</f>
        <v>937.74645050566903</v>
      </c>
      <c r="F75" s="260">
        <f ca="1">IF(E75=0,0,SUMPRODUCT(E64:E74,F64:F74)/E75)</f>
        <v>27.322014998665335</v>
      </c>
      <c r="G75" s="256"/>
      <c r="H75" s="43"/>
      <c r="I75" s="260"/>
      <c r="J75" s="260">
        <f ca="1">SUM(J64:J74)</f>
        <v>812.45680562994062</v>
      </c>
      <c r="K75" s="260">
        <f ca="1">IF(J75=0,0,SUMPRODUCT(J64:J74,K64:K74)/J75)</f>
        <v>26.344720808816877</v>
      </c>
      <c r="L75" s="111"/>
      <c r="M75" s="9"/>
      <c r="N75" s="9"/>
      <c r="O75" s="9"/>
      <c r="P75" s="9"/>
      <c r="Q75" s="9"/>
      <c r="R75" s="9"/>
      <c r="S75" s="253"/>
      <c r="T75" s="253"/>
      <c r="U75" s="253"/>
      <c r="V75" s="253"/>
      <c r="W75" s="253"/>
      <c r="X75" s="253"/>
      <c r="Y75" s="253"/>
      <c r="Z75" s="253"/>
    </row>
    <row r="76" spans="1:26" hidden="1" outlineLevel="1">
      <c r="A76" s="9"/>
      <c r="B76" s="9"/>
      <c r="C76" s="274"/>
      <c r="D76" s="9"/>
      <c r="E76" s="260"/>
      <c r="F76" s="260"/>
      <c r="G76" s="256"/>
      <c r="H76" s="260"/>
      <c r="I76" s="260"/>
      <c r="J76" s="265"/>
      <c r="K76" s="260"/>
      <c r="L76" s="111"/>
      <c r="M76" s="9"/>
      <c r="N76" s="9"/>
      <c r="O76" s="9"/>
      <c r="P76" s="9"/>
      <c r="Q76" s="9"/>
      <c r="R76" s="9"/>
      <c r="S76" s="253"/>
      <c r="T76" s="253"/>
      <c r="U76" s="253"/>
      <c r="V76" s="253"/>
      <c r="W76" s="253"/>
      <c r="X76" s="253"/>
      <c r="Y76" s="253"/>
      <c r="Z76" s="253"/>
    </row>
    <row r="77" spans="1:26" hidden="1" outlineLevel="1">
      <c r="A77" s="9"/>
      <c r="B77" s="272" t="str">
        <f>Asset6</f>
        <v>Establishment</v>
      </c>
      <c r="C77" s="9"/>
      <c r="D77" s="9"/>
      <c r="E77" s="260"/>
      <c r="F77" s="260"/>
      <c r="G77" s="256"/>
      <c r="H77" s="260"/>
      <c r="I77" s="260"/>
      <c r="J77" s="265"/>
      <c r="K77" s="260"/>
      <c r="L77" s="111"/>
      <c r="M77" s="9"/>
      <c r="N77" s="9"/>
      <c r="O77" s="9"/>
      <c r="P77" s="9"/>
      <c r="Q77" s="9"/>
      <c r="R77" s="9"/>
      <c r="S77" s="253"/>
      <c r="T77" s="253"/>
      <c r="U77" s="253"/>
      <c r="V77" s="253"/>
      <c r="W77" s="253"/>
      <c r="X77" s="253"/>
      <c r="Y77" s="253"/>
      <c r="Z77" s="253"/>
    </row>
    <row r="78" spans="1:26" ht="12.75" hidden="1" customHeight="1" outlineLevel="1">
      <c r="A78" s="9"/>
      <c r="B78" s="9"/>
      <c r="C78" s="718" t="s">
        <v>26</v>
      </c>
      <c r="D78" s="719"/>
      <c r="E78" s="260">
        <f ca="1">A6value-SUM('Actual RAB roll forward'!H141:OFFSET('Actual RAB roll forward'!H141,0,Input!$Y$7-1))</f>
        <v>82.544374109666862</v>
      </c>
      <c r="F78" s="260">
        <f>IF(A6remlife="N/A","n/a",A6remlife-Input!$Y$7)</f>
        <v>28.678784161311349</v>
      </c>
      <c r="G78" s="256"/>
      <c r="H78" s="298" t="s">
        <v>66</v>
      </c>
      <c r="I78" s="299"/>
      <c r="J78" s="260">
        <f ca="1">A6taxvalue-SUM('Tax value roll forward'!H137:OFFSET('Tax value roll forward'!H137,0,Input!$Y$7-1))</f>
        <v>75.629958084601256</v>
      </c>
      <c r="K78" s="260">
        <f>IF(A6taxremlife="N/A","n/a",A6taxremlife-Input!$Y$7)</f>
        <v>29.483872178078329</v>
      </c>
      <c r="L78" s="111"/>
      <c r="M78" s="9"/>
      <c r="N78" s="9"/>
      <c r="O78" s="9"/>
      <c r="P78" s="9"/>
      <c r="Q78" s="9"/>
      <c r="R78" s="9"/>
      <c r="S78" s="253"/>
      <c r="T78" s="253"/>
      <c r="U78" s="253"/>
      <c r="V78" s="253"/>
      <c r="W78" s="253"/>
      <c r="X78" s="253"/>
      <c r="Y78" s="253"/>
      <c r="Z78" s="253"/>
    </row>
    <row r="79" spans="1:26" hidden="1" outlineLevel="1">
      <c r="A79" s="9"/>
      <c r="B79" s="9"/>
      <c r="C79" s="715" t="s">
        <v>82</v>
      </c>
      <c r="D79" s="87">
        <v>1</v>
      </c>
      <c r="E79" s="260">
        <f ca="1">OFFSET('Actual RAB roll forward'!H$49,0,D79-1)-SUM('Actual RAB roll forward'!H143:OFFSET('Actual RAB roll forward'!H143,0,Input!$Y$7-1))</f>
        <v>11.113880668419126</v>
      </c>
      <c r="F79" s="260">
        <f ca="1">IF(A6stdlife="N/A","n/a",IF(E79=0,0,A6stdlife+D79-Input!$Y$7))</f>
        <v>40</v>
      </c>
      <c r="G79" s="256"/>
      <c r="H79" s="715" t="s">
        <v>82</v>
      </c>
      <c r="I79" s="87">
        <v>1</v>
      </c>
      <c r="J79" s="260">
        <f ca="1">OFFSET('Tax value roll forward'!H$45,0,I79-1)-SUM('Tax value roll forward'!H139:OFFSET('Tax value roll forward'!H139,0,Input!$Y$7-1))</f>
        <v>10.694241440955865</v>
      </c>
      <c r="K79" s="260">
        <f ca="1">IF(A6taxstdlife="N/A","n/a",IF(J79=0,0,A6taxstdlife+I79-Input!$Y$7))</f>
        <v>35</v>
      </c>
      <c r="L79" s="111"/>
      <c r="M79" s="9"/>
      <c r="N79" s="9"/>
      <c r="O79" s="9"/>
      <c r="P79" s="9"/>
      <c r="Q79" s="9"/>
      <c r="R79" s="9"/>
      <c r="S79" s="253"/>
      <c r="T79" s="253"/>
      <c r="U79" s="253"/>
      <c r="V79" s="253"/>
      <c r="W79" s="253"/>
      <c r="X79" s="253"/>
      <c r="Y79" s="253"/>
      <c r="Z79" s="253"/>
    </row>
    <row r="80" spans="1:26" hidden="1" outlineLevel="1">
      <c r="A80" s="9"/>
      <c r="B80" s="9"/>
      <c r="C80" s="716"/>
      <c r="D80" s="87">
        <v>2</v>
      </c>
      <c r="E80" s="260">
        <f ca="1">OFFSET('Actual RAB roll forward'!H$49,0,D80-1)-SUM('Actual RAB roll forward'!H144:OFFSET('Actual RAB roll forward'!H144,0,Input!$Y$7-1))</f>
        <v>9.7577007325500134</v>
      </c>
      <c r="F80" s="260">
        <f ca="1">IF(A6stdlife="N/A","n/a",IF(E80=0,0,A6stdlife+D80-Input!$Y$7))</f>
        <v>41</v>
      </c>
      <c r="G80" s="256"/>
      <c r="H80" s="716"/>
      <c r="I80" s="87">
        <v>2</v>
      </c>
      <c r="J80" s="260">
        <f ca="1">OFFSET('Tax value roll forward'!H$45,0,I80-1)-SUM('Tax value roll forward'!H140:OFFSET('Tax value roll forward'!H140,0,Input!$Y$7-1))</f>
        <v>9.8443414243311782</v>
      </c>
      <c r="K80" s="260">
        <f ca="1">IF(A6taxstdlife="N/A","n/a",IF(J80=0,0,A6taxstdlife+I80-Input!$Y$7))</f>
        <v>36</v>
      </c>
      <c r="L80" s="111"/>
      <c r="M80" s="9"/>
      <c r="N80" s="9"/>
      <c r="O80" s="9"/>
      <c r="P80" s="9"/>
      <c r="Q80" s="9"/>
      <c r="R80" s="9"/>
      <c r="S80" s="253"/>
      <c r="T80" s="253"/>
      <c r="U80" s="253"/>
      <c r="V80" s="253"/>
      <c r="W80" s="253"/>
      <c r="X80" s="253"/>
      <c r="Y80" s="253"/>
      <c r="Z80" s="253"/>
    </row>
    <row r="81" spans="1:26" hidden="1" outlineLevel="1">
      <c r="A81" s="9"/>
      <c r="B81" s="9"/>
      <c r="C81" s="716"/>
      <c r="D81" s="87">
        <v>3</v>
      </c>
      <c r="E81" s="260">
        <f ca="1">OFFSET('Actual RAB roll forward'!H$49,0,D81-1)-SUM('Actual RAB roll forward'!H145:OFFSET('Actual RAB roll forward'!H145,0,Input!$Y$7-1))</f>
        <v>5.6237036128847881</v>
      </c>
      <c r="F81" s="260">
        <f ca="1">IF(A6stdlife="N/A","n/a",IF(E81=0,0,A6stdlife+D81-Input!$Y$7))</f>
        <v>42</v>
      </c>
      <c r="G81" s="256"/>
      <c r="H81" s="716"/>
      <c r="I81" s="87">
        <v>3</v>
      </c>
      <c r="J81" s="260">
        <f ca="1">OFFSET('Tax value roll forward'!H$45,0,I81-1)-SUM('Tax value roll forward'!H141:OFFSET('Tax value roll forward'!H141,0,Input!$Y$7-1))</f>
        <v>5.7969297285612571</v>
      </c>
      <c r="K81" s="260">
        <f ca="1">IF(A6taxstdlife="N/A","n/a",IF(J81=0,0,A6taxstdlife+I81-Input!$Y$7))</f>
        <v>37</v>
      </c>
      <c r="L81" s="111"/>
      <c r="M81" s="9"/>
      <c r="N81" s="9"/>
      <c r="O81" s="9"/>
      <c r="P81" s="9"/>
      <c r="Q81" s="9"/>
      <c r="R81" s="9"/>
      <c r="S81" s="253"/>
      <c r="T81" s="253"/>
      <c r="U81" s="253"/>
      <c r="V81" s="253"/>
      <c r="W81" s="253"/>
      <c r="X81" s="253"/>
      <c r="Y81" s="253"/>
      <c r="Z81" s="253"/>
    </row>
    <row r="82" spans="1:26" hidden="1" outlineLevel="1">
      <c r="A82" s="9"/>
      <c r="B82" s="9"/>
      <c r="C82" s="716"/>
      <c r="D82" s="87">
        <v>4</v>
      </c>
      <c r="E82" s="260">
        <f ca="1">OFFSET('Actual RAB roll forward'!H$49,0,D82-1)-SUM('Actual RAB roll forward'!H146:OFFSET('Actual RAB roll forward'!H146,0,Input!$Y$7-1))</f>
        <v>5.6439167005519195</v>
      </c>
      <c r="F82" s="260">
        <f ca="1">IF(A6stdlife="N/A","n/a",IF(E82=0,0,A6stdlife+D82-Input!$Y$7))</f>
        <v>43</v>
      </c>
      <c r="G82" s="256"/>
      <c r="H82" s="716"/>
      <c r="I82" s="87">
        <v>4</v>
      </c>
      <c r="J82" s="260">
        <f ca="1">OFFSET('Tax value roll forward'!H$45,0,I82-1)-SUM('Tax value roll forward'!H142:OFFSET('Tax value roll forward'!H142,0,Input!$Y$7-1))</f>
        <v>5.9779411868141104</v>
      </c>
      <c r="K82" s="260">
        <f ca="1">IF(A6taxstdlife="N/A","n/a",IF(J82=0,0,A6taxstdlife+I82-Input!$Y$7))</f>
        <v>38</v>
      </c>
      <c r="L82" s="111"/>
      <c r="M82" s="9"/>
      <c r="N82" s="9"/>
      <c r="O82" s="9"/>
      <c r="P82" s="9"/>
      <c r="Q82" s="9"/>
      <c r="R82" s="9"/>
      <c r="S82" s="253"/>
      <c r="T82" s="253"/>
      <c r="U82" s="253"/>
      <c r="V82" s="253"/>
      <c r="W82" s="253"/>
      <c r="X82" s="253"/>
      <c r="Y82" s="253"/>
      <c r="Z82" s="253"/>
    </row>
    <row r="83" spans="1:26" hidden="1" outlineLevel="1">
      <c r="A83" s="9"/>
      <c r="B83" s="9"/>
      <c r="C83" s="716"/>
      <c r="D83" s="87">
        <v>5</v>
      </c>
      <c r="E83" s="260">
        <f ca="1">OFFSET('Actual RAB roll forward'!H$49,0,D83-1)-SUM('Actual RAB roll forward'!H147:OFFSET('Actual RAB roll forward'!H147,0,Input!$Y$7-1))</f>
        <v>18.721139953710505</v>
      </c>
      <c r="F83" s="260">
        <f ca="1">IF(A6stdlife="N/A","n/a",IF(E83=0,0,A6stdlife+D83-Input!$Y$7))</f>
        <v>44</v>
      </c>
      <c r="G83" s="256"/>
      <c r="H83" s="716"/>
      <c r="I83" s="87">
        <v>5</v>
      </c>
      <c r="J83" s="260">
        <f ca="1">OFFSET('Tax value roll forward'!H$45,0,I83-1)-SUM('Tax value roll forward'!H143:OFFSET('Tax value roll forward'!H143,0,Input!$Y$7-1))</f>
        <v>20.595630539575055</v>
      </c>
      <c r="K83" s="260">
        <f ca="1">IF(A6taxstdlife="N/A","n/a",IF(J83=0,0,A6taxstdlife+I83-Input!$Y$7))</f>
        <v>39</v>
      </c>
      <c r="L83" s="111"/>
      <c r="M83" s="9"/>
      <c r="N83" s="9"/>
      <c r="O83" s="9"/>
      <c r="P83" s="9"/>
      <c r="Q83" s="9"/>
      <c r="R83" s="9"/>
      <c r="S83" s="253"/>
      <c r="T83" s="253"/>
      <c r="U83" s="253"/>
      <c r="V83" s="253"/>
      <c r="W83" s="253"/>
      <c r="X83" s="253"/>
      <c r="Y83" s="253"/>
      <c r="Z83" s="253"/>
    </row>
    <row r="84" spans="1:26" hidden="1" outlineLevel="1">
      <c r="A84" s="9"/>
      <c r="B84" s="9"/>
      <c r="C84" s="716"/>
      <c r="D84" s="87">
        <v>6</v>
      </c>
      <c r="E84" s="260">
        <f ca="1">OFFSET('Actual RAB roll forward'!H$49,0,D84-1)-SUM('Actual RAB roll forward'!H148:OFFSET('Actual RAB roll forward'!H148,0,Input!$Y$7-1))</f>
        <v>8.1542428570812486</v>
      </c>
      <c r="F84" s="260">
        <f ca="1">IF(A6stdlife="N/A","n/a",IF(E84=0,0,A6stdlife+D84-Input!$Y$7))</f>
        <v>45</v>
      </c>
      <c r="G84" s="256"/>
      <c r="H84" s="716"/>
      <c r="I84" s="87">
        <v>6</v>
      </c>
      <c r="J84" s="260">
        <f ca="1">OFFSET('Tax value roll forward'!H$45,0,I84-1)-SUM('Tax value roll forward'!H144:OFFSET('Tax value roll forward'!H144,0,Input!$Y$7-1))</f>
        <v>9.1813068964468023</v>
      </c>
      <c r="K84" s="260">
        <f ca="1">IF(A6taxstdlife="N/A","n/a",IF(J84=0,0,A6taxstdlife+I84-Input!$Y$7))</f>
        <v>40</v>
      </c>
      <c r="L84" s="111"/>
      <c r="M84" s="9"/>
      <c r="N84" s="9"/>
      <c r="O84" s="9"/>
      <c r="P84" s="9"/>
      <c r="Q84" s="9"/>
      <c r="R84" s="9"/>
      <c r="S84" s="253"/>
      <c r="T84" s="253"/>
      <c r="U84" s="253"/>
      <c r="V84" s="253"/>
      <c r="W84" s="253"/>
      <c r="X84" s="253"/>
      <c r="Y84" s="253"/>
      <c r="Z84" s="253"/>
    </row>
    <row r="85" spans="1:26" hidden="1" outlineLevel="1">
      <c r="A85" s="9"/>
      <c r="B85" s="9"/>
      <c r="C85" s="716"/>
      <c r="D85" s="87">
        <v>7</v>
      </c>
      <c r="E85" s="260">
        <f ca="1">OFFSET('Actual RAB roll forward'!H$49,0,D85-1)-SUM('Actual RAB roll forward'!H149:OFFSET('Actual RAB roll forward'!H149,0,Input!$Y$7-1))</f>
        <v>0</v>
      </c>
      <c r="F85" s="260">
        <f ca="1">IF(A6stdlife="N/A","n/a",IF(E85=0,0,A6stdlife+D85-Input!$Y$7))</f>
        <v>0</v>
      </c>
      <c r="G85" s="256"/>
      <c r="H85" s="716"/>
      <c r="I85" s="87">
        <v>7</v>
      </c>
      <c r="J85" s="260">
        <f ca="1">OFFSET('Tax value roll forward'!H$45,0,I85-1)-SUM('Tax value roll forward'!H145:OFFSET('Tax value roll forward'!H145,0,Input!$Y$7-1))</f>
        <v>0</v>
      </c>
      <c r="K85" s="260">
        <f ca="1">IF(A6taxstdlife="N/A","n/a",IF(J85=0,0,A6taxstdlife+I85-Input!$Y$7))</f>
        <v>0</v>
      </c>
      <c r="L85" s="111"/>
      <c r="M85" s="9"/>
      <c r="N85" s="9"/>
      <c r="O85" s="9"/>
      <c r="P85" s="9"/>
      <c r="Q85" s="9"/>
      <c r="R85" s="9"/>
      <c r="S85" s="253"/>
      <c r="T85" s="253"/>
      <c r="U85" s="253"/>
      <c r="V85" s="253"/>
      <c r="W85" s="253"/>
      <c r="X85" s="253"/>
      <c r="Y85" s="253"/>
      <c r="Z85" s="253"/>
    </row>
    <row r="86" spans="1:26" hidden="1" outlineLevel="1">
      <c r="A86" s="9"/>
      <c r="B86" s="9"/>
      <c r="C86" s="716"/>
      <c r="D86" s="87">
        <v>8</v>
      </c>
      <c r="E86" s="260">
        <f ca="1">OFFSET('Actual RAB roll forward'!H$49,0,D86-1)-SUM('Actual RAB roll forward'!H150:OFFSET('Actual RAB roll forward'!H150,0,Input!$Y$7-1))</f>
        <v>0</v>
      </c>
      <c r="F86" s="260">
        <f ca="1">IF(A6stdlife="N/A","n/a",IF(E86=0,0,A6stdlife+D86-Input!$Y$7))</f>
        <v>0</v>
      </c>
      <c r="G86" s="256"/>
      <c r="H86" s="716"/>
      <c r="I86" s="87">
        <v>8</v>
      </c>
      <c r="J86" s="260">
        <f ca="1">OFFSET('Tax value roll forward'!H$45,0,I86-1)-SUM('Tax value roll forward'!H146:OFFSET('Tax value roll forward'!H146,0,Input!$Y$7-1))</f>
        <v>0</v>
      </c>
      <c r="K86" s="260">
        <f ca="1">IF(A6taxstdlife="N/A","n/a",IF(J86=0,0,A6taxstdlife+I86-Input!$Y$7))</f>
        <v>0</v>
      </c>
      <c r="L86" s="111"/>
      <c r="M86" s="9"/>
      <c r="N86" s="9"/>
      <c r="O86" s="9"/>
      <c r="P86" s="9"/>
      <c r="Q86" s="9"/>
      <c r="R86" s="9"/>
      <c r="S86" s="253"/>
      <c r="T86" s="253"/>
      <c r="U86" s="253"/>
      <c r="V86" s="253"/>
      <c r="W86" s="253"/>
      <c r="X86" s="253"/>
      <c r="Y86" s="253"/>
      <c r="Z86" s="253"/>
    </row>
    <row r="87" spans="1:26" hidden="1" outlineLevel="1">
      <c r="A87" s="9"/>
      <c r="B87" s="9"/>
      <c r="C87" s="716"/>
      <c r="D87" s="87">
        <v>9</v>
      </c>
      <c r="E87" s="260">
        <f ca="1">OFFSET('Actual RAB roll forward'!H$49,0,D87-1)-SUM('Actual RAB roll forward'!H151:OFFSET('Actual RAB roll forward'!H151,0,Input!$Y$7-1))</f>
        <v>0</v>
      </c>
      <c r="F87" s="260">
        <f ca="1">IF(A6stdlife="N/A","n/a",IF(E87=0,0,A6stdlife+D87-Input!$Y$7))</f>
        <v>0</v>
      </c>
      <c r="G87" s="256"/>
      <c r="H87" s="716"/>
      <c r="I87" s="87">
        <v>9</v>
      </c>
      <c r="J87" s="260">
        <f ca="1">OFFSET('Tax value roll forward'!H$45,0,I87-1)-SUM('Tax value roll forward'!H147:OFFSET('Tax value roll forward'!H147,0,Input!$Y$7-1))</f>
        <v>0</v>
      </c>
      <c r="K87" s="260">
        <f ca="1">IF(A6taxstdlife="N/A","n/a",IF(J87=0,0,A6taxstdlife+I87-Input!$Y$7))</f>
        <v>0</v>
      </c>
      <c r="L87" s="111"/>
      <c r="M87" s="9"/>
      <c r="N87" s="9"/>
      <c r="O87" s="9"/>
      <c r="P87" s="9"/>
      <c r="Q87" s="9"/>
      <c r="R87" s="9"/>
      <c r="S87" s="253"/>
      <c r="T87" s="253"/>
      <c r="U87" s="253"/>
      <c r="V87" s="253"/>
      <c r="W87" s="253"/>
      <c r="X87" s="253"/>
      <c r="Y87" s="253"/>
      <c r="Z87" s="253"/>
    </row>
    <row r="88" spans="1:26" hidden="1" outlineLevel="1">
      <c r="A88" s="9"/>
      <c r="B88" s="9"/>
      <c r="C88" s="717"/>
      <c r="D88" s="88">
        <v>10</v>
      </c>
      <c r="E88" s="260">
        <f ca="1">OFFSET('Actual RAB roll forward'!H$49,0,D88-1)-SUM('Actual RAB roll forward'!H152:OFFSET('Actual RAB roll forward'!H152,0,Input!$Y$7-1))</f>
        <v>0</v>
      </c>
      <c r="F88" s="260">
        <f ca="1">IF(A6stdlife="N/A","n/a",IF(E88=0,0,A6stdlife+D88-Input!$Y$7))</f>
        <v>0</v>
      </c>
      <c r="G88" s="256"/>
      <c r="H88" s="717"/>
      <c r="I88" s="88">
        <v>10</v>
      </c>
      <c r="J88" s="260">
        <f ca="1">OFFSET('Tax value roll forward'!H$45,0,I88-1)-SUM('Tax value roll forward'!H148:OFFSET('Tax value roll forward'!H148,0,Input!$Y$7-1))</f>
        <v>0</v>
      </c>
      <c r="K88" s="260">
        <f ca="1">IF(A6taxstdlife="N/A","n/a",IF(J88=0,0,A6taxstdlife+I88-Input!$Y$7))</f>
        <v>0</v>
      </c>
      <c r="L88" s="111"/>
      <c r="M88" s="9"/>
      <c r="N88" s="9"/>
      <c r="O88" s="9"/>
      <c r="P88" s="9"/>
      <c r="Q88" s="9"/>
      <c r="R88" s="9"/>
      <c r="S88" s="253"/>
      <c r="T88" s="253"/>
      <c r="U88" s="253"/>
      <c r="V88" s="253"/>
      <c r="W88" s="253"/>
      <c r="X88" s="253"/>
      <c r="Y88" s="253"/>
      <c r="Z88" s="253"/>
    </row>
    <row r="89" spans="1:26" collapsed="1">
      <c r="A89" s="9"/>
      <c r="B89" s="9"/>
      <c r="C89" s="274" t="str">
        <f>Asset6</f>
        <v>Establishment</v>
      </c>
      <c r="D89" s="9"/>
      <c r="E89" s="260">
        <f ca="1">SUM(E78:E88)</f>
        <v>141.55895863486447</v>
      </c>
      <c r="F89" s="260">
        <f ca="1">IF(E89=0,0,SUMPRODUCT(E78:E88,F78:F88)/E89)</f>
        <v>34.483499660243695</v>
      </c>
      <c r="G89" s="256"/>
      <c r="H89" s="43"/>
      <c r="I89" s="260"/>
      <c r="J89" s="260">
        <f ca="1">SUM(J78:J88)</f>
        <v>137.72034930128552</v>
      </c>
      <c r="K89" s="260">
        <f ca="1">IF(J89=0,0,SUMPRODUCT(J78:J88,K78:K88)/J89)</f>
        <v>33.188187612471594</v>
      </c>
      <c r="L89" s="111"/>
      <c r="M89" s="9"/>
      <c r="N89" s="9"/>
      <c r="O89" s="9"/>
      <c r="P89" s="9"/>
      <c r="Q89" s="9"/>
      <c r="R89" s="9"/>
      <c r="S89" s="253"/>
      <c r="T89" s="253"/>
      <c r="U89" s="253"/>
      <c r="V89" s="253"/>
      <c r="W89" s="253"/>
      <c r="X89" s="253"/>
      <c r="Y89" s="253"/>
      <c r="Z89" s="253"/>
    </row>
    <row r="90" spans="1:26" hidden="1" outlineLevel="1">
      <c r="A90" s="9"/>
      <c r="B90" s="9"/>
      <c r="C90" s="274"/>
      <c r="D90" s="9"/>
      <c r="E90" s="260"/>
      <c r="F90" s="260"/>
      <c r="G90" s="256"/>
      <c r="H90" s="260"/>
      <c r="I90" s="260"/>
      <c r="J90" s="265"/>
      <c r="K90" s="260"/>
      <c r="L90" s="111"/>
      <c r="M90" s="9"/>
      <c r="N90" s="9"/>
      <c r="O90" s="9"/>
      <c r="P90" s="9"/>
      <c r="Q90" s="9"/>
      <c r="R90" s="9"/>
      <c r="S90" s="253"/>
      <c r="T90" s="253"/>
      <c r="U90" s="253"/>
      <c r="V90" s="253"/>
      <c r="W90" s="253"/>
      <c r="X90" s="253"/>
      <c r="Y90" s="253"/>
      <c r="Z90" s="253"/>
    </row>
    <row r="91" spans="1:26" hidden="1" outlineLevel="1">
      <c r="A91" s="9"/>
      <c r="B91" s="272" t="str">
        <f>Asset7</f>
        <v>Communications</v>
      </c>
      <c r="C91" s="9"/>
      <c r="D91" s="12"/>
      <c r="E91" s="260"/>
      <c r="F91" s="260"/>
      <c r="G91" s="256"/>
      <c r="H91" s="260"/>
      <c r="I91" s="260"/>
      <c r="J91" s="265"/>
      <c r="K91" s="260"/>
      <c r="L91" s="111"/>
      <c r="M91" s="9"/>
      <c r="N91" s="9"/>
      <c r="O91" s="9"/>
      <c r="P91" s="9"/>
      <c r="Q91" s="9"/>
      <c r="R91" s="9"/>
      <c r="S91" s="253"/>
      <c r="T91" s="253"/>
      <c r="U91" s="253"/>
      <c r="V91" s="253"/>
      <c r="W91" s="253"/>
      <c r="X91" s="253"/>
      <c r="Y91" s="253"/>
      <c r="Z91" s="253"/>
    </row>
    <row r="92" spans="1:26" ht="12.75" hidden="1" customHeight="1" outlineLevel="1">
      <c r="A92" s="9"/>
      <c r="B92" s="9"/>
      <c r="C92" s="718" t="s">
        <v>26</v>
      </c>
      <c r="D92" s="719"/>
      <c r="E92" s="260">
        <f ca="1">A7value-SUM('Actual RAB roll forward'!H154:OFFSET('Actual RAB roll forward'!H154,0,Input!$Y$7-1))</f>
        <v>3.3765252146332152</v>
      </c>
      <c r="F92" s="260">
        <f>IF(A7remlife="N/A","n/a",A7remlife-Input!$Y$7)</f>
        <v>2.5505941352824451</v>
      </c>
      <c r="G92" s="256"/>
      <c r="H92" s="298" t="s">
        <v>66</v>
      </c>
      <c r="I92" s="299"/>
      <c r="J92" s="260">
        <f ca="1">A7taxvalue-SUM('Tax value roll forward'!H150:OFFSET('Tax value roll forward'!H150,0,Input!$Y$7-1))</f>
        <v>4.7923126582650006</v>
      </c>
      <c r="K92" s="260">
        <f>IF(A7taxremlife="N/A","n/a",A7taxremlife-Input!$Y$7)</f>
        <v>4.0286377656851542</v>
      </c>
      <c r="L92" s="111"/>
      <c r="M92" s="9"/>
      <c r="N92" s="9"/>
      <c r="O92" s="9"/>
      <c r="P92" s="9"/>
      <c r="Q92" s="9"/>
      <c r="R92" s="9"/>
      <c r="S92" s="253"/>
      <c r="T92" s="253"/>
      <c r="U92" s="253"/>
      <c r="V92" s="253"/>
      <c r="W92" s="253"/>
      <c r="X92" s="253"/>
      <c r="Y92" s="253"/>
      <c r="Z92" s="253"/>
    </row>
    <row r="93" spans="1:26" hidden="1" outlineLevel="1">
      <c r="A93" s="9"/>
      <c r="B93" s="9"/>
      <c r="C93" s="715" t="s">
        <v>82</v>
      </c>
      <c r="D93" s="87">
        <v>1</v>
      </c>
      <c r="E93" s="260">
        <f ca="1">OFFSET('Actual RAB roll forward'!H$50,0,D93-1)-SUM('Actual RAB roll forward'!H156:OFFSET('Actual RAB roll forward'!H156,0,Input!$Y$7-1))</f>
        <v>0.22269520314347185</v>
      </c>
      <c r="F93" s="260">
        <f ca="1">IF(A7stdlife="N/A","n/a",IF(E93=0,0,A7stdlife+D93-Input!$Y$7))</f>
        <v>10</v>
      </c>
      <c r="G93" s="256"/>
      <c r="H93" s="715" t="s">
        <v>82</v>
      </c>
      <c r="I93" s="87">
        <v>1</v>
      </c>
      <c r="J93" s="260">
        <f ca="1">OFFSET('Tax value roll forward'!H$46,0,I93-1)-SUM('Tax value roll forward'!H152:OFFSET('Tax value roll forward'!H152,0,Input!$Y$7-1))</f>
        <v>0.19591922394499381</v>
      </c>
      <c r="K93" s="260">
        <f ca="1">IF(A7taxstdlife="N/A","n/a",IF(J93=0,0,A7taxstdlife+I93-Input!$Y$7))</f>
        <v>7.5</v>
      </c>
      <c r="L93" s="111"/>
      <c r="M93" s="9"/>
      <c r="N93" s="9"/>
      <c r="O93" s="9"/>
      <c r="P93" s="9"/>
      <c r="Q93" s="9"/>
      <c r="R93" s="9"/>
      <c r="S93" s="253"/>
      <c r="T93" s="253"/>
      <c r="U93" s="253"/>
      <c r="V93" s="253"/>
      <c r="W93" s="253"/>
      <c r="X93" s="253"/>
      <c r="Y93" s="253"/>
      <c r="Z93" s="253"/>
    </row>
    <row r="94" spans="1:26" hidden="1" outlineLevel="1">
      <c r="A94" s="9"/>
      <c r="B94" s="9"/>
      <c r="C94" s="716"/>
      <c r="D94" s="87">
        <v>2</v>
      </c>
      <c r="E94" s="260">
        <f ca="1">OFFSET('Actual RAB roll forward'!H$50,0,D94-1)-SUM('Actual RAB roll forward'!H157:OFFSET('Actual RAB roll forward'!H157,0,Input!$Y$7-1))</f>
        <v>1.4331976986664952</v>
      </c>
      <c r="F94" s="260">
        <f ca="1">IF(A7stdlife="N/A","n/a",IF(E94=0,0,A7stdlife+D94-Input!$Y$7))</f>
        <v>11</v>
      </c>
      <c r="G94" s="256"/>
      <c r="H94" s="716"/>
      <c r="I94" s="87">
        <v>2</v>
      </c>
      <c r="J94" s="260">
        <f ca="1">OFFSET('Tax value roll forward'!H$46,0,I94-1)-SUM('Tax value roll forward'!H153:OFFSET('Tax value roll forward'!H153,0,Input!$Y$7-1))</f>
        <v>1.3573179597919092</v>
      </c>
      <c r="K94" s="260">
        <f ca="1">IF(A7taxstdlife="N/A","n/a",IF(J94=0,0,A7taxstdlife+I94-Input!$Y$7))</f>
        <v>8.5</v>
      </c>
      <c r="L94" s="111"/>
      <c r="M94" s="9"/>
      <c r="N94" s="9"/>
      <c r="O94" s="9"/>
      <c r="P94" s="9"/>
      <c r="Q94" s="9"/>
      <c r="R94" s="9"/>
      <c r="S94" s="253"/>
      <c r="T94" s="253"/>
      <c r="U94" s="253"/>
      <c r="V94" s="253"/>
      <c r="W94" s="253"/>
      <c r="X94" s="253"/>
      <c r="Y94" s="253"/>
      <c r="Z94" s="253"/>
    </row>
    <row r="95" spans="1:26" hidden="1" outlineLevel="1">
      <c r="A95" s="9"/>
      <c r="B95" s="9"/>
      <c r="C95" s="716"/>
      <c r="D95" s="87">
        <v>3</v>
      </c>
      <c r="E95" s="260">
        <f ca="1">OFFSET('Actual RAB roll forward'!H$50,0,D95-1)-SUM('Actual RAB roll forward'!H158:OFFSET('Actual RAB roll forward'!H158,0,Input!$Y$7-1))</f>
        <v>9.0669113348051944</v>
      </c>
      <c r="F95" s="260">
        <f ca="1">IF(A7stdlife="N/A","n/a",IF(E95=0,0,A7stdlife+D95-Input!$Y$7))</f>
        <v>12</v>
      </c>
      <c r="G95" s="256"/>
      <c r="H95" s="716"/>
      <c r="I95" s="87">
        <v>3</v>
      </c>
      <c r="J95" s="260">
        <f ca="1">OFFSET('Tax value roll forward'!H$46,0,I95-1)-SUM('Tax value roll forward'!H154:OFFSET('Tax value roll forward'!H154,0,Input!$Y$7-1))</f>
        <v>8.9588781516805867</v>
      </c>
      <c r="K95" s="260">
        <f ca="1">IF(A7taxstdlife="N/A","n/a",IF(J95=0,0,A7taxstdlife+I95-Input!$Y$7))</f>
        <v>9.5</v>
      </c>
      <c r="L95" s="111"/>
      <c r="M95" s="9"/>
      <c r="N95" s="9"/>
      <c r="O95" s="9"/>
      <c r="P95" s="9"/>
      <c r="Q95" s="9"/>
      <c r="R95" s="9"/>
      <c r="S95" s="253"/>
      <c r="T95" s="253"/>
      <c r="U95" s="253"/>
      <c r="V95" s="253"/>
      <c r="W95" s="253"/>
      <c r="X95" s="253"/>
      <c r="Y95" s="253"/>
      <c r="Z95" s="253"/>
    </row>
    <row r="96" spans="1:26" hidden="1" outlineLevel="1">
      <c r="A96" s="9"/>
      <c r="B96" s="9"/>
      <c r="C96" s="716"/>
      <c r="D96" s="87">
        <v>4</v>
      </c>
      <c r="E96" s="260">
        <f ca="1">OFFSET('Actual RAB roll forward'!H$50,0,D96-1)-SUM('Actual RAB roll forward'!H159:OFFSET('Actual RAB roll forward'!H159,0,Input!$Y$7-1))</f>
        <v>5.37827473925595</v>
      </c>
      <c r="F96" s="260">
        <f ca="1">IF(A7stdlife="N/A","n/a",IF(E96=0,0,A7stdlife+D96-Input!$Y$7))</f>
        <v>13</v>
      </c>
      <c r="G96" s="256"/>
      <c r="H96" s="716"/>
      <c r="I96" s="87">
        <v>4</v>
      </c>
      <c r="J96" s="260">
        <f ca="1">OFFSET('Tax value roll forward'!H$46,0,I96-1)-SUM('Tax value roll forward'!H155:OFFSET('Tax value roll forward'!H155,0,Input!$Y$7-1))</f>
        <v>5.5535866913082437</v>
      </c>
      <c r="K96" s="260">
        <f ca="1">IF(A7taxstdlife="N/A","n/a",IF(J96=0,0,A7taxstdlife+I96-Input!$Y$7))</f>
        <v>10.5</v>
      </c>
      <c r="L96" s="111"/>
      <c r="M96" s="9"/>
      <c r="N96" s="9"/>
      <c r="O96" s="9"/>
      <c r="P96" s="9"/>
      <c r="Q96" s="9"/>
      <c r="R96" s="9"/>
      <c r="S96" s="253"/>
      <c r="T96" s="253"/>
      <c r="U96" s="253"/>
      <c r="V96" s="253"/>
      <c r="W96" s="253"/>
      <c r="X96" s="253"/>
      <c r="Y96" s="253"/>
      <c r="Z96" s="253"/>
    </row>
    <row r="97" spans="1:26" hidden="1" outlineLevel="1">
      <c r="A97" s="9"/>
      <c r="B97" s="9"/>
      <c r="C97" s="716"/>
      <c r="D97" s="87">
        <v>5</v>
      </c>
      <c r="E97" s="260">
        <f ca="1">OFFSET('Actual RAB roll forward'!H$50,0,D97-1)-SUM('Actual RAB roll forward'!H160:OFFSET('Actual RAB roll forward'!H160,0,Input!$Y$7-1))</f>
        <v>4.929747461260801</v>
      </c>
      <c r="F97" s="260">
        <f ca="1">IF(A7stdlife="N/A","n/a",IF(E97=0,0,A7stdlife+D97-Input!$Y$7))</f>
        <v>14</v>
      </c>
      <c r="G97" s="256"/>
      <c r="H97" s="716"/>
      <c r="I97" s="87">
        <v>5</v>
      </c>
      <c r="J97" s="260">
        <f ca="1">OFFSET('Tax value roll forward'!H$46,0,I97-1)-SUM('Tax value roll forward'!H156:OFFSET('Tax value roll forward'!H156,0,Input!$Y$7-1))</f>
        <v>5.3611020266444811</v>
      </c>
      <c r="K97" s="260">
        <f ca="1">IF(A7taxstdlife="N/A","n/a",IF(J97=0,0,A7taxstdlife+I97-Input!$Y$7))</f>
        <v>11.5</v>
      </c>
      <c r="L97" s="111"/>
      <c r="M97" s="9"/>
      <c r="N97" s="9"/>
      <c r="O97" s="9"/>
      <c r="P97" s="9"/>
      <c r="Q97" s="9"/>
      <c r="R97" s="9"/>
      <c r="S97" s="253"/>
      <c r="T97" s="253"/>
      <c r="U97" s="253"/>
      <c r="V97" s="253"/>
      <c r="W97" s="253"/>
      <c r="X97" s="253"/>
      <c r="Y97" s="253"/>
      <c r="Z97" s="253"/>
    </row>
    <row r="98" spans="1:26" hidden="1" outlineLevel="1">
      <c r="A98" s="9"/>
      <c r="B98" s="9"/>
      <c r="C98" s="716"/>
      <c r="D98" s="87">
        <v>6</v>
      </c>
      <c r="E98" s="260">
        <f ca="1">OFFSET('Actual RAB roll forward'!H$50,0,D98-1)-SUM('Actual RAB roll forward'!H161:OFFSET('Actual RAB roll forward'!H161,0,Input!$Y$7-1))</f>
        <v>4.7779480869316462</v>
      </c>
      <c r="F98" s="260">
        <f ca="1">IF(A7stdlife="N/A","n/a",IF(E98=0,0,A7stdlife+D98-Input!$Y$7))</f>
        <v>15</v>
      </c>
      <c r="G98" s="256"/>
      <c r="H98" s="716"/>
      <c r="I98" s="87">
        <v>6</v>
      </c>
      <c r="J98" s="260">
        <f ca="1">OFFSET('Tax value roll forward'!H$46,0,I98-1)-SUM('Tax value roll forward'!H157:OFFSET('Tax value roll forward'!H157,0,Input!$Y$7-1))</f>
        <v>5.3797524172725559</v>
      </c>
      <c r="K98" s="260">
        <f ca="1">IF(A7taxstdlife="N/A","n/a",IF(J98=0,0,A7taxstdlife+I98-Input!$Y$7))</f>
        <v>12.5</v>
      </c>
      <c r="L98" s="111"/>
      <c r="M98" s="9"/>
      <c r="N98" s="9"/>
      <c r="O98" s="9"/>
      <c r="P98" s="9"/>
      <c r="Q98" s="9"/>
      <c r="R98" s="9"/>
      <c r="S98" s="253"/>
      <c r="T98" s="253"/>
      <c r="U98" s="253"/>
      <c r="V98" s="253"/>
      <c r="W98" s="253"/>
      <c r="X98" s="253"/>
      <c r="Y98" s="253"/>
      <c r="Z98" s="253"/>
    </row>
    <row r="99" spans="1:26" hidden="1" outlineLevel="1">
      <c r="A99" s="9"/>
      <c r="B99" s="9"/>
      <c r="C99" s="716"/>
      <c r="D99" s="87">
        <v>7</v>
      </c>
      <c r="E99" s="260">
        <f ca="1">OFFSET('Actual RAB roll forward'!H$50,0,D99-1)-SUM('Actual RAB roll forward'!H162:OFFSET('Actual RAB roll forward'!H162,0,Input!$Y$7-1))</f>
        <v>0</v>
      </c>
      <c r="F99" s="260">
        <f ca="1">IF(A7stdlife="N/A","n/a",IF(E99=0,0,A7stdlife+D99-Input!$Y$7))</f>
        <v>0</v>
      </c>
      <c r="G99" s="256"/>
      <c r="H99" s="716"/>
      <c r="I99" s="87">
        <v>7</v>
      </c>
      <c r="J99" s="260">
        <f ca="1">OFFSET('Tax value roll forward'!H$46,0,I99-1)-SUM('Tax value roll forward'!H158:OFFSET('Tax value roll forward'!H158,0,Input!$Y$7-1))</f>
        <v>0</v>
      </c>
      <c r="K99" s="260">
        <f ca="1">IF(A7taxstdlife="N/A","n/a",IF(J99=0,0,A7taxstdlife+I99-Input!$Y$7))</f>
        <v>0</v>
      </c>
      <c r="L99" s="111"/>
      <c r="M99" s="9"/>
      <c r="N99" s="9"/>
      <c r="O99" s="9"/>
      <c r="P99" s="9"/>
      <c r="Q99" s="9"/>
      <c r="R99" s="9"/>
      <c r="S99" s="253"/>
      <c r="T99" s="253"/>
      <c r="U99" s="253"/>
      <c r="V99" s="253"/>
      <c r="W99" s="253"/>
      <c r="X99" s="253"/>
      <c r="Y99" s="253"/>
      <c r="Z99" s="253"/>
    </row>
    <row r="100" spans="1:26" hidden="1" outlineLevel="1">
      <c r="A100" s="9"/>
      <c r="B100" s="9"/>
      <c r="C100" s="716"/>
      <c r="D100" s="87">
        <v>8</v>
      </c>
      <c r="E100" s="260">
        <f ca="1">OFFSET('Actual RAB roll forward'!H$50,0,D100-1)-SUM('Actual RAB roll forward'!H163:OFFSET('Actual RAB roll forward'!H163,0,Input!$Y$7-1))</f>
        <v>0</v>
      </c>
      <c r="F100" s="260">
        <f ca="1">IF(A7stdlife="N/A","n/a",IF(E100=0,0,A7stdlife+D100-Input!$Y$7))</f>
        <v>0</v>
      </c>
      <c r="G100" s="256"/>
      <c r="H100" s="716"/>
      <c r="I100" s="87">
        <v>8</v>
      </c>
      <c r="J100" s="260">
        <f ca="1">OFFSET('Tax value roll forward'!H$46,0,I100-1)-SUM('Tax value roll forward'!H159:OFFSET('Tax value roll forward'!H159,0,Input!$Y$7-1))</f>
        <v>0</v>
      </c>
      <c r="K100" s="260">
        <f ca="1">IF(A7taxstdlife="N/A","n/a",IF(J100=0,0,A7taxstdlife+I100-Input!$Y$7))</f>
        <v>0</v>
      </c>
      <c r="L100" s="111"/>
      <c r="M100" s="9"/>
      <c r="N100" s="9"/>
      <c r="O100" s="9"/>
      <c r="P100" s="9"/>
      <c r="Q100" s="9"/>
      <c r="R100" s="9"/>
      <c r="S100" s="253"/>
      <c r="T100" s="253"/>
      <c r="U100" s="253"/>
      <c r="V100" s="253"/>
      <c r="W100" s="253"/>
      <c r="X100" s="253"/>
      <c r="Y100" s="253"/>
      <c r="Z100" s="253"/>
    </row>
    <row r="101" spans="1:26" hidden="1" outlineLevel="1">
      <c r="A101" s="9"/>
      <c r="B101" s="9"/>
      <c r="C101" s="716"/>
      <c r="D101" s="87">
        <v>9</v>
      </c>
      <c r="E101" s="260">
        <f ca="1">OFFSET('Actual RAB roll forward'!H$50,0,D101-1)-SUM('Actual RAB roll forward'!H164:OFFSET('Actual RAB roll forward'!H164,0,Input!$Y$7-1))</f>
        <v>0</v>
      </c>
      <c r="F101" s="260">
        <f ca="1">IF(A7stdlife="N/A","n/a",IF(E101=0,0,A7stdlife+D101-Input!$Y$7))</f>
        <v>0</v>
      </c>
      <c r="G101" s="256"/>
      <c r="H101" s="716"/>
      <c r="I101" s="87">
        <v>9</v>
      </c>
      <c r="J101" s="260">
        <f ca="1">OFFSET('Tax value roll forward'!H$46,0,I101-1)-SUM('Tax value roll forward'!H160:OFFSET('Tax value roll forward'!H160,0,Input!$Y$7-1))</f>
        <v>0</v>
      </c>
      <c r="K101" s="260">
        <f ca="1">IF(A7taxstdlife="N/A","n/a",IF(J101=0,0,A7taxstdlife+I101-Input!$Y$7))</f>
        <v>0</v>
      </c>
      <c r="L101" s="111"/>
      <c r="M101" s="9"/>
      <c r="N101" s="9"/>
      <c r="O101" s="9"/>
      <c r="P101" s="9"/>
      <c r="Q101" s="9"/>
      <c r="R101" s="9"/>
      <c r="S101" s="253"/>
      <c r="T101" s="253"/>
      <c r="U101" s="253"/>
      <c r="V101" s="253"/>
      <c r="W101" s="253"/>
      <c r="X101" s="253"/>
      <c r="Y101" s="253"/>
      <c r="Z101" s="253"/>
    </row>
    <row r="102" spans="1:26" hidden="1" outlineLevel="1">
      <c r="A102" s="9"/>
      <c r="B102" s="9"/>
      <c r="C102" s="717"/>
      <c r="D102" s="88">
        <v>10</v>
      </c>
      <c r="E102" s="260">
        <f ca="1">OFFSET('Actual RAB roll forward'!H$50,0,D102-1)-SUM('Actual RAB roll forward'!H165:OFFSET('Actual RAB roll forward'!H165,0,Input!$Y$7-1))</f>
        <v>0</v>
      </c>
      <c r="F102" s="260">
        <f ca="1">IF(A7stdlife="N/A","n/a",IF(E102=0,0,A7stdlife+D102-Input!$Y$7))</f>
        <v>0</v>
      </c>
      <c r="G102" s="256"/>
      <c r="H102" s="717"/>
      <c r="I102" s="88">
        <v>10</v>
      </c>
      <c r="J102" s="260">
        <f ca="1">OFFSET('Tax value roll forward'!H$46,0,I102-1)-SUM('Tax value roll forward'!H161:OFFSET('Tax value roll forward'!H161,0,Input!$Y$7-1))</f>
        <v>0</v>
      </c>
      <c r="K102" s="260">
        <f ca="1">IF(A7taxstdlife="N/A","n/a",IF(J102=0,0,A7taxstdlife+I102-Input!$Y$7))</f>
        <v>0</v>
      </c>
      <c r="L102" s="111"/>
      <c r="M102" s="9"/>
      <c r="N102" s="9"/>
      <c r="O102" s="9"/>
      <c r="P102" s="9"/>
      <c r="Q102" s="9"/>
      <c r="R102" s="9"/>
      <c r="S102" s="253"/>
      <c r="T102" s="253"/>
      <c r="U102" s="253"/>
      <c r="V102" s="253"/>
      <c r="W102" s="253"/>
      <c r="X102" s="253"/>
      <c r="Y102" s="253"/>
      <c r="Z102" s="253"/>
    </row>
    <row r="103" spans="1:26" collapsed="1">
      <c r="A103" s="9"/>
      <c r="B103" s="9"/>
      <c r="C103" s="274" t="str">
        <f>Asset7</f>
        <v>Communications</v>
      </c>
      <c r="D103" s="9"/>
      <c r="E103" s="260">
        <f ca="1">SUM(E92:E102)</f>
        <v>29.18529973869677</v>
      </c>
      <c r="F103" s="260">
        <f ca="1">IF(E103=0,0,SUMPRODUCT(E92:E102,F92:F102)/E103)</f>
        <v>11.85564200520043</v>
      </c>
      <c r="G103" s="256"/>
      <c r="H103" s="43"/>
      <c r="I103" s="260"/>
      <c r="J103" s="260">
        <f ca="1">SUM(J92:J102)</f>
        <v>31.598869128907772</v>
      </c>
      <c r="K103" s="260">
        <f ca="1">IF(J103=0,0,SUMPRODUCT(J92:J102,K92:K102)/J103)</f>
        <v>9.6406826642161718</v>
      </c>
      <c r="L103" s="111"/>
      <c r="M103" s="9"/>
      <c r="N103" s="9"/>
      <c r="O103" s="9"/>
      <c r="P103" s="9"/>
      <c r="Q103" s="9"/>
      <c r="R103" s="9"/>
      <c r="S103" s="253"/>
      <c r="T103" s="253"/>
      <c r="U103" s="253"/>
      <c r="V103" s="253"/>
      <c r="W103" s="253"/>
      <c r="X103" s="253"/>
      <c r="Y103" s="253"/>
      <c r="Z103" s="253"/>
    </row>
    <row r="104" spans="1:26" hidden="1" outlineLevel="1">
      <c r="A104" s="9"/>
      <c r="B104" s="9"/>
      <c r="C104" s="274"/>
      <c r="D104" s="9"/>
      <c r="E104" s="260"/>
      <c r="F104" s="260"/>
      <c r="G104" s="256"/>
      <c r="H104" s="260"/>
      <c r="I104" s="260"/>
      <c r="J104" s="265"/>
      <c r="K104" s="260"/>
      <c r="L104" s="111"/>
      <c r="M104" s="9"/>
      <c r="N104" s="9"/>
      <c r="O104" s="9"/>
      <c r="P104" s="9"/>
      <c r="Q104" s="9"/>
      <c r="R104" s="9"/>
      <c r="S104" s="253"/>
      <c r="T104" s="253"/>
      <c r="U104" s="253"/>
      <c r="V104" s="253"/>
      <c r="W104" s="253"/>
      <c r="X104" s="253"/>
      <c r="Y104" s="253"/>
      <c r="Z104" s="253"/>
    </row>
    <row r="105" spans="1:26" hidden="1" outlineLevel="1">
      <c r="A105" s="9"/>
      <c r="B105" s="272" t="str">
        <f>Asset8</f>
        <v>Inventory</v>
      </c>
      <c r="C105" s="9"/>
      <c r="D105" s="9"/>
      <c r="E105" s="260"/>
      <c r="F105" s="260"/>
      <c r="G105" s="256"/>
      <c r="H105" s="260"/>
      <c r="I105" s="260"/>
      <c r="J105" s="265"/>
      <c r="K105" s="260"/>
      <c r="L105" s="111"/>
      <c r="M105" s="9"/>
      <c r="N105" s="9"/>
      <c r="O105" s="9"/>
      <c r="P105" s="9"/>
      <c r="Q105" s="9"/>
      <c r="R105" s="9"/>
      <c r="S105" s="253"/>
      <c r="T105" s="253"/>
      <c r="U105" s="253"/>
      <c r="V105" s="253"/>
      <c r="W105" s="253"/>
      <c r="X105" s="253"/>
      <c r="Y105" s="253"/>
      <c r="Z105" s="253"/>
    </row>
    <row r="106" spans="1:26" ht="12.75" hidden="1" customHeight="1" outlineLevel="1">
      <c r="A106" s="9"/>
      <c r="B106" s="9"/>
      <c r="C106" s="718" t="s">
        <v>26</v>
      </c>
      <c r="D106" s="719"/>
      <c r="E106" s="260">
        <f ca="1">A8value-SUM('Actual RAB roll forward'!H167:OFFSET('Actual RAB roll forward'!H167,0,Input!$Y$7-1))</f>
        <v>7.3398235619752867</v>
      </c>
      <c r="F106" s="260" t="str">
        <f>IF(A8remlife="N/A","n/a",A8remlife-Input!$Y$7)</f>
        <v>n/a</v>
      </c>
      <c r="G106" s="256"/>
      <c r="H106" s="298" t="s">
        <v>66</v>
      </c>
      <c r="I106" s="299"/>
      <c r="J106" s="260">
        <f ca="1">A8taxvalue-SUM('Tax value roll forward'!H163:OFFSET('Tax value roll forward'!H163,0,Input!$Y$7-1))</f>
        <v>5.9841243136739095</v>
      </c>
      <c r="K106" s="260" t="str">
        <f>IF(A8taxremlife="N/A","n/a",A8taxremlife-Input!$Y$7)</f>
        <v>n/a</v>
      </c>
      <c r="L106" s="111"/>
      <c r="M106" s="9"/>
      <c r="N106" s="9"/>
      <c r="O106" s="9"/>
      <c r="P106" s="9"/>
      <c r="Q106" s="9"/>
      <c r="R106" s="9"/>
      <c r="S106" s="253"/>
      <c r="T106" s="253"/>
      <c r="U106" s="253"/>
      <c r="V106" s="253"/>
      <c r="W106" s="253"/>
      <c r="X106" s="253"/>
      <c r="Y106" s="253"/>
      <c r="Z106" s="253"/>
    </row>
    <row r="107" spans="1:26" hidden="1" outlineLevel="1">
      <c r="A107" s="9"/>
      <c r="B107" s="9"/>
      <c r="C107" s="715" t="s">
        <v>82</v>
      </c>
      <c r="D107" s="87">
        <v>1</v>
      </c>
      <c r="E107" s="260">
        <f ca="1">OFFSET('Actual RAB roll forward'!H$51,0,D107-1)-SUM('Actual RAB roll forward'!H169:OFFSET('Actual RAB roll forward'!H169,0,Input!$Y$7-1))</f>
        <v>0</v>
      </c>
      <c r="F107" s="260" t="str">
        <f>IF(A8stdlife="N/A","n/a",IF(E107=0,0,A8stdlife+D107-Input!$Y$7))</f>
        <v>n/a</v>
      </c>
      <c r="G107" s="256"/>
      <c r="H107" s="715" t="s">
        <v>82</v>
      </c>
      <c r="I107" s="87">
        <v>1</v>
      </c>
      <c r="J107" s="260">
        <f ca="1">OFFSET('Tax value roll forward'!H$47,0,I107-1)-SUM('Tax value roll forward'!H165:OFFSET('Tax value roll forward'!H165,0,Input!$Y$7-1))</f>
        <v>0</v>
      </c>
      <c r="K107" s="260" t="str">
        <f>IF(A8taxstdlife="N/A","n/a",IF(J107=0,0,A8taxstdlife+I107-Input!$Y$7))</f>
        <v>n/a</v>
      </c>
      <c r="L107" s="111"/>
      <c r="M107" s="9"/>
      <c r="N107" s="9"/>
      <c r="O107" s="9"/>
      <c r="P107" s="9"/>
      <c r="Q107" s="9"/>
      <c r="R107" s="9"/>
      <c r="S107" s="253"/>
      <c r="T107" s="253"/>
      <c r="U107" s="253"/>
      <c r="V107" s="253"/>
      <c r="W107" s="253"/>
      <c r="X107" s="253"/>
      <c r="Y107" s="253"/>
      <c r="Z107" s="253"/>
    </row>
    <row r="108" spans="1:26" hidden="1" outlineLevel="1">
      <c r="A108" s="9"/>
      <c r="B108" s="9"/>
      <c r="C108" s="716"/>
      <c r="D108" s="87">
        <v>2</v>
      </c>
      <c r="E108" s="260">
        <f ca="1">OFFSET('Actual RAB roll forward'!H$51,0,D108-1)-SUM('Actual RAB roll forward'!H170:OFFSET('Actual RAB roll forward'!H170,0,Input!$Y$7-1))</f>
        <v>0</v>
      </c>
      <c r="F108" s="260" t="str">
        <f>IF(A8stdlife="N/A","n/a",IF(E108=0,0,A8stdlife+D108-Input!$Y$7))</f>
        <v>n/a</v>
      </c>
      <c r="G108" s="256"/>
      <c r="H108" s="716"/>
      <c r="I108" s="87">
        <v>2</v>
      </c>
      <c r="J108" s="260">
        <f ca="1">OFFSET('Tax value roll forward'!H$47,0,I108-1)-SUM('Tax value roll forward'!H166:OFFSET('Tax value roll forward'!H166,0,Input!$Y$7-1))</f>
        <v>0</v>
      </c>
      <c r="K108" s="260" t="str">
        <f>IF(A8taxstdlife="N/A","n/a",IF(J108=0,0,A8taxstdlife+I108-Input!$Y$7))</f>
        <v>n/a</v>
      </c>
      <c r="L108" s="111"/>
      <c r="M108" s="9"/>
      <c r="N108" s="9"/>
      <c r="O108" s="9"/>
      <c r="P108" s="9"/>
      <c r="Q108" s="9"/>
      <c r="R108" s="9"/>
      <c r="S108" s="253"/>
      <c r="T108" s="253"/>
      <c r="U108" s="253"/>
      <c r="V108" s="253"/>
      <c r="W108" s="253"/>
      <c r="X108" s="253"/>
      <c r="Y108" s="253"/>
      <c r="Z108" s="253"/>
    </row>
    <row r="109" spans="1:26" hidden="1" outlineLevel="1">
      <c r="A109" s="9"/>
      <c r="B109" s="9"/>
      <c r="C109" s="716"/>
      <c r="D109" s="87">
        <v>3</v>
      </c>
      <c r="E109" s="260">
        <f ca="1">OFFSET('Actual RAB roll forward'!H$51,0,D109-1)-SUM('Actual RAB roll forward'!H171:OFFSET('Actual RAB roll forward'!H171,0,Input!$Y$7-1))</f>
        <v>0</v>
      </c>
      <c r="F109" s="260" t="str">
        <f>IF(A8stdlife="N/A","n/a",IF(E109=0,0,A8stdlife+D109-Input!$Y$7))</f>
        <v>n/a</v>
      </c>
      <c r="G109" s="256"/>
      <c r="H109" s="716"/>
      <c r="I109" s="87">
        <v>3</v>
      </c>
      <c r="J109" s="260">
        <f ca="1">OFFSET('Tax value roll forward'!H$47,0,I109-1)-SUM('Tax value roll forward'!H167:OFFSET('Tax value roll forward'!H167,0,Input!$Y$7-1))</f>
        <v>0</v>
      </c>
      <c r="K109" s="260" t="str">
        <f>IF(A8taxstdlife="N/A","n/a",IF(J109=0,0,A8taxstdlife+I109-Input!$Y$7))</f>
        <v>n/a</v>
      </c>
      <c r="L109" s="111"/>
      <c r="M109" s="9"/>
      <c r="N109" s="9"/>
      <c r="O109" s="9"/>
      <c r="P109" s="9"/>
      <c r="Q109" s="9"/>
      <c r="R109" s="9"/>
      <c r="S109" s="253"/>
      <c r="T109" s="253"/>
      <c r="U109" s="253"/>
      <c r="V109" s="253"/>
      <c r="W109" s="253"/>
      <c r="X109" s="253"/>
      <c r="Y109" s="253"/>
      <c r="Z109" s="253"/>
    </row>
    <row r="110" spans="1:26" hidden="1" outlineLevel="1">
      <c r="A110" s="9"/>
      <c r="B110" s="9"/>
      <c r="C110" s="716"/>
      <c r="D110" s="87">
        <v>4</v>
      </c>
      <c r="E110" s="260">
        <f ca="1">OFFSET('Actual RAB roll forward'!H$51,0,D110-1)-SUM('Actual RAB roll forward'!H172:OFFSET('Actual RAB roll forward'!H172,0,Input!$Y$7-1))</f>
        <v>0</v>
      </c>
      <c r="F110" s="260" t="str">
        <f>IF(A8stdlife="N/A","n/a",IF(E110=0,0,A8stdlife+D110-Input!$Y$7))</f>
        <v>n/a</v>
      </c>
      <c r="G110" s="256"/>
      <c r="H110" s="716"/>
      <c r="I110" s="87">
        <v>4</v>
      </c>
      <c r="J110" s="260">
        <f ca="1">OFFSET('Tax value roll forward'!H$47,0,I110-1)-SUM('Tax value roll forward'!H168:OFFSET('Tax value roll forward'!H168,0,Input!$Y$7-1))</f>
        <v>0</v>
      </c>
      <c r="K110" s="260" t="str">
        <f>IF(A8taxstdlife="N/A","n/a",IF(J110=0,0,A8taxstdlife+I110-Input!$Y$7))</f>
        <v>n/a</v>
      </c>
      <c r="L110" s="111"/>
      <c r="M110" s="9"/>
      <c r="N110" s="9"/>
      <c r="O110" s="9"/>
      <c r="P110" s="9"/>
      <c r="Q110" s="9"/>
      <c r="R110" s="9"/>
      <c r="S110" s="253"/>
      <c r="T110" s="253"/>
      <c r="U110" s="253"/>
      <c r="V110" s="253"/>
      <c r="W110" s="253"/>
      <c r="X110" s="253"/>
      <c r="Y110" s="253"/>
      <c r="Z110" s="253"/>
    </row>
    <row r="111" spans="1:26" hidden="1" outlineLevel="1">
      <c r="A111" s="9"/>
      <c r="B111" s="9"/>
      <c r="C111" s="716"/>
      <c r="D111" s="87">
        <v>5</v>
      </c>
      <c r="E111" s="260">
        <f ca="1">OFFSET('Actual RAB roll forward'!H$51,0,D111-1)-SUM('Actual RAB roll forward'!H173:OFFSET('Actual RAB roll forward'!H173,0,Input!$Y$7-1))</f>
        <v>0</v>
      </c>
      <c r="F111" s="260" t="str">
        <f>IF(A8stdlife="N/A","n/a",IF(E111=0,0,A8stdlife+D111-Input!$Y$7))</f>
        <v>n/a</v>
      </c>
      <c r="G111" s="256"/>
      <c r="H111" s="716"/>
      <c r="I111" s="87">
        <v>5</v>
      </c>
      <c r="J111" s="260">
        <f ca="1">OFFSET('Tax value roll forward'!H$47,0,I111-1)-SUM('Tax value roll forward'!H169:OFFSET('Tax value roll forward'!H169,0,Input!$Y$7-1))</f>
        <v>0</v>
      </c>
      <c r="K111" s="260" t="str">
        <f>IF(A8taxstdlife="N/A","n/a",IF(J111=0,0,A8taxstdlife+I111-Input!$Y$7))</f>
        <v>n/a</v>
      </c>
      <c r="L111" s="111"/>
      <c r="M111" s="9"/>
      <c r="N111" s="9"/>
      <c r="O111" s="9"/>
      <c r="P111" s="9"/>
      <c r="Q111" s="9"/>
      <c r="R111" s="9"/>
      <c r="S111" s="253"/>
      <c r="T111" s="253"/>
      <c r="U111" s="253"/>
      <c r="V111" s="253"/>
      <c r="W111" s="253"/>
      <c r="X111" s="253"/>
      <c r="Y111" s="253"/>
      <c r="Z111" s="253"/>
    </row>
    <row r="112" spans="1:26" hidden="1" outlineLevel="1">
      <c r="A112" s="9"/>
      <c r="B112" s="9"/>
      <c r="C112" s="716"/>
      <c r="D112" s="87">
        <v>6</v>
      </c>
      <c r="E112" s="260">
        <f ca="1">OFFSET('Actual RAB roll forward'!H$51,0,D112-1)-SUM('Actual RAB roll forward'!H174:OFFSET('Actual RAB roll forward'!H174,0,Input!$Y$7-1))</f>
        <v>0</v>
      </c>
      <c r="F112" s="260" t="str">
        <f>IF(A8stdlife="N/A","n/a",IF(E112=0,0,A8stdlife+D112-Input!$Y$7))</f>
        <v>n/a</v>
      </c>
      <c r="G112" s="256"/>
      <c r="H112" s="716"/>
      <c r="I112" s="87">
        <v>6</v>
      </c>
      <c r="J112" s="260">
        <f ca="1">OFFSET('Tax value roll forward'!H$47,0,I112-1)-SUM('Tax value roll forward'!H170:OFFSET('Tax value roll forward'!H170,0,Input!$Y$7-1))</f>
        <v>0</v>
      </c>
      <c r="K112" s="260" t="str">
        <f>IF(A8taxstdlife="N/A","n/a",IF(J112=0,0,A8taxstdlife+I112-Input!$Y$7))</f>
        <v>n/a</v>
      </c>
      <c r="L112" s="111"/>
      <c r="M112" s="9"/>
      <c r="N112" s="9"/>
      <c r="O112" s="9"/>
      <c r="P112" s="9"/>
      <c r="Q112" s="9"/>
      <c r="R112" s="9"/>
      <c r="S112" s="253"/>
      <c r="T112" s="253"/>
      <c r="U112" s="253"/>
      <c r="V112" s="253"/>
      <c r="W112" s="253"/>
      <c r="X112" s="253"/>
      <c r="Y112" s="253"/>
      <c r="Z112" s="253"/>
    </row>
    <row r="113" spans="1:26" hidden="1" outlineLevel="1">
      <c r="A113" s="9"/>
      <c r="B113" s="9"/>
      <c r="C113" s="716"/>
      <c r="D113" s="87">
        <v>7</v>
      </c>
      <c r="E113" s="260">
        <f ca="1">OFFSET('Actual RAB roll forward'!H$51,0,D113-1)-SUM('Actual RAB roll forward'!H175:OFFSET('Actual RAB roll forward'!H175,0,Input!$Y$7-1))</f>
        <v>0</v>
      </c>
      <c r="F113" s="260" t="str">
        <f>IF(A8stdlife="N/A","n/a",IF(E113=0,0,A8stdlife+D113-Input!$Y$7))</f>
        <v>n/a</v>
      </c>
      <c r="G113" s="256"/>
      <c r="H113" s="716"/>
      <c r="I113" s="87">
        <v>7</v>
      </c>
      <c r="J113" s="260">
        <f ca="1">OFFSET('Tax value roll forward'!H$47,0,I113-1)-SUM('Tax value roll forward'!H171:OFFSET('Tax value roll forward'!H171,0,Input!$Y$7-1))</f>
        <v>0</v>
      </c>
      <c r="K113" s="260" t="str">
        <f>IF(A8taxstdlife="N/A","n/a",IF(J113=0,0,A8taxstdlife+I113-Input!$Y$7))</f>
        <v>n/a</v>
      </c>
      <c r="L113" s="111"/>
      <c r="M113" s="9"/>
      <c r="N113" s="9"/>
      <c r="O113" s="9"/>
      <c r="P113" s="9"/>
      <c r="Q113" s="9"/>
      <c r="R113" s="9"/>
      <c r="S113" s="253"/>
      <c r="T113" s="253"/>
      <c r="U113" s="253"/>
      <c r="V113" s="253"/>
      <c r="W113" s="253"/>
      <c r="X113" s="253"/>
      <c r="Y113" s="253"/>
      <c r="Z113" s="253"/>
    </row>
    <row r="114" spans="1:26" hidden="1" outlineLevel="1">
      <c r="A114" s="9"/>
      <c r="B114" s="9"/>
      <c r="C114" s="716"/>
      <c r="D114" s="87">
        <v>8</v>
      </c>
      <c r="E114" s="260">
        <f ca="1">OFFSET('Actual RAB roll forward'!H$51,0,D114-1)-SUM('Actual RAB roll forward'!H176:OFFSET('Actual RAB roll forward'!H176,0,Input!$Y$7-1))</f>
        <v>0</v>
      </c>
      <c r="F114" s="260" t="str">
        <f>IF(A8stdlife="N/A","n/a",IF(E114=0,0,A8stdlife+D114-Input!$Y$7))</f>
        <v>n/a</v>
      </c>
      <c r="G114" s="256"/>
      <c r="H114" s="716"/>
      <c r="I114" s="87">
        <v>8</v>
      </c>
      <c r="J114" s="260">
        <f ca="1">OFFSET('Tax value roll forward'!H$47,0,I114-1)-SUM('Tax value roll forward'!H172:OFFSET('Tax value roll forward'!H172,0,Input!$Y$7-1))</f>
        <v>0</v>
      </c>
      <c r="K114" s="260" t="str">
        <f>IF(A8taxstdlife="N/A","n/a",IF(J114=0,0,A8taxstdlife+I114-Input!$Y$7))</f>
        <v>n/a</v>
      </c>
      <c r="L114" s="111"/>
      <c r="M114" s="9"/>
      <c r="N114" s="9"/>
      <c r="O114" s="9"/>
      <c r="P114" s="9"/>
      <c r="Q114" s="9"/>
      <c r="R114" s="9"/>
      <c r="S114" s="253"/>
      <c r="T114" s="253"/>
      <c r="U114" s="253"/>
      <c r="V114" s="253"/>
      <c r="W114" s="253"/>
      <c r="X114" s="253"/>
      <c r="Y114" s="253"/>
      <c r="Z114" s="253"/>
    </row>
    <row r="115" spans="1:26" hidden="1" outlineLevel="1">
      <c r="A115" s="9"/>
      <c r="B115" s="9"/>
      <c r="C115" s="716"/>
      <c r="D115" s="87">
        <v>9</v>
      </c>
      <c r="E115" s="260">
        <f ca="1">OFFSET('Actual RAB roll forward'!H$51,0,D115-1)-SUM('Actual RAB roll forward'!H177:OFFSET('Actual RAB roll forward'!H177,0,Input!$Y$7-1))</f>
        <v>0</v>
      </c>
      <c r="F115" s="260" t="str">
        <f>IF(A8stdlife="N/A","n/a",IF(E115=0,0,A8stdlife+D115-Input!$Y$7))</f>
        <v>n/a</v>
      </c>
      <c r="G115" s="256"/>
      <c r="H115" s="716"/>
      <c r="I115" s="87">
        <v>9</v>
      </c>
      <c r="J115" s="260">
        <f ca="1">OFFSET('Tax value roll forward'!H$47,0,I115-1)-SUM('Tax value roll forward'!H173:OFFSET('Tax value roll forward'!H173,0,Input!$Y$7-1))</f>
        <v>0</v>
      </c>
      <c r="K115" s="260" t="str">
        <f>IF(A8taxstdlife="N/A","n/a",IF(J115=0,0,A8taxstdlife+I115-Input!$Y$7))</f>
        <v>n/a</v>
      </c>
      <c r="L115" s="111"/>
      <c r="M115" s="9"/>
      <c r="N115" s="9"/>
      <c r="O115" s="9"/>
      <c r="P115" s="9"/>
      <c r="Q115" s="9"/>
      <c r="R115" s="9"/>
      <c r="S115" s="253"/>
      <c r="T115" s="253"/>
      <c r="U115" s="253"/>
      <c r="V115" s="253"/>
      <c r="W115" s="253"/>
      <c r="X115" s="253"/>
      <c r="Y115" s="253"/>
      <c r="Z115" s="253"/>
    </row>
    <row r="116" spans="1:26" hidden="1" outlineLevel="1">
      <c r="A116" s="9"/>
      <c r="B116" s="9"/>
      <c r="C116" s="717"/>
      <c r="D116" s="88">
        <v>10</v>
      </c>
      <c r="E116" s="260">
        <f ca="1">OFFSET('Actual RAB roll forward'!H$51,0,D116-1)-SUM('Actual RAB roll forward'!H178:OFFSET('Actual RAB roll forward'!H178,0,Input!$Y$7-1))</f>
        <v>0</v>
      </c>
      <c r="F116" s="260" t="str">
        <f>IF(A8stdlife="N/A","n/a",IF(E116=0,0,A8stdlife+D116-Input!$Y$7))</f>
        <v>n/a</v>
      </c>
      <c r="G116" s="256"/>
      <c r="H116" s="717"/>
      <c r="I116" s="88">
        <v>10</v>
      </c>
      <c r="J116" s="260">
        <f ca="1">OFFSET('Tax value roll forward'!H$47,0,I116-1)-SUM('Tax value roll forward'!H174:OFFSET('Tax value roll forward'!H174,0,Input!$Y$7-1))</f>
        <v>0</v>
      </c>
      <c r="K116" s="260" t="str">
        <f>IF(A8taxstdlife="N/A","n/a",IF(J116=0,0,A8taxstdlife+I116-Input!$Y$7))</f>
        <v>n/a</v>
      </c>
      <c r="L116" s="111"/>
      <c r="M116" s="9"/>
      <c r="N116" s="9"/>
      <c r="O116" s="9"/>
      <c r="P116" s="9"/>
      <c r="Q116" s="9"/>
      <c r="R116" s="9"/>
      <c r="S116" s="253"/>
      <c r="T116" s="253"/>
      <c r="U116" s="253"/>
      <c r="V116" s="253"/>
      <c r="W116" s="253"/>
      <c r="X116" s="253"/>
      <c r="Y116" s="253"/>
      <c r="Z116" s="253"/>
    </row>
    <row r="117" spans="1:26" collapsed="1">
      <c r="A117" s="9"/>
      <c r="B117" s="9"/>
      <c r="C117" s="274" t="str">
        <f>Asset8</f>
        <v>Inventory</v>
      </c>
      <c r="D117" s="9"/>
      <c r="E117" s="260">
        <f ca="1">SUM(E106:E116)</f>
        <v>7.3398235619752867</v>
      </c>
      <c r="F117" s="260">
        <f ca="1">IF(E117=0,0,SUMPRODUCT(E106:E116,F106:F116)/E117)</f>
        <v>0</v>
      </c>
      <c r="G117" s="256"/>
      <c r="H117" s="43"/>
      <c r="I117" s="260"/>
      <c r="J117" s="260">
        <f ca="1">SUM(J106:J116)</f>
        <v>5.9841243136739095</v>
      </c>
      <c r="K117" s="260">
        <f ca="1">IF(J117=0,0,SUMPRODUCT(J106:J116,K106:K116)/J117)</f>
        <v>0</v>
      </c>
      <c r="L117" s="111"/>
      <c r="M117" s="9"/>
      <c r="N117" s="9"/>
      <c r="O117" s="9"/>
      <c r="P117" s="9"/>
      <c r="Q117" s="9"/>
      <c r="R117" s="9"/>
      <c r="S117" s="253"/>
      <c r="T117" s="253"/>
      <c r="U117" s="253"/>
      <c r="V117" s="253"/>
      <c r="W117" s="253"/>
      <c r="X117" s="253"/>
      <c r="Y117" s="253"/>
      <c r="Z117" s="253"/>
    </row>
    <row r="118" spans="1:26" hidden="1" outlineLevel="1">
      <c r="A118" s="9"/>
      <c r="B118" s="9"/>
      <c r="C118" s="274"/>
      <c r="D118" s="9"/>
      <c r="E118" s="260"/>
      <c r="F118" s="260"/>
      <c r="G118" s="256"/>
      <c r="H118" s="260"/>
      <c r="I118" s="260"/>
      <c r="J118" s="265"/>
      <c r="K118" s="260"/>
      <c r="L118" s="111"/>
      <c r="M118" s="9"/>
      <c r="N118" s="9"/>
      <c r="O118" s="9"/>
      <c r="P118" s="9"/>
      <c r="Q118" s="9"/>
      <c r="R118" s="9"/>
      <c r="S118" s="253"/>
      <c r="T118" s="253"/>
      <c r="U118" s="253"/>
      <c r="V118" s="253"/>
      <c r="W118" s="253"/>
      <c r="X118" s="253"/>
      <c r="Y118" s="253"/>
      <c r="Z118" s="253"/>
    </row>
    <row r="119" spans="1:26" hidden="1" outlineLevel="1">
      <c r="A119" s="9"/>
      <c r="B119" s="272" t="str">
        <f>Asset9</f>
        <v>IT</v>
      </c>
      <c r="C119" s="9"/>
      <c r="D119" s="9"/>
      <c r="E119" s="111"/>
      <c r="F119" s="111"/>
      <c r="G119" s="256"/>
      <c r="H119" s="260"/>
      <c r="I119" s="260"/>
      <c r="J119" s="265"/>
      <c r="K119" s="260"/>
      <c r="L119" s="111"/>
      <c r="M119" s="9"/>
      <c r="N119" s="9"/>
      <c r="O119" s="9"/>
      <c r="P119" s="9"/>
      <c r="Q119" s="9"/>
      <c r="R119" s="9"/>
      <c r="S119" s="253"/>
      <c r="T119" s="253"/>
      <c r="U119" s="253"/>
      <c r="V119" s="253"/>
      <c r="W119" s="253"/>
      <c r="X119" s="253"/>
      <c r="Y119" s="253"/>
      <c r="Z119" s="253"/>
    </row>
    <row r="120" spans="1:26" ht="12.75" hidden="1" customHeight="1" outlineLevel="1">
      <c r="A120" s="9"/>
      <c r="B120" s="9"/>
      <c r="C120" s="718" t="s">
        <v>26</v>
      </c>
      <c r="D120" s="719"/>
      <c r="E120" s="260">
        <f ca="1">A9value-SUM('Actual RAB roll forward'!H180:OFFSET('Actual RAB roll forward'!H180,0,Input!$Y$7-1))</f>
        <v>7.771139179001942</v>
      </c>
      <c r="F120" s="260">
        <f>IF(A9remlife="N/A","n/a",A9remlife-Input!$Y$7)</f>
        <v>1.3375441228443181</v>
      </c>
      <c r="G120" s="256"/>
      <c r="H120" s="298" t="s">
        <v>66</v>
      </c>
      <c r="I120" s="299"/>
      <c r="J120" s="260">
        <f ca="1">A9taxvalue-SUM('Tax value roll forward'!H176:OFFSET('Tax value roll forward'!H176,0,Input!$Y$7-1))</f>
        <v>7.3008004295420541</v>
      </c>
      <c r="K120" s="260">
        <f>IF(A9taxremlife="N/A","n/a",A9taxremlife-Input!$Y$7)</f>
        <v>1.5978153559953734</v>
      </c>
      <c r="L120" s="111"/>
      <c r="M120" s="9"/>
      <c r="N120" s="9"/>
      <c r="O120" s="9"/>
      <c r="P120" s="9"/>
      <c r="Q120" s="9"/>
      <c r="R120" s="9"/>
      <c r="S120" s="253"/>
      <c r="T120" s="253"/>
      <c r="U120" s="253"/>
      <c r="V120" s="253"/>
      <c r="W120" s="253"/>
      <c r="X120" s="253"/>
      <c r="Y120" s="253"/>
      <c r="Z120" s="253"/>
    </row>
    <row r="121" spans="1:26" hidden="1" outlineLevel="1">
      <c r="A121" s="9"/>
      <c r="B121" s="9"/>
      <c r="C121" s="715" t="s">
        <v>82</v>
      </c>
      <c r="D121" s="87">
        <v>1</v>
      </c>
      <c r="E121" s="260">
        <f ca="1">OFFSET('Actual RAB roll forward'!H$52,0,D121-1)-SUM('Actual RAB roll forward'!H182:OFFSET('Actual RAB roll forward'!H182,0,Input!$Y$7-1))</f>
        <v>0</v>
      </c>
      <c r="F121" s="260">
        <f ca="1">IF(A9stdlife="N/A","n/a",IF(E121=0,0,A9stdlife+D121-Input!$Y$7))</f>
        <v>0</v>
      </c>
      <c r="G121" s="256"/>
      <c r="H121" s="715" t="s">
        <v>82</v>
      </c>
      <c r="I121" s="87">
        <v>1</v>
      </c>
      <c r="J121" s="260">
        <f ca="1">OFFSET('Tax value roll forward'!H$48,0,I121-1)-SUM('Tax value roll forward'!H178:OFFSET('Tax value roll forward'!H178,0,Input!$Y$7-1))</f>
        <v>0</v>
      </c>
      <c r="K121" s="260">
        <f ca="1">IF(A9taxstdlife="N/A","n/a",IF(J121=0,0,A9taxstdlife+I121-Input!$Y$7))</f>
        <v>0</v>
      </c>
      <c r="L121" s="111"/>
      <c r="M121" s="9"/>
      <c r="N121" s="9"/>
      <c r="O121" s="9"/>
      <c r="P121" s="9"/>
      <c r="Q121" s="9"/>
      <c r="R121" s="9"/>
      <c r="S121" s="253"/>
      <c r="T121" s="253"/>
      <c r="U121" s="253"/>
      <c r="V121" s="253"/>
      <c r="W121" s="253"/>
      <c r="X121" s="253"/>
      <c r="Y121" s="253"/>
      <c r="Z121" s="253"/>
    </row>
    <row r="122" spans="1:26" hidden="1" outlineLevel="1">
      <c r="A122" s="9"/>
      <c r="B122" s="9"/>
      <c r="C122" s="716"/>
      <c r="D122" s="87">
        <v>2</v>
      </c>
      <c r="E122" s="260">
        <f ca="1">OFFSET('Actual RAB roll forward'!H$52,0,D122-1)-SUM('Actual RAB roll forward'!H183:OFFSET('Actual RAB roll forward'!H183,0,Input!$Y$7-1))</f>
        <v>2.3696142245309151</v>
      </c>
      <c r="F122" s="260">
        <f ca="1">IF(A9stdlife="N/A","n/a",IF(E122=0,0,A9stdlife+D122-Input!$Y$7))</f>
        <v>1</v>
      </c>
      <c r="G122" s="256"/>
      <c r="H122" s="716"/>
      <c r="I122" s="87">
        <v>2</v>
      </c>
      <c r="J122" s="260">
        <f ca="1">OFFSET('Tax value roll forward'!H$48,0,I122-1)-SUM('Tax value roll forward'!H179:OFFSET('Tax value roll forward'!H179,0,Input!$Y$7-1))</f>
        <v>0</v>
      </c>
      <c r="K122" s="260">
        <f ca="1">IF(A9taxstdlife="N/A","n/a",IF(J122=0,0,A9taxstdlife+I122-Input!$Y$7))</f>
        <v>0</v>
      </c>
      <c r="L122" s="111"/>
      <c r="M122" s="9"/>
      <c r="N122" s="9"/>
      <c r="O122" s="9"/>
      <c r="P122" s="9"/>
      <c r="Q122" s="9"/>
      <c r="R122" s="9"/>
      <c r="S122" s="253"/>
      <c r="T122" s="253"/>
      <c r="U122" s="253"/>
      <c r="V122" s="253"/>
      <c r="W122" s="253"/>
      <c r="X122" s="253"/>
      <c r="Y122" s="253"/>
      <c r="Z122" s="253"/>
    </row>
    <row r="123" spans="1:26" hidden="1" outlineLevel="1">
      <c r="A123" s="9"/>
      <c r="B123" s="9"/>
      <c r="C123" s="716"/>
      <c r="D123" s="87">
        <v>3</v>
      </c>
      <c r="E123" s="260">
        <f ca="1">OFFSET('Actual RAB roll forward'!H$52,0,D123-1)-SUM('Actual RAB roll forward'!H184:OFFSET('Actual RAB roll forward'!H184,0,Input!$Y$7-1))</f>
        <v>1.774282653067381</v>
      </c>
      <c r="F123" s="260">
        <f ca="1">IF(A9stdlife="N/A","n/a",IF(E123=0,0,A9stdlife+D123-Input!$Y$7))</f>
        <v>2</v>
      </c>
      <c r="G123" s="256"/>
      <c r="H123" s="716"/>
      <c r="I123" s="87">
        <v>3</v>
      </c>
      <c r="J123" s="260">
        <f ca="1">OFFSET('Tax value roll forward'!H$48,0,I123-1)-SUM('Tax value roll forward'!H180:OFFSET('Tax value roll forward'!H180,0,Input!$Y$7-1))</f>
        <v>0.65907589938804012</v>
      </c>
      <c r="K123" s="260">
        <f ca="1">IF(A9taxstdlife="N/A","n/a",IF(J123=0,0,A9taxstdlife+I123-Input!$Y$7))</f>
        <v>0.5</v>
      </c>
      <c r="L123" s="111"/>
      <c r="M123" s="9"/>
      <c r="N123" s="9"/>
      <c r="O123" s="9"/>
      <c r="P123" s="9"/>
      <c r="Q123" s="9"/>
      <c r="R123" s="9"/>
      <c r="S123" s="253"/>
      <c r="T123" s="253"/>
      <c r="U123" s="253"/>
      <c r="V123" s="253"/>
      <c r="W123" s="253"/>
      <c r="X123" s="253"/>
      <c r="Y123" s="253"/>
      <c r="Z123" s="253"/>
    </row>
    <row r="124" spans="1:26" hidden="1" outlineLevel="1">
      <c r="A124" s="9"/>
      <c r="B124" s="9"/>
      <c r="C124" s="716"/>
      <c r="D124" s="87">
        <v>4</v>
      </c>
      <c r="E124" s="260">
        <f ca="1">OFFSET('Actual RAB roll forward'!H$52,0,D124-1)-SUM('Actual RAB roll forward'!H185:OFFSET('Actual RAB roll forward'!H185,0,Input!$Y$7-1))</f>
        <v>5.0197223224835659</v>
      </c>
      <c r="F124" s="260">
        <f ca="1">IF(A9stdlife="N/A","n/a",IF(E124=0,0,A9stdlife+D124-Input!$Y$7))</f>
        <v>3</v>
      </c>
      <c r="G124" s="256"/>
      <c r="H124" s="716"/>
      <c r="I124" s="87">
        <v>4</v>
      </c>
      <c r="J124" s="260">
        <f ca="1">OFFSET('Tax value roll forward'!H$48,0,I124-1)-SUM('Tax value roll forward'!H181:OFFSET('Tax value roll forward'!H181,0,Input!$Y$7-1))</f>
        <v>3.8199267697635628</v>
      </c>
      <c r="K124" s="260">
        <f ca="1">IF(A9taxstdlife="N/A","n/a",IF(J124=0,0,A9taxstdlife+I124-Input!$Y$7))</f>
        <v>1.5</v>
      </c>
      <c r="L124" s="111"/>
      <c r="M124" s="9"/>
      <c r="N124" s="9"/>
      <c r="O124" s="9"/>
      <c r="P124" s="9"/>
      <c r="Q124" s="9"/>
      <c r="R124" s="9"/>
      <c r="S124" s="253"/>
      <c r="T124" s="253"/>
      <c r="U124" s="253"/>
      <c r="V124" s="253"/>
      <c r="W124" s="253"/>
      <c r="X124" s="253"/>
      <c r="Y124" s="253"/>
      <c r="Z124" s="253"/>
    </row>
    <row r="125" spans="1:26" hidden="1" outlineLevel="1">
      <c r="A125" s="9"/>
      <c r="B125" s="9"/>
      <c r="C125" s="716"/>
      <c r="D125" s="87">
        <v>5</v>
      </c>
      <c r="E125" s="260">
        <f ca="1">OFFSET('Actual RAB roll forward'!H$52,0,D125-1)-SUM('Actual RAB roll forward'!H186:OFFSET('Actual RAB roll forward'!H186,0,Input!$Y$7-1))</f>
        <v>6.0650303493639166</v>
      </c>
      <c r="F125" s="260">
        <f ca="1">IF(A9stdlife="N/A","n/a",IF(E125=0,0,A9stdlife+D125-Input!$Y$7))</f>
        <v>4</v>
      </c>
      <c r="G125" s="256"/>
      <c r="H125" s="716"/>
      <c r="I125" s="87">
        <v>5</v>
      </c>
      <c r="J125" s="260">
        <f ca="1">OFFSET('Tax value roll forward'!H$48,0,I125-1)-SUM('Tax value roll forward'!H182:OFFSET('Tax value roll forward'!H182,0,Input!$Y$7-1))</f>
        <v>5.97438636804615</v>
      </c>
      <c r="K125" s="260">
        <f ca="1">IF(A9taxstdlife="N/A","n/a",IF(J125=0,0,A9taxstdlife+I125-Input!$Y$7))</f>
        <v>2.5</v>
      </c>
      <c r="L125" s="111"/>
      <c r="M125" s="9"/>
      <c r="N125" s="9"/>
      <c r="O125" s="9"/>
      <c r="P125" s="9"/>
      <c r="Q125" s="9"/>
      <c r="R125" s="9"/>
      <c r="S125" s="253"/>
      <c r="T125" s="253"/>
      <c r="U125" s="253"/>
      <c r="V125" s="253"/>
      <c r="W125" s="253"/>
      <c r="X125" s="253"/>
      <c r="Y125" s="253"/>
      <c r="Z125" s="253"/>
    </row>
    <row r="126" spans="1:26" hidden="1" outlineLevel="1">
      <c r="A126" s="9"/>
      <c r="B126" s="9"/>
      <c r="C126" s="716"/>
      <c r="D126" s="87">
        <v>6</v>
      </c>
      <c r="E126" s="260">
        <f ca="1">OFFSET('Actual RAB roll forward'!H$52,0,D126-1)-SUM('Actual RAB roll forward'!H187:OFFSET('Actual RAB roll forward'!H187,0,Input!$Y$7-1))</f>
        <v>15.642705233185382</v>
      </c>
      <c r="F126" s="260">
        <f ca="1">IF(A9stdlife="N/A","n/a",IF(E126=0,0,A9stdlife+D126-Input!$Y$7))</f>
        <v>5</v>
      </c>
      <c r="G126" s="256"/>
      <c r="H126" s="716"/>
      <c r="I126" s="87">
        <v>6</v>
      </c>
      <c r="J126" s="260">
        <f ca="1">OFFSET('Tax value roll forward'!H$48,0,I126-1)-SUM('Tax value roll forward'!H183:OFFSET('Tax value roll forward'!H183,0,Input!$Y$7-1))</f>
        <v>17.612975226977394</v>
      </c>
      <c r="K126" s="260">
        <f ca="1">IF(A9taxstdlife="N/A","n/a",IF(J126=0,0,A9taxstdlife+I126-Input!$Y$7))</f>
        <v>3.5</v>
      </c>
      <c r="L126" s="111"/>
      <c r="M126" s="9"/>
      <c r="N126" s="9"/>
      <c r="O126" s="9"/>
      <c r="P126" s="9"/>
      <c r="Q126" s="9"/>
      <c r="R126" s="9"/>
      <c r="S126" s="253"/>
      <c r="T126" s="253"/>
      <c r="U126" s="253"/>
      <c r="V126" s="253"/>
      <c r="W126" s="253"/>
      <c r="X126" s="253"/>
      <c r="Y126" s="253"/>
      <c r="Z126" s="253"/>
    </row>
    <row r="127" spans="1:26" hidden="1" outlineLevel="1">
      <c r="A127" s="9"/>
      <c r="B127" s="9"/>
      <c r="C127" s="716"/>
      <c r="D127" s="87">
        <v>7</v>
      </c>
      <c r="E127" s="260">
        <f ca="1">OFFSET('Actual RAB roll forward'!H$52,0,D127-1)-SUM('Actual RAB roll forward'!H188:OFFSET('Actual RAB roll forward'!H188,0,Input!$Y$7-1))</f>
        <v>0</v>
      </c>
      <c r="F127" s="260">
        <f ca="1">IF(A9stdlife="N/A","n/a",IF(E127=0,0,A9stdlife+D127-Input!$Y$7))</f>
        <v>0</v>
      </c>
      <c r="G127" s="256"/>
      <c r="H127" s="716"/>
      <c r="I127" s="87">
        <v>7</v>
      </c>
      <c r="J127" s="260">
        <f ca="1">OFFSET('Tax value roll forward'!H$48,0,I127-1)-SUM('Tax value roll forward'!H184:OFFSET('Tax value roll forward'!H184,0,Input!$Y$7-1))</f>
        <v>0</v>
      </c>
      <c r="K127" s="260">
        <f ca="1">IF(A9taxstdlife="N/A","n/a",IF(J127=0,0,A9taxstdlife+I127-Input!$Y$7))</f>
        <v>0</v>
      </c>
      <c r="L127" s="111"/>
      <c r="M127" s="9"/>
      <c r="N127" s="9"/>
      <c r="O127" s="9"/>
      <c r="P127" s="9"/>
      <c r="Q127" s="9"/>
      <c r="R127" s="9"/>
      <c r="S127" s="253"/>
      <c r="T127" s="253"/>
      <c r="U127" s="253"/>
      <c r="V127" s="253"/>
      <c r="W127" s="253"/>
      <c r="X127" s="253"/>
      <c r="Y127" s="253"/>
      <c r="Z127" s="253"/>
    </row>
    <row r="128" spans="1:26" hidden="1" outlineLevel="1">
      <c r="A128" s="9"/>
      <c r="B128" s="9"/>
      <c r="C128" s="716"/>
      <c r="D128" s="87">
        <v>8</v>
      </c>
      <c r="E128" s="260">
        <f ca="1">OFFSET('Actual RAB roll forward'!H$52,0,D128-1)-SUM('Actual RAB roll forward'!H189:OFFSET('Actual RAB roll forward'!H189,0,Input!$Y$7-1))</f>
        <v>0</v>
      </c>
      <c r="F128" s="260">
        <f ca="1">IF(A9stdlife="N/A","n/a",IF(E128=0,0,A9stdlife+D128-Input!$Y$7))</f>
        <v>0</v>
      </c>
      <c r="G128" s="256"/>
      <c r="H128" s="716"/>
      <c r="I128" s="87">
        <v>8</v>
      </c>
      <c r="J128" s="260">
        <f ca="1">OFFSET('Tax value roll forward'!H$48,0,I128-1)-SUM('Tax value roll forward'!H185:OFFSET('Tax value roll forward'!H185,0,Input!$Y$7-1))</f>
        <v>0</v>
      </c>
      <c r="K128" s="260">
        <f ca="1">IF(A9taxstdlife="N/A","n/a",IF(J128=0,0,A9taxstdlife+I128-Input!$Y$7))</f>
        <v>0</v>
      </c>
      <c r="L128" s="111"/>
      <c r="M128" s="9"/>
      <c r="N128" s="9"/>
      <c r="O128" s="9"/>
      <c r="P128" s="9"/>
      <c r="Q128" s="9"/>
      <c r="R128" s="9"/>
      <c r="S128" s="253"/>
      <c r="T128" s="253"/>
      <c r="U128" s="253"/>
      <c r="V128" s="253"/>
      <c r="W128" s="253"/>
      <c r="X128" s="253"/>
      <c r="Y128" s="253"/>
      <c r="Z128" s="253"/>
    </row>
    <row r="129" spans="1:26" hidden="1" outlineLevel="1">
      <c r="A129" s="9"/>
      <c r="B129" s="9"/>
      <c r="C129" s="716"/>
      <c r="D129" s="87">
        <v>9</v>
      </c>
      <c r="E129" s="260">
        <f ca="1">OFFSET('Actual RAB roll forward'!H$52,0,D129-1)-SUM('Actual RAB roll forward'!H190:OFFSET('Actual RAB roll forward'!H190,0,Input!$Y$7-1))</f>
        <v>0</v>
      </c>
      <c r="F129" s="260">
        <f ca="1">IF(A9stdlife="N/A","n/a",IF(E129=0,0,A9stdlife+D129-Input!$Y$7))</f>
        <v>0</v>
      </c>
      <c r="G129" s="256"/>
      <c r="H129" s="716"/>
      <c r="I129" s="87">
        <v>9</v>
      </c>
      <c r="J129" s="260">
        <f ca="1">OFFSET('Tax value roll forward'!H$48,0,I129-1)-SUM('Tax value roll forward'!H186:OFFSET('Tax value roll forward'!H186,0,Input!$Y$7-1))</f>
        <v>0</v>
      </c>
      <c r="K129" s="260">
        <f ca="1">IF(A9taxstdlife="N/A","n/a",IF(J129=0,0,A9taxstdlife+I129-Input!$Y$7))</f>
        <v>0</v>
      </c>
      <c r="L129" s="111"/>
      <c r="M129" s="9"/>
      <c r="N129" s="9"/>
      <c r="O129" s="9"/>
      <c r="P129" s="9"/>
      <c r="Q129" s="9"/>
      <c r="R129" s="9"/>
      <c r="S129" s="253"/>
      <c r="T129" s="253"/>
      <c r="U129" s="253"/>
      <c r="V129" s="253"/>
      <c r="W129" s="253"/>
      <c r="X129" s="253"/>
      <c r="Y129" s="253"/>
      <c r="Z129" s="253"/>
    </row>
    <row r="130" spans="1:26" hidden="1" outlineLevel="1">
      <c r="A130" s="9"/>
      <c r="B130" s="9"/>
      <c r="C130" s="717"/>
      <c r="D130" s="88">
        <v>10</v>
      </c>
      <c r="E130" s="260">
        <f ca="1">OFFSET('Actual RAB roll forward'!H$52,0,D130-1)-SUM('Actual RAB roll forward'!H191:OFFSET('Actual RAB roll forward'!H191,0,Input!$Y$7-1))</f>
        <v>0</v>
      </c>
      <c r="F130" s="260">
        <f ca="1">IF(A9stdlife="N/A","n/a",IF(E130=0,0,A9stdlife+D130-Input!$Y$7))</f>
        <v>0</v>
      </c>
      <c r="G130" s="256"/>
      <c r="H130" s="717"/>
      <c r="I130" s="88">
        <v>10</v>
      </c>
      <c r="J130" s="260">
        <f ca="1">OFFSET('Tax value roll forward'!H$48,0,I130-1)-SUM('Tax value roll forward'!H187:OFFSET('Tax value roll forward'!H187,0,Input!$Y$7-1))</f>
        <v>0</v>
      </c>
      <c r="K130" s="260">
        <f ca="1">IF(A9taxstdlife="N/A","n/a",IF(J130=0,0,A9taxstdlife+I130-Input!$Y$7))</f>
        <v>0</v>
      </c>
      <c r="L130" s="111"/>
      <c r="M130" s="9"/>
      <c r="N130" s="9"/>
      <c r="O130" s="9"/>
      <c r="P130" s="9"/>
      <c r="Q130" s="9"/>
      <c r="R130" s="9"/>
      <c r="S130" s="253"/>
      <c r="T130" s="253"/>
      <c r="U130" s="253"/>
      <c r="V130" s="253"/>
      <c r="W130" s="253"/>
      <c r="X130" s="253"/>
      <c r="Y130" s="253"/>
      <c r="Z130" s="253"/>
    </row>
    <row r="131" spans="1:26" collapsed="1">
      <c r="A131" s="9"/>
      <c r="B131" s="9"/>
      <c r="C131" s="274" t="str">
        <f>Asset9</f>
        <v>IT</v>
      </c>
      <c r="D131" s="9"/>
      <c r="E131" s="260">
        <f ca="1">SUM(E120:E130)</f>
        <v>38.6424939616331</v>
      </c>
      <c r="F131" s="260">
        <f ca="1">IF(E131=0,0,SUMPRODUCT(E120:E130,F120:F130)/E131)</f>
        <v>3.4636800546845885</v>
      </c>
      <c r="G131" s="256"/>
      <c r="H131" s="43"/>
      <c r="I131" s="260"/>
      <c r="J131" s="260">
        <f ca="1">SUM(J120:J130)</f>
        <v>35.3671646937172</v>
      </c>
      <c r="K131" s="260">
        <f ca="1">IF(J131=0,0,SUMPRODUCT(J120:J130,K120:K130)/J131)</f>
        <v>2.6664885119560786</v>
      </c>
      <c r="L131" s="111"/>
      <c r="M131" s="9"/>
      <c r="N131" s="9"/>
      <c r="O131" s="9"/>
      <c r="P131" s="9"/>
      <c r="Q131" s="9"/>
      <c r="R131" s="9"/>
      <c r="S131" s="253"/>
      <c r="T131" s="253"/>
      <c r="U131" s="253"/>
      <c r="V131" s="253"/>
      <c r="W131" s="253"/>
      <c r="X131" s="253"/>
      <c r="Y131" s="253"/>
      <c r="Z131" s="253"/>
    </row>
    <row r="132" spans="1:26" hidden="1" outlineLevel="1">
      <c r="A132" s="9"/>
      <c r="B132" s="9"/>
      <c r="C132" s="274"/>
      <c r="D132" s="9"/>
      <c r="E132" s="260"/>
      <c r="F132" s="260"/>
      <c r="G132" s="256"/>
      <c r="H132" s="260"/>
      <c r="I132" s="260"/>
      <c r="J132" s="265"/>
      <c r="K132" s="260"/>
      <c r="L132" s="111"/>
      <c r="M132" s="9"/>
      <c r="N132" s="9"/>
      <c r="O132" s="9"/>
      <c r="P132" s="9"/>
      <c r="Q132" s="9"/>
      <c r="R132" s="9"/>
      <c r="S132" s="253"/>
      <c r="T132" s="253"/>
      <c r="U132" s="253"/>
      <c r="V132" s="253"/>
      <c r="W132" s="253"/>
      <c r="X132" s="253"/>
      <c r="Y132" s="253"/>
      <c r="Z132" s="253"/>
    </row>
    <row r="133" spans="1:26" hidden="1" outlineLevel="1">
      <c r="A133" s="9"/>
      <c r="B133" s="272" t="str">
        <f>Asset10</f>
        <v>Vehicles</v>
      </c>
      <c r="C133" s="9"/>
      <c r="D133" s="9"/>
      <c r="E133" s="35"/>
      <c r="F133" s="35"/>
      <c r="G133" s="256"/>
      <c r="H133" s="260"/>
      <c r="I133" s="260"/>
      <c r="J133" s="265"/>
      <c r="K133" s="260"/>
      <c r="L133" s="111"/>
      <c r="M133" s="9"/>
      <c r="N133" s="9"/>
      <c r="O133" s="9"/>
      <c r="P133" s="9"/>
      <c r="Q133" s="9"/>
      <c r="R133" s="9"/>
      <c r="S133" s="253"/>
      <c r="T133" s="253"/>
      <c r="U133" s="253"/>
      <c r="V133" s="253"/>
      <c r="W133" s="253"/>
      <c r="X133" s="253"/>
      <c r="Y133" s="253"/>
      <c r="Z133" s="253"/>
    </row>
    <row r="134" spans="1:26" ht="12.75" hidden="1" customHeight="1" outlineLevel="1">
      <c r="A134" s="9"/>
      <c r="B134" s="9"/>
      <c r="C134" s="718" t="s">
        <v>26</v>
      </c>
      <c r="D134" s="719"/>
      <c r="E134" s="260">
        <f ca="1">A10value-SUM('Actual RAB roll forward'!H193:OFFSET('Actual RAB roll forward'!H193,0,Input!$Y$7-1))</f>
        <v>0.21835245443172902</v>
      </c>
      <c r="F134" s="260">
        <f>IF(A10remlife="N/A","n/a",A10remlife-Input!$Y$7)</f>
        <v>0.32945833431932137</v>
      </c>
      <c r="G134" s="256"/>
      <c r="H134" s="298" t="s">
        <v>66</v>
      </c>
      <c r="I134" s="299"/>
      <c r="J134" s="260">
        <f ca="1">A10taxvalue-SUM('Tax value roll forward'!H189:OFFSET('Tax value roll forward'!H189,0,Input!$Y$7-1))</f>
        <v>0.38529635225527503</v>
      </c>
      <c r="K134" s="260">
        <f>IF(A10taxremlife="N/A","n/a",A10taxremlife-Input!$Y$7)</f>
        <v>0.65158004590697693</v>
      </c>
      <c r="L134" s="111"/>
      <c r="M134" s="9"/>
      <c r="N134" s="9"/>
      <c r="O134" s="9"/>
      <c r="P134" s="9"/>
      <c r="Q134" s="9"/>
      <c r="R134" s="9"/>
      <c r="S134" s="253"/>
      <c r="T134" s="253"/>
      <c r="U134" s="253"/>
      <c r="V134" s="253"/>
      <c r="W134" s="253"/>
      <c r="X134" s="253"/>
      <c r="Y134" s="253"/>
      <c r="Z134" s="253"/>
    </row>
    <row r="135" spans="1:26" hidden="1" outlineLevel="1">
      <c r="A135" s="9"/>
      <c r="B135" s="9"/>
      <c r="C135" s="715" t="s">
        <v>82</v>
      </c>
      <c r="D135" s="87">
        <v>1</v>
      </c>
      <c r="E135" s="260">
        <f ca="1">OFFSET('Actual RAB roll forward'!H$53,0,D135-1)-SUM('Actual RAB roll forward'!H195:OFFSET('Actual RAB roll forward'!H195,0,Input!$Y$7-1))</f>
        <v>-1.4513348336544891E-2</v>
      </c>
      <c r="F135" s="260">
        <f ca="1">IF(A10stdlife="N/A","n/a",IF(E135=0,0,A10stdlife+D135-Input!$Y$7))</f>
        <v>2</v>
      </c>
      <c r="G135" s="256"/>
      <c r="H135" s="715" t="s">
        <v>82</v>
      </c>
      <c r="I135" s="87">
        <v>1</v>
      </c>
      <c r="J135" s="260">
        <f ca="1">OFFSET('Tax value roll forward'!H$49,0,I135-1)-SUM('Tax value roll forward'!H191:OFFSET('Tax value roll forward'!H191,0,Input!$Y$7-1))</f>
        <v>-1.862046880633323E-2</v>
      </c>
      <c r="K135" s="260">
        <f ca="1">IF(A10taxstdlife="N/A","n/a",IF(J135=0,0,A10taxstdlife+I135-Input!$Y$7))</f>
        <v>3</v>
      </c>
      <c r="L135" s="111"/>
      <c r="M135" s="9"/>
      <c r="N135" s="9"/>
      <c r="O135" s="9"/>
      <c r="P135" s="9"/>
      <c r="Q135" s="9"/>
      <c r="R135" s="9"/>
      <c r="S135" s="253"/>
      <c r="T135" s="253"/>
      <c r="U135" s="253"/>
      <c r="V135" s="253"/>
      <c r="W135" s="253"/>
      <c r="X135" s="253"/>
      <c r="Y135" s="253"/>
      <c r="Z135" s="253"/>
    </row>
    <row r="136" spans="1:26" hidden="1" outlineLevel="1">
      <c r="A136" s="9"/>
      <c r="B136" s="9"/>
      <c r="C136" s="716"/>
      <c r="D136" s="87">
        <v>2</v>
      </c>
      <c r="E136" s="260">
        <f ca="1">OFFSET('Actual RAB roll forward'!H$53,0,D136-1)-SUM('Actual RAB roll forward'!H196:OFFSET('Actual RAB roll forward'!H196,0,Input!$Y$7-1))</f>
        <v>0.20634015032772796</v>
      </c>
      <c r="F136" s="260">
        <f ca="1">IF(A10stdlife="N/A","n/a",IF(E136=0,0,A10stdlife+D136-Input!$Y$7))</f>
        <v>3</v>
      </c>
      <c r="G136" s="256"/>
      <c r="H136" s="716"/>
      <c r="I136" s="87">
        <v>2</v>
      </c>
      <c r="J136" s="260">
        <f ca="1">OFFSET('Tax value roll forward'!H$49,0,I136-1)-SUM('Tax value roll forward'!H192:OFFSET('Tax value roll forward'!H192,0,Input!$Y$7-1))</f>
        <v>0.24586603589492034</v>
      </c>
      <c r="K136" s="260">
        <f ca="1">IF(A10taxstdlife="N/A","n/a",IF(J136=0,0,A10taxstdlife+I136-Input!$Y$7))</f>
        <v>4</v>
      </c>
      <c r="L136" s="111"/>
      <c r="M136" s="9"/>
      <c r="N136" s="9"/>
      <c r="O136" s="9"/>
      <c r="P136" s="9"/>
      <c r="Q136" s="9"/>
      <c r="R136" s="9"/>
      <c r="S136" s="253"/>
      <c r="T136" s="253"/>
      <c r="U136" s="253"/>
      <c r="V136" s="253"/>
      <c r="W136" s="253"/>
      <c r="X136" s="253"/>
      <c r="Y136" s="253"/>
      <c r="Z136" s="253"/>
    </row>
    <row r="137" spans="1:26" hidden="1" outlineLevel="1">
      <c r="A137" s="9"/>
      <c r="B137" s="9"/>
      <c r="C137" s="716"/>
      <c r="D137" s="87">
        <v>3</v>
      </c>
      <c r="E137" s="260">
        <f ca="1">OFFSET('Actual RAB roll forward'!H$53,0,D137-1)-SUM('Actual RAB roll forward'!H197:OFFSET('Actual RAB roll forward'!H197,0,Input!$Y$7-1))</f>
        <v>-8.3224903136459485E-2</v>
      </c>
      <c r="F137" s="260">
        <f ca="1">IF(A10stdlife="N/A","n/a",IF(E137=0,0,A10stdlife+D137-Input!$Y$7))</f>
        <v>4</v>
      </c>
      <c r="G137" s="256"/>
      <c r="H137" s="716"/>
      <c r="I137" s="87">
        <v>3</v>
      </c>
      <c r="J137" s="260">
        <f ca="1">OFFSET('Tax value roll forward'!H$49,0,I137-1)-SUM('Tax value roll forward'!H193:OFFSET('Tax value roll forward'!H193,0,Input!$Y$7-1))</f>
        <v>-9.4676461983612972E-2</v>
      </c>
      <c r="K137" s="260">
        <f ca="1">IF(A10taxstdlife="N/A","n/a",IF(J137=0,0,A10taxstdlife+I137-Input!$Y$7))</f>
        <v>5</v>
      </c>
      <c r="L137" s="111"/>
      <c r="M137" s="9"/>
      <c r="N137" s="9"/>
      <c r="O137" s="9"/>
      <c r="P137" s="9"/>
      <c r="Q137" s="9"/>
      <c r="R137" s="9"/>
      <c r="S137" s="253"/>
      <c r="T137" s="253"/>
      <c r="U137" s="253"/>
      <c r="V137" s="253"/>
      <c r="W137" s="253"/>
      <c r="X137" s="253"/>
      <c r="Y137" s="253"/>
      <c r="Z137" s="253"/>
    </row>
    <row r="138" spans="1:26" hidden="1" outlineLevel="1">
      <c r="A138" s="9"/>
      <c r="B138" s="9"/>
      <c r="C138" s="716"/>
      <c r="D138" s="87">
        <v>4</v>
      </c>
      <c r="E138" s="260">
        <f ca="1">OFFSET('Actual RAB roll forward'!H$53,0,D138-1)-SUM('Actual RAB roll forward'!H198:OFFSET('Actual RAB roll forward'!H198,0,Input!$Y$7-1))</f>
        <v>0.11886186170088398</v>
      </c>
      <c r="F138" s="260">
        <f ca="1">IF(A10stdlife="N/A","n/a",IF(E138=0,0,A10stdlife+D138-Input!$Y$7))</f>
        <v>5</v>
      </c>
      <c r="G138" s="256"/>
      <c r="H138" s="716"/>
      <c r="I138" s="87">
        <v>4</v>
      </c>
      <c r="J138" s="260">
        <f ca="1">OFFSET('Tax value roll forward'!H$49,0,I138-1)-SUM('Tax value roll forward'!H194:OFFSET('Tax value roll forward'!H194,0,Input!$Y$7-1))</f>
        <v>0.1329643474322762</v>
      </c>
      <c r="K138" s="260">
        <f ca="1">IF(A10taxstdlife="N/A","n/a",IF(J138=0,0,A10taxstdlife+I138-Input!$Y$7))</f>
        <v>6</v>
      </c>
      <c r="L138" s="111"/>
      <c r="M138" s="9"/>
      <c r="N138" s="9"/>
      <c r="O138" s="9"/>
      <c r="P138" s="9"/>
      <c r="Q138" s="9"/>
      <c r="R138" s="9"/>
      <c r="S138" s="253"/>
      <c r="T138" s="253"/>
      <c r="U138" s="253"/>
      <c r="V138" s="253"/>
      <c r="W138" s="253"/>
      <c r="X138" s="253"/>
      <c r="Y138" s="253"/>
      <c r="Z138" s="253"/>
    </row>
    <row r="139" spans="1:26" hidden="1" outlineLevel="1">
      <c r="A139" s="9"/>
      <c r="B139" s="9"/>
      <c r="C139" s="716"/>
      <c r="D139" s="87">
        <v>5</v>
      </c>
      <c r="E139" s="260">
        <f ca="1">OFFSET('Actual RAB roll forward'!H$53,0,D139-1)-SUM('Actual RAB roll forward'!H199:OFFSET('Actual RAB roll forward'!H199,0,Input!$Y$7-1))</f>
        <v>0.72455216740766815</v>
      </c>
      <c r="F139" s="260">
        <f ca="1">IF(A10stdlife="N/A","n/a",IF(E139=0,0,A10stdlife+D139-Input!$Y$7))</f>
        <v>6</v>
      </c>
      <c r="G139" s="256"/>
      <c r="H139" s="716"/>
      <c r="I139" s="87">
        <v>5</v>
      </c>
      <c r="J139" s="260">
        <f ca="1">OFFSET('Tax value roll forward'!H$49,0,I139-1)-SUM('Tax value roll forward'!H195:OFFSET('Tax value roll forward'!H195,0,Input!$Y$7-1))</f>
        <v>0.81602385011256096</v>
      </c>
      <c r="K139" s="260">
        <f ca="1">IF(A10taxstdlife="N/A","n/a",IF(J139=0,0,A10taxstdlife+I139-Input!$Y$7))</f>
        <v>7</v>
      </c>
      <c r="L139" s="111"/>
      <c r="M139" s="9"/>
      <c r="N139" s="9"/>
      <c r="O139" s="9"/>
      <c r="P139" s="9"/>
      <c r="Q139" s="9"/>
      <c r="R139" s="9"/>
      <c r="S139" s="253"/>
      <c r="T139" s="253"/>
      <c r="U139" s="253"/>
      <c r="V139" s="253"/>
      <c r="W139" s="253"/>
      <c r="X139" s="253"/>
      <c r="Y139" s="253"/>
      <c r="Z139" s="253"/>
    </row>
    <row r="140" spans="1:26" hidden="1" outlineLevel="1">
      <c r="A140" s="9"/>
      <c r="B140" s="9"/>
      <c r="C140" s="716"/>
      <c r="D140" s="87">
        <v>6</v>
      </c>
      <c r="E140" s="260">
        <f ca="1">OFFSET('Actual RAB roll forward'!H$53,0,D140-1)-SUM('Actual RAB roll forward'!H200:OFFSET('Actual RAB roll forward'!H200,0,Input!$Y$7-1))</f>
        <v>1.3872322905720538</v>
      </c>
      <c r="F140" s="260">
        <f ca="1">IF(A10stdlife="N/A","n/a",IF(E140=0,0,A10stdlife+D140-Input!$Y$7))</f>
        <v>7</v>
      </c>
      <c r="G140" s="256"/>
      <c r="H140" s="716"/>
      <c r="I140" s="87">
        <v>6</v>
      </c>
      <c r="J140" s="260">
        <f ca="1">OFFSET('Tax value roll forward'!H$49,0,I140-1)-SUM('Tax value roll forward'!H196:OFFSET('Tax value roll forward'!H196,0,Input!$Y$7-1))</f>
        <v>1.5619605179335885</v>
      </c>
      <c r="K140" s="260">
        <f ca="1">IF(A10taxstdlife="N/A","n/a",IF(J140=0,0,A10taxstdlife+I140-Input!$Y$7))</f>
        <v>8</v>
      </c>
      <c r="L140" s="111"/>
      <c r="M140" s="9"/>
      <c r="N140" s="9"/>
      <c r="O140" s="9"/>
      <c r="P140" s="9"/>
      <c r="Q140" s="9"/>
      <c r="R140" s="9"/>
      <c r="S140" s="253"/>
      <c r="T140" s="253"/>
      <c r="U140" s="253"/>
      <c r="V140" s="253"/>
      <c r="W140" s="253"/>
      <c r="X140" s="253"/>
      <c r="Y140" s="253"/>
      <c r="Z140" s="253"/>
    </row>
    <row r="141" spans="1:26" hidden="1" outlineLevel="1">
      <c r="A141" s="9"/>
      <c r="B141" s="9"/>
      <c r="C141" s="716"/>
      <c r="D141" s="87">
        <v>7</v>
      </c>
      <c r="E141" s="260">
        <f ca="1">OFFSET('Actual RAB roll forward'!H$53,0,D141-1)-SUM('Actual RAB roll forward'!H201:OFFSET('Actual RAB roll forward'!H201,0,Input!$Y$7-1))</f>
        <v>0</v>
      </c>
      <c r="F141" s="260">
        <f ca="1">IF(A10stdlife="N/A","n/a",IF(E141=0,0,A10stdlife+D141-Input!$Y$7))</f>
        <v>0</v>
      </c>
      <c r="G141" s="256"/>
      <c r="H141" s="716"/>
      <c r="I141" s="87">
        <v>7</v>
      </c>
      <c r="J141" s="260">
        <f ca="1">OFFSET('Tax value roll forward'!H$49,0,I141-1)-SUM('Tax value roll forward'!H197:OFFSET('Tax value roll forward'!H197,0,Input!$Y$7-1))</f>
        <v>0</v>
      </c>
      <c r="K141" s="260">
        <f ca="1">IF(A10taxstdlife="N/A","n/a",IF(J141=0,0,A10taxstdlife+I141-Input!$Y$7))</f>
        <v>0</v>
      </c>
      <c r="L141" s="111"/>
      <c r="M141" s="9"/>
      <c r="N141" s="9"/>
      <c r="O141" s="9"/>
      <c r="P141" s="9"/>
      <c r="Q141" s="9"/>
      <c r="R141" s="9"/>
      <c r="S141" s="253"/>
      <c r="T141" s="253"/>
      <c r="U141" s="253"/>
      <c r="V141" s="253"/>
      <c r="W141" s="253"/>
      <c r="X141" s="253"/>
      <c r="Y141" s="253"/>
      <c r="Z141" s="253"/>
    </row>
    <row r="142" spans="1:26" hidden="1" outlineLevel="1">
      <c r="A142" s="9"/>
      <c r="B142" s="9"/>
      <c r="C142" s="716"/>
      <c r="D142" s="87">
        <v>8</v>
      </c>
      <c r="E142" s="260">
        <f ca="1">OFFSET('Actual RAB roll forward'!H$53,0,D142-1)-SUM('Actual RAB roll forward'!H202:OFFSET('Actual RAB roll forward'!H202,0,Input!$Y$7-1))</f>
        <v>0</v>
      </c>
      <c r="F142" s="260">
        <f ca="1">IF(A10stdlife="N/A","n/a",IF(E142=0,0,A10stdlife+D142-Input!$Y$7))</f>
        <v>0</v>
      </c>
      <c r="G142" s="256"/>
      <c r="H142" s="716"/>
      <c r="I142" s="87">
        <v>8</v>
      </c>
      <c r="J142" s="260">
        <f ca="1">OFFSET('Tax value roll forward'!H$49,0,I142-1)-SUM('Tax value roll forward'!H198:OFFSET('Tax value roll forward'!H198,0,Input!$Y$7-1))</f>
        <v>0</v>
      </c>
      <c r="K142" s="260">
        <f ca="1">IF(A10taxstdlife="N/A","n/a",IF(J142=0,0,A10taxstdlife+I142-Input!$Y$7))</f>
        <v>0</v>
      </c>
      <c r="L142" s="111"/>
      <c r="M142" s="9"/>
      <c r="N142" s="9"/>
      <c r="O142" s="9"/>
      <c r="P142" s="9"/>
      <c r="Q142" s="9"/>
      <c r="R142" s="9"/>
      <c r="S142" s="253"/>
      <c r="T142" s="253"/>
      <c r="U142" s="253"/>
      <c r="V142" s="253"/>
      <c r="W142" s="253"/>
      <c r="X142" s="253"/>
      <c r="Y142" s="253"/>
      <c r="Z142" s="253"/>
    </row>
    <row r="143" spans="1:26" hidden="1" outlineLevel="1">
      <c r="A143" s="9"/>
      <c r="B143" s="9"/>
      <c r="C143" s="716"/>
      <c r="D143" s="87">
        <v>9</v>
      </c>
      <c r="E143" s="260">
        <f ca="1">OFFSET('Actual RAB roll forward'!H$53,0,D143-1)-SUM('Actual RAB roll forward'!H203:OFFSET('Actual RAB roll forward'!H203,0,Input!$Y$7-1))</f>
        <v>0</v>
      </c>
      <c r="F143" s="260">
        <f ca="1">IF(A10stdlife="N/A","n/a",IF(E143=0,0,A10stdlife+D143-Input!$Y$7))</f>
        <v>0</v>
      </c>
      <c r="G143" s="256"/>
      <c r="H143" s="716"/>
      <c r="I143" s="87">
        <v>9</v>
      </c>
      <c r="J143" s="260">
        <f ca="1">OFFSET('Tax value roll forward'!H$49,0,I143-1)-SUM('Tax value roll forward'!H199:OFFSET('Tax value roll forward'!H199,0,Input!$Y$7-1))</f>
        <v>0</v>
      </c>
      <c r="K143" s="260">
        <f ca="1">IF(A10taxstdlife="N/A","n/a",IF(J143=0,0,A10taxstdlife+I143-Input!$Y$7))</f>
        <v>0</v>
      </c>
      <c r="L143" s="111"/>
      <c r="M143" s="9"/>
      <c r="N143" s="9"/>
      <c r="O143" s="9"/>
      <c r="P143" s="9"/>
      <c r="Q143" s="9"/>
      <c r="R143" s="9"/>
      <c r="S143" s="253"/>
      <c r="T143" s="253"/>
      <c r="U143" s="253"/>
      <c r="V143" s="253"/>
      <c r="W143" s="253"/>
      <c r="X143" s="253"/>
      <c r="Y143" s="253"/>
      <c r="Z143" s="253"/>
    </row>
    <row r="144" spans="1:26" hidden="1" outlineLevel="1">
      <c r="A144" s="9"/>
      <c r="B144" s="9"/>
      <c r="C144" s="717"/>
      <c r="D144" s="88">
        <v>10</v>
      </c>
      <c r="E144" s="260">
        <f ca="1">OFFSET('Actual RAB roll forward'!H$53,0,D144-1)-SUM('Actual RAB roll forward'!H204:OFFSET('Actual RAB roll forward'!H204,0,Input!$Y$7-1))</f>
        <v>0</v>
      </c>
      <c r="F144" s="260">
        <f ca="1">IF(A10stdlife="N/A","n/a",IF(E144=0,0,A10stdlife+D144-Input!$Y$7))</f>
        <v>0</v>
      </c>
      <c r="G144" s="256"/>
      <c r="H144" s="717"/>
      <c r="I144" s="88">
        <v>10</v>
      </c>
      <c r="J144" s="260">
        <f ca="1">OFFSET('Tax value roll forward'!H$49,0,I144-1)-SUM('Tax value roll forward'!H200:OFFSET('Tax value roll forward'!H200,0,Input!$Y$7-1))</f>
        <v>0</v>
      </c>
      <c r="K144" s="260">
        <f ca="1">IF(A10taxstdlife="N/A","n/a",IF(J144=0,0,A10taxstdlife+I144-Input!$Y$7))</f>
        <v>0</v>
      </c>
      <c r="L144" s="111"/>
      <c r="M144" s="9"/>
      <c r="N144" s="9"/>
      <c r="O144" s="9"/>
      <c r="P144" s="9"/>
      <c r="Q144" s="9"/>
      <c r="R144" s="9"/>
      <c r="S144" s="253"/>
      <c r="T144" s="253"/>
      <c r="U144" s="253"/>
      <c r="V144" s="253"/>
      <c r="W144" s="253"/>
      <c r="X144" s="253"/>
      <c r="Y144" s="253"/>
      <c r="Z144" s="253"/>
    </row>
    <row r="145" spans="1:26" collapsed="1">
      <c r="A145" s="9"/>
      <c r="B145" s="9"/>
      <c r="C145" s="274" t="str">
        <f>Asset10</f>
        <v>Vehicles</v>
      </c>
      <c r="D145" s="9"/>
      <c r="E145" s="260">
        <f ca="1">SUM(E134:E144)</f>
        <v>2.5576006729670588</v>
      </c>
      <c r="F145" s="260">
        <f ca="1">IF(E145=0,0,SUMPRODUCT(E134:E144,F134:F144)/E145)</f>
        <v>5.8575526207032818</v>
      </c>
      <c r="G145" s="256"/>
      <c r="H145" s="43"/>
      <c r="I145" s="260"/>
      <c r="J145" s="260">
        <f ca="1">SUM(J134:J144)</f>
        <v>3.0288141728386746</v>
      </c>
      <c r="K145" s="260">
        <f ca="1">IF(J145=0,0,SUMPRODUCT(J134:J144,K134:K144)/J145)</f>
        <v>6.5077974072307221</v>
      </c>
      <c r="L145" s="111"/>
      <c r="M145" s="9"/>
      <c r="N145" s="9"/>
      <c r="O145" s="9"/>
      <c r="P145" s="9"/>
      <c r="Q145" s="9"/>
      <c r="R145" s="9"/>
      <c r="S145" s="253"/>
      <c r="T145" s="253"/>
      <c r="U145" s="253"/>
      <c r="V145" s="253"/>
      <c r="W145" s="253"/>
      <c r="X145" s="253"/>
      <c r="Y145" s="253"/>
      <c r="Z145" s="253"/>
    </row>
    <row r="146" spans="1:26" hidden="1" outlineLevel="1">
      <c r="A146" s="9"/>
      <c r="B146" s="9"/>
      <c r="C146" s="274"/>
      <c r="D146" s="9"/>
      <c r="E146" s="260"/>
      <c r="F146" s="260"/>
      <c r="G146" s="256"/>
      <c r="H146" s="260"/>
      <c r="I146" s="260"/>
      <c r="J146" s="265"/>
      <c r="K146" s="260"/>
      <c r="L146" s="111"/>
      <c r="M146" s="9"/>
      <c r="N146" s="9"/>
      <c r="O146" s="9"/>
      <c r="P146" s="9"/>
      <c r="Q146" s="9"/>
      <c r="R146" s="9"/>
      <c r="S146" s="253"/>
      <c r="T146" s="253"/>
      <c r="U146" s="253"/>
      <c r="V146" s="253"/>
      <c r="W146" s="253"/>
      <c r="X146" s="253"/>
      <c r="Y146" s="253"/>
      <c r="Z146" s="253"/>
    </row>
    <row r="147" spans="1:26" hidden="1" outlineLevel="1">
      <c r="A147" s="9"/>
      <c r="B147" s="272" t="str">
        <f>Asset11</f>
        <v>other</v>
      </c>
      <c r="C147" s="9"/>
      <c r="D147" s="9"/>
      <c r="E147" s="35"/>
      <c r="F147" s="35"/>
      <c r="G147" s="256"/>
      <c r="H147" s="260"/>
      <c r="I147" s="260"/>
      <c r="J147" s="265"/>
      <c r="K147" s="260"/>
      <c r="L147" s="111"/>
      <c r="M147" s="9"/>
      <c r="N147" s="9"/>
      <c r="O147" s="9"/>
      <c r="P147" s="9"/>
      <c r="Q147" s="9"/>
      <c r="R147" s="9"/>
      <c r="S147" s="253"/>
      <c r="T147" s="253"/>
      <c r="U147" s="253"/>
      <c r="V147" s="253"/>
      <c r="W147" s="253"/>
      <c r="X147" s="253"/>
      <c r="Y147" s="253"/>
      <c r="Z147" s="253"/>
    </row>
    <row r="148" spans="1:26" ht="12.75" hidden="1" customHeight="1" outlineLevel="1">
      <c r="A148" s="9"/>
      <c r="B148" s="9"/>
      <c r="C148" s="718" t="s">
        <v>26</v>
      </c>
      <c r="D148" s="719"/>
      <c r="E148" s="260">
        <f ca="1">A11value-SUM('Actual RAB roll forward'!H206:OFFSET('Actual RAB roll forward'!H206,0,Input!$Y$7-1))</f>
        <v>2.1974472957898801</v>
      </c>
      <c r="F148" s="260">
        <f>IF(A11remlife="N/A","n/a",A11remlife-Input!$Y$7)</f>
        <v>0.99504321456326572</v>
      </c>
      <c r="G148" s="256"/>
      <c r="H148" s="298" t="s">
        <v>66</v>
      </c>
      <c r="I148" s="299"/>
      <c r="J148" s="260">
        <f ca="1">A11taxvalue-SUM('Tax value roll forward'!H202:OFFSET('Tax value roll forward'!H202,0,Input!$Y$7-1))</f>
        <v>1.6007645484158575</v>
      </c>
      <c r="K148" s="260">
        <f>IF(A11taxremlife="N/A","n/a",A11taxremlife-Input!$Y$7)</f>
        <v>1.2078319199699479</v>
      </c>
      <c r="L148" s="111"/>
      <c r="M148" s="9"/>
      <c r="N148" s="9"/>
      <c r="O148" s="9"/>
      <c r="P148" s="9"/>
      <c r="Q148" s="9"/>
      <c r="R148" s="9"/>
      <c r="S148" s="253"/>
      <c r="T148" s="253"/>
      <c r="U148" s="253"/>
      <c r="V148" s="253"/>
      <c r="W148" s="253"/>
      <c r="X148" s="253"/>
      <c r="Y148" s="253"/>
      <c r="Z148" s="253"/>
    </row>
    <row r="149" spans="1:26" hidden="1" outlineLevel="1">
      <c r="A149" s="9"/>
      <c r="B149" s="9"/>
      <c r="C149" s="715" t="s">
        <v>82</v>
      </c>
      <c r="D149" s="87">
        <v>1</v>
      </c>
      <c r="E149" s="260">
        <f ca="1">OFFSET('Actual RAB roll forward'!H$54,0,D149-1)-SUM('Actual RAB roll forward'!H208:OFFSET('Actual RAB roll forward'!H208,0,Input!$Y$7-1))</f>
        <v>0.20641907733547152</v>
      </c>
      <c r="F149" s="260">
        <f ca="1">IF(A11stdlife="N/A","n/a",IF(E149=0,0,A11stdlife+D149-Input!$Y$7))</f>
        <v>5</v>
      </c>
      <c r="G149" s="256"/>
      <c r="H149" s="715" t="s">
        <v>82</v>
      </c>
      <c r="I149" s="87">
        <v>1</v>
      </c>
      <c r="J149" s="260">
        <f ca="1">OFFSET('Tax value roll forward'!H$50,0,I149-1)-SUM('Tax value roll forward'!H204:OFFSET('Tax value roll forward'!H204,0,Input!$Y$7-1))</f>
        <v>0.20177786034280892</v>
      </c>
      <c r="K149" s="260">
        <f ca="1">IF(A11taxstdlife="N/A","n/a",IF(J149=0,0,A11taxstdlife+I149-Input!$Y$7))</f>
        <v>5</v>
      </c>
      <c r="L149" s="111"/>
      <c r="M149" s="9"/>
      <c r="N149" s="9"/>
      <c r="O149" s="9"/>
      <c r="P149" s="9"/>
      <c r="Q149" s="9"/>
      <c r="R149" s="9"/>
      <c r="S149" s="253"/>
      <c r="T149" s="253"/>
      <c r="U149" s="253"/>
      <c r="V149" s="253"/>
      <c r="W149" s="253"/>
      <c r="X149" s="253"/>
      <c r="Y149" s="253"/>
      <c r="Z149" s="253"/>
    </row>
    <row r="150" spans="1:26" hidden="1" outlineLevel="1">
      <c r="A150" s="9"/>
      <c r="B150" s="9"/>
      <c r="C150" s="716"/>
      <c r="D150" s="87">
        <v>2</v>
      </c>
      <c r="E150" s="260">
        <f ca="1">OFFSET('Actual RAB roll forward'!H$54,0,D150-1)-SUM('Actual RAB roll forward'!H209:OFFSET('Actual RAB roll forward'!H209,0,Input!$Y$7-1))</f>
        <v>1.0997721684408694</v>
      </c>
      <c r="F150" s="260">
        <f ca="1">IF(A11stdlife="N/A","n/a",IF(E150=0,0,A11stdlife+D150-Input!$Y$7))</f>
        <v>6</v>
      </c>
      <c r="G150" s="256"/>
      <c r="H150" s="716"/>
      <c r="I150" s="87">
        <v>2</v>
      </c>
      <c r="J150" s="260">
        <f ca="1">OFFSET('Tax value roll forward'!H$50,0,I150-1)-SUM('Tax value roll forward'!H205:OFFSET('Tax value roll forward'!H205,0,Input!$Y$7-1))</f>
        <v>1.1232352695820078</v>
      </c>
      <c r="K150" s="260">
        <f ca="1">IF(A11taxstdlife="N/A","n/a",IF(J150=0,0,A11taxstdlife+I150-Input!$Y$7))</f>
        <v>6</v>
      </c>
      <c r="L150" s="111"/>
      <c r="M150" s="9"/>
      <c r="N150" s="9"/>
      <c r="O150" s="9"/>
      <c r="P150" s="9"/>
      <c r="Q150" s="9"/>
      <c r="R150" s="9"/>
      <c r="S150" s="253"/>
      <c r="T150" s="253"/>
      <c r="U150" s="253"/>
      <c r="V150" s="253"/>
      <c r="W150" s="253"/>
      <c r="X150" s="253"/>
      <c r="Y150" s="253"/>
      <c r="Z150" s="253"/>
    </row>
    <row r="151" spans="1:26" hidden="1" outlineLevel="1">
      <c r="A151" s="9"/>
      <c r="B151" s="9"/>
      <c r="C151" s="716"/>
      <c r="D151" s="87">
        <v>3</v>
      </c>
      <c r="E151" s="260">
        <f ca="1">OFFSET('Actual RAB roll forward'!H$54,0,D151-1)-SUM('Actual RAB roll forward'!H210:OFFSET('Actual RAB roll forward'!H210,0,Input!$Y$7-1))</f>
        <v>2.9805110010881615</v>
      </c>
      <c r="F151" s="260">
        <f ca="1">IF(A11stdlife="N/A","n/a",IF(E151=0,0,A11stdlife+D151-Input!$Y$7))</f>
        <v>7</v>
      </c>
      <c r="G151" s="256"/>
      <c r="H151" s="716"/>
      <c r="I151" s="87">
        <v>3</v>
      </c>
      <c r="J151" s="260">
        <f ca="1">OFFSET('Tax value roll forward'!H$50,0,I151-1)-SUM('Tax value roll forward'!H206:OFFSET('Tax value roll forward'!H206,0,Input!$Y$7-1))</f>
        <v>3.0999977950468542</v>
      </c>
      <c r="K151" s="260">
        <f ca="1">IF(A11taxstdlife="N/A","n/a",IF(J151=0,0,A11taxstdlife+I151-Input!$Y$7))</f>
        <v>7</v>
      </c>
      <c r="L151" s="111"/>
      <c r="M151" s="9"/>
      <c r="N151" s="9"/>
      <c r="O151" s="9"/>
      <c r="P151" s="9"/>
      <c r="Q151" s="9"/>
      <c r="R151" s="9"/>
      <c r="S151" s="253"/>
      <c r="T151" s="253"/>
      <c r="U151" s="253"/>
      <c r="V151" s="253"/>
      <c r="W151" s="253"/>
      <c r="X151" s="253"/>
      <c r="Y151" s="253"/>
      <c r="Z151" s="253"/>
    </row>
    <row r="152" spans="1:26" hidden="1" outlineLevel="1">
      <c r="A152" s="9"/>
      <c r="B152" s="9"/>
      <c r="C152" s="716"/>
      <c r="D152" s="87">
        <v>4</v>
      </c>
      <c r="E152" s="260">
        <f ca="1">OFFSET('Actual RAB roll forward'!H$54,0,D152-1)-SUM('Actual RAB roll forward'!H211:OFFSET('Actual RAB roll forward'!H211,0,Input!$Y$7-1))</f>
        <v>1.6403514747574939</v>
      </c>
      <c r="F152" s="260">
        <f ca="1">IF(A11stdlife="N/A","n/a",IF(E152=0,0,A11stdlife+D152-Input!$Y$7))</f>
        <v>8</v>
      </c>
      <c r="G152" s="256"/>
      <c r="H152" s="716"/>
      <c r="I152" s="87">
        <v>4</v>
      </c>
      <c r="J152" s="260">
        <f ca="1">OFFSET('Tax value roll forward'!H$50,0,I152-1)-SUM('Tax value roll forward'!H207:OFFSET('Tax value roll forward'!H207,0,Input!$Y$7-1))</f>
        <v>1.7475929843876188</v>
      </c>
      <c r="K152" s="260">
        <f ca="1">IF(A11taxstdlife="N/A","n/a",IF(J152=0,0,A11taxstdlife+I152-Input!$Y$7))</f>
        <v>8</v>
      </c>
      <c r="L152" s="111"/>
      <c r="M152" s="9"/>
      <c r="N152" s="9"/>
      <c r="O152" s="9"/>
      <c r="P152" s="9"/>
      <c r="Q152" s="9"/>
      <c r="R152" s="9"/>
      <c r="S152" s="253"/>
      <c r="T152" s="253"/>
      <c r="U152" s="253"/>
      <c r="V152" s="253"/>
      <c r="W152" s="253"/>
      <c r="X152" s="253"/>
      <c r="Y152" s="253"/>
      <c r="Z152" s="253"/>
    </row>
    <row r="153" spans="1:26" hidden="1" outlineLevel="1">
      <c r="A153" s="9"/>
      <c r="B153" s="9"/>
      <c r="C153" s="716"/>
      <c r="D153" s="87">
        <v>5</v>
      </c>
      <c r="E153" s="260">
        <f ca="1">OFFSET('Actual RAB roll forward'!H$54,0,D153-1)-SUM('Actual RAB roll forward'!H212:OFFSET('Actual RAB roll forward'!H212,0,Input!$Y$7-1))</f>
        <v>3.657142480871717</v>
      </c>
      <c r="F153" s="260">
        <f ca="1">IF(A11stdlife="N/A","n/a",IF(E153=0,0,A11stdlife+D153-Input!$Y$7))</f>
        <v>9</v>
      </c>
      <c r="G153" s="256"/>
      <c r="H153" s="716"/>
      <c r="I153" s="87">
        <v>5</v>
      </c>
      <c r="J153" s="260">
        <f ca="1">OFFSET('Tax value roll forward'!H$50,0,I153-1)-SUM('Tax value roll forward'!H208:OFFSET('Tax value roll forward'!H208,0,Input!$Y$7-1))</f>
        <v>4.034783444791108</v>
      </c>
      <c r="K153" s="260">
        <f ca="1">IF(A11taxstdlife="N/A","n/a",IF(J153=0,0,A11taxstdlife+I153-Input!$Y$7))</f>
        <v>9</v>
      </c>
      <c r="L153" s="111"/>
      <c r="M153" s="9"/>
      <c r="N153" s="9"/>
      <c r="O153" s="9"/>
      <c r="P153" s="9"/>
      <c r="Q153" s="9"/>
      <c r="R153" s="9"/>
      <c r="S153" s="253"/>
      <c r="T153" s="253"/>
      <c r="U153" s="253"/>
      <c r="V153" s="253"/>
      <c r="W153" s="253"/>
      <c r="X153" s="253"/>
      <c r="Y153" s="253"/>
      <c r="Z153" s="253"/>
    </row>
    <row r="154" spans="1:26" hidden="1" outlineLevel="1">
      <c r="A154" s="9"/>
      <c r="B154" s="9"/>
      <c r="C154" s="716"/>
      <c r="D154" s="87">
        <v>6</v>
      </c>
      <c r="E154" s="260">
        <f ca="1">OFFSET('Actual RAB roll forward'!H$54,0,D154-1)-SUM('Actual RAB roll forward'!H213:OFFSET('Actual RAB roll forward'!H213,0,Input!$Y$7-1))</f>
        <v>1.4025612778688434</v>
      </c>
      <c r="F154" s="260">
        <f ca="1">IF(A11stdlife="N/A","n/a",IF(E154=0,0,A11stdlife+D154-Input!$Y$7))</f>
        <v>10</v>
      </c>
      <c r="G154" s="256"/>
      <c r="H154" s="716"/>
      <c r="I154" s="87">
        <v>6</v>
      </c>
      <c r="J154" s="260">
        <f ca="1">OFFSET('Tax value roll forward'!H$50,0,I154-1)-SUM('Tax value roll forward'!H209:OFFSET('Tax value roll forward'!H209,0,Input!$Y$7-1))</f>
        <v>1.5792202610207517</v>
      </c>
      <c r="K154" s="260">
        <f ca="1">IF(A11taxstdlife="N/A","n/a",IF(J154=0,0,A11taxstdlife+I154-Input!$Y$7))</f>
        <v>10</v>
      </c>
      <c r="L154" s="111"/>
      <c r="M154" s="9"/>
      <c r="N154" s="9"/>
      <c r="O154" s="9"/>
      <c r="P154" s="9"/>
      <c r="Q154" s="9"/>
      <c r="R154" s="9"/>
      <c r="S154" s="253"/>
      <c r="T154" s="253"/>
      <c r="U154" s="253"/>
      <c r="V154" s="253"/>
      <c r="W154" s="253"/>
      <c r="X154" s="253"/>
      <c r="Y154" s="253"/>
      <c r="Z154" s="253"/>
    </row>
    <row r="155" spans="1:26" hidden="1" outlineLevel="1">
      <c r="A155" s="9"/>
      <c r="B155" s="9"/>
      <c r="C155" s="716"/>
      <c r="D155" s="87">
        <v>7</v>
      </c>
      <c r="E155" s="260">
        <f ca="1">OFFSET('Actual RAB roll forward'!H$54,0,D155-1)-SUM('Actual RAB roll forward'!H214:OFFSET('Actual RAB roll forward'!H214,0,Input!$Y$7-1))</f>
        <v>0</v>
      </c>
      <c r="F155" s="260">
        <f ca="1">IF(A11stdlife="N/A","n/a",IF(E155=0,0,A11stdlife+D155-Input!$Y$7))</f>
        <v>0</v>
      </c>
      <c r="G155" s="256"/>
      <c r="H155" s="716"/>
      <c r="I155" s="87">
        <v>7</v>
      </c>
      <c r="J155" s="260">
        <f ca="1">OFFSET('Tax value roll forward'!H$50,0,I155-1)-SUM('Tax value roll forward'!H210:OFFSET('Tax value roll forward'!H210,0,Input!$Y$7-1))</f>
        <v>0</v>
      </c>
      <c r="K155" s="260">
        <f ca="1">IF(A11taxstdlife="N/A","n/a",IF(J155=0,0,A11taxstdlife+I155-Input!$Y$7))</f>
        <v>0</v>
      </c>
      <c r="L155" s="111"/>
      <c r="M155" s="9"/>
      <c r="N155" s="9"/>
      <c r="O155" s="9"/>
      <c r="P155" s="9"/>
      <c r="Q155" s="9"/>
      <c r="R155" s="9"/>
      <c r="S155" s="253"/>
      <c r="T155" s="253"/>
      <c r="U155" s="253"/>
      <c r="V155" s="253"/>
      <c r="W155" s="253"/>
      <c r="X155" s="253"/>
      <c r="Y155" s="253"/>
      <c r="Z155" s="253"/>
    </row>
    <row r="156" spans="1:26" hidden="1" outlineLevel="1">
      <c r="A156" s="9"/>
      <c r="B156" s="9"/>
      <c r="C156" s="716"/>
      <c r="D156" s="87">
        <v>8</v>
      </c>
      <c r="E156" s="260">
        <f ca="1">OFFSET('Actual RAB roll forward'!H$54,0,D156-1)-SUM('Actual RAB roll forward'!H215:OFFSET('Actual RAB roll forward'!H215,0,Input!$Y$7-1))</f>
        <v>0</v>
      </c>
      <c r="F156" s="260">
        <f ca="1">IF(A11stdlife="N/A","n/a",IF(E156=0,0,A11stdlife+D156-Input!$Y$7))</f>
        <v>0</v>
      </c>
      <c r="G156" s="256"/>
      <c r="H156" s="716"/>
      <c r="I156" s="87">
        <v>8</v>
      </c>
      <c r="J156" s="260">
        <f ca="1">OFFSET('Tax value roll forward'!H$50,0,I156-1)-SUM('Tax value roll forward'!H211:OFFSET('Tax value roll forward'!H211,0,Input!$Y$7-1))</f>
        <v>0</v>
      </c>
      <c r="K156" s="260">
        <f ca="1">IF(A11taxstdlife="N/A","n/a",IF(J156=0,0,A11taxstdlife+I156-Input!$Y$7))</f>
        <v>0</v>
      </c>
      <c r="L156" s="111"/>
      <c r="M156" s="9"/>
      <c r="N156" s="9"/>
      <c r="O156" s="9"/>
      <c r="P156" s="9"/>
      <c r="Q156" s="9"/>
      <c r="R156" s="9"/>
      <c r="S156" s="253"/>
      <c r="T156" s="253"/>
      <c r="U156" s="253"/>
      <c r="V156" s="253"/>
      <c r="W156" s="253"/>
      <c r="X156" s="253"/>
      <c r="Y156" s="253"/>
      <c r="Z156" s="253"/>
    </row>
    <row r="157" spans="1:26" hidden="1" outlineLevel="1">
      <c r="A157" s="9"/>
      <c r="B157" s="9"/>
      <c r="C157" s="716"/>
      <c r="D157" s="87">
        <v>9</v>
      </c>
      <c r="E157" s="260">
        <f ca="1">OFFSET('Actual RAB roll forward'!H$54,0,D157-1)-SUM('Actual RAB roll forward'!H216:OFFSET('Actual RAB roll forward'!H216,0,Input!$Y$7-1))</f>
        <v>0</v>
      </c>
      <c r="F157" s="260">
        <f ca="1">IF(A11stdlife="N/A","n/a",IF(E157=0,0,A11stdlife+D157-Input!$Y$7))</f>
        <v>0</v>
      </c>
      <c r="G157" s="256"/>
      <c r="H157" s="716"/>
      <c r="I157" s="87">
        <v>9</v>
      </c>
      <c r="J157" s="260">
        <f ca="1">OFFSET('Tax value roll forward'!H$50,0,I157-1)-SUM('Tax value roll forward'!H212:OFFSET('Tax value roll forward'!H212,0,Input!$Y$7-1))</f>
        <v>0</v>
      </c>
      <c r="K157" s="260">
        <f ca="1">IF(A11taxstdlife="N/A","n/a",IF(J157=0,0,A11taxstdlife+I157-Input!$Y$7))</f>
        <v>0</v>
      </c>
      <c r="L157" s="111"/>
      <c r="M157" s="9"/>
      <c r="N157" s="9"/>
      <c r="O157" s="9"/>
      <c r="P157" s="9"/>
      <c r="Q157" s="9"/>
      <c r="R157" s="9"/>
      <c r="S157" s="253"/>
      <c r="T157" s="253"/>
      <c r="U157" s="253"/>
      <c r="V157" s="253"/>
      <c r="W157" s="253"/>
      <c r="X157" s="253"/>
      <c r="Y157" s="253"/>
      <c r="Z157" s="253"/>
    </row>
    <row r="158" spans="1:26" hidden="1" outlineLevel="1">
      <c r="A158" s="9"/>
      <c r="B158" s="9"/>
      <c r="C158" s="717"/>
      <c r="D158" s="88">
        <v>10</v>
      </c>
      <c r="E158" s="260">
        <f ca="1">OFFSET('Actual RAB roll forward'!H$54,0,D158-1)-SUM('Actual RAB roll forward'!H217:OFFSET('Actual RAB roll forward'!H217,0,Input!$Y$7-1))</f>
        <v>0</v>
      </c>
      <c r="F158" s="260">
        <f ca="1">IF(A11stdlife="N/A","n/a",IF(E158=0,0,A11stdlife+D158-Input!$Y$7))</f>
        <v>0</v>
      </c>
      <c r="G158" s="256"/>
      <c r="H158" s="717"/>
      <c r="I158" s="88">
        <v>10</v>
      </c>
      <c r="J158" s="260">
        <f ca="1">OFFSET('Tax value roll forward'!H$50,0,I158-1)-SUM('Tax value roll forward'!H213:OFFSET('Tax value roll forward'!H213,0,Input!$Y$7-1))</f>
        <v>0</v>
      </c>
      <c r="K158" s="260">
        <f ca="1">IF(A11taxstdlife="N/A","n/a",IF(J158=0,0,A11taxstdlife+I158-Input!$Y$7))</f>
        <v>0</v>
      </c>
      <c r="L158" s="111"/>
      <c r="M158" s="9"/>
      <c r="N158" s="9"/>
      <c r="O158" s="9"/>
      <c r="P158" s="9"/>
      <c r="Q158" s="9"/>
      <c r="R158" s="9"/>
      <c r="S158" s="253"/>
      <c r="T158" s="253"/>
      <c r="U158" s="253"/>
      <c r="V158" s="253"/>
      <c r="W158" s="253"/>
      <c r="X158" s="253"/>
      <c r="Y158" s="253"/>
      <c r="Z158" s="253"/>
    </row>
    <row r="159" spans="1:26" collapsed="1">
      <c r="A159" s="9"/>
      <c r="B159" s="9"/>
      <c r="C159" s="274" t="str">
        <f>Asset11</f>
        <v>other</v>
      </c>
      <c r="D159" s="9"/>
      <c r="E159" s="260">
        <f ca="1">SUM(E148:E158)</f>
        <v>13.184204776152436</v>
      </c>
      <c r="F159" s="260">
        <f ca="1">IF(E159=0,0,SUMPRODUCT(E148:E158,F148:F158)/E159)</f>
        <v>6.8827486277144647</v>
      </c>
      <c r="G159" s="256"/>
      <c r="H159" s="43"/>
      <c r="I159" s="260"/>
      <c r="J159" s="260">
        <f ca="1">SUM(J148:J158)</f>
        <v>13.387372163587006</v>
      </c>
      <c r="K159" s="260">
        <f ca="1">IF(J159=0,0,SUMPRODUCT(J148:J158,K148:K158)/J159)</f>
        <v>7.2805727890349479</v>
      </c>
      <c r="L159" s="111"/>
      <c r="M159" s="9"/>
      <c r="N159" s="9"/>
      <c r="O159" s="9"/>
      <c r="P159" s="9"/>
      <c r="Q159" s="9"/>
      <c r="R159" s="9"/>
      <c r="S159" s="253"/>
      <c r="T159" s="253"/>
      <c r="U159" s="253"/>
      <c r="V159" s="253"/>
      <c r="W159" s="253"/>
      <c r="X159" s="253"/>
      <c r="Y159" s="253"/>
      <c r="Z159" s="253"/>
    </row>
    <row r="160" spans="1:26" hidden="1" outlineLevel="1">
      <c r="A160" s="9"/>
      <c r="B160" s="9"/>
      <c r="C160" s="274"/>
      <c r="D160" s="9"/>
      <c r="E160" s="260"/>
      <c r="F160" s="260"/>
      <c r="G160" s="256"/>
      <c r="H160" s="260"/>
      <c r="I160" s="260"/>
      <c r="J160" s="265"/>
      <c r="K160" s="260"/>
      <c r="L160" s="111"/>
      <c r="M160" s="9"/>
      <c r="N160" s="9"/>
      <c r="O160" s="9"/>
      <c r="P160" s="9"/>
      <c r="Q160" s="9"/>
      <c r="R160" s="9"/>
      <c r="S160" s="253"/>
      <c r="T160" s="253"/>
      <c r="U160" s="253"/>
      <c r="V160" s="253"/>
      <c r="W160" s="253"/>
      <c r="X160" s="253"/>
      <c r="Y160" s="253"/>
      <c r="Z160" s="253"/>
    </row>
    <row r="161" spans="1:26" hidden="1" outlineLevel="1">
      <c r="A161" s="9"/>
      <c r="B161" s="272" t="str">
        <f>Asset12</f>
        <v>premises</v>
      </c>
      <c r="C161" s="9"/>
      <c r="D161" s="9"/>
      <c r="E161" s="35"/>
      <c r="F161" s="35"/>
      <c r="G161" s="256"/>
      <c r="H161" s="260"/>
      <c r="I161" s="260"/>
      <c r="J161" s="265"/>
      <c r="K161" s="260"/>
      <c r="L161" s="111"/>
      <c r="M161" s="9"/>
      <c r="N161" s="9"/>
      <c r="O161" s="9"/>
      <c r="P161" s="9"/>
      <c r="Q161" s="9"/>
      <c r="R161" s="9"/>
      <c r="S161" s="253"/>
      <c r="T161" s="253"/>
      <c r="U161" s="253"/>
      <c r="V161" s="253"/>
      <c r="W161" s="253"/>
      <c r="X161" s="253"/>
      <c r="Y161" s="253"/>
      <c r="Z161" s="253"/>
    </row>
    <row r="162" spans="1:26" ht="12.75" hidden="1" customHeight="1" outlineLevel="1">
      <c r="A162" s="9"/>
      <c r="B162" s="9"/>
      <c r="C162" s="718" t="s">
        <v>26</v>
      </c>
      <c r="D162" s="719"/>
      <c r="E162" s="260">
        <f ca="1">A12value-SUM('Actual RAB roll forward'!H219:OFFSET('Actual RAB roll forward'!H219,0,Input!$Y$7-1))</f>
        <v>0.48695830567690201</v>
      </c>
      <c r="F162" s="260">
        <f>IF(A12remlife="N/A","n/a",A12remlife-Input!$Y$7)</f>
        <v>0.36887476738185487</v>
      </c>
      <c r="G162" s="256"/>
      <c r="H162" s="298" t="s">
        <v>66</v>
      </c>
      <c r="I162" s="299"/>
      <c r="J162" s="260">
        <f ca="1">A12taxvalue-SUM('Tax value roll forward'!H215:OFFSET('Tax value roll forward'!H215,0,Input!$Y$7-1))</f>
        <v>0.59180193909572321</v>
      </c>
      <c r="K162" s="260">
        <f>IF(A12taxremlife="N/A","n/a",A12taxremlife-Input!$Y$7)</f>
        <v>0.59127889622925878</v>
      </c>
      <c r="L162" s="111"/>
      <c r="M162" s="9"/>
      <c r="N162" s="9"/>
      <c r="O162" s="9"/>
      <c r="P162" s="9"/>
      <c r="Q162" s="9"/>
      <c r="R162" s="9"/>
      <c r="S162" s="253"/>
      <c r="T162" s="253"/>
      <c r="U162" s="253"/>
      <c r="V162" s="253"/>
      <c r="W162" s="253"/>
      <c r="X162" s="253"/>
      <c r="Y162" s="253"/>
      <c r="Z162" s="253"/>
    </row>
    <row r="163" spans="1:26" hidden="1" outlineLevel="1">
      <c r="A163" s="9"/>
      <c r="B163" s="9"/>
      <c r="C163" s="715" t="s">
        <v>82</v>
      </c>
      <c r="D163" s="87">
        <v>1</v>
      </c>
      <c r="E163" s="260">
        <f ca="1">OFFSET('Actual RAB roll forward'!H$55,0,D163-1)-SUM('Actual RAB roll forward'!H221:OFFSET('Actual RAB roll forward'!H221,0,Input!$Y$7-1))</f>
        <v>-1.0262846929433389E-2</v>
      </c>
      <c r="F163" s="260">
        <f ca="1">IF(A12stdlife="N/A","n/a",IF(E163=0,0,A12stdlife+D163-Input!$Y$7))</f>
        <v>5</v>
      </c>
      <c r="G163" s="256"/>
      <c r="H163" s="715" t="s">
        <v>82</v>
      </c>
      <c r="I163" s="87">
        <v>1</v>
      </c>
      <c r="J163" s="260">
        <f ca="1">OFFSET('Tax value roll forward'!H$51,0,I163-1)-SUM('Tax value roll forward'!H217:OFFSET('Tax value roll forward'!H217,0,Input!$Y$7-1))</f>
        <v>-1.5048138872464933E-2</v>
      </c>
      <c r="K163" s="260">
        <f ca="1">IF(A12taxstdlife="N/A","n/a",IF(J163=0,0,A12taxstdlife+I163-Input!$Y$7))</f>
        <v>15</v>
      </c>
      <c r="L163" s="111"/>
      <c r="M163" s="9"/>
      <c r="N163" s="9"/>
      <c r="O163" s="9"/>
      <c r="P163" s="9"/>
      <c r="Q163" s="9"/>
      <c r="R163" s="9"/>
      <c r="S163" s="253"/>
      <c r="T163" s="253"/>
      <c r="U163" s="253"/>
      <c r="V163" s="253"/>
      <c r="W163" s="253"/>
      <c r="X163" s="253"/>
      <c r="Y163" s="253"/>
      <c r="Z163" s="253"/>
    </row>
    <row r="164" spans="1:26" hidden="1" outlineLevel="1">
      <c r="A164" s="9"/>
      <c r="B164" s="9"/>
      <c r="C164" s="716"/>
      <c r="D164" s="87">
        <v>2</v>
      </c>
      <c r="E164" s="260">
        <f ca="1">OFFSET('Actual RAB roll forward'!H$55,0,D164-1)-SUM('Actual RAB roll forward'!H222:OFFSET('Actual RAB roll forward'!H222,0,Input!$Y$7-1))</f>
        <v>0.2058486934412958</v>
      </c>
      <c r="F164" s="260">
        <f ca="1">IF(A12stdlife="N/A","n/a",IF(E164=0,0,A12stdlife+D164-Input!$Y$7))</f>
        <v>6</v>
      </c>
      <c r="G164" s="256"/>
      <c r="H164" s="716"/>
      <c r="I164" s="87">
        <v>2</v>
      </c>
      <c r="J164" s="260">
        <f ca="1">OFFSET('Tax value roll forward'!H$51,0,I164-1)-SUM('Tax value roll forward'!H218:OFFSET('Tax value roll forward'!H218,0,Input!$Y$7-1))</f>
        <v>0.28032049947027382</v>
      </c>
      <c r="K164" s="260">
        <f ca="1">IF(A12taxstdlife="N/A","n/a",IF(J164=0,0,A12taxstdlife+I164-Input!$Y$7))</f>
        <v>16</v>
      </c>
      <c r="L164" s="111"/>
      <c r="M164" s="9"/>
      <c r="N164" s="9"/>
      <c r="O164" s="9"/>
      <c r="P164" s="9"/>
      <c r="Q164" s="9"/>
      <c r="R164" s="9"/>
      <c r="S164" s="253"/>
      <c r="T164" s="253"/>
      <c r="U164" s="253"/>
      <c r="V164" s="253"/>
      <c r="W164" s="253"/>
      <c r="X164" s="253"/>
      <c r="Y164" s="253"/>
      <c r="Z164" s="253"/>
    </row>
    <row r="165" spans="1:26" hidden="1" outlineLevel="1">
      <c r="A165" s="9"/>
      <c r="B165" s="9"/>
      <c r="C165" s="716"/>
      <c r="D165" s="87">
        <v>3</v>
      </c>
      <c r="E165" s="260">
        <f ca="1">OFFSET('Actual RAB roll forward'!H$55,0,D165-1)-SUM('Actual RAB roll forward'!H223:OFFSET('Actual RAB roll forward'!H223,0,Input!$Y$7-1))</f>
        <v>5.5848487799504964E-2</v>
      </c>
      <c r="F165" s="260">
        <f ca="1">IF(A12stdlife="N/A","n/a",IF(E165=0,0,A12stdlife+D165-Input!$Y$7))</f>
        <v>7</v>
      </c>
      <c r="G165" s="256"/>
      <c r="H165" s="716"/>
      <c r="I165" s="87">
        <v>3</v>
      </c>
      <c r="J165" s="260">
        <f ca="1">OFFSET('Tax value roll forward'!H$51,0,I165-1)-SUM('Tax value roll forward'!H219:OFFSET('Tax value roll forward'!H219,0,Input!$Y$7-1))</f>
        <v>7.053472212658661E-2</v>
      </c>
      <c r="K165" s="260">
        <f ca="1">IF(A12taxstdlife="N/A","n/a",IF(J165=0,0,A12taxstdlife+I165-Input!$Y$7))</f>
        <v>17</v>
      </c>
      <c r="L165" s="111"/>
      <c r="M165" s="9"/>
      <c r="N165" s="9"/>
      <c r="O165" s="9"/>
      <c r="P165" s="9"/>
      <c r="Q165" s="9"/>
      <c r="R165" s="9"/>
      <c r="S165" s="253"/>
      <c r="T165" s="253"/>
      <c r="U165" s="253"/>
      <c r="V165" s="253"/>
      <c r="W165" s="253"/>
      <c r="X165" s="253"/>
      <c r="Y165" s="253"/>
      <c r="Z165" s="253"/>
    </row>
    <row r="166" spans="1:26" hidden="1" outlineLevel="1">
      <c r="A166" s="9"/>
      <c r="B166" s="9"/>
      <c r="C166" s="716"/>
      <c r="D166" s="87">
        <v>4</v>
      </c>
      <c r="E166" s="260">
        <f ca="1">OFFSET('Actual RAB roll forward'!H$55,0,D166-1)-SUM('Actual RAB roll forward'!H224:OFFSET('Actual RAB roll forward'!H224,0,Input!$Y$7-1))</f>
        <v>0.10404052207952426</v>
      </c>
      <c r="F166" s="260">
        <f ca="1">IF(A12stdlife="N/A","n/a",IF(E166=0,0,A12stdlife+D166-Input!$Y$7))</f>
        <v>8</v>
      </c>
      <c r="G166" s="256"/>
      <c r="H166" s="716"/>
      <c r="I166" s="87">
        <v>4</v>
      </c>
      <c r="J166" s="260">
        <f ca="1">OFFSET('Tax value roll forward'!H$51,0,I166-1)-SUM('Tax value roll forward'!H220:OFFSET('Tax value roll forward'!H220,0,Input!$Y$7-1))</f>
        <v>0.12469769463170502</v>
      </c>
      <c r="K166" s="260">
        <f ca="1">IF(A12taxstdlife="N/A","n/a",IF(J166=0,0,A12taxstdlife+I166-Input!$Y$7))</f>
        <v>18</v>
      </c>
      <c r="L166" s="111"/>
      <c r="M166" s="9"/>
      <c r="N166" s="9"/>
      <c r="O166" s="9"/>
      <c r="P166" s="9"/>
      <c r="Q166" s="9"/>
      <c r="R166" s="9"/>
      <c r="S166" s="253"/>
      <c r="T166" s="253"/>
      <c r="U166" s="253"/>
      <c r="V166" s="253"/>
      <c r="W166" s="253"/>
      <c r="X166" s="253"/>
      <c r="Y166" s="253"/>
      <c r="Z166" s="253"/>
    </row>
    <row r="167" spans="1:26" hidden="1" outlineLevel="1">
      <c r="A167" s="9"/>
      <c r="B167" s="9"/>
      <c r="C167" s="716"/>
      <c r="D167" s="87">
        <v>5</v>
      </c>
      <c r="E167" s="260">
        <f ca="1">OFFSET('Actual RAB roll forward'!H$55,0,D167-1)-SUM('Actual RAB roll forward'!H225:OFFSET('Actual RAB roll forward'!H225,0,Input!$Y$7-1))</f>
        <v>5.1985759768881153E-2</v>
      </c>
      <c r="F167" s="260">
        <f ca="1">IF(A12stdlife="N/A","n/a",IF(E167=0,0,A12stdlife+D167-Input!$Y$7))</f>
        <v>9</v>
      </c>
      <c r="G167" s="256"/>
      <c r="H167" s="716"/>
      <c r="I167" s="87">
        <v>5</v>
      </c>
      <c r="J167" s="260">
        <f ca="1">OFFSET('Tax value roll forward'!H$51,0,I167-1)-SUM('Tax value roll forward'!H221:OFFSET('Tax value roll forward'!H221,0,Input!$Y$7-1))</f>
        <v>6.054019855318974E-2</v>
      </c>
      <c r="K167" s="260">
        <f ca="1">IF(A12taxstdlife="N/A","n/a",IF(J167=0,0,A12taxstdlife+I167-Input!$Y$7))</f>
        <v>19</v>
      </c>
      <c r="L167" s="111"/>
      <c r="M167" s="9"/>
      <c r="N167" s="9"/>
      <c r="O167" s="9"/>
      <c r="P167" s="9"/>
      <c r="Q167" s="9"/>
      <c r="R167" s="9"/>
      <c r="S167" s="253"/>
      <c r="T167" s="253"/>
      <c r="U167" s="253"/>
      <c r="V167" s="253"/>
      <c r="W167" s="253"/>
      <c r="X167" s="253"/>
      <c r="Y167" s="253"/>
      <c r="Z167" s="253"/>
    </row>
    <row r="168" spans="1:26" hidden="1" outlineLevel="1">
      <c r="A168" s="9"/>
      <c r="B168" s="9"/>
      <c r="C168" s="716"/>
      <c r="D168" s="87">
        <v>6</v>
      </c>
      <c r="E168" s="260">
        <f ca="1">OFFSET('Actual RAB roll forward'!H$55,0,D168-1)-SUM('Actual RAB roll forward'!H226:OFFSET('Actual RAB roll forward'!H226,0,Input!$Y$7-1))</f>
        <v>0.18496430540960723</v>
      </c>
      <c r="F168" s="260">
        <f ca="1">IF(A12stdlife="N/A","n/a",IF(E168=0,0,A12stdlife+D168-Input!$Y$7))</f>
        <v>10</v>
      </c>
      <c r="G168" s="256"/>
      <c r="H168" s="716"/>
      <c r="I168" s="87">
        <v>6</v>
      </c>
      <c r="J168" s="260">
        <f ca="1">OFFSET('Tax value roll forward'!H$51,0,I168-1)-SUM('Tax value roll forward'!H222:OFFSET('Tax value roll forward'!H222,0,Input!$Y$7-1))</f>
        <v>0.20826140239114516</v>
      </c>
      <c r="K168" s="260">
        <f ca="1">IF(A12taxstdlife="N/A","n/a",IF(J168=0,0,A12taxstdlife+I168-Input!$Y$7))</f>
        <v>20</v>
      </c>
      <c r="L168" s="111"/>
      <c r="M168" s="9"/>
      <c r="N168" s="9"/>
      <c r="O168" s="9"/>
      <c r="P168" s="9"/>
      <c r="Q168" s="9"/>
      <c r="R168" s="9"/>
      <c r="S168" s="253"/>
      <c r="T168" s="253"/>
      <c r="U168" s="253"/>
      <c r="V168" s="253"/>
      <c r="W168" s="253"/>
      <c r="X168" s="253"/>
      <c r="Y168" s="253"/>
      <c r="Z168" s="253"/>
    </row>
    <row r="169" spans="1:26" hidden="1" outlineLevel="1">
      <c r="A169" s="9"/>
      <c r="B169" s="9"/>
      <c r="C169" s="716"/>
      <c r="D169" s="87">
        <v>7</v>
      </c>
      <c r="E169" s="260">
        <f ca="1">OFFSET('Actual RAB roll forward'!H$55,0,D169-1)-SUM('Actual RAB roll forward'!H227:OFFSET('Actual RAB roll forward'!H227,0,Input!$Y$7-1))</f>
        <v>0</v>
      </c>
      <c r="F169" s="260">
        <f ca="1">IF(A12stdlife="N/A","n/a",IF(E169=0,0,A12stdlife+D169-Input!$Y$7))</f>
        <v>0</v>
      </c>
      <c r="G169" s="256"/>
      <c r="H169" s="716"/>
      <c r="I169" s="87">
        <v>7</v>
      </c>
      <c r="J169" s="260">
        <f ca="1">OFFSET('Tax value roll forward'!H$51,0,I169-1)-SUM('Tax value roll forward'!H223:OFFSET('Tax value roll forward'!H223,0,Input!$Y$7-1))</f>
        <v>0</v>
      </c>
      <c r="K169" s="260">
        <f ca="1">IF(A12taxstdlife="N/A","n/a",IF(J169=0,0,A12taxstdlife+I169-Input!$Y$7))</f>
        <v>0</v>
      </c>
      <c r="L169" s="111"/>
      <c r="M169" s="9"/>
      <c r="N169" s="9"/>
      <c r="O169" s="9"/>
      <c r="P169" s="9"/>
      <c r="Q169" s="9"/>
      <c r="R169" s="9"/>
      <c r="S169" s="253"/>
      <c r="T169" s="253"/>
      <c r="U169" s="253"/>
      <c r="V169" s="253"/>
      <c r="W169" s="253"/>
      <c r="X169" s="253"/>
      <c r="Y169" s="253"/>
      <c r="Z169" s="253"/>
    </row>
    <row r="170" spans="1:26" hidden="1" outlineLevel="1">
      <c r="A170" s="9"/>
      <c r="B170" s="9"/>
      <c r="C170" s="716"/>
      <c r="D170" s="87">
        <v>8</v>
      </c>
      <c r="E170" s="260">
        <f ca="1">OFFSET('Actual RAB roll forward'!H$55,0,D170-1)-SUM('Actual RAB roll forward'!H228:OFFSET('Actual RAB roll forward'!H228,0,Input!$Y$7-1))</f>
        <v>0</v>
      </c>
      <c r="F170" s="260">
        <f ca="1">IF(A12stdlife="N/A","n/a",IF(E170=0,0,A12stdlife+D170-Input!$Y$7))</f>
        <v>0</v>
      </c>
      <c r="G170" s="256"/>
      <c r="H170" s="716"/>
      <c r="I170" s="87">
        <v>8</v>
      </c>
      <c r="J170" s="260">
        <f ca="1">OFFSET('Tax value roll forward'!H$51,0,I170-1)-SUM('Tax value roll forward'!H224:OFFSET('Tax value roll forward'!H224,0,Input!$Y$7-1))</f>
        <v>0</v>
      </c>
      <c r="K170" s="260">
        <f ca="1">IF(A12taxstdlife="N/A","n/a",IF(J170=0,0,A12taxstdlife+I170-Input!$Y$7))</f>
        <v>0</v>
      </c>
      <c r="L170" s="111"/>
      <c r="M170" s="9"/>
      <c r="N170" s="9"/>
      <c r="O170" s="9"/>
      <c r="P170" s="9"/>
      <c r="Q170" s="9"/>
      <c r="R170" s="9"/>
      <c r="S170" s="253"/>
      <c r="T170" s="253"/>
      <c r="U170" s="253"/>
      <c r="V170" s="253"/>
      <c r="W170" s="253"/>
      <c r="X170" s="253"/>
      <c r="Y170" s="253"/>
      <c r="Z170" s="253"/>
    </row>
    <row r="171" spans="1:26" hidden="1" outlineLevel="1">
      <c r="A171" s="9"/>
      <c r="B171" s="9"/>
      <c r="C171" s="716"/>
      <c r="D171" s="87">
        <v>9</v>
      </c>
      <c r="E171" s="260">
        <f ca="1">OFFSET('Actual RAB roll forward'!H$55,0,D171-1)-SUM('Actual RAB roll forward'!H229:OFFSET('Actual RAB roll forward'!H229,0,Input!$Y$7-1))</f>
        <v>0</v>
      </c>
      <c r="F171" s="260">
        <f ca="1">IF(A12stdlife="N/A","n/a",IF(E171=0,0,A12stdlife+D171-Input!$Y$7))</f>
        <v>0</v>
      </c>
      <c r="G171" s="256"/>
      <c r="H171" s="716"/>
      <c r="I171" s="87">
        <v>9</v>
      </c>
      <c r="J171" s="260">
        <f ca="1">OFFSET('Tax value roll forward'!H$51,0,I171-1)-SUM('Tax value roll forward'!H225:OFFSET('Tax value roll forward'!H225,0,Input!$Y$7-1))</f>
        <v>0</v>
      </c>
      <c r="K171" s="260">
        <f ca="1">IF(A12taxstdlife="N/A","n/a",IF(J171=0,0,A12taxstdlife+I171-Input!$Y$7))</f>
        <v>0</v>
      </c>
      <c r="L171" s="111"/>
      <c r="M171" s="9"/>
      <c r="N171" s="9"/>
      <c r="O171" s="9"/>
      <c r="P171" s="9"/>
      <c r="Q171" s="9"/>
      <c r="R171" s="9"/>
      <c r="S171" s="253"/>
      <c r="T171" s="253"/>
      <c r="U171" s="253"/>
      <c r="V171" s="253"/>
      <c r="W171" s="253"/>
      <c r="X171" s="253"/>
      <c r="Y171" s="253"/>
      <c r="Z171" s="253"/>
    </row>
    <row r="172" spans="1:26" hidden="1" outlineLevel="1">
      <c r="A172" s="9"/>
      <c r="B172" s="9"/>
      <c r="C172" s="717"/>
      <c r="D172" s="88">
        <v>10</v>
      </c>
      <c r="E172" s="260">
        <f ca="1">OFFSET('Actual RAB roll forward'!H$55,0,D172-1)-SUM('Actual RAB roll forward'!H230:OFFSET('Actual RAB roll forward'!H230,0,Input!$Y$7-1))</f>
        <v>0</v>
      </c>
      <c r="F172" s="260">
        <f ca="1">IF(A12stdlife="N/A","n/a",IF(E172=0,0,A12stdlife+D172-Input!$Y$7))</f>
        <v>0</v>
      </c>
      <c r="G172" s="256"/>
      <c r="H172" s="717"/>
      <c r="I172" s="88">
        <v>10</v>
      </c>
      <c r="J172" s="260">
        <f ca="1">OFFSET('Tax value roll forward'!H$51,0,I172-1)-SUM('Tax value roll forward'!H226:OFFSET('Tax value roll forward'!H226,0,Input!$Y$7-1))</f>
        <v>0</v>
      </c>
      <c r="K172" s="260">
        <f ca="1">IF(A12taxstdlife="N/A","n/a",IF(J172=0,0,A12taxstdlife+I172-Input!$Y$7))</f>
        <v>0</v>
      </c>
      <c r="L172" s="111"/>
      <c r="M172" s="9"/>
      <c r="N172" s="9"/>
      <c r="O172" s="9"/>
      <c r="P172" s="9"/>
      <c r="Q172" s="9"/>
      <c r="R172" s="9"/>
      <c r="S172" s="253"/>
      <c r="T172" s="253"/>
      <c r="U172" s="253"/>
      <c r="V172" s="253"/>
      <c r="W172" s="253"/>
      <c r="X172" s="253"/>
      <c r="Y172" s="253"/>
      <c r="Z172" s="253"/>
    </row>
    <row r="173" spans="1:26" collapsed="1">
      <c r="A173" s="9"/>
      <c r="B173" s="9"/>
      <c r="C173" s="274" t="str">
        <f>Asset12</f>
        <v>premises</v>
      </c>
      <c r="D173" s="9"/>
      <c r="E173" s="260">
        <f ca="1">SUM(E162:E172)</f>
        <v>1.0793832272462822</v>
      </c>
      <c r="F173" s="260">
        <f ca="1">IF(E173=0,0,SUMPRODUCT(E162:E172,F162:F172)/E173)</f>
        <v>4.5435049546694364</v>
      </c>
      <c r="G173" s="256"/>
      <c r="H173" s="43"/>
      <c r="I173" s="260"/>
      <c r="J173" s="260">
        <f ca="1">SUM(J162:J172)</f>
        <v>1.3211083173961586</v>
      </c>
      <c r="K173" s="260">
        <f ca="1">IF(J173=0,0,SUMPRODUCT(J162:J172,K162:K172)/J173)</f>
        <v>10.11912977126436</v>
      </c>
      <c r="L173" s="111"/>
      <c r="M173" s="9"/>
      <c r="N173" s="9"/>
      <c r="O173" s="9"/>
      <c r="P173" s="9"/>
      <c r="Q173" s="9"/>
      <c r="R173" s="9"/>
      <c r="S173" s="253"/>
      <c r="T173" s="253"/>
      <c r="U173" s="253"/>
      <c r="V173" s="253"/>
      <c r="W173" s="253"/>
      <c r="X173" s="253"/>
      <c r="Y173" s="253"/>
      <c r="Z173" s="253"/>
    </row>
    <row r="174" spans="1:26" hidden="1" outlineLevel="1">
      <c r="A174" s="9"/>
      <c r="B174" s="9"/>
      <c r="C174" s="274"/>
      <c r="D174" s="9"/>
      <c r="E174" s="260"/>
      <c r="F174" s="260"/>
      <c r="G174" s="256"/>
      <c r="H174" s="260"/>
      <c r="I174" s="260"/>
      <c r="J174" s="265"/>
      <c r="K174" s="260"/>
      <c r="L174" s="111"/>
      <c r="M174" s="9"/>
      <c r="N174" s="9"/>
      <c r="O174" s="9"/>
      <c r="P174" s="9"/>
      <c r="Q174" s="9"/>
      <c r="R174" s="9"/>
      <c r="S174" s="253"/>
      <c r="T174" s="253"/>
      <c r="U174" s="253"/>
      <c r="V174" s="253"/>
      <c r="W174" s="253"/>
      <c r="X174" s="253"/>
      <c r="Y174" s="253"/>
      <c r="Z174" s="253"/>
    </row>
    <row r="175" spans="1:26" hidden="1" outlineLevel="1">
      <c r="A175" s="9"/>
      <c r="B175" s="272" t="str">
        <f>Asset13</f>
        <v>Land</v>
      </c>
      <c r="C175" s="9"/>
      <c r="D175" s="9"/>
      <c r="E175" s="35"/>
      <c r="F175" s="35"/>
      <c r="G175" s="256"/>
      <c r="H175" s="260"/>
      <c r="I175" s="260"/>
      <c r="J175" s="265"/>
      <c r="K175" s="260"/>
      <c r="L175" s="111"/>
      <c r="M175" s="9"/>
      <c r="N175" s="9"/>
      <c r="O175" s="9"/>
      <c r="P175" s="9"/>
      <c r="Q175" s="9"/>
      <c r="R175" s="9"/>
      <c r="S175" s="253"/>
      <c r="T175" s="253"/>
      <c r="U175" s="253"/>
      <c r="V175" s="253"/>
      <c r="W175" s="253"/>
      <c r="X175" s="253"/>
      <c r="Y175" s="253"/>
      <c r="Z175" s="253"/>
    </row>
    <row r="176" spans="1:26" ht="12.75" hidden="1" customHeight="1" outlineLevel="1">
      <c r="A176" s="9"/>
      <c r="B176" s="9"/>
      <c r="C176" s="718" t="s">
        <v>26</v>
      </c>
      <c r="D176" s="719"/>
      <c r="E176" s="260">
        <f ca="1">A13value-SUM('Actual RAB roll forward'!H232:OFFSET('Actual RAB roll forward'!H232,0,Input!$Y$7-1))</f>
        <v>95.756770018212507</v>
      </c>
      <c r="F176" s="260" t="str">
        <f>IF(A13remlife="N/A","n/a",A13remlife-Input!$Y$7)</f>
        <v>n/a</v>
      </c>
      <c r="G176" s="256"/>
      <c r="H176" s="298" t="s">
        <v>66</v>
      </c>
      <c r="I176" s="299"/>
      <c r="J176" s="260">
        <f ca="1">A13taxvalue-SUM('Tax value roll forward'!H228:OFFSET('Tax value roll forward'!H228,0,Input!$Y$7-1))</f>
        <v>83.478960000000001</v>
      </c>
      <c r="K176" s="260" t="str">
        <f>IF(A13taxremlife="N/A","n/a",A13taxremlife-Input!$Y$7)</f>
        <v>n/a</v>
      </c>
      <c r="L176" s="111"/>
      <c r="M176" s="9"/>
      <c r="N176" s="9"/>
      <c r="O176" s="9"/>
      <c r="P176" s="9"/>
      <c r="Q176" s="9"/>
      <c r="R176" s="9"/>
      <c r="S176" s="253"/>
      <c r="T176" s="253"/>
      <c r="U176" s="253"/>
      <c r="V176" s="253"/>
      <c r="W176" s="253"/>
      <c r="X176" s="253"/>
      <c r="Y176" s="253"/>
      <c r="Z176" s="253"/>
    </row>
    <row r="177" spans="1:26" hidden="1" outlineLevel="1">
      <c r="A177" s="9"/>
      <c r="B177" s="9"/>
      <c r="C177" s="715" t="s">
        <v>82</v>
      </c>
      <c r="D177" s="87">
        <v>1</v>
      </c>
      <c r="E177" s="260">
        <f ca="1">OFFSET('Actual RAB roll forward'!H$56,0,D177-1)-SUM('Actual RAB roll forward'!H234:OFFSET('Actual RAB roll forward'!H234,0,Input!$Y$7-1))</f>
        <v>0</v>
      </c>
      <c r="F177" s="260" t="str">
        <f>IF(A13stdlife="N/A","n/a",IF(E177=0,0,A13stdlife+D177-Input!$Y$7))</f>
        <v>n/a</v>
      </c>
      <c r="G177" s="256"/>
      <c r="H177" s="715" t="s">
        <v>82</v>
      </c>
      <c r="I177" s="87">
        <v>1</v>
      </c>
      <c r="J177" s="260">
        <f ca="1">OFFSET('Tax value roll forward'!H$52,0,I177-1)-SUM('Tax value roll forward'!H230:OFFSET('Tax value roll forward'!H230,0,Input!$Y$7-1))</f>
        <v>0</v>
      </c>
      <c r="K177" s="260" t="str">
        <f>IF(A13taxstdlife="N/A","n/a",IF(J177=0,0,A13taxstdlife+I177-Input!$Y$7))</f>
        <v>n/a</v>
      </c>
      <c r="L177" s="111"/>
      <c r="M177" s="9"/>
      <c r="N177" s="9"/>
      <c r="O177" s="9"/>
      <c r="P177" s="9"/>
      <c r="Q177" s="9"/>
      <c r="R177" s="9"/>
      <c r="S177" s="253"/>
      <c r="T177" s="253"/>
      <c r="U177" s="253"/>
      <c r="V177" s="253"/>
      <c r="W177" s="253"/>
      <c r="X177" s="253"/>
      <c r="Y177" s="253"/>
      <c r="Z177" s="253"/>
    </row>
    <row r="178" spans="1:26" hidden="1" outlineLevel="1">
      <c r="A178" s="9"/>
      <c r="B178" s="9"/>
      <c r="C178" s="716"/>
      <c r="D178" s="87">
        <v>2</v>
      </c>
      <c r="E178" s="260">
        <f ca="1">OFFSET('Actual RAB roll forward'!H$56,0,D178-1)-SUM('Actual RAB roll forward'!H235:OFFSET('Actual RAB roll forward'!H235,0,Input!$Y$7-1))</f>
        <v>0.18768777318684016</v>
      </c>
      <c r="F178" s="260" t="str">
        <f>IF(A13stdlife="N/A","n/a",IF(E178=0,0,A13stdlife+D178-Input!$Y$7))</f>
        <v>n/a</v>
      </c>
      <c r="G178" s="256"/>
      <c r="H178" s="716"/>
      <c r="I178" s="87">
        <v>2</v>
      </c>
      <c r="J178" s="260">
        <f ca="1">OFFSET('Tax value roll forward'!H$52,0,I178-1)-SUM('Tax value roll forward'!H231:OFFSET('Tax value roll forward'!H231,0,Input!$Y$7-1))</f>
        <v>0.191692</v>
      </c>
      <c r="K178" s="260" t="str">
        <f>IF(A13taxstdlife="N/A","n/a",IF(J178=0,0,A13taxstdlife+I178-Input!$Y$7))</f>
        <v>n/a</v>
      </c>
      <c r="L178" s="111"/>
      <c r="M178" s="9"/>
      <c r="N178" s="9"/>
      <c r="O178" s="9"/>
      <c r="P178" s="9"/>
      <c r="Q178" s="9"/>
      <c r="R178" s="9"/>
      <c r="S178" s="253"/>
      <c r="T178" s="253"/>
      <c r="U178" s="253"/>
      <c r="V178" s="253"/>
      <c r="W178" s="253"/>
      <c r="X178" s="253"/>
      <c r="Y178" s="253"/>
      <c r="Z178" s="253"/>
    </row>
    <row r="179" spans="1:26" hidden="1" outlineLevel="1">
      <c r="A179" s="9"/>
      <c r="B179" s="9"/>
      <c r="C179" s="716"/>
      <c r="D179" s="87">
        <v>3</v>
      </c>
      <c r="E179" s="260">
        <f ca="1">OFFSET('Actual RAB roll forward'!H$56,0,D179-1)-SUM('Actual RAB roll forward'!H236:OFFSET('Actual RAB roll forward'!H236,0,Input!$Y$7-1))</f>
        <v>-0.45573007076749728</v>
      </c>
      <c r="F179" s="260" t="str">
        <f>IF(A13stdlife="N/A","n/a",IF(E179=0,0,A13stdlife+D179-Input!$Y$7))</f>
        <v>n/a</v>
      </c>
      <c r="G179" s="256"/>
      <c r="H179" s="716"/>
      <c r="I179" s="87">
        <v>3</v>
      </c>
      <c r="J179" s="260">
        <f ca="1">OFFSET('Tax value roll forward'!H$52,0,I179-1)-SUM('Tax value roll forward'!H232:OFFSET('Tax value roll forward'!H232,0,Input!$Y$7-1))</f>
        <v>-0.47399999999999998</v>
      </c>
      <c r="K179" s="260" t="str">
        <f>IF(A13taxstdlife="N/A","n/a",IF(J179=0,0,A13taxstdlife+I179-Input!$Y$7))</f>
        <v>n/a</v>
      </c>
      <c r="L179" s="111"/>
      <c r="M179" s="9"/>
      <c r="N179" s="9"/>
      <c r="O179" s="9"/>
      <c r="P179" s="9"/>
      <c r="Q179" s="9"/>
      <c r="R179" s="9"/>
      <c r="S179" s="253"/>
      <c r="T179" s="253"/>
      <c r="U179" s="253"/>
      <c r="V179" s="253"/>
      <c r="W179" s="253"/>
      <c r="X179" s="253"/>
      <c r="Y179" s="253"/>
      <c r="Z179" s="253"/>
    </row>
    <row r="180" spans="1:26" hidden="1" outlineLevel="1">
      <c r="A180" s="9"/>
      <c r="B180" s="9"/>
      <c r="C180" s="716"/>
      <c r="D180" s="87">
        <v>4</v>
      </c>
      <c r="E180" s="260">
        <f ca="1">OFFSET('Actual RAB roll forward'!H$56,0,D180-1)-SUM('Actual RAB roll forward'!H237:OFFSET('Actual RAB roll forward'!H237,0,Input!$Y$7-1))</f>
        <v>-0.90859842180109385</v>
      </c>
      <c r="F180" s="260" t="str">
        <f>IF(A13stdlife="N/A","n/a",IF(E180=0,0,A13stdlife+D180-Input!$Y$7))</f>
        <v>n/a</v>
      </c>
      <c r="G180" s="256"/>
      <c r="H180" s="716"/>
      <c r="I180" s="87">
        <v>4</v>
      </c>
      <c r="J180" s="260">
        <f ca="1">OFFSET('Tax value roll forward'!H$52,0,I180-1)-SUM('Tax value roll forward'!H233:OFFSET('Tax value roll forward'!H233,0,Input!$Y$7-1))</f>
        <v>-0.96799999999999997</v>
      </c>
      <c r="K180" s="260" t="str">
        <f>IF(A13taxstdlife="N/A","n/a",IF(J180=0,0,A13taxstdlife+I180-Input!$Y$7))</f>
        <v>n/a</v>
      </c>
      <c r="L180" s="111"/>
      <c r="M180" s="9"/>
      <c r="N180" s="9"/>
      <c r="O180" s="9"/>
      <c r="P180" s="9"/>
      <c r="Q180" s="9"/>
      <c r="R180" s="9"/>
      <c r="S180" s="253"/>
      <c r="T180" s="253"/>
      <c r="U180" s="253"/>
      <c r="V180" s="253"/>
      <c r="W180" s="253"/>
      <c r="X180" s="253"/>
      <c r="Y180" s="253"/>
      <c r="Z180" s="253"/>
    </row>
    <row r="181" spans="1:26" hidden="1" outlineLevel="1">
      <c r="A181" s="9"/>
      <c r="B181" s="9"/>
      <c r="C181" s="716"/>
      <c r="D181" s="87">
        <v>5</v>
      </c>
      <c r="E181" s="260">
        <f ca="1">OFFSET('Actual RAB roll forward'!H$56,0,D181-1)-SUM('Actual RAB roll forward'!H238:OFFSET('Actual RAB roll forward'!H238,0,Input!$Y$7-1))</f>
        <v>-1.9127580034820082</v>
      </c>
      <c r="F181" s="260" t="str">
        <f>IF(A13stdlife="N/A","n/a",IF(E181=0,0,A13stdlife+D181-Input!$Y$7))</f>
        <v>n/a</v>
      </c>
      <c r="G181" s="256"/>
      <c r="H181" s="716"/>
      <c r="I181" s="87">
        <v>5</v>
      </c>
      <c r="J181" s="260">
        <f ca="1">OFFSET('Tax value roll forward'!H$52,0,I181-1)-SUM('Tax value roll forward'!H234:OFFSET('Tax value roll forward'!H234,0,Input!$Y$7-1))</f>
        <v>-2.1102717126026054</v>
      </c>
      <c r="K181" s="260" t="str">
        <f>IF(A13taxstdlife="N/A","n/a",IF(J181=0,0,A13taxstdlife+I181-Input!$Y$7))</f>
        <v>n/a</v>
      </c>
      <c r="L181" s="111"/>
      <c r="M181" s="9"/>
      <c r="N181" s="9"/>
      <c r="O181" s="9"/>
      <c r="P181" s="9"/>
      <c r="Q181" s="9"/>
      <c r="R181" s="9"/>
      <c r="S181" s="253"/>
      <c r="T181" s="253"/>
      <c r="U181" s="253"/>
      <c r="V181" s="253"/>
      <c r="W181" s="253"/>
      <c r="X181" s="253"/>
      <c r="Y181" s="253"/>
      <c r="Z181" s="253"/>
    </row>
    <row r="182" spans="1:26" hidden="1" outlineLevel="1">
      <c r="A182" s="9"/>
      <c r="B182" s="9"/>
      <c r="C182" s="716"/>
      <c r="D182" s="87">
        <v>6</v>
      </c>
      <c r="E182" s="260">
        <f ca="1">OFFSET('Actual RAB roll forward'!H$56,0,D182-1)-SUM('Actual RAB roll forward'!H239:OFFSET('Actual RAB roll forward'!H239,0,Input!$Y$7-1))</f>
        <v>0</v>
      </c>
      <c r="F182" s="260" t="str">
        <f>IF(A13stdlife="N/A","n/a",IF(E182=0,0,A13stdlife+D182-Input!$Y$7))</f>
        <v>n/a</v>
      </c>
      <c r="G182" s="256"/>
      <c r="H182" s="716"/>
      <c r="I182" s="87">
        <v>6</v>
      </c>
      <c r="J182" s="260">
        <f ca="1">OFFSET('Tax value roll forward'!H$52,0,I182-1)-SUM('Tax value roll forward'!H235:OFFSET('Tax value roll forward'!H235,0,Input!$Y$7-1))</f>
        <v>0</v>
      </c>
      <c r="K182" s="260" t="str">
        <f>IF(A13taxstdlife="N/A","n/a",IF(J182=0,0,A13taxstdlife+I182-Input!$Y$7))</f>
        <v>n/a</v>
      </c>
      <c r="L182" s="111"/>
      <c r="M182" s="9"/>
      <c r="N182" s="9"/>
      <c r="O182" s="9"/>
      <c r="P182" s="9"/>
      <c r="Q182" s="9"/>
      <c r="R182" s="9"/>
      <c r="S182" s="253"/>
      <c r="T182" s="253"/>
      <c r="U182" s="253"/>
      <c r="V182" s="253"/>
      <c r="W182" s="253"/>
      <c r="X182" s="253"/>
      <c r="Y182" s="253"/>
      <c r="Z182" s="253"/>
    </row>
    <row r="183" spans="1:26" hidden="1" outlineLevel="1">
      <c r="A183" s="9"/>
      <c r="B183" s="9"/>
      <c r="C183" s="716"/>
      <c r="D183" s="87">
        <v>7</v>
      </c>
      <c r="E183" s="260">
        <f ca="1">OFFSET('Actual RAB roll forward'!H$56,0,D183-1)-SUM('Actual RAB roll forward'!H240:OFFSET('Actual RAB roll forward'!H240,0,Input!$Y$7-1))</f>
        <v>0</v>
      </c>
      <c r="F183" s="260" t="str">
        <f>IF(A13stdlife="N/A","n/a",IF(E183=0,0,A13stdlife+D183-Input!$Y$7))</f>
        <v>n/a</v>
      </c>
      <c r="G183" s="256"/>
      <c r="H183" s="716"/>
      <c r="I183" s="87">
        <v>7</v>
      </c>
      <c r="J183" s="260">
        <f ca="1">OFFSET('Tax value roll forward'!H$52,0,I183-1)-SUM('Tax value roll forward'!H236:OFFSET('Tax value roll forward'!H236,0,Input!$Y$7-1))</f>
        <v>0</v>
      </c>
      <c r="K183" s="260" t="str">
        <f>IF(A13taxstdlife="N/A","n/a",IF(J183=0,0,A13taxstdlife+I183-Input!$Y$7))</f>
        <v>n/a</v>
      </c>
      <c r="L183" s="111"/>
      <c r="M183" s="9"/>
      <c r="N183" s="9"/>
      <c r="O183" s="9"/>
      <c r="P183" s="9"/>
      <c r="Q183" s="9"/>
      <c r="R183" s="9"/>
      <c r="S183" s="253"/>
      <c r="T183" s="253"/>
      <c r="U183" s="253"/>
      <c r="V183" s="253"/>
      <c r="W183" s="253"/>
      <c r="X183" s="253"/>
      <c r="Y183" s="253"/>
      <c r="Z183" s="253"/>
    </row>
    <row r="184" spans="1:26" hidden="1" outlineLevel="1">
      <c r="A184" s="9"/>
      <c r="B184" s="9"/>
      <c r="C184" s="716"/>
      <c r="D184" s="87">
        <v>8</v>
      </c>
      <c r="E184" s="260">
        <f ca="1">OFFSET('Actual RAB roll forward'!H$56,0,D184-1)-SUM('Actual RAB roll forward'!H241:OFFSET('Actual RAB roll forward'!H241,0,Input!$Y$7-1))</f>
        <v>0</v>
      </c>
      <c r="F184" s="260" t="str">
        <f>IF(A13stdlife="N/A","n/a",IF(E184=0,0,A13stdlife+D184-Input!$Y$7))</f>
        <v>n/a</v>
      </c>
      <c r="G184" s="256"/>
      <c r="H184" s="716"/>
      <c r="I184" s="87">
        <v>8</v>
      </c>
      <c r="J184" s="260">
        <f ca="1">OFFSET('Tax value roll forward'!H$52,0,I184-1)-SUM('Tax value roll forward'!H237:OFFSET('Tax value roll forward'!H237,0,Input!$Y$7-1))</f>
        <v>0</v>
      </c>
      <c r="K184" s="260" t="str">
        <f>IF(A13taxstdlife="N/A","n/a",IF(J184=0,0,A13taxstdlife+I184-Input!$Y$7))</f>
        <v>n/a</v>
      </c>
      <c r="L184" s="111"/>
      <c r="M184" s="9"/>
      <c r="N184" s="9"/>
      <c r="O184" s="9"/>
      <c r="P184" s="9"/>
      <c r="Q184" s="9"/>
      <c r="R184" s="9"/>
      <c r="S184" s="253"/>
      <c r="T184" s="253"/>
      <c r="U184" s="253"/>
      <c r="V184" s="253"/>
      <c r="W184" s="253"/>
      <c r="X184" s="253"/>
      <c r="Y184" s="253"/>
      <c r="Z184" s="253"/>
    </row>
    <row r="185" spans="1:26" hidden="1" outlineLevel="1">
      <c r="A185" s="9"/>
      <c r="B185" s="9"/>
      <c r="C185" s="716"/>
      <c r="D185" s="87">
        <v>9</v>
      </c>
      <c r="E185" s="260">
        <f ca="1">OFFSET('Actual RAB roll forward'!H$56,0,D185-1)-SUM('Actual RAB roll forward'!H242:OFFSET('Actual RAB roll forward'!H242,0,Input!$Y$7-1))</f>
        <v>0</v>
      </c>
      <c r="F185" s="260" t="str">
        <f>IF(A13stdlife="N/A","n/a",IF(E185=0,0,A13stdlife+D185-Input!$Y$7))</f>
        <v>n/a</v>
      </c>
      <c r="G185" s="256"/>
      <c r="H185" s="716"/>
      <c r="I185" s="87">
        <v>9</v>
      </c>
      <c r="J185" s="260">
        <f ca="1">OFFSET('Tax value roll forward'!H$52,0,I185-1)-SUM('Tax value roll forward'!H238:OFFSET('Tax value roll forward'!H238,0,Input!$Y$7-1))</f>
        <v>0</v>
      </c>
      <c r="K185" s="260" t="str">
        <f>IF(A13taxstdlife="N/A","n/a",IF(J185=0,0,A13taxstdlife+I185-Input!$Y$7))</f>
        <v>n/a</v>
      </c>
      <c r="L185" s="111"/>
      <c r="M185" s="9"/>
      <c r="N185" s="9"/>
      <c r="O185" s="9"/>
      <c r="P185" s="9"/>
      <c r="Q185" s="9"/>
      <c r="R185" s="9"/>
      <c r="S185" s="253"/>
      <c r="T185" s="253"/>
      <c r="U185" s="253"/>
      <c r="V185" s="253"/>
      <c r="W185" s="253"/>
      <c r="X185" s="253"/>
      <c r="Y185" s="253"/>
      <c r="Z185" s="253"/>
    </row>
    <row r="186" spans="1:26" hidden="1" outlineLevel="1">
      <c r="A186" s="9"/>
      <c r="B186" s="9"/>
      <c r="C186" s="717"/>
      <c r="D186" s="88">
        <v>10</v>
      </c>
      <c r="E186" s="260">
        <f ca="1">OFFSET('Actual RAB roll forward'!H$56,0,D186-1)-SUM('Actual RAB roll forward'!H243:OFFSET('Actual RAB roll forward'!H243,0,Input!$Y$7-1))</f>
        <v>0</v>
      </c>
      <c r="F186" s="260" t="str">
        <f>IF(A13stdlife="N/A","n/a",IF(E186=0,0,A13stdlife+D186-Input!$Y$7))</f>
        <v>n/a</v>
      </c>
      <c r="G186" s="256"/>
      <c r="H186" s="717"/>
      <c r="I186" s="88">
        <v>10</v>
      </c>
      <c r="J186" s="260">
        <f ca="1">OFFSET('Tax value roll forward'!H$52,0,I186-1)-SUM('Tax value roll forward'!H239:OFFSET('Tax value roll forward'!H239,0,Input!$Y$7-1))</f>
        <v>0</v>
      </c>
      <c r="K186" s="260" t="str">
        <f>IF(A13taxstdlife="N/A","n/a",IF(J186=0,0,A13taxstdlife+I186-Input!$Y$7))</f>
        <v>n/a</v>
      </c>
      <c r="L186" s="111"/>
      <c r="M186" s="9"/>
      <c r="N186" s="9"/>
      <c r="O186" s="9"/>
      <c r="P186" s="9"/>
      <c r="Q186" s="9"/>
      <c r="R186" s="9"/>
      <c r="S186" s="253"/>
      <c r="T186" s="253"/>
      <c r="U186" s="253"/>
      <c r="V186" s="253"/>
      <c r="W186" s="253"/>
      <c r="X186" s="253"/>
      <c r="Y186" s="253"/>
      <c r="Z186" s="253"/>
    </row>
    <row r="187" spans="1:26" collapsed="1">
      <c r="A187" s="9"/>
      <c r="B187" s="9"/>
      <c r="C187" s="274" t="str">
        <f>Asset13</f>
        <v>Land</v>
      </c>
      <c r="D187" s="9"/>
      <c r="E187" s="260">
        <f ca="1">SUM(E176:E186)</f>
        <v>92.667371295348744</v>
      </c>
      <c r="F187" s="260">
        <f ca="1">IF(E187=0,0,SUMPRODUCT(E176:E186,F176:F186)/E187)</f>
        <v>0</v>
      </c>
      <c r="G187" s="256"/>
      <c r="H187" s="43"/>
      <c r="I187" s="260"/>
      <c r="J187" s="260">
        <f ca="1">SUM(J176:J186)</f>
        <v>80.118380287397386</v>
      </c>
      <c r="K187" s="260">
        <f ca="1">IF(J187=0,0,SUMPRODUCT(J176:J186,K176:K186)/J187)</f>
        <v>0</v>
      </c>
      <c r="L187" s="111"/>
      <c r="M187" s="9"/>
      <c r="N187" s="9"/>
      <c r="O187" s="9"/>
      <c r="P187" s="9"/>
      <c r="Q187" s="9"/>
      <c r="R187" s="9"/>
      <c r="S187" s="253"/>
      <c r="T187" s="253"/>
      <c r="U187" s="253"/>
      <c r="V187" s="253"/>
      <c r="W187" s="253"/>
      <c r="X187" s="253"/>
      <c r="Y187" s="253"/>
      <c r="Z187" s="253"/>
    </row>
    <row r="188" spans="1:26" hidden="1" outlineLevel="1">
      <c r="A188" s="9"/>
      <c r="B188" s="9"/>
      <c r="C188" s="274"/>
      <c r="D188" s="9"/>
      <c r="E188" s="260"/>
      <c r="F188" s="260"/>
      <c r="G188" s="256"/>
      <c r="H188" s="260"/>
      <c r="I188" s="260"/>
      <c r="J188" s="265"/>
      <c r="K188" s="260"/>
      <c r="L188" s="111"/>
      <c r="M188" s="9"/>
      <c r="N188" s="9"/>
      <c r="O188" s="9"/>
      <c r="P188" s="9"/>
      <c r="Q188" s="9"/>
      <c r="R188" s="9"/>
      <c r="S188" s="253"/>
      <c r="T188" s="253"/>
      <c r="U188" s="253"/>
      <c r="V188" s="253"/>
      <c r="W188" s="253"/>
      <c r="X188" s="253"/>
      <c r="Y188" s="253"/>
      <c r="Z188" s="253"/>
    </row>
    <row r="189" spans="1:26" hidden="1" outlineLevel="1">
      <c r="A189" s="9"/>
      <c r="B189" s="272" t="str">
        <f>Asset14</f>
        <v>Easements</v>
      </c>
      <c r="C189" s="9"/>
      <c r="D189" s="9"/>
      <c r="E189" s="35"/>
      <c r="F189" s="35"/>
      <c r="G189" s="256"/>
      <c r="H189" s="260"/>
      <c r="I189" s="260"/>
      <c r="J189" s="265"/>
      <c r="K189" s="260"/>
      <c r="L189" s="111"/>
      <c r="M189" s="9"/>
      <c r="N189" s="9"/>
      <c r="O189" s="9"/>
      <c r="P189" s="9"/>
      <c r="Q189" s="9"/>
      <c r="R189" s="9"/>
      <c r="S189" s="253"/>
      <c r="T189" s="253"/>
      <c r="U189" s="253"/>
      <c r="V189" s="253"/>
      <c r="W189" s="253"/>
      <c r="X189" s="253"/>
      <c r="Y189" s="253"/>
      <c r="Z189" s="253"/>
    </row>
    <row r="190" spans="1:26" ht="12.75" hidden="1" customHeight="1" outlineLevel="1">
      <c r="A190" s="9"/>
      <c r="B190" s="9"/>
      <c r="C190" s="718" t="s">
        <v>26</v>
      </c>
      <c r="D190" s="719"/>
      <c r="E190" s="260">
        <f ca="1">A14value-SUM('Actual RAB roll forward'!H245:OFFSET('Actual RAB roll forward'!H245,0,Input!$Y$7-1))</f>
        <v>108.97377932420517</v>
      </c>
      <c r="F190" s="260" t="str">
        <f>IF(A14remlife="N/A","n/a",A14remlife-Input!$Y$7)</f>
        <v>n/a</v>
      </c>
      <c r="G190" s="256"/>
      <c r="H190" s="298" t="s">
        <v>66</v>
      </c>
      <c r="I190" s="299"/>
      <c r="J190" s="260">
        <f ca="1">A14taxvalue-SUM('Tax value roll forward'!H241:OFFSET('Tax value roll forward'!H241,0,Input!$Y$7-1))</f>
        <v>94.584698999999986</v>
      </c>
      <c r="K190" s="260" t="str">
        <f>IF(A14taxremlife="N/A","n/a",A14taxremlife-Input!$Y$7)</f>
        <v>n/a</v>
      </c>
      <c r="L190" s="111"/>
      <c r="M190" s="9"/>
      <c r="N190" s="9"/>
      <c r="O190" s="9"/>
      <c r="P190" s="9"/>
      <c r="Q190" s="9"/>
      <c r="R190" s="9"/>
      <c r="S190" s="253"/>
      <c r="T190" s="253"/>
      <c r="U190" s="253"/>
      <c r="V190" s="253"/>
      <c r="W190" s="253"/>
      <c r="X190" s="253"/>
      <c r="Y190" s="253"/>
      <c r="Z190" s="253"/>
    </row>
    <row r="191" spans="1:26" hidden="1" outlineLevel="1">
      <c r="A191" s="9"/>
      <c r="B191" s="9"/>
      <c r="C191" s="715" t="s">
        <v>82</v>
      </c>
      <c r="D191" s="87">
        <v>1</v>
      </c>
      <c r="E191" s="260">
        <f ca="1">OFFSET('Actual RAB roll forward'!H$57,0,D191-1)-SUM('Actual RAB roll forward'!H247:OFFSET('Actual RAB roll forward'!H247,0,Input!$Y$7-1))</f>
        <v>0</v>
      </c>
      <c r="F191" s="260" t="str">
        <f>IF(A14stdlife="N/A","n/a",IF(E191=0,0,A14stdlife+D191-Input!$Y$7))</f>
        <v>n/a</v>
      </c>
      <c r="G191" s="256"/>
      <c r="H191" s="715" t="s">
        <v>82</v>
      </c>
      <c r="I191" s="87">
        <v>1</v>
      </c>
      <c r="J191" s="260">
        <f ca="1">OFFSET('Tax value roll forward'!H$53,0,I191-1)-SUM('Tax value roll forward'!H243:OFFSET('Tax value roll forward'!H243,0,Input!$Y$7-1))</f>
        <v>0</v>
      </c>
      <c r="K191" s="260" t="str">
        <f>IF(A14taxstdlife="N/A","n/a",IF(J191=0,0,A14taxstdlife+I191-Input!$Y$7))</f>
        <v>n/a</v>
      </c>
      <c r="L191" s="111"/>
      <c r="M191" s="9"/>
      <c r="N191" s="9"/>
      <c r="O191" s="9"/>
      <c r="P191" s="9"/>
      <c r="Q191" s="9"/>
      <c r="R191" s="9"/>
      <c r="S191" s="253"/>
      <c r="T191" s="253"/>
      <c r="U191" s="253"/>
      <c r="V191" s="253"/>
      <c r="W191" s="253"/>
      <c r="X191" s="253"/>
      <c r="Y191" s="253"/>
      <c r="Z191" s="253"/>
    </row>
    <row r="192" spans="1:26" hidden="1" outlineLevel="1">
      <c r="A192" s="9"/>
      <c r="B192" s="9"/>
      <c r="C192" s="716"/>
      <c r="D192" s="87">
        <v>2</v>
      </c>
      <c r="E192" s="260">
        <f ca="1">OFFSET('Actual RAB roll forward'!H$57,0,D192-1)-SUM('Actual RAB roll forward'!H248:OFFSET('Actual RAB roll forward'!H248,0,Input!$Y$7-1))</f>
        <v>0</v>
      </c>
      <c r="F192" s="260" t="str">
        <f>IF(A14stdlife="N/A","n/a",IF(E192=0,0,A14stdlife+D192-Input!$Y$7))</f>
        <v>n/a</v>
      </c>
      <c r="G192" s="256"/>
      <c r="H192" s="716"/>
      <c r="I192" s="87">
        <v>2</v>
      </c>
      <c r="J192" s="260">
        <f ca="1">OFFSET('Tax value roll forward'!H$53,0,I192-1)-SUM('Tax value roll forward'!H244:OFFSET('Tax value roll forward'!H244,0,Input!$Y$7-1))</f>
        <v>0</v>
      </c>
      <c r="K192" s="260" t="str">
        <f>IF(A14taxstdlife="N/A","n/a",IF(J192=0,0,A14taxstdlife+I192-Input!$Y$7))</f>
        <v>n/a</v>
      </c>
      <c r="L192" s="111"/>
      <c r="M192" s="9"/>
      <c r="N192" s="9"/>
      <c r="O192" s="9"/>
      <c r="P192" s="9"/>
      <c r="Q192" s="9"/>
      <c r="R192" s="9"/>
      <c r="S192" s="253"/>
      <c r="T192" s="253"/>
      <c r="U192" s="253"/>
      <c r="V192" s="253"/>
      <c r="W192" s="253"/>
      <c r="X192" s="253"/>
      <c r="Y192" s="253"/>
      <c r="Z192" s="253"/>
    </row>
    <row r="193" spans="1:26" hidden="1" outlineLevel="1">
      <c r="A193" s="9"/>
      <c r="B193" s="9"/>
      <c r="C193" s="716"/>
      <c r="D193" s="87">
        <v>3</v>
      </c>
      <c r="E193" s="260">
        <f ca="1">OFFSET('Actual RAB roll forward'!H$57,0,D193-1)-SUM('Actual RAB roll forward'!H249:OFFSET('Actual RAB roll forward'!H249,0,Input!$Y$7-1))</f>
        <v>0</v>
      </c>
      <c r="F193" s="260" t="str">
        <f>IF(A14stdlife="N/A","n/a",IF(E193=0,0,A14stdlife+D193-Input!$Y$7))</f>
        <v>n/a</v>
      </c>
      <c r="G193" s="256"/>
      <c r="H193" s="716"/>
      <c r="I193" s="87">
        <v>3</v>
      </c>
      <c r="J193" s="260">
        <f ca="1">OFFSET('Tax value roll forward'!H$53,0,I193-1)-SUM('Tax value roll forward'!H245:OFFSET('Tax value roll forward'!H245,0,Input!$Y$7-1))</f>
        <v>0</v>
      </c>
      <c r="K193" s="260" t="str">
        <f>IF(A14taxstdlife="N/A","n/a",IF(J193=0,0,A14taxstdlife+I193-Input!$Y$7))</f>
        <v>n/a</v>
      </c>
      <c r="L193" s="111"/>
      <c r="M193" s="9"/>
      <c r="N193" s="9"/>
      <c r="O193" s="9"/>
      <c r="P193" s="9"/>
      <c r="Q193" s="9"/>
      <c r="R193" s="9"/>
      <c r="S193" s="253"/>
      <c r="T193" s="253"/>
      <c r="U193" s="253"/>
      <c r="V193" s="253"/>
      <c r="W193" s="253"/>
      <c r="X193" s="253"/>
      <c r="Y193" s="253"/>
      <c r="Z193" s="253"/>
    </row>
    <row r="194" spans="1:26" hidden="1" outlineLevel="1">
      <c r="A194" s="9"/>
      <c r="B194" s="9"/>
      <c r="C194" s="716"/>
      <c r="D194" s="87">
        <v>4</v>
      </c>
      <c r="E194" s="260">
        <f ca="1">OFFSET('Actual RAB roll forward'!H$57,0,D194-1)-SUM('Actual RAB roll forward'!H250:OFFSET('Actual RAB roll forward'!H250,0,Input!$Y$7-1))</f>
        <v>0</v>
      </c>
      <c r="F194" s="260" t="str">
        <f>IF(A14stdlife="N/A","n/a",IF(E194=0,0,A14stdlife+D194-Input!$Y$7))</f>
        <v>n/a</v>
      </c>
      <c r="G194" s="256"/>
      <c r="H194" s="716"/>
      <c r="I194" s="87">
        <v>4</v>
      </c>
      <c r="J194" s="260">
        <f ca="1">OFFSET('Tax value roll forward'!H$53,0,I194-1)-SUM('Tax value roll forward'!H246:OFFSET('Tax value roll forward'!H246,0,Input!$Y$7-1))</f>
        <v>0</v>
      </c>
      <c r="K194" s="260" t="str">
        <f>IF(A14taxstdlife="N/A","n/a",IF(J194=0,0,A14taxstdlife+I194-Input!$Y$7))</f>
        <v>n/a</v>
      </c>
      <c r="L194" s="111"/>
      <c r="M194" s="9"/>
      <c r="N194" s="9"/>
      <c r="O194" s="9"/>
      <c r="P194" s="9"/>
      <c r="Q194" s="9"/>
      <c r="R194" s="9"/>
      <c r="S194" s="253"/>
      <c r="T194" s="253"/>
      <c r="U194" s="253"/>
      <c r="V194" s="253"/>
      <c r="W194" s="253"/>
      <c r="X194" s="253"/>
      <c r="Y194" s="253"/>
      <c r="Z194" s="253"/>
    </row>
    <row r="195" spans="1:26" hidden="1" outlineLevel="1">
      <c r="A195" s="9"/>
      <c r="B195" s="9"/>
      <c r="C195" s="716"/>
      <c r="D195" s="87">
        <v>5</v>
      </c>
      <c r="E195" s="260">
        <f ca="1">OFFSET('Actual RAB roll forward'!H$57,0,D195-1)-SUM('Actual RAB roll forward'!H251:OFFSET('Actual RAB roll forward'!H251,0,Input!$Y$7-1))</f>
        <v>0</v>
      </c>
      <c r="F195" s="260" t="str">
        <f>IF(A14stdlife="N/A","n/a",IF(E195=0,0,A14stdlife+D195-Input!$Y$7))</f>
        <v>n/a</v>
      </c>
      <c r="G195" s="256"/>
      <c r="H195" s="716"/>
      <c r="I195" s="87">
        <v>5</v>
      </c>
      <c r="J195" s="260">
        <f ca="1">OFFSET('Tax value roll forward'!H$53,0,I195-1)-SUM('Tax value roll forward'!H247:OFFSET('Tax value roll forward'!H247,0,Input!$Y$7-1))</f>
        <v>0</v>
      </c>
      <c r="K195" s="260" t="str">
        <f>IF(A14taxstdlife="N/A","n/a",IF(J195=0,0,A14taxstdlife+I195-Input!$Y$7))</f>
        <v>n/a</v>
      </c>
      <c r="L195" s="111"/>
      <c r="M195" s="9"/>
      <c r="N195" s="9"/>
      <c r="O195" s="9"/>
      <c r="P195" s="9"/>
      <c r="Q195" s="9"/>
      <c r="R195" s="9"/>
      <c r="S195" s="253"/>
      <c r="T195" s="253"/>
      <c r="U195" s="253"/>
      <c r="V195" s="253"/>
      <c r="W195" s="253"/>
      <c r="X195" s="253"/>
      <c r="Y195" s="253"/>
      <c r="Z195" s="253"/>
    </row>
    <row r="196" spans="1:26" hidden="1" outlineLevel="1">
      <c r="A196" s="9"/>
      <c r="B196" s="9"/>
      <c r="C196" s="716"/>
      <c r="D196" s="87">
        <v>6</v>
      </c>
      <c r="E196" s="260">
        <f ca="1">OFFSET('Actual RAB roll forward'!H$57,0,D196-1)-SUM('Actual RAB roll forward'!H252:OFFSET('Actual RAB roll forward'!H252,0,Input!$Y$7-1))</f>
        <v>0</v>
      </c>
      <c r="F196" s="260" t="str">
        <f>IF(A14stdlife="N/A","n/a",IF(E196=0,0,A14stdlife+D196-Input!$Y$7))</f>
        <v>n/a</v>
      </c>
      <c r="G196" s="256"/>
      <c r="H196" s="716"/>
      <c r="I196" s="87">
        <v>6</v>
      </c>
      <c r="J196" s="260">
        <f ca="1">OFFSET('Tax value roll forward'!H$53,0,I196-1)-SUM('Tax value roll forward'!H248:OFFSET('Tax value roll forward'!H248,0,Input!$Y$7-1))</f>
        <v>0</v>
      </c>
      <c r="K196" s="260" t="str">
        <f>IF(A14taxstdlife="N/A","n/a",IF(J196=0,0,A14taxstdlife+I196-Input!$Y$7))</f>
        <v>n/a</v>
      </c>
      <c r="L196" s="111"/>
      <c r="M196" s="9"/>
      <c r="N196" s="9"/>
      <c r="O196" s="9"/>
      <c r="P196" s="9"/>
      <c r="Q196" s="9"/>
      <c r="R196" s="9"/>
      <c r="S196" s="253"/>
      <c r="T196" s="253"/>
      <c r="U196" s="253"/>
      <c r="V196" s="253"/>
      <c r="W196" s="253"/>
      <c r="X196" s="253"/>
      <c r="Y196" s="253"/>
      <c r="Z196" s="253"/>
    </row>
    <row r="197" spans="1:26" hidden="1" outlineLevel="1">
      <c r="A197" s="9"/>
      <c r="B197" s="9"/>
      <c r="C197" s="716"/>
      <c r="D197" s="87">
        <v>7</v>
      </c>
      <c r="E197" s="260">
        <f ca="1">OFFSET('Actual RAB roll forward'!H$57,0,D197-1)-SUM('Actual RAB roll forward'!H253:OFFSET('Actual RAB roll forward'!H253,0,Input!$Y$7-1))</f>
        <v>0</v>
      </c>
      <c r="F197" s="260" t="str">
        <f>IF(A14stdlife="N/A","n/a",IF(E197=0,0,A14stdlife+D197-Input!$Y$7))</f>
        <v>n/a</v>
      </c>
      <c r="G197" s="256"/>
      <c r="H197" s="716"/>
      <c r="I197" s="87">
        <v>7</v>
      </c>
      <c r="J197" s="260">
        <f ca="1">OFFSET('Tax value roll forward'!H$53,0,I197-1)-SUM('Tax value roll forward'!H249:OFFSET('Tax value roll forward'!H249,0,Input!$Y$7-1))</f>
        <v>0</v>
      </c>
      <c r="K197" s="260" t="str">
        <f>IF(A14taxstdlife="N/A","n/a",IF(J197=0,0,A14taxstdlife+I197-Input!$Y$7))</f>
        <v>n/a</v>
      </c>
      <c r="L197" s="111"/>
      <c r="M197" s="9"/>
      <c r="N197" s="9"/>
      <c r="O197" s="9"/>
      <c r="P197" s="9"/>
      <c r="Q197" s="9"/>
      <c r="R197" s="9"/>
      <c r="S197" s="253"/>
      <c r="T197" s="253"/>
      <c r="U197" s="253"/>
      <c r="V197" s="253"/>
      <c r="W197" s="253"/>
      <c r="X197" s="253"/>
      <c r="Y197" s="253"/>
      <c r="Z197" s="253"/>
    </row>
    <row r="198" spans="1:26" hidden="1" outlineLevel="1">
      <c r="A198" s="9"/>
      <c r="B198" s="9"/>
      <c r="C198" s="716"/>
      <c r="D198" s="87">
        <v>8</v>
      </c>
      <c r="E198" s="260">
        <f ca="1">OFFSET('Actual RAB roll forward'!H$57,0,D198-1)-SUM('Actual RAB roll forward'!H254:OFFSET('Actual RAB roll forward'!H254,0,Input!$Y$7-1))</f>
        <v>0</v>
      </c>
      <c r="F198" s="260" t="str">
        <f>IF(A14stdlife="N/A","n/a",IF(E198=0,0,A14stdlife+D198-Input!$Y$7))</f>
        <v>n/a</v>
      </c>
      <c r="G198" s="256"/>
      <c r="H198" s="716"/>
      <c r="I198" s="87">
        <v>8</v>
      </c>
      <c r="J198" s="260">
        <f ca="1">OFFSET('Tax value roll forward'!H$53,0,I198-1)-SUM('Tax value roll forward'!H250:OFFSET('Tax value roll forward'!H250,0,Input!$Y$7-1))</f>
        <v>0</v>
      </c>
      <c r="K198" s="260" t="str">
        <f>IF(A14taxstdlife="N/A","n/a",IF(J198=0,0,A14taxstdlife+I198-Input!$Y$7))</f>
        <v>n/a</v>
      </c>
      <c r="L198" s="111"/>
      <c r="M198" s="9"/>
      <c r="N198" s="9"/>
      <c r="O198" s="9"/>
      <c r="P198" s="9"/>
      <c r="Q198" s="9"/>
      <c r="R198" s="9"/>
      <c r="S198" s="253"/>
      <c r="T198" s="253"/>
      <c r="U198" s="253"/>
      <c r="V198" s="253"/>
      <c r="W198" s="253"/>
      <c r="X198" s="253"/>
      <c r="Y198" s="253"/>
      <c r="Z198" s="253"/>
    </row>
    <row r="199" spans="1:26" hidden="1" outlineLevel="1">
      <c r="A199" s="9"/>
      <c r="B199" s="9"/>
      <c r="C199" s="716"/>
      <c r="D199" s="87">
        <v>9</v>
      </c>
      <c r="E199" s="260">
        <f ca="1">OFFSET('Actual RAB roll forward'!H$57,0,D199-1)-SUM('Actual RAB roll forward'!H255:OFFSET('Actual RAB roll forward'!H255,0,Input!$Y$7-1))</f>
        <v>0</v>
      </c>
      <c r="F199" s="260" t="str">
        <f>IF(A14stdlife="N/A","n/a",IF(E199=0,0,A14stdlife+D199-Input!$Y$7))</f>
        <v>n/a</v>
      </c>
      <c r="G199" s="256"/>
      <c r="H199" s="716"/>
      <c r="I199" s="87">
        <v>9</v>
      </c>
      <c r="J199" s="260">
        <f ca="1">OFFSET('Tax value roll forward'!H$53,0,I199-1)-SUM('Tax value roll forward'!H251:OFFSET('Tax value roll forward'!H251,0,Input!$Y$7-1))</f>
        <v>0</v>
      </c>
      <c r="K199" s="260" t="str">
        <f>IF(A14taxstdlife="N/A","n/a",IF(J199=0,0,A14taxstdlife+I199-Input!$Y$7))</f>
        <v>n/a</v>
      </c>
      <c r="L199" s="111"/>
      <c r="M199" s="9"/>
      <c r="N199" s="9"/>
      <c r="O199" s="9"/>
      <c r="P199" s="9"/>
      <c r="Q199" s="9"/>
      <c r="R199" s="9"/>
      <c r="S199" s="253"/>
      <c r="T199" s="253"/>
      <c r="U199" s="253"/>
      <c r="V199" s="253"/>
      <c r="W199" s="253"/>
      <c r="X199" s="253"/>
      <c r="Y199" s="253"/>
      <c r="Z199" s="253"/>
    </row>
    <row r="200" spans="1:26" hidden="1" outlineLevel="1">
      <c r="A200" s="9"/>
      <c r="B200" s="9"/>
      <c r="C200" s="717"/>
      <c r="D200" s="88">
        <v>10</v>
      </c>
      <c r="E200" s="260">
        <f ca="1">OFFSET('Actual RAB roll forward'!H$57,0,D200-1)-SUM('Actual RAB roll forward'!H256:OFFSET('Actual RAB roll forward'!H256,0,Input!$Y$7-1))</f>
        <v>0</v>
      </c>
      <c r="F200" s="260" t="str">
        <f>IF(A14stdlife="N/A","n/a",IF(E200=0,0,A14stdlife+D200-Input!$Y$7))</f>
        <v>n/a</v>
      </c>
      <c r="G200" s="256"/>
      <c r="H200" s="717"/>
      <c r="I200" s="88">
        <v>10</v>
      </c>
      <c r="J200" s="260">
        <f ca="1">OFFSET('Tax value roll forward'!H$53,0,I200-1)-SUM('Tax value roll forward'!H252:OFFSET('Tax value roll forward'!H252,0,Input!$Y$7-1))</f>
        <v>0</v>
      </c>
      <c r="K200" s="260" t="str">
        <f>IF(A14taxstdlife="N/A","n/a",IF(J200=0,0,A14taxstdlife+I200-Input!$Y$7))</f>
        <v>n/a</v>
      </c>
      <c r="L200" s="111"/>
      <c r="M200" s="9"/>
      <c r="N200" s="9"/>
      <c r="O200" s="9"/>
      <c r="P200" s="9"/>
      <c r="Q200" s="9"/>
      <c r="R200" s="9"/>
      <c r="S200" s="253"/>
      <c r="T200" s="253"/>
      <c r="U200" s="253"/>
      <c r="V200" s="253"/>
      <c r="W200" s="253"/>
      <c r="X200" s="253"/>
      <c r="Y200" s="253"/>
      <c r="Z200" s="253"/>
    </row>
    <row r="201" spans="1:26" collapsed="1">
      <c r="A201" s="9"/>
      <c r="B201" s="9"/>
      <c r="C201" s="274" t="str">
        <f>Asset14</f>
        <v>Easements</v>
      </c>
      <c r="D201" s="9"/>
      <c r="E201" s="260">
        <f ca="1">SUM(E190:E200)</f>
        <v>108.97377932420517</v>
      </c>
      <c r="F201" s="260">
        <f ca="1">IF(E201=0,0,SUMPRODUCT(E190:E200,F190:F200)/E201)</f>
        <v>0</v>
      </c>
      <c r="G201" s="256"/>
      <c r="H201" s="43"/>
      <c r="I201" s="260"/>
      <c r="J201" s="260">
        <f ca="1">SUM(J190:J200)</f>
        <v>94.584698999999986</v>
      </c>
      <c r="K201" s="260">
        <f ca="1">IF(J201=0,0,SUMPRODUCT(J190:J200,K190:K200)/J201)</f>
        <v>0</v>
      </c>
      <c r="L201" s="111"/>
      <c r="M201" s="9"/>
      <c r="N201" s="9"/>
      <c r="O201" s="9"/>
      <c r="P201" s="9"/>
      <c r="Q201" s="9"/>
      <c r="R201" s="9"/>
      <c r="S201" s="253"/>
      <c r="T201" s="253"/>
      <c r="U201" s="253"/>
      <c r="V201" s="253"/>
      <c r="W201" s="253"/>
      <c r="X201" s="253"/>
      <c r="Y201" s="253"/>
      <c r="Z201" s="253"/>
    </row>
    <row r="202" spans="1:26" hidden="1" outlineLevel="1">
      <c r="A202" s="9"/>
      <c r="B202" s="9"/>
      <c r="C202" s="274"/>
      <c r="D202" s="9"/>
      <c r="E202" s="260"/>
      <c r="F202" s="260"/>
      <c r="G202" s="256"/>
      <c r="H202" s="260"/>
      <c r="I202" s="260"/>
      <c r="J202" s="265"/>
      <c r="K202" s="260"/>
      <c r="L202" s="111"/>
      <c r="M202" s="9"/>
      <c r="N202" s="9"/>
      <c r="O202" s="9"/>
      <c r="P202" s="9"/>
      <c r="Q202" s="9"/>
      <c r="R202" s="9"/>
      <c r="S202" s="253"/>
      <c r="T202" s="253"/>
      <c r="U202" s="253"/>
      <c r="V202" s="253"/>
      <c r="W202" s="253"/>
      <c r="X202" s="253"/>
      <c r="Y202" s="253"/>
      <c r="Z202" s="253"/>
    </row>
    <row r="203" spans="1:26" hidden="1" outlineLevel="1">
      <c r="A203" s="9"/>
      <c r="B203" s="272">
        <f>Asset15</f>
        <v>0</v>
      </c>
      <c r="C203" s="9"/>
      <c r="D203" s="9"/>
      <c r="E203" s="35"/>
      <c r="F203" s="35"/>
      <c r="G203" s="256"/>
      <c r="H203" s="260"/>
      <c r="I203" s="260"/>
      <c r="J203" s="265"/>
      <c r="K203" s="260"/>
      <c r="L203" s="111"/>
      <c r="M203" s="9"/>
      <c r="N203" s="9"/>
      <c r="O203" s="9"/>
      <c r="P203" s="9"/>
      <c r="Q203" s="9"/>
      <c r="R203" s="9"/>
      <c r="S203" s="253"/>
      <c r="T203" s="253"/>
      <c r="U203" s="253"/>
      <c r="V203" s="253"/>
      <c r="W203" s="253"/>
      <c r="X203" s="253"/>
      <c r="Y203" s="253"/>
      <c r="Z203" s="253"/>
    </row>
    <row r="204" spans="1:26" ht="12.75" hidden="1" customHeight="1" outlineLevel="1">
      <c r="A204" s="9"/>
      <c r="B204" s="9"/>
      <c r="C204" s="718" t="s">
        <v>26</v>
      </c>
      <c r="D204" s="719"/>
      <c r="E204" s="260">
        <f ca="1">A15value-SUM('Actual RAB roll forward'!H258:OFFSET('Actual RAB roll forward'!H258,0,Input!$Y$7-1))</f>
        <v>0</v>
      </c>
      <c r="F204" s="260" t="str">
        <f>IF(A15remlife="N/A","n/a",A15remlife-Input!$Y$7)</f>
        <v>n/a</v>
      </c>
      <c r="G204" s="256"/>
      <c r="H204" s="298" t="s">
        <v>66</v>
      </c>
      <c r="I204" s="299"/>
      <c r="J204" s="260">
        <f ca="1">A15taxvalue-SUM('Tax value roll forward'!H254:OFFSET('Tax value roll forward'!H254,0,Input!$Y$7-1))</f>
        <v>0</v>
      </c>
      <c r="K204" s="260" t="str">
        <f>IF(A15taxremlife="N/A","n/a",A15taxremlife-Input!$Y$7)</f>
        <v>n/a</v>
      </c>
      <c r="L204" s="111"/>
      <c r="M204" s="9"/>
      <c r="N204" s="9"/>
      <c r="O204" s="9"/>
      <c r="P204" s="9"/>
      <c r="Q204" s="9"/>
      <c r="R204" s="9"/>
      <c r="S204" s="253"/>
      <c r="T204" s="253"/>
      <c r="U204" s="253"/>
      <c r="V204" s="253"/>
      <c r="W204" s="253"/>
      <c r="X204" s="253"/>
      <c r="Y204" s="253"/>
      <c r="Z204" s="253"/>
    </row>
    <row r="205" spans="1:26" hidden="1" outlineLevel="1">
      <c r="A205" s="9"/>
      <c r="B205" s="9"/>
      <c r="C205" s="715" t="s">
        <v>82</v>
      </c>
      <c r="D205" s="87">
        <v>1</v>
      </c>
      <c r="E205" s="260">
        <f ca="1">OFFSET('Actual RAB roll forward'!H$58,0,D205-1)-SUM('Actual RAB roll forward'!H260:OFFSET('Actual RAB roll forward'!H260,0,Input!$Y$7-1))</f>
        <v>0</v>
      </c>
      <c r="F205" s="260" t="str">
        <f>IF(A15stdlife="N/A","n/a",IF(E205=0,0,A15stdlife+D205-Input!$Y$7))</f>
        <v>n/a</v>
      </c>
      <c r="G205" s="256"/>
      <c r="H205" s="715" t="s">
        <v>82</v>
      </c>
      <c r="I205" s="87">
        <v>1</v>
      </c>
      <c r="J205" s="260">
        <f ca="1">OFFSET('Tax value roll forward'!H$54,0,I205-1)-SUM('Tax value roll forward'!H256:OFFSET('Tax value roll forward'!H256,0,Input!$Y$7-1))</f>
        <v>0</v>
      </c>
      <c r="K205" s="260" t="str">
        <f>IF(A15taxstdlife="N/A","n/a",IF(J205=0,0,A15taxstdlife+I205-Input!$Y$7))</f>
        <v>n/a</v>
      </c>
      <c r="L205" s="111"/>
      <c r="M205" s="9"/>
      <c r="N205" s="9"/>
      <c r="O205" s="9"/>
      <c r="P205" s="9"/>
      <c r="Q205" s="9"/>
      <c r="R205" s="9"/>
      <c r="S205" s="253"/>
      <c r="T205" s="253"/>
      <c r="U205" s="253"/>
      <c r="V205" s="253"/>
      <c r="W205" s="253"/>
      <c r="X205" s="253"/>
      <c r="Y205" s="253"/>
      <c r="Z205" s="253"/>
    </row>
    <row r="206" spans="1:26" hidden="1" outlineLevel="1">
      <c r="A206" s="9"/>
      <c r="B206" s="9"/>
      <c r="C206" s="716"/>
      <c r="D206" s="87">
        <v>2</v>
      </c>
      <c r="E206" s="260">
        <f ca="1">OFFSET('Actual RAB roll forward'!H$58,0,D206-1)-SUM('Actual RAB roll forward'!H261:OFFSET('Actual RAB roll forward'!H261,0,Input!$Y$7-1))</f>
        <v>0</v>
      </c>
      <c r="F206" s="260" t="str">
        <f>IF(A15stdlife="N/A","n/a",IF(E206=0,0,A15stdlife+D206-Input!$Y$7))</f>
        <v>n/a</v>
      </c>
      <c r="G206" s="256"/>
      <c r="H206" s="716"/>
      <c r="I206" s="87">
        <v>2</v>
      </c>
      <c r="J206" s="260">
        <f ca="1">OFFSET('Tax value roll forward'!H$54,0,I206-1)-SUM('Tax value roll forward'!H257:OFFSET('Tax value roll forward'!H257,0,Input!$Y$7-1))</f>
        <v>0</v>
      </c>
      <c r="K206" s="260" t="str">
        <f>IF(A15taxstdlife="N/A","n/a",IF(J206=0,0,A15taxstdlife+I206-Input!$Y$7))</f>
        <v>n/a</v>
      </c>
      <c r="L206" s="111"/>
      <c r="M206" s="9"/>
      <c r="N206" s="9"/>
      <c r="O206" s="9"/>
      <c r="P206" s="9"/>
      <c r="Q206" s="9"/>
      <c r="R206" s="9"/>
      <c r="S206" s="253"/>
      <c r="T206" s="253"/>
      <c r="U206" s="253"/>
      <c r="V206" s="253"/>
      <c r="W206" s="253"/>
      <c r="X206" s="253"/>
      <c r="Y206" s="253"/>
      <c r="Z206" s="253"/>
    </row>
    <row r="207" spans="1:26" hidden="1" outlineLevel="1">
      <c r="A207" s="9"/>
      <c r="B207" s="9"/>
      <c r="C207" s="716"/>
      <c r="D207" s="87">
        <v>3</v>
      </c>
      <c r="E207" s="260">
        <f ca="1">OFFSET('Actual RAB roll forward'!H$58,0,D207-1)-SUM('Actual RAB roll forward'!H262:OFFSET('Actual RAB roll forward'!H262,0,Input!$Y$7-1))</f>
        <v>0</v>
      </c>
      <c r="F207" s="260" t="str">
        <f>IF(A15stdlife="N/A","n/a",IF(E207=0,0,A15stdlife+D207-Input!$Y$7))</f>
        <v>n/a</v>
      </c>
      <c r="G207" s="256"/>
      <c r="H207" s="716"/>
      <c r="I207" s="87">
        <v>3</v>
      </c>
      <c r="J207" s="260">
        <f ca="1">OFFSET('Tax value roll forward'!H$54,0,I207-1)-SUM('Tax value roll forward'!H258:OFFSET('Tax value roll forward'!H258,0,Input!$Y$7-1))</f>
        <v>0</v>
      </c>
      <c r="K207" s="260" t="str">
        <f>IF(A15taxstdlife="N/A","n/a",IF(J207=0,0,A15taxstdlife+I207-Input!$Y$7))</f>
        <v>n/a</v>
      </c>
      <c r="L207" s="111"/>
      <c r="M207" s="9"/>
      <c r="N207" s="9"/>
      <c r="O207" s="9"/>
      <c r="P207" s="9"/>
      <c r="Q207" s="9"/>
      <c r="R207" s="9"/>
      <c r="S207" s="253"/>
      <c r="T207" s="253"/>
      <c r="U207" s="253"/>
      <c r="V207" s="253"/>
      <c r="W207" s="253"/>
      <c r="X207" s="253"/>
      <c r="Y207" s="253"/>
      <c r="Z207" s="253"/>
    </row>
    <row r="208" spans="1:26" hidden="1" outlineLevel="1">
      <c r="A208" s="9"/>
      <c r="B208" s="9"/>
      <c r="C208" s="716"/>
      <c r="D208" s="87">
        <v>4</v>
      </c>
      <c r="E208" s="260">
        <f ca="1">OFFSET('Actual RAB roll forward'!H$58,0,D208-1)-SUM('Actual RAB roll forward'!H263:OFFSET('Actual RAB roll forward'!H263,0,Input!$Y$7-1))</f>
        <v>0</v>
      </c>
      <c r="F208" s="260" t="str">
        <f>IF(A15stdlife="N/A","n/a",IF(E208=0,0,A15stdlife+D208-Input!$Y$7))</f>
        <v>n/a</v>
      </c>
      <c r="G208" s="256"/>
      <c r="H208" s="716"/>
      <c r="I208" s="87">
        <v>4</v>
      </c>
      <c r="J208" s="260">
        <f ca="1">OFFSET('Tax value roll forward'!H$54,0,I208-1)-SUM('Tax value roll forward'!H259:OFFSET('Tax value roll forward'!H259,0,Input!$Y$7-1))</f>
        <v>0</v>
      </c>
      <c r="K208" s="260" t="str">
        <f>IF(A15taxstdlife="N/A","n/a",IF(J208=0,0,A15taxstdlife+I208-Input!$Y$7))</f>
        <v>n/a</v>
      </c>
      <c r="L208" s="111"/>
      <c r="M208" s="9"/>
      <c r="N208" s="9"/>
      <c r="O208" s="9"/>
      <c r="P208" s="9"/>
      <c r="Q208" s="9"/>
      <c r="R208" s="9"/>
      <c r="S208" s="253"/>
      <c r="T208" s="253"/>
      <c r="U208" s="253"/>
      <c r="V208" s="253"/>
      <c r="W208" s="253"/>
      <c r="X208" s="253"/>
      <c r="Y208" s="253"/>
      <c r="Z208" s="253"/>
    </row>
    <row r="209" spans="1:26" hidden="1" outlineLevel="1">
      <c r="A209" s="9"/>
      <c r="B209" s="9"/>
      <c r="C209" s="716"/>
      <c r="D209" s="87">
        <v>5</v>
      </c>
      <c r="E209" s="260">
        <f ca="1">OFFSET('Actual RAB roll forward'!H$58,0,D209-1)-SUM('Actual RAB roll forward'!H264:OFFSET('Actual RAB roll forward'!H264,0,Input!$Y$7-1))</f>
        <v>0</v>
      </c>
      <c r="F209" s="260" t="str">
        <f>IF(A15stdlife="N/A","n/a",IF(E209=0,0,A15stdlife+D209-Input!$Y$7))</f>
        <v>n/a</v>
      </c>
      <c r="G209" s="256"/>
      <c r="H209" s="716"/>
      <c r="I209" s="87">
        <v>5</v>
      </c>
      <c r="J209" s="260">
        <f ca="1">OFFSET('Tax value roll forward'!H$54,0,I209-1)-SUM('Tax value roll forward'!H260:OFFSET('Tax value roll forward'!H260,0,Input!$Y$7-1))</f>
        <v>0</v>
      </c>
      <c r="K209" s="260" t="str">
        <f>IF(A15taxstdlife="N/A","n/a",IF(J209=0,0,A15taxstdlife+I209-Input!$Y$7))</f>
        <v>n/a</v>
      </c>
      <c r="L209" s="111"/>
      <c r="M209" s="9"/>
      <c r="N209" s="9"/>
      <c r="O209" s="9"/>
      <c r="P209" s="9"/>
      <c r="Q209" s="9"/>
      <c r="R209" s="9"/>
      <c r="S209" s="253"/>
      <c r="T209" s="253"/>
      <c r="U209" s="253"/>
      <c r="V209" s="253"/>
      <c r="W209" s="253"/>
      <c r="X209" s="253"/>
      <c r="Y209" s="253"/>
      <c r="Z209" s="253"/>
    </row>
    <row r="210" spans="1:26" hidden="1" outlineLevel="1">
      <c r="A210" s="9"/>
      <c r="B210" s="9"/>
      <c r="C210" s="716"/>
      <c r="D210" s="87">
        <v>6</v>
      </c>
      <c r="E210" s="260">
        <f ca="1">OFFSET('Actual RAB roll forward'!H$58,0,D210-1)-SUM('Actual RAB roll forward'!H265:OFFSET('Actual RAB roll forward'!H265,0,Input!$Y$7-1))</f>
        <v>0</v>
      </c>
      <c r="F210" s="260" t="str">
        <f>IF(A15stdlife="N/A","n/a",IF(E210=0,0,A15stdlife+D210-Input!$Y$7))</f>
        <v>n/a</v>
      </c>
      <c r="G210" s="256"/>
      <c r="H210" s="716"/>
      <c r="I210" s="87">
        <v>6</v>
      </c>
      <c r="J210" s="260">
        <f ca="1">OFFSET('Tax value roll forward'!H$54,0,I210-1)-SUM('Tax value roll forward'!H261:OFFSET('Tax value roll forward'!H261,0,Input!$Y$7-1))</f>
        <v>0</v>
      </c>
      <c r="K210" s="260" t="str">
        <f>IF(A15taxstdlife="N/A","n/a",IF(J210=0,0,A15taxstdlife+I210-Input!$Y$7))</f>
        <v>n/a</v>
      </c>
      <c r="L210" s="111"/>
      <c r="M210" s="9"/>
      <c r="N210" s="9"/>
      <c r="O210" s="9"/>
      <c r="P210" s="9"/>
      <c r="Q210" s="9"/>
      <c r="R210" s="9"/>
      <c r="S210" s="253"/>
      <c r="T210" s="253"/>
      <c r="U210" s="253"/>
      <c r="V210" s="253"/>
      <c r="W210" s="253"/>
      <c r="X210" s="253"/>
      <c r="Y210" s="253"/>
      <c r="Z210" s="253"/>
    </row>
    <row r="211" spans="1:26" hidden="1" outlineLevel="1">
      <c r="A211" s="9"/>
      <c r="B211" s="9"/>
      <c r="C211" s="716"/>
      <c r="D211" s="87">
        <v>7</v>
      </c>
      <c r="E211" s="260">
        <f ca="1">OFFSET('Actual RAB roll forward'!H$58,0,D211-1)-SUM('Actual RAB roll forward'!H266:OFFSET('Actual RAB roll forward'!H266,0,Input!$Y$7-1))</f>
        <v>0</v>
      </c>
      <c r="F211" s="260" t="str">
        <f>IF(A15stdlife="N/A","n/a",IF(E211=0,0,A15stdlife+D211-Input!$Y$7))</f>
        <v>n/a</v>
      </c>
      <c r="G211" s="256"/>
      <c r="H211" s="716"/>
      <c r="I211" s="87">
        <v>7</v>
      </c>
      <c r="J211" s="260">
        <f ca="1">OFFSET('Tax value roll forward'!H$54,0,I211-1)-SUM('Tax value roll forward'!H262:OFFSET('Tax value roll forward'!H262,0,Input!$Y$7-1))</f>
        <v>0</v>
      </c>
      <c r="K211" s="260" t="str">
        <f>IF(A15taxstdlife="N/A","n/a",IF(J211=0,0,A15taxstdlife+I211-Input!$Y$7))</f>
        <v>n/a</v>
      </c>
      <c r="L211" s="111"/>
      <c r="M211" s="9"/>
      <c r="N211" s="9"/>
      <c r="O211" s="9"/>
      <c r="P211" s="9"/>
      <c r="Q211" s="9"/>
      <c r="R211" s="9"/>
      <c r="S211" s="253"/>
      <c r="T211" s="253"/>
      <c r="U211" s="253"/>
      <c r="V211" s="253"/>
      <c r="W211" s="253"/>
      <c r="X211" s="253"/>
      <c r="Y211" s="253"/>
      <c r="Z211" s="253"/>
    </row>
    <row r="212" spans="1:26" hidden="1" outlineLevel="1">
      <c r="A212" s="9"/>
      <c r="B212" s="9"/>
      <c r="C212" s="716"/>
      <c r="D212" s="87">
        <v>8</v>
      </c>
      <c r="E212" s="260">
        <f ca="1">OFFSET('Actual RAB roll forward'!H$58,0,D212-1)-SUM('Actual RAB roll forward'!H267:OFFSET('Actual RAB roll forward'!H267,0,Input!$Y$7-1))</f>
        <v>0</v>
      </c>
      <c r="F212" s="260" t="str">
        <f>IF(A15stdlife="N/A","n/a",IF(E212=0,0,A15stdlife+D212-Input!$Y$7))</f>
        <v>n/a</v>
      </c>
      <c r="G212" s="256"/>
      <c r="H212" s="716"/>
      <c r="I212" s="87">
        <v>8</v>
      </c>
      <c r="J212" s="260">
        <f ca="1">OFFSET('Tax value roll forward'!H$54,0,I212-1)-SUM('Tax value roll forward'!H263:OFFSET('Tax value roll forward'!H263,0,Input!$Y$7-1))</f>
        <v>0</v>
      </c>
      <c r="K212" s="260" t="str">
        <f>IF(A15taxstdlife="N/A","n/a",IF(J212=0,0,A15taxstdlife+I212-Input!$Y$7))</f>
        <v>n/a</v>
      </c>
      <c r="L212" s="111"/>
      <c r="M212" s="9"/>
      <c r="N212" s="9"/>
      <c r="O212" s="9"/>
      <c r="P212" s="9"/>
      <c r="Q212" s="9"/>
      <c r="R212" s="9"/>
      <c r="S212" s="253"/>
      <c r="T212" s="253"/>
      <c r="U212" s="253"/>
      <c r="V212" s="253"/>
      <c r="W212" s="253"/>
      <c r="X212" s="253"/>
      <c r="Y212" s="253"/>
      <c r="Z212" s="253"/>
    </row>
    <row r="213" spans="1:26" hidden="1" outlineLevel="1">
      <c r="A213" s="9"/>
      <c r="B213" s="9"/>
      <c r="C213" s="716"/>
      <c r="D213" s="87">
        <v>9</v>
      </c>
      <c r="E213" s="260">
        <f ca="1">OFFSET('Actual RAB roll forward'!H$58,0,D213-1)-SUM('Actual RAB roll forward'!H268:OFFSET('Actual RAB roll forward'!H268,0,Input!$Y$7-1))</f>
        <v>0</v>
      </c>
      <c r="F213" s="260" t="str">
        <f>IF(A15stdlife="N/A","n/a",IF(E213=0,0,A15stdlife+D213-Input!$Y$7))</f>
        <v>n/a</v>
      </c>
      <c r="G213" s="256"/>
      <c r="H213" s="716"/>
      <c r="I213" s="87">
        <v>9</v>
      </c>
      <c r="J213" s="260">
        <f ca="1">OFFSET('Tax value roll forward'!H$54,0,I213-1)-SUM('Tax value roll forward'!H264:OFFSET('Tax value roll forward'!H264,0,Input!$Y$7-1))</f>
        <v>0</v>
      </c>
      <c r="K213" s="260" t="str">
        <f>IF(A15taxstdlife="N/A","n/a",IF(J213=0,0,A15taxstdlife+I213-Input!$Y$7))</f>
        <v>n/a</v>
      </c>
      <c r="L213" s="111"/>
      <c r="M213" s="9"/>
      <c r="N213" s="9"/>
      <c r="O213" s="9"/>
      <c r="P213" s="9"/>
      <c r="Q213" s="9"/>
      <c r="R213" s="9"/>
      <c r="S213" s="253"/>
      <c r="T213" s="253"/>
      <c r="U213" s="253"/>
      <c r="V213" s="253"/>
      <c r="W213" s="253"/>
      <c r="X213" s="253"/>
      <c r="Y213" s="253"/>
      <c r="Z213" s="253"/>
    </row>
    <row r="214" spans="1:26" hidden="1" outlineLevel="1">
      <c r="A214" s="9"/>
      <c r="B214" s="9"/>
      <c r="C214" s="717"/>
      <c r="D214" s="88">
        <v>10</v>
      </c>
      <c r="E214" s="260">
        <f ca="1">OFFSET('Actual RAB roll forward'!H$58,0,D214-1)-SUM('Actual RAB roll forward'!H269:OFFSET('Actual RAB roll forward'!H269,0,Input!$Y$7-1))</f>
        <v>0</v>
      </c>
      <c r="F214" s="260" t="str">
        <f>IF(A15stdlife="N/A","n/a",IF(E214=0,0,A15stdlife+D214-Input!$Y$7))</f>
        <v>n/a</v>
      </c>
      <c r="G214" s="256"/>
      <c r="H214" s="717"/>
      <c r="I214" s="88">
        <v>10</v>
      </c>
      <c r="J214" s="260">
        <f ca="1">OFFSET('Tax value roll forward'!H$54,0,I214-1)-SUM('Tax value roll forward'!H265:OFFSET('Tax value roll forward'!H265,0,Input!$Y$7-1))</f>
        <v>0</v>
      </c>
      <c r="K214" s="260" t="str">
        <f>IF(A15taxstdlife="N/A","n/a",IF(J214=0,0,A15taxstdlife+I214-Input!$Y$7))</f>
        <v>n/a</v>
      </c>
      <c r="L214" s="111"/>
      <c r="M214" s="9"/>
      <c r="N214" s="9"/>
      <c r="O214" s="9"/>
      <c r="P214" s="9"/>
      <c r="Q214" s="9"/>
      <c r="R214" s="9"/>
      <c r="S214" s="253"/>
      <c r="T214" s="253"/>
      <c r="U214" s="253"/>
      <c r="V214" s="253"/>
      <c r="W214" s="253"/>
      <c r="X214" s="253"/>
      <c r="Y214" s="253"/>
      <c r="Z214" s="253"/>
    </row>
    <row r="215" spans="1:26" collapsed="1">
      <c r="A215" s="9"/>
      <c r="B215" s="9"/>
      <c r="C215" s="274">
        <f>Asset15</f>
        <v>0</v>
      </c>
      <c r="D215" s="9"/>
      <c r="E215" s="260">
        <f ca="1">SUM(E204:E214)</f>
        <v>0</v>
      </c>
      <c r="F215" s="260">
        <f ca="1">IF(E215=0,0,SUMPRODUCT(E204:E214,F204:F214)/E215)</f>
        <v>0</v>
      </c>
      <c r="G215" s="256"/>
      <c r="H215" s="43"/>
      <c r="I215" s="260"/>
      <c r="J215" s="260">
        <f ca="1">SUM(J204:J214)</f>
        <v>0</v>
      </c>
      <c r="K215" s="260">
        <f ca="1">IF(J215=0,0,SUMPRODUCT(J204:J214,K204:K214)/J215)</f>
        <v>0</v>
      </c>
      <c r="L215" s="111"/>
      <c r="M215" s="9"/>
      <c r="N215" s="9"/>
      <c r="O215" s="9"/>
      <c r="P215" s="9"/>
      <c r="Q215" s="9"/>
      <c r="R215" s="9"/>
      <c r="S215" s="253"/>
      <c r="T215" s="253"/>
      <c r="U215" s="253"/>
      <c r="V215" s="253"/>
      <c r="W215" s="253"/>
      <c r="X215" s="253"/>
      <c r="Y215" s="253"/>
      <c r="Z215" s="253"/>
    </row>
    <row r="216" spans="1:26" hidden="1" outlineLevel="1">
      <c r="A216" s="9"/>
      <c r="B216" s="9"/>
      <c r="C216" s="274"/>
      <c r="D216" s="9"/>
      <c r="E216" s="260"/>
      <c r="F216" s="260"/>
      <c r="G216" s="256"/>
      <c r="H216" s="260"/>
      <c r="I216" s="260"/>
      <c r="J216" s="265"/>
      <c r="K216" s="260"/>
      <c r="L216" s="111"/>
      <c r="M216" s="9"/>
      <c r="N216" s="9"/>
      <c r="O216" s="9"/>
      <c r="P216" s="9"/>
      <c r="Q216" s="9"/>
      <c r="R216" s="9"/>
      <c r="S216" s="253"/>
      <c r="T216" s="253"/>
      <c r="U216" s="253"/>
      <c r="V216" s="253"/>
      <c r="W216" s="253"/>
      <c r="X216" s="253"/>
      <c r="Y216" s="253"/>
      <c r="Z216" s="253"/>
    </row>
    <row r="217" spans="1:26" hidden="1" outlineLevel="1">
      <c r="A217" s="9"/>
      <c r="B217" s="272">
        <f>Asset16</f>
        <v>0</v>
      </c>
      <c r="C217" s="9"/>
      <c r="D217" s="9"/>
      <c r="E217" s="35"/>
      <c r="F217" s="35"/>
      <c r="G217" s="256"/>
      <c r="H217" s="260"/>
      <c r="I217" s="260"/>
      <c r="J217" s="265"/>
      <c r="K217" s="260"/>
      <c r="L217" s="111"/>
      <c r="M217" s="9"/>
      <c r="N217" s="9"/>
      <c r="O217" s="9"/>
      <c r="P217" s="9"/>
      <c r="Q217" s="9"/>
      <c r="R217" s="9"/>
      <c r="S217" s="253"/>
      <c r="T217" s="253"/>
      <c r="U217" s="253"/>
      <c r="V217" s="253"/>
      <c r="W217" s="253"/>
      <c r="X217" s="253"/>
      <c r="Y217" s="253"/>
      <c r="Z217" s="253"/>
    </row>
    <row r="218" spans="1:26" ht="12.75" hidden="1" customHeight="1" outlineLevel="1">
      <c r="A218" s="9"/>
      <c r="B218" s="35"/>
      <c r="C218" s="718" t="s">
        <v>26</v>
      </c>
      <c r="D218" s="719"/>
      <c r="E218" s="260">
        <f ca="1">A16value-SUM('Actual RAB roll forward'!H271:OFFSET('Actual RAB roll forward'!H271,0,Input!$Y$7-1))</f>
        <v>0</v>
      </c>
      <c r="F218" s="260" t="str">
        <f>IF(A16remlife="N/A","n/a",A16remlife-Input!$Y$7)</f>
        <v>n/a</v>
      </c>
      <c r="G218" s="256"/>
      <c r="H218" s="298" t="s">
        <v>66</v>
      </c>
      <c r="I218" s="299"/>
      <c r="J218" s="260">
        <f ca="1">A16taxvalue-SUM('Tax value roll forward'!H267:OFFSET('Tax value roll forward'!H267,0,Input!$Y$7-1))</f>
        <v>0</v>
      </c>
      <c r="K218" s="260" t="str">
        <f>IF(A16taxremlife="N/A","n/a",A16taxremlife-Input!$Y$7)</f>
        <v>n/a</v>
      </c>
      <c r="L218" s="111"/>
      <c r="M218" s="9"/>
      <c r="N218" s="9"/>
      <c r="O218" s="9"/>
      <c r="P218" s="9"/>
      <c r="Q218" s="9"/>
      <c r="R218" s="9"/>
      <c r="S218" s="253"/>
      <c r="T218" s="253"/>
      <c r="U218" s="253"/>
      <c r="V218" s="253"/>
      <c r="W218" s="253"/>
      <c r="X218" s="253"/>
      <c r="Y218" s="253"/>
      <c r="Z218" s="253"/>
    </row>
    <row r="219" spans="1:26" hidden="1" outlineLevel="1">
      <c r="A219" s="9"/>
      <c r="B219" s="9"/>
      <c r="C219" s="715" t="s">
        <v>82</v>
      </c>
      <c r="D219" s="87">
        <v>1</v>
      </c>
      <c r="E219" s="260">
        <f ca="1">OFFSET('Actual RAB roll forward'!H$59,0,D219-1)-SUM('Actual RAB roll forward'!H273:OFFSET('Actual RAB roll forward'!H273,0,Input!$Y$7-1))</f>
        <v>0</v>
      </c>
      <c r="F219" s="260" t="str">
        <f>IF(A16stdlife="N/A","n/a",IF(E219=0,0,A16stdlife+D219-Input!$Y$7))</f>
        <v>n/a</v>
      </c>
      <c r="G219" s="256"/>
      <c r="H219" s="715" t="s">
        <v>82</v>
      </c>
      <c r="I219" s="87">
        <v>1</v>
      </c>
      <c r="J219" s="260">
        <f ca="1">OFFSET('Tax value roll forward'!H$55,0,I219-1)-SUM('Tax value roll forward'!H269:OFFSET('Tax value roll forward'!H269,0,Input!$Y$7-1))</f>
        <v>0</v>
      </c>
      <c r="K219" s="260" t="str">
        <f>IF(A16taxstdlife="N/A","n/a",IF(J219=0,0,A16taxstdlife+I219-Input!$Y$7))</f>
        <v>n/a</v>
      </c>
      <c r="L219" s="111"/>
      <c r="M219" s="9"/>
      <c r="N219" s="9"/>
      <c r="O219" s="9"/>
      <c r="P219" s="9"/>
      <c r="Q219" s="9"/>
      <c r="R219" s="9"/>
      <c r="S219" s="253"/>
      <c r="T219" s="253"/>
      <c r="U219" s="253"/>
      <c r="V219" s="253"/>
      <c r="W219" s="253"/>
      <c r="X219" s="253"/>
      <c r="Y219" s="253"/>
      <c r="Z219" s="253"/>
    </row>
    <row r="220" spans="1:26" hidden="1" outlineLevel="1">
      <c r="A220" s="9"/>
      <c r="B220" s="9"/>
      <c r="C220" s="716"/>
      <c r="D220" s="87">
        <v>2</v>
      </c>
      <c r="E220" s="260">
        <f ca="1">OFFSET('Actual RAB roll forward'!H$59,0,D220-1)-SUM('Actual RAB roll forward'!H274:OFFSET('Actual RAB roll forward'!H274,0,Input!$Y$7-1))</f>
        <v>0</v>
      </c>
      <c r="F220" s="260" t="str">
        <f>IF(A16stdlife="N/A","n/a",IF(E220=0,0,A16stdlife+D220-Input!$Y$7))</f>
        <v>n/a</v>
      </c>
      <c r="G220" s="256"/>
      <c r="H220" s="716"/>
      <c r="I220" s="87">
        <v>2</v>
      </c>
      <c r="J220" s="260">
        <f ca="1">OFFSET('Tax value roll forward'!H$55,0,I220-1)-SUM('Tax value roll forward'!H270:OFFSET('Tax value roll forward'!H270,0,Input!$Y$7-1))</f>
        <v>0</v>
      </c>
      <c r="K220" s="260" t="str">
        <f>IF(A16taxstdlife="N/A","n/a",IF(J220=0,0,A16taxstdlife+I220-Input!$Y$7))</f>
        <v>n/a</v>
      </c>
      <c r="L220" s="111"/>
      <c r="M220" s="9"/>
      <c r="N220" s="9"/>
      <c r="O220" s="9"/>
      <c r="P220" s="9"/>
      <c r="Q220" s="9"/>
      <c r="R220" s="9"/>
      <c r="S220" s="253"/>
      <c r="T220" s="253"/>
      <c r="U220" s="253"/>
      <c r="V220" s="253"/>
      <c r="W220" s="253"/>
      <c r="X220" s="253"/>
      <c r="Y220" s="253"/>
      <c r="Z220" s="253"/>
    </row>
    <row r="221" spans="1:26" hidden="1" outlineLevel="1">
      <c r="A221" s="9"/>
      <c r="B221" s="9"/>
      <c r="C221" s="716"/>
      <c r="D221" s="87">
        <v>3</v>
      </c>
      <c r="E221" s="260">
        <f ca="1">OFFSET('Actual RAB roll forward'!H$59,0,D221-1)-SUM('Actual RAB roll forward'!H275:OFFSET('Actual RAB roll forward'!H275,0,Input!$Y$7-1))</f>
        <v>0</v>
      </c>
      <c r="F221" s="260" t="str">
        <f>IF(A16stdlife="N/A","n/a",IF(E221=0,0,A16stdlife+D221-Input!$Y$7))</f>
        <v>n/a</v>
      </c>
      <c r="G221" s="256"/>
      <c r="H221" s="716"/>
      <c r="I221" s="87">
        <v>3</v>
      </c>
      <c r="J221" s="260">
        <f ca="1">OFFSET('Tax value roll forward'!H$55,0,I221-1)-SUM('Tax value roll forward'!H271:OFFSET('Tax value roll forward'!H271,0,Input!$Y$7-1))</f>
        <v>0</v>
      </c>
      <c r="K221" s="260" t="str">
        <f>IF(A16taxstdlife="N/A","n/a",IF(J221=0,0,A16taxstdlife+I221-Input!$Y$7))</f>
        <v>n/a</v>
      </c>
      <c r="L221" s="111"/>
      <c r="M221" s="9"/>
      <c r="N221" s="9"/>
      <c r="O221" s="9"/>
      <c r="P221" s="9"/>
      <c r="Q221" s="9"/>
      <c r="R221" s="9"/>
      <c r="S221" s="253"/>
      <c r="T221" s="253"/>
      <c r="U221" s="253"/>
      <c r="V221" s="253"/>
      <c r="W221" s="253"/>
      <c r="X221" s="253"/>
      <c r="Y221" s="253"/>
      <c r="Z221" s="253"/>
    </row>
    <row r="222" spans="1:26" hidden="1" outlineLevel="1">
      <c r="A222" s="9"/>
      <c r="B222" s="9"/>
      <c r="C222" s="716"/>
      <c r="D222" s="87">
        <v>4</v>
      </c>
      <c r="E222" s="260">
        <f ca="1">OFFSET('Actual RAB roll forward'!H$59,0,D222-1)-SUM('Actual RAB roll forward'!H276:OFFSET('Actual RAB roll forward'!H276,0,Input!$Y$7-1))</f>
        <v>0</v>
      </c>
      <c r="F222" s="260" t="str">
        <f>IF(A16stdlife="N/A","n/a",IF(E222=0,0,A16stdlife+D222-Input!$Y$7))</f>
        <v>n/a</v>
      </c>
      <c r="G222" s="256"/>
      <c r="H222" s="716"/>
      <c r="I222" s="87">
        <v>4</v>
      </c>
      <c r="J222" s="260">
        <f ca="1">OFFSET('Tax value roll forward'!H$55,0,I222-1)-SUM('Tax value roll forward'!H272:OFFSET('Tax value roll forward'!H272,0,Input!$Y$7-1))</f>
        <v>0</v>
      </c>
      <c r="K222" s="260" t="str">
        <f>IF(A16taxstdlife="N/A","n/a",IF(J222=0,0,A16taxstdlife+I222-Input!$Y$7))</f>
        <v>n/a</v>
      </c>
      <c r="L222" s="111"/>
      <c r="M222" s="9"/>
      <c r="N222" s="9"/>
      <c r="O222" s="9"/>
      <c r="P222" s="9"/>
      <c r="Q222" s="9"/>
      <c r="R222" s="9"/>
      <c r="S222" s="253"/>
      <c r="T222" s="253"/>
      <c r="U222" s="253"/>
      <c r="V222" s="253"/>
      <c r="W222" s="253"/>
      <c r="X222" s="253"/>
      <c r="Y222" s="253"/>
      <c r="Z222" s="253"/>
    </row>
    <row r="223" spans="1:26" hidden="1" outlineLevel="1">
      <c r="A223" s="9"/>
      <c r="B223" s="9"/>
      <c r="C223" s="716"/>
      <c r="D223" s="87">
        <v>5</v>
      </c>
      <c r="E223" s="260">
        <f ca="1">OFFSET('Actual RAB roll forward'!H$59,0,D223-1)-SUM('Actual RAB roll forward'!H277:OFFSET('Actual RAB roll forward'!H277,0,Input!$Y$7-1))</f>
        <v>0</v>
      </c>
      <c r="F223" s="260" t="str">
        <f>IF(A16stdlife="N/A","n/a",IF(E223=0,0,A16stdlife+D223-Input!$Y$7))</f>
        <v>n/a</v>
      </c>
      <c r="G223" s="256"/>
      <c r="H223" s="716"/>
      <c r="I223" s="87">
        <v>5</v>
      </c>
      <c r="J223" s="260">
        <f ca="1">OFFSET('Tax value roll forward'!H$55,0,I223-1)-SUM('Tax value roll forward'!H273:OFFSET('Tax value roll forward'!H273,0,Input!$Y$7-1))</f>
        <v>0</v>
      </c>
      <c r="K223" s="260" t="str">
        <f>IF(A16taxstdlife="N/A","n/a",IF(J223=0,0,A16taxstdlife+I223-Input!$Y$7))</f>
        <v>n/a</v>
      </c>
      <c r="L223" s="111"/>
      <c r="M223" s="9"/>
      <c r="N223" s="9"/>
      <c r="O223" s="9"/>
      <c r="P223" s="9"/>
      <c r="Q223" s="9"/>
      <c r="R223" s="9"/>
      <c r="S223" s="253"/>
      <c r="T223" s="253"/>
      <c r="U223" s="253"/>
      <c r="V223" s="253"/>
      <c r="W223" s="253"/>
      <c r="X223" s="253"/>
      <c r="Y223" s="253"/>
      <c r="Z223" s="253"/>
    </row>
    <row r="224" spans="1:26" hidden="1" outlineLevel="1">
      <c r="A224" s="9"/>
      <c r="B224" s="9"/>
      <c r="C224" s="716"/>
      <c r="D224" s="87">
        <v>6</v>
      </c>
      <c r="E224" s="260">
        <f ca="1">OFFSET('Actual RAB roll forward'!H$59,0,D224-1)-SUM('Actual RAB roll forward'!H278:OFFSET('Actual RAB roll forward'!H278,0,Input!$Y$7-1))</f>
        <v>0</v>
      </c>
      <c r="F224" s="260" t="str">
        <f>IF(A16stdlife="N/A","n/a",IF(E224=0,0,A16stdlife+D224-Input!$Y$7))</f>
        <v>n/a</v>
      </c>
      <c r="G224" s="256"/>
      <c r="H224" s="716"/>
      <c r="I224" s="87">
        <v>6</v>
      </c>
      <c r="J224" s="260">
        <f ca="1">OFFSET('Tax value roll forward'!H$55,0,I224-1)-SUM('Tax value roll forward'!H274:OFFSET('Tax value roll forward'!H274,0,Input!$Y$7-1))</f>
        <v>0</v>
      </c>
      <c r="K224" s="260" t="str">
        <f>IF(A16taxstdlife="N/A","n/a",IF(J224=0,0,A16taxstdlife+I224-Input!$Y$7))</f>
        <v>n/a</v>
      </c>
      <c r="L224" s="111"/>
      <c r="M224" s="9"/>
      <c r="N224" s="9"/>
      <c r="O224" s="9"/>
      <c r="P224" s="9"/>
      <c r="Q224" s="9"/>
      <c r="R224" s="9"/>
      <c r="S224" s="253"/>
      <c r="T224" s="253"/>
      <c r="U224" s="253"/>
      <c r="V224" s="253"/>
      <c r="W224" s="253"/>
      <c r="X224" s="253"/>
      <c r="Y224" s="253"/>
      <c r="Z224" s="253"/>
    </row>
    <row r="225" spans="1:26" hidden="1" outlineLevel="1">
      <c r="A225" s="9"/>
      <c r="B225" s="9"/>
      <c r="C225" s="716"/>
      <c r="D225" s="87">
        <v>7</v>
      </c>
      <c r="E225" s="260">
        <f ca="1">OFFSET('Actual RAB roll forward'!H$59,0,D225-1)-SUM('Actual RAB roll forward'!H279:OFFSET('Actual RAB roll forward'!H279,0,Input!$Y$7-1))</f>
        <v>0</v>
      </c>
      <c r="F225" s="260" t="str">
        <f>IF(A16stdlife="N/A","n/a",IF(E225=0,0,A16stdlife+D225-Input!$Y$7))</f>
        <v>n/a</v>
      </c>
      <c r="G225" s="256"/>
      <c r="H225" s="716"/>
      <c r="I225" s="87">
        <v>7</v>
      </c>
      <c r="J225" s="260">
        <f ca="1">OFFSET('Tax value roll forward'!H$55,0,I225-1)-SUM('Tax value roll forward'!H275:OFFSET('Tax value roll forward'!H275,0,Input!$Y$7-1))</f>
        <v>0</v>
      </c>
      <c r="K225" s="260" t="str">
        <f>IF(A16taxstdlife="N/A","n/a",IF(J225=0,0,A16taxstdlife+I225-Input!$Y$7))</f>
        <v>n/a</v>
      </c>
      <c r="L225" s="111"/>
      <c r="M225" s="9"/>
      <c r="N225" s="9"/>
      <c r="O225" s="9"/>
      <c r="P225" s="9"/>
      <c r="Q225" s="9"/>
      <c r="R225" s="9"/>
      <c r="S225" s="253"/>
      <c r="T225" s="253"/>
      <c r="U225" s="253"/>
      <c r="V225" s="253"/>
      <c r="W225" s="253"/>
      <c r="X225" s="253"/>
      <c r="Y225" s="253"/>
      <c r="Z225" s="253"/>
    </row>
    <row r="226" spans="1:26" hidden="1" outlineLevel="1">
      <c r="A226" s="9"/>
      <c r="B226" s="9"/>
      <c r="C226" s="716"/>
      <c r="D226" s="87">
        <v>8</v>
      </c>
      <c r="E226" s="260">
        <f ca="1">OFFSET('Actual RAB roll forward'!H$59,0,D226-1)-SUM('Actual RAB roll forward'!H280:OFFSET('Actual RAB roll forward'!H280,0,Input!$Y$7-1))</f>
        <v>0</v>
      </c>
      <c r="F226" s="260" t="str">
        <f>IF(A16stdlife="N/A","n/a",IF(E226=0,0,A16stdlife+D226-Input!$Y$7))</f>
        <v>n/a</v>
      </c>
      <c r="G226" s="256"/>
      <c r="H226" s="716"/>
      <c r="I226" s="87">
        <v>8</v>
      </c>
      <c r="J226" s="260">
        <f ca="1">OFFSET('Tax value roll forward'!H$55,0,I226-1)-SUM('Tax value roll forward'!H276:OFFSET('Tax value roll forward'!H276,0,Input!$Y$7-1))</f>
        <v>0</v>
      </c>
      <c r="K226" s="260" t="str">
        <f>IF(A16taxstdlife="N/A","n/a",IF(J226=0,0,A16taxstdlife+I226-Input!$Y$7))</f>
        <v>n/a</v>
      </c>
      <c r="L226" s="111"/>
      <c r="M226" s="9"/>
      <c r="N226" s="9"/>
      <c r="O226" s="9"/>
      <c r="P226" s="9"/>
      <c r="Q226" s="9"/>
      <c r="R226" s="9"/>
      <c r="S226" s="253"/>
      <c r="T226" s="253"/>
      <c r="U226" s="253"/>
      <c r="V226" s="253"/>
      <c r="W226" s="253"/>
      <c r="X226" s="253"/>
      <c r="Y226" s="253"/>
      <c r="Z226" s="253"/>
    </row>
    <row r="227" spans="1:26" hidden="1" outlineLevel="1">
      <c r="A227" s="9"/>
      <c r="B227" s="9"/>
      <c r="C227" s="716"/>
      <c r="D227" s="87">
        <v>9</v>
      </c>
      <c r="E227" s="260">
        <f ca="1">OFFSET('Actual RAB roll forward'!H$59,0,D227-1)-SUM('Actual RAB roll forward'!H281:OFFSET('Actual RAB roll forward'!H281,0,Input!$Y$7-1))</f>
        <v>0</v>
      </c>
      <c r="F227" s="260" t="str">
        <f>IF(A16stdlife="N/A","n/a",IF(E227=0,0,A16stdlife+D227-Input!$Y$7))</f>
        <v>n/a</v>
      </c>
      <c r="G227" s="256"/>
      <c r="H227" s="716"/>
      <c r="I227" s="87">
        <v>9</v>
      </c>
      <c r="J227" s="260">
        <f ca="1">OFFSET('Tax value roll forward'!H$55,0,I227-1)-SUM('Tax value roll forward'!H277:OFFSET('Tax value roll forward'!H277,0,Input!$Y$7-1))</f>
        <v>0</v>
      </c>
      <c r="K227" s="260" t="str">
        <f>IF(A16taxstdlife="N/A","n/a",IF(J227=0,0,A16taxstdlife+I227-Input!$Y$7))</f>
        <v>n/a</v>
      </c>
      <c r="L227" s="111"/>
      <c r="M227" s="9"/>
      <c r="N227" s="9"/>
      <c r="O227" s="9"/>
      <c r="P227" s="9"/>
      <c r="Q227" s="9"/>
      <c r="R227" s="9"/>
      <c r="S227" s="253"/>
      <c r="T227" s="253"/>
      <c r="U227" s="253"/>
      <c r="V227" s="253"/>
      <c r="W227" s="253"/>
      <c r="X227" s="253"/>
      <c r="Y227" s="253"/>
      <c r="Z227" s="253"/>
    </row>
    <row r="228" spans="1:26" hidden="1" outlineLevel="1">
      <c r="A228" s="9"/>
      <c r="B228" s="9"/>
      <c r="C228" s="717"/>
      <c r="D228" s="88">
        <v>10</v>
      </c>
      <c r="E228" s="260">
        <f ca="1">OFFSET('Actual RAB roll forward'!H$59,0,D228-1)-SUM('Actual RAB roll forward'!H282:OFFSET('Actual RAB roll forward'!H282,0,Input!$Y$7-1))</f>
        <v>0</v>
      </c>
      <c r="F228" s="260" t="str">
        <f>IF(A16stdlife="N/A","n/a",IF(E228=0,0,A16stdlife+D228-Input!$Y$7))</f>
        <v>n/a</v>
      </c>
      <c r="G228" s="256"/>
      <c r="H228" s="717"/>
      <c r="I228" s="88">
        <v>10</v>
      </c>
      <c r="J228" s="260">
        <f ca="1">OFFSET('Tax value roll forward'!H$55,0,I228-1)-SUM('Tax value roll forward'!H278:OFFSET('Tax value roll forward'!H278,0,Input!$Y$7-1))</f>
        <v>0</v>
      </c>
      <c r="K228" s="260" t="str">
        <f>IF(A16taxstdlife="N/A","n/a",IF(J228=0,0,A16taxstdlife+I228-Input!$Y$7))</f>
        <v>n/a</v>
      </c>
      <c r="L228" s="111"/>
      <c r="M228" s="9"/>
      <c r="N228" s="9"/>
      <c r="O228" s="9"/>
      <c r="P228" s="9"/>
      <c r="Q228" s="9"/>
      <c r="R228" s="9"/>
      <c r="S228" s="253"/>
      <c r="T228" s="253"/>
      <c r="U228" s="253"/>
      <c r="V228" s="253"/>
      <c r="W228" s="253"/>
      <c r="X228" s="253"/>
      <c r="Y228" s="253"/>
      <c r="Z228" s="253"/>
    </row>
    <row r="229" spans="1:26" collapsed="1">
      <c r="A229" s="9"/>
      <c r="B229" s="9"/>
      <c r="C229" s="274">
        <f>Asset16</f>
        <v>0</v>
      </c>
      <c r="D229" s="9"/>
      <c r="E229" s="260">
        <f ca="1">SUM(E218:E228)</f>
        <v>0</v>
      </c>
      <c r="F229" s="260">
        <f ca="1">IF(E229=0,0,SUMPRODUCT(E218:E228,F218:F228)/E229)</f>
        <v>0</v>
      </c>
      <c r="G229" s="256"/>
      <c r="H229" s="43"/>
      <c r="I229" s="260"/>
      <c r="J229" s="260">
        <f ca="1">SUM(J218:J228)</f>
        <v>0</v>
      </c>
      <c r="K229" s="260">
        <f ca="1">IF(J229=0,0,SUMPRODUCT(J218:J228,K218:K228)/J229)</f>
        <v>0</v>
      </c>
      <c r="L229" s="111"/>
      <c r="M229" s="9"/>
      <c r="N229" s="9"/>
      <c r="O229" s="9"/>
      <c r="P229" s="9"/>
      <c r="Q229" s="9"/>
      <c r="R229" s="9"/>
      <c r="S229" s="253"/>
      <c r="T229" s="253"/>
      <c r="U229" s="253"/>
      <c r="V229" s="253"/>
      <c r="W229" s="253"/>
      <c r="X229" s="253"/>
      <c r="Y229" s="253"/>
      <c r="Z229" s="253"/>
    </row>
    <row r="230" spans="1:26" hidden="1" outlineLevel="1">
      <c r="A230" s="9"/>
      <c r="B230" s="9"/>
      <c r="C230" s="274"/>
      <c r="D230" s="9"/>
      <c r="E230" s="260"/>
      <c r="F230" s="260"/>
      <c r="G230" s="256"/>
      <c r="H230" s="260"/>
      <c r="I230" s="260"/>
      <c r="J230" s="265"/>
      <c r="K230" s="260"/>
      <c r="L230" s="111"/>
      <c r="M230" s="9"/>
      <c r="N230" s="9"/>
      <c r="O230" s="9"/>
      <c r="P230" s="9"/>
      <c r="Q230" s="9"/>
      <c r="R230" s="9"/>
      <c r="S230" s="253"/>
      <c r="T230" s="253"/>
      <c r="U230" s="253"/>
      <c r="V230" s="253"/>
      <c r="W230" s="253"/>
      <c r="X230" s="253"/>
      <c r="Y230" s="253"/>
      <c r="Z230" s="253"/>
    </row>
    <row r="231" spans="1:26" hidden="1" outlineLevel="1">
      <c r="A231" s="9"/>
      <c r="B231" s="272">
        <f>Asset17</f>
        <v>0</v>
      </c>
      <c r="C231" s="9"/>
      <c r="D231" s="9"/>
      <c r="E231" s="35"/>
      <c r="F231" s="35"/>
      <c r="G231" s="256"/>
      <c r="H231" s="260"/>
      <c r="I231" s="260"/>
      <c r="J231" s="265"/>
      <c r="K231" s="260"/>
      <c r="L231" s="111"/>
      <c r="M231" s="9"/>
      <c r="N231" s="9"/>
      <c r="O231" s="9"/>
      <c r="P231" s="9"/>
      <c r="Q231" s="9"/>
      <c r="R231" s="9"/>
      <c r="S231" s="253"/>
      <c r="T231" s="253"/>
      <c r="U231" s="253"/>
      <c r="V231" s="253"/>
      <c r="W231" s="253"/>
      <c r="X231" s="253"/>
      <c r="Y231" s="253"/>
      <c r="Z231" s="253"/>
    </row>
    <row r="232" spans="1:26" ht="12.75" hidden="1" customHeight="1" outlineLevel="1">
      <c r="A232" s="9"/>
      <c r="B232" s="9"/>
      <c r="C232" s="718" t="s">
        <v>26</v>
      </c>
      <c r="D232" s="719"/>
      <c r="E232" s="260">
        <f ca="1">A17value-SUM('Actual RAB roll forward'!H284:OFFSET('Actual RAB roll forward'!H284,0,Input!$Y$7-1))</f>
        <v>0</v>
      </c>
      <c r="F232" s="260" t="str">
        <f>IF(A17remlife="N/A","n/a",A17remlife-Input!$Y$7)</f>
        <v>n/a</v>
      </c>
      <c r="G232" s="256"/>
      <c r="H232" s="298" t="s">
        <v>66</v>
      </c>
      <c r="I232" s="299"/>
      <c r="J232" s="260">
        <f ca="1">A17taxvalue-SUM('Tax value roll forward'!H280:OFFSET('Tax value roll forward'!H280,0,Input!$Y$7-1))</f>
        <v>0</v>
      </c>
      <c r="K232" s="260" t="str">
        <f>IF(A17taxremlife="N/A","n/a",A17taxremlife-Input!$Y$7)</f>
        <v>n/a</v>
      </c>
      <c r="L232" s="111"/>
      <c r="M232" s="9"/>
      <c r="N232" s="9"/>
      <c r="O232" s="9"/>
      <c r="P232" s="9"/>
      <c r="Q232" s="9"/>
      <c r="R232" s="9"/>
      <c r="S232" s="253"/>
      <c r="T232" s="253"/>
      <c r="U232" s="253"/>
      <c r="V232" s="253"/>
      <c r="W232" s="253"/>
      <c r="X232" s="253"/>
      <c r="Y232" s="253"/>
      <c r="Z232" s="253"/>
    </row>
    <row r="233" spans="1:26" hidden="1" outlineLevel="1">
      <c r="A233" s="9"/>
      <c r="B233" s="9"/>
      <c r="C233" s="715" t="s">
        <v>82</v>
      </c>
      <c r="D233" s="87">
        <v>1</v>
      </c>
      <c r="E233" s="260">
        <f ca="1">OFFSET('Actual RAB roll forward'!H$60,0,D233-1)-SUM('Actual RAB roll forward'!H286:OFFSET('Actual RAB roll forward'!H286,0,Input!$Y$7-1))</f>
        <v>0</v>
      </c>
      <c r="F233" s="260" t="str">
        <f>IF(A17stdlife="N/A","n/a",IF(E233=0,0,A17stdlife+D233-Input!$Y$7))</f>
        <v>n/a</v>
      </c>
      <c r="G233" s="256"/>
      <c r="H233" s="715" t="s">
        <v>82</v>
      </c>
      <c r="I233" s="87">
        <v>1</v>
      </c>
      <c r="J233" s="260">
        <f ca="1">OFFSET('Tax value roll forward'!H$56,0,I233-1)-SUM('Tax value roll forward'!H282:OFFSET('Tax value roll forward'!H282,0,Input!$Y$7-1))</f>
        <v>0</v>
      </c>
      <c r="K233" s="260" t="str">
        <f>IF(A17taxstdlife="N/A","n/a",IF(J233=0,0,A17taxstdlife+I233-Input!$Y$7))</f>
        <v>n/a</v>
      </c>
      <c r="L233" s="111"/>
      <c r="M233" s="9"/>
      <c r="N233" s="9"/>
      <c r="O233" s="9"/>
      <c r="P233" s="9"/>
      <c r="Q233" s="9"/>
      <c r="R233" s="9"/>
      <c r="S233" s="253"/>
      <c r="T233" s="253"/>
      <c r="U233" s="253"/>
      <c r="V233" s="253"/>
      <c r="W233" s="253"/>
      <c r="X233" s="253"/>
      <c r="Y233" s="253"/>
      <c r="Z233" s="253"/>
    </row>
    <row r="234" spans="1:26" hidden="1" outlineLevel="1">
      <c r="A234" s="9"/>
      <c r="B234" s="9"/>
      <c r="C234" s="716"/>
      <c r="D234" s="87">
        <v>2</v>
      </c>
      <c r="E234" s="260">
        <f ca="1">OFFSET('Actual RAB roll forward'!H$60,0,D234-1)-SUM('Actual RAB roll forward'!H287:OFFSET('Actual RAB roll forward'!H287,0,Input!$Y$7-1))</f>
        <v>0</v>
      </c>
      <c r="F234" s="260" t="str">
        <f>IF(A17stdlife="N/A","n/a",IF(E234=0,0,A17stdlife+D234-Input!$Y$7))</f>
        <v>n/a</v>
      </c>
      <c r="G234" s="256"/>
      <c r="H234" s="716"/>
      <c r="I234" s="87">
        <v>2</v>
      </c>
      <c r="J234" s="260">
        <f ca="1">OFFSET('Tax value roll forward'!H$56,0,I234-1)-SUM('Tax value roll forward'!H283:OFFSET('Tax value roll forward'!H283,0,Input!$Y$7-1))</f>
        <v>0</v>
      </c>
      <c r="K234" s="260" t="str">
        <f>IF(A17taxstdlife="N/A","n/a",IF(J234=0,0,A17taxstdlife+I234-Input!$Y$7))</f>
        <v>n/a</v>
      </c>
      <c r="L234" s="111"/>
      <c r="M234" s="9"/>
      <c r="N234" s="9"/>
      <c r="O234" s="9"/>
      <c r="P234" s="9"/>
      <c r="Q234" s="9"/>
      <c r="R234" s="9"/>
      <c r="S234" s="253"/>
      <c r="T234" s="253"/>
      <c r="U234" s="253"/>
      <c r="V234" s="253"/>
      <c r="W234" s="253"/>
      <c r="X234" s="253"/>
      <c r="Y234" s="253"/>
      <c r="Z234" s="253"/>
    </row>
    <row r="235" spans="1:26" hidden="1" outlineLevel="1">
      <c r="A235" s="9"/>
      <c r="B235" s="9"/>
      <c r="C235" s="716"/>
      <c r="D235" s="87">
        <v>3</v>
      </c>
      <c r="E235" s="260">
        <f ca="1">OFFSET('Actual RAB roll forward'!H$60,0,D235-1)-SUM('Actual RAB roll forward'!H288:OFFSET('Actual RAB roll forward'!H288,0,Input!$Y$7-1))</f>
        <v>0</v>
      </c>
      <c r="F235" s="260" t="str">
        <f>IF(A17stdlife="N/A","n/a",IF(E235=0,0,A17stdlife+D235-Input!$Y$7))</f>
        <v>n/a</v>
      </c>
      <c r="G235" s="256"/>
      <c r="H235" s="716"/>
      <c r="I235" s="87">
        <v>3</v>
      </c>
      <c r="J235" s="260">
        <f ca="1">OFFSET('Tax value roll forward'!H$56,0,I235-1)-SUM('Tax value roll forward'!H284:OFFSET('Tax value roll forward'!H284,0,Input!$Y$7-1))</f>
        <v>0</v>
      </c>
      <c r="K235" s="260" t="str">
        <f>IF(A17taxstdlife="N/A","n/a",IF(J235=0,0,A17taxstdlife+I235-Input!$Y$7))</f>
        <v>n/a</v>
      </c>
      <c r="L235" s="111"/>
      <c r="M235" s="9"/>
      <c r="N235" s="9"/>
      <c r="O235" s="9"/>
      <c r="P235" s="9"/>
      <c r="Q235" s="9"/>
      <c r="R235" s="9"/>
      <c r="S235" s="253"/>
      <c r="T235" s="253"/>
      <c r="U235" s="253"/>
      <c r="V235" s="253"/>
      <c r="W235" s="253"/>
      <c r="X235" s="253"/>
      <c r="Y235" s="253"/>
      <c r="Z235" s="253"/>
    </row>
    <row r="236" spans="1:26" hidden="1" outlineLevel="1">
      <c r="A236" s="9"/>
      <c r="B236" s="9"/>
      <c r="C236" s="716"/>
      <c r="D236" s="87">
        <v>4</v>
      </c>
      <c r="E236" s="260">
        <f ca="1">OFFSET('Actual RAB roll forward'!H$60,0,D236-1)-SUM('Actual RAB roll forward'!H289:OFFSET('Actual RAB roll forward'!H289,0,Input!$Y$7-1))</f>
        <v>0</v>
      </c>
      <c r="F236" s="260" t="str">
        <f>IF(A17stdlife="N/A","n/a",IF(E236=0,0,A17stdlife+D236-Input!$Y$7))</f>
        <v>n/a</v>
      </c>
      <c r="G236" s="256"/>
      <c r="H236" s="716"/>
      <c r="I236" s="87">
        <v>4</v>
      </c>
      <c r="J236" s="260">
        <f ca="1">OFFSET('Tax value roll forward'!H$56,0,I236-1)-SUM('Tax value roll forward'!H285:OFFSET('Tax value roll forward'!H285,0,Input!$Y$7-1))</f>
        <v>0</v>
      </c>
      <c r="K236" s="260" t="str">
        <f>IF(A17taxstdlife="N/A","n/a",IF(J236=0,0,A17taxstdlife+I236-Input!$Y$7))</f>
        <v>n/a</v>
      </c>
      <c r="L236" s="111"/>
      <c r="M236" s="9"/>
      <c r="N236" s="9"/>
      <c r="O236" s="9"/>
      <c r="P236" s="9"/>
      <c r="Q236" s="9"/>
      <c r="R236" s="9"/>
      <c r="S236" s="253"/>
      <c r="T236" s="253"/>
      <c r="U236" s="253"/>
      <c r="V236" s="253"/>
      <c r="W236" s="253"/>
      <c r="X236" s="253"/>
      <c r="Y236" s="253"/>
      <c r="Z236" s="253"/>
    </row>
    <row r="237" spans="1:26" hidden="1" outlineLevel="1">
      <c r="A237" s="9"/>
      <c r="B237" s="9"/>
      <c r="C237" s="716"/>
      <c r="D237" s="87">
        <v>5</v>
      </c>
      <c r="E237" s="260">
        <f ca="1">OFFSET('Actual RAB roll forward'!H$60,0,D237-1)-SUM('Actual RAB roll forward'!H290:OFFSET('Actual RAB roll forward'!H290,0,Input!$Y$7-1))</f>
        <v>0</v>
      </c>
      <c r="F237" s="260" t="str">
        <f>IF(A17stdlife="N/A","n/a",IF(E237=0,0,A17stdlife+D237-Input!$Y$7))</f>
        <v>n/a</v>
      </c>
      <c r="G237" s="256"/>
      <c r="H237" s="716"/>
      <c r="I237" s="87">
        <v>5</v>
      </c>
      <c r="J237" s="260">
        <f ca="1">OFFSET('Tax value roll forward'!H$56,0,I237-1)-SUM('Tax value roll forward'!H286:OFFSET('Tax value roll forward'!H286,0,Input!$Y$7-1))</f>
        <v>0</v>
      </c>
      <c r="K237" s="260" t="str">
        <f>IF(A17taxstdlife="N/A","n/a",IF(J237=0,0,A17taxstdlife+I237-Input!$Y$7))</f>
        <v>n/a</v>
      </c>
      <c r="L237" s="111"/>
      <c r="M237" s="9"/>
      <c r="N237" s="9"/>
      <c r="O237" s="9"/>
      <c r="P237" s="9"/>
      <c r="Q237" s="9"/>
      <c r="R237" s="9"/>
      <c r="S237" s="253"/>
      <c r="T237" s="253"/>
      <c r="U237" s="253"/>
      <c r="V237" s="253"/>
      <c r="W237" s="253"/>
      <c r="X237" s="253"/>
      <c r="Y237" s="253"/>
      <c r="Z237" s="253"/>
    </row>
    <row r="238" spans="1:26" hidden="1" outlineLevel="1">
      <c r="A238" s="9"/>
      <c r="B238" s="9"/>
      <c r="C238" s="716"/>
      <c r="D238" s="87">
        <v>6</v>
      </c>
      <c r="E238" s="260">
        <f ca="1">OFFSET('Actual RAB roll forward'!H$60,0,D238-1)-SUM('Actual RAB roll forward'!H291:OFFSET('Actual RAB roll forward'!H291,0,Input!$Y$7-1))</f>
        <v>0</v>
      </c>
      <c r="F238" s="260" t="str">
        <f>IF(A17stdlife="N/A","n/a",IF(E238=0,0,A17stdlife+D238-Input!$Y$7))</f>
        <v>n/a</v>
      </c>
      <c r="G238" s="256"/>
      <c r="H238" s="716"/>
      <c r="I238" s="87">
        <v>6</v>
      </c>
      <c r="J238" s="260">
        <f ca="1">OFFSET('Tax value roll forward'!H$56,0,I238-1)-SUM('Tax value roll forward'!H287:OFFSET('Tax value roll forward'!H287,0,Input!$Y$7-1))</f>
        <v>0</v>
      </c>
      <c r="K238" s="260" t="str">
        <f>IF(A17taxstdlife="N/A","n/a",IF(J238=0,0,A17taxstdlife+I238-Input!$Y$7))</f>
        <v>n/a</v>
      </c>
      <c r="L238" s="111"/>
      <c r="M238" s="9"/>
      <c r="N238" s="9"/>
      <c r="O238" s="9"/>
      <c r="P238" s="9"/>
      <c r="Q238" s="9"/>
      <c r="R238" s="9"/>
      <c r="S238" s="253"/>
      <c r="T238" s="253"/>
      <c r="U238" s="253"/>
      <c r="V238" s="253"/>
      <c r="W238" s="253"/>
      <c r="X238" s="253"/>
      <c r="Y238" s="253"/>
      <c r="Z238" s="253"/>
    </row>
    <row r="239" spans="1:26" hidden="1" outlineLevel="1">
      <c r="A239" s="9"/>
      <c r="B239" s="9"/>
      <c r="C239" s="716"/>
      <c r="D239" s="87">
        <v>7</v>
      </c>
      <c r="E239" s="260">
        <f ca="1">OFFSET('Actual RAB roll forward'!H$60,0,D239-1)-SUM('Actual RAB roll forward'!H292:OFFSET('Actual RAB roll forward'!H292,0,Input!$Y$7-1))</f>
        <v>0</v>
      </c>
      <c r="F239" s="260" t="str">
        <f>IF(A17stdlife="N/A","n/a",IF(E239=0,0,A17stdlife+D239-Input!$Y$7))</f>
        <v>n/a</v>
      </c>
      <c r="G239" s="256"/>
      <c r="H239" s="716"/>
      <c r="I239" s="87">
        <v>7</v>
      </c>
      <c r="J239" s="260">
        <f ca="1">OFFSET('Tax value roll forward'!H$56,0,I239-1)-SUM('Tax value roll forward'!H288:OFFSET('Tax value roll forward'!H288,0,Input!$Y$7-1))</f>
        <v>0</v>
      </c>
      <c r="K239" s="260" t="str">
        <f>IF(A17taxstdlife="N/A","n/a",IF(J239=0,0,A17taxstdlife+I239-Input!$Y$7))</f>
        <v>n/a</v>
      </c>
      <c r="L239" s="111"/>
      <c r="M239" s="9"/>
      <c r="N239" s="9"/>
      <c r="O239" s="9"/>
      <c r="P239" s="9"/>
      <c r="Q239" s="9"/>
      <c r="R239" s="9"/>
      <c r="S239" s="253"/>
      <c r="T239" s="253"/>
      <c r="U239" s="253"/>
      <c r="V239" s="253"/>
      <c r="W239" s="253"/>
      <c r="X239" s="253"/>
      <c r="Y239" s="253"/>
      <c r="Z239" s="253"/>
    </row>
    <row r="240" spans="1:26" hidden="1" outlineLevel="1">
      <c r="A240" s="9"/>
      <c r="B240" s="9"/>
      <c r="C240" s="716"/>
      <c r="D240" s="87">
        <v>8</v>
      </c>
      <c r="E240" s="260">
        <f ca="1">OFFSET('Actual RAB roll forward'!H$60,0,D240-1)-SUM('Actual RAB roll forward'!H293:OFFSET('Actual RAB roll forward'!H293,0,Input!$Y$7-1))</f>
        <v>0</v>
      </c>
      <c r="F240" s="260" t="str">
        <f>IF(A17stdlife="N/A","n/a",IF(E240=0,0,A17stdlife+D240-Input!$Y$7))</f>
        <v>n/a</v>
      </c>
      <c r="G240" s="256"/>
      <c r="H240" s="716"/>
      <c r="I240" s="87">
        <v>8</v>
      </c>
      <c r="J240" s="260">
        <f ca="1">OFFSET('Tax value roll forward'!H$56,0,I240-1)-SUM('Tax value roll forward'!H289:OFFSET('Tax value roll forward'!H289,0,Input!$Y$7-1))</f>
        <v>0</v>
      </c>
      <c r="K240" s="260" t="str">
        <f>IF(A17taxstdlife="N/A","n/a",IF(J240=0,0,A17taxstdlife+I240-Input!$Y$7))</f>
        <v>n/a</v>
      </c>
      <c r="L240" s="111"/>
      <c r="M240" s="9"/>
      <c r="N240" s="9"/>
      <c r="O240" s="9"/>
      <c r="P240" s="9"/>
      <c r="Q240" s="9"/>
      <c r="R240" s="9"/>
      <c r="S240" s="253"/>
      <c r="T240" s="253"/>
      <c r="U240" s="253"/>
      <c r="V240" s="253"/>
      <c r="W240" s="253"/>
      <c r="X240" s="253"/>
      <c r="Y240" s="253"/>
      <c r="Z240" s="253"/>
    </row>
    <row r="241" spans="1:26" hidden="1" outlineLevel="1">
      <c r="A241" s="9"/>
      <c r="B241" s="9"/>
      <c r="C241" s="716"/>
      <c r="D241" s="87">
        <v>9</v>
      </c>
      <c r="E241" s="260">
        <f ca="1">OFFSET('Actual RAB roll forward'!H$60,0,D241-1)-SUM('Actual RAB roll forward'!H294:OFFSET('Actual RAB roll forward'!H294,0,Input!$Y$7-1))</f>
        <v>0</v>
      </c>
      <c r="F241" s="260" t="str">
        <f>IF(A17stdlife="N/A","n/a",IF(E241=0,0,A17stdlife+D241-Input!$Y$7))</f>
        <v>n/a</v>
      </c>
      <c r="G241" s="256"/>
      <c r="H241" s="716"/>
      <c r="I241" s="87">
        <v>9</v>
      </c>
      <c r="J241" s="260">
        <f ca="1">OFFSET('Tax value roll forward'!H$56,0,I241-1)-SUM('Tax value roll forward'!H290:OFFSET('Tax value roll forward'!H290,0,Input!$Y$7-1))</f>
        <v>0</v>
      </c>
      <c r="K241" s="260" t="str">
        <f>IF(A17taxstdlife="N/A","n/a",IF(J241=0,0,A17taxstdlife+I241-Input!$Y$7))</f>
        <v>n/a</v>
      </c>
      <c r="L241" s="111"/>
      <c r="M241" s="9"/>
      <c r="N241" s="9"/>
      <c r="O241" s="9"/>
      <c r="P241" s="9"/>
      <c r="Q241" s="9"/>
      <c r="R241" s="9"/>
      <c r="S241" s="253"/>
      <c r="T241" s="253"/>
      <c r="U241" s="253"/>
      <c r="V241" s="253"/>
      <c r="W241" s="253"/>
      <c r="X241" s="253"/>
      <c r="Y241" s="253"/>
      <c r="Z241" s="253"/>
    </row>
    <row r="242" spans="1:26" hidden="1" outlineLevel="1">
      <c r="A242" s="9"/>
      <c r="B242" s="9"/>
      <c r="C242" s="717"/>
      <c r="D242" s="88">
        <v>10</v>
      </c>
      <c r="E242" s="260">
        <f ca="1">OFFSET('Actual RAB roll forward'!H$60,0,D242-1)-SUM('Actual RAB roll forward'!H295:OFFSET('Actual RAB roll forward'!H295,0,Input!$Y$7-1))</f>
        <v>0</v>
      </c>
      <c r="F242" s="260" t="str">
        <f>IF(A17stdlife="N/A","n/a",IF(E242=0,0,A17stdlife+D242-Input!$Y$7))</f>
        <v>n/a</v>
      </c>
      <c r="G242" s="256"/>
      <c r="H242" s="717"/>
      <c r="I242" s="88">
        <v>10</v>
      </c>
      <c r="J242" s="260">
        <f ca="1">OFFSET('Tax value roll forward'!H$56,0,I242-1)-SUM('Tax value roll forward'!H291:OFFSET('Tax value roll forward'!H291,0,Input!$Y$7-1))</f>
        <v>0</v>
      </c>
      <c r="K242" s="260" t="str">
        <f>IF(A17taxstdlife="N/A","n/a",IF(J242=0,0,A17taxstdlife+I242-Input!$Y$7))</f>
        <v>n/a</v>
      </c>
      <c r="L242" s="111"/>
      <c r="M242" s="9"/>
      <c r="N242" s="9"/>
      <c r="O242" s="9"/>
      <c r="P242" s="9"/>
      <c r="Q242" s="9"/>
      <c r="R242" s="9"/>
      <c r="S242" s="253"/>
      <c r="T242" s="253"/>
      <c r="U242" s="253"/>
      <c r="V242" s="253"/>
      <c r="W242" s="253"/>
      <c r="X242" s="253"/>
      <c r="Y242" s="253"/>
      <c r="Z242" s="253"/>
    </row>
    <row r="243" spans="1:26" collapsed="1">
      <c r="A243" s="9"/>
      <c r="B243" s="9"/>
      <c r="C243" s="274">
        <f>Asset17</f>
        <v>0</v>
      </c>
      <c r="D243" s="9"/>
      <c r="E243" s="260">
        <f ca="1">SUM(E232:E242)</f>
        <v>0</v>
      </c>
      <c r="F243" s="260">
        <f ca="1">IF(E243=0,0,SUMPRODUCT(E232:E242,F232:F242)/E243)</f>
        <v>0</v>
      </c>
      <c r="G243" s="256"/>
      <c r="H243" s="43"/>
      <c r="I243" s="260"/>
      <c r="J243" s="260">
        <f ca="1">SUM(J232:J242)</f>
        <v>0</v>
      </c>
      <c r="K243" s="260">
        <f ca="1">IF(J243=0,0,SUMPRODUCT(J232:J242,K232:K242)/J243)</f>
        <v>0</v>
      </c>
      <c r="L243" s="111"/>
      <c r="M243" s="9"/>
      <c r="N243" s="9"/>
      <c r="O243" s="9"/>
      <c r="P243" s="9"/>
      <c r="Q243" s="9"/>
      <c r="R243" s="9"/>
      <c r="S243" s="253"/>
      <c r="T243" s="253"/>
      <c r="U243" s="253"/>
      <c r="V243" s="253"/>
      <c r="W243" s="253"/>
      <c r="X243" s="253"/>
      <c r="Y243" s="253"/>
      <c r="Z243" s="253"/>
    </row>
    <row r="244" spans="1:26" hidden="1" outlineLevel="1">
      <c r="A244" s="9"/>
      <c r="B244" s="9"/>
      <c r="C244" s="274"/>
      <c r="D244" s="9"/>
      <c r="E244" s="260"/>
      <c r="F244" s="260"/>
      <c r="G244" s="256"/>
      <c r="H244" s="260"/>
      <c r="I244" s="260"/>
      <c r="J244" s="265"/>
      <c r="K244" s="260"/>
      <c r="L244" s="111"/>
      <c r="M244" s="9"/>
      <c r="N244" s="9"/>
      <c r="O244" s="9"/>
      <c r="P244" s="9"/>
      <c r="Q244" s="9"/>
      <c r="R244" s="9"/>
      <c r="S244" s="253"/>
      <c r="T244" s="253"/>
      <c r="U244" s="253"/>
      <c r="V244" s="253"/>
      <c r="W244" s="253"/>
      <c r="X244" s="253"/>
      <c r="Y244" s="253"/>
      <c r="Z244" s="253"/>
    </row>
    <row r="245" spans="1:26" hidden="1" outlineLevel="1">
      <c r="A245" s="9"/>
      <c r="B245" s="272">
        <f>Asset18</f>
        <v>0</v>
      </c>
      <c r="C245" s="9"/>
      <c r="D245" s="9"/>
      <c r="E245" s="35"/>
      <c r="F245" s="35"/>
      <c r="G245" s="256"/>
      <c r="H245" s="260"/>
      <c r="I245" s="260"/>
      <c r="J245" s="265"/>
      <c r="K245" s="260"/>
      <c r="L245" s="111"/>
      <c r="M245" s="9"/>
      <c r="N245" s="9"/>
      <c r="O245" s="9"/>
      <c r="P245" s="9"/>
      <c r="Q245" s="9"/>
      <c r="R245" s="9"/>
      <c r="S245" s="253"/>
      <c r="T245" s="253"/>
      <c r="U245" s="253"/>
      <c r="V245" s="253"/>
      <c r="W245" s="253"/>
      <c r="X245" s="253"/>
      <c r="Y245" s="253"/>
      <c r="Z245" s="253"/>
    </row>
    <row r="246" spans="1:26" ht="12.75" hidden="1" customHeight="1" outlineLevel="1">
      <c r="A246" s="9"/>
      <c r="B246" s="9"/>
      <c r="C246" s="718" t="s">
        <v>26</v>
      </c>
      <c r="D246" s="719"/>
      <c r="E246" s="260">
        <f ca="1">A18value-SUM('Actual RAB roll forward'!H297:OFFSET('Actual RAB roll forward'!H297,0,Input!$Y$7-1))</f>
        <v>0</v>
      </c>
      <c r="F246" s="260" t="str">
        <f>IF(A18remlife="N/A","n/a",A18remlife-Input!$Y$7)</f>
        <v>n/a</v>
      </c>
      <c r="G246" s="256"/>
      <c r="H246" s="298" t="s">
        <v>66</v>
      </c>
      <c r="I246" s="299"/>
      <c r="J246" s="260">
        <f ca="1">A18taxvalue-SUM('Tax value roll forward'!H293:OFFSET('Tax value roll forward'!H293,0,Input!$Y$7-1))</f>
        <v>0</v>
      </c>
      <c r="K246" s="260" t="str">
        <f>IF(A18taxremlife="N/A","n/a",A18taxremlife-Input!$Y$7)</f>
        <v>n/a</v>
      </c>
      <c r="L246" s="111"/>
      <c r="M246" s="9"/>
      <c r="N246" s="9"/>
      <c r="O246" s="9"/>
      <c r="P246" s="9"/>
      <c r="Q246" s="9"/>
      <c r="R246" s="9"/>
      <c r="S246" s="253"/>
      <c r="T246" s="253"/>
      <c r="U246" s="253"/>
      <c r="V246" s="253"/>
      <c r="W246" s="253"/>
      <c r="X246" s="253"/>
      <c r="Y246" s="253"/>
      <c r="Z246" s="253"/>
    </row>
    <row r="247" spans="1:26" hidden="1" outlineLevel="1">
      <c r="A247" s="9"/>
      <c r="B247" s="9"/>
      <c r="C247" s="715" t="s">
        <v>82</v>
      </c>
      <c r="D247" s="87">
        <v>1</v>
      </c>
      <c r="E247" s="260">
        <f ca="1">OFFSET('Actual RAB roll forward'!H$61,0,D247-1)-SUM('Actual RAB roll forward'!H299:OFFSET('Actual RAB roll forward'!H299,0,Input!$Y$7-1))</f>
        <v>0</v>
      </c>
      <c r="F247" s="260" t="str">
        <f>IF(A18stdlife="N/A","n/a",IF(E247=0,0,A18stdlife+D247-Input!$Y$7))</f>
        <v>n/a</v>
      </c>
      <c r="G247" s="256"/>
      <c r="H247" s="715" t="s">
        <v>82</v>
      </c>
      <c r="I247" s="87">
        <v>1</v>
      </c>
      <c r="J247" s="260">
        <f ca="1">OFFSET('Tax value roll forward'!H$57,0,I247-1)-SUM('Tax value roll forward'!H295:OFFSET('Tax value roll forward'!H295,0,Input!$Y$7-1))</f>
        <v>0</v>
      </c>
      <c r="K247" s="260" t="str">
        <f>IF(A18taxstdlife="N/A","n/a",IF(J247=0,0,A18taxstdlife+I247-Input!$Y$7))</f>
        <v>n/a</v>
      </c>
      <c r="L247" s="111"/>
      <c r="M247" s="9"/>
      <c r="N247" s="9"/>
      <c r="O247" s="9"/>
      <c r="P247" s="9"/>
      <c r="Q247" s="9"/>
      <c r="R247" s="9"/>
      <c r="S247" s="253"/>
      <c r="T247" s="253"/>
      <c r="U247" s="253"/>
      <c r="V247" s="253"/>
      <c r="W247" s="253"/>
      <c r="X247" s="253"/>
      <c r="Y247" s="253"/>
      <c r="Z247" s="253"/>
    </row>
    <row r="248" spans="1:26" hidden="1" outlineLevel="1">
      <c r="A248" s="9"/>
      <c r="B248" s="9"/>
      <c r="C248" s="716"/>
      <c r="D248" s="87">
        <v>2</v>
      </c>
      <c r="E248" s="260">
        <f ca="1">OFFSET('Actual RAB roll forward'!H$61,0,D248-1)-SUM('Actual RAB roll forward'!H300:OFFSET('Actual RAB roll forward'!H300,0,Input!$Y$7-1))</f>
        <v>0</v>
      </c>
      <c r="F248" s="260" t="str">
        <f>IF(A18stdlife="N/A","n/a",IF(E248=0,0,A18stdlife+D248-Input!$Y$7))</f>
        <v>n/a</v>
      </c>
      <c r="G248" s="256"/>
      <c r="H248" s="716"/>
      <c r="I248" s="87">
        <v>2</v>
      </c>
      <c r="J248" s="260">
        <f ca="1">OFFSET('Tax value roll forward'!H$57,0,I248-1)-SUM('Tax value roll forward'!H296:OFFSET('Tax value roll forward'!H296,0,Input!$Y$7-1))</f>
        <v>0</v>
      </c>
      <c r="K248" s="260" t="str">
        <f>IF(A18taxstdlife="N/A","n/a",IF(J248=0,0,A18taxstdlife+I248-Input!$Y$7))</f>
        <v>n/a</v>
      </c>
      <c r="L248" s="111"/>
      <c r="M248" s="9"/>
      <c r="N248" s="9"/>
      <c r="O248" s="9"/>
      <c r="P248" s="9"/>
      <c r="Q248" s="9"/>
      <c r="R248" s="9"/>
      <c r="S248" s="253"/>
      <c r="T248" s="253"/>
      <c r="U248" s="253"/>
      <c r="V248" s="253"/>
      <c r="W248" s="253"/>
      <c r="X248" s="253"/>
      <c r="Y248" s="253"/>
      <c r="Z248" s="253"/>
    </row>
    <row r="249" spans="1:26" hidden="1" outlineLevel="1">
      <c r="A249" s="9"/>
      <c r="B249" s="9"/>
      <c r="C249" s="716"/>
      <c r="D249" s="87">
        <v>3</v>
      </c>
      <c r="E249" s="260">
        <f ca="1">OFFSET('Actual RAB roll forward'!H$61,0,D249-1)-SUM('Actual RAB roll forward'!H301:OFFSET('Actual RAB roll forward'!H301,0,Input!$Y$7-1))</f>
        <v>0</v>
      </c>
      <c r="F249" s="260" t="str">
        <f>IF(A18stdlife="N/A","n/a",IF(E249=0,0,A18stdlife+D249-Input!$Y$7))</f>
        <v>n/a</v>
      </c>
      <c r="G249" s="256"/>
      <c r="H249" s="716"/>
      <c r="I249" s="87">
        <v>3</v>
      </c>
      <c r="J249" s="260">
        <f ca="1">OFFSET('Tax value roll forward'!H$57,0,I249-1)-SUM('Tax value roll forward'!H297:OFFSET('Tax value roll forward'!H297,0,Input!$Y$7-1))</f>
        <v>0</v>
      </c>
      <c r="K249" s="260" t="str">
        <f>IF(A18taxstdlife="N/A","n/a",IF(J249=0,0,A18taxstdlife+I249-Input!$Y$7))</f>
        <v>n/a</v>
      </c>
      <c r="L249" s="111"/>
      <c r="M249" s="9"/>
      <c r="N249" s="9"/>
      <c r="O249" s="9"/>
      <c r="P249" s="9"/>
      <c r="Q249" s="9"/>
      <c r="R249" s="9"/>
      <c r="S249" s="253"/>
      <c r="T249" s="253"/>
      <c r="U249" s="253"/>
      <c r="V249" s="253"/>
      <c r="W249" s="253"/>
      <c r="X249" s="253"/>
      <c r="Y249" s="253"/>
      <c r="Z249" s="253"/>
    </row>
    <row r="250" spans="1:26" hidden="1" outlineLevel="1">
      <c r="A250" s="9"/>
      <c r="B250" s="9"/>
      <c r="C250" s="716"/>
      <c r="D250" s="87">
        <v>4</v>
      </c>
      <c r="E250" s="260">
        <f ca="1">OFFSET('Actual RAB roll forward'!H$61,0,D250-1)-SUM('Actual RAB roll forward'!H302:OFFSET('Actual RAB roll forward'!H302,0,Input!$Y$7-1))</f>
        <v>0</v>
      </c>
      <c r="F250" s="260" t="str">
        <f>IF(A18stdlife="N/A","n/a",IF(E250=0,0,A18stdlife+D250-Input!$Y$7))</f>
        <v>n/a</v>
      </c>
      <c r="G250" s="256"/>
      <c r="H250" s="716"/>
      <c r="I250" s="87">
        <v>4</v>
      </c>
      <c r="J250" s="260">
        <f ca="1">OFFSET('Tax value roll forward'!H$57,0,I250-1)-SUM('Tax value roll forward'!H298:OFFSET('Tax value roll forward'!H298,0,Input!$Y$7-1))</f>
        <v>0</v>
      </c>
      <c r="K250" s="260" t="str">
        <f>IF(A18taxstdlife="N/A","n/a",IF(J250=0,0,A18taxstdlife+I250-Input!$Y$7))</f>
        <v>n/a</v>
      </c>
      <c r="L250" s="111"/>
      <c r="M250" s="9"/>
      <c r="N250" s="9"/>
      <c r="O250" s="9"/>
      <c r="P250" s="9"/>
      <c r="Q250" s="9"/>
      <c r="R250" s="9"/>
      <c r="S250" s="253"/>
      <c r="T250" s="253"/>
      <c r="U250" s="253"/>
      <c r="V250" s="253"/>
      <c r="W250" s="253"/>
      <c r="X250" s="253"/>
      <c r="Y250" s="253"/>
      <c r="Z250" s="253"/>
    </row>
    <row r="251" spans="1:26" hidden="1" outlineLevel="1">
      <c r="A251" s="9"/>
      <c r="B251" s="9"/>
      <c r="C251" s="716"/>
      <c r="D251" s="87">
        <v>5</v>
      </c>
      <c r="E251" s="260">
        <f ca="1">OFFSET('Actual RAB roll forward'!H$61,0,D251-1)-SUM('Actual RAB roll forward'!H303:OFFSET('Actual RAB roll forward'!H303,0,Input!$Y$7-1))</f>
        <v>0</v>
      </c>
      <c r="F251" s="260" t="str">
        <f>IF(A18stdlife="N/A","n/a",IF(E251=0,0,A18stdlife+D251-Input!$Y$7))</f>
        <v>n/a</v>
      </c>
      <c r="G251" s="256"/>
      <c r="H251" s="716"/>
      <c r="I251" s="87">
        <v>5</v>
      </c>
      <c r="J251" s="260">
        <f ca="1">OFFSET('Tax value roll forward'!H$57,0,I251-1)-SUM('Tax value roll forward'!H299:OFFSET('Tax value roll forward'!H299,0,Input!$Y$7-1))</f>
        <v>0</v>
      </c>
      <c r="K251" s="260" t="str">
        <f>IF(A18taxstdlife="N/A","n/a",IF(J251=0,0,A18taxstdlife+I251-Input!$Y$7))</f>
        <v>n/a</v>
      </c>
      <c r="L251" s="111"/>
      <c r="M251" s="9"/>
      <c r="N251" s="9"/>
      <c r="O251" s="9"/>
      <c r="P251" s="9"/>
      <c r="Q251" s="9"/>
      <c r="R251" s="9"/>
      <c r="S251" s="253"/>
      <c r="T251" s="253"/>
      <c r="U251" s="253"/>
      <c r="V251" s="253"/>
      <c r="W251" s="253"/>
      <c r="X251" s="253"/>
      <c r="Y251" s="253"/>
      <c r="Z251" s="253"/>
    </row>
    <row r="252" spans="1:26" hidden="1" outlineLevel="1">
      <c r="A252" s="9"/>
      <c r="B252" s="9"/>
      <c r="C252" s="716"/>
      <c r="D252" s="87">
        <v>6</v>
      </c>
      <c r="E252" s="260">
        <f ca="1">OFFSET('Actual RAB roll forward'!H$61,0,D252-1)-SUM('Actual RAB roll forward'!H304:OFFSET('Actual RAB roll forward'!H304,0,Input!$Y$7-1))</f>
        <v>0</v>
      </c>
      <c r="F252" s="260" t="str">
        <f>IF(A18stdlife="N/A","n/a",IF(E252=0,0,A18stdlife+D252-Input!$Y$7))</f>
        <v>n/a</v>
      </c>
      <c r="G252" s="256"/>
      <c r="H252" s="716"/>
      <c r="I252" s="87">
        <v>6</v>
      </c>
      <c r="J252" s="260">
        <f ca="1">OFFSET('Tax value roll forward'!H$57,0,I252-1)-SUM('Tax value roll forward'!H300:OFFSET('Tax value roll forward'!H300,0,Input!$Y$7-1))</f>
        <v>0</v>
      </c>
      <c r="K252" s="260" t="str">
        <f>IF(A18taxstdlife="N/A","n/a",IF(J252=0,0,A18taxstdlife+I252-Input!$Y$7))</f>
        <v>n/a</v>
      </c>
      <c r="L252" s="111"/>
      <c r="M252" s="9"/>
      <c r="N252" s="9"/>
      <c r="O252" s="9"/>
      <c r="P252" s="9"/>
      <c r="Q252" s="9"/>
      <c r="R252" s="9"/>
      <c r="S252" s="253"/>
      <c r="T252" s="253"/>
      <c r="U252" s="253"/>
      <c r="V252" s="253"/>
      <c r="W252" s="253"/>
      <c r="X252" s="253"/>
      <c r="Y252" s="253"/>
      <c r="Z252" s="253"/>
    </row>
    <row r="253" spans="1:26" hidden="1" outlineLevel="1">
      <c r="A253" s="9"/>
      <c r="B253" s="9"/>
      <c r="C253" s="716"/>
      <c r="D253" s="87">
        <v>7</v>
      </c>
      <c r="E253" s="260">
        <f ca="1">OFFSET('Actual RAB roll forward'!H$61,0,D253-1)-SUM('Actual RAB roll forward'!H305:OFFSET('Actual RAB roll forward'!H305,0,Input!$Y$7-1))</f>
        <v>0</v>
      </c>
      <c r="F253" s="260" t="str">
        <f>IF(A18stdlife="N/A","n/a",IF(E253=0,0,A18stdlife+D253-Input!$Y$7))</f>
        <v>n/a</v>
      </c>
      <c r="G253" s="256"/>
      <c r="H253" s="716"/>
      <c r="I253" s="87">
        <v>7</v>
      </c>
      <c r="J253" s="260">
        <f ca="1">OFFSET('Tax value roll forward'!H$57,0,I253-1)-SUM('Tax value roll forward'!H301:OFFSET('Tax value roll forward'!H301,0,Input!$Y$7-1))</f>
        <v>0</v>
      </c>
      <c r="K253" s="260" t="str">
        <f>IF(A18taxstdlife="N/A","n/a",IF(J253=0,0,A18taxstdlife+I253-Input!$Y$7))</f>
        <v>n/a</v>
      </c>
      <c r="L253" s="111"/>
      <c r="M253" s="9"/>
      <c r="N253" s="9"/>
      <c r="O253" s="9"/>
      <c r="P253" s="9"/>
      <c r="Q253" s="9"/>
      <c r="R253" s="9"/>
      <c r="S253" s="253"/>
      <c r="T253" s="253"/>
      <c r="U253" s="253"/>
      <c r="V253" s="253"/>
      <c r="W253" s="253"/>
      <c r="X253" s="253"/>
      <c r="Y253" s="253"/>
      <c r="Z253" s="253"/>
    </row>
    <row r="254" spans="1:26" hidden="1" outlineLevel="1">
      <c r="A254" s="9"/>
      <c r="B254" s="9"/>
      <c r="C254" s="716"/>
      <c r="D254" s="87">
        <v>8</v>
      </c>
      <c r="E254" s="260">
        <f ca="1">OFFSET('Actual RAB roll forward'!H$61,0,D254-1)-SUM('Actual RAB roll forward'!H306:OFFSET('Actual RAB roll forward'!H306,0,Input!$Y$7-1))</f>
        <v>0</v>
      </c>
      <c r="F254" s="260" t="str">
        <f>IF(A18stdlife="N/A","n/a",IF(E254=0,0,A18stdlife+D254-Input!$Y$7))</f>
        <v>n/a</v>
      </c>
      <c r="G254" s="256"/>
      <c r="H254" s="716"/>
      <c r="I254" s="87">
        <v>8</v>
      </c>
      <c r="J254" s="260">
        <f ca="1">OFFSET('Tax value roll forward'!H$57,0,I254-1)-SUM('Tax value roll forward'!H302:OFFSET('Tax value roll forward'!H302,0,Input!$Y$7-1))</f>
        <v>0</v>
      </c>
      <c r="K254" s="260" t="str">
        <f>IF(A18taxstdlife="N/A","n/a",IF(J254=0,0,A18taxstdlife+I254-Input!$Y$7))</f>
        <v>n/a</v>
      </c>
      <c r="L254" s="111"/>
      <c r="M254" s="9"/>
      <c r="N254" s="9"/>
      <c r="O254" s="9"/>
      <c r="P254" s="9"/>
      <c r="Q254" s="9"/>
      <c r="R254" s="9"/>
      <c r="S254" s="253"/>
      <c r="T254" s="253"/>
      <c r="U254" s="253"/>
      <c r="V254" s="253"/>
      <c r="W254" s="253"/>
      <c r="X254" s="253"/>
      <c r="Y254" s="253"/>
      <c r="Z254" s="253"/>
    </row>
    <row r="255" spans="1:26" hidden="1" outlineLevel="1">
      <c r="A255" s="9"/>
      <c r="B255" s="9"/>
      <c r="C255" s="716"/>
      <c r="D255" s="87">
        <v>9</v>
      </c>
      <c r="E255" s="260">
        <f ca="1">OFFSET('Actual RAB roll forward'!H$61,0,D255-1)-SUM('Actual RAB roll forward'!H307:OFFSET('Actual RAB roll forward'!H307,0,Input!$Y$7-1))</f>
        <v>0</v>
      </c>
      <c r="F255" s="260" t="str">
        <f>IF(A18stdlife="N/A","n/a",IF(E255=0,0,A18stdlife+D255-Input!$Y$7))</f>
        <v>n/a</v>
      </c>
      <c r="G255" s="256"/>
      <c r="H255" s="716"/>
      <c r="I255" s="87">
        <v>9</v>
      </c>
      <c r="J255" s="260">
        <f ca="1">OFFSET('Tax value roll forward'!H$57,0,I255-1)-SUM('Tax value roll forward'!H303:OFFSET('Tax value roll forward'!H303,0,Input!$Y$7-1))</f>
        <v>0</v>
      </c>
      <c r="K255" s="260" t="str">
        <f>IF(A18taxstdlife="N/A","n/a",IF(J255=0,0,A18taxstdlife+I255-Input!$Y$7))</f>
        <v>n/a</v>
      </c>
      <c r="L255" s="111"/>
      <c r="M255" s="9"/>
      <c r="N255" s="9"/>
      <c r="O255" s="9"/>
      <c r="P255" s="9"/>
      <c r="Q255" s="9"/>
      <c r="R255" s="9"/>
      <c r="S255" s="253"/>
      <c r="T255" s="253"/>
      <c r="U255" s="253"/>
      <c r="V255" s="253"/>
      <c r="W255" s="253"/>
      <c r="X255" s="253"/>
      <c r="Y255" s="253"/>
      <c r="Z255" s="253"/>
    </row>
    <row r="256" spans="1:26" hidden="1" outlineLevel="1">
      <c r="A256" s="9"/>
      <c r="B256" s="9"/>
      <c r="C256" s="717"/>
      <c r="D256" s="88">
        <v>10</v>
      </c>
      <c r="E256" s="260">
        <f ca="1">OFFSET('Actual RAB roll forward'!H$61,0,D256-1)-SUM('Actual RAB roll forward'!H308:OFFSET('Actual RAB roll forward'!H308,0,Input!$Y$7-1))</f>
        <v>0</v>
      </c>
      <c r="F256" s="260" t="str">
        <f>IF(A18stdlife="N/A","n/a",IF(E256=0,0,A18stdlife+D256-Input!$Y$7))</f>
        <v>n/a</v>
      </c>
      <c r="G256" s="256"/>
      <c r="H256" s="717"/>
      <c r="I256" s="88">
        <v>10</v>
      </c>
      <c r="J256" s="260">
        <f ca="1">OFFSET('Tax value roll forward'!H$57,0,I256-1)-SUM('Tax value roll forward'!H304:OFFSET('Tax value roll forward'!H304,0,Input!$Y$7-1))</f>
        <v>0</v>
      </c>
      <c r="K256" s="260" t="str">
        <f>IF(A18taxstdlife="N/A","n/a",IF(J256=0,0,A18taxstdlife+I256-Input!$Y$7))</f>
        <v>n/a</v>
      </c>
      <c r="L256" s="111"/>
      <c r="M256" s="9"/>
      <c r="N256" s="9"/>
      <c r="O256" s="9"/>
      <c r="P256" s="9"/>
      <c r="Q256" s="9"/>
      <c r="R256" s="9"/>
      <c r="S256" s="253"/>
      <c r="T256" s="253"/>
      <c r="U256" s="253"/>
      <c r="V256" s="253"/>
      <c r="W256" s="253"/>
      <c r="X256" s="253"/>
      <c r="Y256" s="253"/>
      <c r="Z256" s="253"/>
    </row>
    <row r="257" spans="1:26" collapsed="1">
      <c r="A257" s="9"/>
      <c r="B257" s="9"/>
      <c r="C257" s="274">
        <f>Asset18</f>
        <v>0</v>
      </c>
      <c r="D257" s="9"/>
      <c r="E257" s="260">
        <f ca="1">SUM(E246:E256)</f>
        <v>0</v>
      </c>
      <c r="F257" s="260">
        <f ca="1">IF(E257=0,0,SUMPRODUCT(E246:E256,F246:F256)/E257)</f>
        <v>0</v>
      </c>
      <c r="G257" s="256"/>
      <c r="H257" s="43"/>
      <c r="I257" s="260"/>
      <c r="J257" s="260">
        <f ca="1">SUM(J246:J256)</f>
        <v>0</v>
      </c>
      <c r="K257" s="260">
        <f ca="1">IF(J257=0,0,SUMPRODUCT(J246:J256,K246:K256)/J257)</f>
        <v>0</v>
      </c>
      <c r="L257" s="111"/>
      <c r="M257" s="9"/>
      <c r="N257" s="9"/>
      <c r="O257" s="9"/>
      <c r="P257" s="9"/>
      <c r="Q257" s="9"/>
      <c r="R257" s="9"/>
      <c r="S257" s="253"/>
      <c r="T257" s="253"/>
      <c r="U257" s="253"/>
      <c r="V257" s="253"/>
      <c r="W257" s="253"/>
      <c r="X257" s="253"/>
      <c r="Y257" s="253"/>
      <c r="Z257" s="253"/>
    </row>
    <row r="258" spans="1:26" hidden="1" outlineLevel="1">
      <c r="A258" s="9"/>
      <c r="B258" s="9"/>
      <c r="C258" s="274"/>
      <c r="D258" s="9"/>
      <c r="E258" s="260"/>
      <c r="F258" s="260"/>
      <c r="G258" s="256"/>
      <c r="H258" s="260"/>
      <c r="I258" s="260"/>
      <c r="J258" s="265"/>
      <c r="K258" s="260"/>
      <c r="L258" s="111"/>
      <c r="M258" s="9"/>
      <c r="N258" s="9"/>
      <c r="O258" s="9"/>
      <c r="P258" s="9"/>
      <c r="Q258" s="9"/>
      <c r="R258" s="9"/>
      <c r="S258" s="253"/>
      <c r="T258" s="253"/>
      <c r="U258" s="253"/>
      <c r="V258" s="253"/>
      <c r="W258" s="253"/>
      <c r="X258" s="253"/>
      <c r="Y258" s="253"/>
      <c r="Z258" s="253"/>
    </row>
    <row r="259" spans="1:26" hidden="1" outlineLevel="1">
      <c r="A259" s="9"/>
      <c r="B259" s="272">
        <f>Asset19</f>
        <v>0</v>
      </c>
      <c r="C259" s="9"/>
      <c r="D259" s="9"/>
      <c r="E259" s="35"/>
      <c r="F259" s="35"/>
      <c r="G259" s="256"/>
      <c r="H259" s="260"/>
      <c r="I259" s="260"/>
      <c r="J259" s="265"/>
      <c r="K259" s="260"/>
      <c r="L259" s="111"/>
      <c r="M259" s="9"/>
      <c r="N259" s="9"/>
      <c r="O259" s="9"/>
      <c r="P259" s="9"/>
      <c r="Q259" s="9"/>
      <c r="R259" s="9"/>
      <c r="S259" s="253"/>
      <c r="T259" s="253"/>
      <c r="U259" s="253"/>
      <c r="V259" s="253"/>
      <c r="W259" s="253"/>
      <c r="X259" s="253"/>
      <c r="Y259" s="253"/>
      <c r="Z259" s="253"/>
    </row>
    <row r="260" spans="1:26" ht="12.75" hidden="1" customHeight="1" outlineLevel="1">
      <c r="A260" s="9"/>
      <c r="B260" s="9"/>
      <c r="C260" s="718" t="s">
        <v>26</v>
      </c>
      <c r="D260" s="719"/>
      <c r="E260" s="260">
        <f ca="1">A19value-SUM('Actual RAB roll forward'!H310:OFFSET('Actual RAB roll forward'!H310,0,Input!$Y$7-1))</f>
        <v>0</v>
      </c>
      <c r="F260" s="260" t="str">
        <f>IF(A19remlife="N/A","n/a",A19remlife-Input!$Y$7)</f>
        <v>n/a</v>
      </c>
      <c r="G260" s="256"/>
      <c r="H260" s="298" t="s">
        <v>66</v>
      </c>
      <c r="I260" s="299"/>
      <c r="J260" s="260">
        <f ca="1">A19taxvalue-SUM('Tax value roll forward'!H306:OFFSET('Tax value roll forward'!H306,0,Input!$Y$7-1))</f>
        <v>0</v>
      </c>
      <c r="K260" s="260" t="str">
        <f>IF(A19taxremlife="N/A","n/a",A19taxremlife-Input!$Y$7)</f>
        <v>n/a</v>
      </c>
      <c r="L260" s="111"/>
      <c r="M260" s="9"/>
      <c r="N260" s="9"/>
      <c r="O260" s="9"/>
      <c r="P260" s="9"/>
      <c r="Q260" s="9"/>
      <c r="R260" s="9"/>
      <c r="S260" s="253"/>
      <c r="T260" s="253"/>
      <c r="U260" s="253"/>
      <c r="V260" s="253"/>
      <c r="W260" s="253"/>
      <c r="X260" s="253"/>
      <c r="Y260" s="253"/>
      <c r="Z260" s="253"/>
    </row>
    <row r="261" spans="1:26" hidden="1" outlineLevel="1">
      <c r="A261" s="9"/>
      <c r="B261" s="9"/>
      <c r="C261" s="715" t="s">
        <v>82</v>
      </c>
      <c r="D261" s="87">
        <v>1</v>
      </c>
      <c r="E261" s="260">
        <f ca="1">OFFSET('Actual RAB roll forward'!H$62,0,D261-1)-SUM('Actual RAB roll forward'!H312:OFFSET('Actual RAB roll forward'!H312,0,Input!$Y$7-1))</f>
        <v>0</v>
      </c>
      <c r="F261" s="260" t="str">
        <f>IF(A19stdlife="N/A","n/a",IF(E261=0,0,A19stdlife+D261-Input!$Y$7))</f>
        <v>n/a</v>
      </c>
      <c r="G261" s="256"/>
      <c r="H261" s="715" t="s">
        <v>82</v>
      </c>
      <c r="I261" s="87">
        <v>1</v>
      </c>
      <c r="J261" s="260">
        <f ca="1">OFFSET('Tax value roll forward'!H$58,0,I261-1)-SUM('Tax value roll forward'!H308:OFFSET('Tax value roll forward'!H308,0,Input!$Y$7-1))</f>
        <v>0</v>
      </c>
      <c r="K261" s="260" t="str">
        <f>IF(A19taxstdlife="N/A","n/a",IF(J261=0,0,A19taxstdlife+I261-Input!$Y$7))</f>
        <v>n/a</v>
      </c>
      <c r="L261" s="111"/>
      <c r="M261" s="9"/>
      <c r="N261" s="9"/>
      <c r="O261" s="9"/>
      <c r="P261" s="9"/>
      <c r="Q261" s="9"/>
      <c r="R261" s="9"/>
      <c r="S261" s="253"/>
      <c r="T261" s="253"/>
      <c r="U261" s="253"/>
      <c r="V261" s="253"/>
      <c r="W261" s="253"/>
      <c r="X261" s="253"/>
      <c r="Y261" s="253"/>
      <c r="Z261" s="253"/>
    </row>
    <row r="262" spans="1:26" hidden="1" outlineLevel="1">
      <c r="A262" s="9"/>
      <c r="B262" s="9"/>
      <c r="C262" s="716"/>
      <c r="D262" s="87">
        <v>2</v>
      </c>
      <c r="E262" s="260">
        <f ca="1">OFFSET('Actual RAB roll forward'!H$62,0,D262-1)-SUM('Actual RAB roll forward'!H313:OFFSET('Actual RAB roll forward'!H313,0,Input!$Y$7-1))</f>
        <v>0</v>
      </c>
      <c r="F262" s="260" t="str">
        <f>IF(A19stdlife="N/A","n/a",IF(E262=0,0,A19stdlife+D262-Input!$Y$7))</f>
        <v>n/a</v>
      </c>
      <c r="G262" s="256"/>
      <c r="H262" s="716"/>
      <c r="I262" s="87">
        <v>2</v>
      </c>
      <c r="J262" s="260">
        <f ca="1">OFFSET('Tax value roll forward'!H$58,0,I262-1)-SUM('Tax value roll forward'!H309:OFFSET('Tax value roll forward'!H309,0,Input!$Y$7-1))</f>
        <v>0</v>
      </c>
      <c r="K262" s="260" t="str">
        <f>IF(A19taxstdlife="N/A","n/a",IF(J262=0,0,A19taxstdlife+I262-Input!$Y$7))</f>
        <v>n/a</v>
      </c>
      <c r="L262" s="111"/>
      <c r="M262" s="9"/>
      <c r="N262" s="9"/>
      <c r="O262" s="9"/>
      <c r="P262" s="9"/>
      <c r="Q262" s="9"/>
      <c r="R262" s="9"/>
      <c r="S262" s="253"/>
      <c r="T262" s="253"/>
      <c r="U262" s="253"/>
      <c r="V262" s="253"/>
      <c r="W262" s="253"/>
      <c r="X262" s="253"/>
      <c r="Y262" s="253"/>
      <c r="Z262" s="253"/>
    </row>
    <row r="263" spans="1:26" hidden="1" outlineLevel="1">
      <c r="A263" s="9"/>
      <c r="B263" s="9"/>
      <c r="C263" s="716"/>
      <c r="D263" s="87">
        <v>3</v>
      </c>
      <c r="E263" s="260">
        <f ca="1">OFFSET('Actual RAB roll forward'!H$62,0,D263-1)-SUM('Actual RAB roll forward'!H314:OFFSET('Actual RAB roll forward'!H314,0,Input!$Y$7-1))</f>
        <v>0</v>
      </c>
      <c r="F263" s="260" t="str">
        <f>IF(A19stdlife="N/A","n/a",IF(E263=0,0,A19stdlife+D263-Input!$Y$7))</f>
        <v>n/a</v>
      </c>
      <c r="G263" s="256"/>
      <c r="H263" s="716"/>
      <c r="I263" s="87">
        <v>3</v>
      </c>
      <c r="J263" s="260">
        <f ca="1">OFFSET('Tax value roll forward'!H$58,0,I263-1)-SUM('Tax value roll forward'!H310:OFFSET('Tax value roll forward'!H310,0,Input!$Y$7-1))</f>
        <v>0</v>
      </c>
      <c r="K263" s="260" t="str">
        <f>IF(A19taxstdlife="N/A","n/a",IF(J263=0,0,A19taxstdlife+I263-Input!$Y$7))</f>
        <v>n/a</v>
      </c>
      <c r="L263" s="111"/>
      <c r="M263" s="9"/>
      <c r="N263" s="9"/>
      <c r="O263" s="9"/>
      <c r="P263" s="9"/>
      <c r="Q263" s="9"/>
      <c r="R263" s="9"/>
      <c r="S263" s="253"/>
      <c r="T263" s="253"/>
      <c r="U263" s="253"/>
      <c r="V263" s="253"/>
      <c r="W263" s="253"/>
      <c r="X263" s="253"/>
      <c r="Y263" s="253"/>
      <c r="Z263" s="253"/>
    </row>
    <row r="264" spans="1:26" hidden="1" outlineLevel="1">
      <c r="A264" s="9"/>
      <c r="B264" s="9"/>
      <c r="C264" s="716"/>
      <c r="D264" s="87">
        <v>4</v>
      </c>
      <c r="E264" s="260">
        <f ca="1">OFFSET('Actual RAB roll forward'!H$62,0,D264-1)-SUM('Actual RAB roll forward'!H315:OFFSET('Actual RAB roll forward'!H315,0,Input!$Y$7-1))</f>
        <v>0</v>
      </c>
      <c r="F264" s="260" t="str">
        <f>IF(A19stdlife="N/A","n/a",IF(E264=0,0,A19stdlife+D264-Input!$Y$7))</f>
        <v>n/a</v>
      </c>
      <c r="G264" s="256"/>
      <c r="H264" s="716"/>
      <c r="I264" s="87">
        <v>4</v>
      </c>
      <c r="J264" s="260">
        <f ca="1">OFFSET('Tax value roll forward'!H$58,0,I264-1)-SUM('Tax value roll forward'!H311:OFFSET('Tax value roll forward'!H311,0,Input!$Y$7-1))</f>
        <v>0</v>
      </c>
      <c r="K264" s="260" t="str">
        <f>IF(A19taxstdlife="N/A","n/a",IF(J264=0,0,A19taxstdlife+I264-Input!$Y$7))</f>
        <v>n/a</v>
      </c>
      <c r="L264" s="111"/>
      <c r="M264" s="9"/>
      <c r="N264" s="9"/>
      <c r="O264" s="9"/>
      <c r="P264" s="9"/>
      <c r="Q264" s="9"/>
      <c r="R264" s="9"/>
      <c r="S264" s="253"/>
      <c r="T264" s="253"/>
      <c r="U264" s="253"/>
      <c r="V264" s="253"/>
      <c r="W264" s="253"/>
      <c r="X264" s="253"/>
      <c r="Y264" s="253"/>
      <c r="Z264" s="253"/>
    </row>
    <row r="265" spans="1:26" hidden="1" outlineLevel="1">
      <c r="A265" s="9"/>
      <c r="B265" s="9"/>
      <c r="C265" s="716"/>
      <c r="D265" s="87">
        <v>5</v>
      </c>
      <c r="E265" s="260">
        <f ca="1">OFFSET('Actual RAB roll forward'!H$62,0,D265-1)-SUM('Actual RAB roll forward'!H316:OFFSET('Actual RAB roll forward'!H316,0,Input!$Y$7-1))</f>
        <v>0</v>
      </c>
      <c r="F265" s="260" t="str">
        <f>IF(A19stdlife="N/A","n/a",IF(E265=0,0,A19stdlife+D265-Input!$Y$7))</f>
        <v>n/a</v>
      </c>
      <c r="G265" s="256"/>
      <c r="H265" s="716"/>
      <c r="I265" s="87">
        <v>5</v>
      </c>
      <c r="J265" s="260">
        <f ca="1">OFFSET('Tax value roll forward'!H$58,0,I265-1)-SUM('Tax value roll forward'!H312:OFFSET('Tax value roll forward'!H312,0,Input!$Y$7-1))</f>
        <v>0</v>
      </c>
      <c r="K265" s="260" t="str">
        <f>IF(A19taxstdlife="N/A","n/a",IF(J265=0,0,A19taxstdlife+I265-Input!$Y$7))</f>
        <v>n/a</v>
      </c>
      <c r="L265" s="111"/>
      <c r="M265" s="9"/>
      <c r="N265" s="9"/>
      <c r="O265" s="9"/>
      <c r="P265" s="9"/>
      <c r="Q265" s="9"/>
      <c r="R265" s="9"/>
      <c r="S265" s="253"/>
      <c r="T265" s="253"/>
      <c r="U265" s="253"/>
      <c r="V265" s="253"/>
      <c r="W265" s="253"/>
      <c r="X265" s="253"/>
      <c r="Y265" s="253"/>
      <c r="Z265" s="253"/>
    </row>
    <row r="266" spans="1:26" hidden="1" outlineLevel="1">
      <c r="A266" s="9"/>
      <c r="B266" s="9"/>
      <c r="C266" s="716"/>
      <c r="D266" s="87">
        <v>6</v>
      </c>
      <c r="E266" s="260">
        <f ca="1">OFFSET('Actual RAB roll forward'!H$62,0,D266-1)-SUM('Actual RAB roll forward'!H317:OFFSET('Actual RAB roll forward'!H317,0,Input!$Y$7-1))</f>
        <v>0</v>
      </c>
      <c r="F266" s="260" t="str">
        <f>IF(A19stdlife="N/A","n/a",IF(E266=0,0,A19stdlife+D266-Input!$Y$7))</f>
        <v>n/a</v>
      </c>
      <c r="G266" s="256"/>
      <c r="H266" s="716"/>
      <c r="I266" s="87">
        <v>6</v>
      </c>
      <c r="J266" s="260">
        <f ca="1">OFFSET('Tax value roll forward'!H$58,0,I266-1)-SUM('Tax value roll forward'!H313:OFFSET('Tax value roll forward'!H313,0,Input!$Y$7-1))</f>
        <v>0</v>
      </c>
      <c r="K266" s="260" t="str">
        <f>IF(A19taxstdlife="N/A","n/a",IF(J266=0,0,A19taxstdlife+I266-Input!$Y$7))</f>
        <v>n/a</v>
      </c>
      <c r="L266" s="111"/>
      <c r="M266" s="9"/>
      <c r="N266" s="9"/>
      <c r="O266" s="9"/>
      <c r="P266" s="9"/>
      <c r="Q266" s="9"/>
      <c r="R266" s="9"/>
      <c r="S266" s="253"/>
      <c r="T266" s="253"/>
      <c r="U266" s="253"/>
      <c r="V266" s="253"/>
      <c r="W266" s="253"/>
      <c r="X266" s="253"/>
      <c r="Y266" s="253"/>
      <c r="Z266" s="253"/>
    </row>
    <row r="267" spans="1:26" hidden="1" outlineLevel="1">
      <c r="A267" s="9"/>
      <c r="B267" s="9"/>
      <c r="C267" s="716"/>
      <c r="D267" s="87">
        <v>7</v>
      </c>
      <c r="E267" s="260">
        <f ca="1">OFFSET('Actual RAB roll forward'!H$62,0,D267-1)-SUM('Actual RAB roll forward'!H318:OFFSET('Actual RAB roll forward'!H318,0,Input!$Y$7-1))</f>
        <v>0</v>
      </c>
      <c r="F267" s="260" t="str">
        <f>IF(A19stdlife="N/A","n/a",IF(E267=0,0,A19stdlife+D267-Input!$Y$7))</f>
        <v>n/a</v>
      </c>
      <c r="G267" s="256"/>
      <c r="H267" s="716"/>
      <c r="I267" s="87">
        <v>7</v>
      </c>
      <c r="J267" s="260">
        <f ca="1">OFFSET('Tax value roll forward'!H$58,0,I267-1)-SUM('Tax value roll forward'!H314:OFFSET('Tax value roll forward'!H314,0,Input!$Y$7-1))</f>
        <v>0</v>
      </c>
      <c r="K267" s="260" t="str">
        <f>IF(A19taxstdlife="N/A","n/a",IF(J267=0,0,A19taxstdlife+I267-Input!$Y$7))</f>
        <v>n/a</v>
      </c>
      <c r="L267" s="111"/>
      <c r="M267" s="9"/>
      <c r="N267" s="9"/>
      <c r="O267" s="9"/>
      <c r="P267" s="9"/>
      <c r="Q267" s="9"/>
      <c r="R267" s="9"/>
      <c r="S267" s="253"/>
      <c r="T267" s="253"/>
      <c r="U267" s="253"/>
      <c r="V267" s="253"/>
      <c r="W267" s="253"/>
      <c r="X267" s="253"/>
      <c r="Y267" s="253"/>
      <c r="Z267" s="253"/>
    </row>
    <row r="268" spans="1:26" hidden="1" outlineLevel="1">
      <c r="A268" s="9"/>
      <c r="B268" s="9"/>
      <c r="C268" s="716"/>
      <c r="D268" s="87">
        <v>8</v>
      </c>
      <c r="E268" s="260">
        <f ca="1">OFFSET('Actual RAB roll forward'!H$62,0,D268-1)-SUM('Actual RAB roll forward'!H319:OFFSET('Actual RAB roll forward'!H319,0,Input!$Y$7-1))</f>
        <v>0</v>
      </c>
      <c r="F268" s="260" t="str">
        <f>IF(A19stdlife="N/A","n/a",IF(E268=0,0,A19stdlife+D268-Input!$Y$7))</f>
        <v>n/a</v>
      </c>
      <c r="G268" s="256"/>
      <c r="H268" s="716"/>
      <c r="I268" s="87">
        <v>8</v>
      </c>
      <c r="J268" s="260">
        <f ca="1">OFFSET('Tax value roll forward'!H$58,0,I268-1)-SUM('Tax value roll forward'!H315:OFFSET('Tax value roll forward'!H315,0,Input!$Y$7-1))</f>
        <v>0</v>
      </c>
      <c r="K268" s="260" t="str">
        <f>IF(A19taxstdlife="N/A","n/a",IF(J268=0,0,A19taxstdlife+I268-Input!$Y$7))</f>
        <v>n/a</v>
      </c>
      <c r="L268" s="111"/>
      <c r="M268" s="9"/>
      <c r="N268" s="9"/>
      <c r="O268" s="9"/>
      <c r="P268" s="9"/>
      <c r="Q268" s="9"/>
      <c r="R268" s="9"/>
      <c r="S268" s="253"/>
      <c r="T268" s="253"/>
      <c r="U268" s="253"/>
      <c r="V268" s="253"/>
      <c r="W268" s="253"/>
      <c r="X268" s="253"/>
      <c r="Y268" s="253"/>
      <c r="Z268" s="253"/>
    </row>
    <row r="269" spans="1:26" hidden="1" outlineLevel="1">
      <c r="A269" s="9"/>
      <c r="B269" s="9"/>
      <c r="C269" s="716"/>
      <c r="D269" s="87">
        <v>9</v>
      </c>
      <c r="E269" s="260">
        <f ca="1">OFFSET('Actual RAB roll forward'!H$62,0,D269-1)-SUM('Actual RAB roll forward'!H320:OFFSET('Actual RAB roll forward'!H320,0,Input!$Y$7-1))</f>
        <v>0</v>
      </c>
      <c r="F269" s="260" t="str">
        <f>IF(A19stdlife="N/A","n/a",IF(E269=0,0,A19stdlife+D269-Input!$Y$7))</f>
        <v>n/a</v>
      </c>
      <c r="G269" s="256"/>
      <c r="H269" s="716"/>
      <c r="I269" s="87">
        <v>9</v>
      </c>
      <c r="J269" s="260">
        <f ca="1">OFFSET('Tax value roll forward'!H$58,0,I269-1)-SUM('Tax value roll forward'!H316:OFFSET('Tax value roll forward'!H316,0,Input!$Y$7-1))</f>
        <v>0</v>
      </c>
      <c r="K269" s="260" t="str">
        <f>IF(A19taxstdlife="N/A","n/a",IF(J269=0,0,A19taxstdlife+I269-Input!$Y$7))</f>
        <v>n/a</v>
      </c>
      <c r="L269" s="111"/>
      <c r="M269" s="9"/>
      <c r="N269" s="9"/>
      <c r="O269" s="9"/>
      <c r="P269" s="9"/>
      <c r="Q269" s="9"/>
      <c r="R269" s="9"/>
      <c r="S269" s="253"/>
      <c r="T269" s="253"/>
      <c r="U269" s="253"/>
      <c r="V269" s="253"/>
      <c r="W269" s="253"/>
      <c r="X269" s="253"/>
      <c r="Y269" s="253"/>
      <c r="Z269" s="253"/>
    </row>
    <row r="270" spans="1:26" hidden="1" outlineLevel="1">
      <c r="A270" s="9"/>
      <c r="B270" s="9"/>
      <c r="C270" s="717"/>
      <c r="D270" s="88">
        <v>10</v>
      </c>
      <c r="E270" s="260">
        <f ca="1">OFFSET('Actual RAB roll forward'!H$62,0,D270-1)-SUM('Actual RAB roll forward'!H321:OFFSET('Actual RAB roll forward'!H321,0,Input!$Y$7-1))</f>
        <v>0</v>
      </c>
      <c r="F270" s="260" t="str">
        <f>IF(A19stdlife="N/A","n/a",IF(E270=0,0,A19stdlife+D270-Input!$Y$7))</f>
        <v>n/a</v>
      </c>
      <c r="G270" s="256"/>
      <c r="H270" s="717"/>
      <c r="I270" s="88">
        <v>10</v>
      </c>
      <c r="J270" s="260">
        <f ca="1">OFFSET('Tax value roll forward'!H$58,0,I270-1)-SUM('Tax value roll forward'!H317:OFFSET('Tax value roll forward'!H317,0,Input!$Y$7-1))</f>
        <v>0</v>
      </c>
      <c r="K270" s="260" t="str">
        <f>IF(A19taxstdlife="N/A","n/a",IF(J270=0,0,A19taxstdlife+I270-Input!$Y$7))</f>
        <v>n/a</v>
      </c>
      <c r="L270" s="111"/>
      <c r="M270" s="9"/>
      <c r="N270" s="9"/>
      <c r="O270" s="9"/>
      <c r="P270" s="9"/>
      <c r="Q270" s="9"/>
      <c r="R270" s="9"/>
      <c r="S270" s="253"/>
      <c r="T270" s="253"/>
      <c r="U270" s="253"/>
      <c r="V270" s="253"/>
      <c r="W270" s="253"/>
      <c r="X270" s="253"/>
      <c r="Y270" s="253"/>
      <c r="Z270" s="253"/>
    </row>
    <row r="271" spans="1:26" collapsed="1">
      <c r="A271" s="9"/>
      <c r="B271" s="9"/>
      <c r="C271" s="274">
        <f>Asset19</f>
        <v>0</v>
      </c>
      <c r="D271" s="9"/>
      <c r="E271" s="260">
        <f ca="1">SUM(E260:E270)</f>
        <v>0</v>
      </c>
      <c r="F271" s="260">
        <f ca="1">IF(E271=0,0,SUMPRODUCT(E260:E270,F260:F270)/E271)</f>
        <v>0</v>
      </c>
      <c r="G271" s="256"/>
      <c r="H271" s="43"/>
      <c r="I271" s="260"/>
      <c r="J271" s="260">
        <f ca="1">SUM(J260:J270)</f>
        <v>0</v>
      </c>
      <c r="K271" s="260">
        <f ca="1">IF(J271=0,0,SUMPRODUCT(J260:J270,K260:K270)/J271)</f>
        <v>0</v>
      </c>
      <c r="L271" s="111"/>
      <c r="M271" s="9"/>
      <c r="N271" s="9"/>
      <c r="O271" s="9"/>
      <c r="P271" s="9"/>
      <c r="Q271" s="9"/>
      <c r="R271" s="9"/>
      <c r="S271" s="253"/>
      <c r="T271" s="253"/>
      <c r="U271" s="253"/>
      <c r="V271" s="253"/>
      <c r="W271" s="253"/>
      <c r="X271" s="253"/>
      <c r="Y271" s="253"/>
      <c r="Z271" s="253"/>
    </row>
    <row r="272" spans="1:26" hidden="1" outlineLevel="1">
      <c r="A272" s="9"/>
      <c r="B272" s="9"/>
      <c r="C272" s="274"/>
      <c r="D272" s="9"/>
      <c r="E272" s="260"/>
      <c r="F272" s="260"/>
      <c r="G272" s="256"/>
      <c r="H272" s="260"/>
      <c r="I272" s="260"/>
      <c r="J272" s="265"/>
      <c r="K272" s="260"/>
      <c r="L272" s="111"/>
      <c r="M272" s="9"/>
      <c r="N272" s="9"/>
      <c r="O272" s="9"/>
      <c r="P272" s="9"/>
      <c r="Q272" s="9"/>
      <c r="R272" s="9"/>
      <c r="S272" s="253"/>
      <c r="T272" s="253"/>
      <c r="U272" s="253"/>
      <c r="V272" s="253"/>
      <c r="W272" s="253"/>
      <c r="X272" s="253"/>
      <c r="Y272" s="253"/>
      <c r="Z272" s="253"/>
    </row>
    <row r="273" spans="1:26" hidden="1" outlineLevel="1">
      <c r="A273" s="9"/>
      <c r="B273" s="272">
        <f>Asset20</f>
        <v>0</v>
      </c>
      <c r="C273" s="9"/>
      <c r="D273" s="9"/>
      <c r="E273" s="35"/>
      <c r="F273" s="35"/>
      <c r="G273" s="256"/>
      <c r="H273" s="260"/>
      <c r="I273" s="260"/>
      <c r="J273" s="265"/>
      <c r="K273" s="260"/>
      <c r="L273" s="111"/>
      <c r="M273" s="9"/>
      <c r="N273" s="9"/>
      <c r="O273" s="9"/>
      <c r="P273" s="9"/>
      <c r="Q273" s="9"/>
      <c r="R273" s="9"/>
      <c r="S273" s="253"/>
      <c r="T273" s="253"/>
      <c r="U273" s="253"/>
      <c r="V273" s="253"/>
      <c r="W273" s="253"/>
      <c r="X273" s="253"/>
      <c r="Y273" s="253"/>
      <c r="Z273" s="253"/>
    </row>
    <row r="274" spans="1:26" ht="12.75" hidden="1" customHeight="1" outlineLevel="1">
      <c r="A274" s="9"/>
      <c r="B274" s="9"/>
      <c r="C274" s="718" t="s">
        <v>26</v>
      </c>
      <c r="D274" s="719"/>
      <c r="E274" s="260">
        <f ca="1">A20value-SUM('Actual RAB roll forward'!H323:OFFSET('Actual RAB roll forward'!H323,0,Input!$Y$7-1))</f>
        <v>0</v>
      </c>
      <c r="F274" s="260" t="str">
        <f>IF(A20remlife="N/A","n/a",A20remlife-Input!$Y$7)</f>
        <v>n/a</v>
      </c>
      <c r="G274" s="256"/>
      <c r="H274" s="298" t="s">
        <v>66</v>
      </c>
      <c r="I274" s="299"/>
      <c r="J274" s="260">
        <f ca="1">A20taxvalue-SUM('Tax value roll forward'!H319:OFFSET('Tax value roll forward'!H319,0,Input!$Y$7-1))</f>
        <v>0</v>
      </c>
      <c r="K274" s="260" t="str">
        <f>IF(A20taxremlife="N/A","n/a",A20taxremlife-Input!$Y$7)</f>
        <v>n/a</v>
      </c>
      <c r="L274" s="111"/>
      <c r="M274" s="9"/>
      <c r="N274" s="9"/>
      <c r="O274" s="9"/>
      <c r="P274" s="9"/>
      <c r="Q274" s="9"/>
      <c r="R274" s="9"/>
      <c r="S274" s="253"/>
      <c r="T274" s="253"/>
      <c r="U274" s="253"/>
      <c r="V274" s="253"/>
      <c r="W274" s="253"/>
      <c r="X274" s="253"/>
      <c r="Y274" s="253"/>
      <c r="Z274" s="253"/>
    </row>
    <row r="275" spans="1:26" hidden="1" outlineLevel="1">
      <c r="A275" s="9"/>
      <c r="B275" s="9"/>
      <c r="C275" s="715" t="s">
        <v>82</v>
      </c>
      <c r="D275" s="87">
        <v>1</v>
      </c>
      <c r="E275" s="260">
        <f ca="1">OFFSET('Actual RAB roll forward'!H$63,0,D275-1)-SUM('Actual RAB roll forward'!H325:OFFSET('Actual RAB roll forward'!H325,0,Input!$Y$7-1))</f>
        <v>0</v>
      </c>
      <c r="F275" s="260" t="str">
        <f>IF(A20stdlife="N/A","n/a",IF(E275=0,0,A20stdlife+D275-Input!$Y$7))</f>
        <v>n/a</v>
      </c>
      <c r="G275" s="256"/>
      <c r="H275" s="715" t="s">
        <v>82</v>
      </c>
      <c r="I275" s="87">
        <v>1</v>
      </c>
      <c r="J275" s="260">
        <f ca="1">OFFSET('Tax value roll forward'!H$59,0,I275-1)-SUM('Tax value roll forward'!H321:OFFSET('Tax value roll forward'!H321,0,Input!$Y$7-1))</f>
        <v>0</v>
      </c>
      <c r="K275" s="260" t="str">
        <f>IF(A20taxstdlife="N/A","n/a",IF(J275=0,0,A20taxstdlife+I275-Input!$Y$7))</f>
        <v>n/a</v>
      </c>
      <c r="L275" s="111"/>
      <c r="M275" s="9"/>
      <c r="N275" s="9"/>
      <c r="O275" s="9"/>
      <c r="P275" s="9"/>
      <c r="Q275" s="9"/>
      <c r="R275" s="9"/>
      <c r="S275" s="253"/>
      <c r="T275" s="253"/>
      <c r="U275" s="253"/>
      <c r="V275" s="253"/>
      <c r="W275" s="253"/>
      <c r="X275" s="253"/>
      <c r="Y275" s="253"/>
      <c r="Z275" s="253"/>
    </row>
    <row r="276" spans="1:26" hidden="1" outlineLevel="1">
      <c r="A276" s="9"/>
      <c r="B276" s="9"/>
      <c r="C276" s="716"/>
      <c r="D276" s="87">
        <v>2</v>
      </c>
      <c r="E276" s="260">
        <f ca="1">OFFSET('Actual RAB roll forward'!H$63,0,D276-1)-SUM('Actual RAB roll forward'!H326:OFFSET('Actual RAB roll forward'!H326,0,Input!$Y$7-1))</f>
        <v>0</v>
      </c>
      <c r="F276" s="260" t="str">
        <f>IF(A20stdlife="N/A","n/a",IF(E276=0,0,A20stdlife+D276-Input!$Y$7))</f>
        <v>n/a</v>
      </c>
      <c r="G276" s="256"/>
      <c r="H276" s="716"/>
      <c r="I276" s="87">
        <v>2</v>
      </c>
      <c r="J276" s="260">
        <f ca="1">OFFSET('Tax value roll forward'!H$59,0,I276-1)-SUM('Tax value roll forward'!H322:OFFSET('Tax value roll forward'!H322,0,Input!$Y$7-1))</f>
        <v>0</v>
      </c>
      <c r="K276" s="260" t="str">
        <f>IF(A20taxstdlife="N/A","n/a",IF(J276=0,0,A20taxstdlife+I276-Input!$Y$7))</f>
        <v>n/a</v>
      </c>
      <c r="L276" s="111"/>
      <c r="M276" s="9"/>
      <c r="N276" s="9"/>
      <c r="O276" s="9"/>
      <c r="P276" s="9"/>
      <c r="Q276" s="9"/>
      <c r="R276" s="9"/>
      <c r="S276" s="253"/>
      <c r="T276" s="253"/>
      <c r="U276" s="253"/>
      <c r="V276" s="253"/>
      <c r="W276" s="253"/>
      <c r="X276" s="253"/>
      <c r="Y276" s="253"/>
      <c r="Z276" s="253"/>
    </row>
    <row r="277" spans="1:26" hidden="1" outlineLevel="1">
      <c r="A277" s="9"/>
      <c r="B277" s="9"/>
      <c r="C277" s="716"/>
      <c r="D277" s="87">
        <v>3</v>
      </c>
      <c r="E277" s="260">
        <f ca="1">OFFSET('Actual RAB roll forward'!H$63,0,D277-1)-SUM('Actual RAB roll forward'!H327:OFFSET('Actual RAB roll forward'!H327,0,Input!$Y$7-1))</f>
        <v>0</v>
      </c>
      <c r="F277" s="260" t="str">
        <f>IF(A20stdlife="N/A","n/a",IF(E277=0,0,A20stdlife+D277-Input!$Y$7))</f>
        <v>n/a</v>
      </c>
      <c r="G277" s="256"/>
      <c r="H277" s="716"/>
      <c r="I277" s="87">
        <v>3</v>
      </c>
      <c r="J277" s="260">
        <f ca="1">OFFSET('Tax value roll forward'!H$59,0,I277-1)-SUM('Tax value roll forward'!H323:OFFSET('Tax value roll forward'!H323,0,Input!$Y$7-1))</f>
        <v>0</v>
      </c>
      <c r="K277" s="260" t="str">
        <f>IF(A20taxstdlife="N/A","n/a",IF(J277=0,0,A20taxstdlife+I277-Input!$Y$7))</f>
        <v>n/a</v>
      </c>
      <c r="L277" s="111"/>
      <c r="M277" s="9"/>
      <c r="N277" s="9"/>
      <c r="O277" s="9"/>
      <c r="P277" s="9"/>
      <c r="Q277" s="9"/>
      <c r="R277" s="9"/>
      <c r="S277" s="253"/>
      <c r="T277" s="253"/>
      <c r="U277" s="253"/>
      <c r="V277" s="253"/>
      <c r="W277" s="253"/>
      <c r="X277" s="253"/>
      <c r="Y277" s="253"/>
      <c r="Z277" s="253"/>
    </row>
    <row r="278" spans="1:26" hidden="1" outlineLevel="1">
      <c r="A278" s="9"/>
      <c r="B278" s="9"/>
      <c r="C278" s="716"/>
      <c r="D278" s="87">
        <v>4</v>
      </c>
      <c r="E278" s="260">
        <f ca="1">OFFSET('Actual RAB roll forward'!H$63,0,D278-1)-SUM('Actual RAB roll forward'!H328:OFFSET('Actual RAB roll forward'!H328,0,Input!$Y$7-1))</f>
        <v>0</v>
      </c>
      <c r="F278" s="260" t="str">
        <f>IF(A20stdlife="N/A","n/a",IF(E278=0,0,A20stdlife+D278-Input!$Y$7))</f>
        <v>n/a</v>
      </c>
      <c r="G278" s="256"/>
      <c r="H278" s="716"/>
      <c r="I278" s="87">
        <v>4</v>
      </c>
      <c r="J278" s="260">
        <f ca="1">OFFSET('Tax value roll forward'!H$59,0,I278-1)-SUM('Tax value roll forward'!H324:OFFSET('Tax value roll forward'!H324,0,Input!$Y$7-1))</f>
        <v>0</v>
      </c>
      <c r="K278" s="260" t="str">
        <f>IF(A20taxstdlife="N/A","n/a",IF(J278=0,0,A20taxstdlife+I278-Input!$Y$7))</f>
        <v>n/a</v>
      </c>
      <c r="L278" s="111"/>
      <c r="M278" s="9"/>
      <c r="N278" s="9"/>
      <c r="O278" s="9"/>
      <c r="P278" s="9"/>
      <c r="Q278" s="9"/>
      <c r="R278" s="9"/>
      <c r="S278" s="253"/>
      <c r="T278" s="253"/>
      <c r="U278" s="253"/>
      <c r="V278" s="253"/>
      <c r="W278" s="253"/>
      <c r="X278" s="253"/>
      <c r="Y278" s="253"/>
      <c r="Z278" s="253"/>
    </row>
    <row r="279" spans="1:26" hidden="1" outlineLevel="1">
      <c r="A279" s="9"/>
      <c r="B279" s="9"/>
      <c r="C279" s="716"/>
      <c r="D279" s="87">
        <v>5</v>
      </c>
      <c r="E279" s="260">
        <f ca="1">OFFSET('Actual RAB roll forward'!H$63,0,D279-1)-SUM('Actual RAB roll forward'!H329:OFFSET('Actual RAB roll forward'!H329,0,Input!$Y$7-1))</f>
        <v>0</v>
      </c>
      <c r="F279" s="260" t="str">
        <f>IF(A20stdlife="N/A","n/a",IF(E279=0,0,A20stdlife+D279-Input!$Y$7))</f>
        <v>n/a</v>
      </c>
      <c r="G279" s="256"/>
      <c r="H279" s="716"/>
      <c r="I279" s="87">
        <v>5</v>
      </c>
      <c r="J279" s="260">
        <f ca="1">OFFSET('Tax value roll forward'!H$59,0,I279-1)-SUM('Tax value roll forward'!H325:OFFSET('Tax value roll forward'!H325,0,Input!$Y$7-1))</f>
        <v>0</v>
      </c>
      <c r="K279" s="260" t="str">
        <f>IF(A20taxstdlife="N/A","n/a",IF(J279=0,0,A20taxstdlife+I279-Input!$Y$7))</f>
        <v>n/a</v>
      </c>
      <c r="L279" s="111"/>
      <c r="M279" s="9"/>
      <c r="N279" s="9"/>
      <c r="O279" s="9"/>
      <c r="P279" s="9"/>
      <c r="Q279" s="9"/>
      <c r="R279" s="9"/>
      <c r="S279" s="253"/>
      <c r="T279" s="253"/>
      <c r="U279" s="253"/>
      <c r="V279" s="253"/>
      <c r="W279" s="253"/>
      <c r="X279" s="253"/>
      <c r="Y279" s="253"/>
      <c r="Z279" s="253"/>
    </row>
    <row r="280" spans="1:26" hidden="1" outlineLevel="1">
      <c r="A280" s="9"/>
      <c r="B280" s="9"/>
      <c r="C280" s="716"/>
      <c r="D280" s="87">
        <v>6</v>
      </c>
      <c r="E280" s="260">
        <f ca="1">OFFSET('Actual RAB roll forward'!H$63,0,D280-1)-SUM('Actual RAB roll forward'!H330:OFFSET('Actual RAB roll forward'!H330,0,Input!$Y$7-1))</f>
        <v>0</v>
      </c>
      <c r="F280" s="260" t="str">
        <f>IF(A20stdlife="N/A","n/a",IF(E280=0,0,A20stdlife+D280-Input!$Y$7))</f>
        <v>n/a</v>
      </c>
      <c r="G280" s="256"/>
      <c r="H280" s="716"/>
      <c r="I280" s="87">
        <v>6</v>
      </c>
      <c r="J280" s="260">
        <f ca="1">OFFSET('Tax value roll forward'!H$59,0,I280-1)-SUM('Tax value roll forward'!H326:OFFSET('Tax value roll forward'!H326,0,Input!$Y$7-1))</f>
        <v>0</v>
      </c>
      <c r="K280" s="260" t="str">
        <f>IF(A20taxstdlife="N/A","n/a",IF(J280=0,0,A20taxstdlife+I280-Input!$Y$7))</f>
        <v>n/a</v>
      </c>
      <c r="L280" s="111"/>
      <c r="M280" s="9"/>
      <c r="N280" s="9"/>
      <c r="O280" s="9"/>
      <c r="P280" s="9"/>
      <c r="Q280" s="9"/>
      <c r="R280" s="9"/>
      <c r="S280" s="253"/>
      <c r="T280" s="253"/>
      <c r="U280" s="253"/>
      <c r="V280" s="253"/>
      <c r="W280" s="253"/>
      <c r="X280" s="253"/>
      <c r="Y280" s="253"/>
      <c r="Z280" s="253"/>
    </row>
    <row r="281" spans="1:26" hidden="1" outlineLevel="1">
      <c r="A281" s="9"/>
      <c r="B281" s="9"/>
      <c r="C281" s="716"/>
      <c r="D281" s="87">
        <v>7</v>
      </c>
      <c r="E281" s="260">
        <f ca="1">OFFSET('Actual RAB roll forward'!H$63,0,D281-1)-SUM('Actual RAB roll forward'!H331:OFFSET('Actual RAB roll forward'!H331,0,Input!$Y$7-1))</f>
        <v>0</v>
      </c>
      <c r="F281" s="260" t="str">
        <f>IF(A20stdlife="N/A","n/a",IF(E281=0,0,A20stdlife+D281-Input!$Y$7))</f>
        <v>n/a</v>
      </c>
      <c r="G281" s="256"/>
      <c r="H281" s="716"/>
      <c r="I281" s="87">
        <v>7</v>
      </c>
      <c r="J281" s="260">
        <f ca="1">OFFSET('Tax value roll forward'!H$59,0,I281-1)-SUM('Tax value roll forward'!H327:OFFSET('Tax value roll forward'!H327,0,Input!$Y$7-1))</f>
        <v>0</v>
      </c>
      <c r="K281" s="260" t="str">
        <f>IF(A20taxstdlife="N/A","n/a",IF(J281=0,0,A20taxstdlife+I281-Input!$Y$7))</f>
        <v>n/a</v>
      </c>
      <c r="L281" s="111"/>
      <c r="M281" s="9"/>
      <c r="N281" s="9"/>
      <c r="O281" s="9"/>
      <c r="P281" s="9"/>
      <c r="Q281" s="9"/>
      <c r="R281" s="9"/>
      <c r="S281" s="253"/>
      <c r="T281" s="253"/>
      <c r="U281" s="253"/>
      <c r="V281" s="253"/>
      <c r="W281" s="253"/>
      <c r="X281" s="253"/>
      <c r="Y281" s="253"/>
      <c r="Z281" s="253"/>
    </row>
    <row r="282" spans="1:26" hidden="1" outlineLevel="1">
      <c r="A282" s="9"/>
      <c r="B282" s="9"/>
      <c r="C282" s="716"/>
      <c r="D282" s="87">
        <v>8</v>
      </c>
      <c r="E282" s="260">
        <f ca="1">OFFSET('Actual RAB roll forward'!H$63,0,D282-1)-SUM('Actual RAB roll forward'!H332:OFFSET('Actual RAB roll forward'!H332,0,Input!$Y$7-1))</f>
        <v>0</v>
      </c>
      <c r="F282" s="260" t="str">
        <f>IF(A20stdlife="N/A","n/a",IF(E282=0,0,A20stdlife+D282-Input!$Y$7))</f>
        <v>n/a</v>
      </c>
      <c r="G282" s="256"/>
      <c r="H282" s="716"/>
      <c r="I282" s="87">
        <v>8</v>
      </c>
      <c r="J282" s="260">
        <f ca="1">OFFSET('Tax value roll forward'!H$59,0,I282-1)-SUM('Tax value roll forward'!H328:OFFSET('Tax value roll forward'!H328,0,Input!$Y$7-1))</f>
        <v>0</v>
      </c>
      <c r="K282" s="260" t="str">
        <f>IF(A20taxstdlife="N/A","n/a",IF(J282=0,0,A20taxstdlife+I282-Input!$Y$7))</f>
        <v>n/a</v>
      </c>
      <c r="L282" s="111"/>
      <c r="M282" s="9"/>
      <c r="N282" s="9"/>
      <c r="O282" s="9"/>
      <c r="P282" s="9"/>
      <c r="Q282" s="9"/>
      <c r="R282" s="9"/>
      <c r="S282" s="253"/>
      <c r="T282" s="253"/>
      <c r="U282" s="253"/>
      <c r="V282" s="253"/>
      <c r="W282" s="253"/>
      <c r="X282" s="253"/>
      <c r="Y282" s="253"/>
      <c r="Z282" s="253"/>
    </row>
    <row r="283" spans="1:26" hidden="1" outlineLevel="1">
      <c r="A283" s="9"/>
      <c r="B283" s="9"/>
      <c r="C283" s="716"/>
      <c r="D283" s="87">
        <v>9</v>
      </c>
      <c r="E283" s="260">
        <f ca="1">OFFSET('Actual RAB roll forward'!H$63,0,D283-1)-SUM('Actual RAB roll forward'!H333:OFFSET('Actual RAB roll forward'!H333,0,Input!$Y$7-1))</f>
        <v>0</v>
      </c>
      <c r="F283" s="260" t="str">
        <f>IF(A20stdlife="N/A","n/a",IF(E283=0,0,A20stdlife+D283-Input!$Y$7))</f>
        <v>n/a</v>
      </c>
      <c r="G283" s="256"/>
      <c r="H283" s="716"/>
      <c r="I283" s="87">
        <v>9</v>
      </c>
      <c r="J283" s="260">
        <f ca="1">OFFSET('Tax value roll forward'!H$59,0,I283-1)-SUM('Tax value roll forward'!H329:OFFSET('Tax value roll forward'!H329,0,Input!$Y$7-1))</f>
        <v>0</v>
      </c>
      <c r="K283" s="260" t="str">
        <f>IF(A20taxstdlife="N/A","n/a",IF(J283=0,0,A20taxstdlife+I283-Input!$Y$7))</f>
        <v>n/a</v>
      </c>
      <c r="L283" s="111"/>
      <c r="M283" s="9"/>
      <c r="N283" s="9"/>
      <c r="O283" s="9"/>
      <c r="P283" s="9"/>
      <c r="Q283" s="9"/>
      <c r="R283" s="9"/>
      <c r="S283" s="253"/>
      <c r="T283" s="253"/>
      <c r="U283" s="253"/>
      <c r="V283" s="253"/>
      <c r="W283" s="253"/>
      <c r="X283" s="253"/>
      <c r="Y283" s="253"/>
      <c r="Z283" s="253"/>
    </row>
    <row r="284" spans="1:26" hidden="1" outlineLevel="1">
      <c r="A284" s="9"/>
      <c r="B284" s="9"/>
      <c r="C284" s="717"/>
      <c r="D284" s="88">
        <v>10</v>
      </c>
      <c r="E284" s="260">
        <f ca="1">OFFSET('Actual RAB roll forward'!H$63,0,D284-1)-SUM('Actual RAB roll forward'!H334:OFFSET('Actual RAB roll forward'!H334,0,Input!$Y$7-1))</f>
        <v>0</v>
      </c>
      <c r="F284" s="260" t="str">
        <f>IF(A20stdlife="N/A","n/a",IF(E284=0,0,A20stdlife+D284-Input!$Y$7))</f>
        <v>n/a</v>
      </c>
      <c r="G284" s="256"/>
      <c r="H284" s="717"/>
      <c r="I284" s="88">
        <v>10</v>
      </c>
      <c r="J284" s="260">
        <f ca="1">OFFSET('Tax value roll forward'!H$59,0,I284-1)-SUM('Tax value roll forward'!H330:OFFSET('Tax value roll forward'!H330,0,Input!$Y$7-1))</f>
        <v>0</v>
      </c>
      <c r="K284" s="260" t="str">
        <f>IF(A20taxstdlife="N/A","n/a",IF(J284=0,0,A20taxstdlife+I284-Input!$Y$7))</f>
        <v>n/a</v>
      </c>
      <c r="L284" s="111"/>
      <c r="M284" s="9"/>
      <c r="N284" s="9"/>
      <c r="O284" s="9"/>
      <c r="P284" s="9"/>
      <c r="Q284" s="9"/>
      <c r="R284" s="9"/>
      <c r="S284" s="253"/>
      <c r="T284" s="253"/>
      <c r="U284" s="253"/>
      <c r="V284" s="253"/>
      <c r="W284" s="253"/>
      <c r="X284" s="253"/>
      <c r="Y284" s="253"/>
      <c r="Z284" s="253"/>
    </row>
    <row r="285" spans="1:26" collapsed="1">
      <c r="A285" s="9"/>
      <c r="C285" s="274">
        <f>Asset20</f>
        <v>0</v>
      </c>
      <c r="D285" s="9"/>
      <c r="E285" s="260">
        <f ca="1">SUM(E274:E284)</f>
        <v>0</v>
      </c>
      <c r="F285" s="260">
        <f ca="1">IF(E285=0,0,SUMPRODUCT(E274:E284,F274:F284)/E285)</f>
        <v>0</v>
      </c>
      <c r="G285" s="256"/>
      <c r="H285" s="43"/>
      <c r="I285" s="260"/>
      <c r="J285" s="260">
        <f ca="1">SUM(J274:J284)</f>
        <v>0</v>
      </c>
      <c r="K285" s="260">
        <f ca="1">IF(J285=0,0,SUMPRODUCT(J274:J284,K274:K284)/J285)</f>
        <v>0</v>
      </c>
      <c r="L285" s="111"/>
      <c r="M285" s="9"/>
      <c r="N285" s="9"/>
      <c r="O285" s="9"/>
      <c r="P285" s="9"/>
      <c r="Q285" s="9"/>
      <c r="R285" s="9"/>
      <c r="S285" s="253"/>
      <c r="T285" s="253"/>
      <c r="U285" s="253"/>
      <c r="V285" s="253"/>
      <c r="W285" s="253"/>
      <c r="X285" s="253"/>
      <c r="Y285" s="253"/>
      <c r="Z285" s="253"/>
    </row>
    <row r="286" spans="1:26" hidden="1" outlineLevel="1">
      <c r="A286" s="9"/>
      <c r="B286" s="272"/>
      <c r="C286" s="9"/>
      <c r="D286" s="9"/>
      <c r="E286" s="35"/>
      <c r="F286" s="35"/>
      <c r="G286" s="256"/>
      <c r="H286" s="260"/>
      <c r="I286" s="260"/>
      <c r="J286" s="265"/>
      <c r="K286" s="260"/>
      <c r="L286" s="111"/>
      <c r="M286" s="9"/>
      <c r="N286" s="9"/>
      <c r="O286" s="9"/>
      <c r="P286" s="9"/>
      <c r="Q286" s="9"/>
      <c r="R286" s="9"/>
      <c r="S286" s="253"/>
      <c r="T286" s="253"/>
      <c r="U286" s="253"/>
      <c r="V286" s="253"/>
      <c r="W286" s="253"/>
      <c r="X286" s="253"/>
      <c r="Y286" s="253"/>
      <c r="Z286" s="253"/>
    </row>
    <row r="287" spans="1:26" hidden="1" outlineLevel="1">
      <c r="A287" s="9"/>
      <c r="B287" s="272">
        <f>Asset21</f>
        <v>0</v>
      </c>
      <c r="C287" s="9"/>
      <c r="D287" s="9"/>
      <c r="E287" s="35"/>
      <c r="F287" s="35"/>
      <c r="G287" s="256"/>
      <c r="H287" s="260"/>
      <c r="I287" s="260"/>
      <c r="J287" s="265"/>
      <c r="K287" s="260"/>
      <c r="L287" s="111"/>
      <c r="M287" s="9"/>
      <c r="N287" s="9"/>
      <c r="O287" s="9"/>
      <c r="P287" s="9"/>
      <c r="Q287" s="9"/>
      <c r="R287" s="9"/>
      <c r="S287" s="253"/>
      <c r="T287" s="253"/>
      <c r="U287" s="253"/>
      <c r="V287" s="253"/>
      <c r="W287" s="253"/>
      <c r="X287" s="253"/>
      <c r="Y287" s="253"/>
      <c r="Z287" s="253"/>
    </row>
    <row r="288" spans="1:26" ht="12.75" hidden="1" customHeight="1" outlineLevel="1">
      <c r="A288" s="9"/>
      <c r="B288" s="9"/>
      <c r="C288" s="718" t="s">
        <v>26</v>
      </c>
      <c r="D288" s="719"/>
      <c r="E288" s="260">
        <f ca="1">A21value-SUM('Actual RAB roll forward'!H336:OFFSET('Actual RAB roll forward'!H336,0,Input!$Y$7-1))</f>
        <v>0</v>
      </c>
      <c r="F288" s="260" t="str">
        <f>IF(A21remlife="N/A","n/a",A21remlife-Input!$Y$7)</f>
        <v>n/a</v>
      </c>
      <c r="G288" s="256"/>
      <c r="H288" s="298" t="s">
        <v>66</v>
      </c>
      <c r="I288" s="299"/>
      <c r="J288" s="260">
        <f ca="1">A21taxvalue-SUM('Tax value roll forward'!H332:OFFSET('Tax value roll forward'!H332,0,Input!$Y$7-1))</f>
        <v>0</v>
      </c>
      <c r="K288" s="260" t="str">
        <f>IF(A21taxremlife="N/A","n/a",A21taxremlife-Input!$Y$7)</f>
        <v>n/a</v>
      </c>
      <c r="L288" s="111"/>
      <c r="M288" s="9"/>
      <c r="N288" s="9"/>
      <c r="O288" s="9"/>
      <c r="P288" s="9"/>
      <c r="Q288" s="9"/>
      <c r="R288" s="9"/>
      <c r="S288" s="253"/>
      <c r="T288" s="253"/>
      <c r="U288" s="253"/>
      <c r="V288" s="253"/>
      <c r="W288" s="253"/>
      <c r="X288" s="253"/>
      <c r="Y288" s="253"/>
      <c r="Z288" s="253"/>
    </row>
    <row r="289" spans="1:26" hidden="1" outlineLevel="1">
      <c r="A289" s="9"/>
      <c r="B289" s="9"/>
      <c r="C289" s="715" t="s">
        <v>82</v>
      </c>
      <c r="D289" s="87">
        <v>1</v>
      </c>
      <c r="E289" s="260">
        <f ca="1">OFFSET('Actual RAB roll forward'!H$64,0,D289-1)-SUM('Actual RAB roll forward'!H338:OFFSET('Actual RAB roll forward'!H338,0,Input!$Y$7-1))</f>
        <v>0</v>
      </c>
      <c r="F289" s="260" t="str">
        <f>IF(A21stdlife="N/A","n/a",IF(E289=0,0,A21stdlife+D289-Input!$Y$7))</f>
        <v>n/a</v>
      </c>
      <c r="G289" s="256"/>
      <c r="H289" s="715" t="s">
        <v>82</v>
      </c>
      <c r="I289" s="87">
        <v>1</v>
      </c>
      <c r="J289" s="260">
        <f ca="1">OFFSET('Tax value roll forward'!H$60,0,I289-1)-SUM('Tax value roll forward'!H334:OFFSET('Tax value roll forward'!H334,0,Input!$Y$7-1))</f>
        <v>0</v>
      </c>
      <c r="K289" s="260" t="str">
        <f>IF(A21taxstdlife="N/A","n/a",IF(J289=0,0,A21taxstdlife+I289-Input!$Y$7))</f>
        <v>n/a</v>
      </c>
      <c r="L289" s="111"/>
      <c r="M289" s="9"/>
      <c r="N289" s="9"/>
      <c r="O289" s="9"/>
      <c r="P289" s="9"/>
      <c r="Q289" s="9"/>
      <c r="R289" s="9"/>
      <c r="S289" s="253"/>
      <c r="T289" s="253"/>
      <c r="U289" s="253"/>
      <c r="V289" s="253"/>
      <c r="W289" s="253"/>
      <c r="X289" s="253"/>
      <c r="Y289" s="253"/>
      <c r="Z289" s="253"/>
    </row>
    <row r="290" spans="1:26" hidden="1" outlineLevel="1">
      <c r="A290" s="9"/>
      <c r="B290" s="9"/>
      <c r="C290" s="716"/>
      <c r="D290" s="87">
        <v>2</v>
      </c>
      <c r="E290" s="260">
        <f ca="1">OFFSET('Actual RAB roll forward'!H$64,0,D290-1)-SUM('Actual RAB roll forward'!H339:OFFSET('Actual RAB roll forward'!H339,0,Input!$Y$7-1))</f>
        <v>0</v>
      </c>
      <c r="F290" s="260" t="str">
        <f>IF(A21stdlife="N/A","n/a",IF(E290=0,0,A21stdlife+D290-Input!$Y$7))</f>
        <v>n/a</v>
      </c>
      <c r="G290" s="256"/>
      <c r="H290" s="716"/>
      <c r="I290" s="87">
        <v>2</v>
      </c>
      <c r="J290" s="260">
        <f ca="1">OFFSET('Tax value roll forward'!H$60,0,I290-1)-SUM('Tax value roll forward'!H335:OFFSET('Tax value roll forward'!H335,0,Input!$Y$7-1))</f>
        <v>0</v>
      </c>
      <c r="K290" s="260" t="str">
        <f>IF(A21taxstdlife="N/A","n/a",IF(J290=0,0,A21taxstdlife+I290-Input!$Y$7))</f>
        <v>n/a</v>
      </c>
      <c r="L290" s="111"/>
      <c r="M290" s="9"/>
      <c r="N290" s="9"/>
      <c r="O290" s="9"/>
      <c r="P290" s="9"/>
      <c r="Q290" s="9"/>
      <c r="R290" s="9"/>
      <c r="S290" s="253"/>
      <c r="T290" s="253"/>
      <c r="U290" s="253"/>
      <c r="V290" s="253"/>
      <c r="W290" s="253"/>
      <c r="X290" s="253"/>
      <c r="Y290" s="253"/>
      <c r="Z290" s="253"/>
    </row>
    <row r="291" spans="1:26" hidden="1" outlineLevel="1">
      <c r="A291" s="9"/>
      <c r="B291" s="9"/>
      <c r="C291" s="716"/>
      <c r="D291" s="87">
        <v>3</v>
      </c>
      <c r="E291" s="260">
        <f ca="1">OFFSET('Actual RAB roll forward'!H$64,0,D291-1)-SUM('Actual RAB roll forward'!H340:OFFSET('Actual RAB roll forward'!H340,0,Input!$Y$7-1))</f>
        <v>0</v>
      </c>
      <c r="F291" s="260" t="str">
        <f>IF(A21stdlife="N/A","n/a",IF(E291=0,0,A21stdlife+D291-Input!$Y$7))</f>
        <v>n/a</v>
      </c>
      <c r="G291" s="256"/>
      <c r="H291" s="716"/>
      <c r="I291" s="87">
        <v>3</v>
      </c>
      <c r="J291" s="260">
        <f ca="1">OFFSET('Tax value roll forward'!H$60,0,I291-1)-SUM('Tax value roll forward'!H336:OFFSET('Tax value roll forward'!H336,0,Input!$Y$7-1))</f>
        <v>0</v>
      </c>
      <c r="K291" s="260" t="str">
        <f>IF(A21taxstdlife="N/A","n/a",IF(J291=0,0,A21taxstdlife+I291-Input!$Y$7))</f>
        <v>n/a</v>
      </c>
      <c r="L291" s="111"/>
      <c r="M291" s="9"/>
      <c r="N291" s="9"/>
      <c r="O291" s="9"/>
      <c r="P291" s="9"/>
      <c r="Q291" s="9"/>
      <c r="R291" s="9"/>
      <c r="S291" s="253"/>
      <c r="T291" s="253"/>
      <c r="U291" s="253"/>
      <c r="V291" s="253"/>
      <c r="W291" s="253"/>
      <c r="X291" s="253"/>
      <c r="Y291" s="253"/>
      <c r="Z291" s="253"/>
    </row>
    <row r="292" spans="1:26" hidden="1" outlineLevel="1">
      <c r="A292" s="9"/>
      <c r="B292" s="9"/>
      <c r="C292" s="716"/>
      <c r="D292" s="87">
        <v>4</v>
      </c>
      <c r="E292" s="260">
        <f ca="1">OFFSET('Actual RAB roll forward'!H$64,0,D292-1)-SUM('Actual RAB roll forward'!H341:OFFSET('Actual RAB roll forward'!H341,0,Input!$Y$7-1))</f>
        <v>0</v>
      </c>
      <c r="F292" s="260" t="str">
        <f>IF(A21stdlife="N/A","n/a",IF(E292=0,0,A21stdlife+D292-Input!$Y$7))</f>
        <v>n/a</v>
      </c>
      <c r="G292" s="256"/>
      <c r="H292" s="716"/>
      <c r="I292" s="87">
        <v>4</v>
      </c>
      <c r="J292" s="260">
        <f ca="1">OFFSET('Tax value roll forward'!H$60,0,I292-1)-SUM('Tax value roll forward'!H337:OFFSET('Tax value roll forward'!H337,0,Input!$Y$7-1))</f>
        <v>0</v>
      </c>
      <c r="K292" s="260" t="str">
        <f>IF(A21taxstdlife="N/A","n/a",IF(J292=0,0,A21taxstdlife+I292-Input!$Y$7))</f>
        <v>n/a</v>
      </c>
      <c r="L292" s="111"/>
      <c r="M292" s="9"/>
      <c r="N292" s="9"/>
      <c r="O292" s="9"/>
      <c r="P292" s="9"/>
      <c r="Q292" s="9"/>
      <c r="R292" s="9"/>
      <c r="S292" s="253"/>
      <c r="T292" s="253"/>
      <c r="U292" s="253"/>
      <c r="V292" s="253"/>
      <c r="W292" s="253"/>
      <c r="X292" s="253"/>
      <c r="Y292" s="253"/>
      <c r="Z292" s="253"/>
    </row>
    <row r="293" spans="1:26" hidden="1" outlineLevel="1">
      <c r="A293" s="9"/>
      <c r="B293" s="9"/>
      <c r="C293" s="716"/>
      <c r="D293" s="87">
        <v>5</v>
      </c>
      <c r="E293" s="260">
        <f ca="1">OFFSET('Actual RAB roll forward'!H$64,0,D293-1)-SUM('Actual RAB roll forward'!H342:OFFSET('Actual RAB roll forward'!H342,0,Input!$Y$7-1))</f>
        <v>0</v>
      </c>
      <c r="F293" s="260" t="str">
        <f>IF(A21stdlife="N/A","n/a",IF(E293=0,0,A21stdlife+D293-Input!$Y$7))</f>
        <v>n/a</v>
      </c>
      <c r="G293" s="256"/>
      <c r="H293" s="716"/>
      <c r="I293" s="87">
        <v>5</v>
      </c>
      <c r="J293" s="260">
        <f ca="1">OFFSET('Tax value roll forward'!H$60,0,I293-1)-SUM('Tax value roll forward'!H338:OFFSET('Tax value roll forward'!H338,0,Input!$Y$7-1))</f>
        <v>0</v>
      </c>
      <c r="K293" s="260" t="str">
        <f>IF(A21taxstdlife="N/A","n/a",IF(J293=0,0,A21taxstdlife+I293-Input!$Y$7))</f>
        <v>n/a</v>
      </c>
      <c r="L293" s="111"/>
      <c r="M293" s="9"/>
      <c r="N293" s="9"/>
      <c r="O293" s="9"/>
      <c r="P293" s="9"/>
      <c r="Q293" s="9"/>
      <c r="R293" s="9"/>
      <c r="S293" s="253"/>
      <c r="T293" s="253"/>
      <c r="U293" s="253"/>
      <c r="V293" s="253"/>
      <c r="W293" s="253"/>
      <c r="X293" s="253"/>
      <c r="Y293" s="253"/>
      <c r="Z293" s="253"/>
    </row>
    <row r="294" spans="1:26" hidden="1" outlineLevel="1">
      <c r="A294" s="9"/>
      <c r="B294" s="9"/>
      <c r="C294" s="716"/>
      <c r="D294" s="87">
        <v>6</v>
      </c>
      <c r="E294" s="260">
        <f ca="1">OFFSET('Actual RAB roll forward'!H$64,0,D294-1)-SUM('Actual RAB roll forward'!H343:OFFSET('Actual RAB roll forward'!H343,0,Input!$Y$7-1))</f>
        <v>0</v>
      </c>
      <c r="F294" s="260" t="str">
        <f>IF(A21stdlife="N/A","n/a",IF(E294=0,0,A21stdlife+D294-Input!$Y$7))</f>
        <v>n/a</v>
      </c>
      <c r="G294" s="256"/>
      <c r="H294" s="716"/>
      <c r="I294" s="87">
        <v>6</v>
      </c>
      <c r="J294" s="260">
        <f ca="1">OFFSET('Tax value roll forward'!H$60,0,I294-1)-SUM('Tax value roll forward'!H339:OFFSET('Tax value roll forward'!H339,0,Input!$Y$7-1))</f>
        <v>0</v>
      </c>
      <c r="K294" s="260" t="str">
        <f>IF(A21taxstdlife="N/A","n/a",IF(J294=0,0,A21taxstdlife+I294-Input!$Y$7))</f>
        <v>n/a</v>
      </c>
      <c r="L294" s="111"/>
      <c r="M294" s="9"/>
      <c r="N294" s="9"/>
      <c r="O294" s="9"/>
      <c r="P294" s="9"/>
      <c r="Q294" s="9"/>
      <c r="R294" s="9"/>
      <c r="S294" s="253"/>
      <c r="T294" s="253"/>
      <c r="U294" s="253"/>
      <c r="V294" s="253"/>
      <c r="W294" s="253"/>
      <c r="X294" s="253"/>
      <c r="Y294" s="253"/>
      <c r="Z294" s="253"/>
    </row>
    <row r="295" spans="1:26" hidden="1" outlineLevel="1">
      <c r="A295" s="9"/>
      <c r="B295" s="9"/>
      <c r="C295" s="716"/>
      <c r="D295" s="87">
        <v>7</v>
      </c>
      <c r="E295" s="260">
        <f ca="1">OFFSET('Actual RAB roll forward'!H$64,0,D295-1)-SUM('Actual RAB roll forward'!H344:OFFSET('Actual RAB roll forward'!H344,0,Input!$Y$7-1))</f>
        <v>0</v>
      </c>
      <c r="F295" s="260" t="str">
        <f>IF(A21stdlife="N/A","n/a",IF(E295=0,0,A21stdlife+D295-Input!$Y$7))</f>
        <v>n/a</v>
      </c>
      <c r="G295" s="256"/>
      <c r="H295" s="716"/>
      <c r="I295" s="87">
        <v>7</v>
      </c>
      <c r="J295" s="260">
        <f ca="1">OFFSET('Tax value roll forward'!H$60,0,I295-1)-SUM('Tax value roll forward'!H340:OFFSET('Tax value roll forward'!H340,0,Input!$Y$7-1))</f>
        <v>0</v>
      </c>
      <c r="K295" s="260" t="str">
        <f>IF(A21taxstdlife="N/A","n/a",IF(J295=0,0,A21taxstdlife+I295-Input!$Y$7))</f>
        <v>n/a</v>
      </c>
      <c r="L295" s="111"/>
      <c r="M295" s="9"/>
      <c r="N295" s="9"/>
      <c r="O295" s="9"/>
      <c r="P295" s="9"/>
      <c r="Q295" s="9"/>
      <c r="R295" s="9"/>
      <c r="S295" s="253"/>
      <c r="T295" s="253"/>
      <c r="U295" s="253"/>
      <c r="V295" s="253"/>
      <c r="W295" s="253"/>
      <c r="X295" s="253"/>
      <c r="Y295" s="253"/>
      <c r="Z295" s="253"/>
    </row>
    <row r="296" spans="1:26" hidden="1" outlineLevel="1">
      <c r="A296" s="9"/>
      <c r="B296" s="9"/>
      <c r="C296" s="716"/>
      <c r="D296" s="87">
        <v>8</v>
      </c>
      <c r="E296" s="260">
        <f ca="1">OFFSET('Actual RAB roll forward'!H$64,0,D296-1)-SUM('Actual RAB roll forward'!H345:OFFSET('Actual RAB roll forward'!H345,0,Input!$Y$7-1))</f>
        <v>0</v>
      </c>
      <c r="F296" s="260" t="str">
        <f>IF(A21stdlife="N/A","n/a",IF(E296=0,0,A21stdlife+D296-Input!$Y$7))</f>
        <v>n/a</v>
      </c>
      <c r="G296" s="256"/>
      <c r="H296" s="716"/>
      <c r="I296" s="87">
        <v>8</v>
      </c>
      <c r="J296" s="260">
        <f ca="1">OFFSET('Tax value roll forward'!H$60,0,I296-1)-SUM('Tax value roll forward'!H341:OFFSET('Tax value roll forward'!H341,0,Input!$Y$7-1))</f>
        <v>0</v>
      </c>
      <c r="K296" s="260" t="str">
        <f>IF(A21taxstdlife="N/A","n/a",IF(J296=0,0,A21taxstdlife+I296-Input!$Y$7))</f>
        <v>n/a</v>
      </c>
      <c r="L296" s="111"/>
      <c r="M296" s="9"/>
      <c r="N296" s="9"/>
      <c r="O296" s="9"/>
      <c r="P296" s="9"/>
      <c r="Q296" s="9"/>
      <c r="R296" s="9"/>
      <c r="S296" s="253"/>
      <c r="T296" s="253"/>
      <c r="U296" s="253"/>
      <c r="V296" s="253"/>
      <c r="W296" s="253"/>
      <c r="X296" s="253"/>
      <c r="Y296" s="253"/>
      <c r="Z296" s="253"/>
    </row>
    <row r="297" spans="1:26" hidden="1" outlineLevel="1">
      <c r="A297" s="9"/>
      <c r="B297" s="9"/>
      <c r="C297" s="716"/>
      <c r="D297" s="87">
        <v>9</v>
      </c>
      <c r="E297" s="260">
        <f ca="1">OFFSET('Actual RAB roll forward'!H$64,0,D297-1)-SUM('Actual RAB roll forward'!H346:OFFSET('Actual RAB roll forward'!H346,0,Input!$Y$7-1))</f>
        <v>0</v>
      </c>
      <c r="F297" s="260" t="str">
        <f>IF(A21stdlife="N/A","n/a",IF(E297=0,0,A21stdlife+D297-Input!$Y$7))</f>
        <v>n/a</v>
      </c>
      <c r="G297" s="256"/>
      <c r="H297" s="716"/>
      <c r="I297" s="87">
        <v>9</v>
      </c>
      <c r="J297" s="260">
        <f ca="1">OFFSET('Tax value roll forward'!H$60,0,I297-1)-SUM('Tax value roll forward'!H342:OFFSET('Tax value roll forward'!H342,0,Input!$Y$7-1))</f>
        <v>0</v>
      </c>
      <c r="K297" s="260" t="str">
        <f>IF(A21taxstdlife="N/A","n/a",IF(J297=0,0,A21taxstdlife+I297-Input!$Y$7))</f>
        <v>n/a</v>
      </c>
      <c r="L297" s="111"/>
      <c r="M297" s="9"/>
      <c r="N297" s="9"/>
      <c r="O297" s="9"/>
      <c r="P297" s="9"/>
      <c r="Q297" s="9"/>
      <c r="R297" s="9"/>
      <c r="S297" s="253"/>
      <c r="T297" s="253"/>
      <c r="U297" s="253"/>
      <c r="V297" s="253"/>
      <c r="W297" s="253"/>
      <c r="X297" s="253"/>
      <c r="Y297" s="253"/>
      <c r="Z297" s="253"/>
    </row>
    <row r="298" spans="1:26" hidden="1" outlineLevel="1">
      <c r="A298" s="9"/>
      <c r="B298" s="9"/>
      <c r="C298" s="717"/>
      <c r="D298" s="88">
        <v>10</v>
      </c>
      <c r="E298" s="260">
        <f ca="1">OFFSET('Actual RAB roll forward'!H$64,0,D298-1)-SUM('Actual RAB roll forward'!H347:OFFSET('Actual RAB roll forward'!H347,0,Input!$Y$7-1))</f>
        <v>0</v>
      </c>
      <c r="F298" s="260" t="str">
        <f>IF(A21stdlife="N/A","n/a",IF(E298=0,0,A21stdlife+D298-Input!$Y$7))</f>
        <v>n/a</v>
      </c>
      <c r="G298" s="256"/>
      <c r="H298" s="717"/>
      <c r="I298" s="88">
        <v>10</v>
      </c>
      <c r="J298" s="260">
        <f ca="1">OFFSET('Tax value roll forward'!H$60,0,I298-1)-SUM('Tax value roll forward'!H343:OFFSET('Tax value roll forward'!H343,0,Input!$Y$7-1))</f>
        <v>0</v>
      </c>
      <c r="K298" s="260" t="str">
        <f>IF(A21taxstdlife="N/A","n/a",IF(J298=0,0,A21taxstdlife+I298-Input!$Y$7))</f>
        <v>n/a</v>
      </c>
      <c r="L298" s="111"/>
      <c r="M298" s="9"/>
      <c r="N298" s="9"/>
      <c r="O298" s="9"/>
      <c r="P298" s="9"/>
      <c r="Q298" s="9"/>
      <c r="R298" s="9"/>
      <c r="S298" s="253"/>
      <c r="T298" s="253"/>
      <c r="U298" s="253"/>
      <c r="V298" s="253"/>
      <c r="W298" s="253"/>
      <c r="X298" s="253"/>
      <c r="Y298" s="253"/>
      <c r="Z298" s="253"/>
    </row>
    <row r="299" spans="1:26" collapsed="1">
      <c r="A299" s="9"/>
      <c r="B299" s="9"/>
      <c r="C299" s="274">
        <f>Asset21</f>
        <v>0</v>
      </c>
      <c r="D299" s="9"/>
      <c r="E299" s="260">
        <f ca="1">SUM(E288:E298)</f>
        <v>0</v>
      </c>
      <c r="F299" s="260">
        <f ca="1">IF(E299=0,0,SUMPRODUCT(E288:E298,F288:F298)/E299)</f>
        <v>0</v>
      </c>
      <c r="G299" s="256"/>
      <c r="H299" s="43"/>
      <c r="I299" s="260"/>
      <c r="J299" s="260">
        <f ca="1">SUM(J288:J298)</f>
        <v>0</v>
      </c>
      <c r="K299" s="260">
        <f ca="1">IF(J299=0,0,SUMPRODUCT(J288:J298,K288:K298)/J299)</f>
        <v>0</v>
      </c>
      <c r="L299" s="111"/>
      <c r="M299" s="9"/>
      <c r="N299" s="9"/>
      <c r="O299" s="9"/>
      <c r="P299" s="9"/>
      <c r="Q299" s="9"/>
      <c r="R299" s="9"/>
      <c r="S299" s="253"/>
      <c r="T299" s="253"/>
      <c r="U299" s="253"/>
      <c r="V299" s="253"/>
      <c r="W299" s="253"/>
      <c r="X299" s="253"/>
      <c r="Y299" s="253"/>
      <c r="Z299" s="253"/>
    </row>
    <row r="300" spans="1:26" hidden="1" outlineLevel="1">
      <c r="A300" s="9"/>
      <c r="B300" s="272"/>
      <c r="C300" s="9"/>
      <c r="D300" s="9"/>
      <c r="E300" s="35"/>
      <c r="F300" s="35"/>
      <c r="G300" s="256"/>
      <c r="H300" s="260"/>
      <c r="I300" s="260"/>
      <c r="J300" s="265"/>
      <c r="K300" s="260"/>
      <c r="L300" s="111"/>
      <c r="M300" s="9"/>
      <c r="N300" s="9"/>
      <c r="O300" s="9"/>
      <c r="P300" s="9"/>
      <c r="Q300" s="9"/>
      <c r="R300" s="9"/>
      <c r="S300" s="253"/>
      <c r="T300" s="253"/>
      <c r="U300" s="253"/>
      <c r="V300" s="253"/>
      <c r="W300" s="253"/>
      <c r="X300" s="253"/>
      <c r="Y300" s="253"/>
      <c r="Z300" s="253"/>
    </row>
    <row r="301" spans="1:26" hidden="1" outlineLevel="1">
      <c r="A301" s="9"/>
      <c r="B301" s="272">
        <f>Asset22</f>
        <v>0</v>
      </c>
      <c r="C301" s="9"/>
      <c r="D301" s="9"/>
      <c r="E301" s="35"/>
      <c r="F301" s="35"/>
      <c r="G301" s="256"/>
      <c r="H301" s="260"/>
      <c r="I301" s="260"/>
      <c r="J301" s="265"/>
      <c r="K301" s="260"/>
      <c r="L301" s="111"/>
      <c r="M301" s="9"/>
      <c r="N301" s="9"/>
      <c r="O301" s="9"/>
      <c r="P301" s="9"/>
      <c r="Q301" s="9"/>
      <c r="R301" s="9"/>
      <c r="S301" s="253"/>
      <c r="T301" s="253"/>
      <c r="U301" s="253"/>
      <c r="V301" s="253"/>
      <c r="W301" s="253"/>
      <c r="X301" s="253"/>
      <c r="Y301" s="253"/>
      <c r="Z301" s="253"/>
    </row>
    <row r="302" spans="1:26" ht="12.75" hidden="1" customHeight="1" outlineLevel="1">
      <c r="A302" s="9"/>
      <c r="B302" s="9"/>
      <c r="C302" s="718" t="s">
        <v>26</v>
      </c>
      <c r="D302" s="719"/>
      <c r="E302" s="260">
        <f ca="1">A22value-SUM('Actual RAB roll forward'!H349:OFFSET('Actual RAB roll forward'!H349,0,Input!$Y$7-1))</f>
        <v>0</v>
      </c>
      <c r="F302" s="260" t="str">
        <f>IF(A22remlife="N/A","n/a",A22remlife-Input!$Y$7)</f>
        <v>n/a</v>
      </c>
      <c r="G302" s="256"/>
      <c r="H302" s="298" t="s">
        <v>66</v>
      </c>
      <c r="I302" s="299"/>
      <c r="J302" s="260">
        <f ca="1">A22taxvalue-SUM('Tax value roll forward'!H345:OFFSET('Tax value roll forward'!H345,0,Input!$Y$7-1))</f>
        <v>0</v>
      </c>
      <c r="K302" s="260" t="str">
        <f>IF(A22taxremlife="N/A","n/a",A22taxremlife-Input!$Y$7)</f>
        <v>n/a</v>
      </c>
      <c r="L302" s="111"/>
      <c r="M302" s="9"/>
      <c r="N302" s="9"/>
      <c r="O302" s="9"/>
      <c r="P302" s="9"/>
      <c r="Q302" s="9"/>
      <c r="R302" s="9"/>
      <c r="S302" s="253"/>
      <c r="T302" s="253"/>
      <c r="U302" s="253"/>
      <c r="V302" s="253"/>
      <c r="W302" s="253"/>
      <c r="X302" s="253"/>
      <c r="Y302" s="253"/>
      <c r="Z302" s="253"/>
    </row>
    <row r="303" spans="1:26" hidden="1" outlineLevel="1">
      <c r="A303" s="9"/>
      <c r="B303" s="9"/>
      <c r="C303" s="715" t="s">
        <v>82</v>
      </c>
      <c r="D303" s="87">
        <v>1</v>
      </c>
      <c r="E303" s="260">
        <f ca="1">OFFSET('Actual RAB roll forward'!H$65,0,D303-1)-SUM('Actual RAB roll forward'!H351:OFFSET('Actual RAB roll forward'!H351,0,Input!$Y$7-1))</f>
        <v>0</v>
      </c>
      <c r="F303" s="260" t="str">
        <f>IF(A22stdlife="N/A","n/a",IF(E303=0,0,A22stdlife+D303-Input!$Y$7))</f>
        <v>n/a</v>
      </c>
      <c r="G303" s="256"/>
      <c r="H303" s="715" t="s">
        <v>82</v>
      </c>
      <c r="I303" s="87">
        <v>1</v>
      </c>
      <c r="J303" s="260">
        <f ca="1">OFFSET('Tax value roll forward'!H$61,0,I303-1)-SUM('Tax value roll forward'!H347:OFFSET('Tax value roll forward'!H347,0,Input!$Y$7-1))</f>
        <v>0</v>
      </c>
      <c r="K303" s="260" t="str">
        <f>IF(A22taxstdlife="N/A","n/a",IF(J303=0,0,A22taxstdlife+I303-Input!$Y$7))</f>
        <v>n/a</v>
      </c>
      <c r="L303" s="111"/>
      <c r="M303" s="9"/>
      <c r="N303" s="9"/>
      <c r="O303" s="9"/>
      <c r="P303" s="9"/>
      <c r="Q303" s="9"/>
      <c r="R303" s="9"/>
      <c r="S303" s="253"/>
      <c r="T303" s="253"/>
      <c r="U303" s="253"/>
      <c r="V303" s="253"/>
      <c r="W303" s="253"/>
      <c r="X303" s="253"/>
      <c r="Y303" s="253"/>
      <c r="Z303" s="253"/>
    </row>
    <row r="304" spans="1:26" hidden="1" outlineLevel="1">
      <c r="A304" s="9"/>
      <c r="B304" s="9"/>
      <c r="C304" s="716"/>
      <c r="D304" s="87">
        <v>2</v>
      </c>
      <c r="E304" s="260">
        <f ca="1">OFFSET('Actual RAB roll forward'!H$65,0,D304-1)-SUM('Actual RAB roll forward'!H352:OFFSET('Actual RAB roll forward'!H352,0,Input!$Y$7-1))</f>
        <v>0</v>
      </c>
      <c r="F304" s="260" t="str">
        <f>IF(A22stdlife="N/A","n/a",IF(E304=0,0,A22stdlife+D304-Input!$Y$7))</f>
        <v>n/a</v>
      </c>
      <c r="G304" s="256"/>
      <c r="H304" s="716"/>
      <c r="I304" s="87">
        <v>2</v>
      </c>
      <c r="J304" s="260">
        <f ca="1">OFFSET('Tax value roll forward'!H$61,0,I304-1)-SUM('Tax value roll forward'!H348:OFFSET('Tax value roll forward'!H348,0,Input!$Y$7-1))</f>
        <v>0</v>
      </c>
      <c r="K304" s="260" t="str">
        <f>IF(A22taxstdlife="N/A","n/a",IF(J304=0,0,A22taxstdlife+I304-Input!$Y$7))</f>
        <v>n/a</v>
      </c>
      <c r="L304" s="111"/>
      <c r="M304" s="9"/>
      <c r="N304" s="9"/>
      <c r="O304" s="9"/>
      <c r="P304" s="9"/>
      <c r="Q304" s="9"/>
      <c r="R304" s="9"/>
      <c r="S304" s="253"/>
      <c r="T304" s="253"/>
      <c r="U304" s="253"/>
      <c r="V304" s="253"/>
      <c r="W304" s="253"/>
      <c r="X304" s="253"/>
      <c r="Y304" s="253"/>
      <c r="Z304" s="253"/>
    </row>
    <row r="305" spans="1:26" hidden="1" outlineLevel="1">
      <c r="A305" s="9"/>
      <c r="B305" s="9"/>
      <c r="C305" s="716"/>
      <c r="D305" s="87">
        <v>3</v>
      </c>
      <c r="E305" s="260">
        <f ca="1">OFFSET('Actual RAB roll forward'!H$65,0,D305-1)-SUM('Actual RAB roll forward'!H353:OFFSET('Actual RAB roll forward'!H353,0,Input!$Y$7-1))</f>
        <v>0</v>
      </c>
      <c r="F305" s="260" t="str">
        <f>IF(A22stdlife="N/A","n/a",IF(E305=0,0,A22stdlife+D305-Input!$Y$7))</f>
        <v>n/a</v>
      </c>
      <c r="G305" s="256"/>
      <c r="H305" s="716"/>
      <c r="I305" s="87">
        <v>3</v>
      </c>
      <c r="J305" s="260">
        <f ca="1">OFFSET('Tax value roll forward'!H$61,0,I305-1)-SUM('Tax value roll forward'!H349:OFFSET('Tax value roll forward'!H349,0,Input!$Y$7-1))</f>
        <v>0</v>
      </c>
      <c r="K305" s="260" t="str">
        <f>IF(A22taxstdlife="N/A","n/a",IF(J305=0,0,A22taxstdlife+I305-Input!$Y$7))</f>
        <v>n/a</v>
      </c>
      <c r="L305" s="111"/>
      <c r="M305" s="9"/>
      <c r="N305" s="9"/>
      <c r="O305" s="9"/>
      <c r="P305" s="9"/>
      <c r="Q305" s="9"/>
      <c r="R305" s="9"/>
      <c r="S305" s="253"/>
      <c r="T305" s="253"/>
      <c r="U305" s="253"/>
      <c r="V305" s="253"/>
      <c r="W305" s="253"/>
      <c r="X305" s="253"/>
      <c r="Y305" s="253"/>
      <c r="Z305" s="253"/>
    </row>
    <row r="306" spans="1:26" hidden="1" outlineLevel="1">
      <c r="A306" s="9"/>
      <c r="B306" s="9"/>
      <c r="C306" s="716"/>
      <c r="D306" s="87">
        <v>4</v>
      </c>
      <c r="E306" s="260">
        <f ca="1">OFFSET('Actual RAB roll forward'!H$65,0,D306-1)-SUM('Actual RAB roll forward'!H354:OFFSET('Actual RAB roll forward'!H354,0,Input!$Y$7-1))</f>
        <v>0</v>
      </c>
      <c r="F306" s="260" t="str">
        <f>IF(A22stdlife="N/A","n/a",IF(E306=0,0,A22stdlife+D306-Input!$Y$7))</f>
        <v>n/a</v>
      </c>
      <c r="G306" s="256"/>
      <c r="H306" s="716"/>
      <c r="I306" s="87">
        <v>4</v>
      </c>
      <c r="J306" s="260">
        <f ca="1">OFFSET('Tax value roll forward'!H$61,0,I306-1)-SUM('Tax value roll forward'!H350:OFFSET('Tax value roll forward'!H350,0,Input!$Y$7-1))</f>
        <v>0</v>
      </c>
      <c r="K306" s="260" t="str">
        <f>IF(A22taxstdlife="N/A","n/a",IF(J306=0,0,A22taxstdlife+I306-Input!$Y$7))</f>
        <v>n/a</v>
      </c>
      <c r="L306" s="111"/>
      <c r="M306" s="9"/>
      <c r="N306" s="9"/>
      <c r="O306" s="9"/>
      <c r="P306" s="9"/>
      <c r="Q306" s="9"/>
      <c r="R306" s="9"/>
      <c r="S306" s="253"/>
      <c r="T306" s="253"/>
      <c r="U306" s="253"/>
      <c r="V306" s="253"/>
      <c r="W306" s="253"/>
      <c r="X306" s="253"/>
      <c r="Y306" s="253"/>
      <c r="Z306" s="253"/>
    </row>
    <row r="307" spans="1:26" hidden="1" outlineLevel="1">
      <c r="A307" s="9"/>
      <c r="B307" s="9"/>
      <c r="C307" s="716"/>
      <c r="D307" s="87">
        <v>5</v>
      </c>
      <c r="E307" s="260">
        <f ca="1">OFFSET('Actual RAB roll forward'!H$65,0,D307-1)-SUM('Actual RAB roll forward'!H355:OFFSET('Actual RAB roll forward'!H355,0,Input!$Y$7-1))</f>
        <v>0</v>
      </c>
      <c r="F307" s="260" t="str">
        <f>IF(A22stdlife="N/A","n/a",IF(E307=0,0,A22stdlife+D307-Input!$Y$7))</f>
        <v>n/a</v>
      </c>
      <c r="G307" s="256"/>
      <c r="H307" s="716"/>
      <c r="I307" s="87">
        <v>5</v>
      </c>
      <c r="J307" s="260">
        <f ca="1">OFFSET('Tax value roll forward'!H$61,0,I307-1)-SUM('Tax value roll forward'!H351:OFFSET('Tax value roll forward'!H351,0,Input!$Y$7-1))</f>
        <v>0</v>
      </c>
      <c r="K307" s="260" t="str">
        <f>IF(A22taxstdlife="N/A","n/a",IF(J307=0,0,A22taxstdlife+I307-Input!$Y$7))</f>
        <v>n/a</v>
      </c>
      <c r="L307" s="111"/>
      <c r="M307" s="9"/>
      <c r="N307" s="9"/>
      <c r="O307" s="9"/>
      <c r="P307" s="9"/>
      <c r="Q307" s="9"/>
      <c r="R307" s="9"/>
      <c r="S307" s="253"/>
      <c r="T307" s="253"/>
      <c r="U307" s="253"/>
      <c r="V307" s="253"/>
      <c r="W307" s="253"/>
      <c r="X307" s="253"/>
      <c r="Y307" s="253"/>
      <c r="Z307" s="253"/>
    </row>
    <row r="308" spans="1:26" hidden="1" outlineLevel="1">
      <c r="A308" s="9"/>
      <c r="B308" s="9"/>
      <c r="C308" s="716"/>
      <c r="D308" s="87">
        <v>6</v>
      </c>
      <c r="E308" s="260">
        <f ca="1">OFFSET('Actual RAB roll forward'!H$65,0,D308-1)-SUM('Actual RAB roll forward'!H356:OFFSET('Actual RAB roll forward'!H356,0,Input!$Y$7-1))</f>
        <v>0</v>
      </c>
      <c r="F308" s="260" t="str">
        <f>IF(A22stdlife="N/A","n/a",IF(E308=0,0,A22stdlife+D308-Input!$Y$7))</f>
        <v>n/a</v>
      </c>
      <c r="G308" s="256"/>
      <c r="H308" s="716"/>
      <c r="I308" s="87">
        <v>6</v>
      </c>
      <c r="J308" s="260">
        <f ca="1">OFFSET('Tax value roll forward'!H$61,0,I308-1)-SUM('Tax value roll forward'!H352:OFFSET('Tax value roll forward'!H352,0,Input!$Y$7-1))</f>
        <v>0</v>
      </c>
      <c r="K308" s="260" t="str">
        <f>IF(A22taxstdlife="N/A","n/a",IF(J308=0,0,A22taxstdlife+I308-Input!$Y$7))</f>
        <v>n/a</v>
      </c>
      <c r="L308" s="111"/>
      <c r="M308" s="9"/>
      <c r="N308" s="9"/>
      <c r="O308" s="9"/>
      <c r="P308" s="9"/>
      <c r="Q308" s="9"/>
      <c r="R308" s="9"/>
      <c r="S308" s="253"/>
      <c r="T308" s="253"/>
      <c r="U308" s="253"/>
      <c r="V308" s="253"/>
      <c r="W308" s="253"/>
      <c r="X308" s="253"/>
      <c r="Y308" s="253"/>
      <c r="Z308" s="253"/>
    </row>
    <row r="309" spans="1:26" hidden="1" outlineLevel="1">
      <c r="A309" s="9"/>
      <c r="B309" s="9"/>
      <c r="C309" s="716"/>
      <c r="D309" s="87">
        <v>7</v>
      </c>
      <c r="E309" s="260">
        <f ca="1">OFFSET('Actual RAB roll forward'!H$65,0,D309-1)-SUM('Actual RAB roll forward'!H357:OFFSET('Actual RAB roll forward'!H357,0,Input!$Y$7-1))</f>
        <v>0</v>
      </c>
      <c r="F309" s="260" t="str">
        <f>IF(A22stdlife="N/A","n/a",IF(E309=0,0,A22stdlife+D309-Input!$Y$7))</f>
        <v>n/a</v>
      </c>
      <c r="G309" s="256"/>
      <c r="H309" s="716"/>
      <c r="I309" s="87">
        <v>7</v>
      </c>
      <c r="J309" s="260">
        <f ca="1">OFFSET('Tax value roll forward'!H$61,0,I309-1)-SUM('Tax value roll forward'!H353:OFFSET('Tax value roll forward'!H353,0,Input!$Y$7-1))</f>
        <v>0</v>
      </c>
      <c r="K309" s="260" t="str">
        <f>IF(A22taxstdlife="N/A","n/a",IF(J309=0,0,A22taxstdlife+I309-Input!$Y$7))</f>
        <v>n/a</v>
      </c>
      <c r="L309" s="111"/>
      <c r="M309" s="9"/>
      <c r="N309" s="9"/>
      <c r="O309" s="9"/>
      <c r="P309" s="9"/>
      <c r="Q309" s="9"/>
      <c r="R309" s="9"/>
      <c r="S309" s="253"/>
      <c r="T309" s="253"/>
      <c r="U309" s="253"/>
      <c r="V309" s="253"/>
      <c r="W309" s="253"/>
      <c r="X309" s="253"/>
      <c r="Y309" s="253"/>
      <c r="Z309" s="253"/>
    </row>
    <row r="310" spans="1:26" hidden="1" outlineLevel="1">
      <c r="A310" s="9"/>
      <c r="B310" s="9"/>
      <c r="C310" s="716"/>
      <c r="D310" s="87">
        <v>8</v>
      </c>
      <c r="E310" s="260">
        <f ca="1">OFFSET('Actual RAB roll forward'!H$65,0,D310-1)-SUM('Actual RAB roll forward'!H358:OFFSET('Actual RAB roll forward'!H358,0,Input!$Y$7-1))</f>
        <v>0</v>
      </c>
      <c r="F310" s="260" t="str">
        <f>IF(A22stdlife="N/A","n/a",IF(E310=0,0,A22stdlife+D310-Input!$Y$7))</f>
        <v>n/a</v>
      </c>
      <c r="G310" s="256"/>
      <c r="H310" s="716"/>
      <c r="I310" s="87">
        <v>8</v>
      </c>
      <c r="J310" s="260">
        <f ca="1">OFFSET('Tax value roll forward'!H$61,0,I310-1)-SUM('Tax value roll forward'!H354:OFFSET('Tax value roll forward'!H354,0,Input!$Y$7-1))</f>
        <v>0</v>
      </c>
      <c r="K310" s="260" t="str">
        <f>IF(A22taxstdlife="N/A","n/a",IF(J310=0,0,A22taxstdlife+I310-Input!$Y$7))</f>
        <v>n/a</v>
      </c>
      <c r="L310" s="111"/>
      <c r="M310" s="9"/>
      <c r="N310" s="9"/>
      <c r="O310" s="9"/>
      <c r="P310" s="9"/>
      <c r="Q310" s="9"/>
      <c r="R310" s="9"/>
      <c r="S310" s="253"/>
      <c r="T310" s="253"/>
      <c r="U310" s="253"/>
      <c r="V310" s="253"/>
      <c r="W310" s="253"/>
      <c r="X310" s="253"/>
      <c r="Y310" s="253"/>
      <c r="Z310" s="253"/>
    </row>
    <row r="311" spans="1:26" hidden="1" outlineLevel="1">
      <c r="A311" s="9"/>
      <c r="B311" s="9"/>
      <c r="C311" s="716"/>
      <c r="D311" s="87">
        <v>9</v>
      </c>
      <c r="E311" s="260">
        <f ca="1">OFFSET('Actual RAB roll forward'!H$65,0,D311-1)-SUM('Actual RAB roll forward'!H359:OFFSET('Actual RAB roll forward'!H359,0,Input!$Y$7-1))</f>
        <v>0</v>
      </c>
      <c r="F311" s="260" t="str">
        <f>IF(A22stdlife="N/A","n/a",IF(E311=0,0,A22stdlife+D311-Input!$Y$7))</f>
        <v>n/a</v>
      </c>
      <c r="G311" s="256"/>
      <c r="H311" s="716"/>
      <c r="I311" s="87">
        <v>9</v>
      </c>
      <c r="J311" s="260">
        <f ca="1">OFFSET('Tax value roll forward'!H$61,0,I311-1)-SUM('Tax value roll forward'!H355:OFFSET('Tax value roll forward'!H355,0,Input!$Y$7-1))</f>
        <v>0</v>
      </c>
      <c r="K311" s="260" t="str">
        <f>IF(A22taxstdlife="N/A","n/a",IF(J311=0,0,A22taxstdlife+I311-Input!$Y$7))</f>
        <v>n/a</v>
      </c>
      <c r="L311" s="111"/>
      <c r="M311" s="9"/>
      <c r="N311" s="9"/>
      <c r="O311" s="9"/>
      <c r="P311" s="9"/>
      <c r="Q311" s="9"/>
      <c r="R311" s="9"/>
      <c r="S311" s="253"/>
      <c r="T311" s="253"/>
      <c r="U311" s="253"/>
      <c r="V311" s="253"/>
      <c r="W311" s="253"/>
      <c r="X311" s="253"/>
      <c r="Y311" s="253"/>
      <c r="Z311" s="253"/>
    </row>
    <row r="312" spans="1:26" hidden="1" outlineLevel="1">
      <c r="A312" s="9"/>
      <c r="B312" s="9"/>
      <c r="C312" s="717"/>
      <c r="D312" s="88">
        <v>10</v>
      </c>
      <c r="E312" s="260">
        <f ca="1">OFFSET('Actual RAB roll forward'!H$65,0,D312-1)-SUM('Actual RAB roll forward'!H360:OFFSET('Actual RAB roll forward'!H360,0,Input!$Y$7-1))</f>
        <v>0</v>
      </c>
      <c r="F312" s="260" t="str">
        <f>IF(A22stdlife="N/A","n/a",IF(E312=0,0,A22stdlife+D312-Input!$Y$7))</f>
        <v>n/a</v>
      </c>
      <c r="G312" s="256"/>
      <c r="H312" s="717"/>
      <c r="I312" s="88">
        <v>10</v>
      </c>
      <c r="J312" s="260">
        <f ca="1">OFFSET('Tax value roll forward'!H$61,0,I312-1)-SUM('Tax value roll forward'!H356:OFFSET('Tax value roll forward'!H356,0,Input!$Y$7-1))</f>
        <v>0</v>
      </c>
      <c r="K312" s="260" t="str">
        <f>IF(A22taxstdlife="N/A","n/a",IF(J312=0,0,A22taxstdlife+I312-Input!$Y$7))</f>
        <v>n/a</v>
      </c>
      <c r="L312" s="111"/>
      <c r="M312" s="9"/>
      <c r="N312" s="9"/>
      <c r="O312" s="9"/>
      <c r="P312" s="9"/>
      <c r="Q312" s="9"/>
      <c r="R312" s="9"/>
      <c r="S312" s="253"/>
      <c r="T312" s="253"/>
      <c r="U312" s="253"/>
      <c r="V312" s="253"/>
      <c r="W312" s="253"/>
      <c r="X312" s="253"/>
      <c r="Y312" s="253"/>
      <c r="Z312" s="253"/>
    </row>
    <row r="313" spans="1:26" collapsed="1">
      <c r="A313" s="9"/>
      <c r="B313" s="9"/>
      <c r="C313" s="274">
        <f>Asset22</f>
        <v>0</v>
      </c>
      <c r="D313" s="9"/>
      <c r="E313" s="260">
        <f ca="1">SUM(E302:E312)</f>
        <v>0</v>
      </c>
      <c r="F313" s="260">
        <f ca="1">IF(E313=0,0,SUMPRODUCT(E302:E312,F302:F312)/E313)</f>
        <v>0</v>
      </c>
      <c r="G313" s="256"/>
      <c r="H313" s="43"/>
      <c r="I313" s="260"/>
      <c r="J313" s="260">
        <f ca="1">SUM(J302:J312)</f>
        <v>0</v>
      </c>
      <c r="K313" s="260">
        <f ca="1">IF(J313=0,0,SUMPRODUCT(J302:J312,K302:K312)/J313)</f>
        <v>0</v>
      </c>
      <c r="L313" s="111"/>
      <c r="M313" s="9"/>
      <c r="N313" s="9"/>
      <c r="O313" s="9"/>
      <c r="P313" s="9"/>
      <c r="Q313" s="9"/>
      <c r="R313" s="9"/>
      <c r="S313" s="253"/>
      <c r="T313" s="253"/>
      <c r="U313" s="253"/>
      <c r="V313" s="253"/>
      <c r="W313" s="253"/>
      <c r="X313" s="253"/>
      <c r="Y313" s="253"/>
      <c r="Z313" s="253"/>
    </row>
    <row r="314" spans="1:26" hidden="1" outlineLevel="1">
      <c r="A314" s="9"/>
      <c r="B314" s="272"/>
      <c r="C314" s="9"/>
      <c r="D314" s="9"/>
      <c r="E314" s="35"/>
      <c r="F314" s="35"/>
      <c r="G314" s="256"/>
      <c r="H314" s="260"/>
      <c r="I314" s="260"/>
      <c r="J314" s="265"/>
      <c r="K314" s="260"/>
      <c r="L314" s="111"/>
      <c r="M314" s="9"/>
      <c r="N314" s="9"/>
      <c r="O314" s="9"/>
      <c r="P314" s="9"/>
      <c r="Q314" s="9"/>
      <c r="R314" s="9"/>
      <c r="S314" s="253"/>
      <c r="T314" s="253"/>
      <c r="U314" s="253"/>
      <c r="V314" s="253"/>
      <c r="W314" s="253"/>
      <c r="X314" s="253"/>
      <c r="Y314" s="253"/>
      <c r="Z314" s="253"/>
    </row>
    <row r="315" spans="1:26" hidden="1" outlineLevel="1">
      <c r="A315" s="9"/>
      <c r="B315" s="272">
        <f>Asset23</f>
        <v>0</v>
      </c>
      <c r="C315" s="9"/>
      <c r="D315" s="9"/>
      <c r="E315" s="35"/>
      <c r="F315" s="35"/>
      <c r="G315" s="256"/>
      <c r="H315" s="260"/>
      <c r="I315" s="260"/>
      <c r="J315" s="265"/>
      <c r="K315" s="260"/>
      <c r="L315" s="111"/>
      <c r="M315" s="9"/>
      <c r="N315" s="9"/>
      <c r="O315" s="9"/>
      <c r="P315" s="9"/>
      <c r="Q315" s="9"/>
      <c r="R315" s="9"/>
      <c r="S315" s="253"/>
      <c r="T315" s="253"/>
      <c r="U315" s="253"/>
      <c r="V315" s="253"/>
      <c r="W315" s="253"/>
      <c r="X315" s="253"/>
      <c r="Y315" s="253"/>
      <c r="Z315" s="253"/>
    </row>
    <row r="316" spans="1:26" ht="12.75" hidden="1" customHeight="1" outlineLevel="1">
      <c r="A316" s="9"/>
      <c r="B316" s="9"/>
      <c r="C316" s="718" t="s">
        <v>26</v>
      </c>
      <c r="D316" s="719"/>
      <c r="E316" s="260">
        <f ca="1">A23value-SUM('Actual RAB roll forward'!H362:OFFSET('Actual RAB roll forward'!H362,0,Input!$Y$7-1))</f>
        <v>0</v>
      </c>
      <c r="F316" s="260" t="str">
        <f>IF(A23remlife="N/A","n/a",A23remlife-Input!$Y$7)</f>
        <v>n/a</v>
      </c>
      <c r="G316" s="256"/>
      <c r="H316" s="298" t="s">
        <v>66</v>
      </c>
      <c r="I316" s="299"/>
      <c r="J316" s="260">
        <f ca="1">A23taxvalue-SUM('Tax value roll forward'!H358:OFFSET('Tax value roll forward'!H358,0,Input!$Y$7-1))</f>
        <v>0</v>
      </c>
      <c r="K316" s="260" t="str">
        <f>IF(A23taxremlife="N/A","n/a",A23taxremlife-Input!$Y$7)</f>
        <v>n/a</v>
      </c>
      <c r="L316" s="111"/>
      <c r="M316" s="9"/>
      <c r="N316" s="9"/>
      <c r="O316" s="9"/>
      <c r="P316" s="9"/>
      <c r="Q316" s="9"/>
      <c r="R316" s="9"/>
      <c r="S316" s="253"/>
      <c r="T316" s="253"/>
      <c r="U316" s="253"/>
      <c r="V316" s="253"/>
      <c r="W316" s="253"/>
      <c r="X316" s="253"/>
      <c r="Y316" s="253"/>
      <c r="Z316" s="253"/>
    </row>
    <row r="317" spans="1:26" hidden="1" outlineLevel="1">
      <c r="A317" s="9"/>
      <c r="B317" s="9"/>
      <c r="C317" s="715" t="s">
        <v>82</v>
      </c>
      <c r="D317" s="87">
        <v>1</v>
      </c>
      <c r="E317" s="260">
        <f ca="1">OFFSET('Actual RAB roll forward'!H$66,0,D317-1)-SUM('Actual RAB roll forward'!H364:OFFSET('Actual RAB roll forward'!H364,0,Input!$Y$7-1))</f>
        <v>0</v>
      </c>
      <c r="F317" s="260" t="str">
        <f>IF(A23stdlife="N/A","n/a",IF(E317=0,0,A23stdlife+D317-Input!$Y$7))</f>
        <v>n/a</v>
      </c>
      <c r="G317" s="256"/>
      <c r="H317" s="715" t="s">
        <v>82</v>
      </c>
      <c r="I317" s="87">
        <v>1</v>
      </c>
      <c r="J317" s="260">
        <f ca="1">OFFSET('Tax value roll forward'!H$62,0,I317-1)-SUM('Tax value roll forward'!H360:OFFSET('Tax value roll forward'!H360,0,Input!$Y$7-1))</f>
        <v>0</v>
      </c>
      <c r="K317" s="260" t="str">
        <f>IF(A23taxstdlife="N/A","n/a",IF(J317=0,0,A23taxstdlife+I317-Input!$Y$7))</f>
        <v>n/a</v>
      </c>
      <c r="L317" s="111"/>
      <c r="M317" s="9"/>
      <c r="N317" s="9"/>
      <c r="O317" s="9"/>
      <c r="P317" s="9"/>
      <c r="Q317" s="9"/>
      <c r="R317" s="9"/>
      <c r="S317" s="253"/>
      <c r="T317" s="253"/>
      <c r="U317" s="253"/>
      <c r="V317" s="253"/>
      <c r="W317" s="253"/>
      <c r="X317" s="253"/>
      <c r="Y317" s="253"/>
      <c r="Z317" s="253"/>
    </row>
    <row r="318" spans="1:26" hidden="1" outlineLevel="1">
      <c r="A318" s="9"/>
      <c r="B318" s="9"/>
      <c r="C318" s="716"/>
      <c r="D318" s="87">
        <v>2</v>
      </c>
      <c r="E318" s="260">
        <f ca="1">OFFSET('Actual RAB roll forward'!H$66,0,D318-1)-SUM('Actual RAB roll forward'!H365:OFFSET('Actual RAB roll forward'!H365,0,Input!$Y$7-1))</f>
        <v>0</v>
      </c>
      <c r="F318" s="260" t="str">
        <f>IF(A23stdlife="N/A","n/a",IF(E318=0,0,A23stdlife+D318-Input!$Y$7))</f>
        <v>n/a</v>
      </c>
      <c r="G318" s="256"/>
      <c r="H318" s="716"/>
      <c r="I318" s="87">
        <v>2</v>
      </c>
      <c r="J318" s="260">
        <f ca="1">OFFSET('Tax value roll forward'!H$62,0,I318-1)-SUM('Tax value roll forward'!H361:OFFSET('Tax value roll forward'!H361,0,Input!$Y$7-1))</f>
        <v>0</v>
      </c>
      <c r="K318" s="260" t="str">
        <f>IF(A23taxstdlife="N/A","n/a",IF(J318=0,0,A23taxstdlife+I318-Input!$Y$7))</f>
        <v>n/a</v>
      </c>
      <c r="L318" s="111"/>
      <c r="M318" s="9"/>
      <c r="N318" s="9"/>
      <c r="O318" s="9"/>
      <c r="P318" s="9"/>
      <c r="Q318" s="9"/>
      <c r="R318" s="9"/>
      <c r="S318" s="253"/>
      <c r="T318" s="253"/>
      <c r="U318" s="253"/>
      <c r="V318" s="253"/>
      <c r="W318" s="253"/>
      <c r="X318" s="253"/>
      <c r="Y318" s="253"/>
      <c r="Z318" s="253"/>
    </row>
    <row r="319" spans="1:26" hidden="1" outlineLevel="1">
      <c r="A319" s="9"/>
      <c r="B319" s="9"/>
      <c r="C319" s="716"/>
      <c r="D319" s="87">
        <v>3</v>
      </c>
      <c r="E319" s="260">
        <f ca="1">OFFSET('Actual RAB roll forward'!H$66,0,D319-1)-SUM('Actual RAB roll forward'!H366:OFFSET('Actual RAB roll forward'!H366,0,Input!$Y$7-1))</f>
        <v>0</v>
      </c>
      <c r="F319" s="260" t="str">
        <f>IF(A23stdlife="N/A","n/a",IF(E319=0,0,A23stdlife+D319-Input!$Y$7))</f>
        <v>n/a</v>
      </c>
      <c r="G319" s="256"/>
      <c r="H319" s="716"/>
      <c r="I319" s="87">
        <v>3</v>
      </c>
      <c r="J319" s="260">
        <f ca="1">OFFSET('Tax value roll forward'!H$62,0,I319-1)-SUM('Tax value roll forward'!H362:OFFSET('Tax value roll forward'!H362,0,Input!$Y$7-1))</f>
        <v>0</v>
      </c>
      <c r="K319" s="260" t="str">
        <f>IF(A23taxstdlife="N/A","n/a",IF(J319=0,0,A23taxstdlife+I319-Input!$Y$7))</f>
        <v>n/a</v>
      </c>
      <c r="L319" s="111"/>
      <c r="M319" s="9"/>
      <c r="N319" s="9"/>
      <c r="O319" s="9"/>
      <c r="P319" s="9"/>
      <c r="Q319" s="9"/>
      <c r="R319" s="9"/>
      <c r="S319" s="253"/>
      <c r="T319" s="253"/>
      <c r="U319" s="253"/>
      <c r="V319" s="253"/>
      <c r="W319" s="253"/>
      <c r="X319" s="253"/>
      <c r="Y319" s="253"/>
      <c r="Z319" s="253"/>
    </row>
    <row r="320" spans="1:26" hidden="1" outlineLevel="1">
      <c r="A320" s="9"/>
      <c r="B320" s="9"/>
      <c r="C320" s="716"/>
      <c r="D320" s="87">
        <v>4</v>
      </c>
      <c r="E320" s="260">
        <f ca="1">OFFSET('Actual RAB roll forward'!H$66,0,D320-1)-SUM('Actual RAB roll forward'!H367:OFFSET('Actual RAB roll forward'!H367,0,Input!$Y$7-1))</f>
        <v>0</v>
      </c>
      <c r="F320" s="260" t="str">
        <f>IF(A23stdlife="N/A","n/a",IF(E320=0,0,A23stdlife+D320-Input!$Y$7))</f>
        <v>n/a</v>
      </c>
      <c r="G320" s="256"/>
      <c r="H320" s="716"/>
      <c r="I320" s="87">
        <v>4</v>
      </c>
      <c r="J320" s="260">
        <f ca="1">OFFSET('Tax value roll forward'!H$62,0,I320-1)-SUM('Tax value roll forward'!H363:OFFSET('Tax value roll forward'!H363,0,Input!$Y$7-1))</f>
        <v>0</v>
      </c>
      <c r="K320" s="260" t="str">
        <f>IF(A23taxstdlife="N/A","n/a",IF(J320=0,0,A23taxstdlife+I320-Input!$Y$7))</f>
        <v>n/a</v>
      </c>
      <c r="L320" s="111"/>
      <c r="M320" s="9"/>
      <c r="N320" s="9"/>
      <c r="O320" s="9"/>
      <c r="P320" s="9"/>
      <c r="Q320" s="9"/>
      <c r="R320" s="9"/>
      <c r="S320" s="253"/>
      <c r="T320" s="253"/>
      <c r="U320" s="253"/>
      <c r="V320" s="253"/>
      <c r="W320" s="253"/>
      <c r="X320" s="253"/>
      <c r="Y320" s="253"/>
      <c r="Z320" s="253"/>
    </row>
    <row r="321" spans="1:26" hidden="1" outlineLevel="1">
      <c r="A321" s="9"/>
      <c r="B321" s="9"/>
      <c r="C321" s="716"/>
      <c r="D321" s="87">
        <v>5</v>
      </c>
      <c r="E321" s="260">
        <f ca="1">OFFSET('Actual RAB roll forward'!H$66,0,D321-1)-SUM('Actual RAB roll forward'!H368:OFFSET('Actual RAB roll forward'!H368,0,Input!$Y$7-1))</f>
        <v>0</v>
      </c>
      <c r="F321" s="260" t="str">
        <f>IF(A23stdlife="N/A","n/a",IF(E321=0,0,A23stdlife+D321-Input!$Y$7))</f>
        <v>n/a</v>
      </c>
      <c r="G321" s="256"/>
      <c r="H321" s="716"/>
      <c r="I321" s="87">
        <v>5</v>
      </c>
      <c r="J321" s="260">
        <f ca="1">OFFSET('Tax value roll forward'!H$62,0,I321-1)-SUM('Tax value roll forward'!H364:OFFSET('Tax value roll forward'!H364,0,Input!$Y$7-1))</f>
        <v>0</v>
      </c>
      <c r="K321" s="260" t="str">
        <f>IF(A23taxstdlife="N/A","n/a",IF(J321=0,0,A23taxstdlife+I321-Input!$Y$7))</f>
        <v>n/a</v>
      </c>
      <c r="L321" s="111"/>
      <c r="M321" s="9"/>
      <c r="N321" s="9"/>
      <c r="O321" s="9"/>
      <c r="P321" s="9"/>
      <c r="Q321" s="9"/>
      <c r="R321" s="9"/>
      <c r="S321" s="253"/>
      <c r="T321" s="253"/>
      <c r="U321" s="253"/>
      <c r="V321" s="253"/>
      <c r="W321" s="253"/>
      <c r="X321" s="253"/>
      <c r="Y321" s="253"/>
      <c r="Z321" s="253"/>
    </row>
    <row r="322" spans="1:26" hidden="1" outlineLevel="1">
      <c r="A322" s="9"/>
      <c r="B322" s="9"/>
      <c r="C322" s="716"/>
      <c r="D322" s="87">
        <v>6</v>
      </c>
      <c r="E322" s="260">
        <f ca="1">OFFSET('Actual RAB roll forward'!H$66,0,D322-1)-SUM('Actual RAB roll forward'!H369:OFFSET('Actual RAB roll forward'!H369,0,Input!$Y$7-1))</f>
        <v>0</v>
      </c>
      <c r="F322" s="260" t="str">
        <f>IF(A23stdlife="N/A","n/a",IF(E322=0,0,A23stdlife+D322-Input!$Y$7))</f>
        <v>n/a</v>
      </c>
      <c r="G322" s="256"/>
      <c r="H322" s="716"/>
      <c r="I322" s="87">
        <v>6</v>
      </c>
      <c r="J322" s="260">
        <f ca="1">OFFSET('Tax value roll forward'!H$62,0,I322-1)-SUM('Tax value roll forward'!H365:OFFSET('Tax value roll forward'!H365,0,Input!$Y$7-1))</f>
        <v>0</v>
      </c>
      <c r="K322" s="260" t="str">
        <f>IF(A23taxstdlife="N/A","n/a",IF(J322=0,0,A23taxstdlife+I322-Input!$Y$7))</f>
        <v>n/a</v>
      </c>
      <c r="L322" s="111"/>
      <c r="M322" s="9"/>
      <c r="N322" s="9"/>
      <c r="O322" s="9"/>
      <c r="P322" s="9"/>
      <c r="Q322" s="9"/>
      <c r="R322" s="9"/>
      <c r="S322" s="253"/>
      <c r="T322" s="253"/>
      <c r="U322" s="253"/>
      <c r="V322" s="253"/>
      <c r="W322" s="253"/>
      <c r="X322" s="253"/>
      <c r="Y322" s="253"/>
      <c r="Z322" s="253"/>
    </row>
    <row r="323" spans="1:26" hidden="1" outlineLevel="1">
      <c r="A323" s="9"/>
      <c r="B323" s="9"/>
      <c r="C323" s="716"/>
      <c r="D323" s="87">
        <v>7</v>
      </c>
      <c r="E323" s="260">
        <f ca="1">OFFSET('Actual RAB roll forward'!H$66,0,D323-1)-SUM('Actual RAB roll forward'!H370:OFFSET('Actual RAB roll forward'!H370,0,Input!$Y$7-1))</f>
        <v>0</v>
      </c>
      <c r="F323" s="260" t="str">
        <f>IF(A23stdlife="N/A","n/a",IF(E323=0,0,A23stdlife+D323-Input!$Y$7))</f>
        <v>n/a</v>
      </c>
      <c r="G323" s="256"/>
      <c r="H323" s="716"/>
      <c r="I323" s="87">
        <v>7</v>
      </c>
      <c r="J323" s="260">
        <f ca="1">OFFSET('Tax value roll forward'!H$62,0,I323-1)-SUM('Tax value roll forward'!H366:OFFSET('Tax value roll forward'!H366,0,Input!$Y$7-1))</f>
        <v>0</v>
      </c>
      <c r="K323" s="260" t="str">
        <f>IF(A23taxstdlife="N/A","n/a",IF(J323=0,0,A23taxstdlife+I323-Input!$Y$7))</f>
        <v>n/a</v>
      </c>
      <c r="L323" s="111"/>
      <c r="M323" s="9"/>
      <c r="N323" s="9"/>
      <c r="O323" s="9"/>
      <c r="P323" s="9"/>
      <c r="Q323" s="9"/>
      <c r="R323" s="9"/>
      <c r="S323" s="253"/>
      <c r="T323" s="253"/>
      <c r="U323" s="253"/>
      <c r="V323" s="253"/>
      <c r="W323" s="253"/>
      <c r="X323" s="253"/>
      <c r="Y323" s="253"/>
      <c r="Z323" s="253"/>
    </row>
    <row r="324" spans="1:26" hidden="1" outlineLevel="1">
      <c r="A324" s="9"/>
      <c r="B324" s="9"/>
      <c r="C324" s="716"/>
      <c r="D324" s="87">
        <v>8</v>
      </c>
      <c r="E324" s="260">
        <f ca="1">OFFSET('Actual RAB roll forward'!H$66,0,D324-1)-SUM('Actual RAB roll forward'!H371:OFFSET('Actual RAB roll forward'!H371,0,Input!$Y$7-1))</f>
        <v>0</v>
      </c>
      <c r="F324" s="260" t="str">
        <f>IF(A23stdlife="N/A","n/a",IF(E324=0,0,A23stdlife+D324-Input!$Y$7))</f>
        <v>n/a</v>
      </c>
      <c r="G324" s="256"/>
      <c r="H324" s="716"/>
      <c r="I324" s="87">
        <v>8</v>
      </c>
      <c r="J324" s="260">
        <f ca="1">OFFSET('Tax value roll forward'!H$62,0,I324-1)-SUM('Tax value roll forward'!H367:OFFSET('Tax value roll forward'!H367,0,Input!$Y$7-1))</f>
        <v>0</v>
      </c>
      <c r="K324" s="260" t="str">
        <f>IF(A23taxstdlife="N/A","n/a",IF(J324=0,0,A23taxstdlife+I324-Input!$Y$7))</f>
        <v>n/a</v>
      </c>
      <c r="L324" s="111"/>
      <c r="M324" s="9"/>
      <c r="N324" s="9"/>
      <c r="O324" s="9"/>
      <c r="P324" s="9"/>
      <c r="Q324" s="9"/>
      <c r="R324" s="9"/>
      <c r="S324" s="253"/>
      <c r="T324" s="253"/>
      <c r="U324" s="253"/>
      <c r="V324" s="253"/>
      <c r="W324" s="253"/>
      <c r="X324" s="253"/>
      <c r="Y324" s="253"/>
      <c r="Z324" s="253"/>
    </row>
    <row r="325" spans="1:26" hidden="1" outlineLevel="1">
      <c r="A325" s="9"/>
      <c r="B325" s="9"/>
      <c r="C325" s="716"/>
      <c r="D325" s="87">
        <v>9</v>
      </c>
      <c r="E325" s="260">
        <f ca="1">OFFSET('Actual RAB roll forward'!H$66,0,D325-1)-SUM('Actual RAB roll forward'!H372:OFFSET('Actual RAB roll forward'!H372,0,Input!$Y$7-1))</f>
        <v>0</v>
      </c>
      <c r="F325" s="260" t="str">
        <f>IF(A23stdlife="N/A","n/a",IF(E325=0,0,A23stdlife+D325-Input!$Y$7))</f>
        <v>n/a</v>
      </c>
      <c r="G325" s="256"/>
      <c r="H325" s="716"/>
      <c r="I325" s="87">
        <v>9</v>
      </c>
      <c r="J325" s="260">
        <f ca="1">OFFSET('Tax value roll forward'!H$62,0,I325-1)-SUM('Tax value roll forward'!H368:OFFSET('Tax value roll forward'!H368,0,Input!$Y$7-1))</f>
        <v>0</v>
      </c>
      <c r="K325" s="260" t="str">
        <f>IF(A23taxstdlife="N/A","n/a",IF(J325=0,0,A23taxstdlife+I325-Input!$Y$7))</f>
        <v>n/a</v>
      </c>
      <c r="L325" s="111"/>
      <c r="M325" s="9"/>
      <c r="N325" s="9"/>
      <c r="O325" s="9"/>
      <c r="P325" s="9"/>
      <c r="Q325" s="9"/>
      <c r="R325" s="9"/>
      <c r="S325" s="253"/>
      <c r="T325" s="253"/>
      <c r="U325" s="253"/>
      <c r="V325" s="253"/>
      <c r="W325" s="253"/>
      <c r="X325" s="253"/>
      <c r="Y325" s="253"/>
      <c r="Z325" s="253"/>
    </row>
    <row r="326" spans="1:26" hidden="1" outlineLevel="1">
      <c r="A326" s="9"/>
      <c r="B326" s="9"/>
      <c r="C326" s="717"/>
      <c r="D326" s="88">
        <v>10</v>
      </c>
      <c r="E326" s="260">
        <f ca="1">OFFSET('Actual RAB roll forward'!H$66,0,D326-1)-SUM('Actual RAB roll forward'!H373:OFFSET('Actual RAB roll forward'!H373,0,Input!$Y$7-1))</f>
        <v>0</v>
      </c>
      <c r="F326" s="260" t="str">
        <f>IF(A23stdlife="N/A","n/a",IF(E326=0,0,A23stdlife+D326-Input!$Y$7))</f>
        <v>n/a</v>
      </c>
      <c r="G326" s="256"/>
      <c r="H326" s="717"/>
      <c r="I326" s="88">
        <v>10</v>
      </c>
      <c r="J326" s="260">
        <f ca="1">OFFSET('Tax value roll forward'!H$62,0,I326-1)-SUM('Tax value roll forward'!H369:OFFSET('Tax value roll forward'!H369,0,Input!$Y$7-1))</f>
        <v>0</v>
      </c>
      <c r="K326" s="260" t="str">
        <f>IF(A23taxstdlife="N/A","n/a",IF(J326=0,0,A23taxstdlife+I326-Input!$Y$7))</f>
        <v>n/a</v>
      </c>
      <c r="L326" s="111"/>
      <c r="M326" s="9"/>
      <c r="N326" s="9"/>
      <c r="O326" s="9"/>
      <c r="P326" s="9"/>
      <c r="Q326" s="9"/>
      <c r="R326" s="9"/>
      <c r="S326" s="253"/>
      <c r="T326" s="253"/>
      <c r="U326" s="253"/>
      <c r="V326" s="253"/>
      <c r="W326" s="253"/>
      <c r="X326" s="253"/>
      <c r="Y326" s="253"/>
      <c r="Z326" s="253"/>
    </row>
    <row r="327" spans="1:26" collapsed="1">
      <c r="A327" s="9"/>
      <c r="B327" s="9"/>
      <c r="C327" s="274">
        <f>Asset23</f>
        <v>0</v>
      </c>
      <c r="D327" s="9"/>
      <c r="E327" s="260">
        <f ca="1">SUM(E316:E326)</f>
        <v>0</v>
      </c>
      <c r="F327" s="260">
        <f ca="1">IF(E327=0,0,SUMPRODUCT(E316:E326,F316:F326)/E327)</f>
        <v>0</v>
      </c>
      <c r="G327" s="256"/>
      <c r="H327" s="43"/>
      <c r="I327" s="260"/>
      <c r="J327" s="260">
        <f ca="1">SUM(J316:J326)</f>
        <v>0</v>
      </c>
      <c r="K327" s="260">
        <f ca="1">IF(J327=0,0,SUMPRODUCT(J316:J326,K316:K326)/J327)</f>
        <v>0</v>
      </c>
      <c r="L327" s="111"/>
      <c r="M327" s="9"/>
      <c r="N327" s="9"/>
      <c r="O327" s="9"/>
      <c r="P327" s="9"/>
      <c r="Q327" s="9"/>
      <c r="R327" s="9"/>
      <c r="S327" s="253"/>
      <c r="T327" s="253"/>
      <c r="U327" s="253"/>
      <c r="V327" s="253"/>
      <c r="W327" s="253"/>
      <c r="X327" s="253"/>
      <c r="Y327" s="253"/>
      <c r="Z327" s="253"/>
    </row>
    <row r="328" spans="1:26" hidden="1" outlineLevel="1">
      <c r="A328" s="9"/>
      <c r="B328" s="272"/>
      <c r="C328" s="9"/>
      <c r="D328" s="9"/>
      <c r="E328" s="35"/>
      <c r="F328" s="35"/>
      <c r="G328" s="256"/>
      <c r="H328" s="260"/>
      <c r="I328" s="260"/>
      <c r="J328" s="265"/>
      <c r="K328" s="260"/>
      <c r="L328" s="111"/>
      <c r="M328" s="9"/>
      <c r="N328" s="9"/>
      <c r="O328" s="9"/>
      <c r="P328" s="9"/>
      <c r="Q328" s="9"/>
      <c r="R328" s="9"/>
      <c r="S328" s="253"/>
      <c r="T328" s="253"/>
      <c r="U328" s="253"/>
      <c r="V328" s="253"/>
      <c r="W328" s="253"/>
      <c r="X328" s="253"/>
      <c r="Y328" s="253"/>
      <c r="Z328" s="253"/>
    </row>
    <row r="329" spans="1:26" hidden="1" outlineLevel="1">
      <c r="A329" s="9"/>
      <c r="B329" s="272">
        <f>Asset24</f>
        <v>0</v>
      </c>
      <c r="C329" s="9"/>
      <c r="D329" s="9"/>
      <c r="E329" s="35"/>
      <c r="F329" s="35"/>
      <c r="G329" s="256"/>
      <c r="H329" s="260"/>
      <c r="I329" s="260"/>
      <c r="J329" s="265"/>
      <c r="K329" s="260"/>
      <c r="L329" s="111"/>
      <c r="M329" s="9"/>
      <c r="N329" s="9"/>
      <c r="O329" s="9"/>
      <c r="P329" s="9"/>
      <c r="Q329" s="9"/>
      <c r="R329" s="9"/>
      <c r="S329" s="253"/>
      <c r="T329" s="253"/>
      <c r="U329" s="253"/>
      <c r="V329" s="253"/>
      <c r="W329" s="253"/>
      <c r="X329" s="253"/>
      <c r="Y329" s="253"/>
      <c r="Z329" s="253"/>
    </row>
    <row r="330" spans="1:26" ht="12.75" hidden="1" customHeight="1" outlineLevel="1">
      <c r="A330" s="9"/>
      <c r="B330" s="9"/>
      <c r="C330" s="718" t="s">
        <v>26</v>
      </c>
      <c r="D330" s="719"/>
      <c r="E330" s="260">
        <f ca="1">A24value-SUM('Actual RAB roll forward'!H375:OFFSET('Actual RAB roll forward'!H375,0,Input!$Y$7-1))</f>
        <v>0</v>
      </c>
      <c r="F330" s="260" t="str">
        <f>IF(A24remlife="N/A","n/a",A24remlife-Input!$Y$7)</f>
        <v>n/a</v>
      </c>
      <c r="G330" s="256"/>
      <c r="H330" s="298" t="s">
        <v>66</v>
      </c>
      <c r="I330" s="299"/>
      <c r="J330" s="260">
        <f ca="1">A24taxvalue-SUM('Tax value roll forward'!H371:OFFSET('Tax value roll forward'!H371,0,Input!$Y$7-1))</f>
        <v>0</v>
      </c>
      <c r="K330" s="260" t="str">
        <f>IF(A24taxremlife="N/A","n/a",A24taxremlife-Input!$Y$7)</f>
        <v>n/a</v>
      </c>
      <c r="L330" s="111"/>
      <c r="M330" s="9"/>
      <c r="N330" s="9"/>
      <c r="O330" s="9"/>
      <c r="P330" s="9"/>
      <c r="Q330" s="9"/>
      <c r="R330" s="9"/>
      <c r="S330" s="253"/>
      <c r="T330" s="253"/>
      <c r="U330" s="253"/>
      <c r="V330" s="253"/>
      <c r="W330" s="253"/>
      <c r="X330" s="253"/>
      <c r="Y330" s="253"/>
      <c r="Z330" s="253"/>
    </row>
    <row r="331" spans="1:26" hidden="1" outlineLevel="1">
      <c r="A331" s="9"/>
      <c r="B331" s="9"/>
      <c r="C331" s="715" t="s">
        <v>82</v>
      </c>
      <c r="D331" s="87">
        <v>1</v>
      </c>
      <c r="E331" s="260">
        <f ca="1">OFFSET('Actual RAB roll forward'!H$67,0,D331-1)-SUM('Actual RAB roll forward'!H377:OFFSET('Actual RAB roll forward'!H377,0,Input!$Y$7-1))</f>
        <v>0</v>
      </c>
      <c r="F331" s="260" t="str">
        <f>IF(A24stdlife="N/A","n/a",IF(E331=0,0,A24stdlife+D331-Input!$Y$7))</f>
        <v>n/a</v>
      </c>
      <c r="G331" s="256"/>
      <c r="H331" s="715" t="s">
        <v>82</v>
      </c>
      <c r="I331" s="87">
        <v>1</v>
      </c>
      <c r="J331" s="260">
        <f ca="1">OFFSET('Tax value roll forward'!H$63,0,I331-1)-SUM('Tax value roll forward'!H373:OFFSET('Tax value roll forward'!H373,0,Input!$Y$7-1))</f>
        <v>0</v>
      </c>
      <c r="K331" s="260" t="str">
        <f>IF(A24taxstdlife="N/A","n/a",IF(J331=0,0,A24taxstdlife+I331-Input!$Y$7))</f>
        <v>n/a</v>
      </c>
      <c r="L331" s="111"/>
      <c r="M331" s="9"/>
      <c r="N331" s="9"/>
      <c r="O331" s="9"/>
      <c r="P331" s="9"/>
      <c r="Q331" s="9"/>
      <c r="R331" s="9"/>
      <c r="S331" s="253"/>
      <c r="T331" s="253"/>
      <c r="U331" s="253"/>
      <c r="V331" s="253"/>
      <c r="W331" s="253"/>
      <c r="X331" s="253"/>
      <c r="Y331" s="253"/>
      <c r="Z331" s="253"/>
    </row>
    <row r="332" spans="1:26" hidden="1" outlineLevel="1">
      <c r="A332" s="9"/>
      <c r="B332" s="9"/>
      <c r="C332" s="716"/>
      <c r="D332" s="87">
        <v>2</v>
      </c>
      <c r="E332" s="260">
        <f ca="1">OFFSET('Actual RAB roll forward'!H$67,0,D332-1)-SUM('Actual RAB roll forward'!H378:OFFSET('Actual RAB roll forward'!H378,0,Input!$Y$7-1))</f>
        <v>0</v>
      </c>
      <c r="F332" s="260" t="str">
        <f>IF(A24stdlife="N/A","n/a",IF(E332=0,0,A24stdlife+D332-Input!$Y$7))</f>
        <v>n/a</v>
      </c>
      <c r="G332" s="256"/>
      <c r="H332" s="716"/>
      <c r="I332" s="87">
        <v>2</v>
      </c>
      <c r="J332" s="260">
        <f ca="1">OFFSET('Tax value roll forward'!H$63,0,I332-1)-SUM('Tax value roll forward'!H374:OFFSET('Tax value roll forward'!H374,0,Input!$Y$7-1))</f>
        <v>0</v>
      </c>
      <c r="K332" s="260" t="str">
        <f>IF(A24taxstdlife="N/A","n/a",IF(J332=0,0,A24taxstdlife+I332-Input!$Y$7))</f>
        <v>n/a</v>
      </c>
      <c r="L332" s="111"/>
      <c r="M332" s="9"/>
      <c r="N332" s="9"/>
      <c r="O332" s="9"/>
      <c r="P332" s="9"/>
      <c r="Q332" s="9"/>
      <c r="R332" s="9"/>
      <c r="S332" s="253"/>
      <c r="T332" s="253"/>
      <c r="U332" s="253"/>
      <c r="V332" s="253"/>
      <c r="W332" s="253"/>
      <c r="X332" s="253"/>
      <c r="Y332" s="253"/>
      <c r="Z332" s="253"/>
    </row>
    <row r="333" spans="1:26" hidden="1" outlineLevel="1">
      <c r="A333" s="9"/>
      <c r="B333" s="9"/>
      <c r="C333" s="716"/>
      <c r="D333" s="87">
        <v>3</v>
      </c>
      <c r="E333" s="260">
        <f ca="1">OFFSET('Actual RAB roll forward'!H$67,0,D333-1)-SUM('Actual RAB roll forward'!H379:OFFSET('Actual RAB roll forward'!H379,0,Input!$Y$7-1))</f>
        <v>0</v>
      </c>
      <c r="F333" s="260" t="str">
        <f>IF(A24stdlife="N/A","n/a",IF(E333=0,0,A24stdlife+D333-Input!$Y$7))</f>
        <v>n/a</v>
      </c>
      <c r="G333" s="256"/>
      <c r="H333" s="716"/>
      <c r="I333" s="87">
        <v>3</v>
      </c>
      <c r="J333" s="260">
        <f ca="1">OFFSET('Tax value roll forward'!H$63,0,I333-1)-SUM('Tax value roll forward'!H375:OFFSET('Tax value roll forward'!H375,0,Input!$Y$7-1))</f>
        <v>0</v>
      </c>
      <c r="K333" s="260" t="str">
        <f>IF(A24taxstdlife="N/A","n/a",IF(J333=0,0,A24taxstdlife+I333-Input!$Y$7))</f>
        <v>n/a</v>
      </c>
      <c r="L333" s="111"/>
      <c r="M333" s="9"/>
      <c r="N333" s="9"/>
      <c r="O333" s="9"/>
      <c r="P333" s="9"/>
      <c r="Q333" s="9"/>
      <c r="R333" s="9"/>
      <c r="S333" s="253"/>
      <c r="T333" s="253"/>
      <c r="U333" s="253"/>
      <c r="V333" s="253"/>
      <c r="W333" s="253"/>
      <c r="X333" s="253"/>
      <c r="Y333" s="253"/>
      <c r="Z333" s="253"/>
    </row>
    <row r="334" spans="1:26" hidden="1" outlineLevel="1">
      <c r="A334" s="9"/>
      <c r="B334" s="9"/>
      <c r="C334" s="716"/>
      <c r="D334" s="87">
        <v>4</v>
      </c>
      <c r="E334" s="260">
        <f ca="1">OFFSET('Actual RAB roll forward'!H$67,0,D334-1)-SUM('Actual RAB roll forward'!H380:OFFSET('Actual RAB roll forward'!H380,0,Input!$Y$7-1))</f>
        <v>0</v>
      </c>
      <c r="F334" s="260" t="str">
        <f>IF(A24stdlife="N/A","n/a",IF(E334=0,0,A24stdlife+D334-Input!$Y$7))</f>
        <v>n/a</v>
      </c>
      <c r="G334" s="256"/>
      <c r="H334" s="716"/>
      <c r="I334" s="87">
        <v>4</v>
      </c>
      <c r="J334" s="260">
        <f ca="1">OFFSET('Tax value roll forward'!H$63,0,I334-1)-SUM('Tax value roll forward'!H376:OFFSET('Tax value roll forward'!H376,0,Input!$Y$7-1))</f>
        <v>0</v>
      </c>
      <c r="K334" s="260" t="str">
        <f>IF(A24taxstdlife="N/A","n/a",IF(J334=0,0,A24taxstdlife+I334-Input!$Y$7))</f>
        <v>n/a</v>
      </c>
      <c r="L334" s="111"/>
      <c r="M334" s="9"/>
      <c r="N334" s="9"/>
      <c r="O334" s="9"/>
      <c r="P334" s="9"/>
      <c r="Q334" s="9"/>
      <c r="R334" s="9"/>
      <c r="S334" s="253"/>
      <c r="T334" s="253"/>
      <c r="U334" s="253"/>
      <c r="V334" s="253"/>
      <c r="W334" s="253"/>
      <c r="X334" s="253"/>
      <c r="Y334" s="253"/>
      <c r="Z334" s="253"/>
    </row>
    <row r="335" spans="1:26" hidden="1" outlineLevel="1">
      <c r="A335" s="9"/>
      <c r="B335" s="9"/>
      <c r="C335" s="716"/>
      <c r="D335" s="87">
        <v>5</v>
      </c>
      <c r="E335" s="260">
        <f ca="1">OFFSET('Actual RAB roll forward'!H$67,0,D335-1)-SUM('Actual RAB roll forward'!H381:OFFSET('Actual RAB roll forward'!H381,0,Input!$Y$7-1))</f>
        <v>0</v>
      </c>
      <c r="F335" s="260" t="str">
        <f>IF(A24stdlife="N/A","n/a",IF(E335=0,0,A24stdlife+D335-Input!$Y$7))</f>
        <v>n/a</v>
      </c>
      <c r="G335" s="256"/>
      <c r="H335" s="716"/>
      <c r="I335" s="87">
        <v>5</v>
      </c>
      <c r="J335" s="260">
        <f ca="1">OFFSET('Tax value roll forward'!H$63,0,I335-1)-SUM('Tax value roll forward'!H377:OFFSET('Tax value roll forward'!H377,0,Input!$Y$7-1))</f>
        <v>0</v>
      </c>
      <c r="K335" s="260" t="str">
        <f>IF(A24taxstdlife="N/A","n/a",IF(J335=0,0,A24taxstdlife+I335-Input!$Y$7))</f>
        <v>n/a</v>
      </c>
      <c r="L335" s="111"/>
      <c r="M335" s="9"/>
      <c r="N335" s="9"/>
      <c r="O335" s="9"/>
      <c r="P335" s="9"/>
      <c r="Q335" s="9"/>
      <c r="R335" s="9"/>
      <c r="S335" s="253"/>
      <c r="T335" s="253"/>
      <c r="U335" s="253"/>
      <c r="V335" s="253"/>
      <c r="W335" s="253"/>
      <c r="X335" s="253"/>
      <c r="Y335" s="253"/>
      <c r="Z335" s="253"/>
    </row>
    <row r="336" spans="1:26" hidden="1" outlineLevel="1">
      <c r="A336" s="9"/>
      <c r="B336" s="9"/>
      <c r="C336" s="716"/>
      <c r="D336" s="87">
        <v>6</v>
      </c>
      <c r="E336" s="260">
        <f ca="1">OFFSET('Actual RAB roll forward'!H$67,0,D336-1)-SUM('Actual RAB roll forward'!H382:OFFSET('Actual RAB roll forward'!H382,0,Input!$Y$7-1))</f>
        <v>0</v>
      </c>
      <c r="F336" s="260" t="str">
        <f>IF(A24stdlife="N/A","n/a",IF(E336=0,0,A24stdlife+D336-Input!$Y$7))</f>
        <v>n/a</v>
      </c>
      <c r="G336" s="256"/>
      <c r="H336" s="716"/>
      <c r="I336" s="87">
        <v>6</v>
      </c>
      <c r="J336" s="260">
        <f ca="1">OFFSET('Tax value roll forward'!H$63,0,I336-1)-SUM('Tax value roll forward'!H378:OFFSET('Tax value roll forward'!H378,0,Input!$Y$7-1))</f>
        <v>0</v>
      </c>
      <c r="K336" s="260" t="str">
        <f>IF(A24taxstdlife="N/A","n/a",IF(J336=0,0,A24taxstdlife+I336-Input!$Y$7))</f>
        <v>n/a</v>
      </c>
      <c r="L336" s="111"/>
      <c r="M336" s="9"/>
      <c r="N336" s="9"/>
      <c r="O336" s="9"/>
      <c r="P336" s="9"/>
      <c r="Q336" s="9"/>
      <c r="R336" s="9"/>
      <c r="S336" s="253"/>
      <c r="T336" s="253"/>
      <c r="U336" s="253"/>
      <c r="V336" s="253"/>
      <c r="W336" s="253"/>
      <c r="X336" s="253"/>
      <c r="Y336" s="253"/>
      <c r="Z336" s="253"/>
    </row>
    <row r="337" spans="1:26" hidden="1" outlineLevel="1">
      <c r="A337" s="9"/>
      <c r="B337" s="9"/>
      <c r="C337" s="716"/>
      <c r="D337" s="87">
        <v>7</v>
      </c>
      <c r="E337" s="260">
        <f ca="1">OFFSET('Actual RAB roll forward'!H$67,0,D337-1)-SUM('Actual RAB roll forward'!H383:OFFSET('Actual RAB roll forward'!H383,0,Input!$Y$7-1))</f>
        <v>0</v>
      </c>
      <c r="F337" s="260" t="str">
        <f>IF(A24stdlife="N/A","n/a",IF(E337=0,0,A24stdlife+D337-Input!$Y$7))</f>
        <v>n/a</v>
      </c>
      <c r="G337" s="256"/>
      <c r="H337" s="716"/>
      <c r="I337" s="87">
        <v>7</v>
      </c>
      <c r="J337" s="260">
        <f ca="1">OFFSET('Tax value roll forward'!H$63,0,I337-1)-SUM('Tax value roll forward'!H379:OFFSET('Tax value roll forward'!H379,0,Input!$Y$7-1))</f>
        <v>0</v>
      </c>
      <c r="K337" s="260" t="str">
        <f>IF(A24taxstdlife="N/A","n/a",IF(J337=0,0,A24taxstdlife+I337-Input!$Y$7))</f>
        <v>n/a</v>
      </c>
      <c r="L337" s="111"/>
      <c r="M337" s="9"/>
      <c r="N337" s="9"/>
      <c r="O337" s="9"/>
      <c r="P337" s="9"/>
      <c r="Q337" s="9"/>
      <c r="R337" s="9"/>
      <c r="S337" s="253"/>
      <c r="T337" s="253"/>
      <c r="U337" s="253"/>
      <c r="V337" s="253"/>
      <c r="W337" s="253"/>
      <c r="X337" s="253"/>
      <c r="Y337" s="253"/>
      <c r="Z337" s="253"/>
    </row>
    <row r="338" spans="1:26" hidden="1" outlineLevel="1">
      <c r="A338" s="9"/>
      <c r="B338" s="9"/>
      <c r="C338" s="716"/>
      <c r="D338" s="87">
        <v>8</v>
      </c>
      <c r="E338" s="260">
        <f ca="1">OFFSET('Actual RAB roll forward'!H$67,0,D338-1)-SUM('Actual RAB roll forward'!H384:OFFSET('Actual RAB roll forward'!H384,0,Input!$Y$7-1))</f>
        <v>0</v>
      </c>
      <c r="F338" s="260" t="str">
        <f>IF(A24stdlife="N/A","n/a",IF(E338=0,0,A24stdlife+D338-Input!$Y$7))</f>
        <v>n/a</v>
      </c>
      <c r="G338" s="256"/>
      <c r="H338" s="716"/>
      <c r="I338" s="87">
        <v>8</v>
      </c>
      <c r="J338" s="260">
        <f ca="1">OFFSET('Tax value roll forward'!H$63,0,I338-1)-SUM('Tax value roll forward'!H380:OFFSET('Tax value roll forward'!H380,0,Input!$Y$7-1))</f>
        <v>0</v>
      </c>
      <c r="K338" s="260" t="str">
        <f>IF(A24taxstdlife="N/A","n/a",IF(J338=0,0,A24taxstdlife+I338-Input!$Y$7))</f>
        <v>n/a</v>
      </c>
      <c r="L338" s="111"/>
      <c r="M338" s="9"/>
      <c r="N338" s="9"/>
      <c r="O338" s="9"/>
      <c r="P338" s="9"/>
      <c r="Q338" s="9"/>
      <c r="R338" s="9"/>
      <c r="S338" s="253"/>
      <c r="T338" s="253"/>
      <c r="U338" s="253"/>
      <c r="V338" s="253"/>
      <c r="W338" s="253"/>
      <c r="X338" s="253"/>
      <c r="Y338" s="253"/>
      <c r="Z338" s="253"/>
    </row>
    <row r="339" spans="1:26" hidden="1" outlineLevel="1">
      <c r="A339" s="9"/>
      <c r="B339" s="9"/>
      <c r="C339" s="716"/>
      <c r="D339" s="87">
        <v>9</v>
      </c>
      <c r="E339" s="260">
        <f ca="1">OFFSET('Actual RAB roll forward'!H$67,0,D339-1)-SUM('Actual RAB roll forward'!H385:OFFSET('Actual RAB roll forward'!H385,0,Input!$Y$7-1))</f>
        <v>0</v>
      </c>
      <c r="F339" s="260" t="str">
        <f>IF(A24stdlife="N/A","n/a",IF(E339=0,0,A24stdlife+D339-Input!$Y$7))</f>
        <v>n/a</v>
      </c>
      <c r="G339" s="256"/>
      <c r="H339" s="716"/>
      <c r="I339" s="87">
        <v>9</v>
      </c>
      <c r="J339" s="260">
        <f ca="1">OFFSET('Tax value roll forward'!H$63,0,I339-1)-SUM('Tax value roll forward'!H381:OFFSET('Tax value roll forward'!H381,0,Input!$Y$7-1))</f>
        <v>0</v>
      </c>
      <c r="K339" s="260" t="str">
        <f>IF(A24taxstdlife="N/A","n/a",IF(J339=0,0,A24taxstdlife+I339-Input!$Y$7))</f>
        <v>n/a</v>
      </c>
      <c r="L339" s="111"/>
      <c r="M339" s="9"/>
      <c r="N339" s="9"/>
      <c r="O339" s="9"/>
      <c r="P339" s="9"/>
      <c r="Q339" s="9"/>
      <c r="R339" s="9"/>
      <c r="S339" s="253"/>
      <c r="T339" s="253"/>
      <c r="U339" s="253"/>
      <c r="V339" s="253"/>
      <c r="W339" s="253"/>
      <c r="X339" s="253"/>
      <c r="Y339" s="253"/>
      <c r="Z339" s="253"/>
    </row>
    <row r="340" spans="1:26" hidden="1" outlineLevel="1">
      <c r="A340" s="9"/>
      <c r="B340" s="9"/>
      <c r="C340" s="717"/>
      <c r="D340" s="88">
        <v>10</v>
      </c>
      <c r="E340" s="260">
        <f ca="1">OFFSET('Actual RAB roll forward'!H$67,0,D340-1)-SUM('Actual RAB roll forward'!H386:OFFSET('Actual RAB roll forward'!H386,0,Input!$Y$7-1))</f>
        <v>0</v>
      </c>
      <c r="F340" s="260" t="str">
        <f>IF(A24stdlife="N/A","n/a",IF(E340=0,0,A24stdlife+D340-Input!$Y$7))</f>
        <v>n/a</v>
      </c>
      <c r="G340" s="256"/>
      <c r="H340" s="717"/>
      <c r="I340" s="88">
        <v>10</v>
      </c>
      <c r="J340" s="260">
        <f ca="1">OFFSET('Tax value roll forward'!H$63,0,I340-1)-SUM('Tax value roll forward'!H382:OFFSET('Tax value roll forward'!H382,0,Input!$Y$7-1))</f>
        <v>0</v>
      </c>
      <c r="K340" s="260" t="str">
        <f>IF(A24taxstdlife="N/A","n/a",IF(J340=0,0,A24taxstdlife+I340-Input!$Y$7))</f>
        <v>n/a</v>
      </c>
      <c r="L340" s="111"/>
      <c r="M340" s="9"/>
      <c r="N340" s="9"/>
      <c r="O340" s="9"/>
      <c r="P340" s="9"/>
      <c r="Q340" s="9"/>
      <c r="R340" s="9"/>
      <c r="S340" s="253"/>
      <c r="T340" s="253"/>
      <c r="U340" s="253"/>
      <c r="V340" s="253"/>
      <c r="W340" s="253"/>
      <c r="X340" s="253"/>
      <c r="Y340" s="253"/>
      <c r="Z340" s="253"/>
    </row>
    <row r="341" spans="1:26" collapsed="1">
      <c r="A341" s="9"/>
      <c r="B341" s="9"/>
      <c r="C341" s="274">
        <f>Asset24</f>
        <v>0</v>
      </c>
      <c r="D341" s="9"/>
      <c r="E341" s="260">
        <f ca="1">SUM(E330:E340)</f>
        <v>0</v>
      </c>
      <c r="F341" s="260">
        <f ca="1">IF(E341=0,0,SUMPRODUCT(E330:E340,F330:F340)/E341)</f>
        <v>0</v>
      </c>
      <c r="G341" s="256"/>
      <c r="H341" s="43"/>
      <c r="I341" s="260"/>
      <c r="J341" s="260">
        <f ca="1">SUM(J330:J340)</f>
        <v>0</v>
      </c>
      <c r="K341" s="260">
        <f ca="1">IF(J341=0,0,SUMPRODUCT(J330:J340,K330:K340)/J341)</f>
        <v>0</v>
      </c>
      <c r="L341" s="111"/>
      <c r="M341" s="9"/>
      <c r="N341" s="9"/>
      <c r="O341" s="9"/>
      <c r="P341" s="9"/>
      <c r="Q341" s="9"/>
      <c r="R341" s="9"/>
      <c r="S341" s="253"/>
      <c r="T341" s="253"/>
      <c r="U341" s="253"/>
      <c r="V341" s="253"/>
      <c r="W341" s="253"/>
      <c r="X341" s="253"/>
      <c r="Y341" s="253"/>
      <c r="Z341" s="253"/>
    </row>
    <row r="342" spans="1:26" hidden="1" outlineLevel="1">
      <c r="A342" s="9"/>
      <c r="B342" s="272"/>
      <c r="C342" s="9"/>
      <c r="D342" s="9"/>
      <c r="E342" s="35"/>
      <c r="F342" s="35"/>
      <c r="G342" s="256"/>
      <c r="H342" s="260"/>
      <c r="I342" s="260"/>
      <c r="J342" s="265"/>
      <c r="K342" s="260"/>
      <c r="L342" s="111"/>
      <c r="M342" s="9"/>
      <c r="N342" s="9"/>
      <c r="O342" s="9"/>
      <c r="P342" s="9"/>
      <c r="Q342" s="9"/>
      <c r="R342" s="9"/>
      <c r="S342" s="253"/>
      <c r="T342" s="253"/>
      <c r="U342" s="253"/>
      <c r="V342" s="253"/>
      <c r="W342" s="253"/>
      <c r="X342" s="253"/>
      <c r="Y342" s="253"/>
      <c r="Z342" s="253"/>
    </row>
    <row r="343" spans="1:26" hidden="1" outlineLevel="1">
      <c r="A343" s="9"/>
      <c r="B343" s="272">
        <f>Asset25</f>
        <v>0</v>
      </c>
      <c r="C343" s="9"/>
      <c r="D343" s="9"/>
      <c r="E343" s="35"/>
      <c r="F343" s="35"/>
      <c r="G343" s="256"/>
      <c r="H343" s="260"/>
      <c r="I343" s="260"/>
      <c r="J343" s="265"/>
      <c r="K343" s="260"/>
      <c r="L343" s="111"/>
      <c r="M343" s="9"/>
      <c r="N343" s="9"/>
      <c r="O343" s="9"/>
      <c r="P343" s="9"/>
      <c r="Q343" s="9"/>
      <c r="R343" s="9"/>
      <c r="S343" s="253"/>
      <c r="T343" s="253"/>
      <c r="U343" s="253"/>
      <c r="V343" s="253"/>
      <c r="W343" s="253"/>
      <c r="X343" s="253"/>
      <c r="Y343" s="253"/>
      <c r="Z343" s="253"/>
    </row>
    <row r="344" spans="1:26" ht="12.75" hidden="1" customHeight="1" outlineLevel="1">
      <c r="A344" s="9"/>
      <c r="B344" s="9"/>
      <c r="C344" s="718" t="s">
        <v>26</v>
      </c>
      <c r="D344" s="719"/>
      <c r="E344" s="260">
        <f ca="1">A25value-SUM('Actual RAB roll forward'!H388:OFFSET('Actual RAB roll forward'!H388,0,Input!$Y$7-1))</f>
        <v>0</v>
      </c>
      <c r="F344" s="260" t="str">
        <f>IF(A25remlife="N/A","n/a",A25remlife-Input!$Y$7)</f>
        <v>n/a</v>
      </c>
      <c r="G344" s="256"/>
      <c r="H344" s="298" t="s">
        <v>66</v>
      </c>
      <c r="I344" s="299"/>
      <c r="J344" s="260">
        <f ca="1">A25taxvalue-SUM('Tax value roll forward'!H384:OFFSET('Tax value roll forward'!H384,0,Input!$Y$7-1))</f>
        <v>0</v>
      </c>
      <c r="K344" s="260" t="str">
        <f>IF(A25taxremlife="N/A","n/a",A25taxremlife-Input!$Y$7)</f>
        <v>n/a</v>
      </c>
      <c r="L344" s="111"/>
      <c r="M344" s="9"/>
      <c r="N344" s="9"/>
      <c r="O344" s="9"/>
      <c r="P344" s="9"/>
      <c r="Q344" s="9"/>
      <c r="R344" s="9"/>
      <c r="S344" s="253"/>
      <c r="T344" s="253"/>
      <c r="U344" s="253"/>
      <c r="V344" s="253"/>
      <c r="W344" s="253"/>
      <c r="X344" s="253"/>
      <c r="Y344" s="253"/>
      <c r="Z344" s="253"/>
    </row>
    <row r="345" spans="1:26" hidden="1" outlineLevel="1">
      <c r="A345" s="9"/>
      <c r="B345" s="9"/>
      <c r="C345" s="715" t="s">
        <v>82</v>
      </c>
      <c r="D345" s="87">
        <v>1</v>
      </c>
      <c r="E345" s="260">
        <f ca="1">OFFSET('Actual RAB roll forward'!H$68,0,D345-1)-SUM('Actual RAB roll forward'!H390:OFFSET('Actual RAB roll forward'!H390,0,Input!$Y$7-1))</f>
        <v>0</v>
      </c>
      <c r="F345" s="260" t="str">
        <f>IF(A25stdlife="N/A","n/a",IF(E345=0,0,A25stdlife+D345-Input!$Y$7))</f>
        <v>n/a</v>
      </c>
      <c r="G345" s="256"/>
      <c r="H345" s="715" t="s">
        <v>82</v>
      </c>
      <c r="I345" s="87">
        <v>1</v>
      </c>
      <c r="J345" s="260">
        <f ca="1">OFFSET('Tax value roll forward'!H$64,0,I345-1)-SUM('Tax value roll forward'!H386:OFFSET('Tax value roll forward'!H386,0,Input!$Y$7-1))</f>
        <v>0</v>
      </c>
      <c r="K345" s="260" t="str">
        <f>IF(A25taxstdlife="N/A","n/a",IF(J345=0,0,A25taxstdlife+I345-Input!$Y$7))</f>
        <v>n/a</v>
      </c>
      <c r="L345" s="111"/>
      <c r="M345" s="9"/>
      <c r="N345" s="9"/>
      <c r="O345" s="9"/>
      <c r="P345" s="9"/>
      <c r="Q345" s="9"/>
      <c r="R345" s="9"/>
      <c r="S345" s="253"/>
      <c r="T345" s="253"/>
      <c r="U345" s="253"/>
      <c r="V345" s="253"/>
      <c r="W345" s="253"/>
      <c r="X345" s="253"/>
      <c r="Y345" s="253"/>
      <c r="Z345" s="253"/>
    </row>
    <row r="346" spans="1:26" hidden="1" outlineLevel="1">
      <c r="A346" s="9"/>
      <c r="B346" s="9"/>
      <c r="C346" s="716"/>
      <c r="D346" s="87">
        <v>2</v>
      </c>
      <c r="E346" s="260">
        <f ca="1">OFFSET('Actual RAB roll forward'!H$68,0,D346-1)-SUM('Actual RAB roll forward'!H391:OFFSET('Actual RAB roll forward'!H391,0,Input!$Y$7-1))</f>
        <v>0</v>
      </c>
      <c r="F346" s="260" t="str">
        <f>IF(A25stdlife="N/A","n/a",IF(E346=0,0,A25stdlife+D346-Input!$Y$7))</f>
        <v>n/a</v>
      </c>
      <c r="G346" s="256"/>
      <c r="H346" s="716"/>
      <c r="I346" s="87">
        <v>2</v>
      </c>
      <c r="J346" s="260">
        <f ca="1">OFFSET('Tax value roll forward'!H$64,0,I346-1)-SUM('Tax value roll forward'!H387:OFFSET('Tax value roll forward'!H387,0,Input!$Y$7-1))</f>
        <v>0</v>
      </c>
      <c r="K346" s="260" t="str">
        <f>IF(A25taxstdlife="N/A","n/a",IF(J346=0,0,A25taxstdlife+I346-Input!$Y$7))</f>
        <v>n/a</v>
      </c>
      <c r="L346" s="111"/>
      <c r="M346" s="9"/>
      <c r="N346" s="9"/>
      <c r="O346" s="9"/>
      <c r="P346" s="9"/>
      <c r="Q346" s="9"/>
      <c r="R346" s="9"/>
      <c r="S346" s="253"/>
      <c r="T346" s="253"/>
      <c r="U346" s="253"/>
      <c r="V346" s="253"/>
      <c r="W346" s="253"/>
      <c r="X346" s="253"/>
      <c r="Y346" s="253"/>
      <c r="Z346" s="253"/>
    </row>
    <row r="347" spans="1:26" hidden="1" outlineLevel="1">
      <c r="A347" s="9"/>
      <c r="B347" s="9"/>
      <c r="C347" s="716"/>
      <c r="D347" s="87">
        <v>3</v>
      </c>
      <c r="E347" s="260">
        <f ca="1">OFFSET('Actual RAB roll forward'!H$68,0,D347-1)-SUM('Actual RAB roll forward'!H392:OFFSET('Actual RAB roll forward'!H392,0,Input!$Y$7-1))</f>
        <v>0</v>
      </c>
      <c r="F347" s="260" t="str">
        <f>IF(A25stdlife="N/A","n/a",IF(E347=0,0,A25stdlife+D347-Input!$Y$7))</f>
        <v>n/a</v>
      </c>
      <c r="G347" s="256"/>
      <c r="H347" s="716"/>
      <c r="I347" s="87">
        <v>3</v>
      </c>
      <c r="J347" s="260">
        <f ca="1">OFFSET('Tax value roll forward'!H$64,0,I347-1)-SUM('Tax value roll forward'!H388:OFFSET('Tax value roll forward'!H388,0,Input!$Y$7-1))</f>
        <v>0</v>
      </c>
      <c r="K347" s="260" t="str">
        <f>IF(A25taxstdlife="N/A","n/a",IF(J347=0,0,A25taxstdlife+I347-Input!$Y$7))</f>
        <v>n/a</v>
      </c>
      <c r="L347" s="111"/>
      <c r="M347" s="9"/>
      <c r="N347" s="9"/>
      <c r="O347" s="9"/>
      <c r="P347" s="9"/>
      <c r="Q347" s="9"/>
      <c r="R347" s="9"/>
      <c r="S347" s="253"/>
      <c r="T347" s="253"/>
      <c r="U347" s="253"/>
      <c r="V347" s="253"/>
      <c r="W347" s="253"/>
      <c r="X347" s="253"/>
      <c r="Y347" s="253"/>
      <c r="Z347" s="253"/>
    </row>
    <row r="348" spans="1:26" hidden="1" outlineLevel="1">
      <c r="A348" s="9"/>
      <c r="B348" s="9"/>
      <c r="C348" s="716"/>
      <c r="D348" s="87">
        <v>4</v>
      </c>
      <c r="E348" s="260">
        <f ca="1">OFFSET('Actual RAB roll forward'!H$68,0,D348-1)-SUM('Actual RAB roll forward'!H393:OFFSET('Actual RAB roll forward'!H393,0,Input!$Y$7-1))</f>
        <v>0</v>
      </c>
      <c r="F348" s="260" t="str">
        <f>IF(A25stdlife="N/A","n/a",IF(E348=0,0,A25stdlife+D348-Input!$Y$7))</f>
        <v>n/a</v>
      </c>
      <c r="G348" s="256"/>
      <c r="H348" s="716"/>
      <c r="I348" s="87">
        <v>4</v>
      </c>
      <c r="J348" s="260">
        <f ca="1">OFFSET('Tax value roll forward'!H$64,0,I348-1)-SUM('Tax value roll forward'!H389:OFFSET('Tax value roll forward'!H389,0,Input!$Y$7-1))</f>
        <v>0</v>
      </c>
      <c r="K348" s="260" t="str">
        <f>IF(A25taxstdlife="N/A","n/a",IF(J348=0,0,A25taxstdlife+I348-Input!$Y$7))</f>
        <v>n/a</v>
      </c>
      <c r="L348" s="111"/>
      <c r="M348" s="9"/>
      <c r="N348" s="9"/>
      <c r="O348" s="9"/>
      <c r="P348" s="9"/>
      <c r="Q348" s="9"/>
      <c r="R348" s="9"/>
      <c r="S348" s="253"/>
      <c r="T348" s="253"/>
      <c r="U348" s="253"/>
      <c r="V348" s="253"/>
      <c r="W348" s="253"/>
      <c r="X348" s="253"/>
      <c r="Y348" s="253"/>
      <c r="Z348" s="253"/>
    </row>
    <row r="349" spans="1:26" hidden="1" outlineLevel="1">
      <c r="A349" s="9"/>
      <c r="B349" s="9"/>
      <c r="C349" s="716"/>
      <c r="D349" s="87">
        <v>5</v>
      </c>
      <c r="E349" s="260">
        <f ca="1">OFFSET('Actual RAB roll forward'!H$68,0,D349-1)-SUM('Actual RAB roll forward'!H394:OFFSET('Actual RAB roll forward'!H394,0,Input!$Y$7-1))</f>
        <v>0</v>
      </c>
      <c r="F349" s="260" t="str">
        <f>IF(A25stdlife="N/A","n/a",IF(E349=0,0,A25stdlife+D349-Input!$Y$7))</f>
        <v>n/a</v>
      </c>
      <c r="G349" s="256"/>
      <c r="H349" s="716"/>
      <c r="I349" s="87">
        <v>5</v>
      </c>
      <c r="J349" s="260">
        <f ca="1">OFFSET('Tax value roll forward'!H$64,0,I349-1)-SUM('Tax value roll forward'!H390:OFFSET('Tax value roll forward'!H390,0,Input!$Y$7-1))</f>
        <v>0</v>
      </c>
      <c r="K349" s="260" t="str">
        <f>IF(A25taxstdlife="N/A","n/a",IF(J349=0,0,A25taxstdlife+I349-Input!$Y$7))</f>
        <v>n/a</v>
      </c>
      <c r="L349" s="111"/>
      <c r="M349" s="9"/>
      <c r="N349" s="9"/>
      <c r="O349" s="9"/>
      <c r="P349" s="9"/>
      <c r="Q349" s="9"/>
      <c r="R349" s="9"/>
      <c r="S349" s="253"/>
      <c r="T349" s="253"/>
      <c r="U349" s="253"/>
      <c r="V349" s="253"/>
      <c r="W349" s="253"/>
      <c r="X349" s="253"/>
      <c r="Y349" s="253"/>
      <c r="Z349" s="253"/>
    </row>
    <row r="350" spans="1:26" hidden="1" outlineLevel="1">
      <c r="A350" s="9"/>
      <c r="B350" s="9"/>
      <c r="C350" s="716"/>
      <c r="D350" s="87">
        <v>6</v>
      </c>
      <c r="E350" s="260">
        <f ca="1">OFFSET('Actual RAB roll forward'!H$68,0,D350-1)-SUM('Actual RAB roll forward'!H395:OFFSET('Actual RAB roll forward'!H395,0,Input!$Y$7-1))</f>
        <v>0</v>
      </c>
      <c r="F350" s="260" t="str">
        <f>IF(A25stdlife="N/A","n/a",IF(E350=0,0,A25stdlife+D350-Input!$Y$7))</f>
        <v>n/a</v>
      </c>
      <c r="G350" s="256"/>
      <c r="H350" s="716"/>
      <c r="I350" s="87">
        <v>6</v>
      </c>
      <c r="J350" s="260">
        <f ca="1">OFFSET('Tax value roll forward'!H$64,0,I350-1)-SUM('Tax value roll forward'!H391:OFFSET('Tax value roll forward'!H391,0,Input!$Y$7-1))</f>
        <v>0</v>
      </c>
      <c r="K350" s="260" t="str">
        <f>IF(A25taxstdlife="N/A","n/a",IF(J350=0,0,A25taxstdlife+I350-Input!$Y$7))</f>
        <v>n/a</v>
      </c>
      <c r="L350" s="111"/>
      <c r="M350" s="9"/>
      <c r="N350" s="9"/>
      <c r="O350" s="9"/>
      <c r="P350" s="9"/>
      <c r="Q350" s="9"/>
      <c r="R350" s="9"/>
      <c r="S350" s="253"/>
      <c r="T350" s="253"/>
      <c r="U350" s="253"/>
      <c r="V350" s="253"/>
      <c r="W350" s="253"/>
      <c r="X350" s="253"/>
      <c r="Y350" s="253"/>
      <c r="Z350" s="253"/>
    </row>
    <row r="351" spans="1:26" hidden="1" outlineLevel="1">
      <c r="A351" s="9"/>
      <c r="B351" s="9"/>
      <c r="C351" s="716"/>
      <c r="D351" s="87">
        <v>7</v>
      </c>
      <c r="E351" s="260">
        <f ca="1">OFFSET('Actual RAB roll forward'!H$68,0,D351-1)-SUM('Actual RAB roll forward'!H396:OFFSET('Actual RAB roll forward'!H396,0,Input!$Y$7-1))</f>
        <v>0</v>
      </c>
      <c r="F351" s="260" t="str">
        <f>IF(A25stdlife="N/A","n/a",IF(E351=0,0,A25stdlife+D351-Input!$Y$7))</f>
        <v>n/a</v>
      </c>
      <c r="G351" s="256"/>
      <c r="H351" s="716"/>
      <c r="I351" s="87">
        <v>7</v>
      </c>
      <c r="J351" s="260">
        <f ca="1">OFFSET('Tax value roll forward'!H$64,0,I351-1)-SUM('Tax value roll forward'!H392:OFFSET('Tax value roll forward'!H392,0,Input!$Y$7-1))</f>
        <v>0</v>
      </c>
      <c r="K351" s="260" t="str">
        <f>IF(A25taxstdlife="N/A","n/a",IF(J351=0,0,A25taxstdlife+I351-Input!$Y$7))</f>
        <v>n/a</v>
      </c>
      <c r="L351" s="111"/>
      <c r="M351" s="9"/>
      <c r="N351" s="9"/>
      <c r="O351" s="9"/>
      <c r="P351" s="9"/>
      <c r="Q351" s="9"/>
      <c r="R351" s="9"/>
      <c r="S351" s="253"/>
      <c r="T351" s="253"/>
      <c r="U351" s="253"/>
      <c r="V351" s="253"/>
      <c r="W351" s="253"/>
      <c r="X351" s="253"/>
      <c r="Y351" s="253"/>
      <c r="Z351" s="253"/>
    </row>
    <row r="352" spans="1:26" hidden="1" outlineLevel="1">
      <c r="A352" s="9"/>
      <c r="B352" s="9"/>
      <c r="C352" s="716"/>
      <c r="D352" s="87">
        <v>8</v>
      </c>
      <c r="E352" s="260">
        <f ca="1">OFFSET('Actual RAB roll forward'!H$68,0,D352-1)-SUM('Actual RAB roll forward'!H397:OFFSET('Actual RAB roll forward'!H397,0,Input!$Y$7-1))</f>
        <v>0</v>
      </c>
      <c r="F352" s="260" t="str">
        <f>IF(A25stdlife="N/A","n/a",IF(E352=0,0,A25stdlife+D352-Input!$Y$7))</f>
        <v>n/a</v>
      </c>
      <c r="G352" s="256"/>
      <c r="H352" s="716"/>
      <c r="I352" s="87">
        <v>8</v>
      </c>
      <c r="J352" s="260">
        <f ca="1">OFFSET('Tax value roll forward'!H$64,0,I352-1)-SUM('Tax value roll forward'!H393:OFFSET('Tax value roll forward'!H393,0,Input!$Y$7-1))</f>
        <v>0</v>
      </c>
      <c r="K352" s="260" t="str">
        <f>IF(A25taxstdlife="N/A","n/a",IF(J352=0,0,A25taxstdlife+I352-Input!$Y$7))</f>
        <v>n/a</v>
      </c>
      <c r="L352" s="111"/>
      <c r="M352" s="9"/>
      <c r="N352" s="9"/>
      <c r="O352" s="9"/>
      <c r="P352" s="9"/>
      <c r="Q352" s="9"/>
      <c r="R352" s="9"/>
      <c r="S352" s="253"/>
      <c r="T352" s="253"/>
      <c r="U352" s="253"/>
      <c r="V352" s="253"/>
      <c r="W352" s="253"/>
      <c r="X352" s="253"/>
      <c r="Y352" s="253"/>
      <c r="Z352" s="253"/>
    </row>
    <row r="353" spans="1:26" hidden="1" outlineLevel="1">
      <c r="A353" s="9"/>
      <c r="B353" s="9"/>
      <c r="C353" s="716"/>
      <c r="D353" s="87">
        <v>9</v>
      </c>
      <c r="E353" s="260">
        <f ca="1">OFFSET('Actual RAB roll forward'!H$68,0,D353-1)-SUM('Actual RAB roll forward'!H398:OFFSET('Actual RAB roll forward'!H398,0,Input!$Y$7-1))</f>
        <v>0</v>
      </c>
      <c r="F353" s="260" t="str">
        <f>IF(A25stdlife="N/A","n/a",IF(E353=0,0,A25stdlife+D353-Input!$Y$7))</f>
        <v>n/a</v>
      </c>
      <c r="G353" s="256"/>
      <c r="H353" s="716"/>
      <c r="I353" s="87">
        <v>9</v>
      </c>
      <c r="J353" s="260">
        <f ca="1">OFFSET('Tax value roll forward'!H$64,0,I353-1)-SUM('Tax value roll forward'!H394:OFFSET('Tax value roll forward'!H394,0,Input!$Y$7-1))</f>
        <v>0</v>
      </c>
      <c r="K353" s="260" t="str">
        <f>IF(A25taxstdlife="N/A","n/a",IF(J353=0,0,A25taxstdlife+I353-Input!$Y$7))</f>
        <v>n/a</v>
      </c>
      <c r="L353" s="111"/>
      <c r="M353" s="9"/>
      <c r="N353" s="9"/>
      <c r="O353" s="9"/>
      <c r="P353" s="9"/>
      <c r="Q353" s="9"/>
      <c r="R353" s="9"/>
      <c r="S353" s="253"/>
      <c r="T353" s="253"/>
      <c r="U353" s="253"/>
      <c r="V353" s="253"/>
      <c r="W353" s="253"/>
      <c r="X353" s="253"/>
      <c r="Y353" s="253"/>
      <c r="Z353" s="253"/>
    </row>
    <row r="354" spans="1:26" hidden="1" outlineLevel="1">
      <c r="A354" s="9"/>
      <c r="B354" s="9"/>
      <c r="C354" s="717"/>
      <c r="D354" s="88">
        <v>10</v>
      </c>
      <c r="E354" s="260">
        <f ca="1">OFFSET('Actual RAB roll forward'!H$68,0,D354-1)-SUM('Actual RAB roll forward'!H399:OFFSET('Actual RAB roll forward'!H399,0,Input!$Y$7-1))</f>
        <v>0</v>
      </c>
      <c r="F354" s="260" t="str">
        <f>IF(A25stdlife="N/A","n/a",IF(E354=0,0,A25stdlife+D354-Input!$Y$7))</f>
        <v>n/a</v>
      </c>
      <c r="G354" s="256"/>
      <c r="H354" s="717"/>
      <c r="I354" s="88">
        <v>10</v>
      </c>
      <c r="J354" s="260">
        <f ca="1">OFFSET('Tax value roll forward'!H$64,0,I354-1)-SUM('Tax value roll forward'!H395:OFFSET('Tax value roll forward'!H395,0,Input!$Y$7-1))</f>
        <v>0</v>
      </c>
      <c r="K354" s="260" t="str">
        <f>IF(A25taxstdlife="N/A","n/a",IF(J354=0,0,A25taxstdlife+I354-Input!$Y$7))</f>
        <v>n/a</v>
      </c>
      <c r="L354" s="111"/>
      <c r="M354" s="9"/>
      <c r="N354" s="9"/>
      <c r="O354" s="9"/>
      <c r="P354" s="9"/>
      <c r="Q354" s="9"/>
      <c r="R354" s="9"/>
      <c r="S354" s="253"/>
      <c r="T354" s="253"/>
      <c r="U354" s="253"/>
      <c r="V354" s="253"/>
      <c r="W354" s="253"/>
      <c r="X354" s="253"/>
      <c r="Y354" s="253"/>
      <c r="Z354" s="253"/>
    </row>
    <row r="355" spans="1:26" collapsed="1">
      <c r="A355" s="9"/>
      <c r="B355" s="9"/>
      <c r="C355" s="274">
        <f>Asset25</f>
        <v>0</v>
      </c>
      <c r="D355" s="9"/>
      <c r="E355" s="260">
        <f ca="1">SUM(E344:E354)</f>
        <v>0</v>
      </c>
      <c r="F355" s="260">
        <f ca="1">IF(E355=0,0,SUMPRODUCT(E344:E354,F344:F354)/E355)</f>
        <v>0</v>
      </c>
      <c r="G355" s="256"/>
      <c r="H355" s="43"/>
      <c r="I355" s="260"/>
      <c r="J355" s="260">
        <f ca="1">SUM(J344:J354)</f>
        <v>0</v>
      </c>
      <c r="K355" s="260">
        <f ca="1">IF(J355=0,0,SUMPRODUCT(J344:J354,K344:K354)/J355)</f>
        <v>0</v>
      </c>
      <c r="L355" s="111"/>
      <c r="M355" s="9"/>
      <c r="N355" s="9"/>
      <c r="O355" s="9"/>
      <c r="P355" s="9"/>
      <c r="Q355" s="9"/>
      <c r="R355" s="9"/>
      <c r="S355" s="253"/>
      <c r="T355" s="253"/>
      <c r="U355" s="253"/>
      <c r="V355" s="253"/>
      <c r="W355" s="253"/>
      <c r="X355" s="253"/>
      <c r="Y355" s="253"/>
      <c r="Z355" s="253"/>
    </row>
    <row r="356" spans="1:26" hidden="1" outlineLevel="1">
      <c r="A356" s="9"/>
      <c r="B356" s="272"/>
      <c r="C356" s="9"/>
      <c r="D356" s="9"/>
      <c r="E356" s="35"/>
      <c r="F356" s="35"/>
      <c r="G356" s="256"/>
      <c r="H356" s="260"/>
      <c r="I356" s="260"/>
      <c r="J356" s="265"/>
      <c r="K356" s="260"/>
      <c r="L356" s="111"/>
      <c r="M356" s="9"/>
      <c r="N356" s="9"/>
      <c r="O356" s="9"/>
      <c r="P356" s="9"/>
      <c r="Q356" s="9"/>
      <c r="R356" s="9"/>
      <c r="S356" s="253"/>
      <c r="T356" s="253"/>
      <c r="U356" s="253"/>
      <c r="V356" s="253"/>
      <c r="W356" s="253"/>
      <c r="X356" s="253"/>
      <c r="Y356" s="253"/>
      <c r="Z356" s="253"/>
    </row>
    <row r="357" spans="1:26" hidden="1" outlineLevel="1">
      <c r="A357" s="9"/>
      <c r="B357" s="272">
        <f>Asset26</f>
        <v>0</v>
      </c>
      <c r="C357" s="9"/>
      <c r="D357" s="9"/>
      <c r="E357" s="35"/>
      <c r="F357" s="35"/>
      <c r="G357" s="256"/>
      <c r="H357" s="260"/>
      <c r="I357" s="260"/>
      <c r="J357" s="265"/>
      <c r="K357" s="260"/>
      <c r="L357" s="111"/>
      <c r="M357" s="9"/>
      <c r="N357" s="9"/>
      <c r="O357" s="9"/>
      <c r="P357" s="9"/>
      <c r="Q357" s="9"/>
      <c r="R357" s="9"/>
      <c r="S357" s="253"/>
      <c r="T357" s="253"/>
      <c r="U357" s="253"/>
      <c r="V357" s="253"/>
      <c r="W357" s="253"/>
      <c r="X357" s="253"/>
      <c r="Y357" s="253"/>
      <c r="Z357" s="253"/>
    </row>
    <row r="358" spans="1:26" ht="12.75" hidden="1" customHeight="1" outlineLevel="1">
      <c r="A358" s="9"/>
      <c r="B358" s="9"/>
      <c r="C358" s="718" t="s">
        <v>26</v>
      </c>
      <c r="D358" s="719"/>
      <c r="E358" s="260">
        <f ca="1">A26value-SUM('Actual RAB roll forward'!H401:OFFSET('Actual RAB roll forward'!H401,0,Input!$Y$7-1))</f>
        <v>0</v>
      </c>
      <c r="F358" s="260" t="str">
        <f>IF(A26remlife="N/A","n/a",A26remlife-Input!$Y$7)</f>
        <v>n/a</v>
      </c>
      <c r="G358" s="256"/>
      <c r="H358" s="298" t="s">
        <v>66</v>
      </c>
      <c r="I358" s="299"/>
      <c r="J358" s="260">
        <f ca="1">A26taxvalue-SUM('Tax value roll forward'!H397:OFFSET('Tax value roll forward'!H397,0,Input!$Y$7-1))</f>
        <v>0</v>
      </c>
      <c r="K358" s="260" t="str">
        <f>IF(A26taxremlife="N/A","n/a",A26taxremlife-Input!$Y$7)</f>
        <v>n/a</v>
      </c>
      <c r="L358" s="111"/>
      <c r="M358" s="9"/>
      <c r="N358" s="9"/>
      <c r="O358" s="9"/>
      <c r="P358" s="9"/>
      <c r="Q358" s="9"/>
      <c r="R358" s="9"/>
      <c r="S358" s="253"/>
      <c r="T358" s="253"/>
      <c r="U358" s="253"/>
      <c r="V358" s="253"/>
      <c r="W358" s="253"/>
      <c r="X358" s="253"/>
      <c r="Y358" s="253"/>
      <c r="Z358" s="253"/>
    </row>
    <row r="359" spans="1:26" hidden="1" outlineLevel="1">
      <c r="A359" s="9"/>
      <c r="B359" s="9"/>
      <c r="C359" s="715" t="s">
        <v>82</v>
      </c>
      <c r="D359" s="87">
        <v>1</v>
      </c>
      <c r="E359" s="260">
        <f ca="1">OFFSET('Actual RAB roll forward'!H$69,0,D359-1)-SUM('Actual RAB roll forward'!H403:OFFSET('Actual RAB roll forward'!H403,0,Input!$Y$7-1))</f>
        <v>0</v>
      </c>
      <c r="F359" s="260" t="str">
        <f>IF(A26stdlife="N/A","n/a",IF(E359=0,0,A26stdlife+D359-Input!$Y$7))</f>
        <v>n/a</v>
      </c>
      <c r="G359" s="256"/>
      <c r="H359" s="715" t="s">
        <v>82</v>
      </c>
      <c r="I359" s="87">
        <v>1</v>
      </c>
      <c r="J359" s="260">
        <f ca="1">OFFSET('Tax value roll forward'!H$65,0,I359-1)-SUM('Tax value roll forward'!H399:OFFSET('Tax value roll forward'!H399,0,Input!$Y$7-1))</f>
        <v>0</v>
      </c>
      <c r="K359" s="260" t="str">
        <f>IF(A26taxstdlife="N/A","n/a",IF(J359=0,0,A26taxstdlife+I359-Input!$Y$7))</f>
        <v>n/a</v>
      </c>
      <c r="L359" s="111"/>
      <c r="M359" s="9"/>
      <c r="N359" s="9"/>
      <c r="O359" s="9"/>
      <c r="P359" s="9"/>
      <c r="Q359" s="9"/>
      <c r="R359" s="9"/>
      <c r="S359" s="253"/>
      <c r="T359" s="253"/>
      <c r="U359" s="253"/>
      <c r="V359" s="253"/>
      <c r="W359" s="253"/>
      <c r="X359" s="253"/>
      <c r="Y359" s="253"/>
      <c r="Z359" s="253"/>
    </row>
    <row r="360" spans="1:26" hidden="1" outlineLevel="1">
      <c r="A360" s="9"/>
      <c r="B360" s="9"/>
      <c r="C360" s="716"/>
      <c r="D360" s="87">
        <v>2</v>
      </c>
      <c r="E360" s="260">
        <f ca="1">OFFSET('Actual RAB roll forward'!H$69,0,D360-1)-SUM('Actual RAB roll forward'!H404:OFFSET('Actual RAB roll forward'!H404,0,Input!$Y$7-1))</f>
        <v>0</v>
      </c>
      <c r="F360" s="260" t="str">
        <f>IF(A26stdlife="N/A","n/a",IF(E360=0,0,A26stdlife+D360-Input!$Y$7))</f>
        <v>n/a</v>
      </c>
      <c r="G360" s="256"/>
      <c r="H360" s="716"/>
      <c r="I360" s="87">
        <v>2</v>
      </c>
      <c r="J360" s="260">
        <f ca="1">OFFSET('Tax value roll forward'!H$65,0,I360-1)-SUM('Tax value roll forward'!H400:OFFSET('Tax value roll forward'!H400,0,Input!$Y$7-1))</f>
        <v>0</v>
      </c>
      <c r="K360" s="260" t="str">
        <f>IF(A26taxstdlife="N/A","n/a",IF(J360=0,0,A26taxstdlife+I360-Input!$Y$7))</f>
        <v>n/a</v>
      </c>
      <c r="L360" s="111"/>
      <c r="M360" s="9"/>
      <c r="N360" s="9"/>
      <c r="O360" s="9"/>
      <c r="P360" s="9"/>
      <c r="Q360" s="9"/>
      <c r="R360" s="9"/>
      <c r="S360" s="253"/>
      <c r="T360" s="253"/>
      <c r="U360" s="253"/>
      <c r="V360" s="253"/>
      <c r="W360" s="253"/>
      <c r="X360" s="253"/>
      <c r="Y360" s="253"/>
      <c r="Z360" s="253"/>
    </row>
    <row r="361" spans="1:26" hidden="1" outlineLevel="1">
      <c r="A361" s="9"/>
      <c r="B361" s="9"/>
      <c r="C361" s="716"/>
      <c r="D361" s="87">
        <v>3</v>
      </c>
      <c r="E361" s="260">
        <f ca="1">OFFSET('Actual RAB roll forward'!H$69,0,D361-1)-SUM('Actual RAB roll forward'!H405:OFFSET('Actual RAB roll forward'!H405,0,Input!$Y$7-1))</f>
        <v>0</v>
      </c>
      <c r="F361" s="260" t="str">
        <f>IF(A26stdlife="N/A","n/a",IF(E361=0,0,A26stdlife+D361-Input!$Y$7))</f>
        <v>n/a</v>
      </c>
      <c r="G361" s="256"/>
      <c r="H361" s="716"/>
      <c r="I361" s="87">
        <v>3</v>
      </c>
      <c r="J361" s="260">
        <f ca="1">OFFSET('Tax value roll forward'!H$65,0,I361-1)-SUM('Tax value roll forward'!H401:OFFSET('Tax value roll forward'!H401,0,Input!$Y$7-1))</f>
        <v>0</v>
      </c>
      <c r="K361" s="260" t="str">
        <f>IF(A26taxstdlife="N/A","n/a",IF(J361=0,0,A26taxstdlife+I361-Input!$Y$7))</f>
        <v>n/a</v>
      </c>
      <c r="L361" s="111"/>
      <c r="M361" s="9"/>
      <c r="N361" s="9"/>
      <c r="O361" s="9"/>
      <c r="P361" s="9"/>
      <c r="Q361" s="9"/>
      <c r="R361" s="9"/>
      <c r="S361" s="253"/>
      <c r="T361" s="253"/>
      <c r="U361" s="253"/>
      <c r="V361" s="253"/>
      <c r="W361" s="253"/>
      <c r="X361" s="253"/>
      <c r="Y361" s="253"/>
      <c r="Z361" s="253"/>
    </row>
    <row r="362" spans="1:26" hidden="1" outlineLevel="1">
      <c r="A362" s="9"/>
      <c r="B362" s="9"/>
      <c r="C362" s="716"/>
      <c r="D362" s="87">
        <v>4</v>
      </c>
      <c r="E362" s="260">
        <f ca="1">OFFSET('Actual RAB roll forward'!H$69,0,D362-1)-SUM('Actual RAB roll forward'!H406:OFFSET('Actual RAB roll forward'!H406,0,Input!$Y$7-1))</f>
        <v>0</v>
      </c>
      <c r="F362" s="260" t="str">
        <f>IF(A26stdlife="N/A","n/a",IF(E362=0,0,A26stdlife+D362-Input!$Y$7))</f>
        <v>n/a</v>
      </c>
      <c r="G362" s="256"/>
      <c r="H362" s="716"/>
      <c r="I362" s="87">
        <v>4</v>
      </c>
      <c r="J362" s="260">
        <f ca="1">OFFSET('Tax value roll forward'!H$65,0,I362-1)-SUM('Tax value roll forward'!H402:OFFSET('Tax value roll forward'!H402,0,Input!$Y$7-1))</f>
        <v>0</v>
      </c>
      <c r="K362" s="260" t="str">
        <f>IF(A26taxstdlife="N/A","n/a",IF(J362=0,0,A26taxstdlife+I362-Input!$Y$7))</f>
        <v>n/a</v>
      </c>
      <c r="L362" s="111"/>
      <c r="M362" s="9"/>
      <c r="N362" s="9"/>
      <c r="O362" s="9"/>
      <c r="P362" s="9"/>
      <c r="Q362" s="9"/>
      <c r="R362" s="9"/>
      <c r="S362" s="253"/>
      <c r="T362" s="253"/>
      <c r="U362" s="253"/>
      <c r="V362" s="253"/>
      <c r="W362" s="253"/>
      <c r="X362" s="253"/>
      <c r="Y362" s="253"/>
      <c r="Z362" s="253"/>
    </row>
    <row r="363" spans="1:26" hidden="1" outlineLevel="1">
      <c r="A363" s="9"/>
      <c r="B363" s="9"/>
      <c r="C363" s="716"/>
      <c r="D363" s="87">
        <v>5</v>
      </c>
      <c r="E363" s="260">
        <f ca="1">OFFSET('Actual RAB roll forward'!H$69,0,D363-1)-SUM('Actual RAB roll forward'!H407:OFFSET('Actual RAB roll forward'!H407,0,Input!$Y$7-1))</f>
        <v>0</v>
      </c>
      <c r="F363" s="260" t="str">
        <f>IF(A26stdlife="N/A","n/a",IF(E363=0,0,A26stdlife+D363-Input!$Y$7))</f>
        <v>n/a</v>
      </c>
      <c r="G363" s="256"/>
      <c r="H363" s="716"/>
      <c r="I363" s="87">
        <v>5</v>
      </c>
      <c r="J363" s="260">
        <f ca="1">OFFSET('Tax value roll forward'!H$65,0,I363-1)-SUM('Tax value roll forward'!H403:OFFSET('Tax value roll forward'!H403,0,Input!$Y$7-1))</f>
        <v>0</v>
      </c>
      <c r="K363" s="260" t="str">
        <f>IF(A26taxstdlife="N/A","n/a",IF(J363=0,0,A26taxstdlife+I363-Input!$Y$7))</f>
        <v>n/a</v>
      </c>
      <c r="L363" s="111"/>
      <c r="M363" s="9"/>
      <c r="N363" s="9"/>
      <c r="O363" s="9"/>
      <c r="P363" s="9"/>
      <c r="Q363" s="9"/>
      <c r="R363" s="9"/>
      <c r="S363" s="253"/>
      <c r="T363" s="253"/>
      <c r="U363" s="253"/>
      <c r="V363" s="253"/>
      <c r="W363" s="253"/>
      <c r="X363" s="253"/>
      <c r="Y363" s="253"/>
      <c r="Z363" s="253"/>
    </row>
    <row r="364" spans="1:26" hidden="1" outlineLevel="1">
      <c r="A364" s="9"/>
      <c r="B364" s="9"/>
      <c r="C364" s="716"/>
      <c r="D364" s="87">
        <v>6</v>
      </c>
      <c r="E364" s="260">
        <f ca="1">OFFSET('Actual RAB roll forward'!H$69,0,D364-1)-SUM('Actual RAB roll forward'!H408:OFFSET('Actual RAB roll forward'!H408,0,Input!$Y$7-1))</f>
        <v>0</v>
      </c>
      <c r="F364" s="260" t="str">
        <f>IF(A26stdlife="N/A","n/a",IF(E364=0,0,A26stdlife+D364-Input!$Y$7))</f>
        <v>n/a</v>
      </c>
      <c r="G364" s="256"/>
      <c r="H364" s="716"/>
      <c r="I364" s="87">
        <v>6</v>
      </c>
      <c r="J364" s="260">
        <f ca="1">OFFSET('Tax value roll forward'!H$65,0,I364-1)-SUM('Tax value roll forward'!H404:OFFSET('Tax value roll forward'!H404,0,Input!$Y$7-1))</f>
        <v>0</v>
      </c>
      <c r="K364" s="260" t="str">
        <f>IF(A26taxstdlife="N/A","n/a",IF(J364=0,0,A26taxstdlife+I364-Input!$Y$7))</f>
        <v>n/a</v>
      </c>
      <c r="L364" s="111"/>
      <c r="M364" s="9"/>
      <c r="N364" s="9"/>
      <c r="O364" s="9"/>
      <c r="P364" s="9"/>
      <c r="Q364" s="9"/>
      <c r="R364" s="9"/>
      <c r="S364" s="253"/>
      <c r="T364" s="253"/>
      <c r="U364" s="253"/>
      <c r="V364" s="253"/>
      <c r="W364" s="253"/>
      <c r="X364" s="253"/>
      <c r="Y364" s="253"/>
      <c r="Z364" s="253"/>
    </row>
    <row r="365" spans="1:26" hidden="1" outlineLevel="1">
      <c r="A365" s="9"/>
      <c r="B365" s="9"/>
      <c r="C365" s="716"/>
      <c r="D365" s="87">
        <v>7</v>
      </c>
      <c r="E365" s="260">
        <f ca="1">OFFSET('Actual RAB roll forward'!H$69,0,D365-1)-SUM('Actual RAB roll forward'!H409:OFFSET('Actual RAB roll forward'!H409,0,Input!$Y$7-1))</f>
        <v>0</v>
      </c>
      <c r="F365" s="260" t="str">
        <f>IF(A26stdlife="N/A","n/a",IF(E365=0,0,A26stdlife+D365-Input!$Y$7))</f>
        <v>n/a</v>
      </c>
      <c r="G365" s="256"/>
      <c r="H365" s="716"/>
      <c r="I365" s="87">
        <v>7</v>
      </c>
      <c r="J365" s="260">
        <f ca="1">OFFSET('Tax value roll forward'!H$65,0,I365-1)-SUM('Tax value roll forward'!H405:OFFSET('Tax value roll forward'!H405,0,Input!$Y$7-1))</f>
        <v>0</v>
      </c>
      <c r="K365" s="260" t="str">
        <f>IF(A26taxstdlife="N/A","n/a",IF(J365=0,0,A26taxstdlife+I365-Input!$Y$7))</f>
        <v>n/a</v>
      </c>
      <c r="L365" s="111"/>
      <c r="M365" s="9"/>
      <c r="N365" s="9"/>
      <c r="O365" s="9"/>
      <c r="P365" s="9"/>
      <c r="Q365" s="9"/>
      <c r="R365" s="9"/>
      <c r="S365" s="253"/>
      <c r="T365" s="253"/>
      <c r="U365" s="253"/>
      <c r="V365" s="253"/>
      <c r="W365" s="253"/>
      <c r="X365" s="253"/>
      <c r="Y365" s="253"/>
      <c r="Z365" s="253"/>
    </row>
    <row r="366" spans="1:26" hidden="1" outlineLevel="1">
      <c r="A366" s="9"/>
      <c r="B366" s="9"/>
      <c r="C366" s="716"/>
      <c r="D366" s="87">
        <v>8</v>
      </c>
      <c r="E366" s="260">
        <f ca="1">OFFSET('Actual RAB roll forward'!H$69,0,D366-1)-SUM('Actual RAB roll forward'!H410:OFFSET('Actual RAB roll forward'!H410,0,Input!$Y$7-1))</f>
        <v>0</v>
      </c>
      <c r="F366" s="260" t="str">
        <f>IF(A26stdlife="N/A","n/a",IF(E366=0,0,A26stdlife+D366-Input!$Y$7))</f>
        <v>n/a</v>
      </c>
      <c r="G366" s="256"/>
      <c r="H366" s="716"/>
      <c r="I366" s="87">
        <v>8</v>
      </c>
      <c r="J366" s="260">
        <f ca="1">OFFSET('Tax value roll forward'!H$65,0,I366-1)-SUM('Tax value roll forward'!H406:OFFSET('Tax value roll forward'!H406,0,Input!$Y$7-1))</f>
        <v>0</v>
      </c>
      <c r="K366" s="260" t="str">
        <f>IF(A26taxstdlife="N/A","n/a",IF(J366=0,0,A26taxstdlife+I366-Input!$Y$7))</f>
        <v>n/a</v>
      </c>
      <c r="L366" s="111"/>
      <c r="M366" s="9"/>
      <c r="N366" s="9"/>
      <c r="O366" s="9"/>
      <c r="P366" s="9"/>
      <c r="Q366" s="9"/>
      <c r="R366" s="9"/>
      <c r="S366" s="253"/>
      <c r="T366" s="253"/>
      <c r="U366" s="253"/>
      <c r="V366" s="253"/>
      <c r="W366" s="253"/>
      <c r="X366" s="253"/>
      <c r="Y366" s="253"/>
      <c r="Z366" s="253"/>
    </row>
    <row r="367" spans="1:26" hidden="1" outlineLevel="1">
      <c r="A367" s="9"/>
      <c r="B367" s="9"/>
      <c r="C367" s="716"/>
      <c r="D367" s="87">
        <v>9</v>
      </c>
      <c r="E367" s="260">
        <f ca="1">OFFSET('Actual RAB roll forward'!H$69,0,D367-1)-SUM('Actual RAB roll forward'!H411:OFFSET('Actual RAB roll forward'!H411,0,Input!$Y$7-1))</f>
        <v>0</v>
      </c>
      <c r="F367" s="260" t="str">
        <f>IF(A26stdlife="N/A","n/a",IF(E367=0,0,A26stdlife+D367-Input!$Y$7))</f>
        <v>n/a</v>
      </c>
      <c r="G367" s="256"/>
      <c r="H367" s="716"/>
      <c r="I367" s="87">
        <v>9</v>
      </c>
      <c r="J367" s="260">
        <f ca="1">OFFSET('Tax value roll forward'!H$65,0,I367-1)-SUM('Tax value roll forward'!H407:OFFSET('Tax value roll forward'!H407,0,Input!$Y$7-1))</f>
        <v>0</v>
      </c>
      <c r="K367" s="260" t="str">
        <f>IF(A26taxstdlife="N/A","n/a",IF(J367=0,0,A26taxstdlife+I367-Input!$Y$7))</f>
        <v>n/a</v>
      </c>
      <c r="L367" s="111"/>
      <c r="M367" s="9"/>
      <c r="N367" s="9"/>
      <c r="O367" s="9"/>
      <c r="P367" s="9"/>
      <c r="Q367" s="9"/>
      <c r="R367" s="9"/>
      <c r="S367" s="253"/>
      <c r="T367" s="253"/>
      <c r="U367" s="253"/>
      <c r="V367" s="253"/>
      <c r="W367" s="253"/>
      <c r="X367" s="253"/>
      <c r="Y367" s="253"/>
      <c r="Z367" s="253"/>
    </row>
    <row r="368" spans="1:26" hidden="1" outlineLevel="1">
      <c r="A368" s="9"/>
      <c r="B368" s="9"/>
      <c r="C368" s="717"/>
      <c r="D368" s="88">
        <v>10</v>
      </c>
      <c r="E368" s="260">
        <f ca="1">OFFSET('Actual RAB roll forward'!H$69,0,D368-1)-SUM('Actual RAB roll forward'!H412:OFFSET('Actual RAB roll forward'!H412,0,Input!$Y$7-1))</f>
        <v>0</v>
      </c>
      <c r="F368" s="260" t="str">
        <f>IF(A26stdlife="N/A","n/a",IF(E368=0,0,A26stdlife+D368-Input!$Y$7))</f>
        <v>n/a</v>
      </c>
      <c r="G368" s="256"/>
      <c r="H368" s="717"/>
      <c r="I368" s="88">
        <v>10</v>
      </c>
      <c r="J368" s="260">
        <f ca="1">OFFSET('Tax value roll forward'!H$65,0,I368-1)-SUM('Tax value roll forward'!H408:OFFSET('Tax value roll forward'!H408,0,Input!$Y$7-1))</f>
        <v>0</v>
      </c>
      <c r="K368" s="260" t="str">
        <f>IF(A26taxstdlife="N/A","n/a",IF(J368=0,0,A26taxstdlife+I368-Input!$Y$7))</f>
        <v>n/a</v>
      </c>
      <c r="L368" s="111"/>
      <c r="M368" s="9"/>
      <c r="N368" s="9"/>
      <c r="O368" s="9"/>
      <c r="P368" s="9"/>
      <c r="Q368" s="9"/>
      <c r="R368" s="9"/>
      <c r="S368" s="253"/>
      <c r="T368" s="253"/>
      <c r="U368" s="253"/>
      <c r="V368" s="253"/>
      <c r="W368" s="253"/>
      <c r="X368" s="253"/>
      <c r="Y368" s="253"/>
      <c r="Z368" s="253"/>
    </row>
    <row r="369" spans="1:26" collapsed="1">
      <c r="A369" s="9"/>
      <c r="B369" s="9"/>
      <c r="C369" s="274">
        <f>Asset26</f>
        <v>0</v>
      </c>
      <c r="D369" s="9"/>
      <c r="E369" s="260">
        <f ca="1">SUM(E358:E368)</f>
        <v>0</v>
      </c>
      <c r="F369" s="260">
        <f ca="1">IF(E369=0,0,SUMPRODUCT(E358:E368,F358:F368)/E369)</f>
        <v>0</v>
      </c>
      <c r="G369" s="256"/>
      <c r="H369" s="43"/>
      <c r="I369" s="260"/>
      <c r="J369" s="260">
        <f ca="1">SUM(J358:J368)</f>
        <v>0</v>
      </c>
      <c r="K369" s="260">
        <f ca="1">IF(J369=0,0,SUMPRODUCT(J358:J368,K358:K368)/J369)</f>
        <v>0</v>
      </c>
      <c r="L369" s="111"/>
      <c r="M369" s="9"/>
      <c r="N369" s="9"/>
      <c r="O369" s="9"/>
      <c r="P369" s="9"/>
      <c r="Q369" s="9"/>
      <c r="R369" s="9"/>
      <c r="S369" s="253"/>
      <c r="T369" s="253"/>
      <c r="U369" s="253"/>
      <c r="V369" s="253"/>
      <c r="W369" s="253"/>
      <c r="X369" s="253"/>
      <c r="Y369" s="253"/>
      <c r="Z369" s="253"/>
    </row>
    <row r="370" spans="1:26" hidden="1" outlineLevel="1">
      <c r="A370" s="9"/>
      <c r="B370" s="272"/>
      <c r="C370" s="9"/>
      <c r="D370" s="9"/>
      <c r="E370" s="35"/>
      <c r="F370" s="35"/>
      <c r="G370" s="256"/>
      <c r="H370" s="260"/>
      <c r="I370" s="260"/>
      <c r="J370" s="265"/>
      <c r="K370" s="260"/>
      <c r="L370" s="111"/>
      <c r="M370" s="9"/>
      <c r="N370" s="9"/>
      <c r="O370" s="9"/>
      <c r="P370" s="9"/>
      <c r="Q370" s="9"/>
      <c r="R370" s="9"/>
      <c r="S370" s="253"/>
      <c r="T370" s="253"/>
      <c r="U370" s="253"/>
      <c r="V370" s="253"/>
      <c r="W370" s="253"/>
      <c r="X370" s="253"/>
      <c r="Y370" s="253"/>
      <c r="Z370" s="253"/>
    </row>
    <row r="371" spans="1:26" hidden="1" outlineLevel="1">
      <c r="A371" s="9"/>
      <c r="B371" s="272">
        <f>Asset27</f>
        <v>0</v>
      </c>
      <c r="C371" s="9"/>
      <c r="D371" s="9"/>
      <c r="E371" s="35"/>
      <c r="F371" s="35"/>
      <c r="G371" s="256"/>
      <c r="H371" s="260"/>
      <c r="I371" s="260"/>
      <c r="J371" s="265"/>
      <c r="K371" s="260"/>
      <c r="L371" s="111"/>
      <c r="M371" s="9"/>
      <c r="N371" s="9"/>
      <c r="O371" s="9"/>
      <c r="P371" s="9"/>
      <c r="Q371" s="9"/>
      <c r="R371" s="9"/>
      <c r="S371" s="253"/>
      <c r="T371" s="253"/>
      <c r="U371" s="253"/>
      <c r="V371" s="253"/>
      <c r="W371" s="253"/>
      <c r="X371" s="253"/>
      <c r="Y371" s="253"/>
      <c r="Z371" s="253"/>
    </row>
    <row r="372" spans="1:26" ht="12.75" hidden="1" customHeight="1" outlineLevel="1">
      <c r="A372" s="9"/>
      <c r="B372" s="9"/>
      <c r="C372" s="718" t="s">
        <v>26</v>
      </c>
      <c r="D372" s="719"/>
      <c r="E372" s="260">
        <f ca="1">A27value-SUM('Actual RAB roll forward'!H414:OFFSET('Actual RAB roll forward'!H414,0,Input!$Y$7-1))</f>
        <v>0</v>
      </c>
      <c r="F372" s="260" t="str">
        <f>IF(A27remlife="N/A","n/a",A27remlife-Input!$Y$7)</f>
        <v>n/a</v>
      </c>
      <c r="G372" s="256"/>
      <c r="H372" s="298" t="s">
        <v>66</v>
      </c>
      <c r="I372" s="299"/>
      <c r="J372" s="260">
        <f ca="1">A27taxvalue-SUM('Tax value roll forward'!H410:OFFSET('Tax value roll forward'!H410,0,Input!$Y$7-1))</f>
        <v>0</v>
      </c>
      <c r="K372" s="260" t="str">
        <f>IF(A27taxremlife="N/A","n/a",A27taxremlife-Input!$Y$7)</f>
        <v>n/a</v>
      </c>
      <c r="L372" s="111"/>
      <c r="M372" s="9"/>
      <c r="N372" s="9"/>
      <c r="O372" s="9"/>
      <c r="P372" s="9"/>
      <c r="Q372" s="9"/>
      <c r="R372" s="9"/>
      <c r="S372" s="253"/>
      <c r="T372" s="253"/>
      <c r="U372" s="253"/>
      <c r="V372" s="253"/>
      <c r="W372" s="253"/>
      <c r="X372" s="253"/>
      <c r="Y372" s="253"/>
      <c r="Z372" s="253"/>
    </row>
    <row r="373" spans="1:26" hidden="1" outlineLevel="1">
      <c r="A373" s="9"/>
      <c r="B373" s="9"/>
      <c r="C373" s="715" t="s">
        <v>82</v>
      </c>
      <c r="D373" s="87">
        <v>1</v>
      </c>
      <c r="E373" s="260">
        <f ca="1">OFFSET('Actual RAB roll forward'!H$70,0,D373-1)-SUM('Actual RAB roll forward'!H416:OFFSET('Actual RAB roll forward'!H416,0,Input!$Y$7-1))</f>
        <v>0</v>
      </c>
      <c r="F373" s="260" t="str">
        <f>IF(A27stdlife="N/A","n/a",IF(E373=0,0,A27stdlife+D373-Input!$Y$7))</f>
        <v>n/a</v>
      </c>
      <c r="G373" s="256"/>
      <c r="H373" s="715" t="s">
        <v>82</v>
      </c>
      <c r="I373" s="87">
        <v>1</v>
      </c>
      <c r="J373" s="260">
        <f ca="1">OFFSET('Tax value roll forward'!H$66,0,I373-1)-SUM('Tax value roll forward'!H412:OFFSET('Tax value roll forward'!H412,0,Input!$Y$7-1))</f>
        <v>0</v>
      </c>
      <c r="K373" s="260" t="str">
        <f>IF(A27taxstdlife="N/A","n/a",IF(J373=0,0,A27taxstdlife+I373-Input!$Y$7))</f>
        <v>n/a</v>
      </c>
      <c r="L373" s="111"/>
      <c r="M373" s="9"/>
      <c r="N373" s="9"/>
      <c r="O373" s="9"/>
      <c r="P373" s="9"/>
      <c r="Q373" s="9"/>
      <c r="R373" s="9"/>
      <c r="S373" s="253"/>
      <c r="T373" s="253"/>
      <c r="U373" s="253"/>
      <c r="V373" s="253"/>
      <c r="W373" s="253"/>
      <c r="X373" s="253"/>
      <c r="Y373" s="253"/>
      <c r="Z373" s="253"/>
    </row>
    <row r="374" spans="1:26" hidden="1" outlineLevel="1">
      <c r="A374" s="9"/>
      <c r="B374" s="9"/>
      <c r="C374" s="716"/>
      <c r="D374" s="87">
        <v>2</v>
      </c>
      <c r="E374" s="260">
        <f ca="1">OFFSET('Actual RAB roll forward'!H$70,0,D374-1)-SUM('Actual RAB roll forward'!H417:OFFSET('Actual RAB roll forward'!H417,0,Input!$Y$7-1))</f>
        <v>0</v>
      </c>
      <c r="F374" s="260" t="str">
        <f>IF(A27stdlife="N/A","n/a",IF(E374=0,0,A27stdlife+D374-Input!$Y$7))</f>
        <v>n/a</v>
      </c>
      <c r="G374" s="256"/>
      <c r="H374" s="716"/>
      <c r="I374" s="87">
        <v>2</v>
      </c>
      <c r="J374" s="260">
        <f ca="1">OFFSET('Tax value roll forward'!H$66,0,I374-1)-SUM('Tax value roll forward'!H413:OFFSET('Tax value roll forward'!H413,0,Input!$Y$7-1))</f>
        <v>0</v>
      </c>
      <c r="K374" s="260" t="str">
        <f>IF(A27taxstdlife="N/A","n/a",IF(J374=0,0,A27taxstdlife+I374-Input!$Y$7))</f>
        <v>n/a</v>
      </c>
      <c r="L374" s="111"/>
      <c r="M374" s="9"/>
      <c r="N374" s="9"/>
      <c r="O374" s="9"/>
      <c r="P374" s="9"/>
      <c r="Q374" s="9"/>
      <c r="R374" s="9"/>
      <c r="S374" s="253"/>
      <c r="T374" s="253"/>
      <c r="U374" s="253"/>
      <c r="V374" s="253"/>
      <c r="W374" s="253"/>
      <c r="X374" s="253"/>
      <c r="Y374" s="253"/>
      <c r="Z374" s="253"/>
    </row>
    <row r="375" spans="1:26" hidden="1" outlineLevel="1">
      <c r="A375" s="9"/>
      <c r="B375" s="9"/>
      <c r="C375" s="716"/>
      <c r="D375" s="87">
        <v>3</v>
      </c>
      <c r="E375" s="260">
        <f ca="1">OFFSET('Actual RAB roll forward'!H$70,0,D375-1)-SUM('Actual RAB roll forward'!H418:OFFSET('Actual RAB roll forward'!H418,0,Input!$Y$7-1))</f>
        <v>0</v>
      </c>
      <c r="F375" s="260" t="str">
        <f>IF(A27stdlife="N/A","n/a",IF(E375=0,0,A27stdlife+D375-Input!$Y$7))</f>
        <v>n/a</v>
      </c>
      <c r="G375" s="256"/>
      <c r="H375" s="716"/>
      <c r="I375" s="87">
        <v>3</v>
      </c>
      <c r="J375" s="260">
        <f ca="1">OFFSET('Tax value roll forward'!H$66,0,I375-1)-SUM('Tax value roll forward'!H414:OFFSET('Tax value roll forward'!H414,0,Input!$Y$7-1))</f>
        <v>0</v>
      </c>
      <c r="K375" s="260" t="str">
        <f>IF(A27taxstdlife="N/A","n/a",IF(J375=0,0,A27taxstdlife+I375-Input!$Y$7))</f>
        <v>n/a</v>
      </c>
      <c r="L375" s="111"/>
      <c r="M375" s="9"/>
      <c r="N375" s="9"/>
      <c r="O375" s="9"/>
      <c r="P375" s="9"/>
      <c r="Q375" s="9"/>
      <c r="R375" s="9"/>
      <c r="S375" s="253"/>
      <c r="T375" s="253"/>
      <c r="U375" s="253"/>
      <c r="V375" s="253"/>
      <c r="W375" s="253"/>
      <c r="X375" s="253"/>
      <c r="Y375" s="253"/>
      <c r="Z375" s="253"/>
    </row>
    <row r="376" spans="1:26" hidden="1" outlineLevel="1">
      <c r="A376" s="9"/>
      <c r="B376" s="9"/>
      <c r="C376" s="716"/>
      <c r="D376" s="87">
        <v>4</v>
      </c>
      <c r="E376" s="260">
        <f ca="1">OFFSET('Actual RAB roll forward'!H$70,0,D376-1)-SUM('Actual RAB roll forward'!H419:OFFSET('Actual RAB roll forward'!H419,0,Input!$Y$7-1))</f>
        <v>0</v>
      </c>
      <c r="F376" s="260" t="str">
        <f>IF(A27stdlife="N/A","n/a",IF(E376=0,0,A27stdlife+D376-Input!$Y$7))</f>
        <v>n/a</v>
      </c>
      <c r="G376" s="256"/>
      <c r="H376" s="716"/>
      <c r="I376" s="87">
        <v>4</v>
      </c>
      <c r="J376" s="260">
        <f ca="1">OFFSET('Tax value roll forward'!H$66,0,I376-1)-SUM('Tax value roll forward'!H415:OFFSET('Tax value roll forward'!H415,0,Input!$Y$7-1))</f>
        <v>0</v>
      </c>
      <c r="K376" s="260" t="str">
        <f>IF(A27taxstdlife="N/A","n/a",IF(J376=0,0,A27taxstdlife+I376-Input!$Y$7))</f>
        <v>n/a</v>
      </c>
      <c r="L376" s="111"/>
      <c r="M376" s="9"/>
      <c r="N376" s="9"/>
      <c r="O376" s="9"/>
      <c r="P376" s="9"/>
      <c r="Q376" s="9"/>
      <c r="R376" s="9"/>
      <c r="S376" s="253"/>
      <c r="T376" s="253"/>
      <c r="U376" s="253"/>
      <c r="V376" s="253"/>
      <c r="W376" s="253"/>
      <c r="X376" s="253"/>
      <c r="Y376" s="253"/>
      <c r="Z376" s="253"/>
    </row>
    <row r="377" spans="1:26" hidden="1" outlineLevel="1">
      <c r="A377" s="9"/>
      <c r="B377" s="9"/>
      <c r="C377" s="716"/>
      <c r="D377" s="87">
        <v>5</v>
      </c>
      <c r="E377" s="260">
        <f ca="1">OFFSET('Actual RAB roll forward'!H$70,0,D377-1)-SUM('Actual RAB roll forward'!H420:OFFSET('Actual RAB roll forward'!H420,0,Input!$Y$7-1))</f>
        <v>0</v>
      </c>
      <c r="F377" s="260" t="str">
        <f>IF(A27stdlife="N/A","n/a",IF(E377=0,0,A27stdlife+D377-Input!$Y$7))</f>
        <v>n/a</v>
      </c>
      <c r="G377" s="256"/>
      <c r="H377" s="716"/>
      <c r="I377" s="87">
        <v>5</v>
      </c>
      <c r="J377" s="260">
        <f ca="1">OFFSET('Tax value roll forward'!H$66,0,I377-1)-SUM('Tax value roll forward'!H416:OFFSET('Tax value roll forward'!H416,0,Input!$Y$7-1))</f>
        <v>0</v>
      </c>
      <c r="K377" s="260" t="str">
        <f>IF(A27taxstdlife="N/A","n/a",IF(J377=0,0,A27taxstdlife+I377-Input!$Y$7))</f>
        <v>n/a</v>
      </c>
      <c r="L377" s="111"/>
      <c r="M377" s="9"/>
      <c r="N377" s="9"/>
      <c r="O377" s="9"/>
      <c r="P377" s="9"/>
      <c r="Q377" s="9"/>
      <c r="R377" s="9"/>
      <c r="S377" s="253"/>
      <c r="T377" s="253"/>
      <c r="U377" s="253"/>
      <c r="V377" s="253"/>
      <c r="W377" s="253"/>
      <c r="X377" s="253"/>
      <c r="Y377" s="253"/>
      <c r="Z377" s="253"/>
    </row>
    <row r="378" spans="1:26" hidden="1" outlineLevel="1">
      <c r="A378" s="9"/>
      <c r="B378" s="9"/>
      <c r="C378" s="716"/>
      <c r="D378" s="87">
        <v>6</v>
      </c>
      <c r="E378" s="260">
        <f ca="1">OFFSET('Actual RAB roll forward'!H$70,0,D378-1)-SUM('Actual RAB roll forward'!H421:OFFSET('Actual RAB roll forward'!H421,0,Input!$Y$7-1))</f>
        <v>0</v>
      </c>
      <c r="F378" s="260" t="str">
        <f>IF(A27stdlife="N/A","n/a",IF(E378=0,0,A27stdlife+D378-Input!$Y$7))</f>
        <v>n/a</v>
      </c>
      <c r="G378" s="256"/>
      <c r="H378" s="716"/>
      <c r="I378" s="87">
        <v>6</v>
      </c>
      <c r="J378" s="260">
        <f ca="1">OFFSET('Tax value roll forward'!H$66,0,I378-1)-SUM('Tax value roll forward'!H417:OFFSET('Tax value roll forward'!H417,0,Input!$Y$7-1))</f>
        <v>0</v>
      </c>
      <c r="K378" s="260" t="str">
        <f>IF(A27taxstdlife="N/A","n/a",IF(J378=0,0,A27taxstdlife+I378-Input!$Y$7))</f>
        <v>n/a</v>
      </c>
      <c r="L378" s="111"/>
      <c r="M378" s="9"/>
      <c r="N378" s="9"/>
      <c r="O378" s="9"/>
      <c r="P378" s="9"/>
      <c r="Q378" s="9"/>
      <c r="R378" s="9"/>
      <c r="S378" s="253"/>
      <c r="T378" s="253"/>
      <c r="U378" s="253"/>
      <c r="V378" s="253"/>
      <c r="W378" s="253"/>
      <c r="X378" s="253"/>
      <c r="Y378" s="253"/>
      <c r="Z378" s="253"/>
    </row>
    <row r="379" spans="1:26" hidden="1" outlineLevel="1">
      <c r="A379" s="9"/>
      <c r="B379" s="9"/>
      <c r="C379" s="716"/>
      <c r="D379" s="87">
        <v>7</v>
      </c>
      <c r="E379" s="260">
        <f ca="1">OFFSET('Actual RAB roll forward'!H$70,0,D379-1)-SUM('Actual RAB roll forward'!H422:OFFSET('Actual RAB roll forward'!H422,0,Input!$Y$7-1))</f>
        <v>0</v>
      </c>
      <c r="F379" s="260" t="str">
        <f>IF(A27stdlife="N/A","n/a",IF(E379=0,0,A27stdlife+D379-Input!$Y$7))</f>
        <v>n/a</v>
      </c>
      <c r="G379" s="256"/>
      <c r="H379" s="716"/>
      <c r="I379" s="87">
        <v>7</v>
      </c>
      <c r="J379" s="260">
        <f ca="1">OFFSET('Tax value roll forward'!H$66,0,I379-1)-SUM('Tax value roll forward'!H418:OFFSET('Tax value roll forward'!H418,0,Input!$Y$7-1))</f>
        <v>0</v>
      </c>
      <c r="K379" s="260" t="str">
        <f>IF(A27taxstdlife="N/A","n/a",IF(J379=0,0,A27taxstdlife+I379-Input!$Y$7))</f>
        <v>n/a</v>
      </c>
      <c r="L379" s="111"/>
      <c r="M379" s="9"/>
      <c r="N379" s="9"/>
      <c r="O379" s="9"/>
      <c r="P379" s="9"/>
      <c r="Q379" s="9"/>
      <c r="R379" s="9"/>
      <c r="S379" s="253"/>
      <c r="T379" s="253"/>
      <c r="U379" s="253"/>
      <c r="V379" s="253"/>
      <c r="W379" s="253"/>
      <c r="X379" s="253"/>
      <c r="Y379" s="253"/>
      <c r="Z379" s="253"/>
    </row>
    <row r="380" spans="1:26" hidden="1" outlineLevel="1">
      <c r="A380" s="9"/>
      <c r="B380" s="9"/>
      <c r="C380" s="716"/>
      <c r="D380" s="87">
        <v>8</v>
      </c>
      <c r="E380" s="260">
        <f ca="1">OFFSET('Actual RAB roll forward'!H$70,0,D380-1)-SUM('Actual RAB roll forward'!H423:OFFSET('Actual RAB roll forward'!H423,0,Input!$Y$7-1))</f>
        <v>0</v>
      </c>
      <c r="F380" s="260" t="str">
        <f>IF(A27stdlife="N/A","n/a",IF(E380=0,0,A27stdlife+D380-Input!$Y$7))</f>
        <v>n/a</v>
      </c>
      <c r="G380" s="256"/>
      <c r="H380" s="716"/>
      <c r="I380" s="87">
        <v>8</v>
      </c>
      <c r="J380" s="260">
        <f ca="1">OFFSET('Tax value roll forward'!H$66,0,I380-1)-SUM('Tax value roll forward'!H419:OFFSET('Tax value roll forward'!H419,0,Input!$Y$7-1))</f>
        <v>0</v>
      </c>
      <c r="K380" s="260" t="str">
        <f>IF(A27taxstdlife="N/A","n/a",IF(J380=0,0,A27taxstdlife+I380-Input!$Y$7))</f>
        <v>n/a</v>
      </c>
      <c r="L380" s="111"/>
      <c r="M380" s="9"/>
      <c r="N380" s="9"/>
      <c r="O380" s="9"/>
      <c r="P380" s="9"/>
      <c r="Q380" s="9"/>
      <c r="R380" s="9"/>
      <c r="S380" s="253"/>
      <c r="T380" s="253"/>
      <c r="U380" s="253"/>
      <c r="V380" s="253"/>
      <c r="W380" s="253"/>
      <c r="X380" s="253"/>
      <c r="Y380" s="253"/>
      <c r="Z380" s="253"/>
    </row>
    <row r="381" spans="1:26" hidden="1" outlineLevel="1">
      <c r="A381" s="9"/>
      <c r="B381" s="9"/>
      <c r="C381" s="716"/>
      <c r="D381" s="87">
        <v>9</v>
      </c>
      <c r="E381" s="260">
        <f ca="1">OFFSET('Actual RAB roll forward'!H$70,0,D381-1)-SUM('Actual RAB roll forward'!H424:OFFSET('Actual RAB roll forward'!H424,0,Input!$Y$7-1))</f>
        <v>0</v>
      </c>
      <c r="F381" s="260" t="str">
        <f>IF(A27stdlife="N/A","n/a",IF(E381=0,0,A27stdlife+D381-Input!$Y$7))</f>
        <v>n/a</v>
      </c>
      <c r="G381" s="256"/>
      <c r="H381" s="716"/>
      <c r="I381" s="87">
        <v>9</v>
      </c>
      <c r="J381" s="260">
        <f ca="1">OFFSET('Tax value roll forward'!H$66,0,I381-1)-SUM('Tax value roll forward'!H420:OFFSET('Tax value roll forward'!H420,0,Input!$Y$7-1))</f>
        <v>0</v>
      </c>
      <c r="K381" s="260" t="str">
        <f>IF(A27taxstdlife="N/A","n/a",IF(J381=0,0,A27taxstdlife+I381-Input!$Y$7))</f>
        <v>n/a</v>
      </c>
      <c r="L381" s="111"/>
      <c r="M381" s="9"/>
      <c r="N381" s="9"/>
      <c r="O381" s="9"/>
      <c r="P381" s="9"/>
      <c r="Q381" s="9"/>
      <c r="R381" s="9"/>
      <c r="S381" s="253"/>
      <c r="T381" s="253"/>
      <c r="U381" s="253"/>
      <c r="V381" s="253"/>
      <c r="W381" s="253"/>
      <c r="X381" s="253"/>
      <c r="Y381" s="253"/>
      <c r="Z381" s="253"/>
    </row>
    <row r="382" spans="1:26" hidden="1" outlineLevel="1">
      <c r="A382" s="9"/>
      <c r="B382" s="9"/>
      <c r="C382" s="717"/>
      <c r="D382" s="88">
        <v>10</v>
      </c>
      <c r="E382" s="260">
        <f ca="1">OFFSET('Actual RAB roll forward'!H$70,0,D382-1)-SUM('Actual RAB roll forward'!H425:OFFSET('Actual RAB roll forward'!H425,0,Input!$Y$7-1))</f>
        <v>0</v>
      </c>
      <c r="F382" s="260" t="str">
        <f>IF(A27stdlife="N/A","n/a",IF(E382=0,0,A27stdlife+D382-Input!$Y$7))</f>
        <v>n/a</v>
      </c>
      <c r="G382" s="256"/>
      <c r="H382" s="717"/>
      <c r="I382" s="88">
        <v>10</v>
      </c>
      <c r="J382" s="260">
        <f ca="1">OFFSET('Tax value roll forward'!H$66,0,I382-1)-SUM('Tax value roll forward'!H421:OFFSET('Tax value roll forward'!H421,0,Input!$Y$7-1))</f>
        <v>0</v>
      </c>
      <c r="K382" s="260" t="str">
        <f>IF(A27taxstdlife="N/A","n/a",IF(J382=0,0,A27taxstdlife+I382-Input!$Y$7))</f>
        <v>n/a</v>
      </c>
      <c r="L382" s="111"/>
      <c r="M382" s="9"/>
      <c r="N382" s="9"/>
      <c r="O382" s="9"/>
      <c r="P382" s="9"/>
      <c r="Q382" s="9"/>
      <c r="R382" s="9"/>
      <c r="S382" s="253"/>
      <c r="T382" s="253"/>
      <c r="U382" s="253"/>
      <c r="V382" s="253"/>
      <c r="W382" s="253"/>
      <c r="X382" s="253"/>
      <c r="Y382" s="253"/>
      <c r="Z382" s="253"/>
    </row>
    <row r="383" spans="1:26" collapsed="1">
      <c r="A383" s="9"/>
      <c r="B383" s="9"/>
      <c r="C383" s="274">
        <f>Asset27</f>
        <v>0</v>
      </c>
      <c r="D383" s="9"/>
      <c r="E383" s="260">
        <f ca="1">SUM(E372:E382)</f>
        <v>0</v>
      </c>
      <c r="F383" s="260">
        <f ca="1">IF(E383=0,0,SUMPRODUCT(E372:E382,F372:F382)/E383)</f>
        <v>0</v>
      </c>
      <c r="G383" s="256"/>
      <c r="H383" s="43"/>
      <c r="I383" s="260"/>
      <c r="J383" s="260">
        <f ca="1">SUM(J372:J382)</f>
        <v>0</v>
      </c>
      <c r="K383" s="260">
        <f ca="1">IF(J383=0,0,SUMPRODUCT(J372:J382,K372:K382)/J383)</f>
        <v>0</v>
      </c>
      <c r="L383" s="111"/>
      <c r="M383" s="9"/>
      <c r="N383" s="9"/>
      <c r="O383" s="9"/>
      <c r="P383" s="9"/>
      <c r="Q383" s="9"/>
      <c r="R383" s="9"/>
      <c r="S383" s="253"/>
      <c r="T383" s="253"/>
      <c r="U383" s="253"/>
      <c r="V383" s="253"/>
      <c r="W383" s="253"/>
      <c r="X383" s="253"/>
      <c r="Y383" s="253"/>
      <c r="Z383" s="253"/>
    </row>
    <row r="384" spans="1:26" hidden="1" outlineLevel="1">
      <c r="A384" s="9"/>
      <c r="B384" s="272"/>
      <c r="C384" s="9"/>
      <c r="D384" s="9"/>
      <c r="E384" s="35"/>
      <c r="F384" s="35"/>
      <c r="G384" s="256"/>
      <c r="H384" s="260"/>
      <c r="I384" s="260"/>
      <c r="J384" s="265"/>
      <c r="K384" s="260"/>
      <c r="L384" s="111"/>
      <c r="M384" s="9"/>
      <c r="N384" s="9"/>
      <c r="O384" s="9"/>
      <c r="P384" s="9"/>
      <c r="Q384" s="9"/>
      <c r="R384" s="9"/>
      <c r="S384" s="253"/>
      <c r="T384" s="253"/>
      <c r="U384" s="253"/>
      <c r="V384" s="253"/>
      <c r="W384" s="253"/>
      <c r="X384" s="253"/>
      <c r="Y384" s="253"/>
      <c r="Z384" s="253"/>
    </row>
    <row r="385" spans="1:26" hidden="1" outlineLevel="1">
      <c r="A385" s="9"/>
      <c r="B385" s="272">
        <f>Asset28</f>
        <v>0</v>
      </c>
      <c r="C385" s="9"/>
      <c r="D385" s="9"/>
      <c r="E385" s="35"/>
      <c r="F385" s="35"/>
      <c r="G385" s="256"/>
      <c r="H385" s="260"/>
      <c r="I385" s="260"/>
      <c r="J385" s="265"/>
      <c r="K385" s="260"/>
      <c r="L385" s="111"/>
      <c r="M385" s="9"/>
      <c r="N385" s="9"/>
      <c r="O385" s="9"/>
      <c r="P385" s="9"/>
      <c r="Q385" s="9"/>
      <c r="R385" s="9"/>
      <c r="S385" s="253"/>
      <c r="T385" s="253"/>
      <c r="U385" s="253"/>
      <c r="V385" s="253"/>
      <c r="W385" s="253"/>
      <c r="X385" s="253"/>
      <c r="Y385" s="253"/>
      <c r="Z385" s="253"/>
    </row>
    <row r="386" spans="1:26" ht="12.75" hidden="1" customHeight="1" outlineLevel="1">
      <c r="A386" s="9"/>
      <c r="B386" s="9"/>
      <c r="C386" s="718" t="s">
        <v>26</v>
      </c>
      <c r="D386" s="719"/>
      <c r="E386" s="260">
        <f ca="1">A28value-SUM('Actual RAB roll forward'!H427:OFFSET('Actual RAB roll forward'!H427,0,Input!$Y$7-1))</f>
        <v>0</v>
      </c>
      <c r="F386" s="260" t="str">
        <f>IF(A28remlife="N/A","n/a",A28remlife-Input!$Y$7)</f>
        <v>n/a</v>
      </c>
      <c r="G386" s="256"/>
      <c r="H386" s="298" t="s">
        <v>66</v>
      </c>
      <c r="I386" s="299"/>
      <c r="J386" s="260">
        <f ca="1">A28taxvalue-SUM('Tax value roll forward'!H423:OFFSET('Tax value roll forward'!H423,0,Input!$Y$7-1))</f>
        <v>0</v>
      </c>
      <c r="K386" s="260" t="str">
        <f>IF(A28taxremlife="N/A","n/a",A28taxremlife-Input!$Y$7)</f>
        <v>n/a</v>
      </c>
      <c r="L386" s="111"/>
      <c r="M386" s="9"/>
      <c r="N386" s="9"/>
      <c r="O386" s="9"/>
      <c r="P386" s="9"/>
      <c r="Q386" s="9"/>
      <c r="R386" s="9"/>
      <c r="S386" s="253"/>
      <c r="T386" s="253"/>
      <c r="U386" s="253"/>
      <c r="V386" s="253"/>
      <c r="W386" s="253"/>
      <c r="X386" s="253"/>
      <c r="Y386" s="253"/>
      <c r="Z386" s="253"/>
    </row>
    <row r="387" spans="1:26" hidden="1" outlineLevel="1">
      <c r="A387" s="9"/>
      <c r="B387" s="9"/>
      <c r="C387" s="715" t="s">
        <v>82</v>
      </c>
      <c r="D387" s="87">
        <v>1</v>
      </c>
      <c r="E387" s="260">
        <f ca="1">OFFSET('Actual RAB roll forward'!H$71,0,D387-1)-SUM('Actual RAB roll forward'!H429:OFFSET('Actual RAB roll forward'!H429,0,Input!$Y$7-1))</f>
        <v>0</v>
      </c>
      <c r="F387" s="260" t="str">
        <f>IF(A28stdlife="N/A","n/a",IF(E387=0,0,A28stdlife+D387-Input!$Y$7))</f>
        <v>n/a</v>
      </c>
      <c r="G387" s="256"/>
      <c r="H387" s="715" t="s">
        <v>82</v>
      </c>
      <c r="I387" s="87">
        <v>1</v>
      </c>
      <c r="J387" s="260">
        <f ca="1">OFFSET('Tax value roll forward'!H$67,0,I387-1)-SUM('Tax value roll forward'!H425:OFFSET('Tax value roll forward'!H425,0,Input!$Y$7-1))</f>
        <v>0</v>
      </c>
      <c r="K387" s="260" t="str">
        <f>IF(A28taxstdlife="N/A","n/a",IF(J387=0,0,A28taxstdlife+I387-Input!$Y$7))</f>
        <v>n/a</v>
      </c>
      <c r="L387" s="111"/>
      <c r="M387" s="9"/>
      <c r="N387" s="9"/>
      <c r="O387" s="9"/>
      <c r="P387" s="9"/>
      <c r="Q387" s="9"/>
      <c r="R387" s="9"/>
      <c r="S387" s="253"/>
      <c r="T387" s="253"/>
      <c r="U387" s="253"/>
      <c r="V387" s="253"/>
      <c r="W387" s="253"/>
      <c r="X387" s="253"/>
      <c r="Y387" s="253"/>
      <c r="Z387" s="253"/>
    </row>
    <row r="388" spans="1:26" hidden="1" outlineLevel="1">
      <c r="A388" s="9"/>
      <c r="B388" s="9"/>
      <c r="C388" s="716"/>
      <c r="D388" s="87">
        <v>2</v>
      </c>
      <c r="E388" s="260">
        <f ca="1">OFFSET('Actual RAB roll forward'!H$71,0,D388-1)-SUM('Actual RAB roll forward'!H430:OFFSET('Actual RAB roll forward'!H430,0,Input!$Y$7-1))</f>
        <v>0</v>
      </c>
      <c r="F388" s="260" t="str">
        <f>IF(A28stdlife="N/A","n/a",IF(E388=0,0,A28stdlife+D388-Input!$Y$7))</f>
        <v>n/a</v>
      </c>
      <c r="G388" s="256"/>
      <c r="H388" s="716"/>
      <c r="I388" s="87">
        <v>2</v>
      </c>
      <c r="J388" s="260">
        <f ca="1">OFFSET('Tax value roll forward'!H$67,0,I388-1)-SUM('Tax value roll forward'!H426:OFFSET('Tax value roll forward'!H426,0,Input!$Y$7-1))</f>
        <v>0</v>
      </c>
      <c r="K388" s="260" t="str">
        <f>IF(A28taxstdlife="N/A","n/a",IF(J388=0,0,A28taxstdlife+I388-Input!$Y$7))</f>
        <v>n/a</v>
      </c>
      <c r="L388" s="111"/>
      <c r="M388" s="9"/>
      <c r="N388" s="9"/>
      <c r="O388" s="9"/>
      <c r="P388" s="9"/>
      <c r="Q388" s="9"/>
      <c r="R388" s="9"/>
      <c r="S388" s="253"/>
      <c r="T388" s="253"/>
      <c r="U388" s="253"/>
      <c r="V388" s="253"/>
      <c r="W388" s="253"/>
      <c r="X388" s="253"/>
      <c r="Y388" s="253"/>
      <c r="Z388" s="253"/>
    </row>
    <row r="389" spans="1:26" hidden="1" outlineLevel="1">
      <c r="A389" s="9"/>
      <c r="B389" s="9"/>
      <c r="C389" s="716"/>
      <c r="D389" s="87">
        <v>3</v>
      </c>
      <c r="E389" s="260">
        <f ca="1">OFFSET('Actual RAB roll forward'!H$71,0,D389-1)-SUM('Actual RAB roll forward'!H431:OFFSET('Actual RAB roll forward'!H431,0,Input!$Y$7-1))</f>
        <v>0</v>
      </c>
      <c r="F389" s="260" t="str">
        <f>IF(A28stdlife="N/A","n/a",IF(E389=0,0,A28stdlife+D389-Input!$Y$7))</f>
        <v>n/a</v>
      </c>
      <c r="G389" s="256"/>
      <c r="H389" s="716"/>
      <c r="I389" s="87">
        <v>3</v>
      </c>
      <c r="J389" s="260">
        <f ca="1">OFFSET('Tax value roll forward'!H$67,0,I389-1)-SUM('Tax value roll forward'!H427:OFFSET('Tax value roll forward'!H427,0,Input!$Y$7-1))</f>
        <v>0</v>
      </c>
      <c r="K389" s="260" t="str">
        <f>IF(A28taxstdlife="N/A","n/a",IF(J389=0,0,A28taxstdlife+I389-Input!$Y$7))</f>
        <v>n/a</v>
      </c>
      <c r="L389" s="111"/>
      <c r="M389" s="9"/>
      <c r="N389" s="9"/>
      <c r="O389" s="9"/>
      <c r="P389" s="9"/>
      <c r="Q389" s="9"/>
      <c r="R389" s="9"/>
      <c r="S389" s="253"/>
      <c r="T389" s="253"/>
      <c r="U389" s="253"/>
      <c r="V389" s="253"/>
      <c r="W389" s="253"/>
      <c r="X389" s="253"/>
      <c r="Y389" s="253"/>
      <c r="Z389" s="253"/>
    </row>
    <row r="390" spans="1:26" hidden="1" outlineLevel="1">
      <c r="A390" s="9"/>
      <c r="B390" s="9"/>
      <c r="C390" s="716"/>
      <c r="D390" s="87">
        <v>4</v>
      </c>
      <c r="E390" s="260">
        <f ca="1">OFFSET('Actual RAB roll forward'!H$71,0,D390-1)-SUM('Actual RAB roll forward'!H432:OFFSET('Actual RAB roll forward'!H432,0,Input!$Y$7-1))</f>
        <v>0</v>
      </c>
      <c r="F390" s="260" t="str">
        <f>IF(A28stdlife="N/A","n/a",IF(E390=0,0,A28stdlife+D390-Input!$Y$7))</f>
        <v>n/a</v>
      </c>
      <c r="G390" s="256"/>
      <c r="H390" s="716"/>
      <c r="I390" s="87">
        <v>4</v>
      </c>
      <c r="J390" s="260">
        <f ca="1">OFFSET('Tax value roll forward'!H$67,0,I390-1)-SUM('Tax value roll forward'!H428:OFFSET('Tax value roll forward'!H428,0,Input!$Y$7-1))</f>
        <v>0</v>
      </c>
      <c r="K390" s="260" t="str">
        <f>IF(A28taxstdlife="N/A","n/a",IF(J390=0,0,A28taxstdlife+I390-Input!$Y$7))</f>
        <v>n/a</v>
      </c>
      <c r="L390" s="111"/>
      <c r="M390" s="9"/>
      <c r="N390" s="9"/>
      <c r="O390" s="9"/>
      <c r="P390" s="9"/>
      <c r="Q390" s="9"/>
      <c r="R390" s="9"/>
      <c r="S390" s="253"/>
      <c r="T390" s="253"/>
      <c r="U390" s="253"/>
      <c r="V390" s="253"/>
      <c r="W390" s="253"/>
      <c r="X390" s="253"/>
      <c r="Y390" s="253"/>
      <c r="Z390" s="253"/>
    </row>
    <row r="391" spans="1:26" hidden="1" outlineLevel="1">
      <c r="A391" s="9"/>
      <c r="B391" s="9"/>
      <c r="C391" s="716"/>
      <c r="D391" s="87">
        <v>5</v>
      </c>
      <c r="E391" s="260">
        <f ca="1">OFFSET('Actual RAB roll forward'!H$71,0,D391-1)-SUM('Actual RAB roll forward'!H433:OFFSET('Actual RAB roll forward'!H433,0,Input!$Y$7-1))</f>
        <v>0</v>
      </c>
      <c r="F391" s="260" t="str">
        <f>IF(A28stdlife="N/A","n/a",IF(E391=0,0,A28stdlife+D391-Input!$Y$7))</f>
        <v>n/a</v>
      </c>
      <c r="G391" s="256"/>
      <c r="H391" s="716"/>
      <c r="I391" s="87">
        <v>5</v>
      </c>
      <c r="J391" s="260">
        <f ca="1">OFFSET('Tax value roll forward'!H$67,0,I391-1)-SUM('Tax value roll forward'!H429:OFFSET('Tax value roll forward'!H429,0,Input!$Y$7-1))</f>
        <v>0</v>
      </c>
      <c r="K391" s="260" t="str">
        <f>IF(A28taxstdlife="N/A","n/a",IF(J391=0,0,A28taxstdlife+I391-Input!$Y$7))</f>
        <v>n/a</v>
      </c>
      <c r="L391" s="111"/>
      <c r="M391" s="9"/>
      <c r="N391" s="9"/>
      <c r="O391" s="9"/>
      <c r="P391" s="9"/>
      <c r="Q391" s="9"/>
      <c r="R391" s="9"/>
      <c r="S391" s="253"/>
      <c r="T391" s="253"/>
      <c r="U391" s="253"/>
      <c r="V391" s="253"/>
      <c r="W391" s="253"/>
      <c r="X391" s="253"/>
      <c r="Y391" s="253"/>
      <c r="Z391" s="253"/>
    </row>
    <row r="392" spans="1:26" hidden="1" outlineLevel="1">
      <c r="A392" s="9"/>
      <c r="B392" s="9"/>
      <c r="C392" s="716"/>
      <c r="D392" s="87">
        <v>6</v>
      </c>
      <c r="E392" s="260">
        <f ca="1">OFFSET('Actual RAB roll forward'!H$71,0,D392-1)-SUM('Actual RAB roll forward'!H434:OFFSET('Actual RAB roll forward'!H434,0,Input!$Y$7-1))</f>
        <v>0</v>
      </c>
      <c r="F392" s="260" t="str">
        <f>IF(A28stdlife="N/A","n/a",IF(E392=0,0,A28stdlife+D392-Input!$Y$7))</f>
        <v>n/a</v>
      </c>
      <c r="G392" s="256"/>
      <c r="H392" s="716"/>
      <c r="I392" s="87">
        <v>6</v>
      </c>
      <c r="J392" s="260">
        <f ca="1">OFFSET('Tax value roll forward'!H$67,0,I392-1)-SUM('Tax value roll forward'!H430:OFFSET('Tax value roll forward'!H430,0,Input!$Y$7-1))</f>
        <v>0</v>
      </c>
      <c r="K392" s="260" t="str">
        <f>IF(A28taxstdlife="N/A","n/a",IF(J392=0,0,A28taxstdlife+I392-Input!$Y$7))</f>
        <v>n/a</v>
      </c>
      <c r="L392" s="111"/>
      <c r="M392" s="9"/>
      <c r="N392" s="9"/>
      <c r="O392" s="9"/>
      <c r="P392" s="9"/>
      <c r="Q392" s="9"/>
      <c r="R392" s="9"/>
      <c r="S392" s="253"/>
      <c r="T392" s="253"/>
      <c r="U392" s="253"/>
      <c r="V392" s="253"/>
      <c r="W392" s="253"/>
      <c r="X392" s="253"/>
      <c r="Y392" s="253"/>
      <c r="Z392" s="253"/>
    </row>
    <row r="393" spans="1:26" hidden="1" outlineLevel="1">
      <c r="A393" s="9"/>
      <c r="B393" s="9"/>
      <c r="C393" s="716"/>
      <c r="D393" s="87">
        <v>7</v>
      </c>
      <c r="E393" s="260">
        <f ca="1">OFFSET('Actual RAB roll forward'!H$71,0,D393-1)-SUM('Actual RAB roll forward'!H435:OFFSET('Actual RAB roll forward'!H435,0,Input!$Y$7-1))</f>
        <v>0</v>
      </c>
      <c r="F393" s="260" t="str">
        <f>IF(A28stdlife="N/A","n/a",IF(E393=0,0,A28stdlife+D393-Input!$Y$7))</f>
        <v>n/a</v>
      </c>
      <c r="G393" s="256"/>
      <c r="H393" s="716"/>
      <c r="I393" s="87">
        <v>7</v>
      </c>
      <c r="J393" s="260">
        <f ca="1">OFFSET('Tax value roll forward'!H$67,0,I393-1)-SUM('Tax value roll forward'!H431:OFFSET('Tax value roll forward'!H431,0,Input!$Y$7-1))</f>
        <v>0</v>
      </c>
      <c r="K393" s="260" t="str">
        <f>IF(A28taxstdlife="N/A","n/a",IF(J393=0,0,A28taxstdlife+I393-Input!$Y$7))</f>
        <v>n/a</v>
      </c>
      <c r="L393" s="111"/>
      <c r="M393" s="9"/>
      <c r="N393" s="9"/>
      <c r="O393" s="9"/>
      <c r="P393" s="9"/>
      <c r="Q393" s="9"/>
      <c r="R393" s="9"/>
      <c r="S393" s="253"/>
      <c r="T393" s="253"/>
      <c r="U393" s="253"/>
      <c r="V393" s="253"/>
      <c r="W393" s="253"/>
      <c r="X393" s="253"/>
      <c r="Y393" s="253"/>
      <c r="Z393" s="253"/>
    </row>
    <row r="394" spans="1:26" hidden="1" outlineLevel="1">
      <c r="A394" s="9"/>
      <c r="B394" s="9"/>
      <c r="C394" s="716"/>
      <c r="D394" s="87">
        <v>8</v>
      </c>
      <c r="E394" s="260">
        <f ca="1">OFFSET('Actual RAB roll forward'!H$71,0,D394-1)-SUM('Actual RAB roll forward'!H436:OFFSET('Actual RAB roll forward'!H436,0,Input!$Y$7-1))</f>
        <v>0</v>
      </c>
      <c r="F394" s="260" t="str">
        <f>IF(A28stdlife="N/A","n/a",IF(E394=0,0,A28stdlife+D394-Input!$Y$7))</f>
        <v>n/a</v>
      </c>
      <c r="G394" s="256"/>
      <c r="H394" s="716"/>
      <c r="I394" s="87">
        <v>8</v>
      </c>
      <c r="J394" s="260">
        <f ca="1">OFFSET('Tax value roll forward'!H$67,0,I394-1)-SUM('Tax value roll forward'!H432:OFFSET('Tax value roll forward'!H432,0,Input!$Y$7-1))</f>
        <v>0</v>
      </c>
      <c r="K394" s="260" t="str">
        <f>IF(A28taxstdlife="N/A","n/a",IF(J394=0,0,A28taxstdlife+I394-Input!$Y$7))</f>
        <v>n/a</v>
      </c>
      <c r="L394" s="111"/>
      <c r="M394" s="9"/>
      <c r="N394" s="9"/>
      <c r="O394" s="9"/>
      <c r="P394" s="9"/>
      <c r="Q394" s="9"/>
      <c r="R394" s="9"/>
      <c r="S394" s="253"/>
      <c r="T394" s="253"/>
      <c r="U394" s="253"/>
      <c r="V394" s="253"/>
      <c r="W394" s="253"/>
      <c r="X394" s="253"/>
      <c r="Y394" s="253"/>
      <c r="Z394" s="253"/>
    </row>
    <row r="395" spans="1:26" hidden="1" outlineLevel="1">
      <c r="A395" s="9"/>
      <c r="B395" s="9"/>
      <c r="C395" s="716"/>
      <c r="D395" s="87">
        <v>9</v>
      </c>
      <c r="E395" s="260">
        <f ca="1">OFFSET('Actual RAB roll forward'!H$71,0,D395-1)-SUM('Actual RAB roll forward'!H437:OFFSET('Actual RAB roll forward'!H437,0,Input!$Y$7-1))</f>
        <v>0</v>
      </c>
      <c r="F395" s="260" t="str">
        <f>IF(A28stdlife="N/A","n/a",IF(E395=0,0,A28stdlife+D395-Input!$Y$7))</f>
        <v>n/a</v>
      </c>
      <c r="G395" s="256"/>
      <c r="H395" s="716"/>
      <c r="I395" s="87">
        <v>9</v>
      </c>
      <c r="J395" s="260">
        <f ca="1">OFFSET('Tax value roll forward'!H$67,0,I395-1)-SUM('Tax value roll forward'!H433:OFFSET('Tax value roll forward'!H433,0,Input!$Y$7-1))</f>
        <v>0</v>
      </c>
      <c r="K395" s="260" t="str">
        <f>IF(A28taxstdlife="N/A","n/a",IF(J395=0,0,A28taxstdlife+I395-Input!$Y$7))</f>
        <v>n/a</v>
      </c>
      <c r="L395" s="111"/>
      <c r="M395" s="9"/>
      <c r="N395" s="9"/>
      <c r="O395" s="9"/>
      <c r="P395" s="9"/>
      <c r="Q395" s="9"/>
      <c r="R395" s="9"/>
      <c r="S395" s="253"/>
      <c r="T395" s="253"/>
      <c r="U395" s="253"/>
      <c r="V395" s="253"/>
      <c r="W395" s="253"/>
      <c r="X395" s="253"/>
      <c r="Y395" s="253"/>
      <c r="Z395" s="253"/>
    </row>
    <row r="396" spans="1:26" hidden="1" outlineLevel="1">
      <c r="A396" s="9"/>
      <c r="B396" s="9"/>
      <c r="C396" s="717"/>
      <c r="D396" s="88">
        <v>10</v>
      </c>
      <c r="E396" s="260">
        <f ca="1">OFFSET('Actual RAB roll forward'!H$71,0,D396-1)-SUM('Actual RAB roll forward'!H438:OFFSET('Actual RAB roll forward'!H438,0,Input!$Y$7-1))</f>
        <v>0</v>
      </c>
      <c r="F396" s="260" t="str">
        <f>IF(A28stdlife="N/A","n/a",IF(E396=0,0,A28stdlife+D396-Input!$Y$7))</f>
        <v>n/a</v>
      </c>
      <c r="G396" s="256"/>
      <c r="H396" s="717"/>
      <c r="I396" s="88">
        <v>10</v>
      </c>
      <c r="J396" s="260">
        <f ca="1">OFFSET('Tax value roll forward'!H$67,0,I396-1)-SUM('Tax value roll forward'!H434:OFFSET('Tax value roll forward'!H434,0,Input!$Y$7-1))</f>
        <v>0</v>
      </c>
      <c r="K396" s="260" t="str">
        <f>IF(A28taxstdlife="N/A","n/a",IF(J396=0,0,A28taxstdlife+I396-Input!$Y$7))</f>
        <v>n/a</v>
      </c>
      <c r="L396" s="111"/>
      <c r="M396" s="9"/>
      <c r="N396" s="9"/>
      <c r="O396" s="9"/>
      <c r="P396" s="9"/>
      <c r="Q396" s="9"/>
      <c r="R396" s="9"/>
      <c r="S396" s="253"/>
      <c r="T396" s="253"/>
      <c r="U396" s="253"/>
      <c r="V396" s="253"/>
      <c r="W396" s="253"/>
      <c r="X396" s="253"/>
      <c r="Y396" s="253"/>
      <c r="Z396" s="253"/>
    </row>
    <row r="397" spans="1:26" collapsed="1">
      <c r="A397" s="9"/>
      <c r="B397" s="9"/>
      <c r="C397" s="274">
        <f>Asset28</f>
        <v>0</v>
      </c>
      <c r="D397" s="9"/>
      <c r="E397" s="260">
        <f ca="1">SUM(E386:E396)</f>
        <v>0</v>
      </c>
      <c r="F397" s="260">
        <f ca="1">IF(E397=0,0,SUMPRODUCT(E386:E396,F386:F396)/E397)</f>
        <v>0</v>
      </c>
      <c r="G397" s="256"/>
      <c r="H397" s="43"/>
      <c r="I397" s="260"/>
      <c r="J397" s="260">
        <f ca="1">SUM(J386:J396)</f>
        <v>0</v>
      </c>
      <c r="K397" s="260">
        <f ca="1">IF(J397=0,0,SUMPRODUCT(J386:J396,K386:K396)/J397)</f>
        <v>0</v>
      </c>
      <c r="L397" s="111"/>
      <c r="M397" s="9"/>
      <c r="N397" s="9"/>
      <c r="O397" s="9"/>
      <c r="P397" s="9"/>
      <c r="Q397" s="9"/>
      <c r="R397" s="9"/>
      <c r="S397" s="253"/>
      <c r="T397" s="253"/>
      <c r="U397" s="253"/>
      <c r="V397" s="253"/>
      <c r="W397" s="253"/>
      <c r="X397" s="253"/>
      <c r="Y397" s="253"/>
      <c r="Z397" s="253"/>
    </row>
    <row r="398" spans="1:26" hidden="1" outlineLevel="1">
      <c r="A398" s="9"/>
      <c r="B398" s="272"/>
      <c r="C398" s="9"/>
      <c r="D398" s="9"/>
      <c r="E398" s="35"/>
      <c r="F398" s="35"/>
      <c r="G398" s="256"/>
      <c r="H398" s="260"/>
      <c r="I398" s="260"/>
      <c r="J398" s="265"/>
      <c r="K398" s="260"/>
      <c r="L398" s="111"/>
      <c r="M398" s="9"/>
      <c r="N398" s="9"/>
      <c r="O398" s="9"/>
      <c r="P398" s="9"/>
      <c r="Q398" s="9"/>
      <c r="R398" s="9"/>
      <c r="S398" s="253"/>
      <c r="T398" s="253"/>
      <c r="U398" s="253"/>
      <c r="V398" s="253"/>
      <c r="W398" s="253"/>
      <c r="X398" s="253"/>
      <c r="Y398" s="253"/>
      <c r="Z398" s="253"/>
    </row>
    <row r="399" spans="1:26" hidden="1" outlineLevel="1">
      <c r="A399" s="9"/>
      <c r="B399" s="272">
        <f>Asset29</f>
        <v>0</v>
      </c>
      <c r="C399" s="9"/>
      <c r="D399" s="9"/>
      <c r="E399" s="35"/>
      <c r="F399" s="35"/>
      <c r="G399" s="256"/>
      <c r="H399" s="260"/>
      <c r="I399" s="260"/>
      <c r="J399" s="265"/>
      <c r="K399" s="260"/>
      <c r="L399" s="111"/>
      <c r="M399" s="9"/>
      <c r="N399" s="9"/>
      <c r="O399" s="9"/>
      <c r="P399" s="9"/>
      <c r="Q399" s="9"/>
      <c r="R399" s="9"/>
      <c r="S399" s="253"/>
      <c r="T399" s="253"/>
      <c r="U399" s="253"/>
      <c r="V399" s="253"/>
      <c r="W399" s="253"/>
      <c r="X399" s="253"/>
      <c r="Y399" s="253"/>
      <c r="Z399" s="253"/>
    </row>
    <row r="400" spans="1:26" ht="12.75" hidden="1" customHeight="1" outlineLevel="1">
      <c r="A400" s="9"/>
      <c r="B400" s="9"/>
      <c r="C400" s="718" t="s">
        <v>26</v>
      </c>
      <c r="D400" s="719"/>
      <c r="E400" s="260">
        <f ca="1">A29value-SUM('Actual RAB roll forward'!H440:OFFSET('Actual RAB roll forward'!H440,0,Input!$Y$7-1))</f>
        <v>0</v>
      </c>
      <c r="F400" s="260" t="str">
        <f>IF(A29remlife="N/A","n/a",A29remlife-Input!$Y$7)</f>
        <v>n/a</v>
      </c>
      <c r="G400" s="256"/>
      <c r="H400" s="298" t="s">
        <v>66</v>
      </c>
      <c r="I400" s="299"/>
      <c r="J400" s="260">
        <f ca="1">A29taxvalue-SUM('Tax value roll forward'!H436:OFFSET('Tax value roll forward'!H436,0,Input!$Y$7-1))</f>
        <v>0</v>
      </c>
      <c r="K400" s="260" t="str">
        <f>IF(A29taxremlife="N/A","n/a",A29taxremlife-Input!$Y$7)</f>
        <v>n/a</v>
      </c>
      <c r="L400" s="111"/>
      <c r="M400" s="9"/>
      <c r="N400" s="9"/>
      <c r="O400" s="9"/>
      <c r="P400" s="9"/>
      <c r="Q400" s="9"/>
      <c r="R400" s="9"/>
      <c r="S400" s="253"/>
      <c r="T400" s="253"/>
      <c r="U400" s="253"/>
      <c r="V400" s="253"/>
      <c r="W400" s="253"/>
      <c r="X400" s="253"/>
      <c r="Y400" s="253"/>
      <c r="Z400" s="253"/>
    </row>
    <row r="401" spans="1:26" hidden="1" outlineLevel="1">
      <c r="A401" s="9"/>
      <c r="B401" s="9"/>
      <c r="C401" s="715" t="s">
        <v>82</v>
      </c>
      <c r="D401" s="87">
        <v>1</v>
      </c>
      <c r="E401" s="260">
        <f ca="1">OFFSET('Actual RAB roll forward'!H$72,0,D401-1)-SUM('Actual RAB roll forward'!H442:OFFSET('Actual RAB roll forward'!H442,0,Input!$Y$7-1))</f>
        <v>0</v>
      </c>
      <c r="F401" s="260" t="str">
        <f>IF(A29stdlife="N/A","n/a",IF(E401=0,0,A29stdlife+D401-Input!$Y$7))</f>
        <v>n/a</v>
      </c>
      <c r="G401" s="256"/>
      <c r="H401" s="715" t="s">
        <v>82</v>
      </c>
      <c r="I401" s="87">
        <v>1</v>
      </c>
      <c r="J401" s="260">
        <f ca="1">OFFSET('Tax value roll forward'!H$68,0,I401-1)-SUM('Tax value roll forward'!H438:OFFSET('Tax value roll forward'!H438,0,Input!$Y$7-1))</f>
        <v>0</v>
      </c>
      <c r="K401" s="260" t="str">
        <f>IF(A29taxstdlife="N/A","n/a",IF(J401=0,0,A29taxstdlife+I401-Input!$Y$7))</f>
        <v>n/a</v>
      </c>
      <c r="L401" s="111"/>
      <c r="M401" s="9"/>
      <c r="N401" s="9"/>
      <c r="O401" s="9"/>
      <c r="P401" s="9"/>
      <c r="Q401" s="9"/>
      <c r="R401" s="9"/>
      <c r="S401" s="253"/>
      <c r="T401" s="253"/>
      <c r="U401" s="253"/>
      <c r="V401" s="253"/>
      <c r="W401" s="253"/>
      <c r="X401" s="253"/>
      <c r="Y401" s="253"/>
      <c r="Z401" s="253"/>
    </row>
    <row r="402" spans="1:26" hidden="1" outlineLevel="1">
      <c r="A402" s="9"/>
      <c r="B402" s="9"/>
      <c r="C402" s="716"/>
      <c r="D402" s="87">
        <v>2</v>
      </c>
      <c r="E402" s="260">
        <f ca="1">OFFSET('Actual RAB roll forward'!H$72,0,D402-1)-SUM('Actual RAB roll forward'!H443:OFFSET('Actual RAB roll forward'!H443,0,Input!$Y$7-1))</f>
        <v>0</v>
      </c>
      <c r="F402" s="260" t="str">
        <f>IF(A29stdlife="N/A","n/a",IF(E402=0,0,A29stdlife+D402-Input!$Y$7))</f>
        <v>n/a</v>
      </c>
      <c r="G402" s="256"/>
      <c r="H402" s="716"/>
      <c r="I402" s="87">
        <v>2</v>
      </c>
      <c r="J402" s="260">
        <f ca="1">OFFSET('Tax value roll forward'!H$68,0,I402-1)-SUM('Tax value roll forward'!H439:OFFSET('Tax value roll forward'!H439,0,Input!$Y$7-1))</f>
        <v>0</v>
      </c>
      <c r="K402" s="260" t="str">
        <f>IF(A29taxstdlife="N/A","n/a",IF(J402=0,0,A29taxstdlife+I402-Input!$Y$7))</f>
        <v>n/a</v>
      </c>
      <c r="L402" s="111"/>
      <c r="M402" s="9"/>
      <c r="N402" s="9"/>
      <c r="O402" s="9"/>
      <c r="P402" s="9"/>
      <c r="Q402" s="9"/>
      <c r="R402" s="9"/>
      <c r="S402" s="253"/>
      <c r="T402" s="253"/>
      <c r="U402" s="253"/>
      <c r="V402" s="253"/>
      <c r="W402" s="253"/>
      <c r="X402" s="253"/>
      <c r="Y402" s="253"/>
      <c r="Z402" s="253"/>
    </row>
    <row r="403" spans="1:26" hidden="1" outlineLevel="1">
      <c r="A403" s="9"/>
      <c r="B403" s="9"/>
      <c r="C403" s="716"/>
      <c r="D403" s="87">
        <v>3</v>
      </c>
      <c r="E403" s="260">
        <f ca="1">OFFSET('Actual RAB roll forward'!H$72,0,D403-1)-SUM('Actual RAB roll forward'!H444:OFFSET('Actual RAB roll forward'!H444,0,Input!$Y$7-1))</f>
        <v>0</v>
      </c>
      <c r="F403" s="260" t="str">
        <f>IF(A29stdlife="N/A","n/a",IF(E403=0,0,A29stdlife+D403-Input!$Y$7))</f>
        <v>n/a</v>
      </c>
      <c r="G403" s="256"/>
      <c r="H403" s="716"/>
      <c r="I403" s="87">
        <v>3</v>
      </c>
      <c r="J403" s="260">
        <f ca="1">OFFSET('Tax value roll forward'!H$68,0,I403-1)-SUM('Tax value roll forward'!H440:OFFSET('Tax value roll forward'!H440,0,Input!$Y$7-1))</f>
        <v>0</v>
      </c>
      <c r="K403" s="260" t="str">
        <f>IF(A29taxstdlife="N/A","n/a",IF(J403=0,0,A29taxstdlife+I403-Input!$Y$7))</f>
        <v>n/a</v>
      </c>
      <c r="L403" s="111"/>
      <c r="M403" s="9"/>
      <c r="N403" s="9"/>
      <c r="O403" s="9"/>
      <c r="P403" s="9"/>
      <c r="Q403" s="9"/>
      <c r="R403" s="9"/>
      <c r="S403" s="253"/>
      <c r="T403" s="253"/>
      <c r="U403" s="253"/>
      <c r="V403" s="253"/>
      <c r="W403" s="253"/>
      <c r="X403" s="253"/>
      <c r="Y403" s="253"/>
      <c r="Z403" s="253"/>
    </row>
    <row r="404" spans="1:26" hidden="1" outlineLevel="1">
      <c r="A404" s="9"/>
      <c r="B404" s="9"/>
      <c r="C404" s="716"/>
      <c r="D404" s="87">
        <v>4</v>
      </c>
      <c r="E404" s="260">
        <f ca="1">OFFSET('Actual RAB roll forward'!H$72,0,D404-1)-SUM('Actual RAB roll forward'!H445:OFFSET('Actual RAB roll forward'!H445,0,Input!$Y$7-1))</f>
        <v>0</v>
      </c>
      <c r="F404" s="260" t="str">
        <f>IF(A29stdlife="N/A","n/a",IF(E404=0,0,A29stdlife+D404-Input!$Y$7))</f>
        <v>n/a</v>
      </c>
      <c r="G404" s="256"/>
      <c r="H404" s="716"/>
      <c r="I404" s="87">
        <v>4</v>
      </c>
      <c r="J404" s="260">
        <f ca="1">OFFSET('Tax value roll forward'!H$68,0,I404-1)-SUM('Tax value roll forward'!H441:OFFSET('Tax value roll forward'!H441,0,Input!$Y$7-1))</f>
        <v>0</v>
      </c>
      <c r="K404" s="260" t="str">
        <f>IF(A29taxstdlife="N/A","n/a",IF(J404=0,0,A29taxstdlife+I404-Input!$Y$7))</f>
        <v>n/a</v>
      </c>
      <c r="L404" s="111"/>
      <c r="M404" s="9"/>
      <c r="N404" s="9"/>
      <c r="O404" s="9"/>
      <c r="P404" s="9"/>
      <c r="Q404" s="9"/>
      <c r="R404" s="9"/>
      <c r="S404" s="253"/>
      <c r="T404" s="253"/>
      <c r="U404" s="253"/>
      <c r="V404" s="253"/>
      <c r="W404" s="253"/>
      <c r="X404" s="253"/>
      <c r="Y404" s="253"/>
      <c r="Z404" s="253"/>
    </row>
    <row r="405" spans="1:26" hidden="1" outlineLevel="1">
      <c r="A405" s="9"/>
      <c r="B405" s="9"/>
      <c r="C405" s="716"/>
      <c r="D405" s="87">
        <v>5</v>
      </c>
      <c r="E405" s="260">
        <f ca="1">OFFSET('Actual RAB roll forward'!H$72,0,D405-1)-SUM('Actual RAB roll forward'!H446:OFFSET('Actual RAB roll forward'!H446,0,Input!$Y$7-1))</f>
        <v>0</v>
      </c>
      <c r="F405" s="260" t="str">
        <f>IF(A29stdlife="N/A","n/a",IF(E405=0,0,A29stdlife+D405-Input!$Y$7))</f>
        <v>n/a</v>
      </c>
      <c r="G405" s="256"/>
      <c r="H405" s="716"/>
      <c r="I405" s="87">
        <v>5</v>
      </c>
      <c r="J405" s="260">
        <f ca="1">OFFSET('Tax value roll forward'!H$68,0,I405-1)-SUM('Tax value roll forward'!H442:OFFSET('Tax value roll forward'!H442,0,Input!$Y$7-1))</f>
        <v>0</v>
      </c>
      <c r="K405" s="260" t="str">
        <f>IF(A29taxstdlife="N/A","n/a",IF(J405=0,0,A29taxstdlife+I405-Input!$Y$7))</f>
        <v>n/a</v>
      </c>
      <c r="L405" s="111"/>
      <c r="M405" s="9"/>
      <c r="N405" s="9"/>
      <c r="O405" s="9"/>
      <c r="P405" s="9"/>
      <c r="Q405" s="9"/>
      <c r="R405" s="9"/>
      <c r="S405" s="253"/>
      <c r="T405" s="253"/>
      <c r="U405" s="253"/>
      <c r="V405" s="253"/>
      <c r="W405" s="253"/>
      <c r="X405" s="253"/>
      <c r="Y405" s="253"/>
      <c r="Z405" s="253"/>
    </row>
    <row r="406" spans="1:26" hidden="1" outlineLevel="1">
      <c r="A406" s="9"/>
      <c r="B406" s="9"/>
      <c r="C406" s="716"/>
      <c r="D406" s="87">
        <v>6</v>
      </c>
      <c r="E406" s="260">
        <f ca="1">OFFSET('Actual RAB roll forward'!H$72,0,D406-1)-SUM('Actual RAB roll forward'!H447:OFFSET('Actual RAB roll forward'!H447,0,Input!$Y$7-1))</f>
        <v>0</v>
      </c>
      <c r="F406" s="260" t="str">
        <f>IF(A29stdlife="N/A","n/a",IF(E406=0,0,A29stdlife+D406-Input!$Y$7))</f>
        <v>n/a</v>
      </c>
      <c r="G406" s="256"/>
      <c r="H406" s="716"/>
      <c r="I406" s="87">
        <v>6</v>
      </c>
      <c r="J406" s="260">
        <f ca="1">OFFSET('Tax value roll forward'!H$68,0,I406-1)-SUM('Tax value roll forward'!H443:OFFSET('Tax value roll forward'!H443,0,Input!$Y$7-1))</f>
        <v>0</v>
      </c>
      <c r="K406" s="260" t="str">
        <f>IF(A29taxstdlife="N/A","n/a",IF(J406=0,0,A29taxstdlife+I406-Input!$Y$7))</f>
        <v>n/a</v>
      </c>
      <c r="L406" s="111"/>
      <c r="M406" s="9"/>
      <c r="N406" s="9"/>
      <c r="O406" s="9"/>
      <c r="P406" s="9"/>
      <c r="Q406" s="9"/>
      <c r="R406" s="9"/>
      <c r="S406" s="253"/>
      <c r="T406" s="253"/>
      <c r="U406" s="253"/>
      <c r="V406" s="253"/>
      <c r="W406" s="253"/>
      <c r="X406" s="253"/>
      <c r="Y406" s="253"/>
      <c r="Z406" s="253"/>
    </row>
    <row r="407" spans="1:26" hidden="1" outlineLevel="1">
      <c r="A407" s="9"/>
      <c r="B407" s="9"/>
      <c r="C407" s="716"/>
      <c r="D407" s="87">
        <v>7</v>
      </c>
      <c r="E407" s="260">
        <f ca="1">OFFSET('Actual RAB roll forward'!H$72,0,D407-1)-SUM('Actual RAB roll forward'!H448:OFFSET('Actual RAB roll forward'!H448,0,Input!$Y$7-1))</f>
        <v>0</v>
      </c>
      <c r="F407" s="260" t="str">
        <f>IF(A29stdlife="N/A","n/a",IF(E407=0,0,A29stdlife+D407-Input!$Y$7))</f>
        <v>n/a</v>
      </c>
      <c r="G407" s="256"/>
      <c r="H407" s="716"/>
      <c r="I407" s="87">
        <v>7</v>
      </c>
      <c r="J407" s="260">
        <f ca="1">OFFSET('Tax value roll forward'!H$68,0,I407-1)-SUM('Tax value roll forward'!H444:OFFSET('Tax value roll forward'!H444,0,Input!$Y$7-1))</f>
        <v>0</v>
      </c>
      <c r="K407" s="260" t="str">
        <f>IF(A29taxstdlife="N/A","n/a",IF(J407=0,0,A29taxstdlife+I407-Input!$Y$7))</f>
        <v>n/a</v>
      </c>
      <c r="L407" s="111"/>
      <c r="M407" s="9"/>
      <c r="N407" s="9"/>
      <c r="O407" s="9"/>
      <c r="P407" s="9"/>
      <c r="Q407" s="9"/>
      <c r="R407" s="9"/>
      <c r="S407" s="253"/>
      <c r="T407" s="253"/>
      <c r="U407" s="253"/>
      <c r="V407" s="253"/>
      <c r="W407" s="253"/>
      <c r="X407" s="253"/>
      <c r="Y407" s="253"/>
      <c r="Z407" s="253"/>
    </row>
    <row r="408" spans="1:26" hidden="1" outlineLevel="1">
      <c r="A408" s="9"/>
      <c r="B408" s="9"/>
      <c r="C408" s="716"/>
      <c r="D408" s="87">
        <v>8</v>
      </c>
      <c r="E408" s="260">
        <f ca="1">OFFSET('Actual RAB roll forward'!H$72,0,D408-1)-SUM('Actual RAB roll forward'!H449:OFFSET('Actual RAB roll forward'!H449,0,Input!$Y$7-1))</f>
        <v>0</v>
      </c>
      <c r="F408" s="260" t="str">
        <f>IF(A29stdlife="N/A","n/a",IF(E408=0,0,A29stdlife+D408-Input!$Y$7))</f>
        <v>n/a</v>
      </c>
      <c r="G408" s="256"/>
      <c r="H408" s="716"/>
      <c r="I408" s="87">
        <v>8</v>
      </c>
      <c r="J408" s="260">
        <f ca="1">OFFSET('Tax value roll forward'!H$68,0,I408-1)-SUM('Tax value roll forward'!H445:OFFSET('Tax value roll forward'!H445,0,Input!$Y$7-1))</f>
        <v>0</v>
      </c>
      <c r="K408" s="260" t="str">
        <f>IF(A29taxstdlife="N/A","n/a",IF(J408=0,0,A29taxstdlife+I408-Input!$Y$7))</f>
        <v>n/a</v>
      </c>
      <c r="L408" s="111"/>
      <c r="M408" s="9"/>
      <c r="N408" s="9"/>
      <c r="O408" s="9"/>
      <c r="P408" s="9"/>
      <c r="Q408" s="9"/>
      <c r="R408" s="9"/>
      <c r="S408" s="253"/>
      <c r="T408" s="253"/>
      <c r="U408" s="253"/>
      <c r="V408" s="253"/>
      <c r="W408" s="253"/>
      <c r="X408" s="253"/>
      <c r="Y408" s="253"/>
      <c r="Z408" s="253"/>
    </row>
    <row r="409" spans="1:26" hidden="1" outlineLevel="1">
      <c r="A409" s="9"/>
      <c r="B409" s="9"/>
      <c r="C409" s="716"/>
      <c r="D409" s="87">
        <v>9</v>
      </c>
      <c r="E409" s="260">
        <f ca="1">OFFSET('Actual RAB roll forward'!H$72,0,D409-1)-SUM('Actual RAB roll forward'!H450:OFFSET('Actual RAB roll forward'!H450,0,Input!$Y$7-1))</f>
        <v>0</v>
      </c>
      <c r="F409" s="260" t="str">
        <f>IF(A29stdlife="N/A","n/a",IF(E409=0,0,A29stdlife+D409-Input!$Y$7))</f>
        <v>n/a</v>
      </c>
      <c r="G409" s="256"/>
      <c r="H409" s="716"/>
      <c r="I409" s="87">
        <v>9</v>
      </c>
      <c r="J409" s="260">
        <f ca="1">OFFSET('Tax value roll forward'!H$68,0,I409-1)-SUM('Tax value roll forward'!H446:OFFSET('Tax value roll forward'!H446,0,Input!$Y$7-1))</f>
        <v>0</v>
      </c>
      <c r="K409" s="260" t="str">
        <f>IF(A29taxstdlife="N/A","n/a",IF(J409=0,0,A29taxstdlife+I409-Input!$Y$7))</f>
        <v>n/a</v>
      </c>
      <c r="L409" s="111"/>
      <c r="M409" s="9"/>
      <c r="N409" s="9"/>
      <c r="O409" s="9"/>
      <c r="P409" s="9"/>
      <c r="Q409" s="9"/>
      <c r="R409" s="9"/>
      <c r="S409" s="253"/>
      <c r="T409" s="253"/>
      <c r="U409" s="253"/>
      <c r="V409" s="253"/>
      <c r="W409" s="253"/>
      <c r="X409" s="253"/>
      <c r="Y409" s="253"/>
      <c r="Z409" s="253"/>
    </row>
    <row r="410" spans="1:26" hidden="1" outlineLevel="1">
      <c r="A410" s="9"/>
      <c r="B410" s="9"/>
      <c r="C410" s="717"/>
      <c r="D410" s="88">
        <v>10</v>
      </c>
      <c r="E410" s="260">
        <f ca="1">OFFSET('Actual RAB roll forward'!H$72,0,D410-1)-SUM('Actual RAB roll forward'!H451:OFFSET('Actual RAB roll forward'!H451,0,Input!$Y$7-1))</f>
        <v>0</v>
      </c>
      <c r="F410" s="260" t="str">
        <f>IF(A29stdlife="N/A","n/a",IF(E410=0,0,A29stdlife+D410-Input!$Y$7))</f>
        <v>n/a</v>
      </c>
      <c r="G410" s="256"/>
      <c r="H410" s="717"/>
      <c r="I410" s="88">
        <v>10</v>
      </c>
      <c r="J410" s="260">
        <f ca="1">OFFSET('Tax value roll forward'!H$68,0,I410-1)-SUM('Tax value roll forward'!H447:OFFSET('Tax value roll forward'!H447,0,Input!$Y$7-1))</f>
        <v>0</v>
      </c>
      <c r="K410" s="260" t="str">
        <f>IF(A29taxstdlife="N/A","n/a",IF(J410=0,0,A29taxstdlife+I410-Input!$Y$7))</f>
        <v>n/a</v>
      </c>
      <c r="L410" s="111"/>
      <c r="M410" s="9"/>
      <c r="N410" s="9"/>
      <c r="O410" s="9"/>
      <c r="P410" s="9"/>
      <c r="Q410" s="9"/>
      <c r="R410" s="9"/>
      <c r="S410" s="253"/>
      <c r="T410" s="253"/>
      <c r="U410" s="253"/>
      <c r="V410" s="253"/>
      <c r="W410" s="253"/>
      <c r="X410" s="253"/>
      <c r="Y410" s="253"/>
      <c r="Z410" s="253"/>
    </row>
    <row r="411" spans="1:26" collapsed="1">
      <c r="A411" s="9"/>
      <c r="B411" s="9"/>
      <c r="C411" s="274">
        <f>Asset29</f>
        <v>0</v>
      </c>
      <c r="D411" s="9"/>
      <c r="E411" s="260">
        <f ca="1">SUM(E400:E410)</f>
        <v>0</v>
      </c>
      <c r="F411" s="260">
        <f ca="1">IF(E411=0,0,SUMPRODUCT(E400:E410,F400:F410)/E411)</f>
        <v>0</v>
      </c>
      <c r="G411" s="256"/>
      <c r="H411" s="43"/>
      <c r="I411" s="260"/>
      <c r="J411" s="260">
        <f ca="1">SUM(J400:J410)</f>
        <v>0</v>
      </c>
      <c r="K411" s="260">
        <f ca="1">IF(J411=0,0,SUMPRODUCT(J400:J410,K400:K410)/J411)</f>
        <v>0</v>
      </c>
      <c r="L411" s="111"/>
      <c r="M411" s="9"/>
      <c r="N411" s="9"/>
      <c r="O411" s="9"/>
      <c r="P411" s="9"/>
      <c r="Q411" s="9"/>
      <c r="R411" s="9"/>
      <c r="S411" s="253"/>
      <c r="T411" s="253"/>
      <c r="U411" s="253"/>
      <c r="V411" s="253"/>
      <c r="W411" s="253"/>
      <c r="X411" s="253"/>
      <c r="Y411" s="253"/>
      <c r="Z411" s="253"/>
    </row>
    <row r="412" spans="1:26" hidden="1" outlineLevel="1">
      <c r="A412" s="9"/>
      <c r="B412" s="272"/>
      <c r="C412" s="9"/>
      <c r="D412" s="9"/>
      <c r="E412" s="35"/>
      <c r="F412" s="35"/>
      <c r="G412" s="256"/>
      <c r="H412" s="260"/>
      <c r="I412" s="260"/>
      <c r="J412" s="265"/>
      <c r="K412" s="260"/>
      <c r="L412" s="111"/>
      <c r="M412" s="9"/>
      <c r="N412" s="9"/>
      <c r="O412" s="9"/>
      <c r="P412" s="9"/>
      <c r="Q412" s="9"/>
      <c r="R412" s="9"/>
      <c r="S412" s="253"/>
      <c r="T412" s="253"/>
      <c r="U412" s="253"/>
      <c r="V412" s="253"/>
      <c r="W412" s="253"/>
      <c r="X412" s="253"/>
      <c r="Y412" s="253"/>
      <c r="Z412" s="253"/>
    </row>
    <row r="413" spans="1:26" hidden="1" outlineLevel="1">
      <c r="A413" s="9"/>
      <c r="B413" s="272">
        <f>Asset30</f>
        <v>0</v>
      </c>
      <c r="C413" s="9"/>
      <c r="D413" s="9"/>
      <c r="E413" s="35"/>
      <c r="F413" s="35"/>
      <c r="G413" s="256"/>
      <c r="H413" s="260"/>
      <c r="I413" s="260"/>
      <c r="J413" s="265"/>
      <c r="K413" s="260"/>
      <c r="L413" s="111"/>
      <c r="M413" s="9"/>
      <c r="N413" s="9"/>
      <c r="O413" s="9"/>
      <c r="P413" s="9"/>
      <c r="Q413" s="9"/>
      <c r="R413" s="9"/>
      <c r="S413" s="253"/>
      <c r="T413" s="253"/>
      <c r="U413" s="253"/>
      <c r="V413" s="253"/>
      <c r="W413" s="253"/>
      <c r="X413" s="253"/>
      <c r="Y413" s="253"/>
      <c r="Z413" s="253"/>
    </row>
    <row r="414" spans="1:26" ht="12.75" hidden="1" customHeight="1" outlineLevel="1">
      <c r="A414" s="9"/>
      <c r="B414" s="9"/>
      <c r="C414" s="718" t="s">
        <v>26</v>
      </c>
      <c r="D414" s="719"/>
      <c r="E414" s="260">
        <f ca="1">A30value-SUM('Actual RAB roll forward'!H453:OFFSET('Actual RAB roll forward'!H453,0,Input!$Y$7-1))</f>
        <v>0</v>
      </c>
      <c r="F414" s="260" t="str">
        <f>IF(A30remlife="N/A","n/a",A30remlife-Input!$Y$7)</f>
        <v>n/a</v>
      </c>
      <c r="G414" s="256"/>
      <c r="H414" s="298" t="s">
        <v>66</v>
      </c>
      <c r="I414" s="299"/>
      <c r="J414" s="260">
        <f ca="1">A30taxvalue-SUM('Tax value roll forward'!H449:OFFSET('Tax value roll forward'!H449,0,Input!$Y$7-1))</f>
        <v>0</v>
      </c>
      <c r="K414" s="260" t="str">
        <f>IF(A30taxremlife="N/A","n/a",A30taxremlife-Input!$Y$7)</f>
        <v>n/a</v>
      </c>
      <c r="L414" s="111"/>
      <c r="M414" s="9"/>
      <c r="N414" s="9"/>
      <c r="O414" s="9"/>
      <c r="P414" s="9"/>
      <c r="Q414" s="9"/>
      <c r="R414" s="9"/>
      <c r="S414" s="253"/>
      <c r="T414" s="253"/>
      <c r="U414" s="253"/>
      <c r="V414" s="253"/>
      <c r="W414" s="253"/>
      <c r="X414" s="253"/>
      <c r="Y414" s="253"/>
      <c r="Z414" s="253"/>
    </row>
    <row r="415" spans="1:26" hidden="1" outlineLevel="1">
      <c r="A415" s="9"/>
      <c r="B415" s="9"/>
      <c r="C415" s="715" t="s">
        <v>82</v>
      </c>
      <c r="D415" s="87">
        <v>1</v>
      </c>
      <c r="E415" s="260">
        <f ca="1">OFFSET('Actual RAB roll forward'!H$73,0,D415-1)-SUM('Actual RAB roll forward'!H455:OFFSET('Actual RAB roll forward'!H455,0,Input!$Y$7-1))</f>
        <v>0</v>
      </c>
      <c r="F415" s="260" t="str">
        <f>IF(A30stdlife="N/A","n/a",IF(E415=0,0,A30stdlife+D415-Input!$Y$7))</f>
        <v>n/a</v>
      </c>
      <c r="G415" s="256"/>
      <c r="H415" s="715" t="s">
        <v>82</v>
      </c>
      <c r="I415" s="87">
        <v>1</v>
      </c>
      <c r="J415" s="260">
        <f ca="1">OFFSET('Tax value roll forward'!H$69,0,I415-1)-SUM('Tax value roll forward'!H451:OFFSET('Tax value roll forward'!H451,0,Input!$Y$7-1))</f>
        <v>0</v>
      </c>
      <c r="K415" s="260" t="str">
        <f>IF(A30taxstdlife="N/A","n/a",IF(J415=0,0,A30taxstdlife+I415-Input!$Y$7))</f>
        <v>n/a</v>
      </c>
      <c r="L415" s="111"/>
      <c r="M415" s="9"/>
      <c r="N415" s="9"/>
      <c r="O415" s="9"/>
      <c r="P415" s="9"/>
      <c r="Q415" s="9"/>
      <c r="R415" s="9"/>
      <c r="S415" s="253"/>
      <c r="T415" s="253"/>
      <c r="U415" s="253"/>
      <c r="V415" s="253"/>
      <c r="W415" s="253"/>
      <c r="X415" s="253"/>
      <c r="Y415" s="253"/>
      <c r="Z415" s="253"/>
    </row>
    <row r="416" spans="1:26" hidden="1" outlineLevel="1">
      <c r="A416" s="9"/>
      <c r="B416" s="9"/>
      <c r="C416" s="716"/>
      <c r="D416" s="87">
        <v>2</v>
      </c>
      <c r="E416" s="260">
        <f ca="1">OFFSET('Actual RAB roll forward'!H$73,0,D416-1)-SUM('Actual RAB roll forward'!H456:OFFSET('Actual RAB roll forward'!H456,0,Input!$Y$7-1))</f>
        <v>0</v>
      </c>
      <c r="F416" s="260" t="str">
        <f>IF(A30stdlife="N/A","n/a",IF(E416=0,0,A30stdlife+D416-Input!$Y$7))</f>
        <v>n/a</v>
      </c>
      <c r="G416" s="256"/>
      <c r="H416" s="716"/>
      <c r="I416" s="87">
        <v>2</v>
      </c>
      <c r="J416" s="260">
        <f ca="1">OFFSET('Tax value roll forward'!H$69,0,I416-1)-SUM('Tax value roll forward'!H452:OFFSET('Tax value roll forward'!H452,0,Input!$Y$7-1))</f>
        <v>0</v>
      </c>
      <c r="K416" s="260" t="str">
        <f>IF(A30taxstdlife="N/A","n/a",IF(J416=0,0,A30taxstdlife+I416-Input!$Y$7))</f>
        <v>n/a</v>
      </c>
      <c r="L416" s="111"/>
      <c r="M416" s="9"/>
      <c r="N416" s="9"/>
      <c r="O416" s="9"/>
      <c r="P416" s="9"/>
      <c r="Q416" s="9"/>
      <c r="R416" s="9"/>
      <c r="S416" s="253"/>
      <c r="T416" s="253"/>
      <c r="U416" s="253"/>
      <c r="V416" s="253"/>
      <c r="W416" s="253"/>
      <c r="X416" s="253"/>
      <c r="Y416" s="253"/>
      <c r="Z416" s="253"/>
    </row>
    <row r="417" spans="1:26" hidden="1" outlineLevel="1">
      <c r="A417" s="9"/>
      <c r="B417" s="9"/>
      <c r="C417" s="716"/>
      <c r="D417" s="87">
        <v>3</v>
      </c>
      <c r="E417" s="260">
        <f ca="1">OFFSET('Actual RAB roll forward'!H$73,0,D417-1)-SUM('Actual RAB roll forward'!H457:OFFSET('Actual RAB roll forward'!H457,0,Input!$Y$7-1))</f>
        <v>0</v>
      </c>
      <c r="F417" s="260" t="str">
        <f>IF(A30stdlife="N/A","n/a",IF(E417=0,0,A30stdlife+D417-Input!$Y$7))</f>
        <v>n/a</v>
      </c>
      <c r="G417" s="256"/>
      <c r="H417" s="716"/>
      <c r="I417" s="87">
        <v>3</v>
      </c>
      <c r="J417" s="260">
        <f ca="1">OFFSET('Tax value roll forward'!H$69,0,I417-1)-SUM('Tax value roll forward'!H453:OFFSET('Tax value roll forward'!H453,0,Input!$Y$7-1))</f>
        <v>0</v>
      </c>
      <c r="K417" s="260" t="str">
        <f>IF(A30taxstdlife="N/A","n/a",IF(J417=0,0,A30taxstdlife+I417-Input!$Y$7))</f>
        <v>n/a</v>
      </c>
      <c r="L417" s="111"/>
      <c r="M417" s="9"/>
      <c r="N417" s="9"/>
      <c r="O417" s="9"/>
      <c r="P417" s="9"/>
      <c r="Q417" s="9"/>
      <c r="R417" s="9"/>
      <c r="S417" s="253"/>
      <c r="T417" s="253"/>
      <c r="U417" s="253"/>
      <c r="V417" s="253"/>
      <c r="W417" s="253"/>
      <c r="X417" s="253"/>
      <c r="Y417" s="253"/>
      <c r="Z417" s="253"/>
    </row>
    <row r="418" spans="1:26" hidden="1" outlineLevel="1">
      <c r="A418" s="9"/>
      <c r="B418" s="9"/>
      <c r="C418" s="716"/>
      <c r="D418" s="87">
        <v>4</v>
      </c>
      <c r="E418" s="260">
        <f ca="1">OFFSET('Actual RAB roll forward'!H$73,0,D418-1)-SUM('Actual RAB roll forward'!H458:OFFSET('Actual RAB roll forward'!H458,0,Input!$Y$7-1))</f>
        <v>0</v>
      </c>
      <c r="F418" s="260" t="str">
        <f>IF(A30stdlife="N/A","n/a",IF(E418=0,0,A30stdlife+D418-Input!$Y$7))</f>
        <v>n/a</v>
      </c>
      <c r="G418" s="256"/>
      <c r="H418" s="716"/>
      <c r="I418" s="87">
        <v>4</v>
      </c>
      <c r="J418" s="260">
        <f ca="1">OFFSET('Tax value roll forward'!H$69,0,I418-1)-SUM('Tax value roll forward'!H454:OFFSET('Tax value roll forward'!H454,0,Input!$Y$7-1))</f>
        <v>0</v>
      </c>
      <c r="K418" s="260" t="str">
        <f>IF(A30taxstdlife="N/A","n/a",IF(J418=0,0,A30taxstdlife+I418-Input!$Y$7))</f>
        <v>n/a</v>
      </c>
      <c r="L418" s="111"/>
      <c r="M418" s="9"/>
      <c r="N418" s="9"/>
      <c r="O418" s="9"/>
      <c r="P418" s="9"/>
      <c r="Q418" s="9"/>
      <c r="R418" s="9"/>
      <c r="S418" s="253"/>
      <c r="T418" s="253"/>
      <c r="U418" s="253"/>
      <c r="V418" s="253"/>
      <c r="W418" s="253"/>
      <c r="X418" s="253"/>
      <c r="Y418" s="253"/>
      <c r="Z418" s="253"/>
    </row>
    <row r="419" spans="1:26" hidden="1" outlineLevel="1">
      <c r="A419" s="9"/>
      <c r="B419" s="9"/>
      <c r="C419" s="716"/>
      <c r="D419" s="87">
        <v>5</v>
      </c>
      <c r="E419" s="260">
        <f ca="1">OFFSET('Actual RAB roll forward'!H$73,0,D419-1)-SUM('Actual RAB roll forward'!H459:OFFSET('Actual RAB roll forward'!H459,0,Input!$Y$7-1))</f>
        <v>0</v>
      </c>
      <c r="F419" s="260" t="str">
        <f>IF(A30stdlife="N/A","n/a",IF(E419=0,0,A30stdlife+D419-Input!$Y$7))</f>
        <v>n/a</v>
      </c>
      <c r="G419" s="256"/>
      <c r="H419" s="716"/>
      <c r="I419" s="87">
        <v>5</v>
      </c>
      <c r="J419" s="260">
        <f ca="1">OFFSET('Tax value roll forward'!H$69,0,I419-1)-SUM('Tax value roll forward'!H455:OFFSET('Tax value roll forward'!H455,0,Input!$Y$7-1))</f>
        <v>0</v>
      </c>
      <c r="K419" s="260" t="str">
        <f>IF(A30taxstdlife="N/A","n/a",IF(J419=0,0,A30taxstdlife+I419-Input!$Y$7))</f>
        <v>n/a</v>
      </c>
      <c r="L419" s="111"/>
      <c r="M419" s="9"/>
      <c r="N419" s="9"/>
      <c r="O419" s="9"/>
      <c r="P419" s="9"/>
      <c r="Q419" s="9"/>
      <c r="R419" s="9"/>
      <c r="S419" s="253"/>
      <c r="T419" s="253"/>
      <c r="U419" s="253"/>
      <c r="V419" s="253"/>
      <c r="W419" s="253"/>
      <c r="X419" s="253"/>
      <c r="Y419" s="253"/>
      <c r="Z419" s="253"/>
    </row>
    <row r="420" spans="1:26" hidden="1" outlineLevel="1">
      <c r="A420" s="9"/>
      <c r="B420" s="9"/>
      <c r="C420" s="716"/>
      <c r="D420" s="87">
        <v>6</v>
      </c>
      <c r="E420" s="260">
        <f ca="1">OFFSET('Actual RAB roll forward'!H$73,0,D420-1)-SUM('Actual RAB roll forward'!H460:OFFSET('Actual RAB roll forward'!H460,0,Input!$Y$7-1))</f>
        <v>0</v>
      </c>
      <c r="F420" s="260" t="str">
        <f>IF(A30stdlife="N/A","n/a",IF(E420=0,0,A30stdlife+D420-Input!$Y$7))</f>
        <v>n/a</v>
      </c>
      <c r="G420" s="256"/>
      <c r="H420" s="716"/>
      <c r="I420" s="87">
        <v>6</v>
      </c>
      <c r="J420" s="260">
        <f ca="1">OFFSET('Tax value roll forward'!H$69,0,I420-1)-SUM('Tax value roll forward'!H456:OFFSET('Tax value roll forward'!H456,0,Input!$Y$7-1))</f>
        <v>0</v>
      </c>
      <c r="K420" s="260" t="str">
        <f>IF(A30taxstdlife="N/A","n/a",IF(J420=0,0,A30taxstdlife+I420-Input!$Y$7))</f>
        <v>n/a</v>
      </c>
      <c r="L420" s="111"/>
      <c r="M420" s="9"/>
      <c r="N420" s="9"/>
      <c r="O420" s="9"/>
      <c r="P420" s="9"/>
      <c r="Q420" s="9"/>
      <c r="R420" s="9"/>
      <c r="S420" s="253"/>
      <c r="T420" s="253"/>
      <c r="U420" s="253"/>
      <c r="V420" s="253"/>
      <c r="W420" s="253"/>
      <c r="X420" s="253"/>
      <c r="Y420" s="253"/>
      <c r="Z420" s="253"/>
    </row>
    <row r="421" spans="1:26" hidden="1" outlineLevel="1">
      <c r="A421" s="9"/>
      <c r="B421" s="9"/>
      <c r="C421" s="716"/>
      <c r="D421" s="87">
        <v>7</v>
      </c>
      <c r="E421" s="260">
        <f ca="1">OFFSET('Actual RAB roll forward'!H$73,0,D421-1)-SUM('Actual RAB roll forward'!H461:OFFSET('Actual RAB roll forward'!H461,0,Input!$Y$7-1))</f>
        <v>0</v>
      </c>
      <c r="F421" s="260" t="str">
        <f>IF(A30stdlife="N/A","n/a",IF(E421=0,0,A30stdlife+D421-Input!$Y$7))</f>
        <v>n/a</v>
      </c>
      <c r="G421" s="256"/>
      <c r="H421" s="716"/>
      <c r="I421" s="87">
        <v>7</v>
      </c>
      <c r="J421" s="260">
        <f ca="1">OFFSET('Tax value roll forward'!H$69,0,I421-1)-SUM('Tax value roll forward'!H457:OFFSET('Tax value roll forward'!H457,0,Input!$Y$7-1))</f>
        <v>0</v>
      </c>
      <c r="K421" s="260" t="str">
        <f>IF(A30taxstdlife="N/A","n/a",IF(J421=0,0,A30taxstdlife+I421-Input!$Y$7))</f>
        <v>n/a</v>
      </c>
      <c r="L421" s="111"/>
      <c r="M421" s="9"/>
      <c r="N421" s="9"/>
      <c r="O421" s="9"/>
      <c r="P421" s="9"/>
      <c r="Q421" s="9"/>
      <c r="R421" s="9"/>
      <c r="S421" s="253"/>
      <c r="T421" s="253"/>
      <c r="U421" s="253"/>
      <c r="V421" s="253"/>
      <c r="W421" s="253"/>
      <c r="X421" s="253"/>
      <c r="Y421" s="253"/>
      <c r="Z421" s="253"/>
    </row>
    <row r="422" spans="1:26" hidden="1" outlineLevel="1">
      <c r="A422" s="9"/>
      <c r="B422" s="9"/>
      <c r="C422" s="716"/>
      <c r="D422" s="87">
        <v>8</v>
      </c>
      <c r="E422" s="260">
        <f ca="1">OFFSET('Actual RAB roll forward'!H$73,0,D422-1)-SUM('Actual RAB roll forward'!H462:OFFSET('Actual RAB roll forward'!H462,0,Input!$Y$7-1))</f>
        <v>0</v>
      </c>
      <c r="F422" s="260" t="str">
        <f>IF(A30stdlife="N/A","n/a",IF(E422=0,0,A30stdlife+D422-Input!$Y$7))</f>
        <v>n/a</v>
      </c>
      <c r="G422" s="256"/>
      <c r="H422" s="716"/>
      <c r="I422" s="87">
        <v>8</v>
      </c>
      <c r="J422" s="260">
        <f ca="1">OFFSET('Tax value roll forward'!H$69,0,I422-1)-SUM('Tax value roll forward'!H458:OFFSET('Tax value roll forward'!H458,0,Input!$Y$7-1))</f>
        <v>0</v>
      </c>
      <c r="K422" s="260" t="str">
        <f>IF(A30taxstdlife="N/A","n/a",IF(J422=0,0,A30taxstdlife+I422-Input!$Y$7))</f>
        <v>n/a</v>
      </c>
      <c r="L422" s="111"/>
      <c r="M422" s="9"/>
      <c r="N422" s="9"/>
      <c r="O422" s="9"/>
      <c r="P422" s="9"/>
      <c r="Q422" s="9"/>
      <c r="R422" s="9"/>
      <c r="S422" s="253"/>
      <c r="T422" s="253"/>
      <c r="U422" s="253"/>
      <c r="V422" s="253"/>
      <c r="W422" s="253"/>
      <c r="X422" s="253"/>
      <c r="Y422" s="253"/>
      <c r="Z422" s="253"/>
    </row>
    <row r="423" spans="1:26" hidden="1" outlineLevel="1">
      <c r="A423" s="9"/>
      <c r="B423" s="9"/>
      <c r="C423" s="716"/>
      <c r="D423" s="87">
        <v>9</v>
      </c>
      <c r="E423" s="260">
        <f ca="1">OFFSET('Actual RAB roll forward'!H$73,0,D423-1)-SUM('Actual RAB roll forward'!H463:OFFSET('Actual RAB roll forward'!H463,0,Input!$Y$7-1))</f>
        <v>0</v>
      </c>
      <c r="F423" s="260" t="str">
        <f>IF(A30stdlife="N/A","n/a",IF(E423=0,0,A30stdlife+D423-Input!$Y$7))</f>
        <v>n/a</v>
      </c>
      <c r="G423" s="256"/>
      <c r="H423" s="716"/>
      <c r="I423" s="87">
        <v>9</v>
      </c>
      <c r="J423" s="260">
        <f ca="1">OFFSET('Tax value roll forward'!H$69,0,I423-1)-SUM('Tax value roll forward'!H459:OFFSET('Tax value roll forward'!H459,0,Input!$Y$7-1))</f>
        <v>0</v>
      </c>
      <c r="K423" s="260" t="str">
        <f>IF(A30taxstdlife="N/A","n/a",IF(J423=0,0,A30taxstdlife+I423-Input!$Y$7))</f>
        <v>n/a</v>
      </c>
      <c r="L423" s="111"/>
      <c r="M423" s="9"/>
      <c r="N423" s="9"/>
      <c r="O423" s="9"/>
      <c r="P423" s="9"/>
      <c r="Q423" s="9"/>
      <c r="R423" s="9"/>
      <c r="S423" s="253"/>
      <c r="T423" s="253"/>
      <c r="U423" s="253"/>
      <c r="V423" s="253"/>
      <c r="W423" s="253"/>
      <c r="X423" s="253"/>
      <c r="Y423" s="253"/>
      <c r="Z423" s="253"/>
    </row>
    <row r="424" spans="1:26" hidden="1" outlineLevel="1">
      <c r="A424" s="9"/>
      <c r="B424" s="9"/>
      <c r="C424" s="717"/>
      <c r="D424" s="88">
        <v>10</v>
      </c>
      <c r="E424" s="260">
        <f ca="1">OFFSET('Actual RAB roll forward'!H$73,0,D424-1)-SUM('Actual RAB roll forward'!H464:OFFSET('Actual RAB roll forward'!H464,0,Input!$Y$7-1))</f>
        <v>0</v>
      </c>
      <c r="F424" s="260" t="str">
        <f>IF(A30stdlife="N/A","n/a",IF(E424=0,0,A30stdlife+D424-Input!$Y$7))</f>
        <v>n/a</v>
      </c>
      <c r="G424" s="256"/>
      <c r="H424" s="717"/>
      <c r="I424" s="88">
        <v>10</v>
      </c>
      <c r="J424" s="260">
        <f ca="1">OFFSET('Tax value roll forward'!H$69,0,I424-1)-SUM('Tax value roll forward'!H460:OFFSET('Tax value roll forward'!H460,0,Input!$Y$7-1))</f>
        <v>0</v>
      </c>
      <c r="K424" s="260" t="str">
        <f>IF(A30taxstdlife="N/A","n/a",IF(J424=0,0,A30taxstdlife+I424-Input!$Y$7))</f>
        <v>n/a</v>
      </c>
      <c r="L424" s="111"/>
      <c r="M424" s="9"/>
      <c r="N424" s="9"/>
      <c r="O424" s="9"/>
      <c r="P424" s="9"/>
      <c r="Q424" s="9"/>
      <c r="R424" s="9"/>
      <c r="S424" s="253"/>
      <c r="T424" s="253"/>
      <c r="U424" s="253"/>
      <c r="V424" s="253"/>
      <c r="W424" s="253"/>
      <c r="X424" s="253"/>
      <c r="Y424" s="253"/>
      <c r="Z424" s="253"/>
    </row>
    <row r="425" spans="1:26" collapsed="1">
      <c r="A425" s="9"/>
      <c r="B425" s="9"/>
      <c r="C425" s="274">
        <f>Asset30</f>
        <v>0</v>
      </c>
      <c r="D425" s="9"/>
      <c r="E425" s="260">
        <f ca="1">SUM(E414:E424)</f>
        <v>0</v>
      </c>
      <c r="F425" s="260">
        <f ca="1">IF(E425=0,0,SUMPRODUCT(E414:E424,F414:F424)/E425)</f>
        <v>0</v>
      </c>
      <c r="G425" s="256"/>
      <c r="H425" s="43"/>
      <c r="J425" s="260">
        <f ca="1">SUM(J414:J424)</f>
        <v>0</v>
      </c>
      <c r="K425" s="260">
        <f ca="1">IF(J425=0,0,SUMPRODUCT(J414:J424,K414:K424)/J425)</f>
        <v>0</v>
      </c>
      <c r="L425" s="111"/>
      <c r="M425" s="9"/>
      <c r="N425" s="9"/>
      <c r="O425" s="9"/>
      <c r="P425" s="9"/>
      <c r="Q425" s="9"/>
      <c r="R425" s="9"/>
      <c r="S425" s="253"/>
      <c r="T425" s="253"/>
      <c r="U425" s="253"/>
      <c r="V425" s="253"/>
      <c r="W425" s="253"/>
      <c r="X425" s="253"/>
      <c r="Y425" s="253"/>
      <c r="Z425" s="253"/>
    </row>
    <row r="426" spans="1:26">
      <c r="A426" s="9"/>
      <c r="B426" s="9"/>
      <c r="C426" s="9"/>
      <c r="D426" s="9"/>
      <c r="E426" s="35"/>
      <c r="F426" s="35"/>
      <c r="G426" s="256"/>
      <c r="H426" s="265"/>
      <c r="I426" s="260"/>
      <c r="J426" s="265"/>
      <c r="K426" s="260"/>
      <c r="L426" s="111"/>
      <c r="M426" s="9"/>
      <c r="N426" s="9"/>
      <c r="O426" s="9"/>
      <c r="P426" s="9"/>
      <c r="Q426" s="9"/>
      <c r="R426" s="9"/>
      <c r="S426" s="253"/>
      <c r="T426" s="253"/>
      <c r="U426" s="253"/>
      <c r="V426" s="253"/>
      <c r="W426" s="253"/>
      <c r="X426" s="253"/>
      <c r="Y426" s="253"/>
      <c r="Z426" s="253"/>
    </row>
    <row r="427" spans="1:26">
      <c r="A427" s="9"/>
      <c r="B427" s="9"/>
      <c r="C427" s="9"/>
      <c r="D427" s="9"/>
      <c r="E427" s="35"/>
      <c r="F427" s="35"/>
      <c r="G427" s="256"/>
      <c r="H427" s="265"/>
      <c r="I427" s="260"/>
      <c r="J427" s="265"/>
      <c r="K427" s="260"/>
      <c r="L427" s="111"/>
      <c r="M427" s="9"/>
      <c r="N427" s="9"/>
      <c r="O427" s="9"/>
      <c r="P427" s="9"/>
      <c r="Q427" s="9"/>
      <c r="R427" s="9"/>
      <c r="S427" s="253"/>
      <c r="T427" s="253"/>
      <c r="U427" s="253"/>
      <c r="V427" s="253"/>
      <c r="W427" s="253"/>
      <c r="X427" s="253"/>
      <c r="Y427" s="253"/>
      <c r="Z427" s="253"/>
    </row>
    <row r="428" spans="1:26">
      <c r="A428" s="9"/>
      <c r="B428" s="9"/>
      <c r="C428" s="9"/>
      <c r="D428" s="9"/>
      <c r="E428" s="35"/>
      <c r="F428" s="35"/>
      <c r="G428" s="256"/>
      <c r="H428" s="265"/>
      <c r="I428" s="260"/>
      <c r="J428" s="265"/>
      <c r="K428" s="260"/>
      <c r="L428" s="111"/>
      <c r="M428" s="9"/>
      <c r="N428" s="9"/>
      <c r="O428" s="9"/>
      <c r="P428" s="9"/>
      <c r="Q428" s="9"/>
      <c r="R428" s="9"/>
      <c r="S428" s="253"/>
      <c r="T428" s="253"/>
      <c r="U428" s="253"/>
      <c r="V428" s="253"/>
      <c r="W428" s="253"/>
      <c r="X428" s="253"/>
      <c r="Y428" s="253"/>
      <c r="Z428" s="253"/>
    </row>
    <row r="429" spans="1:26">
      <c r="A429" s="9"/>
      <c r="B429" s="9"/>
      <c r="C429" s="9"/>
      <c r="D429" s="9"/>
      <c r="E429" s="35"/>
      <c r="F429" s="35"/>
      <c r="G429" s="256"/>
      <c r="H429" s="265"/>
      <c r="I429" s="260"/>
      <c r="J429" s="265"/>
      <c r="K429" s="260"/>
      <c r="L429" s="111"/>
      <c r="M429" s="9"/>
      <c r="N429" s="9"/>
      <c r="O429" s="9"/>
      <c r="P429" s="9"/>
      <c r="Q429" s="9"/>
      <c r="R429" s="9"/>
      <c r="S429" s="253"/>
      <c r="T429" s="253"/>
      <c r="U429" s="253"/>
      <c r="V429" s="253"/>
      <c r="W429" s="253"/>
      <c r="X429" s="253"/>
      <c r="Y429" s="253"/>
      <c r="Z429" s="253"/>
    </row>
    <row r="430" spans="1:26">
      <c r="A430" s="9"/>
      <c r="B430" s="9"/>
      <c r="C430" s="9"/>
      <c r="D430" s="9"/>
      <c r="E430" s="35"/>
      <c r="F430" s="35"/>
      <c r="G430" s="256"/>
      <c r="H430" s="265"/>
      <c r="I430" s="260"/>
      <c r="J430" s="265"/>
      <c r="K430" s="260"/>
      <c r="L430" s="111"/>
      <c r="M430" s="9"/>
      <c r="N430" s="9"/>
      <c r="O430" s="9"/>
      <c r="P430" s="9"/>
      <c r="Q430" s="9"/>
      <c r="R430" s="9"/>
      <c r="S430" s="253"/>
      <c r="T430" s="253"/>
      <c r="U430" s="253"/>
      <c r="V430" s="253"/>
      <c r="W430" s="253"/>
      <c r="X430" s="253"/>
      <c r="Y430" s="253"/>
      <c r="Z430" s="253"/>
    </row>
    <row r="431" spans="1:26">
      <c r="A431" s="9"/>
      <c r="B431" s="9"/>
      <c r="C431" s="9"/>
      <c r="D431" s="9"/>
      <c r="E431" s="35"/>
      <c r="F431" s="35"/>
      <c r="G431" s="256"/>
      <c r="H431" s="265"/>
      <c r="I431" s="260"/>
      <c r="J431" s="265"/>
      <c r="K431" s="260"/>
      <c r="L431" s="111"/>
      <c r="M431" s="9"/>
      <c r="N431" s="9"/>
      <c r="O431" s="9"/>
      <c r="P431" s="9"/>
      <c r="Q431" s="9"/>
      <c r="R431" s="9"/>
      <c r="S431" s="253"/>
      <c r="T431" s="253"/>
      <c r="U431" s="253"/>
      <c r="V431" s="253"/>
      <c r="W431" s="253"/>
      <c r="X431" s="253"/>
      <c r="Y431" s="253"/>
      <c r="Z431" s="253"/>
    </row>
    <row r="432" spans="1:26">
      <c r="A432" s="9"/>
      <c r="B432" s="9"/>
      <c r="C432" s="9"/>
      <c r="D432" s="9"/>
      <c r="E432" s="35"/>
      <c r="F432" s="35"/>
      <c r="G432" s="256"/>
      <c r="H432" s="265"/>
      <c r="I432" s="260"/>
      <c r="J432" s="265"/>
      <c r="K432" s="260"/>
      <c r="L432" s="111"/>
      <c r="M432" s="9"/>
      <c r="N432" s="9"/>
      <c r="O432" s="9"/>
      <c r="P432" s="9"/>
      <c r="Q432" s="9"/>
      <c r="R432" s="9"/>
      <c r="S432" s="253"/>
      <c r="T432" s="253"/>
      <c r="U432" s="253"/>
      <c r="V432" s="253"/>
      <c r="W432" s="253"/>
      <c r="X432" s="253"/>
      <c r="Y432" s="253"/>
      <c r="Z432" s="253"/>
    </row>
    <row r="433" spans="1:26">
      <c r="A433" s="9"/>
      <c r="B433" s="9"/>
      <c r="C433" s="9"/>
      <c r="D433" s="9"/>
      <c r="E433" s="35"/>
      <c r="F433" s="35"/>
      <c r="G433" s="256"/>
      <c r="H433" s="265"/>
      <c r="I433" s="260"/>
      <c r="J433" s="265"/>
      <c r="K433" s="260"/>
      <c r="L433" s="111"/>
      <c r="M433" s="9"/>
      <c r="N433" s="9"/>
      <c r="O433" s="9"/>
      <c r="P433" s="9"/>
      <c r="Q433" s="9"/>
      <c r="R433" s="9"/>
      <c r="S433" s="253"/>
      <c r="T433" s="253"/>
      <c r="U433" s="253"/>
      <c r="V433" s="253"/>
      <c r="W433" s="253"/>
      <c r="X433" s="253"/>
      <c r="Y433" s="253"/>
      <c r="Z433" s="253"/>
    </row>
    <row r="434" spans="1:26">
      <c r="A434" s="9"/>
      <c r="B434" s="9"/>
      <c r="C434" s="9"/>
      <c r="D434" s="9"/>
      <c r="E434" s="35"/>
      <c r="F434" s="35"/>
      <c r="G434" s="256"/>
      <c r="H434" s="265"/>
      <c r="I434" s="260"/>
      <c r="J434" s="265"/>
      <c r="K434" s="260"/>
      <c r="L434" s="111"/>
      <c r="M434" s="9"/>
      <c r="N434" s="9"/>
      <c r="O434" s="9"/>
      <c r="P434" s="9"/>
      <c r="Q434" s="9"/>
      <c r="R434" s="9"/>
      <c r="S434" s="253"/>
      <c r="T434" s="253"/>
      <c r="U434" s="253"/>
      <c r="V434" s="253"/>
      <c r="W434" s="253"/>
      <c r="X434" s="253"/>
      <c r="Y434" s="253"/>
      <c r="Z434" s="253"/>
    </row>
    <row r="435" spans="1:26">
      <c r="A435" s="9"/>
      <c r="B435" s="9"/>
      <c r="C435" s="9"/>
      <c r="D435" s="9"/>
      <c r="E435" s="35"/>
      <c r="F435" s="35"/>
      <c r="G435" s="256"/>
      <c r="H435" s="265"/>
      <c r="I435" s="260"/>
      <c r="J435" s="265"/>
      <c r="K435" s="260"/>
      <c r="L435" s="111"/>
      <c r="M435" s="9"/>
      <c r="N435" s="9"/>
      <c r="O435" s="9"/>
      <c r="P435" s="9"/>
      <c r="Q435" s="9"/>
      <c r="R435" s="9"/>
      <c r="S435" s="253"/>
      <c r="T435" s="253"/>
      <c r="U435" s="253"/>
      <c r="V435" s="253"/>
      <c r="W435" s="253"/>
      <c r="X435" s="253"/>
      <c r="Y435" s="253"/>
      <c r="Z435" s="253"/>
    </row>
    <row r="436" spans="1:26">
      <c r="A436" s="9"/>
      <c r="B436" s="9"/>
      <c r="C436" s="9"/>
      <c r="D436" s="9"/>
      <c r="E436" s="35"/>
      <c r="F436" s="35"/>
      <c r="G436" s="256"/>
      <c r="H436" s="265"/>
      <c r="I436" s="260"/>
      <c r="J436" s="265"/>
      <c r="K436" s="260"/>
      <c r="L436" s="111"/>
      <c r="M436" s="9"/>
      <c r="N436" s="9"/>
      <c r="O436" s="9"/>
      <c r="P436" s="9"/>
      <c r="Q436" s="9"/>
      <c r="R436" s="9"/>
      <c r="S436" s="253"/>
      <c r="T436" s="253"/>
      <c r="U436" s="253"/>
      <c r="V436" s="253"/>
      <c r="W436" s="253"/>
      <c r="X436" s="253"/>
      <c r="Y436" s="253"/>
      <c r="Z436" s="253"/>
    </row>
    <row r="437" spans="1:26">
      <c r="A437" s="9"/>
      <c r="B437" s="9"/>
      <c r="C437" s="9"/>
      <c r="D437" s="9"/>
      <c r="E437" s="35"/>
      <c r="F437" s="35"/>
      <c r="G437" s="256"/>
      <c r="H437" s="265"/>
      <c r="I437" s="260"/>
      <c r="J437" s="265"/>
      <c r="K437" s="260"/>
      <c r="L437" s="111"/>
      <c r="M437" s="9"/>
      <c r="N437" s="9"/>
      <c r="O437" s="9"/>
      <c r="P437" s="9"/>
      <c r="Q437" s="9"/>
      <c r="R437" s="9"/>
      <c r="S437" s="253"/>
      <c r="T437" s="253"/>
      <c r="U437" s="253"/>
      <c r="V437" s="253"/>
      <c r="W437" s="253"/>
      <c r="X437" s="253"/>
      <c r="Y437" s="253"/>
      <c r="Z437" s="253"/>
    </row>
    <row r="438" spans="1:26">
      <c r="A438" s="9"/>
      <c r="B438" s="9"/>
      <c r="C438" s="9"/>
      <c r="D438" s="9"/>
      <c r="E438" s="35"/>
      <c r="F438" s="35"/>
      <c r="G438" s="256"/>
      <c r="H438" s="265"/>
      <c r="I438" s="260"/>
      <c r="J438" s="265"/>
      <c r="K438" s="260"/>
      <c r="L438" s="111"/>
      <c r="M438" s="9"/>
      <c r="N438" s="9"/>
      <c r="O438" s="9"/>
      <c r="P438" s="9"/>
      <c r="Q438" s="9"/>
      <c r="R438" s="9"/>
      <c r="S438" s="253"/>
      <c r="T438" s="253"/>
      <c r="U438" s="253"/>
      <c r="V438" s="253"/>
      <c r="W438" s="253"/>
      <c r="X438" s="253"/>
      <c r="Y438" s="253"/>
      <c r="Z438" s="253"/>
    </row>
    <row r="439" spans="1:26">
      <c r="A439" s="9"/>
      <c r="B439" s="9"/>
      <c r="C439" s="9"/>
      <c r="D439" s="9"/>
      <c r="E439" s="35"/>
      <c r="F439" s="35"/>
      <c r="G439" s="256"/>
      <c r="H439" s="265"/>
      <c r="I439" s="260"/>
      <c r="J439" s="265"/>
      <c r="K439" s="260"/>
      <c r="L439" s="111"/>
      <c r="M439" s="9"/>
      <c r="N439" s="9"/>
      <c r="O439" s="9"/>
      <c r="P439" s="9"/>
      <c r="Q439" s="9"/>
      <c r="R439" s="9"/>
      <c r="S439" s="253"/>
      <c r="T439" s="253"/>
      <c r="U439" s="253"/>
      <c r="V439" s="253"/>
      <c r="W439" s="253"/>
      <c r="X439" s="253"/>
      <c r="Y439" s="253"/>
      <c r="Z439" s="253"/>
    </row>
    <row r="440" spans="1:26">
      <c r="A440" s="9"/>
      <c r="B440" s="9"/>
      <c r="C440" s="9"/>
      <c r="D440" s="9"/>
      <c r="E440" s="35"/>
      <c r="F440" s="35"/>
      <c r="G440" s="256"/>
      <c r="H440" s="265"/>
      <c r="I440" s="260"/>
      <c r="J440" s="265"/>
      <c r="K440" s="260"/>
      <c r="L440" s="111"/>
      <c r="M440" s="9"/>
      <c r="N440" s="9"/>
      <c r="O440" s="9"/>
      <c r="P440" s="9"/>
      <c r="Q440" s="9"/>
      <c r="R440" s="9"/>
      <c r="S440" s="253"/>
      <c r="T440" s="253"/>
      <c r="U440" s="253"/>
      <c r="V440" s="253"/>
      <c r="W440" s="253"/>
      <c r="X440" s="253"/>
      <c r="Y440" s="253"/>
      <c r="Z440" s="253"/>
    </row>
    <row r="441" spans="1:26">
      <c r="A441" s="9"/>
      <c r="B441" s="9"/>
      <c r="C441" s="9"/>
      <c r="D441" s="9"/>
      <c r="E441" s="35"/>
      <c r="F441" s="35"/>
      <c r="G441" s="256"/>
      <c r="H441" s="265"/>
      <c r="I441" s="260"/>
      <c r="J441" s="265"/>
      <c r="K441" s="260"/>
      <c r="L441" s="111"/>
      <c r="M441" s="9"/>
      <c r="N441" s="9"/>
      <c r="O441" s="9"/>
      <c r="P441" s="9"/>
      <c r="Q441" s="9"/>
      <c r="R441" s="9"/>
      <c r="S441" s="253"/>
      <c r="T441" s="253"/>
      <c r="U441" s="253"/>
      <c r="V441" s="253"/>
      <c r="W441" s="253"/>
      <c r="X441" s="253"/>
      <c r="Y441" s="253"/>
      <c r="Z441" s="253"/>
    </row>
    <row r="442" spans="1:26">
      <c r="A442" s="9"/>
      <c r="B442" s="9"/>
      <c r="C442" s="9"/>
      <c r="D442" s="9"/>
      <c r="E442" s="35"/>
      <c r="F442" s="35"/>
      <c r="G442" s="256"/>
      <c r="H442" s="265"/>
      <c r="I442" s="260"/>
      <c r="J442" s="265"/>
      <c r="K442" s="260"/>
      <c r="L442" s="111"/>
      <c r="M442" s="9"/>
      <c r="N442" s="9"/>
      <c r="O442" s="9"/>
      <c r="P442" s="9"/>
      <c r="Q442" s="9"/>
      <c r="R442" s="9"/>
      <c r="S442" s="253"/>
      <c r="T442" s="253"/>
      <c r="U442" s="253"/>
      <c r="V442" s="253"/>
      <c r="W442" s="253"/>
      <c r="X442" s="253"/>
      <c r="Y442" s="253"/>
      <c r="Z442" s="253"/>
    </row>
    <row r="443" spans="1:26">
      <c r="A443" s="9"/>
      <c r="B443" s="9"/>
      <c r="C443" s="9"/>
      <c r="D443" s="9"/>
      <c r="E443" s="35"/>
      <c r="F443" s="35"/>
      <c r="G443" s="256"/>
      <c r="H443" s="265"/>
      <c r="I443" s="260"/>
      <c r="J443" s="265"/>
      <c r="K443" s="260"/>
      <c r="L443" s="111"/>
      <c r="M443" s="9"/>
      <c r="N443" s="9"/>
      <c r="O443" s="9"/>
      <c r="P443" s="9"/>
      <c r="Q443" s="9"/>
      <c r="R443" s="9"/>
      <c r="S443" s="253"/>
      <c r="T443" s="253"/>
      <c r="U443" s="253"/>
      <c r="V443" s="253"/>
      <c r="W443" s="253"/>
      <c r="X443" s="253"/>
      <c r="Y443" s="253"/>
      <c r="Z443" s="253"/>
    </row>
    <row r="444" spans="1:26">
      <c r="A444" s="9"/>
      <c r="B444" s="9"/>
      <c r="C444" s="9"/>
      <c r="D444" s="9"/>
      <c r="E444" s="35"/>
      <c r="F444" s="35"/>
      <c r="G444" s="256"/>
      <c r="H444" s="265"/>
      <c r="I444" s="260"/>
      <c r="J444" s="265"/>
      <c r="K444" s="260"/>
      <c r="L444" s="111"/>
      <c r="M444" s="9"/>
      <c r="N444" s="9"/>
      <c r="O444" s="9"/>
      <c r="P444" s="9"/>
      <c r="Q444" s="9"/>
      <c r="R444" s="9"/>
      <c r="S444" s="253"/>
      <c r="T444" s="253"/>
      <c r="U444" s="253"/>
      <c r="V444" s="253"/>
      <c r="W444" s="253"/>
      <c r="X444" s="253"/>
      <c r="Y444" s="253"/>
      <c r="Z444" s="253"/>
    </row>
    <row r="445" spans="1:26">
      <c r="A445" s="9"/>
      <c r="B445" s="9"/>
      <c r="C445" s="9"/>
      <c r="D445" s="9"/>
      <c r="E445" s="35"/>
      <c r="F445" s="35"/>
      <c r="G445" s="256"/>
      <c r="H445" s="265"/>
      <c r="I445" s="260"/>
      <c r="J445" s="265"/>
      <c r="K445" s="260"/>
      <c r="L445" s="111"/>
      <c r="M445" s="9"/>
      <c r="N445" s="9"/>
      <c r="O445" s="9"/>
      <c r="P445" s="9"/>
      <c r="Q445" s="9"/>
      <c r="R445" s="9"/>
      <c r="S445" s="253"/>
      <c r="T445" s="253"/>
      <c r="U445" s="253"/>
      <c r="V445" s="253"/>
      <c r="W445" s="253"/>
      <c r="X445" s="253"/>
      <c r="Y445" s="253"/>
      <c r="Z445" s="253"/>
    </row>
    <row r="446" spans="1:26">
      <c r="A446" s="9"/>
      <c r="B446" s="9"/>
      <c r="C446" s="9"/>
      <c r="D446" s="9"/>
      <c r="E446" s="35"/>
      <c r="F446" s="35"/>
      <c r="G446" s="256"/>
      <c r="H446" s="265"/>
      <c r="I446" s="260"/>
      <c r="J446" s="265"/>
      <c r="K446" s="260"/>
      <c r="L446" s="111"/>
      <c r="M446" s="9"/>
      <c r="N446" s="9"/>
      <c r="O446" s="9"/>
      <c r="P446" s="9"/>
      <c r="Q446" s="9"/>
      <c r="R446" s="9"/>
      <c r="S446" s="253"/>
      <c r="T446" s="253"/>
      <c r="U446" s="253"/>
      <c r="V446" s="253"/>
      <c r="W446" s="253"/>
      <c r="X446" s="253"/>
      <c r="Y446" s="253"/>
      <c r="Z446" s="253"/>
    </row>
    <row r="447" spans="1:26">
      <c r="A447" s="9"/>
      <c r="B447" s="9"/>
      <c r="C447" s="9"/>
      <c r="D447" s="9"/>
      <c r="E447" s="35"/>
      <c r="F447" s="35"/>
      <c r="G447" s="256"/>
      <c r="H447" s="265"/>
      <c r="I447" s="260"/>
      <c r="J447" s="265"/>
      <c r="K447" s="260"/>
      <c r="L447" s="111"/>
      <c r="M447" s="9"/>
      <c r="N447" s="9"/>
      <c r="O447" s="9"/>
      <c r="P447" s="9"/>
      <c r="Q447" s="9"/>
      <c r="R447" s="9"/>
      <c r="S447" s="253"/>
      <c r="T447" s="253"/>
      <c r="U447" s="253"/>
      <c r="V447" s="253"/>
      <c r="W447" s="253"/>
      <c r="X447" s="253"/>
      <c r="Y447" s="253"/>
      <c r="Z447" s="253"/>
    </row>
    <row r="448" spans="1:26">
      <c r="A448" s="9"/>
      <c r="B448" s="9"/>
      <c r="C448" s="9"/>
      <c r="D448" s="9"/>
      <c r="E448" s="35"/>
      <c r="F448" s="35"/>
      <c r="G448" s="256"/>
      <c r="H448" s="265"/>
      <c r="I448" s="260"/>
      <c r="J448" s="265"/>
      <c r="K448" s="260"/>
      <c r="L448" s="111"/>
      <c r="M448" s="9"/>
      <c r="N448" s="9"/>
      <c r="O448" s="9"/>
      <c r="P448" s="9"/>
      <c r="Q448" s="9"/>
      <c r="R448" s="9"/>
      <c r="S448" s="253"/>
      <c r="T448" s="253"/>
      <c r="U448" s="253"/>
      <c r="V448" s="253"/>
      <c r="W448" s="253"/>
      <c r="X448" s="253"/>
      <c r="Y448" s="253"/>
      <c r="Z448" s="253"/>
    </row>
    <row r="449" spans="1:26">
      <c r="A449" s="9"/>
      <c r="B449" s="9"/>
      <c r="C449" s="9"/>
      <c r="D449" s="9"/>
      <c r="E449" s="35"/>
      <c r="F449" s="35"/>
      <c r="G449" s="256"/>
      <c r="H449" s="265"/>
      <c r="I449" s="260"/>
      <c r="J449" s="265"/>
      <c r="K449" s="260"/>
      <c r="L449" s="111"/>
      <c r="M449" s="9"/>
      <c r="N449" s="9"/>
      <c r="O449" s="9"/>
      <c r="P449" s="9"/>
      <c r="Q449" s="9"/>
      <c r="R449" s="9"/>
      <c r="S449" s="253"/>
      <c r="T449" s="253"/>
      <c r="U449" s="253"/>
      <c r="V449" s="253"/>
      <c r="W449" s="253"/>
      <c r="X449" s="253"/>
      <c r="Y449" s="253"/>
      <c r="Z449" s="253"/>
    </row>
    <row r="450" spans="1:26">
      <c r="A450" s="9"/>
      <c r="B450" s="9"/>
      <c r="C450" s="9"/>
      <c r="D450" s="9"/>
      <c r="E450" s="35"/>
      <c r="F450" s="35"/>
      <c r="G450" s="256"/>
      <c r="H450" s="265"/>
      <c r="I450" s="260"/>
      <c r="J450" s="265"/>
      <c r="K450" s="260"/>
      <c r="L450" s="111"/>
      <c r="M450" s="9"/>
      <c r="N450" s="9"/>
      <c r="O450" s="9"/>
      <c r="P450" s="9"/>
      <c r="Q450" s="9"/>
      <c r="R450" s="9"/>
      <c r="S450" s="253"/>
      <c r="T450" s="253"/>
      <c r="U450" s="253"/>
      <c r="V450" s="253"/>
      <c r="W450" s="253"/>
      <c r="X450" s="253"/>
      <c r="Y450" s="253"/>
      <c r="Z450" s="253"/>
    </row>
    <row r="451" spans="1:26">
      <c r="A451" s="9"/>
      <c r="B451" s="9"/>
      <c r="C451" s="9"/>
      <c r="D451" s="9"/>
      <c r="E451" s="35"/>
      <c r="F451" s="35"/>
      <c r="G451" s="256"/>
      <c r="H451" s="265"/>
      <c r="I451" s="260"/>
      <c r="J451" s="265"/>
      <c r="K451" s="260"/>
      <c r="L451" s="111"/>
      <c r="M451" s="9"/>
      <c r="N451" s="9"/>
      <c r="O451" s="9"/>
      <c r="P451" s="9"/>
      <c r="Q451" s="9"/>
      <c r="R451" s="9"/>
      <c r="S451" s="253"/>
      <c r="T451" s="253"/>
      <c r="U451" s="253"/>
      <c r="V451" s="253"/>
      <c r="W451" s="253"/>
      <c r="X451" s="253"/>
      <c r="Y451" s="253"/>
      <c r="Z451" s="253"/>
    </row>
    <row r="452" spans="1:26">
      <c r="A452" s="9"/>
      <c r="B452" s="9"/>
      <c r="C452" s="9"/>
      <c r="D452" s="9"/>
      <c r="E452" s="35"/>
      <c r="F452" s="35"/>
      <c r="G452" s="256"/>
      <c r="H452" s="265"/>
      <c r="I452" s="260"/>
      <c r="J452" s="265"/>
      <c r="K452" s="260"/>
      <c r="L452" s="111"/>
      <c r="M452" s="9"/>
      <c r="N452" s="9"/>
      <c r="O452" s="9"/>
      <c r="P452" s="9"/>
      <c r="Q452" s="9"/>
      <c r="R452" s="9"/>
      <c r="S452" s="253"/>
      <c r="T452" s="253"/>
      <c r="U452" s="253"/>
      <c r="V452" s="253"/>
      <c r="W452" s="253"/>
      <c r="X452" s="253"/>
      <c r="Y452" s="253"/>
      <c r="Z452" s="253"/>
    </row>
    <row r="453" spans="1:26">
      <c r="A453" s="9"/>
      <c r="B453" s="9"/>
      <c r="C453" s="9"/>
      <c r="D453" s="9"/>
      <c r="E453" s="35"/>
      <c r="F453" s="35"/>
      <c r="G453" s="256"/>
      <c r="H453" s="265"/>
      <c r="I453" s="260"/>
      <c r="J453" s="265"/>
      <c r="K453" s="260"/>
      <c r="L453" s="111"/>
      <c r="M453" s="9"/>
      <c r="N453" s="9"/>
      <c r="O453" s="9"/>
      <c r="P453" s="9"/>
      <c r="Q453" s="9"/>
      <c r="R453" s="9"/>
      <c r="S453" s="253"/>
      <c r="T453" s="253"/>
      <c r="U453" s="253"/>
      <c r="V453" s="253"/>
      <c r="W453" s="253"/>
      <c r="X453" s="253"/>
      <c r="Y453" s="253"/>
      <c r="Z453" s="253"/>
    </row>
    <row r="454" spans="1:26">
      <c r="A454" s="9"/>
      <c r="B454" s="9"/>
      <c r="C454" s="9"/>
      <c r="D454" s="9"/>
      <c r="E454" s="35"/>
      <c r="F454" s="35"/>
      <c r="G454" s="256"/>
      <c r="H454" s="265"/>
      <c r="I454" s="260"/>
      <c r="J454" s="265"/>
      <c r="K454" s="260"/>
      <c r="L454" s="111"/>
      <c r="M454" s="9"/>
      <c r="N454" s="9"/>
      <c r="O454" s="9"/>
      <c r="P454" s="9"/>
      <c r="Q454" s="9"/>
      <c r="R454" s="9"/>
      <c r="S454" s="253"/>
      <c r="T454" s="253"/>
      <c r="U454" s="253"/>
      <c r="V454" s="253"/>
      <c r="W454" s="253"/>
      <c r="X454" s="253"/>
      <c r="Y454" s="253"/>
      <c r="Z454" s="253"/>
    </row>
    <row r="455" spans="1:26">
      <c r="A455" s="9"/>
      <c r="B455" s="9"/>
      <c r="C455" s="9"/>
      <c r="D455" s="9"/>
      <c r="E455" s="35"/>
      <c r="F455" s="35"/>
      <c r="G455" s="256"/>
      <c r="H455" s="265"/>
      <c r="I455" s="260"/>
      <c r="J455" s="265"/>
      <c r="K455" s="260"/>
      <c r="L455" s="111"/>
      <c r="M455" s="9"/>
      <c r="N455" s="9"/>
      <c r="O455" s="9"/>
      <c r="P455" s="9"/>
      <c r="Q455" s="9"/>
      <c r="R455" s="9"/>
      <c r="S455" s="253"/>
      <c r="T455" s="253"/>
      <c r="U455" s="253"/>
      <c r="V455" s="253"/>
      <c r="W455" s="253"/>
      <c r="X455" s="253"/>
      <c r="Y455" s="253"/>
      <c r="Z455" s="253"/>
    </row>
    <row r="456" spans="1:26">
      <c r="A456" s="9"/>
      <c r="B456" s="9"/>
      <c r="C456" s="9"/>
      <c r="D456" s="9"/>
      <c r="E456" s="35"/>
      <c r="F456" s="35"/>
      <c r="G456" s="256"/>
      <c r="H456" s="265"/>
      <c r="I456" s="260"/>
      <c r="J456" s="265"/>
      <c r="K456" s="260"/>
      <c r="L456" s="111"/>
      <c r="M456" s="9"/>
      <c r="N456" s="9"/>
      <c r="O456" s="9"/>
      <c r="P456" s="9"/>
      <c r="Q456" s="9"/>
      <c r="R456" s="9"/>
      <c r="S456" s="253"/>
      <c r="T456" s="253"/>
      <c r="U456" s="253"/>
      <c r="V456" s="253"/>
      <c r="W456" s="253"/>
      <c r="X456" s="253"/>
      <c r="Y456" s="253"/>
      <c r="Z456" s="253"/>
    </row>
    <row r="457" spans="1:26">
      <c r="A457" s="9"/>
      <c r="B457" s="9"/>
      <c r="C457" s="9"/>
      <c r="D457" s="9"/>
      <c r="E457" s="35"/>
      <c r="F457" s="35"/>
      <c r="G457" s="256"/>
      <c r="H457" s="265"/>
      <c r="I457" s="260"/>
      <c r="J457" s="265"/>
      <c r="K457" s="260"/>
      <c r="L457" s="111"/>
      <c r="M457" s="9"/>
      <c r="N457" s="9"/>
      <c r="O457" s="9"/>
      <c r="P457" s="9"/>
      <c r="Q457" s="9"/>
      <c r="R457" s="9"/>
      <c r="S457" s="253"/>
      <c r="T457" s="253"/>
      <c r="U457" s="253"/>
      <c r="V457" s="253"/>
      <c r="W457" s="253"/>
      <c r="X457" s="253"/>
      <c r="Y457" s="253"/>
      <c r="Z457" s="253"/>
    </row>
    <row r="458" spans="1:26">
      <c r="A458" s="9"/>
      <c r="B458" s="9"/>
      <c r="C458" s="9"/>
      <c r="D458" s="9"/>
      <c r="E458" s="35"/>
      <c r="F458" s="35"/>
      <c r="G458" s="256"/>
      <c r="H458" s="265"/>
      <c r="I458" s="260"/>
      <c r="J458" s="265"/>
      <c r="K458" s="260"/>
      <c r="L458" s="111"/>
      <c r="M458" s="9"/>
      <c r="N458" s="9"/>
      <c r="O458" s="9"/>
      <c r="P458" s="9"/>
      <c r="Q458" s="9"/>
      <c r="R458" s="9"/>
      <c r="S458" s="253"/>
      <c r="T458" s="253"/>
      <c r="U458" s="253"/>
      <c r="V458" s="253"/>
      <c r="W458" s="253"/>
      <c r="X458" s="253"/>
      <c r="Y458" s="253"/>
      <c r="Z458" s="253"/>
    </row>
    <row r="459" spans="1:26">
      <c r="A459" s="9"/>
      <c r="B459" s="9"/>
      <c r="C459" s="9"/>
      <c r="D459" s="9"/>
      <c r="E459" s="35"/>
      <c r="F459" s="35"/>
      <c r="G459" s="256"/>
      <c r="H459" s="265"/>
      <c r="I459" s="260"/>
      <c r="J459" s="265"/>
      <c r="K459" s="260"/>
      <c r="L459" s="111"/>
      <c r="M459" s="9"/>
      <c r="N459" s="9"/>
      <c r="O459" s="9"/>
      <c r="P459" s="9"/>
      <c r="Q459" s="9"/>
      <c r="R459" s="9"/>
      <c r="S459" s="253"/>
      <c r="T459" s="253"/>
      <c r="U459" s="253"/>
      <c r="V459" s="253"/>
      <c r="W459" s="253"/>
      <c r="X459" s="253"/>
      <c r="Y459" s="253"/>
      <c r="Z459" s="253"/>
    </row>
    <row r="460" spans="1:26">
      <c r="A460" s="9"/>
      <c r="B460" s="9"/>
      <c r="C460" s="9"/>
      <c r="D460" s="9"/>
      <c r="E460" s="35"/>
      <c r="F460" s="35"/>
      <c r="G460" s="256"/>
      <c r="H460" s="265"/>
      <c r="I460" s="260"/>
      <c r="J460" s="265"/>
      <c r="K460" s="260"/>
      <c r="L460" s="111"/>
      <c r="M460" s="9"/>
      <c r="N460" s="9"/>
      <c r="O460" s="9"/>
      <c r="P460" s="9"/>
      <c r="Q460" s="9"/>
      <c r="R460" s="9"/>
      <c r="S460" s="253"/>
      <c r="T460" s="253"/>
      <c r="U460" s="253"/>
      <c r="V460" s="253"/>
      <c r="W460" s="253"/>
      <c r="X460" s="253"/>
      <c r="Y460" s="253"/>
      <c r="Z460" s="253"/>
    </row>
    <row r="461" spans="1:26">
      <c r="A461" s="9"/>
      <c r="B461" s="9"/>
      <c r="C461" s="9"/>
      <c r="D461" s="9"/>
      <c r="E461" s="35"/>
      <c r="F461" s="35"/>
      <c r="G461" s="256"/>
      <c r="H461" s="265"/>
      <c r="I461" s="260"/>
      <c r="J461" s="265"/>
      <c r="K461" s="260"/>
      <c r="L461" s="111"/>
      <c r="M461" s="9"/>
      <c r="N461" s="9"/>
      <c r="O461" s="9"/>
      <c r="P461" s="9"/>
      <c r="Q461" s="9"/>
      <c r="R461" s="9"/>
      <c r="S461" s="253"/>
      <c r="T461" s="253"/>
      <c r="U461" s="253"/>
      <c r="V461" s="253"/>
      <c r="W461" s="253"/>
      <c r="X461" s="253"/>
      <c r="Y461" s="253"/>
      <c r="Z461" s="253"/>
    </row>
    <row r="462" spans="1:26">
      <c r="A462" s="9"/>
      <c r="B462" s="9"/>
      <c r="C462" s="9"/>
      <c r="D462" s="9"/>
      <c r="E462" s="35"/>
      <c r="F462" s="35"/>
      <c r="G462" s="256"/>
      <c r="H462" s="265"/>
      <c r="I462" s="260"/>
      <c r="J462" s="265"/>
      <c r="K462" s="260"/>
      <c r="L462" s="111"/>
      <c r="M462" s="9"/>
      <c r="N462" s="9"/>
      <c r="O462" s="9"/>
      <c r="P462" s="9"/>
      <c r="Q462" s="9"/>
      <c r="R462" s="9"/>
      <c r="S462" s="253"/>
      <c r="T462" s="253"/>
      <c r="U462" s="253"/>
      <c r="V462" s="253"/>
      <c r="W462" s="253"/>
      <c r="X462" s="253"/>
      <c r="Y462" s="253"/>
      <c r="Z462" s="253"/>
    </row>
    <row r="463" spans="1:26">
      <c r="A463" s="9"/>
      <c r="B463" s="9"/>
      <c r="C463" s="9"/>
      <c r="D463" s="9"/>
      <c r="E463" s="35"/>
      <c r="F463" s="35"/>
      <c r="G463" s="256"/>
      <c r="H463" s="265"/>
      <c r="I463" s="260"/>
      <c r="J463" s="265"/>
      <c r="K463" s="260"/>
      <c r="L463" s="111"/>
      <c r="M463" s="9"/>
      <c r="N463" s="9"/>
      <c r="O463" s="9"/>
      <c r="P463" s="9"/>
      <c r="Q463" s="9"/>
      <c r="R463" s="9"/>
      <c r="S463" s="253"/>
      <c r="T463" s="253"/>
      <c r="U463" s="253"/>
      <c r="V463" s="253"/>
      <c r="W463" s="253"/>
      <c r="X463" s="253"/>
      <c r="Y463" s="253"/>
      <c r="Z463" s="253"/>
    </row>
    <row r="464" spans="1:26">
      <c r="A464" s="9"/>
      <c r="B464" s="9"/>
      <c r="C464" s="9"/>
      <c r="D464" s="9"/>
      <c r="E464" s="35"/>
      <c r="F464" s="35"/>
      <c r="G464" s="256"/>
      <c r="H464" s="265"/>
      <c r="I464" s="260"/>
      <c r="J464" s="265"/>
      <c r="K464" s="260"/>
      <c r="L464" s="111"/>
      <c r="M464" s="9"/>
      <c r="N464" s="9"/>
      <c r="O464" s="9"/>
      <c r="P464" s="9"/>
      <c r="Q464" s="9"/>
      <c r="R464" s="9"/>
      <c r="S464" s="253"/>
      <c r="T464" s="253"/>
      <c r="U464" s="253"/>
      <c r="V464" s="253"/>
      <c r="W464" s="253"/>
      <c r="X464" s="253"/>
      <c r="Y464" s="253"/>
      <c r="Z464" s="253"/>
    </row>
    <row r="465" spans="1:26">
      <c r="A465" s="9"/>
      <c r="B465" s="9"/>
      <c r="C465" s="9"/>
      <c r="D465" s="9"/>
      <c r="E465" s="35"/>
      <c r="F465" s="35"/>
      <c r="G465" s="256"/>
      <c r="H465" s="265"/>
      <c r="I465" s="260"/>
      <c r="J465" s="265"/>
      <c r="K465" s="260"/>
      <c r="L465" s="111"/>
      <c r="M465" s="9"/>
      <c r="N465" s="9"/>
      <c r="O465" s="9"/>
      <c r="P465" s="9"/>
      <c r="Q465" s="9"/>
      <c r="R465" s="9"/>
      <c r="S465" s="253"/>
      <c r="T465" s="253"/>
      <c r="U465" s="253"/>
      <c r="V465" s="253"/>
      <c r="W465" s="253"/>
      <c r="X465" s="253"/>
      <c r="Y465" s="253"/>
      <c r="Z465" s="253"/>
    </row>
    <row r="466" spans="1:26">
      <c r="A466" s="9"/>
      <c r="B466" s="9"/>
      <c r="C466" s="9"/>
      <c r="D466" s="9"/>
      <c r="E466" s="35"/>
      <c r="F466" s="35"/>
      <c r="G466" s="256"/>
      <c r="H466" s="265"/>
      <c r="I466" s="260"/>
      <c r="J466" s="265"/>
      <c r="K466" s="260"/>
      <c r="L466" s="111"/>
      <c r="M466" s="9"/>
      <c r="N466" s="9"/>
      <c r="O466" s="9"/>
      <c r="P466" s="9"/>
      <c r="Q466" s="9"/>
      <c r="R466" s="9"/>
      <c r="S466" s="253"/>
      <c r="T466" s="253"/>
      <c r="U466" s="253"/>
      <c r="V466" s="253"/>
      <c r="W466" s="253"/>
      <c r="X466" s="253"/>
      <c r="Y466" s="253"/>
      <c r="Z466" s="253"/>
    </row>
    <row r="467" spans="1:26">
      <c r="A467" s="9"/>
      <c r="B467" s="9"/>
      <c r="C467" s="9"/>
      <c r="D467" s="9"/>
      <c r="E467" s="35"/>
      <c r="F467" s="35"/>
      <c r="G467" s="256"/>
      <c r="H467" s="265"/>
      <c r="I467" s="260"/>
      <c r="J467" s="265"/>
      <c r="K467" s="260"/>
      <c r="L467" s="111"/>
      <c r="M467" s="9"/>
      <c r="N467" s="9"/>
      <c r="O467" s="9"/>
      <c r="P467" s="9"/>
      <c r="Q467" s="9"/>
      <c r="R467" s="9"/>
      <c r="S467" s="253"/>
      <c r="T467" s="253"/>
      <c r="U467" s="253"/>
      <c r="V467" s="253"/>
      <c r="W467" s="253"/>
      <c r="X467" s="253"/>
      <c r="Y467" s="253"/>
      <c r="Z467" s="253"/>
    </row>
    <row r="468" spans="1:26">
      <c r="A468" s="9"/>
      <c r="B468" s="9"/>
      <c r="C468" s="9"/>
      <c r="D468" s="9"/>
      <c r="E468" s="35"/>
      <c r="F468" s="35"/>
      <c r="G468" s="256"/>
      <c r="H468" s="265"/>
      <c r="I468" s="260"/>
      <c r="J468" s="265"/>
      <c r="K468" s="260"/>
      <c r="L468" s="111"/>
      <c r="M468" s="9"/>
      <c r="N468" s="9"/>
      <c r="O468" s="9"/>
      <c r="P468" s="9"/>
      <c r="Q468" s="9"/>
      <c r="R468" s="9"/>
      <c r="S468" s="253"/>
      <c r="T468" s="253"/>
      <c r="U468" s="253"/>
      <c r="V468" s="253"/>
      <c r="W468" s="253"/>
      <c r="X468" s="253"/>
      <c r="Y468" s="253"/>
      <c r="Z468" s="253"/>
    </row>
    <row r="469" spans="1:26">
      <c r="A469" s="9"/>
      <c r="B469" s="9"/>
      <c r="C469" s="9"/>
      <c r="D469" s="9"/>
      <c r="E469" s="35"/>
      <c r="F469" s="35"/>
      <c r="G469" s="256"/>
      <c r="H469" s="265"/>
      <c r="I469" s="260"/>
      <c r="J469" s="265"/>
      <c r="K469" s="260"/>
      <c r="L469" s="111"/>
      <c r="M469" s="9"/>
      <c r="N469" s="9"/>
      <c r="O469" s="9"/>
      <c r="P469" s="9"/>
      <c r="Q469" s="9"/>
      <c r="R469" s="9"/>
      <c r="S469" s="253"/>
      <c r="T469" s="253"/>
      <c r="U469" s="253"/>
      <c r="V469" s="253"/>
      <c r="W469" s="253"/>
      <c r="X469" s="253"/>
      <c r="Y469" s="253"/>
      <c r="Z469" s="253"/>
    </row>
    <row r="470" spans="1:26">
      <c r="A470" s="9"/>
      <c r="B470" s="9"/>
      <c r="C470" s="9"/>
      <c r="D470" s="9"/>
      <c r="E470" s="35"/>
      <c r="F470" s="35"/>
      <c r="G470" s="256"/>
      <c r="H470" s="265"/>
      <c r="I470" s="260"/>
      <c r="J470" s="265"/>
      <c r="K470" s="260"/>
      <c r="L470" s="111"/>
      <c r="M470" s="9"/>
      <c r="N470" s="9"/>
      <c r="O470" s="9"/>
      <c r="P470" s="9"/>
      <c r="Q470" s="9"/>
      <c r="R470" s="9"/>
      <c r="S470" s="253"/>
      <c r="T470" s="253"/>
      <c r="U470" s="253"/>
      <c r="V470" s="253"/>
      <c r="W470" s="253"/>
      <c r="X470" s="253"/>
      <c r="Y470" s="253"/>
      <c r="Z470" s="253"/>
    </row>
    <row r="471" spans="1:26">
      <c r="A471" s="9"/>
      <c r="B471" s="9"/>
      <c r="C471" s="9"/>
      <c r="D471" s="9"/>
      <c r="E471" s="35"/>
      <c r="F471" s="35"/>
      <c r="G471" s="256"/>
      <c r="H471" s="265"/>
      <c r="I471" s="260"/>
      <c r="J471" s="265"/>
      <c r="K471" s="260"/>
      <c r="L471" s="111"/>
      <c r="M471" s="9"/>
      <c r="N471" s="9"/>
      <c r="O471" s="9"/>
      <c r="P471" s="9"/>
      <c r="Q471" s="9"/>
      <c r="R471" s="9"/>
      <c r="S471" s="253"/>
      <c r="T471" s="253"/>
      <c r="U471" s="253"/>
      <c r="V471" s="253"/>
      <c r="W471" s="253"/>
      <c r="X471" s="253"/>
      <c r="Y471" s="253"/>
      <c r="Z471" s="253"/>
    </row>
    <row r="472" spans="1:26">
      <c r="A472" s="9"/>
      <c r="B472" s="9"/>
      <c r="C472" s="9"/>
      <c r="D472" s="9"/>
      <c r="E472" s="35"/>
      <c r="F472" s="35"/>
      <c r="G472" s="256"/>
      <c r="H472" s="265"/>
      <c r="I472" s="260"/>
      <c r="J472" s="265"/>
      <c r="K472" s="260"/>
      <c r="L472" s="111"/>
      <c r="M472" s="9"/>
      <c r="N472" s="9"/>
      <c r="O472" s="9"/>
      <c r="P472" s="9"/>
      <c r="Q472" s="9"/>
      <c r="R472" s="9"/>
      <c r="S472" s="253"/>
      <c r="T472" s="253"/>
      <c r="U472" s="253"/>
      <c r="V472" s="253"/>
      <c r="W472" s="253"/>
      <c r="X472" s="253"/>
      <c r="Y472" s="253"/>
      <c r="Z472" s="253"/>
    </row>
    <row r="473" spans="1:26">
      <c r="A473" s="9"/>
      <c r="B473" s="9"/>
      <c r="C473" s="9"/>
      <c r="D473" s="9"/>
      <c r="E473" s="35"/>
      <c r="F473" s="35"/>
      <c r="G473" s="256"/>
      <c r="H473" s="265"/>
      <c r="I473" s="260"/>
      <c r="J473" s="265"/>
      <c r="K473" s="260"/>
      <c r="L473" s="111"/>
      <c r="M473" s="9"/>
      <c r="N473" s="9"/>
      <c r="O473" s="9"/>
      <c r="P473" s="9"/>
      <c r="Q473" s="9"/>
      <c r="R473" s="9"/>
      <c r="S473" s="253"/>
      <c r="T473" s="253"/>
      <c r="U473" s="253"/>
      <c r="V473" s="253"/>
      <c r="W473" s="253"/>
      <c r="X473" s="253"/>
      <c r="Y473" s="253"/>
      <c r="Z473" s="253"/>
    </row>
    <row r="474" spans="1:26">
      <c r="A474" s="9"/>
      <c r="B474" s="9"/>
      <c r="C474" s="9"/>
      <c r="D474" s="9"/>
      <c r="E474" s="35"/>
      <c r="F474" s="35"/>
      <c r="G474" s="256"/>
      <c r="H474" s="265"/>
      <c r="I474" s="260"/>
      <c r="J474" s="265"/>
      <c r="K474" s="260"/>
      <c r="L474" s="111"/>
      <c r="M474" s="9"/>
      <c r="N474" s="9"/>
      <c r="O474" s="9"/>
      <c r="P474" s="9"/>
      <c r="Q474" s="9"/>
      <c r="R474" s="9"/>
      <c r="S474" s="253"/>
      <c r="T474" s="253"/>
      <c r="U474" s="253"/>
      <c r="V474" s="253"/>
      <c r="W474" s="253"/>
      <c r="X474" s="253"/>
      <c r="Y474" s="253"/>
      <c r="Z474" s="253"/>
    </row>
    <row r="475" spans="1:26">
      <c r="A475" s="9"/>
      <c r="B475" s="9"/>
      <c r="C475" s="9"/>
      <c r="D475" s="9"/>
      <c r="E475" s="35"/>
      <c r="F475" s="35"/>
      <c r="G475" s="256"/>
      <c r="H475" s="265"/>
      <c r="I475" s="260"/>
      <c r="J475" s="265"/>
      <c r="K475" s="260"/>
      <c r="L475" s="111"/>
      <c r="M475" s="9"/>
      <c r="N475" s="9"/>
      <c r="O475" s="9"/>
      <c r="P475" s="9"/>
      <c r="Q475" s="9"/>
      <c r="R475" s="9"/>
      <c r="S475" s="253"/>
      <c r="T475" s="253"/>
      <c r="U475" s="253"/>
      <c r="V475" s="253"/>
      <c r="W475" s="253"/>
      <c r="X475" s="253"/>
      <c r="Y475" s="253"/>
      <c r="Z475" s="253"/>
    </row>
    <row r="476" spans="1:26">
      <c r="A476" s="9"/>
      <c r="B476" s="9"/>
      <c r="C476" s="9"/>
      <c r="D476" s="9"/>
      <c r="E476" s="35"/>
      <c r="F476" s="35"/>
      <c r="G476" s="256"/>
      <c r="H476" s="265"/>
      <c r="I476" s="260"/>
      <c r="J476" s="265"/>
      <c r="K476" s="260"/>
      <c r="L476" s="111"/>
      <c r="M476" s="9"/>
      <c r="N476" s="9"/>
      <c r="O476" s="9"/>
      <c r="P476" s="9"/>
      <c r="Q476" s="9"/>
      <c r="R476" s="9"/>
      <c r="S476" s="253"/>
      <c r="T476" s="253"/>
      <c r="U476" s="253"/>
      <c r="V476" s="253"/>
      <c r="W476" s="253"/>
      <c r="X476" s="253"/>
      <c r="Y476" s="253"/>
      <c r="Z476" s="253"/>
    </row>
    <row r="477" spans="1:26">
      <c r="A477" s="9"/>
      <c r="B477" s="9"/>
      <c r="C477" s="9"/>
      <c r="D477" s="9"/>
      <c r="E477" s="35"/>
      <c r="F477" s="35"/>
      <c r="G477" s="256"/>
      <c r="H477" s="265"/>
      <c r="I477" s="260"/>
      <c r="J477" s="265"/>
      <c r="K477" s="260"/>
      <c r="L477" s="111"/>
      <c r="M477" s="9"/>
      <c r="N477" s="9"/>
      <c r="O477" s="9"/>
      <c r="P477" s="9"/>
      <c r="Q477" s="9"/>
      <c r="R477" s="9"/>
      <c r="S477" s="253"/>
      <c r="T477" s="253"/>
      <c r="U477" s="253"/>
      <c r="V477" s="253"/>
      <c r="W477" s="253"/>
      <c r="X477" s="253"/>
      <c r="Y477" s="253"/>
      <c r="Z477" s="253"/>
    </row>
    <row r="478" spans="1:26">
      <c r="A478" s="9"/>
      <c r="B478" s="9"/>
      <c r="C478" s="9"/>
      <c r="D478" s="9"/>
      <c r="E478" s="35"/>
      <c r="F478" s="35"/>
      <c r="G478" s="256"/>
      <c r="H478" s="265"/>
      <c r="I478" s="260"/>
      <c r="J478" s="265"/>
      <c r="K478" s="260"/>
      <c r="L478" s="111"/>
      <c r="M478" s="9"/>
      <c r="N478" s="9"/>
      <c r="O478" s="9"/>
      <c r="P478" s="9"/>
      <c r="Q478" s="9"/>
      <c r="R478" s="9"/>
      <c r="S478" s="253"/>
      <c r="T478" s="253"/>
      <c r="U478" s="253"/>
      <c r="V478" s="253"/>
      <c r="W478" s="253"/>
      <c r="X478" s="253"/>
      <c r="Y478" s="253"/>
      <c r="Z478" s="253"/>
    </row>
    <row r="479" spans="1:26">
      <c r="A479" s="9"/>
      <c r="B479" s="9"/>
      <c r="C479" s="9"/>
      <c r="D479" s="9"/>
      <c r="E479" s="35"/>
      <c r="F479" s="35"/>
      <c r="G479" s="256"/>
      <c r="H479" s="265"/>
      <c r="I479" s="260"/>
      <c r="J479" s="265"/>
      <c r="K479" s="260"/>
      <c r="L479" s="111"/>
      <c r="M479" s="9"/>
      <c r="N479" s="9"/>
      <c r="O479" s="9"/>
      <c r="P479" s="9"/>
      <c r="Q479" s="9"/>
      <c r="R479" s="9"/>
      <c r="S479" s="253"/>
      <c r="T479" s="253"/>
      <c r="U479" s="253"/>
      <c r="V479" s="253"/>
      <c r="W479" s="253"/>
      <c r="X479" s="253"/>
      <c r="Y479" s="253"/>
      <c r="Z479" s="253"/>
    </row>
    <row r="480" spans="1:26">
      <c r="A480" s="9"/>
      <c r="B480" s="9"/>
      <c r="C480" s="9"/>
      <c r="D480" s="9"/>
      <c r="E480" s="35"/>
      <c r="F480" s="35"/>
      <c r="G480" s="256"/>
      <c r="H480" s="265"/>
      <c r="I480" s="260"/>
      <c r="J480" s="265"/>
      <c r="K480" s="260"/>
      <c r="L480" s="111"/>
      <c r="M480" s="9"/>
      <c r="N480" s="9"/>
      <c r="O480" s="9"/>
      <c r="P480" s="9"/>
      <c r="Q480" s="9"/>
      <c r="R480" s="9"/>
      <c r="S480" s="253"/>
      <c r="T480" s="253"/>
      <c r="U480" s="253"/>
      <c r="V480" s="253"/>
      <c r="W480" s="253"/>
      <c r="X480" s="253"/>
      <c r="Y480" s="253"/>
      <c r="Z480" s="253"/>
    </row>
    <row r="481" spans="1:26">
      <c r="A481" s="9"/>
      <c r="B481" s="9"/>
      <c r="C481" s="9"/>
      <c r="D481" s="9"/>
      <c r="E481" s="35"/>
      <c r="F481" s="35"/>
      <c r="G481" s="256"/>
      <c r="H481" s="265"/>
      <c r="I481" s="260"/>
      <c r="J481" s="265"/>
      <c r="K481" s="260"/>
      <c r="L481" s="111"/>
      <c r="M481" s="9"/>
      <c r="N481" s="9"/>
      <c r="O481" s="9"/>
      <c r="P481" s="9"/>
      <c r="Q481" s="9"/>
      <c r="R481" s="9"/>
      <c r="S481" s="253"/>
      <c r="T481" s="253"/>
      <c r="U481" s="253"/>
      <c r="V481" s="253"/>
      <c r="W481" s="253"/>
      <c r="X481" s="253"/>
      <c r="Y481" s="253"/>
      <c r="Z481" s="253"/>
    </row>
    <row r="482" spans="1:26">
      <c r="A482" s="9"/>
      <c r="B482" s="9"/>
      <c r="C482" s="9"/>
      <c r="D482" s="9"/>
      <c r="E482" s="35"/>
      <c r="F482" s="35"/>
      <c r="G482" s="256"/>
      <c r="H482" s="265"/>
      <c r="I482" s="260"/>
      <c r="J482" s="265"/>
      <c r="K482" s="260"/>
      <c r="L482" s="111"/>
      <c r="M482" s="9"/>
      <c r="N482" s="9"/>
      <c r="O482" s="9"/>
      <c r="P482" s="9"/>
      <c r="Q482" s="9"/>
      <c r="R482" s="9"/>
      <c r="S482" s="253"/>
      <c r="T482" s="253"/>
      <c r="U482" s="253"/>
      <c r="V482" s="253"/>
      <c r="W482" s="253"/>
      <c r="X482" s="253"/>
      <c r="Y482" s="253"/>
      <c r="Z482" s="253"/>
    </row>
    <row r="483" spans="1:26">
      <c r="A483" s="9"/>
      <c r="B483" s="9"/>
      <c r="C483" s="9"/>
      <c r="D483" s="9"/>
      <c r="E483" s="35"/>
      <c r="F483" s="35"/>
      <c r="G483" s="256"/>
      <c r="H483" s="265"/>
      <c r="I483" s="260"/>
      <c r="J483" s="265"/>
      <c r="K483" s="260"/>
      <c r="L483" s="111"/>
      <c r="M483" s="9"/>
      <c r="N483" s="9"/>
      <c r="O483" s="9"/>
      <c r="P483" s="9"/>
      <c r="Q483" s="9"/>
      <c r="R483" s="9"/>
      <c r="S483" s="253"/>
      <c r="T483" s="253"/>
      <c r="U483" s="253"/>
      <c r="V483" s="253"/>
      <c r="W483" s="253"/>
      <c r="X483" s="253"/>
      <c r="Y483" s="253"/>
      <c r="Z483" s="253"/>
    </row>
    <row r="484" spans="1:26">
      <c r="A484" s="9"/>
      <c r="B484" s="9"/>
      <c r="C484" s="9"/>
      <c r="D484" s="9"/>
      <c r="E484" s="35"/>
      <c r="F484" s="35"/>
      <c r="G484" s="256"/>
      <c r="H484" s="265"/>
      <c r="I484" s="260"/>
      <c r="J484" s="265"/>
      <c r="K484" s="260"/>
      <c r="L484" s="111"/>
      <c r="M484" s="9"/>
      <c r="N484" s="9"/>
      <c r="O484" s="9"/>
      <c r="P484" s="9"/>
      <c r="Q484" s="9"/>
      <c r="R484" s="9"/>
      <c r="S484" s="253"/>
      <c r="T484" s="253"/>
      <c r="U484" s="253"/>
      <c r="V484" s="253"/>
      <c r="W484" s="253"/>
      <c r="X484" s="253"/>
      <c r="Y484" s="253"/>
      <c r="Z484" s="253"/>
    </row>
    <row r="485" spans="1:26">
      <c r="A485" s="9"/>
      <c r="B485" s="9"/>
      <c r="C485" s="9"/>
      <c r="D485" s="9"/>
      <c r="E485" s="35"/>
      <c r="F485" s="35"/>
      <c r="G485" s="256"/>
      <c r="H485" s="265"/>
      <c r="I485" s="260"/>
      <c r="J485" s="265"/>
      <c r="K485" s="260"/>
      <c r="L485" s="111"/>
      <c r="M485" s="9"/>
      <c r="N485" s="9"/>
      <c r="O485" s="9"/>
      <c r="P485" s="9"/>
      <c r="Q485" s="9"/>
      <c r="R485" s="9"/>
      <c r="S485" s="253"/>
      <c r="T485" s="253"/>
      <c r="U485" s="253"/>
      <c r="V485" s="253"/>
      <c r="W485" s="253"/>
      <c r="X485" s="253"/>
      <c r="Y485" s="253"/>
      <c r="Z485" s="253"/>
    </row>
    <row r="486" spans="1:26">
      <c r="A486" s="9"/>
      <c r="B486" s="9"/>
      <c r="C486" s="9"/>
      <c r="D486" s="9"/>
      <c r="E486" s="35"/>
      <c r="F486" s="35"/>
      <c r="G486" s="256"/>
      <c r="H486" s="265"/>
      <c r="I486" s="260"/>
      <c r="J486" s="265"/>
      <c r="K486" s="260"/>
      <c r="L486" s="111"/>
      <c r="M486" s="9"/>
      <c r="N486" s="9"/>
      <c r="O486" s="9"/>
      <c r="P486" s="9"/>
      <c r="Q486" s="9"/>
      <c r="R486" s="9"/>
      <c r="S486" s="253"/>
      <c r="T486" s="253"/>
      <c r="U486" s="253"/>
      <c r="V486" s="253"/>
      <c r="W486" s="253"/>
      <c r="X486" s="253"/>
      <c r="Y486" s="253"/>
      <c r="Z486" s="253"/>
    </row>
    <row r="487" spans="1:26">
      <c r="A487" s="9"/>
      <c r="B487" s="9"/>
      <c r="C487" s="9"/>
      <c r="D487" s="9"/>
      <c r="E487" s="35"/>
      <c r="F487" s="35"/>
      <c r="G487" s="256"/>
      <c r="H487" s="265"/>
      <c r="I487" s="260"/>
      <c r="J487" s="265"/>
      <c r="K487" s="260"/>
      <c r="L487" s="111"/>
      <c r="M487" s="9"/>
      <c r="N487" s="9"/>
      <c r="O487" s="9"/>
      <c r="P487" s="9"/>
      <c r="Q487" s="9"/>
      <c r="R487" s="9"/>
      <c r="S487" s="253"/>
      <c r="T487" s="253"/>
      <c r="U487" s="253"/>
      <c r="V487" s="253"/>
      <c r="W487" s="253"/>
      <c r="X487" s="253"/>
      <c r="Y487" s="253"/>
      <c r="Z487" s="253"/>
    </row>
    <row r="488" spans="1:26">
      <c r="A488" s="9"/>
      <c r="B488" s="9"/>
      <c r="C488" s="9"/>
      <c r="D488" s="9"/>
      <c r="E488" s="35"/>
      <c r="F488" s="35"/>
      <c r="G488" s="256"/>
      <c r="H488" s="265"/>
      <c r="I488" s="260"/>
      <c r="J488" s="265"/>
      <c r="K488" s="260"/>
      <c r="L488" s="111"/>
      <c r="M488" s="9"/>
      <c r="N488" s="9"/>
      <c r="O488" s="9"/>
      <c r="P488" s="9"/>
      <c r="Q488" s="9"/>
      <c r="R488" s="9"/>
      <c r="S488" s="253"/>
      <c r="T488" s="253"/>
      <c r="U488" s="253"/>
      <c r="V488" s="253"/>
      <c r="W488" s="253"/>
      <c r="X488" s="253"/>
      <c r="Y488" s="253"/>
      <c r="Z488" s="253"/>
    </row>
    <row r="489" spans="1:26">
      <c r="A489" s="9"/>
      <c r="B489" s="9"/>
      <c r="C489" s="9"/>
      <c r="D489" s="9"/>
      <c r="E489" s="35"/>
      <c r="F489" s="35"/>
      <c r="G489" s="256"/>
      <c r="H489" s="265"/>
      <c r="I489" s="260"/>
      <c r="J489" s="265"/>
      <c r="K489" s="260"/>
      <c r="L489" s="111"/>
      <c r="M489" s="9"/>
      <c r="N489" s="9"/>
      <c r="O489" s="9"/>
      <c r="P489" s="9"/>
      <c r="Q489" s="9"/>
      <c r="R489" s="9"/>
      <c r="S489" s="253"/>
      <c r="T489" s="253"/>
      <c r="U489" s="253"/>
      <c r="V489" s="253"/>
      <c r="W489" s="253"/>
      <c r="X489" s="253"/>
      <c r="Y489" s="253"/>
      <c r="Z489" s="253"/>
    </row>
    <row r="490" spans="1:26">
      <c r="A490" s="9"/>
      <c r="B490" s="9"/>
      <c r="C490" s="9"/>
      <c r="D490" s="9"/>
      <c r="E490" s="35"/>
      <c r="F490" s="35"/>
      <c r="G490" s="256"/>
      <c r="H490" s="265"/>
      <c r="I490" s="260"/>
      <c r="J490" s="265"/>
      <c r="K490" s="260"/>
      <c r="L490" s="111"/>
      <c r="M490" s="9"/>
      <c r="N490" s="9"/>
      <c r="O490" s="9"/>
      <c r="P490" s="9"/>
      <c r="Q490" s="9"/>
      <c r="R490" s="9"/>
      <c r="S490" s="253"/>
      <c r="T490" s="253"/>
      <c r="U490" s="253"/>
      <c r="V490" s="253"/>
      <c r="W490" s="253"/>
      <c r="X490" s="253"/>
      <c r="Y490" s="253"/>
      <c r="Z490" s="253"/>
    </row>
    <row r="491" spans="1:26">
      <c r="A491" s="9"/>
      <c r="B491" s="9"/>
      <c r="C491" s="9"/>
      <c r="D491" s="9"/>
      <c r="E491" s="35"/>
      <c r="F491" s="35"/>
      <c r="G491" s="256"/>
      <c r="H491" s="265"/>
      <c r="I491" s="260"/>
      <c r="J491" s="265"/>
      <c r="K491" s="260"/>
      <c r="L491" s="111"/>
      <c r="M491" s="9"/>
      <c r="N491" s="9"/>
      <c r="O491" s="9"/>
      <c r="P491" s="9"/>
      <c r="Q491" s="9"/>
      <c r="R491" s="9"/>
      <c r="S491" s="253"/>
      <c r="T491" s="253"/>
      <c r="U491" s="253"/>
      <c r="V491" s="253"/>
      <c r="W491" s="253"/>
      <c r="X491" s="253"/>
      <c r="Y491" s="253"/>
      <c r="Z491" s="253"/>
    </row>
    <row r="492" spans="1:26">
      <c r="A492" s="9"/>
      <c r="B492" s="9"/>
      <c r="C492" s="9"/>
      <c r="D492" s="9"/>
      <c r="E492" s="35"/>
      <c r="F492" s="35"/>
      <c r="G492" s="256"/>
      <c r="H492" s="265"/>
      <c r="I492" s="260"/>
      <c r="J492" s="265"/>
      <c r="K492" s="260"/>
      <c r="L492" s="111"/>
      <c r="M492" s="9"/>
      <c r="N492" s="9"/>
      <c r="O492" s="9"/>
      <c r="P492" s="9"/>
      <c r="Q492" s="9"/>
      <c r="R492" s="9"/>
      <c r="S492" s="253"/>
      <c r="T492" s="253"/>
      <c r="U492" s="253"/>
      <c r="V492" s="253"/>
      <c r="W492" s="253"/>
      <c r="X492" s="253"/>
      <c r="Y492" s="253"/>
      <c r="Z492" s="253"/>
    </row>
    <row r="493" spans="1:26">
      <c r="A493" s="9"/>
      <c r="B493" s="9"/>
      <c r="C493" s="9"/>
      <c r="D493" s="9"/>
      <c r="E493" s="35"/>
      <c r="F493" s="35"/>
      <c r="G493" s="256"/>
      <c r="H493" s="265"/>
      <c r="I493" s="260"/>
      <c r="J493" s="265"/>
      <c r="K493" s="260"/>
      <c r="L493" s="111"/>
      <c r="M493" s="9"/>
      <c r="N493" s="9"/>
      <c r="O493" s="9"/>
      <c r="P493" s="9"/>
      <c r="Q493" s="9"/>
      <c r="R493" s="9"/>
      <c r="S493" s="253"/>
      <c r="T493" s="253"/>
      <c r="U493" s="253"/>
      <c r="V493" s="253"/>
      <c r="W493" s="253"/>
      <c r="X493" s="253"/>
      <c r="Y493" s="253"/>
      <c r="Z493" s="253"/>
    </row>
    <row r="494" spans="1:26">
      <c r="A494" s="9"/>
      <c r="B494" s="9"/>
      <c r="C494" s="9"/>
      <c r="D494" s="9"/>
      <c r="E494" s="35"/>
      <c r="F494" s="35"/>
      <c r="G494" s="256"/>
      <c r="H494" s="265"/>
      <c r="I494" s="260"/>
      <c r="J494" s="265"/>
      <c r="K494" s="260"/>
      <c r="L494" s="111"/>
      <c r="M494" s="9"/>
      <c r="N494" s="9"/>
      <c r="O494" s="9"/>
      <c r="P494" s="9"/>
      <c r="Q494" s="9"/>
      <c r="R494" s="9"/>
      <c r="S494" s="253"/>
      <c r="T494" s="253"/>
      <c r="U494" s="253"/>
      <c r="V494" s="253"/>
      <c r="W494" s="253"/>
      <c r="X494" s="253"/>
      <c r="Y494" s="253"/>
      <c r="Z494" s="253"/>
    </row>
    <row r="495" spans="1:26">
      <c r="A495" s="9"/>
      <c r="B495" s="9"/>
      <c r="C495" s="9"/>
      <c r="D495" s="9"/>
      <c r="E495" s="35"/>
      <c r="F495" s="35"/>
      <c r="G495" s="256"/>
      <c r="H495" s="265"/>
      <c r="I495" s="260"/>
      <c r="J495" s="265"/>
      <c r="K495" s="260"/>
      <c r="L495" s="111"/>
      <c r="M495" s="9"/>
      <c r="N495" s="9"/>
      <c r="O495" s="9"/>
      <c r="P495" s="9"/>
      <c r="Q495" s="9"/>
      <c r="R495" s="9"/>
      <c r="S495" s="253"/>
      <c r="T495" s="253"/>
      <c r="U495" s="253"/>
      <c r="V495" s="253"/>
      <c r="W495" s="253"/>
      <c r="X495" s="253"/>
      <c r="Y495" s="253"/>
      <c r="Z495" s="253"/>
    </row>
    <row r="496" spans="1:26">
      <c r="A496" s="9"/>
      <c r="B496" s="9"/>
      <c r="C496" s="9"/>
      <c r="D496" s="9"/>
      <c r="E496" s="35"/>
      <c r="F496" s="35"/>
      <c r="G496" s="256"/>
      <c r="H496" s="265"/>
      <c r="I496" s="260"/>
      <c r="J496" s="265"/>
      <c r="K496" s="260"/>
      <c r="L496" s="111"/>
      <c r="M496" s="9"/>
      <c r="N496" s="9"/>
      <c r="O496" s="9"/>
      <c r="P496" s="9"/>
      <c r="Q496" s="9"/>
      <c r="R496" s="9"/>
      <c r="S496" s="253"/>
      <c r="T496" s="253"/>
      <c r="U496" s="253"/>
      <c r="V496" s="253"/>
      <c r="W496" s="253"/>
      <c r="X496" s="253"/>
      <c r="Y496" s="253"/>
      <c r="Z496" s="253"/>
    </row>
    <row r="497" spans="1:26">
      <c r="A497" s="9"/>
      <c r="B497" s="9"/>
      <c r="C497" s="9"/>
      <c r="D497" s="9"/>
      <c r="E497" s="35"/>
      <c r="F497" s="35"/>
      <c r="G497" s="256"/>
      <c r="H497" s="265"/>
      <c r="I497" s="260"/>
      <c r="J497" s="265"/>
      <c r="K497" s="260"/>
      <c r="L497" s="111"/>
      <c r="M497" s="9"/>
      <c r="N497" s="9"/>
      <c r="O497" s="9"/>
      <c r="P497" s="9"/>
      <c r="Q497" s="9"/>
      <c r="R497" s="9"/>
      <c r="S497" s="253"/>
      <c r="T497" s="253"/>
      <c r="U497" s="253"/>
      <c r="V497" s="253"/>
      <c r="W497" s="253"/>
      <c r="X497" s="253"/>
      <c r="Y497" s="253"/>
      <c r="Z497" s="253"/>
    </row>
    <row r="498" spans="1:26">
      <c r="A498" s="9"/>
      <c r="B498" s="9"/>
      <c r="C498" s="9"/>
      <c r="D498" s="9"/>
      <c r="E498" s="35"/>
      <c r="F498" s="35"/>
      <c r="G498" s="256"/>
      <c r="H498" s="265"/>
      <c r="I498" s="260"/>
      <c r="J498" s="265"/>
      <c r="K498" s="260"/>
      <c r="L498" s="111"/>
      <c r="M498" s="9"/>
      <c r="N498" s="9"/>
      <c r="O498" s="9"/>
      <c r="P498" s="9"/>
      <c r="Q498" s="9"/>
      <c r="R498" s="9"/>
      <c r="S498" s="253"/>
      <c r="T498" s="253"/>
      <c r="U498" s="253"/>
      <c r="V498" s="253"/>
      <c r="W498" s="253"/>
      <c r="X498" s="253"/>
      <c r="Y498" s="253"/>
      <c r="Z498" s="253"/>
    </row>
    <row r="499" spans="1:26">
      <c r="A499" s="9"/>
      <c r="B499" s="9"/>
      <c r="C499" s="9"/>
      <c r="D499" s="9"/>
      <c r="E499" s="35"/>
      <c r="F499" s="35"/>
      <c r="G499" s="256"/>
      <c r="H499" s="265"/>
      <c r="I499" s="260"/>
      <c r="J499" s="265"/>
      <c r="K499" s="260"/>
      <c r="L499" s="111"/>
      <c r="M499" s="9"/>
      <c r="N499" s="9"/>
      <c r="O499" s="9"/>
      <c r="P499" s="9"/>
      <c r="Q499" s="9"/>
      <c r="R499" s="9"/>
      <c r="S499" s="253"/>
      <c r="T499" s="253"/>
      <c r="U499" s="253"/>
      <c r="V499" s="253"/>
      <c r="W499" s="253"/>
      <c r="X499" s="253"/>
      <c r="Y499" s="253"/>
      <c r="Z499" s="253"/>
    </row>
    <row r="500" spans="1:26">
      <c r="A500" s="9"/>
      <c r="B500" s="9"/>
      <c r="C500" s="9"/>
      <c r="D500" s="9"/>
      <c r="E500" s="35"/>
      <c r="F500" s="35"/>
      <c r="G500" s="256"/>
      <c r="H500" s="265"/>
      <c r="I500" s="260"/>
      <c r="J500" s="265"/>
      <c r="K500" s="260"/>
      <c r="L500" s="111"/>
      <c r="M500" s="9"/>
      <c r="N500" s="9"/>
      <c r="O500" s="9"/>
      <c r="P500" s="9"/>
      <c r="Q500" s="9"/>
      <c r="R500" s="9"/>
      <c r="S500" s="253"/>
      <c r="T500" s="253"/>
      <c r="U500" s="253"/>
      <c r="V500" s="253"/>
      <c r="W500" s="253"/>
      <c r="X500" s="253"/>
      <c r="Y500" s="253"/>
      <c r="Z500" s="253"/>
    </row>
    <row r="501" spans="1:26">
      <c r="A501" s="9"/>
      <c r="B501" s="9"/>
      <c r="C501" s="9"/>
      <c r="D501" s="9"/>
      <c r="E501" s="35"/>
      <c r="F501" s="35"/>
      <c r="G501" s="256"/>
      <c r="H501" s="265"/>
      <c r="I501" s="260"/>
      <c r="J501" s="265"/>
      <c r="K501" s="260"/>
      <c r="L501" s="111"/>
      <c r="M501" s="9"/>
      <c r="N501" s="9"/>
      <c r="O501" s="9"/>
      <c r="P501" s="9"/>
      <c r="Q501" s="9"/>
      <c r="R501" s="9"/>
      <c r="S501" s="253"/>
      <c r="T501" s="253"/>
      <c r="U501" s="253"/>
      <c r="V501" s="253"/>
      <c r="W501" s="253"/>
      <c r="X501" s="253"/>
      <c r="Y501" s="253"/>
      <c r="Z501" s="253"/>
    </row>
    <row r="502" spans="1:26">
      <c r="A502" s="9"/>
      <c r="B502" s="9"/>
      <c r="C502" s="9"/>
      <c r="D502" s="9"/>
      <c r="E502" s="35"/>
      <c r="F502" s="35"/>
      <c r="G502" s="256"/>
      <c r="H502" s="265"/>
      <c r="I502" s="260"/>
      <c r="J502" s="265"/>
      <c r="K502" s="260"/>
      <c r="L502" s="111"/>
      <c r="M502" s="9"/>
      <c r="N502" s="9"/>
      <c r="O502" s="9"/>
      <c r="P502" s="9"/>
      <c r="Q502" s="9"/>
      <c r="R502" s="9"/>
      <c r="S502" s="253"/>
      <c r="T502" s="253"/>
      <c r="U502" s="253"/>
      <c r="V502" s="253"/>
      <c r="W502" s="253"/>
      <c r="X502" s="253"/>
      <c r="Y502" s="253"/>
      <c r="Z502" s="253"/>
    </row>
    <row r="503" spans="1:26">
      <c r="A503" s="9"/>
      <c r="B503" s="9"/>
      <c r="C503" s="9"/>
      <c r="D503" s="9"/>
      <c r="E503" s="35"/>
      <c r="F503" s="35"/>
      <c r="G503" s="256"/>
      <c r="H503" s="265"/>
      <c r="I503" s="260"/>
      <c r="J503" s="265"/>
      <c r="K503" s="260"/>
      <c r="L503" s="111"/>
      <c r="M503" s="9"/>
      <c r="N503" s="9"/>
      <c r="O503" s="9"/>
      <c r="P503" s="9"/>
      <c r="Q503" s="9"/>
      <c r="R503" s="9"/>
      <c r="S503" s="253"/>
      <c r="T503" s="253"/>
      <c r="U503" s="253"/>
      <c r="V503" s="253"/>
      <c r="W503" s="253"/>
      <c r="X503" s="253"/>
      <c r="Y503" s="253"/>
      <c r="Z503" s="253"/>
    </row>
    <row r="504" spans="1:26">
      <c r="A504" s="9"/>
      <c r="B504" s="9"/>
      <c r="C504" s="9"/>
      <c r="D504" s="9"/>
      <c r="E504" s="35"/>
      <c r="F504" s="35"/>
      <c r="G504" s="256"/>
      <c r="H504" s="265"/>
      <c r="I504" s="260"/>
      <c r="J504" s="265"/>
      <c r="K504" s="260"/>
      <c r="L504" s="111"/>
      <c r="M504" s="9"/>
      <c r="N504" s="9"/>
      <c r="O504" s="9"/>
      <c r="P504" s="9"/>
      <c r="Q504" s="9"/>
      <c r="R504" s="9"/>
      <c r="S504" s="253"/>
      <c r="T504" s="253"/>
      <c r="U504" s="253"/>
      <c r="V504" s="253"/>
      <c r="W504" s="253"/>
      <c r="X504" s="253"/>
      <c r="Y504" s="253"/>
      <c r="Z504" s="253"/>
    </row>
    <row r="505" spans="1:26">
      <c r="A505" s="9"/>
      <c r="B505" s="9"/>
      <c r="C505" s="9"/>
      <c r="D505" s="9"/>
      <c r="E505" s="35"/>
      <c r="F505" s="35"/>
      <c r="G505" s="256"/>
      <c r="H505" s="265"/>
      <c r="I505" s="260"/>
      <c r="J505" s="265"/>
      <c r="K505" s="260"/>
      <c r="L505" s="111"/>
      <c r="M505" s="9"/>
      <c r="N505" s="9"/>
      <c r="O505" s="9"/>
      <c r="P505" s="9"/>
      <c r="Q505" s="9"/>
      <c r="R505" s="9"/>
      <c r="S505" s="253"/>
      <c r="T505" s="253"/>
      <c r="U505" s="253"/>
      <c r="V505" s="253"/>
      <c r="W505" s="253"/>
      <c r="X505" s="253"/>
      <c r="Y505" s="253"/>
      <c r="Z505" s="253"/>
    </row>
    <row r="506" spans="1:26">
      <c r="A506" s="9"/>
      <c r="B506" s="9"/>
      <c r="C506" s="9"/>
      <c r="D506" s="9"/>
      <c r="E506" s="35"/>
      <c r="F506" s="35"/>
      <c r="G506" s="256"/>
      <c r="H506" s="265"/>
      <c r="I506" s="260"/>
      <c r="J506" s="265"/>
      <c r="K506" s="260"/>
      <c r="L506" s="111"/>
      <c r="M506" s="9"/>
      <c r="N506" s="9"/>
      <c r="O506" s="9"/>
      <c r="P506" s="9"/>
      <c r="Q506" s="9"/>
      <c r="R506" s="9"/>
      <c r="S506" s="253"/>
      <c r="T506" s="253"/>
      <c r="U506" s="253"/>
      <c r="V506" s="253"/>
      <c r="W506" s="253"/>
      <c r="X506" s="253"/>
      <c r="Y506" s="253"/>
      <c r="Z506" s="253"/>
    </row>
    <row r="507" spans="1:26">
      <c r="A507" s="9"/>
      <c r="B507" s="9"/>
      <c r="C507" s="9"/>
      <c r="D507" s="9"/>
      <c r="E507" s="35"/>
      <c r="F507" s="35"/>
      <c r="G507" s="256"/>
      <c r="H507" s="265"/>
      <c r="I507" s="260"/>
      <c r="J507" s="265"/>
      <c r="K507" s="260"/>
      <c r="L507" s="111"/>
      <c r="M507" s="9"/>
      <c r="N507" s="9"/>
      <c r="O507" s="9"/>
      <c r="P507" s="9"/>
      <c r="Q507" s="9"/>
      <c r="R507" s="9"/>
      <c r="S507" s="253"/>
      <c r="T507" s="253"/>
      <c r="U507" s="253"/>
      <c r="V507" s="253"/>
      <c r="W507" s="253"/>
      <c r="X507" s="253"/>
      <c r="Y507" s="253"/>
      <c r="Z507" s="253"/>
    </row>
    <row r="508" spans="1:26">
      <c r="A508" s="9"/>
      <c r="B508" s="9"/>
      <c r="C508" s="9"/>
      <c r="D508" s="9"/>
      <c r="E508" s="35"/>
      <c r="F508" s="35"/>
      <c r="G508" s="256"/>
      <c r="H508" s="265"/>
      <c r="I508" s="260"/>
      <c r="J508" s="265"/>
      <c r="K508" s="260"/>
      <c r="L508" s="111"/>
      <c r="M508" s="9"/>
      <c r="N508" s="9"/>
      <c r="O508" s="9"/>
      <c r="P508" s="9"/>
      <c r="Q508" s="9"/>
      <c r="R508" s="9"/>
      <c r="S508" s="253"/>
      <c r="T508" s="253"/>
      <c r="U508" s="253"/>
      <c r="V508" s="253"/>
      <c r="W508" s="253"/>
      <c r="X508" s="253"/>
      <c r="Y508" s="253"/>
      <c r="Z508" s="253"/>
    </row>
    <row r="509" spans="1:26">
      <c r="A509" s="9"/>
      <c r="B509" s="9"/>
      <c r="C509" s="9"/>
      <c r="D509" s="9"/>
      <c r="E509" s="35"/>
      <c r="F509" s="35"/>
      <c r="G509" s="256"/>
      <c r="H509" s="265"/>
      <c r="I509" s="260"/>
      <c r="J509" s="265"/>
      <c r="K509" s="260"/>
      <c r="L509" s="111"/>
      <c r="M509" s="9"/>
      <c r="N509" s="9"/>
      <c r="O509" s="9"/>
      <c r="P509" s="9"/>
      <c r="Q509" s="9"/>
      <c r="R509" s="9"/>
      <c r="S509" s="253"/>
      <c r="T509" s="253"/>
      <c r="U509" s="253"/>
      <c r="V509" s="253"/>
      <c r="W509" s="253"/>
      <c r="X509" s="253"/>
      <c r="Y509" s="253"/>
      <c r="Z509" s="253"/>
    </row>
    <row r="510" spans="1:26">
      <c r="A510" s="9"/>
      <c r="B510" s="9"/>
      <c r="C510" s="9"/>
      <c r="D510" s="9"/>
      <c r="E510" s="35"/>
      <c r="F510" s="35"/>
      <c r="G510" s="256"/>
      <c r="H510" s="265"/>
      <c r="I510" s="260"/>
      <c r="J510" s="265"/>
      <c r="K510" s="260"/>
      <c r="L510" s="111"/>
      <c r="M510" s="9"/>
      <c r="N510" s="9"/>
      <c r="O510" s="9"/>
      <c r="P510" s="9"/>
      <c r="Q510" s="9"/>
      <c r="R510" s="9"/>
      <c r="S510" s="253"/>
      <c r="T510" s="253"/>
      <c r="U510" s="253"/>
      <c r="V510" s="253"/>
      <c r="W510" s="253"/>
      <c r="X510" s="253"/>
      <c r="Y510" s="253"/>
      <c r="Z510" s="253"/>
    </row>
    <row r="511" spans="1:26">
      <c r="A511" s="9"/>
      <c r="B511" s="9"/>
      <c r="C511" s="9"/>
      <c r="D511" s="9"/>
      <c r="E511" s="35"/>
      <c r="F511" s="35"/>
      <c r="G511" s="256"/>
      <c r="H511" s="265"/>
      <c r="I511" s="260"/>
      <c r="J511" s="265"/>
      <c r="K511" s="260"/>
      <c r="L511" s="111"/>
      <c r="M511" s="9"/>
      <c r="N511" s="9"/>
      <c r="O511" s="9"/>
      <c r="P511" s="9"/>
      <c r="Q511" s="9"/>
      <c r="R511" s="9"/>
      <c r="S511" s="253"/>
      <c r="T511" s="253"/>
      <c r="U511" s="253"/>
      <c r="V511" s="253"/>
      <c r="W511" s="253"/>
      <c r="X511" s="253"/>
      <c r="Y511" s="253"/>
      <c r="Z511" s="253"/>
    </row>
    <row r="512" spans="1:26">
      <c r="A512" s="9"/>
      <c r="B512" s="9"/>
      <c r="C512" s="9"/>
      <c r="D512" s="9"/>
      <c r="E512" s="35"/>
      <c r="F512" s="35"/>
      <c r="G512" s="256"/>
      <c r="H512" s="265"/>
      <c r="I512" s="260"/>
      <c r="J512" s="265"/>
      <c r="K512" s="260"/>
      <c r="L512" s="111"/>
      <c r="M512" s="9"/>
      <c r="N512" s="9"/>
      <c r="O512" s="9"/>
      <c r="P512" s="9"/>
      <c r="Q512" s="9"/>
      <c r="R512" s="9"/>
      <c r="S512" s="253"/>
      <c r="T512" s="253"/>
      <c r="U512" s="253"/>
      <c r="V512" s="253"/>
      <c r="W512" s="253"/>
      <c r="X512" s="253"/>
      <c r="Y512" s="253"/>
      <c r="Z512" s="253"/>
    </row>
    <row r="513" spans="1:26">
      <c r="A513" s="9"/>
      <c r="B513" s="9"/>
      <c r="C513" s="9"/>
      <c r="D513" s="9"/>
      <c r="E513" s="35"/>
      <c r="F513" s="35"/>
      <c r="G513" s="256"/>
      <c r="H513" s="265"/>
      <c r="I513" s="260"/>
      <c r="J513" s="265"/>
      <c r="K513" s="260"/>
      <c r="L513" s="111"/>
      <c r="M513" s="9"/>
      <c r="N513" s="9"/>
      <c r="O513" s="9"/>
      <c r="P513" s="9"/>
      <c r="Q513" s="9"/>
      <c r="R513" s="9"/>
      <c r="S513" s="253"/>
      <c r="T513" s="253"/>
      <c r="U513" s="253"/>
      <c r="V513" s="253"/>
      <c r="W513" s="253"/>
      <c r="X513" s="253"/>
      <c r="Y513" s="253"/>
      <c r="Z513" s="253"/>
    </row>
    <row r="514" spans="1:26">
      <c r="A514" s="9"/>
      <c r="B514" s="9"/>
      <c r="C514" s="9"/>
      <c r="D514" s="9"/>
      <c r="E514" s="35"/>
      <c r="F514" s="35"/>
      <c r="G514" s="256"/>
      <c r="H514" s="265"/>
      <c r="I514" s="260"/>
      <c r="J514" s="265"/>
      <c r="K514" s="260"/>
      <c r="L514" s="111"/>
      <c r="M514" s="9"/>
      <c r="N514" s="9"/>
      <c r="O514" s="9"/>
      <c r="P514" s="9"/>
      <c r="Q514" s="9"/>
      <c r="R514" s="9"/>
      <c r="S514" s="253"/>
      <c r="T514" s="253"/>
      <c r="U514" s="253"/>
      <c r="V514" s="253"/>
      <c r="W514" s="253"/>
      <c r="X514" s="253"/>
      <c r="Y514" s="253"/>
      <c r="Z514" s="253"/>
    </row>
    <row r="515" spans="1:26">
      <c r="A515" s="9"/>
      <c r="B515" s="9"/>
      <c r="C515" s="9"/>
      <c r="D515" s="9"/>
      <c r="E515" s="35"/>
      <c r="F515" s="35"/>
      <c r="G515" s="256"/>
      <c r="H515" s="265"/>
      <c r="I515" s="260"/>
      <c r="J515" s="265"/>
      <c r="K515" s="260"/>
      <c r="L515" s="111"/>
      <c r="M515" s="9"/>
      <c r="N515" s="9"/>
      <c r="O515" s="9"/>
      <c r="P515" s="9"/>
      <c r="Q515" s="9"/>
      <c r="R515" s="9"/>
      <c r="S515" s="253"/>
      <c r="T515" s="253"/>
      <c r="U515" s="253"/>
      <c r="V515" s="253"/>
      <c r="W515" s="253"/>
      <c r="X515" s="253"/>
      <c r="Y515" s="253"/>
      <c r="Z515" s="253"/>
    </row>
    <row r="516" spans="1:26">
      <c r="A516" s="9"/>
      <c r="B516" s="9"/>
      <c r="C516" s="9"/>
      <c r="D516" s="9"/>
      <c r="E516" s="35"/>
      <c r="F516" s="35"/>
      <c r="G516" s="256"/>
      <c r="H516" s="265"/>
      <c r="I516" s="260"/>
      <c r="J516" s="265"/>
      <c r="K516" s="260"/>
      <c r="L516" s="111"/>
      <c r="M516" s="9"/>
      <c r="N516" s="9"/>
      <c r="O516" s="9"/>
      <c r="P516" s="9"/>
      <c r="Q516" s="9"/>
      <c r="R516" s="9"/>
      <c r="S516" s="253"/>
      <c r="T516" s="253"/>
      <c r="U516" s="253"/>
      <c r="V516" s="253"/>
      <c r="W516" s="253"/>
      <c r="X516" s="253"/>
      <c r="Y516" s="253"/>
      <c r="Z516" s="253"/>
    </row>
    <row r="517" spans="1:26">
      <c r="A517" s="9"/>
      <c r="B517" s="9"/>
      <c r="C517" s="9"/>
      <c r="D517" s="9"/>
      <c r="E517" s="35"/>
      <c r="F517" s="35"/>
      <c r="G517" s="256"/>
      <c r="H517" s="265"/>
      <c r="I517" s="260"/>
      <c r="J517" s="265"/>
      <c r="K517" s="260"/>
      <c r="L517" s="111"/>
      <c r="M517" s="9"/>
      <c r="N517" s="9"/>
      <c r="O517" s="9"/>
      <c r="P517" s="9"/>
      <c r="Q517" s="9"/>
      <c r="R517" s="9"/>
      <c r="S517" s="253"/>
      <c r="T517" s="253"/>
      <c r="U517" s="253"/>
      <c r="V517" s="253"/>
      <c r="W517" s="253"/>
      <c r="X517" s="253"/>
      <c r="Y517" s="253"/>
      <c r="Z517" s="253"/>
    </row>
    <row r="518" spans="1:26">
      <c r="A518" s="9"/>
      <c r="B518" s="9"/>
      <c r="C518" s="9"/>
      <c r="D518" s="9"/>
      <c r="E518" s="35"/>
      <c r="F518" s="35"/>
      <c r="G518" s="256"/>
      <c r="H518" s="265"/>
      <c r="I518" s="260"/>
      <c r="J518" s="265"/>
      <c r="K518" s="260"/>
      <c r="L518" s="111"/>
      <c r="M518" s="9"/>
      <c r="N518" s="9"/>
      <c r="O518" s="9"/>
      <c r="P518" s="9"/>
      <c r="Q518" s="9"/>
      <c r="R518" s="9"/>
      <c r="S518" s="253"/>
      <c r="T518" s="253"/>
      <c r="U518" s="253"/>
      <c r="V518" s="253"/>
      <c r="W518" s="253"/>
      <c r="X518" s="253"/>
      <c r="Y518" s="253"/>
      <c r="Z518" s="253"/>
    </row>
    <row r="519" spans="1:26">
      <c r="A519" s="9"/>
      <c r="B519" s="9"/>
      <c r="C519" s="9"/>
      <c r="D519" s="9"/>
      <c r="E519" s="35"/>
      <c r="F519" s="35"/>
      <c r="G519" s="256"/>
      <c r="H519" s="265"/>
      <c r="I519" s="260"/>
      <c r="J519" s="265"/>
      <c r="K519" s="260"/>
      <c r="L519" s="111"/>
      <c r="M519" s="9"/>
      <c r="N519" s="9"/>
      <c r="O519" s="9"/>
      <c r="P519" s="9"/>
      <c r="Q519" s="9"/>
      <c r="R519" s="9"/>
      <c r="S519" s="253"/>
      <c r="T519" s="253"/>
      <c r="U519" s="253"/>
      <c r="V519" s="253"/>
      <c r="W519" s="253"/>
      <c r="X519" s="253"/>
      <c r="Y519" s="253"/>
      <c r="Z519" s="253"/>
    </row>
    <row r="520" spans="1:26">
      <c r="A520" s="9"/>
      <c r="B520" s="9"/>
      <c r="C520" s="9"/>
      <c r="D520" s="9"/>
      <c r="E520" s="35"/>
      <c r="F520" s="35"/>
      <c r="G520" s="256"/>
      <c r="H520" s="265"/>
      <c r="I520" s="260"/>
      <c r="J520" s="265"/>
      <c r="K520" s="260"/>
      <c r="L520" s="111"/>
      <c r="M520" s="9"/>
      <c r="N520" s="9"/>
      <c r="O520" s="9"/>
      <c r="P520" s="9"/>
      <c r="Q520" s="9"/>
      <c r="R520" s="9"/>
      <c r="S520" s="253"/>
      <c r="T520" s="253"/>
      <c r="U520" s="253"/>
      <c r="V520" s="253"/>
      <c r="W520" s="253"/>
      <c r="X520" s="253"/>
      <c r="Y520" s="253"/>
      <c r="Z520" s="253"/>
    </row>
    <row r="521" spans="1:26">
      <c r="A521" s="9"/>
      <c r="B521" s="9"/>
      <c r="C521" s="9"/>
      <c r="D521" s="9"/>
      <c r="E521" s="35"/>
      <c r="F521" s="35"/>
      <c r="G521" s="256"/>
      <c r="H521" s="265"/>
      <c r="I521" s="260"/>
      <c r="J521" s="265"/>
      <c r="K521" s="260"/>
      <c r="L521" s="111"/>
      <c r="M521" s="9"/>
      <c r="N521" s="9"/>
      <c r="O521" s="9"/>
      <c r="P521" s="9"/>
      <c r="Q521" s="9"/>
      <c r="R521" s="9"/>
      <c r="S521" s="253"/>
      <c r="T521" s="253"/>
      <c r="U521" s="253"/>
      <c r="V521" s="253"/>
      <c r="W521" s="253"/>
      <c r="X521" s="253"/>
      <c r="Y521" s="253"/>
      <c r="Z521" s="253"/>
    </row>
    <row r="522" spans="1:26">
      <c r="A522" s="9"/>
      <c r="B522" s="9"/>
      <c r="C522" s="9"/>
      <c r="D522" s="9"/>
      <c r="E522" s="35"/>
      <c r="F522" s="35"/>
      <c r="G522" s="256"/>
      <c r="H522" s="265"/>
      <c r="I522" s="260"/>
      <c r="J522" s="265"/>
      <c r="K522" s="260"/>
      <c r="L522" s="111"/>
      <c r="M522" s="9"/>
      <c r="N522" s="9"/>
      <c r="O522" s="9"/>
      <c r="P522" s="9"/>
      <c r="Q522" s="9"/>
      <c r="R522" s="9"/>
      <c r="S522" s="253"/>
      <c r="T522" s="253"/>
      <c r="U522" s="253"/>
      <c r="V522" s="253"/>
      <c r="W522" s="253"/>
      <c r="X522" s="253"/>
      <c r="Y522" s="253"/>
      <c r="Z522" s="253"/>
    </row>
    <row r="523" spans="1:26">
      <c r="A523" s="9"/>
      <c r="B523" s="9"/>
      <c r="C523" s="9"/>
      <c r="D523" s="9"/>
      <c r="E523" s="35"/>
      <c r="F523" s="35"/>
      <c r="G523" s="256"/>
      <c r="H523" s="265"/>
      <c r="I523" s="260"/>
      <c r="J523" s="265"/>
      <c r="K523" s="260"/>
      <c r="L523" s="111"/>
      <c r="M523" s="9"/>
      <c r="N523" s="9"/>
      <c r="O523" s="9"/>
      <c r="P523" s="9"/>
      <c r="Q523" s="9"/>
      <c r="R523" s="9"/>
      <c r="S523" s="253"/>
      <c r="T523" s="253"/>
      <c r="U523" s="253"/>
      <c r="V523" s="253"/>
      <c r="W523" s="253"/>
      <c r="X523" s="253"/>
      <c r="Y523" s="253"/>
      <c r="Z523" s="253"/>
    </row>
    <row r="524" spans="1:26">
      <c r="A524" s="9"/>
      <c r="B524" s="9"/>
      <c r="C524" s="9"/>
      <c r="D524" s="9"/>
      <c r="E524" s="35"/>
      <c r="F524" s="35"/>
      <c r="G524" s="256"/>
      <c r="H524" s="265"/>
      <c r="I524" s="260"/>
      <c r="J524" s="265"/>
      <c r="K524" s="260"/>
      <c r="L524" s="111"/>
      <c r="M524" s="9"/>
      <c r="N524" s="9"/>
      <c r="O524" s="9"/>
      <c r="P524" s="9"/>
      <c r="Q524" s="9"/>
      <c r="R524" s="9"/>
      <c r="S524" s="253"/>
      <c r="T524" s="253"/>
      <c r="U524" s="253"/>
      <c r="V524" s="253"/>
      <c r="W524" s="253"/>
      <c r="X524" s="253"/>
      <c r="Y524" s="253"/>
      <c r="Z524" s="253"/>
    </row>
    <row r="525" spans="1:26">
      <c r="A525" s="9"/>
      <c r="B525" s="9"/>
      <c r="C525" s="9"/>
      <c r="D525" s="9"/>
      <c r="E525" s="35"/>
      <c r="F525" s="35"/>
      <c r="G525" s="256"/>
      <c r="H525" s="265"/>
      <c r="I525" s="260"/>
      <c r="J525" s="265"/>
      <c r="K525" s="260"/>
      <c r="L525" s="111"/>
      <c r="M525" s="9"/>
      <c r="N525" s="9"/>
      <c r="O525" s="9"/>
      <c r="P525" s="9"/>
      <c r="Q525" s="9"/>
      <c r="R525" s="9"/>
      <c r="S525" s="253"/>
      <c r="T525" s="253"/>
      <c r="U525" s="253"/>
      <c r="V525" s="253"/>
      <c r="W525" s="253"/>
      <c r="X525" s="253"/>
      <c r="Y525" s="253"/>
      <c r="Z525" s="253"/>
    </row>
    <row r="526" spans="1:26">
      <c r="A526" s="9"/>
      <c r="B526" s="9"/>
      <c r="C526" s="9"/>
      <c r="D526" s="9"/>
      <c r="E526" s="35"/>
      <c r="F526" s="35"/>
      <c r="G526" s="256"/>
      <c r="H526" s="265"/>
      <c r="I526" s="260"/>
      <c r="J526" s="265"/>
      <c r="K526" s="260"/>
      <c r="L526" s="111"/>
      <c r="M526" s="9"/>
      <c r="N526" s="9"/>
      <c r="O526" s="9"/>
      <c r="P526" s="9"/>
      <c r="Q526" s="9"/>
      <c r="R526" s="9"/>
      <c r="S526" s="253"/>
      <c r="T526" s="253"/>
      <c r="U526" s="253"/>
      <c r="V526" s="253"/>
      <c r="W526" s="253"/>
      <c r="X526" s="253"/>
      <c r="Y526" s="253"/>
      <c r="Z526" s="253"/>
    </row>
    <row r="527" spans="1:26">
      <c r="A527" s="9"/>
      <c r="B527" s="9"/>
      <c r="C527" s="9"/>
      <c r="D527" s="9"/>
      <c r="E527" s="35"/>
      <c r="F527" s="35"/>
      <c r="G527" s="256"/>
      <c r="H527" s="265"/>
      <c r="I527" s="260"/>
      <c r="J527" s="265"/>
      <c r="K527" s="260"/>
      <c r="L527" s="111"/>
      <c r="M527" s="9"/>
      <c r="N527" s="9"/>
      <c r="O527" s="9"/>
      <c r="P527" s="9"/>
      <c r="Q527" s="9"/>
      <c r="R527" s="9"/>
      <c r="S527" s="253"/>
      <c r="T527" s="253"/>
      <c r="U527" s="253"/>
      <c r="V527" s="253"/>
      <c r="W527" s="253"/>
      <c r="X527" s="253"/>
      <c r="Y527" s="253"/>
      <c r="Z527" s="253"/>
    </row>
    <row r="528" spans="1:26">
      <c r="A528" s="9"/>
      <c r="B528" s="9"/>
      <c r="C528" s="9"/>
      <c r="D528" s="9"/>
      <c r="E528" s="35"/>
      <c r="F528" s="35"/>
      <c r="G528" s="256"/>
      <c r="H528" s="265"/>
      <c r="I528" s="260"/>
      <c r="J528" s="265"/>
      <c r="K528" s="260"/>
      <c r="L528" s="111"/>
      <c r="M528" s="9"/>
      <c r="N528" s="9"/>
      <c r="O528" s="9"/>
      <c r="P528" s="9"/>
      <c r="Q528" s="9"/>
      <c r="R528" s="9"/>
      <c r="S528" s="253"/>
      <c r="T528" s="253"/>
      <c r="U528" s="253"/>
      <c r="V528" s="253"/>
      <c r="W528" s="253"/>
      <c r="X528" s="253"/>
      <c r="Y528" s="253"/>
      <c r="Z528" s="253"/>
    </row>
    <row r="529" spans="1:26">
      <c r="A529" s="9"/>
      <c r="B529" s="9"/>
      <c r="C529" s="9"/>
      <c r="D529" s="9"/>
      <c r="E529" s="35"/>
      <c r="F529" s="35"/>
      <c r="G529" s="256"/>
      <c r="H529" s="265"/>
      <c r="I529" s="260"/>
      <c r="J529" s="265"/>
      <c r="K529" s="260"/>
      <c r="L529" s="111"/>
      <c r="M529" s="9"/>
      <c r="N529" s="9"/>
      <c r="O529" s="9"/>
      <c r="P529" s="9"/>
      <c r="Q529" s="9"/>
      <c r="R529" s="9"/>
      <c r="S529" s="253"/>
      <c r="T529" s="253"/>
      <c r="U529" s="253"/>
      <c r="V529" s="253"/>
      <c r="W529" s="253"/>
      <c r="X529" s="253"/>
      <c r="Y529" s="253"/>
      <c r="Z529" s="253"/>
    </row>
    <row r="530" spans="1:26">
      <c r="A530" s="9"/>
      <c r="B530" s="9"/>
      <c r="C530" s="9"/>
      <c r="D530" s="9"/>
      <c r="E530" s="35"/>
      <c r="F530" s="35"/>
      <c r="G530" s="256"/>
      <c r="H530" s="265"/>
      <c r="I530" s="260"/>
      <c r="J530" s="265"/>
      <c r="K530" s="260"/>
      <c r="L530" s="111"/>
      <c r="M530" s="9"/>
      <c r="N530" s="9"/>
      <c r="O530" s="9"/>
      <c r="P530" s="9"/>
      <c r="Q530" s="9"/>
      <c r="R530" s="9"/>
      <c r="S530" s="253"/>
      <c r="T530" s="253"/>
      <c r="U530" s="253"/>
      <c r="V530" s="253"/>
      <c r="W530" s="253"/>
      <c r="X530" s="253"/>
      <c r="Y530" s="253"/>
      <c r="Z530" s="253"/>
    </row>
    <row r="531" spans="1:26">
      <c r="A531" s="9"/>
      <c r="B531" s="9"/>
      <c r="C531" s="9"/>
      <c r="D531" s="9"/>
      <c r="E531" s="35"/>
      <c r="F531" s="35"/>
      <c r="G531" s="256"/>
      <c r="H531" s="265"/>
      <c r="I531" s="260"/>
      <c r="J531" s="265"/>
      <c r="K531" s="260"/>
      <c r="L531" s="111"/>
      <c r="M531" s="9"/>
      <c r="N531" s="9"/>
      <c r="O531" s="9"/>
      <c r="P531" s="9"/>
      <c r="Q531" s="9"/>
      <c r="R531" s="9"/>
      <c r="S531" s="253"/>
      <c r="T531" s="253"/>
      <c r="U531" s="253"/>
      <c r="V531" s="253"/>
      <c r="W531" s="253"/>
      <c r="X531" s="253"/>
      <c r="Y531" s="253"/>
      <c r="Z531" s="253"/>
    </row>
    <row r="532" spans="1:26">
      <c r="A532" s="9"/>
      <c r="B532" s="9"/>
      <c r="C532" s="9"/>
      <c r="D532" s="9"/>
      <c r="E532" s="35"/>
      <c r="F532" s="35"/>
      <c r="G532" s="256"/>
      <c r="H532" s="265"/>
      <c r="I532" s="260"/>
      <c r="J532" s="265"/>
      <c r="K532" s="260"/>
      <c r="L532" s="111"/>
      <c r="M532" s="9"/>
      <c r="N532" s="9"/>
      <c r="O532" s="9"/>
      <c r="P532" s="9"/>
      <c r="Q532" s="9"/>
      <c r="R532" s="9"/>
      <c r="S532" s="253"/>
      <c r="T532" s="253"/>
      <c r="U532" s="253"/>
      <c r="V532" s="253"/>
      <c r="W532" s="253"/>
      <c r="X532" s="253"/>
      <c r="Y532" s="253"/>
      <c r="Z532" s="253"/>
    </row>
    <row r="533" spans="1:26">
      <c r="A533" s="9"/>
      <c r="B533" s="9"/>
      <c r="C533" s="9"/>
      <c r="D533" s="9"/>
      <c r="E533" s="35"/>
      <c r="F533" s="35"/>
      <c r="G533" s="256"/>
      <c r="H533" s="265"/>
      <c r="I533" s="260"/>
      <c r="J533" s="265"/>
      <c r="K533" s="260"/>
      <c r="L533" s="111"/>
      <c r="M533" s="9"/>
      <c r="N533" s="9"/>
      <c r="O533" s="9"/>
      <c r="P533" s="9"/>
      <c r="Q533" s="9"/>
      <c r="R533" s="9"/>
      <c r="S533" s="253"/>
      <c r="T533" s="253"/>
      <c r="U533" s="253"/>
      <c r="V533" s="253"/>
      <c r="W533" s="253"/>
      <c r="X533" s="253"/>
      <c r="Y533" s="253"/>
      <c r="Z533" s="253"/>
    </row>
    <row r="534" spans="1:26">
      <c r="A534" s="9"/>
      <c r="B534" s="9"/>
      <c r="C534" s="9"/>
      <c r="D534" s="9"/>
      <c r="E534" s="35"/>
      <c r="F534" s="35"/>
      <c r="G534" s="256"/>
      <c r="H534" s="265"/>
      <c r="I534" s="260"/>
      <c r="J534" s="265"/>
      <c r="K534" s="260"/>
      <c r="L534" s="111"/>
      <c r="M534" s="9"/>
      <c r="N534" s="9"/>
      <c r="O534" s="9"/>
      <c r="P534" s="9"/>
      <c r="Q534" s="9"/>
      <c r="R534" s="9"/>
      <c r="S534" s="253"/>
      <c r="T534" s="253"/>
      <c r="U534" s="253"/>
      <c r="V534" s="253"/>
      <c r="W534" s="253"/>
      <c r="X534" s="253"/>
      <c r="Y534" s="253"/>
      <c r="Z534" s="253"/>
    </row>
    <row r="535" spans="1:26">
      <c r="A535" s="9"/>
      <c r="B535" s="9"/>
      <c r="C535" s="9"/>
      <c r="D535" s="9"/>
      <c r="E535" s="35"/>
      <c r="F535" s="35"/>
      <c r="G535" s="256"/>
      <c r="H535" s="265"/>
      <c r="I535" s="260"/>
      <c r="J535" s="265"/>
      <c r="K535" s="260"/>
      <c r="L535" s="111"/>
      <c r="M535" s="9"/>
      <c r="N535" s="9"/>
      <c r="O535" s="9"/>
      <c r="P535" s="9"/>
      <c r="Q535" s="9"/>
      <c r="R535" s="9"/>
      <c r="S535" s="253"/>
      <c r="T535" s="253"/>
      <c r="U535" s="253"/>
      <c r="V535" s="253"/>
      <c r="W535" s="253"/>
      <c r="X535" s="253"/>
      <c r="Y535" s="253"/>
      <c r="Z535" s="253"/>
    </row>
    <row r="536" spans="1:26">
      <c r="A536" s="9"/>
      <c r="B536" s="9"/>
      <c r="C536" s="9"/>
      <c r="D536" s="9"/>
      <c r="E536" s="35"/>
      <c r="F536" s="35"/>
      <c r="G536" s="256"/>
      <c r="H536" s="265"/>
      <c r="I536" s="260"/>
      <c r="J536" s="265"/>
      <c r="K536" s="260"/>
      <c r="L536" s="111"/>
      <c r="M536" s="9"/>
      <c r="N536" s="9"/>
      <c r="O536" s="9"/>
      <c r="P536" s="9"/>
      <c r="Q536" s="9"/>
      <c r="R536" s="9"/>
      <c r="S536" s="253"/>
      <c r="T536" s="253"/>
      <c r="U536" s="253"/>
      <c r="V536" s="253"/>
      <c r="W536" s="253"/>
      <c r="X536" s="253"/>
      <c r="Y536" s="253"/>
      <c r="Z536" s="253"/>
    </row>
    <row r="537" spans="1:26">
      <c r="A537" s="9"/>
      <c r="B537" s="9"/>
      <c r="C537" s="9"/>
      <c r="D537" s="9"/>
      <c r="E537" s="35"/>
      <c r="F537" s="35"/>
      <c r="G537" s="256"/>
      <c r="H537" s="265"/>
      <c r="I537" s="260"/>
      <c r="J537" s="265"/>
      <c r="K537" s="260"/>
      <c r="L537" s="111"/>
      <c r="M537" s="9"/>
      <c r="N537" s="9"/>
      <c r="O537" s="9"/>
      <c r="P537" s="9"/>
      <c r="Q537" s="9"/>
      <c r="R537" s="9"/>
      <c r="S537" s="253"/>
      <c r="T537" s="253"/>
      <c r="U537" s="253"/>
      <c r="V537" s="253"/>
      <c r="W537" s="253"/>
      <c r="X537" s="253"/>
      <c r="Y537" s="253"/>
      <c r="Z537" s="253"/>
    </row>
    <row r="538" spans="1:26">
      <c r="A538" s="9"/>
      <c r="B538" s="9"/>
      <c r="C538" s="9"/>
      <c r="D538" s="9"/>
      <c r="E538" s="35"/>
      <c r="F538" s="35"/>
      <c r="G538" s="256"/>
      <c r="H538" s="265"/>
      <c r="I538" s="260"/>
      <c r="J538" s="265"/>
      <c r="K538" s="260"/>
      <c r="L538" s="111"/>
      <c r="M538" s="9"/>
      <c r="N538" s="9"/>
      <c r="O538" s="9"/>
      <c r="P538" s="9"/>
      <c r="Q538" s="9"/>
      <c r="R538" s="9"/>
      <c r="S538" s="253"/>
      <c r="T538" s="253"/>
      <c r="U538" s="253"/>
      <c r="V538" s="253"/>
      <c r="W538" s="253"/>
      <c r="X538" s="253"/>
      <c r="Y538" s="253"/>
      <c r="Z538" s="253"/>
    </row>
    <row r="539" spans="1:26">
      <c r="A539" s="9"/>
      <c r="B539" s="9"/>
      <c r="C539" s="9"/>
      <c r="D539" s="9"/>
      <c r="E539" s="35"/>
      <c r="F539" s="35"/>
      <c r="G539" s="256"/>
      <c r="H539" s="265"/>
      <c r="I539" s="260"/>
      <c r="J539" s="265"/>
      <c r="K539" s="260"/>
      <c r="L539" s="111"/>
      <c r="M539" s="9"/>
      <c r="N539" s="9"/>
      <c r="O539" s="9"/>
      <c r="P539" s="9"/>
      <c r="Q539" s="9"/>
      <c r="R539" s="9"/>
      <c r="S539" s="253"/>
      <c r="T539" s="253"/>
      <c r="U539" s="253"/>
      <c r="V539" s="253"/>
      <c r="W539" s="253"/>
      <c r="X539" s="253"/>
      <c r="Y539" s="253"/>
      <c r="Z539" s="253"/>
    </row>
    <row r="540" spans="1:26">
      <c r="A540" s="9"/>
      <c r="B540" s="9"/>
      <c r="C540" s="9"/>
      <c r="D540" s="9"/>
      <c r="E540" s="35"/>
      <c r="F540" s="35"/>
      <c r="G540" s="256"/>
      <c r="H540" s="265"/>
      <c r="I540" s="260"/>
      <c r="J540" s="265"/>
      <c r="K540" s="260"/>
      <c r="L540" s="111"/>
      <c r="M540" s="9"/>
      <c r="N540" s="9"/>
      <c r="O540" s="9"/>
      <c r="P540" s="9"/>
      <c r="Q540" s="9"/>
      <c r="R540" s="9"/>
      <c r="S540" s="253"/>
      <c r="T540" s="253"/>
      <c r="U540" s="253"/>
      <c r="V540" s="253"/>
      <c r="W540" s="253"/>
      <c r="X540" s="253"/>
      <c r="Y540" s="253"/>
      <c r="Z540" s="253"/>
    </row>
    <row r="541" spans="1:26">
      <c r="A541" s="9"/>
      <c r="B541" s="9"/>
      <c r="C541" s="9"/>
      <c r="D541" s="9"/>
      <c r="E541" s="35"/>
      <c r="F541" s="35"/>
      <c r="G541" s="256"/>
      <c r="H541" s="265"/>
      <c r="I541" s="260"/>
      <c r="J541" s="265"/>
      <c r="K541" s="260"/>
      <c r="L541" s="111"/>
      <c r="M541" s="9"/>
      <c r="N541" s="9"/>
      <c r="O541" s="9"/>
      <c r="P541" s="9"/>
      <c r="Q541" s="9"/>
      <c r="R541" s="9"/>
      <c r="S541" s="253"/>
      <c r="T541" s="253"/>
      <c r="U541" s="253"/>
      <c r="V541" s="253"/>
      <c r="W541" s="253"/>
      <c r="X541" s="253"/>
      <c r="Y541" s="253"/>
      <c r="Z541" s="253"/>
    </row>
    <row r="542" spans="1:26">
      <c r="A542" s="9"/>
      <c r="B542" s="9"/>
      <c r="C542" s="9"/>
      <c r="D542" s="9"/>
      <c r="E542" s="35"/>
      <c r="F542" s="35"/>
      <c r="G542" s="256"/>
      <c r="H542" s="265"/>
      <c r="I542" s="260"/>
      <c r="J542" s="265"/>
      <c r="K542" s="260"/>
      <c r="L542" s="111"/>
      <c r="M542" s="9"/>
      <c r="N542" s="9"/>
      <c r="O542" s="9"/>
      <c r="P542" s="9"/>
      <c r="Q542" s="9"/>
      <c r="R542" s="9"/>
      <c r="S542" s="253"/>
      <c r="T542" s="253"/>
      <c r="U542" s="253"/>
      <c r="V542" s="253"/>
      <c r="W542" s="253"/>
      <c r="X542" s="253"/>
      <c r="Y542" s="253"/>
      <c r="Z542" s="253"/>
    </row>
    <row r="543" spans="1:26">
      <c r="A543" s="9"/>
      <c r="B543" s="9"/>
      <c r="C543" s="9"/>
      <c r="D543" s="9"/>
      <c r="E543" s="35"/>
      <c r="F543" s="35"/>
      <c r="G543" s="256"/>
      <c r="H543" s="265"/>
      <c r="I543" s="260"/>
      <c r="J543" s="265"/>
      <c r="K543" s="260"/>
      <c r="L543" s="111"/>
      <c r="M543" s="9"/>
      <c r="N543" s="9"/>
      <c r="O543" s="9"/>
      <c r="P543" s="9"/>
      <c r="Q543" s="9"/>
      <c r="R543" s="9"/>
      <c r="S543" s="253"/>
      <c r="T543" s="253"/>
      <c r="U543" s="253"/>
      <c r="V543" s="253"/>
      <c r="W543" s="253"/>
      <c r="X543" s="253"/>
      <c r="Y543" s="253"/>
      <c r="Z543" s="253"/>
    </row>
    <row r="544" spans="1:26">
      <c r="A544" s="9"/>
      <c r="B544" s="9"/>
      <c r="C544" s="9"/>
      <c r="D544" s="9"/>
      <c r="E544" s="35"/>
      <c r="F544" s="35"/>
      <c r="G544" s="256"/>
      <c r="H544" s="265"/>
      <c r="I544" s="260"/>
      <c r="J544" s="265"/>
      <c r="K544" s="260"/>
      <c r="L544" s="111"/>
      <c r="M544" s="9"/>
      <c r="N544" s="9"/>
      <c r="O544" s="9"/>
      <c r="P544" s="9"/>
      <c r="Q544" s="9"/>
      <c r="R544" s="9"/>
      <c r="S544" s="253"/>
      <c r="T544" s="253"/>
      <c r="U544" s="253"/>
      <c r="V544" s="253"/>
      <c r="W544" s="253"/>
      <c r="X544" s="253"/>
      <c r="Y544" s="253"/>
      <c r="Z544" s="253"/>
    </row>
    <row r="545" spans="1:26">
      <c r="A545" s="9"/>
      <c r="B545" s="9"/>
      <c r="C545" s="9"/>
      <c r="D545" s="9"/>
      <c r="E545" s="35"/>
      <c r="F545" s="35"/>
      <c r="G545" s="256"/>
      <c r="H545" s="265"/>
      <c r="I545" s="260"/>
      <c r="J545" s="265"/>
      <c r="K545" s="260"/>
      <c r="L545" s="111"/>
      <c r="M545" s="9"/>
      <c r="N545" s="9"/>
      <c r="O545" s="9"/>
      <c r="P545" s="9"/>
      <c r="Q545" s="9"/>
      <c r="R545" s="9"/>
      <c r="S545" s="253"/>
      <c r="T545" s="253"/>
      <c r="U545" s="253"/>
      <c r="V545" s="253"/>
      <c r="W545" s="253"/>
      <c r="X545" s="253"/>
      <c r="Y545" s="253"/>
      <c r="Z545" s="253"/>
    </row>
    <row r="546" spans="1:26">
      <c r="A546" s="9"/>
      <c r="B546" s="9"/>
      <c r="C546" s="9"/>
      <c r="D546" s="9"/>
      <c r="E546" s="35"/>
      <c r="F546" s="35"/>
      <c r="G546" s="256"/>
      <c r="H546" s="265"/>
      <c r="I546" s="260"/>
      <c r="J546" s="265"/>
      <c r="K546" s="260"/>
      <c r="L546" s="111"/>
      <c r="M546" s="9"/>
      <c r="N546" s="9"/>
      <c r="O546" s="9"/>
      <c r="P546" s="9"/>
      <c r="Q546" s="9"/>
      <c r="R546" s="9"/>
      <c r="S546" s="253"/>
      <c r="T546" s="253"/>
      <c r="U546" s="253"/>
      <c r="V546" s="253"/>
      <c r="W546" s="253"/>
      <c r="X546" s="253"/>
      <c r="Y546" s="253"/>
      <c r="Z546" s="253"/>
    </row>
    <row r="547" spans="1:26">
      <c r="A547" s="9"/>
      <c r="B547" s="9"/>
      <c r="C547" s="9"/>
      <c r="D547" s="9"/>
      <c r="E547" s="35"/>
      <c r="F547" s="35"/>
      <c r="G547" s="256"/>
      <c r="H547" s="265"/>
      <c r="I547" s="260"/>
      <c r="J547" s="265"/>
      <c r="K547" s="260"/>
      <c r="L547" s="111"/>
      <c r="M547" s="9"/>
      <c r="N547" s="9"/>
      <c r="O547" s="9"/>
      <c r="P547" s="9"/>
      <c r="Q547" s="9"/>
      <c r="R547" s="9"/>
      <c r="S547" s="253"/>
      <c r="T547" s="253"/>
      <c r="U547" s="253"/>
      <c r="V547" s="253"/>
      <c r="W547" s="253"/>
      <c r="X547" s="253"/>
      <c r="Y547" s="253"/>
      <c r="Z547" s="253"/>
    </row>
    <row r="548" spans="1:26">
      <c r="A548" s="9"/>
      <c r="B548" s="9"/>
      <c r="C548" s="9"/>
      <c r="D548" s="9"/>
      <c r="E548" s="35"/>
      <c r="F548" s="35"/>
      <c r="G548" s="256"/>
      <c r="H548" s="265"/>
      <c r="I548" s="260"/>
      <c r="J548" s="265"/>
      <c r="K548" s="260"/>
      <c r="L548" s="111"/>
      <c r="M548" s="9"/>
      <c r="N548" s="9"/>
      <c r="O548" s="9"/>
      <c r="P548" s="9"/>
      <c r="Q548" s="9"/>
      <c r="R548" s="9"/>
      <c r="S548" s="253"/>
      <c r="T548" s="253"/>
      <c r="U548" s="253"/>
      <c r="V548" s="253"/>
      <c r="W548" s="253"/>
      <c r="X548" s="253"/>
      <c r="Y548" s="253"/>
      <c r="Z548" s="253"/>
    </row>
    <row r="549" spans="1:26">
      <c r="A549" s="9"/>
      <c r="B549" s="9"/>
      <c r="C549" s="9"/>
      <c r="D549" s="9"/>
      <c r="E549" s="35"/>
      <c r="F549" s="35"/>
      <c r="G549" s="256"/>
      <c r="H549" s="265"/>
      <c r="I549" s="260"/>
      <c r="J549" s="265"/>
      <c r="K549" s="260"/>
      <c r="L549" s="111"/>
      <c r="M549" s="9"/>
      <c r="N549" s="9"/>
      <c r="O549" s="9"/>
      <c r="P549" s="9"/>
      <c r="Q549" s="9"/>
      <c r="R549" s="9"/>
      <c r="S549" s="253"/>
      <c r="T549" s="253"/>
      <c r="U549" s="253"/>
      <c r="V549" s="253"/>
      <c r="W549" s="253"/>
      <c r="X549" s="253"/>
      <c r="Y549" s="253"/>
      <c r="Z549" s="253"/>
    </row>
    <row r="550" spans="1:26">
      <c r="A550" s="9"/>
      <c r="B550" s="9"/>
      <c r="C550" s="9"/>
      <c r="D550" s="9"/>
      <c r="E550" s="35"/>
      <c r="F550" s="35"/>
      <c r="G550" s="256"/>
      <c r="H550" s="265"/>
      <c r="I550" s="260"/>
      <c r="J550" s="265"/>
      <c r="K550" s="260"/>
      <c r="L550" s="111"/>
      <c r="M550" s="9"/>
      <c r="N550" s="9"/>
      <c r="O550" s="9"/>
      <c r="P550" s="9"/>
      <c r="Q550" s="9"/>
      <c r="R550" s="9"/>
      <c r="S550" s="253"/>
      <c r="T550" s="253"/>
      <c r="U550" s="253"/>
      <c r="V550" s="253"/>
      <c r="W550" s="253"/>
      <c r="X550" s="253"/>
      <c r="Y550" s="253"/>
      <c r="Z550" s="253"/>
    </row>
    <row r="551" spans="1:26">
      <c r="A551" s="9"/>
      <c r="B551" s="9"/>
      <c r="C551" s="9"/>
      <c r="D551" s="9"/>
      <c r="E551" s="35"/>
      <c r="F551" s="35"/>
      <c r="G551" s="256"/>
      <c r="H551" s="265"/>
      <c r="I551" s="260"/>
      <c r="J551" s="265"/>
      <c r="K551" s="260"/>
      <c r="L551" s="111"/>
      <c r="M551" s="9"/>
      <c r="N551" s="9"/>
      <c r="O551" s="9"/>
      <c r="P551" s="9"/>
      <c r="Q551" s="9"/>
      <c r="R551" s="9"/>
      <c r="S551" s="253"/>
      <c r="T551" s="253"/>
      <c r="U551" s="253"/>
      <c r="V551" s="253"/>
      <c r="W551" s="253"/>
      <c r="X551" s="253"/>
      <c r="Y551" s="253"/>
      <c r="Z551" s="253"/>
    </row>
    <row r="552" spans="1:26">
      <c r="A552" s="9"/>
      <c r="B552" s="9"/>
      <c r="C552" s="9"/>
      <c r="D552" s="9"/>
      <c r="E552" s="35"/>
      <c r="F552" s="35"/>
      <c r="G552" s="256"/>
      <c r="H552" s="265"/>
      <c r="I552" s="260"/>
      <c r="J552" s="265"/>
      <c r="K552" s="260"/>
      <c r="L552" s="111"/>
      <c r="M552" s="9"/>
      <c r="N552" s="9"/>
      <c r="O552" s="9"/>
      <c r="P552" s="9"/>
      <c r="Q552" s="9"/>
      <c r="R552" s="9"/>
      <c r="S552" s="253"/>
      <c r="T552" s="253"/>
      <c r="U552" s="253"/>
      <c r="V552" s="253"/>
      <c r="W552" s="253"/>
      <c r="X552" s="253"/>
      <c r="Y552" s="253"/>
      <c r="Z552" s="253"/>
    </row>
    <row r="553" spans="1:26">
      <c r="A553" s="9"/>
      <c r="B553" s="9"/>
      <c r="C553" s="9"/>
      <c r="D553" s="9"/>
      <c r="E553" s="35"/>
      <c r="F553" s="35"/>
      <c r="G553" s="256"/>
      <c r="H553" s="265"/>
      <c r="I553" s="260"/>
      <c r="J553" s="265"/>
      <c r="K553" s="260"/>
      <c r="L553" s="111"/>
      <c r="M553" s="9"/>
      <c r="N553" s="9"/>
      <c r="O553" s="9"/>
      <c r="P553" s="9"/>
      <c r="Q553" s="9"/>
      <c r="R553" s="9"/>
      <c r="S553" s="253"/>
      <c r="T553" s="253"/>
      <c r="U553" s="253"/>
      <c r="V553" s="253"/>
      <c r="W553" s="253"/>
      <c r="X553" s="253"/>
      <c r="Y553" s="253"/>
      <c r="Z553" s="253"/>
    </row>
    <row r="554" spans="1:26">
      <c r="A554" s="9"/>
      <c r="B554" s="9"/>
      <c r="C554" s="9"/>
      <c r="D554" s="9"/>
      <c r="E554" s="35"/>
      <c r="F554" s="35"/>
      <c r="G554" s="256"/>
      <c r="H554" s="265"/>
      <c r="I554" s="260"/>
      <c r="J554" s="265"/>
      <c r="K554" s="260"/>
      <c r="L554" s="111"/>
      <c r="M554" s="9"/>
      <c r="N554" s="9"/>
      <c r="O554" s="9"/>
      <c r="P554" s="9"/>
      <c r="Q554" s="9"/>
      <c r="R554" s="9"/>
      <c r="S554" s="253"/>
      <c r="T554" s="253"/>
      <c r="U554" s="253"/>
      <c r="V554" s="253"/>
      <c r="W554" s="253"/>
      <c r="X554" s="253"/>
      <c r="Y554" s="253"/>
      <c r="Z554" s="253"/>
    </row>
    <row r="555" spans="1:26">
      <c r="A555" s="9"/>
      <c r="B555" s="9"/>
      <c r="C555" s="9"/>
      <c r="D555" s="9"/>
      <c r="E555" s="35"/>
      <c r="F555" s="35"/>
      <c r="G555" s="256"/>
      <c r="H555" s="265"/>
      <c r="I555" s="260"/>
      <c r="J555" s="265"/>
      <c r="K555" s="260"/>
      <c r="L555" s="111"/>
      <c r="M555" s="9"/>
      <c r="N555" s="9"/>
      <c r="O555" s="9"/>
      <c r="P555" s="9"/>
      <c r="Q555" s="9"/>
      <c r="R555" s="9"/>
      <c r="S555" s="253"/>
      <c r="T555" s="253"/>
      <c r="U555" s="253"/>
      <c r="V555" s="253"/>
      <c r="W555" s="253"/>
      <c r="X555" s="253"/>
      <c r="Y555" s="253"/>
      <c r="Z555" s="253"/>
    </row>
    <row r="556" spans="1:26">
      <c r="A556" s="9"/>
      <c r="B556" s="9"/>
      <c r="C556" s="9"/>
      <c r="D556" s="9"/>
      <c r="E556" s="35"/>
      <c r="F556" s="35"/>
      <c r="G556" s="256"/>
      <c r="H556" s="265"/>
      <c r="I556" s="260"/>
      <c r="J556" s="265"/>
      <c r="K556" s="260"/>
      <c r="L556" s="111"/>
      <c r="M556" s="9"/>
      <c r="N556" s="9"/>
      <c r="O556" s="9"/>
      <c r="P556" s="9"/>
      <c r="Q556" s="9"/>
      <c r="R556" s="9"/>
      <c r="S556" s="253"/>
      <c r="T556" s="253"/>
      <c r="U556" s="253"/>
      <c r="V556" s="253"/>
      <c r="W556" s="253"/>
      <c r="X556" s="253"/>
      <c r="Y556" s="253"/>
      <c r="Z556" s="253"/>
    </row>
    <row r="557" spans="1:26">
      <c r="A557" s="9"/>
      <c r="B557" s="9"/>
      <c r="C557" s="9"/>
      <c r="D557" s="9"/>
      <c r="E557" s="35"/>
      <c r="F557" s="35"/>
      <c r="G557" s="256"/>
      <c r="H557" s="265"/>
      <c r="I557" s="260"/>
      <c r="J557" s="265"/>
      <c r="K557" s="260"/>
      <c r="L557" s="111"/>
      <c r="M557" s="9"/>
      <c r="N557" s="9"/>
      <c r="O557" s="9"/>
      <c r="P557" s="9"/>
      <c r="Q557" s="9"/>
      <c r="R557" s="9"/>
      <c r="S557" s="253"/>
      <c r="T557" s="253"/>
      <c r="U557" s="253"/>
      <c r="V557" s="253"/>
      <c r="W557" s="253"/>
      <c r="X557" s="253"/>
      <c r="Y557" s="253"/>
      <c r="Z557" s="253"/>
    </row>
    <row r="558" spans="1:26">
      <c r="A558" s="9"/>
      <c r="B558" s="9"/>
      <c r="C558" s="9"/>
      <c r="D558" s="9"/>
      <c r="E558" s="35"/>
      <c r="F558" s="35"/>
      <c r="G558" s="256"/>
      <c r="H558" s="265"/>
      <c r="I558" s="260"/>
      <c r="J558" s="265"/>
      <c r="K558" s="260"/>
      <c r="L558" s="111"/>
      <c r="M558" s="9"/>
      <c r="N558" s="9"/>
      <c r="O558" s="9"/>
      <c r="P558" s="9"/>
      <c r="Q558" s="9"/>
      <c r="R558" s="9"/>
      <c r="S558" s="253"/>
      <c r="T558" s="253"/>
      <c r="U558" s="253"/>
      <c r="V558" s="253"/>
      <c r="W558" s="253"/>
      <c r="X558" s="253"/>
      <c r="Y558" s="253"/>
      <c r="Z558" s="253"/>
    </row>
    <row r="559" spans="1:26">
      <c r="A559" s="9"/>
      <c r="B559" s="9"/>
      <c r="C559" s="9"/>
      <c r="D559" s="9"/>
      <c r="E559" s="35"/>
      <c r="F559" s="35"/>
      <c r="G559" s="256"/>
      <c r="H559" s="265"/>
      <c r="I559" s="260"/>
      <c r="J559" s="265"/>
      <c r="K559" s="260"/>
      <c r="L559" s="111"/>
      <c r="M559" s="9"/>
      <c r="N559" s="9"/>
      <c r="O559" s="9"/>
      <c r="P559" s="9"/>
      <c r="Q559" s="9"/>
      <c r="R559" s="9"/>
      <c r="S559" s="253"/>
      <c r="T559" s="253"/>
      <c r="U559" s="253"/>
      <c r="V559" s="253"/>
      <c r="W559" s="253"/>
      <c r="X559" s="253"/>
      <c r="Y559" s="253"/>
      <c r="Z559" s="253"/>
    </row>
    <row r="560" spans="1:26">
      <c r="A560" s="9"/>
      <c r="B560" s="9"/>
      <c r="C560" s="9"/>
      <c r="D560" s="9"/>
      <c r="E560" s="35"/>
      <c r="F560" s="35"/>
      <c r="G560" s="256"/>
      <c r="H560" s="265"/>
      <c r="I560" s="260"/>
      <c r="J560" s="265"/>
      <c r="K560" s="260"/>
      <c r="L560" s="111"/>
      <c r="M560" s="9"/>
      <c r="N560" s="9"/>
      <c r="O560" s="9"/>
      <c r="P560" s="9"/>
      <c r="Q560" s="9"/>
      <c r="R560" s="9"/>
      <c r="S560" s="253"/>
      <c r="T560" s="253"/>
      <c r="U560" s="253"/>
      <c r="V560" s="253"/>
      <c r="W560" s="253"/>
      <c r="X560" s="253"/>
      <c r="Y560" s="253"/>
      <c r="Z560" s="253"/>
    </row>
    <row r="561" spans="1:26">
      <c r="A561" s="9"/>
      <c r="B561" s="9"/>
      <c r="C561" s="9"/>
      <c r="D561" s="9"/>
      <c r="E561" s="35"/>
      <c r="F561" s="35"/>
      <c r="G561" s="256"/>
      <c r="H561" s="265"/>
      <c r="I561" s="260"/>
      <c r="J561" s="265"/>
      <c r="K561" s="260"/>
      <c r="L561" s="111"/>
      <c r="M561" s="9"/>
      <c r="N561" s="9"/>
      <c r="O561" s="9"/>
      <c r="P561" s="9"/>
      <c r="Q561" s="9"/>
      <c r="R561" s="9"/>
      <c r="S561" s="253"/>
      <c r="T561" s="253"/>
      <c r="U561" s="253"/>
      <c r="V561" s="253"/>
      <c r="W561" s="253"/>
      <c r="X561" s="253"/>
      <c r="Y561" s="253"/>
      <c r="Z561" s="253"/>
    </row>
    <row r="562" spans="1:26">
      <c r="A562" s="9"/>
      <c r="B562" s="9"/>
      <c r="C562" s="9"/>
      <c r="D562" s="9"/>
      <c r="E562" s="35"/>
      <c r="F562" s="35"/>
      <c r="G562" s="256"/>
      <c r="H562" s="265"/>
      <c r="I562" s="260"/>
      <c r="J562" s="265"/>
      <c r="K562" s="260"/>
      <c r="L562" s="111"/>
      <c r="M562" s="9"/>
      <c r="N562" s="9"/>
      <c r="O562" s="9"/>
      <c r="P562" s="9"/>
      <c r="Q562" s="9"/>
      <c r="R562" s="9"/>
      <c r="S562" s="253"/>
      <c r="T562" s="253"/>
      <c r="U562" s="253"/>
      <c r="V562" s="253"/>
      <c r="W562" s="253"/>
      <c r="X562" s="253"/>
      <c r="Y562" s="253"/>
      <c r="Z562" s="253"/>
    </row>
    <row r="563" spans="1:26">
      <c r="A563" s="9"/>
      <c r="B563" s="9"/>
      <c r="C563" s="9"/>
      <c r="D563" s="9"/>
      <c r="E563" s="35"/>
      <c r="F563" s="35"/>
      <c r="G563" s="256"/>
      <c r="H563" s="265"/>
      <c r="I563" s="260"/>
      <c r="J563" s="265"/>
      <c r="K563" s="260"/>
      <c r="L563" s="111"/>
      <c r="M563" s="9"/>
      <c r="N563" s="9"/>
      <c r="O563" s="9"/>
      <c r="P563" s="9"/>
      <c r="Q563" s="9"/>
      <c r="R563" s="9"/>
      <c r="S563" s="253"/>
      <c r="T563" s="253"/>
      <c r="U563" s="253"/>
      <c r="V563" s="253"/>
      <c r="W563" s="253"/>
      <c r="X563" s="253"/>
      <c r="Y563" s="253"/>
      <c r="Z563" s="253"/>
    </row>
    <row r="564" spans="1:26">
      <c r="A564" s="9"/>
      <c r="B564" s="9"/>
      <c r="C564" s="9"/>
      <c r="D564" s="9"/>
      <c r="E564" s="35"/>
      <c r="F564" s="35"/>
      <c r="G564" s="256"/>
      <c r="H564" s="265"/>
      <c r="I564" s="260"/>
      <c r="J564" s="265"/>
      <c r="K564" s="260"/>
      <c r="L564" s="111"/>
      <c r="M564" s="9"/>
      <c r="N564" s="9"/>
      <c r="O564" s="9"/>
      <c r="P564" s="9"/>
      <c r="Q564" s="9"/>
      <c r="R564" s="9"/>
      <c r="S564" s="253"/>
      <c r="T564" s="253"/>
      <c r="U564" s="253"/>
      <c r="V564" s="253"/>
      <c r="W564" s="253"/>
      <c r="X564" s="253"/>
      <c r="Y564" s="253"/>
      <c r="Z564" s="253"/>
    </row>
    <row r="565" spans="1:26">
      <c r="A565" s="9"/>
      <c r="B565" s="9"/>
      <c r="C565" s="9"/>
      <c r="D565" s="9"/>
      <c r="E565" s="35"/>
      <c r="F565" s="35"/>
      <c r="G565" s="256"/>
      <c r="H565" s="265"/>
      <c r="I565" s="260"/>
      <c r="J565" s="265"/>
      <c r="K565" s="260"/>
      <c r="L565" s="111"/>
      <c r="M565" s="9"/>
      <c r="N565" s="9"/>
      <c r="O565" s="9"/>
      <c r="P565" s="9"/>
      <c r="Q565" s="9"/>
      <c r="R565" s="9"/>
      <c r="S565" s="253"/>
      <c r="T565" s="253"/>
      <c r="U565" s="253"/>
      <c r="V565" s="253"/>
      <c r="W565" s="253"/>
      <c r="X565" s="253"/>
      <c r="Y565" s="253"/>
      <c r="Z565" s="253"/>
    </row>
    <row r="566" spans="1:26">
      <c r="A566" s="9"/>
      <c r="B566" s="9"/>
      <c r="C566" s="9"/>
      <c r="D566" s="9"/>
      <c r="E566" s="35"/>
      <c r="F566" s="35"/>
      <c r="G566" s="256"/>
      <c r="H566" s="265"/>
      <c r="I566" s="260"/>
      <c r="J566" s="265"/>
      <c r="K566" s="260"/>
      <c r="L566" s="111"/>
      <c r="M566" s="9"/>
      <c r="N566" s="9"/>
      <c r="O566" s="9"/>
      <c r="P566" s="9"/>
      <c r="Q566" s="9"/>
      <c r="R566" s="9"/>
      <c r="S566" s="253"/>
      <c r="T566" s="253"/>
      <c r="U566" s="253"/>
      <c r="V566" s="253"/>
      <c r="W566" s="253"/>
      <c r="X566" s="253"/>
      <c r="Y566" s="253"/>
      <c r="Z566" s="253"/>
    </row>
    <row r="567" spans="1:26">
      <c r="A567" s="9"/>
      <c r="B567" s="9"/>
      <c r="C567" s="9"/>
      <c r="D567" s="9"/>
      <c r="E567" s="35"/>
      <c r="F567" s="35"/>
      <c r="G567" s="256"/>
      <c r="H567" s="265"/>
      <c r="I567" s="260"/>
      <c r="J567" s="265"/>
      <c r="K567" s="260"/>
      <c r="L567" s="111"/>
      <c r="M567" s="9"/>
      <c r="N567" s="9"/>
      <c r="O567" s="9"/>
      <c r="P567" s="9"/>
      <c r="Q567" s="9"/>
      <c r="R567" s="9"/>
      <c r="S567" s="253"/>
      <c r="T567" s="253"/>
      <c r="U567" s="253"/>
      <c r="V567" s="253"/>
      <c r="W567" s="253"/>
      <c r="X567" s="253"/>
      <c r="Y567" s="253"/>
      <c r="Z567" s="253"/>
    </row>
    <row r="568" spans="1:26">
      <c r="A568" s="9"/>
      <c r="B568" s="9"/>
      <c r="C568" s="9"/>
      <c r="D568" s="9"/>
      <c r="E568" s="35"/>
      <c r="F568" s="35"/>
      <c r="G568" s="256"/>
      <c r="H568" s="265"/>
      <c r="I568" s="260"/>
      <c r="J568" s="265"/>
      <c r="K568" s="260"/>
      <c r="L568" s="111"/>
      <c r="M568" s="9"/>
      <c r="N568" s="9"/>
      <c r="O568" s="9"/>
      <c r="P568" s="9"/>
      <c r="Q568" s="9"/>
      <c r="R568" s="9"/>
      <c r="S568" s="253"/>
      <c r="T568" s="253"/>
      <c r="U568" s="253"/>
      <c r="V568" s="253"/>
      <c r="W568" s="253"/>
      <c r="X568" s="253"/>
      <c r="Y568" s="253"/>
      <c r="Z568" s="253"/>
    </row>
    <row r="569" spans="1:26">
      <c r="A569" s="9"/>
      <c r="B569" s="9"/>
      <c r="C569" s="9"/>
      <c r="D569" s="9"/>
      <c r="E569" s="35"/>
      <c r="F569" s="35"/>
      <c r="G569" s="256"/>
      <c r="H569" s="265"/>
      <c r="I569" s="260"/>
      <c r="J569" s="265"/>
      <c r="K569" s="260"/>
      <c r="L569" s="111"/>
      <c r="M569" s="9"/>
      <c r="N569" s="9"/>
      <c r="O569" s="9"/>
      <c r="P569" s="9"/>
      <c r="Q569" s="9"/>
      <c r="R569" s="9"/>
      <c r="S569" s="253"/>
      <c r="T569" s="253"/>
      <c r="U569" s="253"/>
      <c r="V569" s="253"/>
      <c r="W569" s="253"/>
      <c r="X569" s="253"/>
      <c r="Y569" s="253"/>
      <c r="Z569" s="253"/>
    </row>
    <row r="570" spans="1:26">
      <c r="A570" s="9"/>
      <c r="B570" s="9"/>
      <c r="C570" s="9"/>
      <c r="D570" s="9"/>
      <c r="E570" s="35"/>
      <c r="F570" s="35"/>
      <c r="G570" s="256"/>
      <c r="H570" s="265"/>
      <c r="I570" s="260"/>
      <c r="J570" s="265"/>
      <c r="K570" s="260"/>
      <c r="L570" s="111"/>
      <c r="M570" s="9"/>
      <c r="N570" s="9"/>
      <c r="O570" s="9"/>
      <c r="P570" s="9"/>
      <c r="Q570" s="9"/>
      <c r="R570" s="9"/>
      <c r="S570" s="253"/>
      <c r="T570" s="253"/>
      <c r="U570" s="253"/>
      <c r="V570" s="253"/>
      <c r="W570" s="253"/>
      <c r="X570" s="253"/>
      <c r="Y570" s="253"/>
      <c r="Z570" s="253"/>
    </row>
    <row r="571" spans="1:26">
      <c r="A571" s="9"/>
      <c r="B571" s="9"/>
      <c r="C571" s="9"/>
      <c r="D571" s="9"/>
      <c r="E571" s="35"/>
      <c r="F571" s="35"/>
      <c r="G571" s="256"/>
      <c r="H571" s="265"/>
      <c r="I571" s="260"/>
      <c r="J571" s="265"/>
      <c r="K571" s="260"/>
      <c r="L571" s="111"/>
      <c r="M571" s="9"/>
      <c r="N571" s="9"/>
      <c r="O571" s="9"/>
      <c r="P571" s="9"/>
      <c r="Q571" s="9"/>
      <c r="R571" s="9"/>
      <c r="S571" s="253"/>
      <c r="T571" s="253"/>
      <c r="U571" s="253"/>
      <c r="V571" s="253"/>
      <c r="W571" s="253"/>
      <c r="X571" s="253"/>
      <c r="Y571" s="253"/>
      <c r="Z571" s="253"/>
    </row>
    <row r="572" spans="1:26">
      <c r="A572" s="9"/>
      <c r="B572" s="9"/>
      <c r="C572" s="9"/>
      <c r="D572" s="9"/>
      <c r="E572" s="35"/>
      <c r="F572" s="35"/>
      <c r="G572" s="256"/>
      <c r="H572" s="265"/>
      <c r="I572" s="260"/>
      <c r="J572" s="265"/>
      <c r="K572" s="260"/>
      <c r="L572" s="111"/>
      <c r="M572" s="9"/>
      <c r="N572" s="9"/>
      <c r="O572" s="9"/>
      <c r="P572" s="9"/>
      <c r="Q572" s="9"/>
      <c r="R572" s="9"/>
      <c r="S572" s="253"/>
      <c r="T572" s="253"/>
      <c r="U572" s="253"/>
      <c r="V572" s="253"/>
      <c r="W572" s="253"/>
      <c r="X572" s="253"/>
      <c r="Y572" s="253"/>
      <c r="Z572" s="253"/>
    </row>
    <row r="573" spans="1:26">
      <c r="A573" s="9"/>
      <c r="B573" s="9"/>
      <c r="C573" s="9"/>
      <c r="D573" s="9"/>
      <c r="E573" s="35"/>
      <c r="F573" s="35"/>
      <c r="G573" s="256"/>
      <c r="H573" s="265"/>
      <c r="I573" s="260"/>
      <c r="J573" s="265"/>
      <c r="K573" s="260"/>
      <c r="L573" s="111"/>
      <c r="M573" s="9"/>
      <c r="N573" s="9"/>
      <c r="O573" s="9"/>
      <c r="P573" s="9"/>
      <c r="Q573" s="9"/>
      <c r="R573" s="9"/>
      <c r="S573" s="253"/>
      <c r="T573" s="253"/>
      <c r="U573" s="253"/>
      <c r="V573" s="253"/>
      <c r="W573" s="253"/>
      <c r="X573" s="253"/>
      <c r="Y573" s="253"/>
      <c r="Z573" s="253"/>
    </row>
    <row r="574" spans="1:26">
      <c r="A574" s="9"/>
      <c r="B574" s="9"/>
      <c r="C574" s="9"/>
      <c r="D574" s="9"/>
      <c r="E574" s="35"/>
      <c r="F574" s="35"/>
      <c r="G574" s="256"/>
      <c r="H574" s="265"/>
      <c r="I574" s="260"/>
      <c r="J574" s="265"/>
      <c r="K574" s="260"/>
      <c r="L574" s="111"/>
      <c r="M574" s="9"/>
      <c r="N574" s="9"/>
      <c r="O574" s="9"/>
      <c r="P574" s="9"/>
      <c r="Q574" s="9"/>
      <c r="R574" s="9"/>
      <c r="S574" s="253"/>
      <c r="T574" s="253"/>
      <c r="U574" s="253"/>
      <c r="V574" s="253"/>
      <c r="W574" s="253"/>
      <c r="X574" s="253"/>
      <c r="Y574" s="253"/>
      <c r="Z574" s="253"/>
    </row>
    <row r="575" spans="1:26">
      <c r="A575" s="9"/>
      <c r="B575" s="9"/>
      <c r="C575" s="9"/>
      <c r="D575" s="9"/>
      <c r="E575" s="35"/>
      <c r="F575" s="35"/>
      <c r="G575" s="256"/>
      <c r="H575" s="265"/>
      <c r="I575" s="260"/>
      <c r="J575" s="265"/>
      <c r="K575" s="260"/>
      <c r="L575" s="111"/>
      <c r="M575" s="9"/>
      <c r="N575" s="9"/>
      <c r="O575" s="9"/>
      <c r="P575" s="9"/>
      <c r="Q575" s="9"/>
      <c r="R575" s="9"/>
      <c r="S575" s="253"/>
      <c r="T575" s="253"/>
      <c r="U575" s="253"/>
      <c r="V575" s="253"/>
      <c r="W575" s="253"/>
      <c r="X575" s="253"/>
      <c r="Y575" s="253"/>
      <c r="Z575" s="253"/>
    </row>
    <row r="576" spans="1:26">
      <c r="A576" s="9"/>
      <c r="B576" s="9"/>
      <c r="C576" s="9"/>
      <c r="D576" s="9"/>
      <c r="E576" s="35"/>
      <c r="F576" s="35"/>
      <c r="G576" s="256"/>
      <c r="H576" s="265"/>
      <c r="I576" s="260"/>
      <c r="J576" s="265"/>
      <c r="K576" s="260"/>
      <c r="L576" s="111"/>
      <c r="M576" s="9"/>
      <c r="N576" s="9"/>
      <c r="O576" s="9"/>
      <c r="P576" s="9"/>
      <c r="Q576" s="9"/>
      <c r="R576" s="9"/>
      <c r="S576" s="253"/>
      <c r="T576" s="253"/>
      <c r="U576" s="253"/>
      <c r="V576" s="253"/>
      <c r="W576" s="253"/>
      <c r="X576" s="253"/>
      <c r="Y576" s="253"/>
      <c r="Z576" s="253"/>
    </row>
    <row r="577" spans="1:26">
      <c r="A577" s="9"/>
      <c r="B577" s="9"/>
      <c r="C577" s="9"/>
      <c r="D577" s="9"/>
      <c r="E577" s="35"/>
      <c r="F577" s="35"/>
      <c r="G577" s="256"/>
      <c r="H577" s="265"/>
      <c r="I577" s="260"/>
      <c r="J577" s="265"/>
      <c r="K577" s="260"/>
      <c r="L577" s="111"/>
      <c r="M577" s="9"/>
      <c r="N577" s="9"/>
      <c r="O577" s="9"/>
      <c r="P577" s="9"/>
      <c r="Q577" s="9"/>
      <c r="R577" s="9"/>
      <c r="S577" s="253"/>
      <c r="T577" s="253"/>
      <c r="U577" s="253"/>
      <c r="V577" s="253"/>
      <c r="W577" s="253"/>
      <c r="X577" s="253"/>
      <c r="Y577" s="253"/>
      <c r="Z577" s="253"/>
    </row>
    <row r="578" spans="1:26">
      <c r="A578" s="9"/>
      <c r="B578" s="9"/>
      <c r="C578" s="9"/>
      <c r="D578" s="9"/>
      <c r="E578" s="35"/>
      <c r="F578" s="35"/>
      <c r="G578" s="256"/>
      <c r="H578" s="265"/>
      <c r="I578" s="260"/>
      <c r="J578" s="265"/>
      <c r="K578" s="260"/>
      <c r="L578" s="111"/>
      <c r="M578" s="9"/>
      <c r="N578" s="9"/>
      <c r="O578" s="9"/>
      <c r="P578" s="9"/>
      <c r="Q578" s="9"/>
      <c r="R578" s="9"/>
      <c r="S578" s="253"/>
      <c r="T578" s="253"/>
      <c r="U578" s="253"/>
      <c r="V578" s="253"/>
      <c r="W578" s="253"/>
      <c r="X578" s="253"/>
      <c r="Y578" s="253"/>
      <c r="Z578" s="253"/>
    </row>
    <row r="579" spans="1:26">
      <c r="A579" s="9"/>
      <c r="B579" s="9"/>
      <c r="C579" s="9"/>
      <c r="D579" s="9"/>
      <c r="E579" s="35"/>
      <c r="F579" s="35"/>
      <c r="G579" s="256"/>
      <c r="H579" s="265"/>
      <c r="I579" s="260"/>
      <c r="J579" s="265"/>
      <c r="K579" s="260"/>
      <c r="L579" s="111"/>
      <c r="M579" s="9"/>
      <c r="N579" s="9"/>
      <c r="O579" s="9"/>
      <c r="P579" s="9"/>
      <c r="Q579" s="9"/>
      <c r="R579" s="9"/>
      <c r="S579" s="253"/>
      <c r="T579" s="253"/>
      <c r="U579" s="253"/>
      <c r="V579" s="253"/>
      <c r="W579" s="253"/>
      <c r="X579" s="253"/>
      <c r="Y579" s="253"/>
      <c r="Z579" s="253"/>
    </row>
    <row r="580" spans="1:26">
      <c r="A580" s="9"/>
      <c r="B580" s="9"/>
      <c r="C580" s="9"/>
      <c r="D580" s="9"/>
      <c r="E580" s="35"/>
      <c r="F580" s="35"/>
      <c r="G580" s="256"/>
      <c r="H580" s="265"/>
      <c r="I580" s="260"/>
      <c r="J580" s="265"/>
      <c r="K580" s="260"/>
      <c r="L580" s="111"/>
      <c r="M580" s="9"/>
      <c r="N580" s="9"/>
      <c r="O580" s="9"/>
      <c r="P580" s="9"/>
      <c r="Q580" s="9"/>
      <c r="R580" s="9"/>
      <c r="S580" s="253"/>
      <c r="T580" s="253"/>
      <c r="U580" s="253"/>
      <c r="V580" s="253"/>
      <c r="W580" s="253"/>
      <c r="X580" s="253"/>
      <c r="Y580" s="253"/>
      <c r="Z580" s="253"/>
    </row>
    <row r="581" spans="1:26">
      <c r="A581" s="9"/>
      <c r="B581" s="9"/>
      <c r="C581" s="9"/>
      <c r="D581" s="9"/>
      <c r="E581" s="35"/>
      <c r="F581" s="35"/>
      <c r="G581" s="256"/>
      <c r="H581" s="265"/>
      <c r="I581" s="260"/>
      <c r="J581" s="265"/>
      <c r="K581" s="260"/>
      <c r="L581" s="111"/>
      <c r="M581" s="9"/>
      <c r="N581" s="9"/>
      <c r="O581" s="9"/>
      <c r="P581" s="9"/>
      <c r="Q581" s="9"/>
      <c r="R581" s="9"/>
      <c r="S581" s="253"/>
      <c r="T581" s="253"/>
      <c r="U581" s="253"/>
      <c r="V581" s="253"/>
      <c r="W581" s="253"/>
      <c r="X581" s="253"/>
      <c r="Y581" s="253"/>
      <c r="Z581" s="253"/>
    </row>
    <row r="582" spans="1:26">
      <c r="A582" s="9"/>
      <c r="B582" s="9"/>
      <c r="C582" s="9"/>
      <c r="D582" s="9"/>
      <c r="E582" s="35"/>
      <c r="F582" s="35"/>
      <c r="G582" s="256"/>
      <c r="H582" s="265"/>
      <c r="I582" s="260"/>
      <c r="J582" s="265"/>
      <c r="K582" s="260"/>
      <c r="L582" s="111"/>
      <c r="M582" s="9"/>
      <c r="N582" s="9"/>
      <c r="O582" s="9"/>
      <c r="P582" s="9"/>
      <c r="Q582" s="9"/>
      <c r="R582" s="9"/>
      <c r="S582" s="253"/>
      <c r="T582" s="253"/>
      <c r="U582" s="253"/>
      <c r="V582" s="253"/>
      <c r="W582" s="253"/>
      <c r="X582" s="253"/>
      <c r="Y582" s="253"/>
      <c r="Z582" s="253"/>
    </row>
    <row r="583" spans="1:26">
      <c r="A583" s="9"/>
      <c r="B583" s="9"/>
      <c r="C583" s="9"/>
      <c r="D583" s="9"/>
      <c r="E583" s="35"/>
      <c r="F583" s="35"/>
      <c r="G583" s="256"/>
      <c r="H583" s="265"/>
      <c r="I583" s="260"/>
      <c r="J583" s="265"/>
      <c r="K583" s="260"/>
      <c r="L583" s="111"/>
      <c r="M583" s="9"/>
      <c r="N583" s="9"/>
      <c r="O583" s="9"/>
      <c r="P583" s="9"/>
      <c r="Q583" s="9"/>
      <c r="R583" s="9"/>
      <c r="S583" s="253"/>
      <c r="T583" s="253"/>
      <c r="U583" s="253"/>
      <c r="V583" s="253"/>
      <c r="W583" s="253"/>
      <c r="X583" s="253"/>
      <c r="Y583" s="253"/>
      <c r="Z583" s="253"/>
    </row>
    <row r="584" spans="1:26">
      <c r="A584" s="9"/>
      <c r="B584" s="9"/>
      <c r="C584" s="9"/>
      <c r="D584" s="9"/>
      <c r="E584" s="35"/>
      <c r="F584" s="35"/>
      <c r="G584" s="256"/>
      <c r="H584" s="265"/>
      <c r="I584" s="260"/>
      <c r="J584" s="265"/>
      <c r="K584" s="260"/>
      <c r="L584" s="111"/>
      <c r="M584" s="9"/>
      <c r="N584" s="9"/>
      <c r="O584" s="9"/>
      <c r="P584" s="9"/>
      <c r="Q584" s="9"/>
      <c r="R584" s="9"/>
      <c r="S584" s="253"/>
      <c r="T584" s="253"/>
      <c r="U584" s="253"/>
      <c r="V584" s="253"/>
      <c r="W584" s="253"/>
      <c r="X584" s="253"/>
      <c r="Y584" s="253"/>
      <c r="Z584" s="253"/>
    </row>
    <row r="585" spans="1:26">
      <c r="A585" s="9"/>
      <c r="B585" s="9"/>
      <c r="C585" s="9"/>
      <c r="D585" s="9"/>
      <c r="E585" s="35"/>
      <c r="F585" s="35"/>
      <c r="G585" s="256"/>
      <c r="H585" s="265"/>
      <c r="I585" s="260"/>
      <c r="J585" s="265"/>
      <c r="K585" s="260"/>
      <c r="L585" s="111"/>
      <c r="M585" s="9"/>
      <c r="N585" s="9"/>
      <c r="O585" s="9"/>
      <c r="P585" s="9"/>
      <c r="Q585" s="9"/>
      <c r="R585" s="9"/>
      <c r="S585" s="253"/>
      <c r="T585" s="253"/>
      <c r="U585" s="253"/>
      <c r="V585" s="253"/>
      <c r="W585" s="253"/>
      <c r="X585" s="253"/>
      <c r="Y585" s="253"/>
      <c r="Z585" s="253"/>
    </row>
    <row r="586" spans="1:26">
      <c r="A586" s="9"/>
      <c r="B586" s="9"/>
      <c r="C586" s="9"/>
      <c r="D586" s="9"/>
      <c r="E586" s="35"/>
      <c r="F586" s="35"/>
      <c r="G586" s="256"/>
      <c r="H586" s="265"/>
      <c r="I586" s="260"/>
      <c r="J586" s="265"/>
      <c r="K586" s="260"/>
      <c r="L586" s="111"/>
      <c r="M586" s="9"/>
      <c r="N586" s="9"/>
      <c r="O586" s="9"/>
      <c r="P586" s="9"/>
      <c r="Q586" s="9"/>
      <c r="R586" s="9"/>
      <c r="S586" s="253"/>
      <c r="T586" s="253"/>
      <c r="U586" s="253"/>
      <c r="V586" s="253"/>
      <c r="W586" s="253"/>
      <c r="X586" s="253"/>
      <c r="Y586" s="253"/>
      <c r="Z586" s="253"/>
    </row>
    <row r="587" spans="1:26">
      <c r="A587" s="9"/>
      <c r="B587" s="9"/>
      <c r="C587" s="9"/>
      <c r="D587" s="9"/>
      <c r="E587" s="35"/>
      <c r="F587" s="35"/>
      <c r="G587" s="256"/>
      <c r="H587" s="265"/>
      <c r="I587" s="260"/>
      <c r="J587" s="265"/>
      <c r="K587" s="260"/>
      <c r="L587" s="111"/>
      <c r="M587" s="9"/>
      <c r="N587" s="9"/>
      <c r="O587" s="9"/>
      <c r="P587" s="9"/>
      <c r="Q587" s="9"/>
      <c r="R587" s="9"/>
      <c r="S587" s="253"/>
      <c r="T587" s="253"/>
      <c r="U587" s="253"/>
      <c r="V587" s="253"/>
      <c r="W587" s="253"/>
      <c r="X587" s="253"/>
      <c r="Y587" s="253"/>
      <c r="Z587" s="253"/>
    </row>
    <row r="588" spans="1:26">
      <c r="A588" s="9"/>
      <c r="B588" s="9"/>
      <c r="C588" s="9"/>
      <c r="D588" s="9"/>
      <c r="E588" s="35"/>
      <c r="F588" s="35"/>
      <c r="G588" s="256"/>
      <c r="H588" s="265"/>
      <c r="I588" s="260"/>
      <c r="J588" s="265"/>
      <c r="K588" s="260"/>
      <c r="L588" s="111"/>
      <c r="M588" s="9"/>
      <c r="N588" s="9"/>
      <c r="O588" s="9"/>
      <c r="P588" s="9"/>
      <c r="Q588" s="9"/>
      <c r="R588" s="9"/>
      <c r="S588" s="253"/>
      <c r="T588" s="253"/>
      <c r="U588" s="253"/>
      <c r="V588" s="253"/>
      <c r="W588" s="253"/>
      <c r="X588" s="253"/>
      <c r="Y588" s="253"/>
      <c r="Z588" s="253"/>
    </row>
    <row r="589" spans="1:26">
      <c r="A589" s="9"/>
      <c r="B589" s="9"/>
      <c r="C589" s="9"/>
      <c r="D589" s="9"/>
      <c r="E589" s="35"/>
      <c r="F589" s="35"/>
      <c r="G589" s="256"/>
      <c r="H589" s="265"/>
      <c r="I589" s="260"/>
      <c r="J589" s="265"/>
      <c r="K589" s="260"/>
      <c r="L589" s="111"/>
      <c r="M589" s="9"/>
      <c r="N589" s="9"/>
      <c r="O589" s="9"/>
      <c r="P589" s="9"/>
      <c r="Q589" s="9"/>
      <c r="R589" s="9"/>
      <c r="S589" s="253"/>
      <c r="T589" s="253"/>
      <c r="U589" s="253"/>
      <c r="V589" s="253"/>
      <c r="W589" s="253"/>
      <c r="X589" s="253"/>
      <c r="Y589" s="253"/>
      <c r="Z589" s="253"/>
    </row>
    <row r="590" spans="1:26">
      <c r="A590" s="9"/>
      <c r="B590" s="9"/>
      <c r="C590" s="9"/>
      <c r="D590" s="9"/>
      <c r="E590" s="35"/>
      <c r="F590" s="35"/>
      <c r="G590" s="256"/>
      <c r="H590" s="265"/>
      <c r="I590" s="260"/>
      <c r="J590" s="265"/>
      <c r="K590" s="260"/>
      <c r="L590" s="111"/>
      <c r="M590" s="9"/>
      <c r="N590" s="9"/>
      <c r="O590" s="9"/>
      <c r="P590" s="9"/>
      <c r="Q590" s="9"/>
      <c r="R590" s="9"/>
      <c r="S590" s="253"/>
      <c r="T590" s="253"/>
      <c r="U590" s="253"/>
      <c r="V590" s="253"/>
      <c r="W590" s="253"/>
      <c r="X590" s="253"/>
      <c r="Y590" s="253"/>
      <c r="Z590" s="253"/>
    </row>
    <row r="591" spans="1:26">
      <c r="A591" s="9"/>
      <c r="B591" s="9"/>
      <c r="C591" s="9"/>
      <c r="D591" s="9"/>
      <c r="E591" s="35"/>
      <c r="F591" s="35"/>
      <c r="G591" s="256"/>
      <c r="H591" s="265"/>
      <c r="I591" s="260"/>
      <c r="J591" s="265"/>
      <c r="K591" s="260"/>
      <c r="L591" s="111"/>
      <c r="M591" s="9"/>
      <c r="N591" s="9"/>
      <c r="O591" s="9"/>
      <c r="P591" s="9"/>
      <c r="Q591" s="9"/>
      <c r="R591" s="9"/>
      <c r="S591" s="253"/>
      <c r="T591" s="253"/>
      <c r="U591" s="253"/>
      <c r="V591" s="253"/>
      <c r="W591" s="253"/>
      <c r="X591" s="253"/>
      <c r="Y591" s="253"/>
      <c r="Z591" s="253"/>
    </row>
    <row r="592" spans="1:26">
      <c r="A592" s="9"/>
      <c r="B592" s="9"/>
      <c r="C592" s="9"/>
      <c r="D592" s="9"/>
      <c r="E592" s="35"/>
      <c r="F592" s="35"/>
      <c r="G592" s="256"/>
      <c r="H592" s="265"/>
      <c r="I592" s="260"/>
      <c r="J592" s="265"/>
      <c r="K592" s="260"/>
      <c r="L592" s="111"/>
      <c r="M592" s="9"/>
      <c r="N592" s="9"/>
      <c r="O592" s="9"/>
      <c r="P592" s="9"/>
      <c r="Q592" s="9"/>
      <c r="R592" s="9"/>
      <c r="S592" s="253"/>
      <c r="T592" s="253"/>
      <c r="U592" s="253"/>
      <c r="V592" s="253"/>
      <c r="W592" s="253"/>
      <c r="X592" s="253"/>
      <c r="Y592" s="253"/>
      <c r="Z592" s="253"/>
    </row>
    <row r="593" spans="1:26">
      <c r="A593" s="9"/>
      <c r="B593" s="9"/>
      <c r="C593" s="9"/>
      <c r="D593" s="9"/>
      <c r="E593" s="35"/>
      <c r="F593" s="35"/>
      <c r="G593" s="256"/>
      <c r="H593" s="265"/>
      <c r="I593" s="260"/>
      <c r="J593" s="265"/>
      <c r="K593" s="260"/>
      <c r="L593" s="111"/>
      <c r="M593" s="9"/>
      <c r="N593" s="9"/>
      <c r="O593" s="9"/>
      <c r="P593" s="9"/>
      <c r="Q593" s="9"/>
      <c r="R593" s="9"/>
      <c r="S593" s="253"/>
      <c r="T593" s="253"/>
      <c r="U593" s="253"/>
      <c r="V593" s="253"/>
      <c r="W593" s="253"/>
      <c r="X593" s="253"/>
      <c r="Y593" s="253"/>
      <c r="Z593" s="253"/>
    </row>
    <row r="594" spans="1:26">
      <c r="A594" s="9"/>
      <c r="B594" s="9"/>
      <c r="C594" s="9"/>
      <c r="D594" s="9"/>
      <c r="E594" s="35"/>
      <c r="F594" s="35"/>
      <c r="G594" s="256"/>
      <c r="H594" s="265"/>
      <c r="I594" s="260"/>
      <c r="J594" s="265"/>
      <c r="K594" s="260"/>
      <c r="L594" s="111"/>
      <c r="M594" s="9"/>
      <c r="N594" s="9"/>
      <c r="O594" s="9"/>
      <c r="P594" s="9"/>
      <c r="Q594" s="9"/>
      <c r="R594" s="9"/>
      <c r="S594" s="253"/>
      <c r="T594" s="253"/>
      <c r="U594" s="253"/>
      <c r="V594" s="253"/>
      <c r="W594" s="253"/>
      <c r="X594" s="253"/>
      <c r="Y594" s="253"/>
      <c r="Z594" s="253"/>
    </row>
    <row r="595" spans="1:26">
      <c r="A595" s="9"/>
      <c r="B595" s="9"/>
      <c r="C595" s="9"/>
      <c r="D595" s="9"/>
      <c r="E595" s="35"/>
      <c r="F595" s="35"/>
      <c r="G595" s="256"/>
      <c r="H595" s="265"/>
      <c r="I595" s="260"/>
      <c r="J595" s="265"/>
      <c r="K595" s="260"/>
      <c r="L595" s="111"/>
      <c r="M595" s="9"/>
      <c r="N595" s="9"/>
      <c r="O595" s="9"/>
      <c r="P595" s="9"/>
      <c r="Q595" s="9"/>
      <c r="R595" s="9"/>
      <c r="S595" s="253"/>
      <c r="T595" s="253"/>
      <c r="U595" s="253"/>
      <c r="V595" s="253"/>
      <c r="W595" s="253"/>
      <c r="X595" s="253"/>
      <c r="Y595" s="253"/>
      <c r="Z595" s="253"/>
    </row>
    <row r="596" spans="1:26">
      <c r="A596" s="9"/>
      <c r="B596" s="9"/>
      <c r="C596" s="9"/>
      <c r="D596" s="9"/>
      <c r="E596" s="35"/>
      <c r="F596" s="35"/>
      <c r="G596" s="256"/>
      <c r="H596" s="265"/>
      <c r="I596" s="260"/>
      <c r="J596" s="265"/>
      <c r="K596" s="260"/>
      <c r="L596" s="111"/>
      <c r="M596" s="9"/>
      <c r="N596" s="9"/>
      <c r="O596" s="9"/>
      <c r="P596" s="9"/>
      <c r="Q596" s="9"/>
      <c r="R596" s="9"/>
      <c r="S596" s="253"/>
      <c r="T596" s="253"/>
      <c r="U596" s="253"/>
      <c r="V596" s="253"/>
      <c r="W596" s="253"/>
      <c r="X596" s="253"/>
      <c r="Y596" s="253"/>
      <c r="Z596" s="253"/>
    </row>
    <row r="597" spans="1:26">
      <c r="A597" s="9"/>
      <c r="B597" s="9"/>
      <c r="C597" s="9"/>
      <c r="D597" s="9"/>
      <c r="E597" s="35"/>
      <c r="F597" s="35"/>
      <c r="G597" s="256"/>
      <c r="H597" s="265"/>
      <c r="I597" s="260"/>
      <c r="J597" s="265"/>
      <c r="K597" s="260"/>
      <c r="L597" s="111"/>
      <c r="M597" s="9"/>
      <c r="N597" s="9"/>
      <c r="O597" s="9"/>
      <c r="P597" s="9"/>
      <c r="Q597" s="9"/>
      <c r="R597" s="9"/>
      <c r="S597" s="253"/>
      <c r="T597" s="253"/>
      <c r="U597" s="253"/>
      <c r="V597" s="253"/>
      <c r="W597" s="253"/>
      <c r="X597" s="253"/>
      <c r="Y597" s="253"/>
      <c r="Z597" s="253"/>
    </row>
    <row r="598" spans="1:26">
      <c r="A598" s="9"/>
      <c r="B598" s="9"/>
      <c r="C598" s="9"/>
      <c r="D598" s="9"/>
      <c r="E598" s="35"/>
      <c r="F598" s="35"/>
      <c r="G598" s="256"/>
      <c r="H598" s="265"/>
      <c r="I598" s="260"/>
      <c r="J598" s="265"/>
      <c r="K598" s="260"/>
      <c r="L598" s="111"/>
      <c r="M598" s="9"/>
      <c r="N598" s="9"/>
      <c r="O598" s="9"/>
      <c r="P598" s="9"/>
      <c r="Q598" s="9"/>
      <c r="R598" s="9"/>
      <c r="S598" s="253"/>
      <c r="T598" s="253"/>
      <c r="U598" s="253"/>
      <c r="V598" s="253"/>
      <c r="W598" s="253"/>
      <c r="X598" s="253"/>
      <c r="Y598" s="253"/>
      <c r="Z598" s="253"/>
    </row>
    <row r="599" spans="1:26">
      <c r="A599" s="9"/>
      <c r="B599" s="9"/>
      <c r="C599" s="9"/>
      <c r="D599" s="9"/>
      <c r="E599" s="35"/>
      <c r="F599" s="35"/>
      <c r="G599" s="256"/>
      <c r="H599" s="265"/>
      <c r="I599" s="260"/>
      <c r="J599" s="265"/>
      <c r="K599" s="260"/>
      <c r="L599" s="111"/>
      <c r="M599" s="9"/>
      <c r="N599" s="9"/>
      <c r="O599" s="9"/>
      <c r="P599" s="9"/>
      <c r="Q599" s="9"/>
      <c r="R599" s="9"/>
      <c r="S599" s="253"/>
      <c r="T599" s="253"/>
      <c r="U599" s="253"/>
      <c r="V599" s="253"/>
      <c r="W599" s="253"/>
      <c r="X599" s="253"/>
      <c r="Y599" s="253"/>
      <c r="Z599" s="253"/>
    </row>
    <row r="600" spans="1:26">
      <c r="A600" s="9"/>
      <c r="B600" s="9"/>
      <c r="C600" s="9"/>
      <c r="D600" s="9"/>
      <c r="E600" s="35"/>
      <c r="F600" s="35"/>
      <c r="G600" s="256"/>
      <c r="H600" s="265"/>
      <c r="I600" s="260"/>
      <c r="J600" s="265"/>
      <c r="K600" s="260"/>
      <c r="L600" s="111"/>
      <c r="M600" s="9"/>
      <c r="N600" s="9"/>
      <c r="O600" s="9"/>
      <c r="P600" s="9"/>
      <c r="Q600" s="9"/>
      <c r="R600" s="9"/>
      <c r="S600" s="253"/>
      <c r="T600" s="253"/>
      <c r="U600" s="253"/>
      <c r="V600" s="253"/>
      <c r="W600" s="253"/>
      <c r="X600" s="253"/>
      <c r="Y600" s="253"/>
      <c r="Z600" s="253"/>
    </row>
    <row r="601" spans="1:26">
      <c r="A601" s="9"/>
      <c r="B601" s="9"/>
      <c r="C601" s="9"/>
      <c r="D601" s="9"/>
      <c r="E601" s="35"/>
      <c r="F601" s="35"/>
      <c r="G601" s="256"/>
      <c r="H601" s="265"/>
      <c r="I601" s="260"/>
      <c r="J601" s="265"/>
      <c r="K601" s="260"/>
      <c r="L601" s="111"/>
      <c r="M601" s="9"/>
      <c r="N601" s="9"/>
      <c r="O601" s="9"/>
      <c r="P601" s="9"/>
      <c r="Q601" s="9"/>
      <c r="R601" s="9"/>
      <c r="S601" s="253"/>
      <c r="T601" s="253"/>
      <c r="U601" s="253"/>
      <c r="V601" s="253"/>
      <c r="W601" s="253"/>
      <c r="X601" s="253"/>
      <c r="Y601" s="253"/>
      <c r="Z601" s="253"/>
    </row>
    <row r="602" spans="1:26">
      <c r="A602" s="9"/>
      <c r="B602" s="9"/>
      <c r="C602" s="9"/>
      <c r="D602" s="9"/>
      <c r="E602" s="35"/>
      <c r="F602" s="35"/>
      <c r="G602" s="256"/>
      <c r="H602" s="265"/>
      <c r="I602" s="260"/>
      <c r="J602" s="265"/>
      <c r="K602" s="260"/>
      <c r="L602" s="111"/>
      <c r="M602" s="9"/>
      <c r="N602" s="9"/>
      <c r="O602" s="9"/>
      <c r="P602" s="9"/>
      <c r="Q602" s="9"/>
      <c r="R602" s="9"/>
      <c r="S602" s="253"/>
      <c r="T602" s="253"/>
      <c r="U602" s="253"/>
      <c r="V602" s="253"/>
      <c r="W602" s="253"/>
      <c r="X602" s="253"/>
      <c r="Y602" s="253"/>
      <c r="Z602" s="253"/>
    </row>
    <row r="603" spans="1:26">
      <c r="A603" s="9"/>
      <c r="B603" s="9"/>
      <c r="C603" s="9"/>
      <c r="D603" s="9"/>
      <c r="E603" s="35"/>
      <c r="F603" s="35"/>
      <c r="G603" s="256"/>
      <c r="H603" s="265"/>
      <c r="I603" s="260"/>
      <c r="J603" s="265"/>
      <c r="K603" s="260"/>
      <c r="L603" s="111"/>
      <c r="M603" s="9"/>
      <c r="N603" s="9"/>
      <c r="O603" s="9"/>
      <c r="P603" s="9"/>
      <c r="Q603" s="9"/>
      <c r="R603" s="9"/>
      <c r="S603" s="253"/>
      <c r="T603" s="253"/>
      <c r="U603" s="253"/>
      <c r="V603" s="253"/>
      <c r="W603" s="253"/>
      <c r="X603" s="253"/>
      <c r="Y603" s="253"/>
      <c r="Z603" s="253"/>
    </row>
    <row r="604" spans="1:26">
      <c r="A604" s="9"/>
      <c r="B604" s="9"/>
      <c r="C604" s="9"/>
      <c r="D604" s="9"/>
      <c r="E604" s="35"/>
      <c r="F604" s="35"/>
      <c r="G604" s="256"/>
      <c r="H604" s="265"/>
      <c r="I604" s="260"/>
      <c r="J604" s="265"/>
      <c r="K604" s="260"/>
      <c r="L604" s="111"/>
      <c r="M604" s="9"/>
      <c r="N604" s="9"/>
      <c r="O604" s="9"/>
      <c r="P604" s="9"/>
      <c r="Q604" s="9"/>
      <c r="R604" s="9"/>
      <c r="S604" s="253"/>
      <c r="T604" s="253"/>
      <c r="U604" s="253"/>
      <c r="V604" s="253"/>
      <c r="W604" s="253"/>
      <c r="X604" s="253"/>
      <c r="Y604" s="253"/>
      <c r="Z604" s="253"/>
    </row>
    <row r="605" spans="1:26">
      <c r="A605" s="9"/>
      <c r="B605" s="9"/>
      <c r="C605" s="9"/>
      <c r="D605" s="9"/>
      <c r="E605" s="35"/>
      <c r="F605" s="35"/>
      <c r="G605" s="256"/>
      <c r="H605" s="265"/>
      <c r="I605" s="260"/>
      <c r="J605" s="265"/>
      <c r="K605" s="260"/>
      <c r="L605" s="111"/>
      <c r="M605" s="9"/>
      <c r="N605" s="9"/>
      <c r="O605" s="9"/>
      <c r="P605" s="9"/>
      <c r="Q605" s="9"/>
      <c r="R605" s="9"/>
      <c r="S605" s="253"/>
      <c r="T605" s="253"/>
      <c r="U605" s="253"/>
      <c r="V605" s="253"/>
      <c r="W605" s="253"/>
      <c r="X605" s="253"/>
      <c r="Y605" s="253"/>
      <c r="Z605" s="253"/>
    </row>
    <row r="606" spans="1:26">
      <c r="A606" s="9"/>
      <c r="B606" s="9"/>
      <c r="C606" s="9"/>
      <c r="D606" s="9"/>
      <c r="E606" s="35"/>
      <c r="F606" s="35"/>
      <c r="G606" s="256"/>
      <c r="H606" s="265"/>
      <c r="I606" s="260"/>
      <c r="J606" s="265"/>
      <c r="K606" s="260"/>
      <c r="L606" s="111"/>
      <c r="M606" s="9"/>
      <c r="N606" s="9"/>
      <c r="O606" s="9"/>
      <c r="P606" s="9"/>
      <c r="Q606" s="9"/>
      <c r="R606" s="9"/>
      <c r="S606" s="253"/>
      <c r="T606" s="253"/>
      <c r="U606" s="253"/>
      <c r="V606" s="253"/>
      <c r="W606" s="253"/>
      <c r="X606" s="253"/>
      <c r="Y606" s="253"/>
      <c r="Z606" s="253"/>
    </row>
    <row r="607" spans="1:26">
      <c r="A607" s="9"/>
      <c r="B607" s="9"/>
      <c r="C607" s="9"/>
      <c r="D607" s="9"/>
      <c r="E607" s="35"/>
      <c r="F607" s="35"/>
      <c r="G607" s="256"/>
      <c r="H607" s="265"/>
      <c r="I607" s="260"/>
      <c r="J607" s="265"/>
      <c r="K607" s="260"/>
      <c r="L607" s="111"/>
      <c r="M607" s="9"/>
      <c r="N607" s="9"/>
      <c r="O607" s="9"/>
      <c r="P607" s="9"/>
      <c r="Q607" s="9"/>
      <c r="R607" s="9"/>
      <c r="S607" s="253"/>
      <c r="T607" s="253"/>
      <c r="U607" s="253"/>
      <c r="V607" s="253"/>
      <c r="W607" s="253"/>
      <c r="X607" s="253"/>
      <c r="Y607" s="253"/>
      <c r="Z607" s="253"/>
    </row>
    <row r="608" spans="1:26">
      <c r="A608" s="9"/>
      <c r="B608" s="9"/>
      <c r="C608" s="9"/>
      <c r="D608" s="9"/>
      <c r="E608" s="35"/>
      <c r="F608" s="35"/>
      <c r="G608" s="256"/>
      <c r="H608" s="265"/>
      <c r="I608" s="260"/>
      <c r="J608" s="265"/>
      <c r="K608" s="260"/>
      <c r="L608" s="111"/>
      <c r="M608" s="9"/>
      <c r="N608" s="9"/>
      <c r="O608" s="9"/>
      <c r="P608" s="9"/>
      <c r="Q608" s="9"/>
      <c r="R608" s="9"/>
      <c r="S608" s="253"/>
      <c r="T608" s="253"/>
      <c r="U608" s="253"/>
      <c r="V608" s="253"/>
      <c r="W608" s="253"/>
      <c r="X608" s="253"/>
      <c r="Y608" s="253"/>
      <c r="Z608" s="253"/>
    </row>
    <row r="609" spans="1:26">
      <c r="A609" s="9"/>
      <c r="B609" s="9"/>
      <c r="C609" s="9"/>
      <c r="D609" s="9"/>
      <c r="E609" s="35"/>
      <c r="F609" s="35"/>
      <c r="G609" s="256"/>
      <c r="H609" s="265"/>
      <c r="I609" s="260"/>
      <c r="J609" s="265"/>
      <c r="K609" s="260"/>
      <c r="L609" s="111"/>
      <c r="M609" s="9"/>
      <c r="N609" s="9"/>
      <c r="O609" s="9"/>
      <c r="P609" s="9"/>
      <c r="Q609" s="9"/>
      <c r="R609" s="9"/>
      <c r="S609" s="253"/>
      <c r="T609" s="253"/>
      <c r="U609" s="253"/>
      <c r="V609" s="253"/>
      <c r="W609" s="253"/>
      <c r="X609" s="253"/>
      <c r="Y609" s="253"/>
      <c r="Z609" s="253"/>
    </row>
    <row r="610" spans="1:26">
      <c r="A610" s="9"/>
      <c r="B610" s="9"/>
      <c r="C610" s="9"/>
      <c r="D610" s="9"/>
      <c r="E610" s="35"/>
      <c r="F610" s="35"/>
      <c r="G610" s="256"/>
      <c r="H610" s="265"/>
      <c r="I610" s="260"/>
      <c r="J610" s="265"/>
      <c r="K610" s="260"/>
      <c r="L610" s="111"/>
      <c r="M610" s="9"/>
      <c r="N610" s="9"/>
      <c r="O610" s="9"/>
      <c r="P610" s="9"/>
      <c r="Q610" s="9"/>
      <c r="R610" s="9"/>
      <c r="S610" s="253"/>
      <c r="T610" s="253"/>
      <c r="U610" s="253"/>
      <c r="V610" s="253"/>
      <c r="W610" s="253"/>
      <c r="X610" s="253"/>
      <c r="Y610" s="253"/>
      <c r="Z610" s="253"/>
    </row>
    <row r="611" spans="1:26">
      <c r="A611" s="9"/>
      <c r="B611" s="9"/>
      <c r="C611" s="9"/>
      <c r="D611" s="9"/>
      <c r="E611" s="35"/>
      <c r="F611" s="35"/>
      <c r="G611" s="256"/>
      <c r="H611" s="265"/>
      <c r="I611" s="260"/>
      <c r="J611" s="265"/>
      <c r="K611" s="260"/>
      <c r="L611" s="111"/>
      <c r="M611" s="9"/>
      <c r="N611" s="9"/>
      <c r="O611" s="9"/>
      <c r="P611" s="9"/>
      <c r="Q611" s="9"/>
      <c r="R611" s="9"/>
      <c r="S611" s="253"/>
      <c r="T611" s="253"/>
      <c r="U611" s="253"/>
      <c r="V611" s="253"/>
      <c r="W611" s="253"/>
      <c r="X611" s="253"/>
      <c r="Y611" s="253"/>
      <c r="Z611" s="253"/>
    </row>
    <row r="612" spans="1:26">
      <c r="A612" s="9"/>
      <c r="B612" s="9"/>
      <c r="C612" s="9"/>
      <c r="D612" s="9"/>
      <c r="E612" s="35"/>
      <c r="F612" s="35"/>
      <c r="G612" s="256"/>
      <c r="H612" s="265"/>
      <c r="I612" s="260"/>
      <c r="J612" s="265"/>
      <c r="K612" s="260"/>
      <c r="L612" s="111"/>
      <c r="M612" s="9"/>
      <c r="N612" s="9"/>
      <c r="O612" s="9"/>
      <c r="P612" s="9"/>
      <c r="Q612" s="9"/>
      <c r="R612" s="9"/>
      <c r="S612" s="253"/>
      <c r="T612" s="253"/>
      <c r="U612" s="253"/>
      <c r="V612" s="253"/>
      <c r="W612" s="253"/>
      <c r="X612" s="253"/>
      <c r="Y612" s="253"/>
      <c r="Z612" s="253"/>
    </row>
    <row r="613" spans="1:26">
      <c r="A613" s="9"/>
      <c r="B613" s="9"/>
      <c r="C613" s="9"/>
      <c r="D613" s="9"/>
      <c r="E613" s="35"/>
      <c r="F613" s="35"/>
      <c r="G613" s="256"/>
      <c r="H613" s="265"/>
      <c r="I613" s="260"/>
      <c r="J613" s="265"/>
      <c r="K613" s="260"/>
      <c r="L613" s="111"/>
      <c r="M613" s="9"/>
      <c r="N613" s="9"/>
      <c r="O613" s="9"/>
      <c r="P613" s="9"/>
      <c r="Q613" s="9"/>
      <c r="R613" s="9"/>
      <c r="S613" s="253"/>
      <c r="T613" s="253"/>
      <c r="U613" s="253"/>
      <c r="V613" s="253"/>
      <c r="W613" s="253"/>
      <c r="X613" s="253"/>
      <c r="Y613" s="253"/>
      <c r="Z613" s="253"/>
    </row>
    <row r="614" spans="1:26">
      <c r="A614" s="9"/>
      <c r="B614" s="9"/>
      <c r="C614" s="9"/>
      <c r="D614" s="9"/>
      <c r="E614" s="35"/>
      <c r="F614" s="35"/>
      <c r="G614" s="256"/>
      <c r="H614" s="265"/>
      <c r="I614" s="260"/>
      <c r="J614" s="265"/>
      <c r="K614" s="260"/>
      <c r="L614" s="111"/>
      <c r="M614" s="9"/>
      <c r="N614" s="9"/>
      <c r="O614" s="9"/>
      <c r="P614" s="9"/>
      <c r="Q614" s="9"/>
      <c r="R614" s="9"/>
      <c r="S614" s="253"/>
      <c r="T614" s="253"/>
      <c r="U614" s="253"/>
      <c r="V614" s="253"/>
      <c r="W614" s="253"/>
      <c r="X614" s="253"/>
      <c r="Y614" s="253"/>
      <c r="Z614" s="253"/>
    </row>
    <row r="615" spans="1:26">
      <c r="A615" s="9"/>
      <c r="B615" s="9"/>
      <c r="C615" s="9"/>
      <c r="D615" s="9"/>
      <c r="E615" s="35"/>
      <c r="F615" s="35"/>
      <c r="G615" s="256"/>
      <c r="H615" s="265"/>
      <c r="I615" s="260"/>
      <c r="J615" s="265"/>
      <c r="K615" s="260"/>
      <c r="L615" s="111"/>
      <c r="M615" s="9"/>
      <c r="N615" s="9"/>
      <c r="O615" s="9"/>
      <c r="P615" s="9"/>
      <c r="Q615" s="9"/>
      <c r="R615" s="9"/>
      <c r="S615" s="253"/>
      <c r="T615" s="253"/>
      <c r="U615" s="253"/>
      <c r="V615" s="253"/>
      <c r="W615" s="253"/>
      <c r="X615" s="253"/>
      <c r="Y615" s="253"/>
      <c r="Z615" s="253"/>
    </row>
    <row r="616" spans="1:26">
      <c r="A616" s="9"/>
      <c r="B616" s="9"/>
      <c r="C616" s="9"/>
      <c r="D616" s="9"/>
      <c r="E616" s="35"/>
      <c r="F616" s="35"/>
      <c r="G616" s="256"/>
      <c r="H616" s="265"/>
      <c r="I616" s="260"/>
      <c r="J616" s="265"/>
      <c r="K616" s="260"/>
      <c r="L616" s="111"/>
      <c r="M616" s="9"/>
      <c r="N616" s="9"/>
      <c r="O616" s="9"/>
      <c r="P616" s="9"/>
      <c r="Q616" s="9"/>
      <c r="R616" s="9"/>
      <c r="S616" s="253"/>
      <c r="T616" s="253"/>
      <c r="U616" s="253"/>
      <c r="V616" s="253"/>
      <c r="W616" s="253"/>
      <c r="X616" s="253"/>
      <c r="Y616" s="253"/>
      <c r="Z616" s="253"/>
    </row>
    <row r="617" spans="1:26">
      <c r="A617" s="9"/>
      <c r="B617" s="9"/>
      <c r="C617" s="9"/>
      <c r="D617" s="9"/>
      <c r="E617" s="35"/>
      <c r="F617" s="35"/>
      <c r="G617" s="256"/>
      <c r="H617" s="265"/>
      <c r="I617" s="260"/>
      <c r="J617" s="265"/>
      <c r="K617" s="260"/>
      <c r="L617" s="111"/>
      <c r="M617" s="9"/>
      <c r="N617" s="9"/>
      <c r="O617" s="9"/>
      <c r="P617" s="9"/>
      <c r="Q617" s="9"/>
      <c r="R617" s="9"/>
      <c r="S617" s="253"/>
      <c r="T617" s="253"/>
      <c r="U617" s="253"/>
      <c r="V617" s="253"/>
      <c r="W617" s="253"/>
      <c r="X617" s="253"/>
      <c r="Y617" s="253"/>
      <c r="Z617" s="253"/>
    </row>
    <row r="618" spans="1:26">
      <c r="A618" s="9"/>
      <c r="B618" s="9"/>
      <c r="C618" s="9"/>
      <c r="D618" s="9"/>
      <c r="E618" s="35"/>
      <c r="F618" s="35"/>
      <c r="G618" s="256"/>
      <c r="H618" s="265"/>
      <c r="I618" s="260"/>
      <c r="J618" s="265"/>
      <c r="K618" s="260"/>
      <c r="L618" s="111"/>
      <c r="M618" s="9"/>
      <c r="N618" s="9"/>
      <c r="O618" s="9"/>
      <c r="P618" s="9"/>
      <c r="Q618" s="9"/>
      <c r="R618" s="9"/>
      <c r="S618" s="253"/>
      <c r="T618" s="253"/>
      <c r="U618" s="253"/>
      <c r="V618" s="253"/>
      <c r="W618" s="253"/>
      <c r="X618" s="253"/>
      <c r="Y618" s="253"/>
      <c r="Z618" s="253"/>
    </row>
    <row r="619" spans="1:26">
      <c r="A619" s="9"/>
      <c r="B619" s="9"/>
      <c r="C619" s="9"/>
      <c r="D619" s="9"/>
      <c r="E619" s="35"/>
      <c r="F619" s="35"/>
      <c r="G619" s="256"/>
      <c r="H619" s="265"/>
      <c r="I619" s="260"/>
      <c r="J619" s="265"/>
      <c r="K619" s="260"/>
      <c r="L619" s="111"/>
      <c r="M619" s="9"/>
      <c r="N619" s="9"/>
      <c r="O619" s="9"/>
      <c r="P619" s="9"/>
      <c r="Q619" s="9"/>
      <c r="R619" s="9"/>
      <c r="S619" s="253"/>
      <c r="T619" s="253"/>
      <c r="U619" s="253"/>
      <c r="V619" s="253"/>
      <c r="W619" s="253"/>
      <c r="X619" s="253"/>
      <c r="Y619" s="253"/>
      <c r="Z619" s="253"/>
    </row>
    <row r="620" spans="1:26">
      <c r="A620" s="9"/>
      <c r="B620" s="9"/>
      <c r="C620" s="9"/>
      <c r="D620" s="9"/>
      <c r="E620" s="35"/>
      <c r="F620" s="35"/>
      <c r="G620" s="256"/>
      <c r="H620" s="265"/>
      <c r="I620" s="260"/>
      <c r="J620" s="265"/>
      <c r="K620" s="260"/>
      <c r="L620" s="111"/>
      <c r="M620" s="9"/>
      <c r="N620" s="9"/>
      <c r="O620" s="9"/>
      <c r="P620" s="9"/>
      <c r="Q620" s="9"/>
      <c r="R620" s="9"/>
      <c r="S620" s="253"/>
      <c r="T620" s="253"/>
      <c r="U620" s="253"/>
      <c r="V620" s="253"/>
      <c r="W620" s="253"/>
      <c r="X620" s="253"/>
      <c r="Y620" s="253"/>
      <c r="Z620" s="253"/>
    </row>
    <row r="621" spans="1:26">
      <c r="A621" s="9"/>
      <c r="B621" s="9"/>
      <c r="C621" s="9"/>
      <c r="D621" s="9"/>
      <c r="E621" s="35"/>
      <c r="F621" s="35"/>
      <c r="G621" s="256"/>
      <c r="H621" s="265"/>
      <c r="I621" s="260"/>
      <c r="J621" s="265"/>
      <c r="K621" s="260"/>
      <c r="L621" s="111"/>
      <c r="M621" s="9"/>
      <c r="N621" s="9"/>
      <c r="O621" s="9"/>
      <c r="P621" s="9"/>
      <c r="Q621" s="9"/>
      <c r="R621" s="9"/>
      <c r="S621" s="253"/>
      <c r="T621" s="253"/>
      <c r="U621" s="253"/>
      <c r="V621" s="253"/>
      <c r="W621" s="253"/>
      <c r="X621" s="253"/>
      <c r="Y621" s="253"/>
      <c r="Z621" s="253"/>
    </row>
    <row r="622" spans="1:26">
      <c r="A622" s="9"/>
      <c r="B622" s="9"/>
      <c r="C622" s="9"/>
      <c r="D622" s="9"/>
      <c r="E622" s="35"/>
      <c r="F622" s="35"/>
      <c r="G622" s="256"/>
      <c r="H622" s="265"/>
      <c r="I622" s="260"/>
      <c r="J622" s="265"/>
      <c r="K622" s="260"/>
      <c r="L622" s="111"/>
      <c r="M622" s="9"/>
      <c r="N622" s="9"/>
      <c r="O622" s="9"/>
      <c r="P622" s="9"/>
      <c r="Q622" s="9"/>
      <c r="R622" s="9"/>
      <c r="S622" s="253"/>
      <c r="T622" s="253"/>
      <c r="U622" s="253"/>
      <c r="V622" s="253"/>
      <c r="W622" s="253"/>
      <c r="X622" s="253"/>
      <c r="Y622" s="253"/>
      <c r="Z622" s="253"/>
    </row>
    <row r="623" spans="1:26">
      <c r="A623" s="9"/>
      <c r="B623" s="9"/>
      <c r="C623" s="9"/>
      <c r="D623" s="9"/>
      <c r="E623" s="35"/>
      <c r="F623" s="35"/>
      <c r="G623" s="256"/>
      <c r="H623" s="265"/>
      <c r="I623" s="260"/>
      <c r="J623" s="265"/>
      <c r="K623" s="260"/>
      <c r="L623" s="111"/>
      <c r="M623" s="9"/>
      <c r="N623" s="9"/>
      <c r="O623" s="9"/>
      <c r="P623" s="9"/>
      <c r="Q623" s="9"/>
      <c r="R623" s="9"/>
      <c r="S623" s="253"/>
      <c r="T623" s="253"/>
      <c r="U623" s="253"/>
      <c r="V623" s="253"/>
      <c r="W623" s="253"/>
      <c r="X623" s="253"/>
      <c r="Y623" s="253"/>
      <c r="Z623" s="253"/>
    </row>
    <row r="624" spans="1:26">
      <c r="A624" s="9"/>
      <c r="B624" s="9"/>
      <c r="C624" s="9"/>
      <c r="D624" s="9"/>
      <c r="E624" s="35"/>
      <c r="F624" s="35"/>
      <c r="G624" s="256"/>
      <c r="H624" s="265"/>
      <c r="I624" s="260"/>
      <c r="J624" s="265"/>
      <c r="K624" s="260"/>
      <c r="L624" s="111"/>
      <c r="M624" s="9"/>
      <c r="N624" s="9"/>
      <c r="O624" s="9"/>
      <c r="P624" s="9"/>
      <c r="Q624" s="9"/>
      <c r="R624" s="9"/>
      <c r="S624" s="253"/>
      <c r="T624" s="253"/>
      <c r="U624" s="253"/>
      <c r="V624" s="253"/>
      <c r="W624" s="253"/>
      <c r="X624" s="253"/>
      <c r="Y624" s="253"/>
      <c r="Z624" s="253"/>
    </row>
    <row r="625" spans="1:26">
      <c r="A625" s="9"/>
      <c r="B625" s="9"/>
      <c r="C625" s="9"/>
      <c r="D625" s="9"/>
      <c r="E625" s="35"/>
      <c r="F625" s="35"/>
      <c r="G625" s="256"/>
      <c r="H625" s="265"/>
      <c r="I625" s="260"/>
      <c r="J625" s="265"/>
      <c r="K625" s="260"/>
      <c r="L625" s="111"/>
      <c r="M625" s="9"/>
      <c r="N625" s="9"/>
      <c r="O625" s="9"/>
      <c r="P625" s="9"/>
      <c r="Q625" s="9"/>
      <c r="R625" s="9"/>
      <c r="S625" s="253"/>
      <c r="T625" s="253"/>
      <c r="U625" s="253"/>
      <c r="V625" s="253"/>
      <c r="W625" s="253"/>
      <c r="X625" s="253"/>
      <c r="Y625" s="253"/>
      <c r="Z625" s="253"/>
    </row>
    <row r="626" spans="1:26">
      <c r="A626" s="9"/>
      <c r="B626" s="9"/>
      <c r="C626" s="9"/>
      <c r="D626" s="9"/>
      <c r="E626" s="35"/>
      <c r="F626" s="35"/>
      <c r="G626" s="256"/>
      <c r="H626" s="265"/>
      <c r="I626" s="260"/>
      <c r="J626" s="265"/>
      <c r="K626" s="260"/>
      <c r="L626" s="111"/>
      <c r="M626" s="9"/>
      <c r="N626" s="9"/>
      <c r="O626" s="9"/>
      <c r="P626" s="9"/>
      <c r="Q626" s="9"/>
      <c r="R626" s="9"/>
      <c r="S626" s="253"/>
      <c r="T626" s="253"/>
      <c r="U626" s="253"/>
      <c r="V626" s="253"/>
      <c r="W626" s="253"/>
      <c r="X626" s="253"/>
      <c r="Y626" s="253"/>
      <c r="Z626" s="253"/>
    </row>
    <row r="627" spans="1:26">
      <c r="A627" s="9"/>
      <c r="B627" s="9"/>
      <c r="C627" s="9"/>
      <c r="D627" s="9"/>
      <c r="E627" s="35"/>
      <c r="F627" s="35"/>
      <c r="G627" s="256"/>
      <c r="H627" s="265"/>
      <c r="I627" s="260"/>
      <c r="J627" s="265"/>
      <c r="K627" s="260"/>
      <c r="L627" s="111"/>
      <c r="M627" s="9"/>
      <c r="N627" s="9"/>
      <c r="O627" s="9"/>
      <c r="P627" s="9"/>
      <c r="Q627" s="9"/>
      <c r="R627" s="9"/>
      <c r="S627" s="253"/>
      <c r="T627" s="253"/>
      <c r="U627" s="253"/>
      <c r="V627" s="253"/>
      <c r="W627" s="253"/>
      <c r="X627" s="253"/>
      <c r="Y627" s="253"/>
      <c r="Z627" s="253"/>
    </row>
    <row r="628" spans="1:26">
      <c r="A628" s="9"/>
      <c r="B628" s="9"/>
      <c r="C628" s="9"/>
      <c r="D628" s="9"/>
      <c r="E628" s="35"/>
      <c r="F628" s="35"/>
      <c r="G628" s="256"/>
      <c r="H628" s="265"/>
      <c r="I628" s="260"/>
      <c r="J628" s="265"/>
      <c r="K628" s="260"/>
      <c r="L628" s="111"/>
      <c r="M628" s="9"/>
      <c r="N628" s="9"/>
      <c r="O628" s="9"/>
      <c r="P628" s="9"/>
      <c r="Q628" s="9"/>
      <c r="R628" s="9"/>
      <c r="S628" s="253"/>
      <c r="T628" s="253"/>
      <c r="U628" s="253"/>
      <c r="V628" s="253"/>
      <c r="W628" s="253"/>
      <c r="X628" s="253"/>
      <c r="Y628" s="253"/>
      <c r="Z628" s="253"/>
    </row>
    <row r="629" spans="1:26">
      <c r="A629" s="9"/>
      <c r="B629" s="9"/>
      <c r="C629" s="9"/>
      <c r="D629" s="9"/>
      <c r="E629" s="35"/>
      <c r="F629" s="35"/>
      <c r="G629" s="256"/>
      <c r="H629" s="265"/>
      <c r="I629" s="260"/>
      <c r="J629" s="265"/>
      <c r="K629" s="260"/>
      <c r="L629" s="111"/>
      <c r="M629" s="9"/>
      <c r="N629" s="9"/>
      <c r="O629" s="9"/>
      <c r="P629" s="9"/>
      <c r="Q629" s="9"/>
      <c r="R629" s="9"/>
      <c r="S629" s="253"/>
      <c r="T629" s="253"/>
      <c r="U629" s="253"/>
      <c r="V629" s="253"/>
      <c r="W629" s="253"/>
      <c r="X629" s="253"/>
      <c r="Y629" s="253"/>
      <c r="Z629" s="253"/>
    </row>
    <row r="630" spans="1:26">
      <c r="A630" s="9"/>
      <c r="B630" s="9"/>
      <c r="C630" s="9"/>
      <c r="D630" s="9"/>
      <c r="E630" s="35"/>
      <c r="F630" s="35"/>
      <c r="G630" s="256"/>
      <c r="H630" s="265"/>
      <c r="I630" s="260"/>
      <c r="J630" s="265"/>
      <c r="K630" s="260"/>
      <c r="L630" s="111"/>
      <c r="M630" s="9"/>
      <c r="N630" s="9"/>
      <c r="O630" s="9"/>
      <c r="P630" s="9"/>
      <c r="Q630" s="9"/>
      <c r="R630" s="9"/>
      <c r="S630" s="253"/>
      <c r="T630" s="253"/>
      <c r="U630" s="253"/>
      <c r="V630" s="253"/>
      <c r="W630" s="253"/>
      <c r="X630" s="253"/>
      <c r="Y630" s="253"/>
      <c r="Z630" s="253"/>
    </row>
    <row r="631" spans="1:26">
      <c r="A631" s="9"/>
      <c r="B631" s="9"/>
      <c r="C631" s="9"/>
      <c r="D631" s="9"/>
      <c r="E631" s="35"/>
      <c r="F631" s="35"/>
      <c r="G631" s="256"/>
      <c r="H631" s="265"/>
      <c r="I631" s="260"/>
      <c r="J631" s="265"/>
      <c r="K631" s="260"/>
      <c r="L631" s="111"/>
      <c r="M631" s="9"/>
      <c r="N631" s="9"/>
      <c r="O631" s="9"/>
      <c r="P631" s="9"/>
      <c r="Q631" s="9"/>
      <c r="R631" s="9"/>
      <c r="S631" s="253"/>
      <c r="T631" s="253"/>
      <c r="U631" s="253"/>
      <c r="V631" s="253"/>
      <c r="W631" s="253"/>
      <c r="X631" s="253"/>
      <c r="Y631" s="253"/>
      <c r="Z631" s="253"/>
    </row>
    <row r="632" spans="1:26">
      <c r="A632" s="9"/>
      <c r="B632" s="9"/>
      <c r="C632" s="9"/>
      <c r="D632" s="9"/>
      <c r="E632" s="35"/>
      <c r="F632" s="35"/>
      <c r="G632" s="256"/>
      <c r="H632" s="265"/>
      <c r="I632" s="260"/>
      <c r="J632" s="265"/>
      <c r="K632" s="260"/>
      <c r="L632" s="111"/>
      <c r="M632" s="9"/>
      <c r="N632" s="9"/>
      <c r="O632" s="9"/>
      <c r="P632" s="9"/>
      <c r="Q632" s="9"/>
      <c r="R632" s="9"/>
      <c r="S632" s="9"/>
      <c r="T632" s="9"/>
      <c r="U632" s="9"/>
      <c r="V632" s="9"/>
      <c r="W632" s="9"/>
      <c r="X632" s="9"/>
      <c r="Y632" s="9"/>
      <c r="Z632" s="9"/>
    </row>
    <row r="633" spans="1:26">
      <c r="A633" s="9"/>
      <c r="B633" s="9"/>
      <c r="C633" s="9"/>
      <c r="D633" s="9"/>
      <c r="E633" s="35"/>
      <c r="F633" s="35"/>
      <c r="G633" s="256"/>
      <c r="H633" s="265"/>
      <c r="I633" s="260"/>
      <c r="J633" s="265"/>
      <c r="K633" s="260"/>
      <c r="L633" s="111"/>
      <c r="M633" s="9"/>
      <c r="N633" s="9"/>
      <c r="O633" s="9"/>
      <c r="P633" s="9"/>
      <c r="Q633" s="9"/>
      <c r="R633" s="9"/>
      <c r="S633" s="9"/>
      <c r="T633" s="9"/>
      <c r="U633" s="9"/>
      <c r="V633" s="9"/>
      <c r="W633" s="9"/>
      <c r="X633" s="9"/>
      <c r="Y633" s="9"/>
      <c r="Z633" s="9"/>
    </row>
    <row r="634" spans="1:26">
      <c r="A634" s="9"/>
      <c r="B634" s="9"/>
      <c r="C634" s="9"/>
      <c r="D634" s="9"/>
      <c r="E634" s="35"/>
      <c r="F634" s="35"/>
      <c r="G634" s="256"/>
      <c r="H634" s="265"/>
      <c r="I634" s="260"/>
      <c r="J634" s="265"/>
      <c r="K634" s="260"/>
      <c r="L634" s="111"/>
      <c r="M634" s="9"/>
      <c r="N634" s="9"/>
      <c r="O634" s="9"/>
      <c r="P634" s="9"/>
      <c r="Q634" s="9"/>
      <c r="R634" s="9"/>
      <c r="S634" s="9"/>
      <c r="T634" s="9"/>
      <c r="U634" s="9"/>
      <c r="V634" s="9"/>
      <c r="W634" s="9"/>
      <c r="X634" s="9"/>
      <c r="Y634" s="9"/>
      <c r="Z634" s="9"/>
    </row>
    <row r="635" spans="1:26">
      <c r="A635" s="9"/>
      <c r="B635" s="9"/>
      <c r="C635" s="9"/>
      <c r="D635" s="9"/>
      <c r="E635" s="35"/>
      <c r="F635" s="35"/>
      <c r="G635" s="256"/>
      <c r="H635" s="265"/>
      <c r="I635" s="260"/>
      <c r="J635" s="265"/>
      <c r="K635" s="260"/>
      <c r="L635" s="111"/>
      <c r="M635" s="9"/>
      <c r="N635" s="9"/>
      <c r="O635" s="9"/>
      <c r="P635" s="9"/>
      <c r="Q635" s="9"/>
      <c r="R635" s="9"/>
      <c r="S635" s="9"/>
      <c r="T635" s="9"/>
      <c r="U635" s="9"/>
      <c r="V635" s="9"/>
      <c r="W635" s="9"/>
      <c r="X635" s="9"/>
      <c r="Y635" s="9"/>
      <c r="Z635" s="9"/>
    </row>
    <row r="636" spans="1:26">
      <c r="A636" s="9"/>
      <c r="B636" s="9"/>
      <c r="C636" s="9"/>
      <c r="D636" s="9"/>
      <c r="E636" s="35"/>
      <c r="F636" s="35"/>
      <c r="G636" s="256"/>
      <c r="H636" s="265"/>
      <c r="I636" s="260"/>
      <c r="J636" s="265"/>
      <c r="K636" s="260"/>
      <c r="L636" s="111"/>
      <c r="M636" s="9"/>
      <c r="N636" s="9"/>
      <c r="O636" s="9"/>
      <c r="P636" s="9"/>
      <c r="Q636" s="9"/>
      <c r="R636" s="9"/>
      <c r="S636" s="9"/>
      <c r="T636" s="9"/>
      <c r="U636" s="9"/>
      <c r="V636" s="9"/>
      <c r="W636" s="9"/>
      <c r="X636" s="9"/>
      <c r="Y636" s="9"/>
      <c r="Z636" s="9"/>
    </row>
    <row r="637" spans="1:26">
      <c r="A637" s="9"/>
      <c r="B637" s="9"/>
      <c r="C637" s="9"/>
      <c r="D637" s="9"/>
      <c r="E637" s="35"/>
      <c r="F637" s="35"/>
      <c r="G637" s="256"/>
      <c r="H637" s="265"/>
      <c r="I637" s="260"/>
      <c r="J637" s="265"/>
      <c r="K637" s="260"/>
      <c r="L637" s="111"/>
      <c r="M637" s="9"/>
      <c r="N637" s="9"/>
      <c r="O637" s="9"/>
      <c r="P637" s="9"/>
      <c r="Q637" s="9"/>
      <c r="R637" s="9"/>
      <c r="S637" s="9"/>
      <c r="T637" s="9"/>
      <c r="U637" s="9"/>
      <c r="V637" s="9"/>
      <c r="W637" s="9"/>
      <c r="X637" s="9"/>
      <c r="Y637" s="9"/>
      <c r="Z637" s="9"/>
    </row>
    <row r="638" spans="1:26">
      <c r="A638" s="9"/>
      <c r="B638" s="9"/>
      <c r="C638" s="9"/>
      <c r="D638" s="9"/>
      <c r="E638" s="35"/>
      <c r="F638" s="35"/>
      <c r="G638" s="256"/>
      <c r="H638" s="265"/>
      <c r="I638" s="260"/>
      <c r="J638" s="265"/>
      <c r="K638" s="260"/>
      <c r="L638" s="111"/>
      <c r="M638" s="9"/>
      <c r="N638" s="9"/>
      <c r="O638" s="9"/>
      <c r="P638" s="9"/>
      <c r="Q638" s="9"/>
      <c r="R638" s="9"/>
      <c r="S638" s="9"/>
      <c r="T638" s="9"/>
      <c r="U638" s="9"/>
      <c r="V638" s="9"/>
      <c r="W638" s="9"/>
      <c r="X638" s="9"/>
      <c r="Y638" s="9"/>
      <c r="Z638" s="9"/>
    </row>
    <row r="639" spans="1:26">
      <c r="A639" s="9"/>
      <c r="B639" s="9"/>
      <c r="C639" s="9"/>
      <c r="D639" s="9"/>
      <c r="E639" s="35"/>
      <c r="F639" s="35"/>
      <c r="G639" s="256"/>
      <c r="H639" s="265"/>
      <c r="I639" s="260"/>
      <c r="J639" s="265"/>
      <c r="K639" s="260"/>
      <c r="L639" s="111"/>
      <c r="M639" s="9"/>
      <c r="N639" s="9"/>
      <c r="O639" s="9"/>
      <c r="P639" s="9"/>
      <c r="Q639" s="9"/>
      <c r="R639" s="9"/>
      <c r="S639" s="9"/>
      <c r="T639" s="9"/>
      <c r="U639" s="9"/>
      <c r="V639" s="9"/>
      <c r="W639" s="9"/>
      <c r="X639" s="9"/>
      <c r="Y639" s="9"/>
      <c r="Z639" s="9"/>
    </row>
    <row r="640" spans="1:26">
      <c r="A640" s="9"/>
      <c r="B640" s="9"/>
      <c r="C640" s="9"/>
      <c r="D640" s="9"/>
      <c r="E640" s="35"/>
      <c r="F640" s="35"/>
      <c r="G640" s="256"/>
      <c r="H640" s="265"/>
      <c r="I640" s="260"/>
      <c r="J640" s="265"/>
      <c r="K640" s="260"/>
      <c r="L640" s="111"/>
      <c r="M640" s="9"/>
      <c r="N640" s="9"/>
      <c r="O640" s="9"/>
      <c r="P640" s="9"/>
      <c r="Q640" s="9"/>
      <c r="R640" s="9"/>
      <c r="S640" s="9"/>
      <c r="T640" s="9"/>
      <c r="U640" s="9"/>
      <c r="V640" s="9"/>
      <c r="W640" s="9"/>
      <c r="X640" s="9"/>
      <c r="Y640" s="9"/>
      <c r="Z640" s="9"/>
    </row>
    <row r="641" spans="1:26">
      <c r="A641" s="9"/>
      <c r="B641" s="9"/>
      <c r="C641" s="9"/>
      <c r="D641" s="9"/>
      <c r="E641" s="35"/>
      <c r="F641" s="35"/>
      <c r="G641" s="256"/>
      <c r="H641" s="265"/>
      <c r="I641" s="260"/>
      <c r="J641" s="265"/>
      <c r="K641" s="260"/>
      <c r="L641" s="111"/>
      <c r="M641" s="9"/>
      <c r="N641" s="9"/>
      <c r="O641" s="9"/>
      <c r="P641" s="9"/>
      <c r="Q641" s="9"/>
      <c r="R641" s="9"/>
      <c r="S641" s="9"/>
      <c r="T641" s="9"/>
      <c r="U641" s="9"/>
      <c r="V641" s="9"/>
      <c r="W641" s="9"/>
      <c r="X641" s="9"/>
      <c r="Y641" s="9"/>
      <c r="Z641" s="9"/>
    </row>
    <row r="642" spans="1:26">
      <c r="A642" s="9"/>
      <c r="B642" s="9"/>
      <c r="C642" s="9"/>
      <c r="D642" s="9"/>
      <c r="E642" s="35"/>
      <c r="F642" s="35"/>
      <c r="G642" s="256"/>
      <c r="H642" s="265"/>
      <c r="I642" s="260"/>
      <c r="J642" s="265"/>
      <c r="K642" s="260"/>
      <c r="L642" s="111"/>
      <c r="M642" s="9"/>
      <c r="N642" s="9"/>
      <c r="O642" s="9"/>
      <c r="P642" s="9"/>
      <c r="Q642" s="9"/>
      <c r="R642" s="9"/>
      <c r="S642" s="9"/>
      <c r="T642" s="9"/>
      <c r="U642" s="9"/>
      <c r="V642" s="9"/>
      <c r="W642" s="9"/>
      <c r="X642" s="9"/>
      <c r="Y642" s="9"/>
      <c r="Z642" s="9"/>
    </row>
    <row r="643" spans="1:26">
      <c r="A643" s="9"/>
      <c r="B643" s="9"/>
      <c r="C643" s="9"/>
      <c r="D643" s="9"/>
      <c r="E643" s="35"/>
      <c r="F643" s="35"/>
      <c r="G643" s="256"/>
      <c r="H643" s="265"/>
      <c r="I643" s="260"/>
      <c r="J643" s="265"/>
      <c r="K643" s="260"/>
      <c r="L643" s="111"/>
      <c r="M643" s="9"/>
      <c r="N643" s="9"/>
      <c r="O643" s="9"/>
      <c r="P643" s="9"/>
      <c r="Q643" s="9"/>
      <c r="R643" s="9"/>
      <c r="S643" s="9"/>
      <c r="T643" s="9"/>
      <c r="U643" s="9"/>
      <c r="V643" s="9"/>
      <c r="W643" s="9"/>
      <c r="X643" s="9"/>
      <c r="Y643" s="9"/>
      <c r="Z643" s="9"/>
    </row>
    <row r="644" spans="1:26">
      <c r="A644" s="9"/>
      <c r="B644" s="9"/>
      <c r="C644" s="9"/>
      <c r="D644" s="9"/>
      <c r="E644" s="35"/>
      <c r="F644" s="35"/>
      <c r="G644" s="256"/>
      <c r="H644" s="265"/>
      <c r="I644" s="260"/>
      <c r="J644" s="265"/>
      <c r="K644" s="260"/>
      <c r="L644" s="111"/>
      <c r="M644" s="9"/>
      <c r="N644" s="9"/>
      <c r="O644" s="9"/>
      <c r="P644" s="9"/>
      <c r="Q644" s="9"/>
      <c r="R644" s="9"/>
      <c r="S644" s="9"/>
      <c r="T644" s="9"/>
      <c r="U644" s="9"/>
      <c r="V644" s="9"/>
      <c r="W644" s="9"/>
      <c r="X644" s="9"/>
      <c r="Y644" s="9"/>
      <c r="Z644" s="9"/>
    </row>
    <row r="645" spans="1:26">
      <c r="A645" s="9"/>
      <c r="B645" s="9"/>
      <c r="C645" s="9"/>
      <c r="D645" s="9"/>
      <c r="E645" s="35"/>
      <c r="F645" s="35"/>
      <c r="G645" s="256"/>
      <c r="H645" s="265"/>
      <c r="I645" s="260"/>
      <c r="J645" s="265"/>
      <c r="K645" s="260"/>
      <c r="L645" s="111"/>
      <c r="M645" s="9"/>
      <c r="N645" s="9"/>
      <c r="O645" s="9"/>
      <c r="P645" s="9"/>
      <c r="Q645" s="9"/>
      <c r="R645" s="9"/>
      <c r="S645" s="9"/>
      <c r="T645" s="9"/>
      <c r="U645" s="9"/>
      <c r="V645" s="9"/>
      <c r="W645" s="9"/>
      <c r="X645" s="9"/>
      <c r="Y645" s="9"/>
      <c r="Z645" s="9"/>
    </row>
    <row r="646" spans="1:26">
      <c r="A646" s="9"/>
      <c r="B646" s="9"/>
      <c r="C646" s="9"/>
      <c r="D646" s="9"/>
      <c r="E646" s="35"/>
      <c r="F646" s="35"/>
      <c r="G646" s="256"/>
      <c r="H646" s="265"/>
      <c r="I646" s="260"/>
      <c r="J646" s="265"/>
      <c r="K646" s="260"/>
      <c r="L646" s="111"/>
      <c r="M646" s="9"/>
      <c r="N646" s="9"/>
      <c r="O646" s="9"/>
      <c r="P646" s="9"/>
      <c r="Q646" s="9"/>
      <c r="R646" s="9"/>
      <c r="S646" s="9"/>
      <c r="T646" s="9"/>
      <c r="U646" s="9"/>
      <c r="V646" s="9"/>
      <c r="W646" s="9"/>
      <c r="X646" s="9"/>
      <c r="Y646" s="9"/>
      <c r="Z646" s="9"/>
    </row>
    <row r="647" spans="1:26">
      <c r="A647" s="9"/>
      <c r="B647" s="9"/>
      <c r="C647" s="9"/>
      <c r="D647" s="9"/>
      <c r="E647" s="35"/>
      <c r="F647" s="35"/>
      <c r="G647" s="256"/>
      <c r="H647" s="265"/>
      <c r="I647" s="260"/>
      <c r="J647" s="265"/>
      <c r="K647" s="260"/>
      <c r="L647" s="111"/>
      <c r="M647" s="9"/>
      <c r="N647" s="9"/>
      <c r="O647" s="9"/>
      <c r="P647" s="9"/>
      <c r="Q647" s="9"/>
      <c r="R647" s="9"/>
      <c r="S647" s="9"/>
      <c r="T647" s="9"/>
      <c r="U647" s="9"/>
      <c r="V647" s="9"/>
      <c r="W647" s="9"/>
      <c r="X647" s="9"/>
      <c r="Y647" s="9"/>
      <c r="Z647" s="9"/>
    </row>
    <row r="648" spans="1:26">
      <c r="A648" s="9"/>
      <c r="B648" s="9"/>
      <c r="C648" s="9"/>
      <c r="D648" s="9"/>
      <c r="E648" s="35"/>
      <c r="F648" s="35"/>
      <c r="G648" s="256"/>
      <c r="H648" s="265"/>
      <c r="I648" s="260"/>
      <c r="J648" s="265"/>
      <c r="K648" s="260"/>
      <c r="L648" s="111"/>
      <c r="M648" s="9"/>
      <c r="N648" s="9"/>
      <c r="O648" s="9"/>
      <c r="P648" s="9"/>
      <c r="Q648" s="9"/>
      <c r="R648" s="9"/>
      <c r="S648" s="9"/>
      <c r="T648" s="9"/>
      <c r="U648" s="9"/>
      <c r="V648" s="9"/>
      <c r="W648" s="9"/>
      <c r="X648" s="9"/>
      <c r="Y648" s="9"/>
      <c r="Z648" s="9"/>
    </row>
    <row r="649" spans="1:26">
      <c r="A649" s="9"/>
      <c r="B649" s="9"/>
      <c r="C649" s="9"/>
      <c r="D649" s="9"/>
      <c r="E649" s="35"/>
      <c r="F649" s="35"/>
      <c r="G649" s="256"/>
      <c r="H649" s="265"/>
      <c r="I649" s="260"/>
      <c r="J649" s="265"/>
      <c r="K649" s="260"/>
      <c r="L649" s="111"/>
      <c r="M649" s="9"/>
      <c r="N649" s="9"/>
      <c r="O649" s="9"/>
      <c r="P649" s="9"/>
      <c r="Q649" s="9"/>
      <c r="R649" s="9"/>
      <c r="S649" s="9"/>
      <c r="T649" s="9"/>
      <c r="U649" s="9"/>
      <c r="V649" s="9"/>
      <c r="W649" s="9"/>
      <c r="X649" s="9"/>
      <c r="Y649" s="9"/>
      <c r="Z649" s="9"/>
    </row>
    <row r="650" spans="1:26">
      <c r="A650" s="9"/>
      <c r="B650" s="9"/>
      <c r="C650" s="9"/>
      <c r="D650" s="9"/>
      <c r="E650" s="35"/>
      <c r="F650" s="35"/>
      <c r="G650" s="256"/>
      <c r="H650" s="265"/>
      <c r="I650" s="260"/>
      <c r="J650" s="265"/>
      <c r="K650" s="260"/>
      <c r="L650" s="111"/>
      <c r="M650" s="9"/>
      <c r="N650" s="9"/>
      <c r="O650" s="9"/>
      <c r="P650" s="9"/>
      <c r="Q650" s="9"/>
      <c r="R650" s="9"/>
      <c r="S650" s="9"/>
      <c r="T650" s="9"/>
      <c r="U650" s="9"/>
      <c r="V650" s="9"/>
      <c r="W650" s="9"/>
      <c r="X650" s="9"/>
      <c r="Y650" s="9"/>
      <c r="Z650" s="9"/>
    </row>
    <row r="651" spans="1:26">
      <c r="A651" s="9"/>
      <c r="B651" s="9"/>
      <c r="C651" s="9"/>
      <c r="D651" s="9"/>
      <c r="E651" s="35"/>
      <c r="F651" s="35"/>
      <c r="G651" s="256"/>
      <c r="H651" s="265"/>
      <c r="I651" s="260"/>
      <c r="J651" s="265"/>
      <c r="K651" s="260"/>
      <c r="L651" s="111"/>
      <c r="M651" s="9"/>
      <c r="N651" s="9"/>
      <c r="O651" s="9"/>
      <c r="P651" s="9"/>
      <c r="Q651" s="9"/>
      <c r="R651" s="9"/>
      <c r="S651" s="9"/>
      <c r="T651" s="9"/>
      <c r="U651" s="9"/>
      <c r="V651" s="9"/>
      <c r="W651" s="9"/>
      <c r="X651" s="9"/>
      <c r="Y651" s="9"/>
      <c r="Z651" s="9"/>
    </row>
    <row r="652" spans="1:26">
      <c r="A652" s="9"/>
      <c r="B652" s="9"/>
      <c r="C652" s="9"/>
      <c r="D652" s="9"/>
      <c r="E652" s="35"/>
      <c r="F652" s="35"/>
      <c r="G652" s="256"/>
      <c r="H652" s="265"/>
      <c r="I652" s="260"/>
      <c r="J652" s="265"/>
      <c r="K652" s="260"/>
      <c r="L652" s="111"/>
      <c r="M652" s="9"/>
      <c r="N652" s="9"/>
      <c r="O652" s="9"/>
      <c r="P652" s="9"/>
      <c r="Q652" s="9"/>
      <c r="R652" s="9"/>
      <c r="S652" s="9"/>
      <c r="T652" s="9"/>
      <c r="U652" s="9"/>
      <c r="V652" s="9"/>
      <c r="W652" s="9"/>
      <c r="X652" s="9"/>
      <c r="Y652" s="9"/>
      <c r="Z652" s="9"/>
    </row>
    <row r="653" spans="1:26">
      <c r="A653" s="9"/>
      <c r="B653" s="9"/>
      <c r="C653" s="9"/>
      <c r="D653" s="9"/>
      <c r="E653" s="35"/>
      <c r="F653" s="35"/>
      <c r="G653" s="256"/>
      <c r="H653" s="265"/>
      <c r="I653" s="260"/>
      <c r="J653" s="265"/>
      <c r="K653" s="260"/>
      <c r="L653" s="111"/>
      <c r="M653" s="9"/>
      <c r="N653" s="9"/>
      <c r="O653" s="9"/>
      <c r="P653" s="9"/>
      <c r="Q653" s="9"/>
      <c r="R653" s="9"/>
      <c r="S653" s="9"/>
      <c r="T653" s="9"/>
      <c r="U653" s="9"/>
      <c r="V653" s="9"/>
      <c r="W653" s="9"/>
      <c r="X653" s="9"/>
      <c r="Y653" s="9"/>
      <c r="Z653" s="9"/>
    </row>
    <row r="654" spans="1:26">
      <c r="A654" s="9"/>
      <c r="B654" s="9"/>
      <c r="C654" s="9"/>
      <c r="D654" s="9"/>
      <c r="E654" s="35"/>
      <c r="F654" s="35"/>
      <c r="G654" s="256"/>
      <c r="H654" s="265"/>
      <c r="I654" s="260"/>
      <c r="J654" s="265"/>
      <c r="K654" s="260"/>
      <c r="L654" s="111"/>
      <c r="M654" s="9"/>
      <c r="N654" s="9"/>
      <c r="O654" s="9"/>
      <c r="P654" s="9"/>
      <c r="Q654" s="9"/>
      <c r="R654" s="9"/>
      <c r="S654" s="9"/>
      <c r="T654" s="9"/>
      <c r="U654" s="9"/>
      <c r="V654" s="9"/>
      <c r="W654" s="9"/>
      <c r="X654" s="9"/>
      <c r="Y654" s="9"/>
      <c r="Z654" s="9"/>
    </row>
    <row r="655" spans="1:26">
      <c r="A655" s="9"/>
      <c r="B655" s="9"/>
      <c r="C655" s="9"/>
      <c r="D655" s="9"/>
      <c r="E655" s="35"/>
      <c r="F655" s="35"/>
      <c r="G655" s="256"/>
      <c r="H655" s="265"/>
      <c r="I655" s="260"/>
      <c r="J655" s="265"/>
      <c r="K655" s="260"/>
      <c r="L655" s="111"/>
      <c r="M655" s="9"/>
      <c r="N655" s="9"/>
      <c r="O655" s="9"/>
      <c r="P655" s="9"/>
      <c r="Q655" s="9"/>
      <c r="R655" s="9"/>
      <c r="S655" s="9"/>
      <c r="T655" s="9"/>
      <c r="U655" s="9"/>
      <c r="V655" s="9"/>
      <c r="W655" s="9"/>
      <c r="X655" s="9"/>
      <c r="Y655" s="9"/>
      <c r="Z655" s="9"/>
    </row>
    <row r="656" spans="1:26">
      <c r="A656" s="9"/>
      <c r="B656" s="9"/>
      <c r="C656" s="9"/>
      <c r="D656" s="9"/>
      <c r="E656" s="35"/>
      <c r="F656" s="35"/>
      <c r="G656" s="256"/>
      <c r="H656" s="265"/>
      <c r="I656" s="260"/>
      <c r="J656" s="265"/>
      <c r="K656" s="260"/>
      <c r="L656" s="111"/>
      <c r="M656" s="9"/>
      <c r="N656" s="9"/>
      <c r="O656" s="9"/>
      <c r="P656" s="9"/>
      <c r="Q656" s="9"/>
      <c r="R656" s="9"/>
      <c r="S656" s="9"/>
      <c r="T656" s="9"/>
      <c r="U656" s="9"/>
      <c r="V656" s="9"/>
      <c r="W656" s="9"/>
      <c r="X656" s="9"/>
      <c r="Y656" s="9"/>
      <c r="Z656" s="9"/>
    </row>
    <row r="657" spans="1:26">
      <c r="A657" s="9"/>
      <c r="B657" s="9"/>
      <c r="C657" s="9"/>
      <c r="D657" s="9"/>
      <c r="E657" s="35"/>
      <c r="F657" s="35"/>
      <c r="G657" s="256"/>
      <c r="H657" s="265"/>
      <c r="I657" s="260"/>
      <c r="J657" s="265"/>
      <c r="K657" s="260"/>
      <c r="L657" s="111"/>
      <c r="M657" s="9"/>
      <c r="N657" s="9"/>
      <c r="O657" s="9"/>
      <c r="P657" s="9"/>
      <c r="Q657" s="9"/>
      <c r="R657" s="9"/>
      <c r="S657" s="9"/>
      <c r="T657" s="9"/>
      <c r="U657" s="9"/>
      <c r="V657" s="9"/>
      <c r="W657" s="9"/>
      <c r="X657" s="9"/>
      <c r="Y657" s="9"/>
      <c r="Z657" s="9"/>
    </row>
    <row r="658" spans="1:26">
      <c r="A658" s="9"/>
      <c r="B658" s="9"/>
      <c r="C658" s="9"/>
      <c r="D658" s="9"/>
      <c r="E658" s="35"/>
      <c r="F658" s="35"/>
      <c r="G658" s="256"/>
      <c r="H658" s="265"/>
      <c r="I658" s="260"/>
      <c r="J658" s="265"/>
      <c r="K658" s="260"/>
      <c r="L658" s="111"/>
      <c r="M658" s="9"/>
      <c r="N658" s="9"/>
      <c r="O658" s="9"/>
      <c r="P658" s="9"/>
      <c r="Q658" s="9"/>
      <c r="R658" s="9"/>
      <c r="S658" s="9"/>
      <c r="T658" s="9"/>
      <c r="U658" s="9"/>
      <c r="V658" s="9"/>
      <c r="W658" s="9"/>
      <c r="X658" s="9"/>
      <c r="Y658" s="9"/>
      <c r="Z658" s="9"/>
    </row>
    <row r="659" spans="1:26">
      <c r="A659" s="9"/>
      <c r="B659" s="9"/>
      <c r="C659" s="9"/>
      <c r="D659" s="9"/>
      <c r="E659" s="35"/>
      <c r="F659" s="35"/>
      <c r="G659" s="256"/>
      <c r="H659" s="265"/>
      <c r="I659" s="260"/>
      <c r="J659" s="265"/>
      <c r="K659" s="260"/>
      <c r="L659" s="111"/>
      <c r="M659" s="9"/>
      <c r="N659" s="9"/>
      <c r="O659" s="9"/>
      <c r="P659" s="9"/>
      <c r="Q659" s="9"/>
      <c r="R659" s="9"/>
      <c r="S659" s="9"/>
      <c r="T659" s="9"/>
      <c r="U659" s="9"/>
      <c r="V659" s="9"/>
      <c r="W659" s="9"/>
      <c r="X659" s="9"/>
      <c r="Y659" s="9"/>
      <c r="Z659" s="9"/>
    </row>
    <row r="660" spans="1:26">
      <c r="A660" s="9"/>
      <c r="B660" s="9"/>
      <c r="C660" s="9"/>
      <c r="D660" s="9"/>
      <c r="E660" s="35"/>
      <c r="F660" s="35"/>
      <c r="G660" s="256"/>
      <c r="H660" s="265"/>
      <c r="I660" s="260"/>
      <c r="J660" s="265"/>
      <c r="K660" s="260"/>
      <c r="L660" s="111"/>
      <c r="M660" s="9"/>
      <c r="N660" s="9"/>
      <c r="O660" s="9"/>
      <c r="P660" s="9"/>
      <c r="Q660" s="9"/>
      <c r="R660" s="9"/>
      <c r="S660" s="9"/>
      <c r="T660" s="9"/>
      <c r="U660" s="9"/>
      <c r="V660" s="9"/>
      <c r="W660" s="9"/>
      <c r="X660" s="9"/>
      <c r="Y660" s="9"/>
      <c r="Z660" s="9"/>
    </row>
  </sheetData>
  <dataConsolidate/>
  <mergeCells count="90">
    <mergeCell ref="C274:D274"/>
    <mergeCell ref="C261:C270"/>
    <mergeCell ref="H275:H284"/>
    <mergeCell ref="C303:C312"/>
    <mergeCell ref="H303:H312"/>
    <mergeCell ref="C288:D288"/>
    <mergeCell ref="C289:C298"/>
    <mergeCell ref="H289:H298"/>
    <mergeCell ref="C302:D302"/>
    <mergeCell ref="C275:C284"/>
    <mergeCell ref="C93:C102"/>
    <mergeCell ref="H163:H172"/>
    <mergeCell ref="H177:H186"/>
    <mergeCell ref="C51:C60"/>
    <mergeCell ref="H261:H270"/>
    <mergeCell ref="H205:H214"/>
    <mergeCell ref="H219:H228"/>
    <mergeCell ref="H233:H242"/>
    <mergeCell ref="H247:H256"/>
    <mergeCell ref="C134:D134"/>
    <mergeCell ref="C148:D148"/>
    <mergeCell ref="C176:D176"/>
    <mergeCell ref="C163:C172"/>
    <mergeCell ref="C162:D162"/>
    <mergeCell ref="H191:H200"/>
    <mergeCell ref="C177:C186"/>
    <mergeCell ref="H9:H18"/>
    <mergeCell ref="H23:H32"/>
    <mergeCell ref="H149:H158"/>
    <mergeCell ref="H37:H46"/>
    <mergeCell ref="H51:H60"/>
    <mergeCell ref="H65:H74"/>
    <mergeCell ref="H79:H88"/>
    <mergeCell ref="H93:H102"/>
    <mergeCell ref="H121:H130"/>
    <mergeCell ref="H135:H144"/>
    <mergeCell ref="C106:D106"/>
    <mergeCell ref="C107:C116"/>
    <mergeCell ref="C79:C88"/>
    <mergeCell ref="C345:C354"/>
    <mergeCell ref="C260:D260"/>
    <mergeCell ref="C190:D190"/>
    <mergeCell ref="C247:C256"/>
    <mergeCell ref="C204:D204"/>
    <mergeCell ref="C218:D218"/>
    <mergeCell ref="C191:C200"/>
    <mergeCell ref="C205:C214"/>
    <mergeCell ref="C219:C228"/>
    <mergeCell ref="C233:C242"/>
    <mergeCell ref="C232:D232"/>
    <mergeCell ref="C246:D246"/>
    <mergeCell ref="C92:D92"/>
    <mergeCell ref="H345:H354"/>
    <mergeCell ref="H107:H116"/>
    <mergeCell ref="C8:D8"/>
    <mergeCell ref="C36:D36"/>
    <mergeCell ref="C121:C130"/>
    <mergeCell ref="C9:C18"/>
    <mergeCell ref="C23:C32"/>
    <mergeCell ref="C22:D22"/>
    <mergeCell ref="C64:D64"/>
    <mergeCell ref="C50:D50"/>
    <mergeCell ref="C65:C74"/>
    <mergeCell ref="C37:C46"/>
    <mergeCell ref="C135:C144"/>
    <mergeCell ref="C149:C158"/>
    <mergeCell ref="C120:D120"/>
    <mergeCell ref="C78:D78"/>
    <mergeCell ref="C386:D386"/>
    <mergeCell ref="C387:C396"/>
    <mergeCell ref="H387:H396"/>
    <mergeCell ref="C316:D316"/>
    <mergeCell ref="C317:C326"/>
    <mergeCell ref="H317:H326"/>
    <mergeCell ref="C330:D330"/>
    <mergeCell ref="C331:C340"/>
    <mergeCell ref="H331:H340"/>
    <mergeCell ref="C344:D344"/>
    <mergeCell ref="C358:D358"/>
    <mergeCell ref="C359:C368"/>
    <mergeCell ref="H359:H368"/>
    <mergeCell ref="C372:D372"/>
    <mergeCell ref="C373:C382"/>
    <mergeCell ref="H373:H382"/>
    <mergeCell ref="C415:C424"/>
    <mergeCell ref="H415:H424"/>
    <mergeCell ref="C400:D400"/>
    <mergeCell ref="C401:C410"/>
    <mergeCell ref="H401:H410"/>
    <mergeCell ref="C414:D414"/>
  </mergeCells>
  <phoneticPr fontId="15" type="noConversion"/>
  <pageMargins left="0.7" right="0.7" top="0.75" bottom="0.75" header="0.3" footer="0.3"/>
  <pageSetup paperSize="9" scale="59" orientation="portrait" r:id="rId1"/>
  <colBreaks count="1" manualBreakCount="1">
    <brk id="15" max="519"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CG699"/>
  <sheetViews>
    <sheetView topLeftCell="D67" workbookViewId="0">
      <selection activeCell="P82" sqref="P82"/>
    </sheetView>
  </sheetViews>
  <sheetFormatPr defaultRowHeight="12.75" outlineLevelRow="1"/>
  <cols>
    <col min="1" max="2" width="9.140625" style="386"/>
    <col min="3" max="3" width="15.140625" style="386" customWidth="1"/>
    <col min="4" max="4" width="12.28515625" style="386" customWidth="1"/>
    <col min="5" max="5" width="13" style="386" customWidth="1"/>
    <col min="6" max="6" width="12.85546875" style="386" bestFit="1" customWidth="1"/>
    <col min="7" max="7" width="13" style="386" bestFit="1" customWidth="1"/>
    <col min="8" max="12" width="12.42578125" style="386" bestFit="1" customWidth="1"/>
    <col min="13" max="13" width="11.42578125" style="386" customWidth="1"/>
    <col min="14" max="15" width="12.42578125" style="386" bestFit="1" customWidth="1"/>
    <col min="16" max="16" width="12" style="386" customWidth="1"/>
    <col min="17" max="24" width="12.5703125" style="386" bestFit="1" customWidth="1"/>
    <col min="25" max="25" width="12.42578125" style="386" bestFit="1" customWidth="1"/>
    <col min="26" max="26" width="14" style="386" bestFit="1" customWidth="1"/>
    <col min="27" max="29" width="13.85546875" style="386" bestFit="1" customWidth="1"/>
    <col min="30" max="34" width="12.42578125" style="386" bestFit="1" customWidth="1"/>
    <col min="35" max="16384" width="9.140625" style="386"/>
  </cols>
  <sheetData>
    <row r="1" spans="1:78" ht="15.75">
      <c r="A1" s="647" t="s">
        <v>318</v>
      </c>
      <c r="B1" s="646"/>
      <c r="C1" s="648"/>
      <c r="D1" s="648"/>
      <c r="E1" s="648"/>
      <c r="F1" s="648"/>
      <c r="G1" s="649"/>
      <c r="H1" s="650"/>
      <c r="I1" s="650"/>
      <c r="J1" s="698" t="s">
        <v>323</v>
      </c>
      <c r="K1" s="699"/>
      <c r="L1" s="387"/>
      <c r="M1" s="388"/>
      <c r="N1" s="388"/>
      <c r="O1" s="388"/>
      <c r="P1" s="388"/>
      <c r="Q1" s="388"/>
      <c r="R1" s="388"/>
      <c r="S1" s="389"/>
      <c r="T1" s="389"/>
      <c r="U1" s="389"/>
      <c r="V1" s="389"/>
      <c r="W1" s="389"/>
      <c r="X1" s="389"/>
    </row>
    <row r="2" spans="1:78" s="393" customFormat="1" ht="15.75">
      <c r="A2" s="390"/>
      <c r="B2" s="391" t="s">
        <v>164</v>
      </c>
      <c r="C2" s="390"/>
      <c r="D2" s="390"/>
      <c r="E2" s="390"/>
      <c r="F2" s="392" t="s">
        <v>165</v>
      </c>
      <c r="G2" s="392" t="s">
        <v>166</v>
      </c>
      <c r="H2" s="392" t="s">
        <v>167</v>
      </c>
      <c r="I2" s="392" t="s">
        <v>168</v>
      </c>
      <c r="J2" s="392" t="s">
        <v>169</v>
      </c>
      <c r="K2" s="392" t="s">
        <v>170</v>
      </c>
      <c r="L2" s="392" t="s">
        <v>142</v>
      </c>
      <c r="M2" s="392" t="s">
        <v>171</v>
      </c>
      <c r="N2" s="392" t="s">
        <v>172</v>
      </c>
      <c r="O2" s="392" t="s">
        <v>173</v>
      </c>
      <c r="P2" s="392" t="s">
        <v>174</v>
      </c>
      <c r="Q2" s="392" t="s">
        <v>175</v>
      </c>
      <c r="R2" s="392" t="s">
        <v>176</v>
      </c>
      <c r="S2" s="392" t="s">
        <v>177</v>
      </c>
      <c r="T2" s="392" t="s">
        <v>178</v>
      </c>
      <c r="U2" s="392" t="s">
        <v>179</v>
      </c>
      <c r="V2" s="392" t="s">
        <v>180</v>
      </c>
      <c r="W2" s="392" t="s">
        <v>181</v>
      </c>
      <c r="X2" s="392" t="s">
        <v>182</v>
      </c>
      <c r="Y2" s="392" t="s">
        <v>183</v>
      </c>
      <c r="Z2" s="392" t="s">
        <v>184</v>
      </c>
      <c r="AA2" s="392" t="s">
        <v>185</v>
      </c>
      <c r="AB2" s="392" t="s">
        <v>186</v>
      </c>
      <c r="AC2" s="392" t="s">
        <v>187</v>
      </c>
      <c r="AD2" s="392" t="s">
        <v>188</v>
      </c>
      <c r="AE2" s="392" t="s">
        <v>189</v>
      </c>
      <c r="AF2" s="392" t="s">
        <v>190</v>
      </c>
      <c r="AG2" s="392" t="s">
        <v>191</v>
      </c>
      <c r="AH2" s="392" t="s">
        <v>192</v>
      </c>
      <c r="AI2" s="392" t="s">
        <v>193</v>
      </c>
      <c r="AJ2" s="392" t="s">
        <v>194</v>
      </c>
      <c r="AK2" s="392" t="s">
        <v>195</v>
      </c>
      <c r="AL2" s="392" t="s">
        <v>196</v>
      </c>
      <c r="AM2" s="392" t="s">
        <v>197</v>
      </c>
      <c r="AN2" s="392" t="s">
        <v>198</v>
      </c>
      <c r="AO2" s="392" t="s">
        <v>199</v>
      </c>
      <c r="AP2" s="392" t="s">
        <v>200</v>
      </c>
      <c r="AQ2" s="392" t="s">
        <v>201</v>
      </c>
      <c r="AR2" s="392" t="s">
        <v>202</v>
      </c>
      <c r="AS2" s="392" t="s">
        <v>203</v>
      </c>
      <c r="AT2" s="392" t="s">
        <v>204</v>
      </c>
      <c r="AU2" s="392" t="s">
        <v>205</v>
      </c>
      <c r="AV2" s="392" t="s">
        <v>206</v>
      </c>
      <c r="AW2" s="392" t="s">
        <v>207</v>
      </c>
      <c r="AX2" s="392" t="s">
        <v>208</v>
      </c>
      <c r="AY2" s="392" t="s">
        <v>209</v>
      </c>
      <c r="AZ2" s="392" t="s">
        <v>210</v>
      </c>
      <c r="BA2" s="392" t="s">
        <v>211</v>
      </c>
      <c r="BB2" s="392" t="s">
        <v>212</v>
      </c>
      <c r="BC2" s="392" t="s">
        <v>213</v>
      </c>
      <c r="BD2" s="392" t="s">
        <v>214</v>
      </c>
      <c r="BE2" s="392" t="s">
        <v>215</v>
      </c>
      <c r="BF2" s="392" t="s">
        <v>216</v>
      </c>
      <c r="BG2" s="392" t="s">
        <v>217</v>
      </c>
      <c r="BH2" s="392" t="s">
        <v>218</v>
      </c>
      <c r="BI2" s="392" t="s">
        <v>219</v>
      </c>
      <c r="BJ2" s="392" t="s">
        <v>220</v>
      </c>
      <c r="BK2" s="392" t="s">
        <v>221</v>
      </c>
      <c r="BL2" s="392" t="s">
        <v>222</v>
      </c>
      <c r="BM2" s="392" t="s">
        <v>223</v>
      </c>
      <c r="BN2" s="392" t="s">
        <v>224</v>
      </c>
      <c r="BO2" s="392" t="s">
        <v>225</v>
      </c>
      <c r="BP2" s="392" t="s">
        <v>226</v>
      </c>
      <c r="BQ2" s="392" t="s">
        <v>227</v>
      </c>
      <c r="BR2" s="392" t="s">
        <v>228</v>
      </c>
      <c r="BS2" s="392" t="s">
        <v>229</v>
      </c>
      <c r="BT2" s="392" t="s">
        <v>230</v>
      </c>
      <c r="BU2" s="392" t="s">
        <v>231</v>
      </c>
      <c r="BV2" s="392" t="s">
        <v>232</v>
      </c>
      <c r="BW2" s="392" t="s">
        <v>233</v>
      </c>
      <c r="BX2" s="392" t="s">
        <v>234</v>
      </c>
      <c r="BY2" s="392" t="s">
        <v>235</v>
      </c>
      <c r="BZ2" s="392" t="s">
        <v>236</v>
      </c>
    </row>
    <row r="3" spans="1:78" s="356" customFormat="1">
      <c r="F3" s="386">
        <v>1</v>
      </c>
      <c r="G3" s="386">
        <f>F3+1</f>
        <v>2</v>
      </c>
      <c r="H3" s="386">
        <f t="shared" ref="H3:BS3" si="0">G3+1</f>
        <v>3</v>
      </c>
      <c r="I3" s="386">
        <f t="shared" si="0"/>
        <v>4</v>
      </c>
      <c r="J3" s="386">
        <f t="shared" si="0"/>
        <v>5</v>
      </c>
      <c r="K3" s="386">
        <f t="shared" si="0"/>
        <v>6</v>
      </c>
      <c r="L3" s="386">
        <f t="shared" si="0"/>
        <v>7</v>
      </c>
      <c r="M3" s="386">
        <f t="shared" si="0"/>
        <v>8</v>
      </c>
      <c r="N3" s="386">
        <f t="shared" si="0"/>
        <v>9</v>
      </c>
      <c r="O3" s="386">
        <f t="shared" si="0"/>
        <v>10</v>
      </c>
      <c r="P3" s="386">
        <f t="shared" si="0"/>
        <v>11</v>
      </c>
      <c r="Q3" s="386">
        <f t="shared" si="0"/>
        <v>12</v>
      </c>
      <c r="R3" s="386">
        <f t="shared" si="0"/>
        <v>13</v>
      </c>
      <c r="S3" s="386">
        <f t="shared" si="0"/>
        <v>14</v>
      </c>
      <c r="T3" s="386">
        <f t="shared" si="0"/>
        <v>15</v>
      </c>
      <c r="U3" s="386">
        <f t="shared" si="0"/>
        <v>16</v>
      </c>
      <c r="V3" s="386">
        <f t="shared" si="0"/>
        <v>17</v>
      </c>
      <c r="W3" s="386">
        <f t="shared" si="0"/>
        <v>18</v>
      </c>
      <c r="X3" s="386">
        <f t="shared" si="0"/>
        <v>19</v>
      </c>
      <c r="Y3" s="386">
        <f t="shared" si="0"/>
        <v>20</v>
      </c>
      <c r="Z3" s="386">
        <f t="shared" si="0"/>
        <v>21</v>
      </c>
      <c r="AA3" s="386">
        <f t="shared" si="0"/>
        <v>22</v>
      </c>
      <c r="AB3" s="386">
        <f t="shared" si="0"/>
        <v>23</v>
      </c>
      <c r="AC3" s="386">
        <f t="shared" si="0"/>
        <v>24</v>
      </c>
      <c r="AD3" s="386">
        <f t="shared" si="0"/>
        <v>25</v>
      </c>
      <c r="AE3" s="386">
        <f t="shared" si="0"/>
        <v>26</v>
      </c>
      <c r="AF3" s="386">
        <f t="shared" si="0"/>
        <v>27</v>
      </c>
      <c r="AG3" s="386">
        <f t="shared" si="0"/>
        <v>28</v>
      </c>
      <c r="AH3" s="386">
        <f t="shared" si="0"/>
        <v>29</v>
      </c>
      <c r="AI3" s="386">
        <f t="shared" si="0"/>
        <v>30</v>
      </c>
      <c r="AJ3" s="386">
        <f t="shared" si="0"/>
        <v>31</v>
      </c>
      <c r="AK3" s="386">
        <f t="shared" si="0"/>
        <v>32</v>
      </c>
      <c r="AL3" s="386">
        <f t="shared" si="0"/>
        <v>33</v>
      </c>
      <c r="AM3" s="386">
        <f t="shared" si="0"/>
        <v>34</v>
      </c>
      <c r="AN3" s="386">
        <f t="shared" si="0"/>
        <v>35</v>
      </c>
      <c r="AO3" s="386">
        <f t="shared" si="0"/>
        <v>36</v>
      </c>
      <c r="AP3" s="386">
        <f t="shared" si="0"/>
        <v>37</v>
      </c>
      <c r="AQ3" s="386">
        <f t="shared" si="0"/>
        <v>38</v>
      </c>
      <c r="AR3" s="386">
        <f t="shared" si="0"/>
        <v>39</v>
      </c>
      <c r="AS3" s="386">
        <f t="shared" si="0"/>
        <v>40</v>
      </c>
      <c r="AT3" s="386">
        <f t="shared" si="0"/>
        <v>41</v>
      </c>
      <c r="AU3" s="386">
        <f t="shared" si="0"/>
        <v>42</v>
      </c>
      <c r="AV3" s="386">
        <f t="shared" si="0"/>
        <v>43</v>
      </c>
      <c r="AW3" s="386">
        <f t="shared" si="0"/>
        <v>44</v>
      </c>
      <c r="AX3" s="386">
        <f t="shared" si="0"/>
        <v>45</v>
      </c>
      <c r="AY3" s="386">
        <f t="shared" si="0"/>
        <v>46</v>
      </c>
      <c r="AZ3" s="386">
        <f t="shared" si="0"/>
        <v>47</v>
      </c>
      <c r="BA3" s="386">
        <f t="shared" si="0"/>
        <v>48</v>
      </c>
      <c r="BB3" s="386">
        <f t="shared" si="0"/>
        <v>49</v>
      </c>
      <c r="BC3" s="386">
        <f t="shared" si="0"/>
        <v>50</v>
      </c>
      <c r="BD3" s="386">
        <f t="shared" si="0"/>
        <v>51</v>
      </c>
      <c r="BE3" s="386">
        <f t="shared" si="0"/>
        <v>52</v>
      </c>
      <c r="BF3" s="386">
        <f t="shared" si="0"/>
        <v>53</v>
      </c>
      <c r="BG3" s="386">
        <f t="shared" si="0"/>
        <v>54</v>
      </c>
      <c r="BH3" s="386">
        <f t="shared" si="0"/>
        <v>55</v>
      </c>
      <c r="BI3" s="386">
        <f t="shared" si="0"/>
        <v>56</v>
      </c>
      <c r="BJ3" s="386">
        <f t="shared" si="0"/>
        <v>57</v>
      </c>
      <c r="BK3" s="386">
        <f t="shared" si="0"/>
        <v>58</v>
      </c>
      <c r="BL3" s="386">
        <f t="shared" si="0"/>
        <v>59</v>
      </c>
      <c r="BM3" s="386">
        <f t="shared" si="0"/>
        <v>60</v>
      </c>
      <c r="BN3" s="386">
        <f t="shared" si="0"/>
        <v>61</v>
      </c>
      <c r="BO3" s="386">
        <f t="shared" si="0"/>
        <v>62</v>
      </c>
      <c r="BP3" s="386">
        <f t="shared" si="0"/>
        <v>63</v>
      </c>
      <c r="BQ3" s="386">
        <f t="shared" si="0"/>
        <v>64</v>
      </c>
      <c r="BR3" s="386">
        <f t="shared" si="0"/>
        <v>65</v>
      </c>
      <c r="BS3" s="386">
        <f t="shared" si="0"/>
        <v>66</v>
      </c>
      <c r="BT3" s="386">
        <f t="shared" ref="BT3:BZ3" si="1">BS3+1</f>
        <v>67</v>
      </c>
      <c r="BU3" s="386">
        <f t="shared" si="1"/>
        <v>68</v>
      </c>
      <c r="BV3" s="386">
        <f t="shared" si="1"/>
        <v>69</v>
      </c>
      <c r="BW3" s="386">
        <f t="shared" si="1"/>
        <v>70</v>
      </c>
      <c r="BX3" s="386">
        <f t="shared" si="1"/>
        <v>71</v>
      </c>
      <c r="BY3" s="386">
        <f t="shared" si="1"/>
        <v>72</v>
      </c>
      <c r="BZ3" s="386">
        <f t="shared" si="1"/>
        <v>73</v>
      </c>
    </row>
    <row r="5" spans="1:78" s="395" customFormat="1" ht="11.25">
      <c r="A5" s="394" t="s">
        <v>237</v>
      </c>
      <c r="J5" s="396"/>
      <c r="K5" s="396"/>
      <c r="L5" s="396"/>
      <c r="M5" s="396"/>
      <c r="N5" s="396"/>
      <c r="O5" s="396"/>
      <c r="P5" s="396"/>
    </row>
    <row r="6" spans="1:78" s="395" customFormat="1" ht="11.25">
      <c r="A6" s="397"/>
      <c r="C6" s="398">
        <v>37135</v>
      </c>
      <c r="D6" s="398">
        <v>37226</v>
      </c>
      <c r="E6" s="398">
        <v>37500</v>
      </c>
      <c r="F6" s="398">
        <v>37591</v>
      </c>
      <c r="G6" s="398">
        <v>37956</v>
      </c>
      <c r="H6" s="398">
        <v>38322</v>
      </c>
      <c r="I6" s="398">
        <v>38687</v>
      </c>
      <c r="J6" s="399">
        <v>39052</v>
      </c>
      <c r="K6" s="398">
        <v>39417</v>
      </c>
      <c r="L6" s="398">
        <v>39783</v>
      </c>
      <c r="M6" s="398">
        <v>40148</v>
      </c>
      <c r="N6" s="398">
        <v>40513</v>
      </c>
      <c r="O6" s="398">
        <v>40878</v>
      </c>
      <c r="P6" s="399">
        <v>41244</v>
      </c>
      <c r="Q6" s="400">
        <v>41609</v>
      </c>
      <c r="R6" s="398">
        <v>41974</v>
      </c>
      <c r="S6" s="398">
        <v>42339</v>
      </c>
      <c r="T6" s="398">
        <v>42705</v>
      </c>
      <c r="U6" s="398">
        <v>43070</v>
      </c>
      <c r="V6" s="398">
        <v>43435</v>
      </c>
      <c r="W6" s="398">
        <v>43800</v>
      </c>
    </row>
    <row r="7" spans="1:78" s="395" customFormat="1" ht="11.25">
      <c r="A7" s="397" t="s">
        <v>238</v>
      </c>
      <c r="C7" s="401">
        <v>134.19999999999999</v>
      </c>
      <c r="D7" s="401">
        <v>135.4</v>
      </c>
      <c r="E7" s="401">
        <v>138.5</v>
      </c>
      <c r="F7" s="401">
        <v>139.5</v>
      </c>
      <c r="G7" s="401">
        <v>142.80000000000001</v>
      </c>
      <c r="H7" s="401">
        <v>146.5</v>
      </c>
      <c r="I7" s="401">
        <v>150.6</v>
      </c>
      <c r="J7" s="402">
        <v>155.5</v>
      </c>
      <c r="K7" s="403">
        <v>160.1</v>
      </c>
      <c r="L7" s="404">
        <v>166</v>
      </c>
      <c r="M7" s="404">
        <v>169.5</v>
      </c>
      <c r="N7" s="404">
        <v>174</v>
      </c>
      <c r="O7" s="404">
        <v>179.4</v>
      </c>
      <c r="P7" s="405">
        <f>O7*(102/99.8)</f>
        <v>183.3547094188377</v>
      </c>
      <c r="Q7" s="406">
        <f>P7*(1+2.5%)</f>
        <v>187.93857715430863</v>
      </c>
      <c r="R7" s="407">
        <f>Q7*(1+2.5%)</f>
        <v>192.63704158316634</v>
      </c>
      <c r="S7" s="407">
        <f t="shared" ref="S7:W7" si="2">R7*(1+2.5%)</f>
        <v>197.45296762274549</v>
      </c>
      <c r="T7" s="407">
        <f t="shared" si="2"/>
        <v>202.38929181331412</v>
      </c>
      <c r="U7" s="407">
        <f t="shared" si="2"/>
        <v>207.44902410864694</v>
      </c>
      <c r="V7" s="407">
        <f t="shared" si="2"/>
        <v>212.63524971136309</v>
      </c>
      <c r="W7" s="407">
        <f t="shared" si="2"/>
        <v>217.95113095414715</v>
      </c>
    </row>
    <row r="8" spans="1:78" s="395" customFormat="1" ht="11.25">
      <c r="A8" s="408"/>
      <c r="D8" s="398">
        <v>37316</v>
      </c>
      <c r="E8" s="398">
        <v>37591</v>
      </c>
      <c r="F8" s="398">
        <v>37681</v>
      </c>
      <c r="G8" s="398">
        <v>38047</v>
      </c>
      <c r="H8" s="398">
        <v>38412</v>
      </c>
      <c r="I8" s="398">
        <v>38777</v>
      </c>
      <c r="J8" s="399">
        <v>39142</v>
      </c>
      <c r="K8" s="398">
        <v>39508</v>
      </c>
      <c r="L8" s="398">
        <v>39873</v>
      </c>
      <c r="M8" s="398">
        <v>40238</v>
      </c>
      <c r="N8" s="398">
        <v>40603</v>
      </c>
      <c r="O8" s="398">
        <v>40969</v>
      </c>
      <c r="P8" s="399">
        <v>41334</v>
      </c>
      <c r="Q8" s="400">
        <v>41699</v>
      </c>
      <c r="R8" s="398">
        <v>42064</v>
      </c>
      <c r="S8" s="398">
        <v>42430</v>
      </c>
      <c r="T8" s="398">
        <v>42795</v>
      </c>
      <c r="U8" s="398">
        <v>43160</v>
      </c>
      <c r="V8" s="398">
        <v>43525</v>
      </c>
      <c r="W8" s="398">
        <v>43891</v>
      </c>
    </row>
    <row r="9" spans="1:78" s="395" customFormat="1" ht="11.25">
      <c r="A9" s="409" t="s">
        <v>239</v>
      </c>
      <c r="D9" s="401">
        <v>136.6</v>
      </c>
      <c r="E9" s="401">
        <v>139.5</v>
      </c>
      <c r="F9" s="401">
        <v>141.30000000000001</v>
      </c>
      <c r="G9" s="401">
        <v>144.1</v>
      </c>
      <c r="H9" s="401">
        <v>147.5</v>
      </c>
      <c r="I9" s="401">
        <v>151.9</v>
      </c>
      <c r="J9" s="402">
        <v>155.6</v>
      </c>
      <c r="K9" s="401">
        <v>162.19999999999999</v>
      </c>
      <c r="L9" s="404">
        <v>166.2</v>
      </c>
      <c r="M9" s="404">
        <v>171</v>
      </c>
      <c r="N9" s="404">
        <v>176.7</v>
      </c>
      <c r="O9" s="404">
        <v>179.5</v>
      </c>
      <c r="P9" s="410">
        <f>O9*(1+2.5%)</f>
        <v>183.98749999999998</v>
      </c>
      <c r="Q9" s="406">
        <f>P9*(1+2.5%)</f>
        <v>188.58718749999997</v>
      </c>
      <c r="R9" s="407">
        <f>Q9*(1+2.5%)</f>
        <v>193.30186718749997</v>
      </c>
      <c r="S9" s="407">
        <f t="shared" ref="S9:W9" si="3">R9*(1+2.5%)</f>
        <v>198.13441386718745</v>
      </c>
      <c r="T9" s="407">
        <f t="shared" si="3"/>
        <v>203.08777421386711</v>
      </c>
      <c r="U9" s="407">
        <f t="shared" si="3"/>
        <v>208.16496856921376</v>
      </c>
      <c r="V9" s="407">
        <f t="shared" si="3"/>
        <v>213.36909278344407</v>
      </c>
      <c r="W9" s="407">
        <f t="shared" si="3"/>
        <v>218.70332010303017</v>
      </c>
    </row>
    <row r="10" spans="1:78" s="395" customFormat="1" ht="11.25">
      <c r="A10" s="395" t="s">
        <v>240</v>
      </c>
      <c r="J10" s="411"/>
      <c r="P10" s="411"/>
    </row>
    <row r="11" spans="1:78" s="395" customFormat="1" ht="11.25">
      <c r="A11" s="395" t="s">
        <v>241</v>
      </c>
      <c r="J11" s="411"/>
      <c r="P11" s="411"/>
    </row>
    <row r="12" spans="1:78" s="395" customFormat="1" ht="11.25">
      <c r="J12" s="411"/>
      <c r="P12" s="411"/>
    </row>
    <row r="13" spans="1:78" s="395" customFormat="1" ht="11.25">
      <c r="D13" s="412" t="s">
        <v>242</v>
      </c>
      <c r="E13" s="413"/>
      <c r="F13" s="413"/>
      <c r="G13" s="413"/>
      <c r="H13" s="413"/>
      <c r="I13" s="413"/>
      <c r="J13" s="414"/>
      <c r="K13" s="412" t="s">
        <v>243</v>
      </c>
      <c r="L13" s="413"/>
      <c r="M13" s="413"/>
      <c r="N13" s="413"/>
      <c r="O13" s="413"/>
      <c r="P13" s="414"/>
      <c r="Q13" s="412" t="s">
        <v>244</v>
      </c>
      <c r="R13" s="412"/>
      <c r="S13" s="412"/>
      <c r="T13" s="412"/>
      <c r="U13" s="412"/>
      <c r="V13" s="412"/>
    </row>
    <row r="14" spans="1:78" s="415" customFormat="1" ht="11.25">
      <c r="A14" s="415" t="s">
        <v>245</v>
      </c>
      <c r="D14" s="416" t="s">
        <v>165</v>
      </c>
      <c r="E14" s="417" t="s">
        <v>246</v>
      </c>
      <c r="F14" s="416" t="s">
        <v>166</v>
      </c>
      <c r="G14" s="416" t="s">
        <v>167</v>
      </c>
      <c r="H14" s="416" t="s">
        <v>168</v>
      </c>
      <c r="I14" s="416" t="s">
        <v>169</v>
      </c>
      <c r="J14" s="418" t="s">
        <v>170</v>
      </c>
      <c r="K14" s="416" t="s">
        <v>142</v>
      </c>
      <c r="L14" s="416" t="s">
        <v>171</v>
      </c>
      <c r="M14" s="416" t="s">
        <v>172</v>
      </c>
      <c r="N14" s="416" t="s">
        <v>173</v>
      </c>
      <c r="O14" s="416" t="s">
        <v>174</v>
      </c>
      <c r="P14" s="418" t="s">
        <v>175</v>
      </c>
      <c r="Q14" s="416" t="s">
        <v>176</v>
      </c>
      <c r="R14" s="416" t="s">
        <v>177</v>
      </c>
      <c r="S14" s="416" t="s">
        <v>178</v>
      </c>
      <c r="T14" s="416" t="s">
        <v>179</v>
      </c>
      <c r="U14" s="416" t="s">
        <v>180</v>
      </c>
      <c r="V14" s="416" t="s">
        <v>181</v>
      </c>
    </row>
    <row r="15" spans="1:78" s="395" customFormat="1" ht="11.25">
      <c r="A15" s="395" t="s">
        <v>247</v>
      </c>
      <c r="D15" s="419">
        <f t="shared" ref="D15:O15" si="4">E7/D7-1</f>
        <v>2.2895125553914264E-2</v>
      </c>
      <c r="E15" s="419">
        <f t="shared" si="4"/>
        <v>7.2202166064982976E-3</v>
      </c>
      <c r="F15" s="419">
        <f>G7/F7-1</f>
        <v>2.3655913978494647E-2</v>
      </c>
      <c r="G15" s="419">
        <f t="shared" si="4"/>
        <v>2.5910364145658171E-2</v>
      </c>
      <c r="H15" s="419">
        <f t="shared" si="4"/>
        <v>2.7986348122866822E-2</v>
      </c>
      <c r="I15" s="419">
        <f>J7/I7-1</f>
        <v>3.253652058432932E-2</v>
      </c>
      <c r="J15" s="420">
        <f t="shared" si="4"/>
        <v>2.9581993569131715E-2</v>
      </c>
      <c r="K15" s="421">
        <f t="shared" si="4"/>
        <v>3.6851967520299844E-2</v>
      </c>
      <c r="L15" s="421">
        <f t="shared" si="4"/>
        <v>2.108433734939763E-2</v>
      </c>
      <c r="M15" s="421">
        <f t="shared" si="4"/>
        <v>2.6548672566371723E-2</v>
      </c>
      <c r="N15" s="421">
        <f t="shared" si="4"/>
        <v>3.1034482758620641E-2</v>
      </c>
      <c r="O15" s="421">
        <f t="shared" si="4"/>
        <v>2.2044088176352838E-2</v>
      </c>
      <c r="P15" s="421">
        <f>Q7/P7-1</f>
        <v>2.4999999999999911E-2</v>
      </c>
      <c r="Q15" s="422"/>
      <c r="R15" s="422"/>
      <c r="S15" s="422"/>
      <c r="T15" s="422"/>
      <c r="U15" s="422"/>
      <c r="V15" s="422"/>
    </row>
    <row r="16" spans="1:78" s="395" customFormat="1" ht="11.25">
      <c r="A16" s="395" t="s">
        <v>248</v>
      </c>
      <c r="D16" s="422">
        <f>E16/(1+E15)^3</f>
        <v>0.97864841569564687</v>
      </c>
      <c r="E16" s="395">
        <f>F7/$F$7</f>
        <v>1</v>
      </c>
      <c r="F16" s="422">
        <f>E16*(1+E15)^4</f>
        <v>1.0291951639144503</v>
      </c>
      <c r="G16" s="422">
        <f t="shared" ref="G16:P16" si="5">F16*(1+F15)</f>
        <v>1.0535417161790932</v>
      </c>
      <c r="H16" s="422">
        <f t="shared" si="5"/>
        <v>1.0808393656879351</v>
      </c>
      <c r="I16" s="422">
        <f t="shared" si="5"/>
        <v>1.1110881124409762</v>
      </c>
      <c r="J16" s="423">
        <f>I16*(1+I15)</f>
        <v>1.1472390536824155</v>
      </c>
      <c r="K16" s="422">
        <f>J16*(1+J15)</f>
        <v>1.1811766719907055</v>
      </c>
      <c r="L16" s="424">
        <f>K16*(1+K15)</f>
        <v>1.2247053563426429</v>
      </c>
      <c r="M16" s="422">
        <f t="shared" si="5"/>
        <v>1.2505274572293854</v>
      </c>
      <c r="N16" s="422">
        <f t="shared" si="5"/>
        <v>1.2837273012266257</v>
      </c>
      <c r="O16" s="422">
        <f t="shared" si="5"/>
        <v>1.3235671140233141</v>
      </c>
      <c r="P16" s="423">
        <f t="shared" si="5"/>
        <v>1.3527439441921649</v>
      </c>
    </row>
    <row r="17" spans="1:85" s="395" customFormat="1" ht="11.25">
      <c r="A17" s="395" t="s">
        <v>249</v>
      </c>
      <c r="D17" s="424">
        <f>$J$7/C7</f>
        <v>1.1587183308494784</v>
      </c>
      <c r="E17" s="424">
        <f>$J$7/D7</f>
        <v>1.1484490398818317</v>
      </c>
      <c r="F17" s="424">
        <f>$K$7/F7</f>
        <v>1.1476702508960572</v>
      </c>
      <c r="G17" s="424">
        <f t="shared" ref="G17:P17" si="6">$J$7/G7</f>
        <v>1.0889355742296918</v>
      </c>
      <c r="H17" s="424">
        <f t="shared" si="6"/>
        <v>1.0614334470989761</v>
      </c>
      <c r="I17" s="424">
        <f t="shared" si="6"/>
        <v>1.0325365205843293</v>
      </c>
      <c r="J17" s="423">
        <f t="shared" si="6"/>
        <v>1</v>
      </c>
      <c r="K17" s="424">
        <f t="shared" si="6"/>
        <v>0.97126795752654593</v>
      </c>
      <c r="L17" s="424">
        <f t="shared" si="6"/>
        <v>0.93674698795180722</v>
      </c>
      <c r="M17" s="424">
        <f t="shared" si="6"/>
        <v>0.91740412979351027</v>
      </c>
      <c r="N17" s="424">
        <f t="shared" si="6"/>
        <v>0.89367816091954022</v>
      </c>
      <c r="O17" s="424">
        <f t="shared" si="6"/>
        <v>0.86677814938684505</v>
      </c>
      <c r="P17" s="423">
        <f t="shared" si="6"/>
        <v>0.84808293440006988</v>
      </c>
    </row>
    <row r="18" spans="1:85" s="395" customFormat="1" ht="11.25">
      <c r="A18" s="395" t="s">
        <v>250</v>
      </c>
      <c r="D18" s="422">
        <f>$P$7/C7</f>
        <v>1.3662795038661528</v>
      </c>
      <c r="E18" s="422">
        <f>$P$7/D7</f>
        <v>1.3541706751760538</v>
      </c>
      <c r="F18" s="422">
        <f>$P$7/F7</f>
        <v>1.3143706768375463</v>
      </c>
      <c r="G18" s="422">
        <f t="shared" ref="G18:O18" si="7">$P$7/G7</f>
        <v>1.283996564557687</v>
      </c>
      <c r="H18" s="422">
        <f t="shared" si="7"/>
        <v>1.2515679823811448</v>
      </c>
      <c r="I18" s="422">
        <f t="shared" si="7"/>
        <v>1.2174947504570897</v>
      </c>
      <c r="J18" s="422">
        <f>$P$7/J7</f>
        <v>1.1791299641082811</v>
      </c>
      <c r="K18" s="425">
        <f>$P$7/K7</f>
        <v>1.1452511518977995</v>
      </c>
      <c r="L18" s="422">
        <f t="shared" si="7"/>
        <v>1.1045464422821549</v>
      </c>
      <c r="M18" s="422">
        <f t="shared" si="7"/>
        <v>1.0817386986362105</v>
      </c>
      <c r="N18" s="422">
        <f t="shared" si="7"/>
        <v>1.0537626978094121</v>
      </c>
      <c r="O18" s="422">
        <f t="shared" si="7"/>
        <v>1.0220440881763528</v>
      </c>
      <c r="P18" s="423">
        <f>$P$7/P7</f>
        <v>1</v>
      </c>
    </row>
    <row r="19" spans="1:85" s="356" customFormat="1">
      <c r="A19" s="395"/>
      <c r="K19" s="426"/>
      <c r="L19" s="427"/>
      <c r="M19" s="427"/>
      <c r="N19" s="427"/>
      <c r="O19" s="427"/>
      <c r="P19" s="428"/>
    </row>
    <row r="20" spans="1:85" s="395" customFormat="1" ht="11.25">
      <c r="A20" s="415" t="s">
        <v>251</v>
      </c>
      <c r="B20" s="415"/>
      <c r="E20" s="419"/>
      <c r="F20" s="419"/>
      <c r="G20" s="419"/>
      <c r="H20" s="419"/>
      <c r="I20" s="419"/>
      <c r="J20" s="420"/>
      <c r="P20" s="411"/>
    </row>
    <row r="21" spans="1:85" s="430" customFormat="1" ht="11.25">
      <c r="A21" s="395" t="s">
        <v>252</v>
      </c>
      <c r="B21" s="395"/>
      <c r="C21" s="395"/>
      <c r="D21" s="422"/>
      <c r="E21" s="429">
        <v>5.6499999999999996E-3</v>
      </c>
      <c r="F21" s="429">
        <v>2.0417000000000001E-2</v>
      </c>
      <c r="G21" s="419">
        <f>$F$21</f>
        <v>2.0417000000000001E-2</v>
      </c>
      <c r="H21" s="419">
        <f>$F$21</f>
        <v>2.0417000000000001E-2</v>
      </c>
      <c r="I21" s="419">
        <f>$F$21</f>
        <v>2.0417000000000001E-2</v>
      </c>
      <c r="J21" s="420">
        <f>$F$21</f>
        <v>2.0417000000000001E-2</v>
      </c>
      <c r="K21" s="395"/>
      <c r="L21" s="395"/>
      <c r="M21" s="395"/>
      <c r="N21" s="395"/>
      <c r="O21" s="395"/>
      <c r="P21" s="411"/>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5"/>
      <c r="BL21" s="395"/>
      <c r="BM21" s="395"/>
      <c r="BN21" s="395"/>
      <c r="BO21" s="395"/>
      <c r="BP21" s="395"/>
      <c r="BQ21" s="395"/>
      <c r="BR21" s="395"/>
      <c r="BS21" s="395"/>
      <c r="BT21" s="395"/>
      <c r="BU21" s="395"/>
      <c r="BV21" s="395"/>
      <c r="BW21" s="395"/>
      <c r="BX21" s="395"/>
      <c r="BY21" s="395"/>
      <c r="BZ21" s="395"/>
      <c r="CA21" s="395"/>
      <c r="CB21" s="395"/>
      <c r="CC21" s="395"/>
      <c r="CD21" s="395"/>
      <c r="CE21" s="395"/>
      <c r="CF21" s="395"/>
      <c r="CG21" s="395"/>
    </row>
    <row r="22" spans="1:85" s="430" customFormat="1" ht="11.25">
      <c r="A22" s="431" t="s">
        <v>253</v>
      </c>
      <c r="B22" s="432"/>
      <c r="C22" s="395"/>
      <c r="D22" s="395"/>
      <c r="E22" s="433">
        <f>E21/E21</f>
        <v>1</v>
      </c>
      <c r="F22" s="422">
        <f>E22*(1+E21)^4</f>
        <v>1.0227922574675459</v>
      </c>
      <c r="G22" s="422">
        <f>F22*(1+F21)</f>
        <v>1.0436746069882608</v>
      </c>
      <c r="H22" s="422">
        <f>G22*(1+G21)</f>
        <v>1.06498331143914</v>
      </c>
      <c r="I22" s="422">
        <f>H22*(1+H21)</f>
        <v>1.0867270757087928</v>
      </c>
      <c r="J22" s="423">
        <f>I22*(1+I21)</f>
        <v>1.108914782413539</v>
      </c>
      <c r="K22" s="422"/>
      <c r="L22" s="395"/>
      <c r="M22" s="395"/>
      <c r="N22" s="395"/>
      <c r="O22" s="395"/>
      <c r="P22" s="411"/>
      <c r="Q22" s="395"/>
      <c r="R22" s="395"/>
      <c r="S22" s="395"/>
      <c r="T22" s="395"/>
      <c r="U22" s="395"/>
      <c r="V22" s="395"/>
      <c r="W22" s="395"/>
      <c r="X22" s="395"/>
      <c r="Y22" s="395"/>
      <c r="Z22" s="395"/>
      <c r="AA22" s="395"/>
      <c r="AB22" s="395"/>
      <c r="AC22" s="395"/>
      <c r="AD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D22" s="395"/>
      <c r="BE22" s="395"/>
      <c r="BF22" s="395"/>
      <c r="BG22" s="395"/>
      <c r="BH22" s="395"/>
      <c r="BI22" s="395"/>
      <c r="BJ22" s="395"/>
      <c r="BK22" s="395"/>
      <c r="BL22" s="395"/>
      <c r="BM22" s="395"/>
      <c r="BN22" s="395"/>
      <c r="BO22" s="395"/>
      <c r="BP22" s="395"/>
      <c r="BQ22" s="395"/>
      <c r="BR22" s="395"/>
      <c r="BS22" s="395"/>
      <c r="BT22" s="395"/>
      <c r="BU22" s="395"/>
      <c r="BV22" s="395"/>
      <c r="BW22" s="395"/>
      <c r="BX22" s="395"/>
      <c r="BY22" s="395"/>
      <c r="BZ22" s="395"/>
      <c r="CA22" s="395"/>
      <c r="CB22" s="395"/>
      <c r="CC22" s="395"/>
      <c r="CD22" s="395"/>
      <c r="CE22" s="395"/>
      <c r="CF22" s="395"/>
      <c r="CG22" s="395"/>
    </row>
    <row r="23" spans="1:85" s="430" customFormat="1" ht="11.25">
      <c r="A23" s="395" t="s">
        <v>254</v>
      </c>
      <c r="B23" s="395"/>
      <c r="C23" s="395"/>
      <c r="D23" s="422"/>
      <c r="E23" s="419"/>
      <c r="F23" s="434"/>
      <c r="G23" s="434"/>
      <c r="H23" s="419"/>
      <c r="I23" s="419"/>
      <c r="J23" s="435">
        <v>2.5999999999999999E-2</v>
      </c>
      <c r="K23" s="429">
        <v>2.5859063306679309E-2</v>
      </c>
      <c r="L23" s="429">
        <v>2.5859063306679309E-2</v>
      </c>
      <c r="M23" s="429">
        <v>2.5859063306679309E-2</v>
      </c>
      <c r="N23" s="429">
        <v>2.5859063306679309E-2</v>
      </c>
      <c r="O23" s="429">
        <v>2.5859063306679309E-2</v>
      </c>
      <c r="P23" s="435">
        <v>2.5859063306679309E-2</v>
      </c>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c r="BK23" s="395"/>
      <c r="BL23" s="395"/>
      <c r="BM23" s="395"/>
      <c r="BN23" s="395"/>
      <c r="BO23" s="395"/>
      <c r="BP23" s="395"/>
      <c r="BQ23" s="395"/>
      <c r="BR23" s="395"/>
      <c r="BS23" s="395"/>
      <c r="BT23" s="395"/>
      <c r="BU23" s="395"/>
      <c r="BV23" s="395"/>
      <c r="BW23" s="395"/>
      <c r="BX23" s="395"/>
      <c r="BY23" s="395"/>
      <c r="BZ23" s="395"/>
      <c r="CA23" s="395"/>
      <c r="CB23" s="395"/>
      <c r="CC23" s="395"/>
      <c r="CD23" s="395"/>
      <c r="CE23" s="395"/>
      <c r="CF23" s="395"/>
      <c r="CG23" s="395"/>
    </row>
    <row r="24" spans="1:85" s="430" customFormat="1" ht="11.25">
      <c r="A24" s="431" t="s">
        <v>255</v>
      </c>
      <c r="B24" s="395"/>
      <c r="C24" s="395"/>
      <c r="D24" s="395"/>
      <c r="E24" s="395"/>
      <c r="F24" s="395"/>
      <c r="G24" s="395"/>
      <c r="H24" s="395"/>
      <c r="I24" s="395"/>
      <c r="J24" s="436">
        <f>J23/J23</f>
        <v>1</v>
      </c>
      <c r="K24" s="422">
        <f>J24*(1+J23)</f>
        <v>1.026</v>
      </c>
      <c r="L24" s="422">
        <f t="shared" ref="L24:P24" si="8">K24*(1+K23)</f>
        <v>1.052531398952653</v>
      </c>
      <c r="M24" s="422">
        <f t="shared" si="8"/>
        <v>1.0797488750304374</v>
      </c>
      <c r="N24" s="422">
        <f t="shared" si="8"/>
        <v>1.1076701695451652</v>
      </c>
      <c r="O24" s="422">
        <f t="shared" si="8"/>
        <v>1.1363134825823538</v>
      </c>
      <c r="P24" s="423">
        <f t="shared" si="8"/>
        <v>1.1656974848646842</v>
      </c>
      <c r="Q24" s="395"/>
      <c r="R24" s="395"/>
      <c r="S24" s="395"/>
      <c r="T24" s="395"/>
      <c r="U24" s="395"/>
      <c r="V24" s="395"/>
      <c r="W24" s="395"/>
      <c r="X24" s="395"/>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395"/>
      <c r="BN24" s="395"/>
      <c r="BO24" s="395"/>
      <c r="BP24" s="395"/>
      <c r="BQ24" s="395"/>
      <c r="BR24" s="395"/>
      <c r="BS24" s="395"/>
      <c r="BT24" s="395"/>
      <c r="BU24" s="395"/>
      <c r="BV24" s="395"/>
      <c r="BW24" s="395"/>
      <c r="BX24" s="395"/>
      <c r="BY24" s="395"/>
      <c r="BZ24" s="395"/>
      <c r="CA24" s="395"/>
      <c r="CB24" s="395"/>
      <c r="CC24" s="395"/>
      <c r="CD24" s="395"/>
      <c r="CE24" s="395"/>
      <c r="CF24" s="395"/>
      <c r="CG24" s="395"/>
    </row>
    <row r="25" spans="1:85" s="430" customFormat="1" ht="11.25">
      <c r="A25" s="432"/>
      <c r="B25" s="432"/>
      <c r="C25" s="395"/>
      <c r="D25" s="395"/>
      <c r="E25" s="395"/>
      <c r="F25" s="422"/>
      <c r="G25" s="422"/>
      <c r="H25" s="422"/>
      <c r="I25" s="422"/>
      <c r="J25" s="423"/>
      <c r="K25" s="422"/>
      <c r="L25" s="395"/>
      <c r="M25" s="395"/>
      <c r="N25" s="395"/>
      <c r="O25" s="395"/>
      <c r="P25" s="411"/>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c r="BN25" s="395"/>
      <c r="BO25" s="395"/>
      <c r="BP25" s="395"/>
      <c r="BQ25" s="395"/>
      <c r="BR25" s="395"/>
      <c r="BS25" s="395"/>
      <c r="BT25" s="395"/>
      <c r="BU25" s="395"/>
      <c r="BV25" s="395"/>
      <c r="BW25" s="395"/>
      <c r="BX25" s="395"/>
      <c r="BY25" s="395"/>
      <c r="BZ25" s="395"/>
      <c r="CA25" s="395"/>
      <c r="CB25" s="395"/>
      <c r="CC25" s="395"/>
      <c r="CD25" s="395"/>
      <c r="CE25" s="395"/>
      <c r="CF25" s="395"/>
      <c r="CG25" s="395"/>
    </row>
    <row r="26" spans="1:85" s="430" customFormat="1" ht="11.25">
      <c r="A26" s="394" t="s">
        <v>256</v>
      </c>
      <c r="B26" s="395"/>
      <c r="C26" s="395"/>
      <c r="D26" s="395"/>
      <c r="E26" s="395"/>
      <c r="F26" s="395"/>
      <c r="G26" s="395"/>
      <c r="H26" s="395"/>
      <c r="I26" s="395"/>
      <c r="J26" s="411"/>
      <c r="K26" s="396"/>
      <c r="L26" s="396"/>
      <c r="M26" s="396"/>
      <c r="N26" s="396"/>
      <c r="O26" s="396"/>
      <c r="P26" s="411"/>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D26" s="395"/>
      <c r="BE26" s="395"/>
      <c r="BF26" s="395"/>
      <c r="BG26" s="395"/>
      <c r="BH26" s="395"/>
      <c r="BI26" s="395"/>
      <c r="BJ26" s="395"/>
      <c r="BK26" s="395"/>
      <c r="BL26" s="395"/>
      <c r="BM26" s="395"/>
      <c r="BN26" s="395"/>
      <c r="BO26" s="395"/>
      <c r="BP26" s="395"/>
      <c r="BQ26" s="395"/>
      <c r="BR26" s="395"/>
      <c r="BS26" s="395"/>
      <c r="BT26" s="395"/>
      <c r="BU26" s="395"/>
      <c r="BV26" s="395"/>
      <c r="BW26" s="395"/>
      <c r="BX26" s="395"/>
      <c r="BY26" s="395"/>
      <c r="BZ26" s="395"/>
      <c r="CA26" s="395"/>
      <c r="CB26" s="395"/>
      <c r="CC26" s="395"/>
      <c r="CD26" s="395"/>
      <c r="CE26" s="395"/>
      <c r="CF26" s="395"/>
      <c r="CG26" s="395"/>
    </row>
    <row r="27" spans="1:85" s="430" customFormat="1" ht="11.25">
      <c r="A27" s="431" t="s">
        <v>257</v>
      </c>
      <c r="B27" s="395"/>
      <c r="C27" s="395"/>
      <c r="D27" s="395"/>
      <c r="E27" s="429">
        <v>8.2299999999999998E-2</v>
      </c>
      <c r="F27" s="437">
        <f>E27</f>
        <v>8.2299999999999998E-2</v>
      </c>
      <c r="G27" s="438">
        <f>F27</f>
        <v>8.2299999999999998E-2</v>
      </c>
      <c r="H27" s="438">
        <f>G27</f>
        <v>8.2299999999999998E-2</v>
      </c>
      <c r="I27" s="438">
        <f>H27</f>
        <v>8.2299999999999998E-2</v>
      </c>
      <c r="J27" s="436">
        <f>I27</f>
        <v>8.2299999999999998E-2</v>
      </c>
      <c r="K27" s="439">
        <v>9.7603443271767801E-2</v>
      </c>
      <c r="L27" s="438">
        <f>K27</f>
        <v>9.7603443271767801E-2</v>
      </c>
      <c r="M27" s="438">
        <f>L27</f>
        <v>9.7603443271767801E-2</v>
      </c>
      <c r="N27" s="438">
        <f>M27</f>
        <v>9.7603443271767801E-2</v>
      </c>
      <c r="O27" s="438">
        <f>N27</f>
        <v>9.7603443271767801E-2</v>
      </c>
      <c r="P27" s="436">
        <f>O27</f>
        <v>9.7603443271767801E-2</v>
      </c>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c r="AV27" s="395"/>
      <c r="AW27" s="395"/>
      <c r="AX27" s="395"/>
      <c r="AY27" s="395"/>
      <c r="AZ27" s="395"/>
      <c r="BA27" s="395"/>
      <c r="BB27" s="395"/>
      <c r="BC27" s="395"/>
      <c r="BD27" s="395"/>
      <c r="BE27" s="395"/>
      <c r="BF27" s="395"/>
      <c r="BG27" s="395"/>
      <c r="BH27" s="395"/>
      <c r="BI27" s="395"/>
      <c r="BJ27" s="395"/>
      <c r="BK27" s="395"/>
      <c r="BL27" s="395"/>
      <c r="BM27" s="395"/>
      <c r="BN27" s="395"/>
      <c r="BO27" s="395"/>
      <c r="BP27" s="395"/>
      <c r="BQ27" s="395"/>
      <c r="BR27" s="395"/>
      <c r="BS27" s="395"/>
      <c r="BT27" s="395"/>
      <c r="BU27" s="395"/>
      <c r="BV27" s="395"/>
      <c r="BW27" s="395"/>
      <c r="BX27" s="395"/>
      <c r="BY27" s="395"/>
      <c r="BZ27" s="395"/>
      <c r="CA27" s="395"/>
      <c r="CB27" s="395"/>
      <c r="CC27" s="395"/>
      <c r="CD27" s="395"/>
      <c r="CE27" s="395"/>
      <c r="CF27" s="395"/>
      <c r="CG27" s="395"/>
    </row>
    <row r="28" spans="1:85" s="395" customFormat="1" ht="11.25">
      <c r="A28" s="431" t="s">
        <v>258</v>
      </c>
      <c r="E28" s="419">
        <f>F28</f>
        <v>6.064481481590378E-2</v>
      </c>
      <c r="F28" s="419">
        <f>(1+F27)/(1+F21)-1</f>
        <v>6.064481481590378E-2</v>
      </c>
      <c r="G28" s="419">
        <f>(1+G27)/(1+G21)-1</f>
        <v>6.064481481590378E-2</v>
      </c>
      <c r="H28" s="419">
        <f>(1+H27)/(1+H21)-1</f>
        <v>6.064481481590378E-2</v>
      </c>
      <c r="I28" s="419">
        <f>(1+I27)/(1+I21)-1</f>
        <v>6.064481481590378E-2</v>
      </c>
      <c r="J28" s="420">
        <f>(1+J27)/(1+J21)-1</f>
        <v>6.064481481590378E-2</v>
      </c>
      <c r="K28" s="421">
        <f>(1+K27)/(1+K23)-1</f>
        <v>6.9935903021447254E-2</v>
      </c>
      <c r="L28" s="421">
        <f t="shared" ref="L28:P28" si="9">(1+L27)/(1+L23)-1</f>
        <v>6.9935903021447254E-2</v>
      </c>
      <c r="M28" s="421">
        <f t="shared" si="9"/>
        <v>6.9935903021447254E-2</v>
      </c>
      <c r="N28" s="421">
        <f t="shared" si="9"/>
        <v>6.9935903021447254E-2</v>
      </c>
      <c r="O28" s="421">
        <f t="shared" si="9"/>
        <v>6.9935903021447254E-2</v>
      </c>
      <c r="P28" s="420">
        <f t="shared" si="9"/>
        <v>6.9935903021447254E-2</v>
      </c>
    </row>
    <row r="29" spans="1:85" s="395" customFormat="1" ht="11.25">
      <c r="A29" s="431" t="s">
        <v>259</v>
      </c>
      <c r="J29" s="411"/>
      <c r="P29" s="411"/>
    </row>
    <row r="30" spans="1:85" s="395" customFormat="1" ht="11.25">
      <c r="A30" s="431" t="s">
        <v>260</v>
      </c>
      <c r="E30" s="419">
        <f>(1+E28)*(1+E21)^4-1</f>
        <v>8.4819304516805305E-2</v>
      </c>
      <c r="F30" s="419">
        <f>(1+F28)*(1+E15)^4-1</f>
        <v>9.1610514039465851E-2</v>
      </c>
      <c r="G30" s="419">
        <f t="shared" ref="G30:I30" si="10">(1+G28)*(1+F15)-1</f>
        <v>8.5735337316925175E-2</v>
      </c>
      <c r="H30" s="419">
        <f t="shared" si="10"/>
        <v>8.8126508196987974E-2</v>
      </c>
      <c r="I30" s="419">
        <f t="shared" si="10"/>
        <v>9.0328389838055356E-2</v>
      </c>
      <c r="J30" s="633">
        <f>(1+J28)*(1+J15)-1</f>
        <v>9.2020802906920718E-2</v>
      </c>
      <c r="K30" s="634">
        <f t="shared" ref="K30:P30" si="11">(1+K28)*(1+K15)-1</f>
        <v>0.10936514616839621</v>
      </c>
      <c r="L30" s="633">
        <f t="shared" si="11"/>
        <v>9.2494792542983761E-2</v>
      </c>
      <c r="M30" s="633">
        <f t="shared" si="11"/>
        <v>9.8341280977768841E-2</v>
      </c>
      <c r="N30" s="633">
        <f t="shared" si="11"/>
        <v>0.10314081035659561</v>
      </c>
      <c r="O30" s="633">
        <f t="shared" si="11"/>
        <v>9.3521664410697758E-2</v>
      </c>
      <c r="P30" s="635">
        <f t="shared" si="11"/>
        <v>9.6684300596983297E-2</v>
      </c>
    </row>
    <row r="31" spans="1:85" s="395" customFormat="1" ht="11.25">
      <c r="A31" s="432"/>
      <c r="E31" s="424"/>
      <c r="F31" s="424"/>
      <c r="G31" s="424"/>
      <c r="H31" s="424"/>
      <c r="I31" s="424"/>
      <c r="J31" s="423"/>
      <c r="K31" s="421"/>
      <c r="L31" s="421"/>
      <c r="M31" s="421"/>
      <c r="N31" s="421"/>
      <c r="O31" s="421"/>
      <c r="P31" s="420"/>
    </row>
    <row r="32" spans="1:85" s="395" customFormat="1" ht="11.25">
      <c r="A32" s="432"/>
      <c r="E32" s="419"/>
      <c r="F32" s="419"/>
      <c r="G32" s="419"/>
      <c r="H32" s="419"/>
      <c r="I32" s="419"/>
      <c r="J32" s="423"/>
      <c r="K32" s="421"/>
      <c r="L32" s="421"/>
      <c r="M32" s="421"/>
      <c r="N32" s="421"/>
      <c r="O32" s="421"/>
      <c r="P32" s="420"/>
    </row>
    <row r="33" spans="1:24" s="395" customFormat="1" ht="11.25">
      <c r="A33" s="394" t="s">
        <v>261</v>
      </c>
      <c r="E33" s="440">
        <f>(1+E30)^0.125</f>
        <v>1.010228637693503</v>
      </c>
      <c r="F33" s="440">
        <f t="shared" ref="F33:P33" si="12">(1+F30)^0.5</f>
        <v>1.0448016625367065</v>
      </c>
      <c r="G33" s="440">
        <f t="shared" si="12"/>
        <v>1.0419862462225331</v>
      </c>
      <c r="H33" s="440">
        <f>(1+H30)^0.5</f>
        <v>1.0431330251684048</v>
      </c>
      <c r="I33" s="440">
        <f t="shared" si="12"/>
        <v>1.0441879092567847</v>
      </c>
      <c r="J33" s="441">
        <f>(1+J30)^0.5</f>
        <v>1.0449979918195635</v>
      </c>
      <c r="K33" s="442">
        <f>(1+K30)^0.5</f>
        <v>1.0532640438980134</v>
      </c>
      <c r="L33" s="442">
        <f>(1+L30)^0.5</f>
        <v>1.0452247569508597</v>
      </c>
      <c r="M33" s="442">
        <f t="shared" si="12"/>
        <v>1.0480177865750986</v>
      </c>
      <c r="N33" s="442">
        <f t="shared" si="12"/>
        <v>1.0503051034611779</v>
      </c>
      <c r="O33" s="442">
        <f>(1+O30)^0.5</f>
        <v>1.0457158621780096</v>
      </c>
      <c r="P33" s="441">
        <f t="shared" si="12"/>
        <v>1.047226957539283</v>
      </c>
    </row>
    <row r="34" spans="1:24" s="356" customFormat="1">
      <c r="P34" s="443"/>
    </row>
    <row r="35" spans="1:24" s="356" customFormat="1"/>
    <row r="36" spans="1:24" s="356" customFormat="1"/>
    <row r="37" spans="1:24" s="356" customFormat="1">
      <c r="A37" s="415" t="s">
        <v>262</v>
      </c>
    </row>
    <row r="38" spans="1:24" s="356" customFormat="1" ht="45">
      <c r="A38" s="444" t="s">
        <v>263</v>
      </c>
      <c r="B38" s="445"/>
      <c r="C38" s="446" t="s">
        <v>264</v>
      </c>
      <c r="D38" s="446" t="s">
        <v>265</v>
      </c>
      <c r="E38" s="446" t="s">
        <v>266</v>
      </c>
      <c r="F38" s="446" t="s">
        <v>267</v>
      </c>
      <c r="G38" s="447" t="s">
        <v>268</v>
      </c>
      <c r="J38" s="448" t="s">
        <v>269</v>
      </c>
      <c r="K38" s="449"/>
      <c r="L38" s="449"/>
      <c r="M38" s="450" t="s">
        <v>246</v>
      </c>
      <c r="N38" s="451" t="s">
        <v>166</v>
      </c>
      <c r="O38" s="451" t="s">
        <v>167</v>
      </c>
      <c r="P38" s="451" t="s">
        <v>168</v>
      </c>
      <c r="Q38" s="451" t="s">
        <v>169</v>
      </c>
      <c r="R38" s="452" t="s">
        <v>170</v>
      </c>
      <c r="S38" s="451" t="s">
        <v>142</v>
      </c>
      <c r="T38" s="451" t="s">
        <v>171</v>
      </c>
      <c r="U38" s="451" t="s">
        <v>172</v>
      </c>
      <c r="V38" s="451" t="s">
        <v>173</v>
      </c>
      <c r="W38" s="451" t="s">
        <v>174</v>
      </c>
      <c r="X38" s="452" t="s">
        <v>175</v>
      </c>
    </row>
    <row r="39" spans="1:24" s="356" customFormat="1">
      <c r="A39" s="734" t="s">
        <v>129</v>
      </c>
      <c r="B39" s="725"/>
      <c r="C39" s="453">
        <v>81973.372000000003</v>
      </c>
      <c r="D39" s="453">
        <v>7979</v>
      </c>
      <c r="E39" s="454">
        <f>C39-D39</f>
        <v>73994.372000000003</v>
      </c>
      <c r="F39" s="455">
        <f>E39*$D$18</f>
        <v>101096.99386504755</v>
      </c>
      <c r="G39" s="456">
        <f>E39*$D$17</f>
        <v>85738.635216095383</v>
      </c>
      <c r="J39" s="734" t="str">
        <f>A39</f>
        <v>Secondary</v>
      </c>
      <c r="K39" s="724"/>
      <c r="L39" s="396"/>
      <c r="M39" s="457">
        <v>-1108.8710724975001</v>
      </c>
      <c r="N39" s="457">
        <v>-5202.6917994003979</v>
      </c>
      <c r="O39" s="457">
        <v>-5932.6760805928825</v>
      </c>
      <c r="P39" s="457">
        <v>-6779.7471591730027</v>
      </c>
      <c r="Q39" s="457">
        <v>-7584.1335422165967</v>
      </c>
      <c r="R39" s="458">
        <v>-8361.0592076010835</v>
      </c>
      <c r="S39" s="459">
        <v>-19269.841317755028</v>
      </c>
      <c r="T39" s="459">
        <v>-21728.878932361455</v>
      </c>
      <c r="U39" s="459">
        <v>-23452.782468979924</v>
      </c>
      <c r="V39" s="459">
        <v>-26238.694870770007</v>
      </c>
      <c r="W39" s="459">
        <v>-25457.845565596992</v>
      </c>
      <c r="X39" s="460">
        <v>-17589.035848500986</v>
      </c>
    </row>
    <row r="40" spans="1:24" s="356" customFormat="1">
      <c r="A40" s="734" t="s">
        <v>130</v>
      </c>
      <c r="B40" s="725"/>
      <c r="C40" s="453">
        <v>216279.03900000002</v>
      </c>
      <c r="D40" s="453">
        <v>2798</v>
      </c>
      <c r="E40" s="454">
        <f>C40-D40</f>
        <v>213481.03900000002</v>
      </c>
      <c r="F40" s="455">
        <f t="shared" ref="F40:F54" si="13">E40*$D$18</f>
        <v>291674.76804975083</v>
      </c>
      <c r="G40" s="456">
        <f t="shared" ref="G40:G54" si="14">E40*$D$17</f>
        <v>247364.39317809243</v>
      </c>
      <c r="J40" s="734" t="str">
        <f t="shared" ref="J40:J54" si="15">A40</f>
        <v>Switchgear</v>
      </c>
      <c r="K40" s="724"/>
      <c r="L40" s="396"/>
      <c r="M40" s="457">
        <v>-3026.0913445326391</v>
      </c>
      <c r="N40" s="457">
        <v>-12690.306853134551</v>
      </c>
      <c r="O40" s="457">
        <v>-13134.822015066402</v>
      </c>
      <c r="P40" s="457">
        <v>-13621.900799356972</v>
      </c>
      <c r="Q40" s="457">
        <v>-14706.295703154601</v>
      </c>
      <c r="R40" s="458">
        <v>-15962.840373109384</v>
      </c>
      <c r="S40" s="459">
        <v>-18003.952591472716</v>
      </c>
      <c r="T40" s="459">
        <v>-19161.549802371861</v>
      </c>
      <c r="U40" s="459">
        <v>-20355.719666232573</v>
      </c>
      <c r="V40" s="459">
        <v>-21873.728351892525</v>
      </c>
      <c r="W40" s="459">
        <v>-23478.911282192439</v>
      </c>
      <c r="X40" s="460">
        <v>-24979.534261116798</v>
      </c>
    </row>
    <row r="41" spans="1:24" s="356" customFormat="1">
      <c r="A41" s="734" t="s">
        <v>131</v>
      </c>
      <c r="B41" s="725"/>
      <c r="C41" s="453">
        <v>158248.74100000001</v>
      </c>
      <c r="D41" s="453">
        <v>7722</v>
      </c>
      <c r="E41" s="454">
        <f t="shared" ref="E41:E54" si="16">C41-D41</f>
        <v>150526.74100000001</v>
      </c>
      <c r="F41" s="455">
        <f t="shared" si="13"/>
        <v>205661.60101206889</v>
      </c>
      <c r="G41" s="456">
        <f t="shared" si="14"/>
        <v>174418.09407973176</v>
      </c>
      <c r="J41" s="734" t="str">
        <f t="shared" si="15"/>
        <v>Transformers</v>
      </c>
      <c r="K41" s="724"/>
      <c r="L41" s="396"/>
      <c r="M41" s="457">
        <v>-2665.4642796108333</v>
      </c>
      <c r="N41" s="457">
        <v>-10955.001144884034</v>
      </c>
      <c r="O41" s="457">
        <v>-11523.155520659941</v>
      </c>
      <c r="P41" s="457">
        <v>-11917.060013633582</v>
      </c>
      <c r="Q41" s="457">
        <v>-12337.948892324735</v>
      </c>
      <c r="R41" s="458">
        <v>-12768.611448354239</v>
      </c>
      <c r="S41" s="459">
        <v>-12899.05082377134</v>
      </c>
      <c r="T41" s="459">
        <v>-13250.839524361936</v>
      </c>
      <c r="U41" s="459">
        <v>-13882.05276290304</v>
      </c>
      <c r="V41" s="459">
        <v>-14764.632068196343</v>
      </c>
      <c r="W41" s="459">
        <v>-15349.792678196236</v>
      </c>
      <c r="X41" s="460">
        <v>-16559.048932249574</v>
      </c>
    </row>
    <row r="42" spans="1:24" s="356" customFormat="1">
      <c r="A42" s="734" t="s">
        <v>132</v>
      </c>
      <c r="B42" s="725"/>
      <c r="C42" s="453">
        <v>79792.2</v>
      </c>
      <c r="D42" s="453">
        <v>46.999999999999901</v>
      </c>
      <c r="E42" s="454">
        <f t="shared" si="16"/>
        <v>79745.2</v>
      </c>
      <c r="F42" s="455">
        <f t="shared" si="13"/>
        <v>108954.23229170713</v>
      </c>
      <c r="G42" s="456">
        <f t="shared" si="14"/>
        <v>92402.225037257827</v>
      </c>
      <c r="J42" s="734" t="str">
        <f t="shared" si="15"/>
        <v>Reactive</v>
      </c>
      <c r="K42" s="724"/>
      <c r="L42" s="396"/>
      <c r="M42" s="457">
        <v>-836.09740999999985</v>
      </c>
      <c r="N42" s="457">
        <v>-3553.2949424411909</v>
      </c>
      <c r="O42" s="457">
        <v>-3673.1625471806492</v>
      </c>
      <c r="P42" s="457">
        <v>-3762.1603731064347</v>
      </c>
      <c r="Q42" s="457">
        <v>-3888.5687459073133</v>
      </c>
      <c r="R42" s="458">
        <v>-3984.6505090718324</v>
      </c>
      <c r="S42" s="459">
        <v>-4377.6100385257851</v>
      </c>
      <c r="T42" s="459">
        <v>-4677.277752662998</v>
      </c>
      <c r="U42" s="459">
        <v>-4808.6475351679428</v>
      </c>
      <c r="V42" s="459">
        <v>-5009.0432614015535</v>
      </c>
      <c r="W42" s="459">
        <v>-5417.8479341383354</v>
      </c>
      <c r="X42" s="460">
        <v>-5569.6136219795017</v>
      </c>
    </row>
    <row r="43" spans="1:24" s="356" customFormat="1">
      <c r="A43" s="734" t="s">
        <v>133</v>
      </c>
      <c r="B43" s="725"/>
      <c r="C43" s="453">
        <v>1000229.27</v>
      </c>
      <c r="D43" s="453">
        <v>4611</v>
      </c>
      <c r="E43" s="454">
        <f t="shared" si="16"/>
        <v>995618.27</v>
      </c>
      <c r="F43" s="455">
        <f t="shared" si="13"/>
        <v>1360292.8359756775</v>
      </c>
      <c r="G43" s="456">
        <f t="shared" si="14"/>
        <v>1153641.1399776454</v>
      </c>
      <c r="J43" s="734" t="str">
        <f t="shared" si="15"/>
        <v>Towers and Conductor</v>
      </c>
      <c r="K43" s="724"/>
      <c r="L43" s="396"/>
      <c r="M43" s="457">
        <v>-7622.6617915132574</v>
      </c>
      <c r="N43" s="457">
        <v>-31163.532898061556</v>
      </c>
      <c r="O43" s="457">
        <v>-31825.879364772307</v>
      </c>
      <c r="P43" s="457">
        <v>-32555.98492339149</v>
      </c>
      <c r="Q43" s="457">
        <v>-33242.294424558539</v>
      </c>
      <c r="R43" s="458">
        <v>-33952.340311029264</v>
      </c>
      <c r="S43" s="459">
        <v>-36896.931300435899</v>
      </c>
      <c r="T43" s="459">
        <v>-37963.553825226416</v>
      </c>
      <c r="U43" s="459">
        <v>-39167.99786949563</v>
      </c>
      <c r="V43" s="459">
        <v>-40372.970575424224</v>
      </c>
      <c r="W43" s="459">
        <v>-41651.068448396807</v>
      </c>
      <c r="X43" s="460">
        <v>-42997.876253157607</v>
      </c>
    </row>
    <row r="44" spans="1:24" s="356" customFormat="1">
      <c r="A44" s="734" t="s">
        <v>134</v>
      </c>
      <c r="B44" s="725"/>
      <c r="C44" s="453">
        <v>38874.605000000003</v>
      </c>
      <c r="D44" s="453">
        <v>4869</v>
      </c>
      <c r="E44" s="454">
        <f t="shared" si="16"/>
        <v>34005.605000000003</v>
      </c>
      <c r="F44" s="455">
        <f t="shared" si="13"/>
        <v>46461.161128068372</v>
      </c>
      <c r="G44" s="456">
        <f t="shared" si="14"/>
        <v>39402.917865126677</v>
      </c>
      <c r="J44" s="734" t="str">
        <f t="shared" si="15"/>
        <v>Establishment</v>
      </c>
      <c r="K44" s="724"/>
      <c r="L44" s="396"/>
      <c r="M44" s="457">
        <v>-552.3773561979167</v>
      </c>
      <c r="N44" s="457">
        <v>-2566.4048237536917</v>
      </c>
      <c r="O44" s="457">
        <v>-2987.8494055185006</v>
      </c>
      <c r="P44" s="457">
        <v>-3291.3288524338241</v>
      </c>
      <c r="Q44" s="457">
        <v>-3601.9547861579863</v>
      </c>
      <c r="R44" s="458">
        <v>-3993.6967338728714</v>
      </c>
      <c r="S44" s="459">
        <v>-3813.8209626457988</v>
      </c>
      <c r="T44" s="459">
        <v>-4296.4997972401134</v>
      </c>
      <c r="U44" s="459">
        <v>-4940.1518325577226</v>
      </c>
      <c r="V44" s="459">
        <v>-5536.2398575970074</v>
      </c>
      <c r="W44" s="459">
        <v>-6302.0059239947277</v>
      </c>
      <c r="X44" s="460">
        <v>-6854.6213126306311</v>
      </c>
    </row>
    <row r="45" spans="1:24" s="356" customFormat="1">
      <c r="A45" s="734" t="s">
        <v>135</v>
      </c>
      <c r="B45" s="725"/>
      <c r="C45" s="453">
        <v>46961.998999999996</v>
      </c>
      <c r="D45" s="453">
        <v>15888</v>
      </c>
      <c r="E45" s="454">
        <f t="shared" si="16"/>
        <v>31073.998999999996</v>
      </c>
      <c r="F45" s="455">
        <f t="shared" si="13"/>
        <v>42455.767936857323</v>
      </c>
      <c r="G45" s="456">
        <f t="shared" si="14"/>
        <v>36006.012254098358</v>
      </c>
      <c r="J45" s="734" t="str">
        <f t="shared" si="15"/>
        <v>Communications</v>
      </c>
      <c r="K45" s="724"/>
      <c r="L45" s="396"/>
      <c r="M45" s="457">
        <v>-1226.5326169420832</v>
      </c>
      <c r="N45" s="457">
        <v>-5569.7209355101577</v>
      </c>
      <c r="O45" s="457">
        <v>-6219.7631681532694</v>
      </c>
      <c r="P45" s="457">
        <v>-6521.3186448531724</v>
      </c>
      <c r="Q45" s="457">
        <v>-7022.7266920677248</v>
      </c>
      <c r="R45" s="458">
        <v>-7414.5882118985874</v>
      </c>
      <c r="S45" s="459">
        <v>-1662.515204706724</v>
      </c>
      <c r="T45" s="459">
        <v>-2749.9447740326218</v>
      </c>
      <c r="U45" s="459">
        <v>-2990.7156971100812</v>
      </c>
      <c r="V45" s="459">
        <v>-4303.7849718430698</v>
      </c>
      <c r="W45" s="459">
        <v>-5365.5962283028693</v>
      </c>
      <c r="X45" s="460">
        <v>-5105.1464153123061</v>
      </c>
    </row>
    <row r="46" spans="1:24" s="356" customFormat="1">
      <c r="A46" s="734" t="s">
        <v>136</v>
      </c>
      <c r="B46" s="725"/>
      <c r="C46" s="461">
        <v>2326.5179173713118</v>
      </c>
      <c r="D46" s="461">
        <v>-123.28951630259735</v>
      </c>
      <c r="E46" s="454">
        <f t="shared" si="16"/>
        <v>2449.8074336739091</v>
      </c>
      <c r="F46" s="455">
        <f t="shared" si="13"/>
        <v>3347.1216850476017</v>
      </c>
      <c r="G46" s="456">
        <f t="shared" si="14"/>
        <v>2838.6367804492761</v>
      </c>
      <c r="J46" s="734" t="str">
        <f t="shared" si="15"/>
        <v>Inventory</v>
      </c>
      <c r="K46" s="724"/>
      <c r="L46" s="396"/>
      <c r="M46" s="457">
        <v>0</v>
      </c>
      <c r="N46" s="457">
        <v>0</v>
      </c>
      <c r="O46" s="457">
        <v>0</v>
      </c>
      <c r="P46" s="457">
        <v>0</v>
      </c>
      <c r="Q46" s="457">
        <v>0</v>
      </c>
      <c r="R46" s="458">
        <v>0</v>
      </c>
      <c r="S46" s="459">
        <v>0</v>
      </c>
      <c r="T46" s="459">
        <v>0</v>
      </c>
      <c r="U46" s="459">
        <v>0</v>
      </c>
      <c r="V46" s="459">
        <v>0</v>
      </c>
      <c r="W46" s="459">
        <v>0</v>
      </c>
      <c r="X46" s="460">
        <v>0</v>
      </c>
    </row>
    <row r="47" spans="1:24" s="356" customFormat="1">
      <c r="A47" s="734" t="s">
        <v>137</v>
      </c>
      <c r="B47" s="725"/>
      <c r="C47" s="461">
        <v>18459.648158837026</v>
      </c>
      <c r="D47" s="461">
        <v>2735.5216317386817</v>
      </c>
      <c r="E47" s="454">
        <f t="shared" si="16"/>
        <v>15724.126527098344</v>
      </c>
      <c r="F47" s="455">
        <f t="shared" si="13"/>
        <v>21483.55179017254</v>
      </c>
      <c r="G47" s="456">
        <f t="shared" si="14"/>
        <v>18219.8336435454</v>
      </c>
      <c r="J47" s="734" t="str">
        <f t="shared" si="15"/>
        <v>IT</v>
      </c>
      <c r="K47" s="724"/>
      <c r="L47" s="396"/>
      <c r="M47" s="457">
        <v>-707.20047450783852</v>
      </c>
      <c r="N47" s="457">
        <v>-3610.0888395357424</v>
      </c>
      <c r="O47" s="457">
        <v>-3799.4706975134159</v>
      </c>
      <c r="P47" s="457">
        <v>-4276.2213734795541</v>
      </c>
      <c r="Q47" s="457">
        <v>-4054.6266362325446</v>
      </c>
      <c r="R47" s="458">
        <v>-4245.0120898732857</v>
      </c>
      <c r="S47" s="459">
        <v>-7638.6942555866935</v>
      </c>
      <c r="T47" s="459">
        <v>-9512.0093780191419</v>
      </c>
      <c r="U47" s="459">
        <v>-11320.629840305239</v>
      </c>
      <c r="V47" s="459">
        <v>-11460.973759468279</v>
      </c>
      <c r="W47" s="459">
        <v>-13336.327753857695</v>
      </c>
      <c r="X47" s="460">
        <v>-12493.786857090068</v>
      </c>
    </row>
    <row r="48" spans="1:24" s="356" customFormat="1">
      <c r="A48" s="734" t="s">
        <v>138</v>
      </c>
      <c r="B48" s="725"/>
      <c r="C48" s="461">
        <v>2508.2076955585385</v>
      </c>
      <c r="D48" s="461">
        <v>216.82800322583751</v>
      </c>
      <c r="E48" s="454">
        <f t="shared" si="16"/>
        <v>2291.3796923327009</v>
      </c>
      <c r="F48" s="455">
        <f t="shared" si="13"/>
        <v>3130.6651092093002</v>
      </c>
      <c r="G48" s="456">
        <f t="shared" si="14"/>
        <v>2655.0636524421384</v>
      </c>
      <c r="I48" s="344"/>
      <c r="J48" s="734" t="str">
        <f t="shared" si="15"/>
        <v>Vehicles</v>
      </c>
      <c r="K48" s="724"/>
      <c r="L48" s="396"/>
      <c r="M48" s="457">
        <v>-41.198863656911193</v>
      </c>
      <c r="N48" s="457">
        <v>-145.32137446903093</v>
      </c>
      <c r="O48" s="457">
        <v>-168.33758420565664</v>
      </c>
      <c r="P48" s="457">
        <v>-190.33532971895102</v>
      </c>
      <c r="Q48" s="457">
        <v>-228.22440112318128</v>
      </c>
      <c r="R48" s="458">
        <v>-244.25656532894553</v>
      </c>
      <c r="S48" s="459">
        <v>-1011.3070735559887</v>
      </c>
      <c r="T48" s="459">
        <v>-1129.3061428617034</v>
      </c>
      <c r="U48" s="459">
        <v>-1085.1366135776937</v>
      </c>
      <c r="V48" s="459">
        <v>-694.06978599535807</v>
      </c>
      <c r="W48" s="459">
        <v>-811.17651739172345</v>
      </c>
      <c r="X48" s="460">
        <v>-933.87567122280609</v>
      </c>
    </row>
    <row r="49" spans="1:80" s="356" customFormat="1">
      <c r="A49" s="734" t="s">
        <v>270</v>
      </c>
      <c r="B49" s="725"/>
      <c r="C49" s="461">
        <v>4487.887671219386</v>
      </c>
      <c r="D49" s="461">
        <v>270.9014991135823</v>
      </c>
      <c r="E49" s="454">
        <f t="shared" si="16"/>
        <v>4216.9861721058041</v>
      </c>
      <c r="F49" s="455">
        <f t="shared" si="13"/>
        <v>5761.5817750351453</v>
      </c>
      <c r="G49" s="456">
        <f t="shared" si="14"/>
        <v>4886.2991785577688</v>
      </c>
      <c r="J49" s="734" t="str">
        <f t="shared" si="15"/>
        <v>Other</v>
      </c>
      <c r="K49" s="724"/>
      <c r="L49" s="396"/>
      <c r="M49" s="457">
        <v>-151.64229562565322</v>
      </c>
      <c r="N49" s="457">
        <v>-672.81231064276301</v>
      </c>
      <c r="O49" s="457">
        <v>-912.34680106629071</v>
      </c>
      <c r="P49" s="457">
        <v>-1210.1508060959072</v>
      </c>
      <c r="Q49" s="457">
        <v>-1497.877562851495</v>
      </c>
      <c r="R49" s="458">
        <v>-1590.9096562427421</v>
      </c>
      <c r="S49" s="459">
        <v>-1869.9197995236384</v>
      </c>
      <c r="T49" s="459">
        <v>-2013.1147300126477</v>
      </c>
      <c r="U49" s="459">
        <v>-1967.8273193548266</v>
      </c>
      <c r="V49" s="459">
        <v>-1618.4827581907387</v>
      </c>
      <c r="W49" s="459">
        <v>-1711.9589941756587</v>
      </c>
      <c r="X49" s="460">
        <v>-1731.7394477885396</v>
      </c>
    </row>
    <row r="50" spans="1:80" s="356" customFormat="1">
      <c r="A50" s="734" t="s">
        <v>271</v>
      </c>
      <c r="B50" s="725"/>
      <c r="C50" s="461">
        <v>5085.3295570137407</v>
      </c>
      <c r="D50" s="461">
        <v>329.45686222449638</v>
      </c>
      <c r="E50" s="454">
        <f t="shared" si="16"/>
        <v>4755.8726947892446</v>
      </c>
      <c r="F50" s="455">
        <f t="shared" si="13"/>
        <v>6497.851385887232</v>
      </c>
      <c r="G50" s="456">
        <f t="shared" si="14"/>
        <v>5510.7168706388047</v>
      </c>
      <c r="J50" s="734" t="str">
        <f t="shared" si="15"/>
        <v>Premises</v>
      </c>
      <c r="K50" s="724"/>
      <c r="L50" s="396"/>
      <c r="M50" s="457">
        <v>-171.0205876205344</v>
      </c>
      <c r="N50" s="457">
        <v>-761.73463391442863</v>
      </c>
      <c r="O50" s="457">
        <v>-817.0795063880264</v>
      </c>
      <c r="P50" s="457">
        <v>-888.98468344917978</v>
      </c>
      <c r="Q50" s="457">
        <v>-1543.4031864857595</v>
      </c>
      <c r="R50" s="458">
        <v>-1837.4138190471033</v>
      </c>
      <c r="S50" s="459">
        <v>-1360.6252363407457</v>
      </c>
      <c r="T50" s="459">
        <v>-1409.9376249991337</v>
      </c>
      <c r="U50" s="459">
        <v>-1342.931080685318</v>
      </c>
      <c r="V50" s="459">
        <v>-1029.4967508511938</v>
      </c>
      <c r="W50" s="459">
        <v>-1071.3710552882314</v>
      </c>
      <c r="X50" s="460">
        <v>-1023.9356958713969</v>
      </c>
    </row>
    <row r="51" spans="1:80" s="356" customFormat="1">
      <c r="A51" s="734" t="s">
        <v>32</v>
      </c>
      <c r="B51" s="725"/>
      <c r="C51" s="453">
        <v>85847.96</v>
      </c>
      <c r="D51" s="453">
        <v>0</v>
      </c>
      <c r="E51" s="454">
        <f t="shared" si="16"/>
        <v>85847.96</v>
      </c>
      <c r="F51" s="455">
        <f t="shared" si="13"/>
        <v>117292.30819672134</v>
      </c>
      <c r="G51" s="456">
        <f t="shared" si="14"/>
        <v>99473.604918032797</v>
      </c>
      <c r="J51" s="734" t="str">
        <f t="shared" si="15"/>
        <v>Land</v>
      </c>
      <c r="K51" s="724"/>
      <c r="L51" s="396"/>
      <c r="M51" s="457"/>
      <c r="N51" s="457"/>
      <c r="O51" s="457"/>
      <c r="P51" s="457"/>
      <c r="Q51" s="457"/>
      <c r="R51" s="458"/>
      <c r="S51" s="462"/>
      <c r="T51" s="462"/>
      <c r="U51" s="459"/>
      <c r="V51" s="459"/>
      <c r="W51" s="459"/>
      <c r="X51" s="460"/>
    </row>
    <row r="52" spans="1:80" s="356" customFormat="1">
      <c r="A52" s="734" t="s">
        <v>141</v>
      </c>
      <c r="B52" s="725"/>
      <c r="C52" s="453">
        <v>94527.698999999993</v>
      </c>
      <c r="D52" s="453">
        <v>0</v>
      </c>
      <c r="E52" s="454">
        <f t="shared" si="16"/>
        <v>94527.698999999993</v>
      </c>
      <c r="F52" s="455">
        <f t="shared" si="13"/>
        <v>129151.25769132902</v>
      </c>
      <c r="G52" s="456">
        <f t="shared" si="14"/>
        <v>109530.9776043219</v>
      </c>
      <c r="J52" s="734" t="str">
        <f t="shared" si="15"/>
        <v>Easements</v>
      </c>
      <c r="K52" s="724"/>
      <c r="L52" s="396"/>
      <c r="M52" s="457"/>
      <c r="N52" s="457"/>
      <c r="O52" s="457"/>
      <c r="P52" s="457"/>
      <c r="Q52" s="457"/>
      <c r="R52" s="458"/>
      <c r="S52" s="462"/>
      <c r="T52" s="462"/>
      <c r="U52" s="459"/>
      <c r="V52" s="459"/>
      <c r="W52" s="459"/>
      <c r="X52" s="460"/>
    </row>
    <row r="53" spans="1:80" s="356" customFormat="1">
      <c r="A53" s="732">
        <v>0</v>
      </c>
      <c r="B53" s="733"/>
      <c r="C53" s="463">
        <v>0</v>
      </c>
      <c r="D53" s="463">
        <v>0</v>
      </c>
      <c r="E53" s="454">
        <f t="shared" si="16"/>
        <v>0</v>
      </c>
      <c r="F53" s="455">
        <f t="shared" si="13"/>
        <v>0</v>
      </c>
      <c r="G53" s="456">
        <f t="shared" si="14"/>
        <v>0</v>
      </c>
      <c r="J53" s="734">
        <f t="shared" si="15"/>
        <v>0</v>
      </c>
      <c r="K53" s="724"/>
      <c r="L53" s="396"/>
      <c r="M53" s="463"/>
      <c r="N53" s="463"/>
      <c r="O53" s="463"/>
      <c r="P53" s="463"/>
      <c r="Q53" s="463"/>
      <c r="R53" s="464"/>
      <c r="S53" s="462"/>
      <c r="T53" s="462"/>
      <c r="U53" s="462"/>
      <c r="V53" s="462"/>
      <c r="W53" s="462"/>
      <c r="X53" s="465"/>
    </row>
    <row r="54" spans="1:80" s="356" customFormat="1">
      <c r="A54" s="732">
        <v>0</v>
      </c>
      <c r="B54" s="733"/>
      <c r="C54" s="463">
        <v>0</v>
      </c>
      <c r="D54" s="463">
        <v>0</v>
      </c>
      <c r="E54" s="454">
        <f t="shared" si="16"/>
        <v>0</v>
      </c>
      <c r="F54" s="455">
        <f t="shared" si="13"/>
        <v>0</v>
      </c>
      <c r="G54" s="456">
        <f t="shared" si="14"/>
        <v>0</v>
      </c>
      <c r="J54" s="734">
        <f t="shared" si="15"/>
        <v>0</v>
      </c>
      <c r="K54" s="724"/>
      <c r="L54" s="466"/>
      <c r="M54" s="463"/>
      <c r="N54" s="463"/>
      <c r="O54" s="463"/>
      <c r="P54" s="463"/>
      <c r="Q54" s="463"/>
      <c r="R54" s="464"/>
      <c r="S54" s="462"/>
      <c r="T54" s="462"/>
      <c r="U54" s="462"/>
      <c r="V54" s="462"/>
      <c r="W54" s="462"/>
      <c r="X54" s="465"/>
    </row>
    <row r="55" spans="1:80" s="356" customFormat="1">
      <c r="A55" s="467" t="s">
        <v>27</v>
      </c>
      <c r="B55" s="468"/>
      <c r="C55" s="469">
        <f>SUM(C39:C54)</f>
        <v>1835602.476</v>
      </c>
      <c r="D55" s="469">
        <f t="shared" ref="D55:F55" si="17">SUM(D39:D54)</f>
        <v>47343.418480000008</v>
      </c>
      <c r="E55" s="469">
        <f t="shared" si="17"/>
        <v>1788259.0575199998</v>
      </c>
      <c r="F55" s="469">
        <f t="shared" si="17"/>
        <v>2443261.6978925797</v>
      </c>
      <c r="G55" s="470">
        <f>SUM(G39:G54)</f>
        <v>2072088.5502560358</v>
      </c>
      <c r="J55" s="467" t="s">
        <v>27</v>
      </c>
      <c r="K55" s="468"/>
      <c r="L55" s="471"/>
      <c r="M55" s="472">
        <f t="shared" ref="M55:X55" si="18">SUM(M39:M54)</f>
        <v>-18109.158092705165</v>
      </c>
      <c r="N55" s="472">
        <f t="shared" si="18"/>
        <v>-76890.910555747541</v>
      </c>
      <c r="O55" s="472">
        <f t="shared" si="18"/>
        <v>-80994.542691117342</v>
      </c>
      <c r="P55" s="472">
        <f t="shared" si="18"/>
        <v>-85015.19295869206</v>
      </c>
      <c r="Q55" s="472">
        <f t="shared" si="18"/>
        <v>-89708.054573080473</v>
      </c>
      <c r="R55" s="473">
        <f t="shared" si="18"/>
        <v>-94355.378925429337</v>
      </c>
      <c r="S55" s="474">
        <f t="shared" si="18"/>
        <v>-108804.26860432036</v>
      </c>
      <c r="T55" s="474">
        <f t="shared" si="18"/>
        <v>-117892.91228415005</v>
      </c>
      <c r="U55" s="474">
        <f t="shared" si="18"/>
        <v>-125314.59268636997</v>
      </c>
      <c r="V55" s="474">
        <f t="shared" si="18"/>
        <v>-132902.11701163033</v>
      </c>
      <c r="W55" s="474">
        <f t="shared" si="18"/>
        <v>-139953.90238153172</v>
      </c>
      <c r="X55" s="475">
        <f t="shared" si="18"/>
        <v>-135838.2143169202</v>
      </c>
    </row>
    <row r="57" spans="1:80">
      <c r="Z57" s="476"/>
      <c r="AA57" s="476"/>
      <c r="AB57" s="476"/>
      <c r="AC57" s="476"/>
      <c r="AD57" s="476"/>
      <c r="AE57" s="361"/>
    </row>
    <row r="58" spans="1:80" s="356" customFormat="1">
      <c r="A58" s="415" t="s">
        <v>272</v>
      </c>
      <c r="E58" s="477"/>
      <c r="F58" s="386">
        <f t="shared" ref="F58:BQ58" si="19">E58+1</f>
        <v>1</v>
      </c>
      <c r="G58" s="386">
        <f t="shared" si="19"/>
        <v>2</v>
      </c>
      <c r="H58" s="386">
        <f t="shared" si="19"/>
        <v>3</v>
      </c>
      <c r="I58" s="386">
        <f t="shared" si="19"/>
        <v>4</v>
      </c>
      <c r="J58" s="386">
        <f t="shared" si="19"/>
        <v>5</v>
      </c>
      <c r="K58" s="386">
        <f t="shared" si="19"/>
        <v>6</v>
      </c>
      <c r="L58" s="386">
        <f t="shared" si="19"/>
        <v>7</v>
      </c>
      <c r="M58" s="386">
        <f t="shared" si="19"/>
        <v>8</v>
      </c>
      <c r="N58" s="386">
        <f t="shared" si="19"/>
        <v>9</v>
      </c>
      <c r="O58" s="386">
        <f t="shared" si="19"/>
        <v>10</v>
      </c>
      <c r="P58" s="386">
        <f t="shared" si="19"/>
        <v>11</v>
      </c>
      <c r="Q58" s="386">
        <f t="shared" si="19"/>
        <v>12</v>
      </c>
      <c r="R58" s="386">
        <f t="shared" si="19"/>
        <v>13</v>
      </c>
      <c r="S58" s="386">
        <f t="shared" si="19"/>
        <v>14</v>
      </c>
      <c r="T58" s="386">
        <f t="shared" si="19"/>
        <v>15</v>
      </c>
      <c r="U58" s="386">
        <f t="shared" si="19"/>
        <v>16</v>
      </c>
      <c r="V58" s="386">
        <f t="shared" si="19"/>
        <v>17</v>
      </c>
      <c r="W58" s="386">
        <f t="shared" si="19"/>
        <v>18</v>
      </c>
      <c r="X58" s="386">
        <f t="shared" si="19"/>
        <v>19</v>
      </c>
      <c r="Y58" s="386">
        <f t="shared" si="19"/>
        <v>20</v>
      </c>
      <c r="Z58" s="386">
        <f t="shared" si="19"/>
        <v>21</v>
      </c>
      <c r="AA58" s="386">
        <f t="shared" si="19"/>
        <v>22</v>
      </c>
      <c r="AB58" s="386">
        <f t="shared" si="19"/>
        <v>23</v>
      </c>
      <c r="AC58" s="386">
        <f t="shared" si="19"/>
        <v>24</v>
      </c>
      <c r="AD58" s="386">
        <f t="shared" si="19"/>
        <v>25</v>
      </c>
      <c r="AE58" s="386">
        <f t="shared" si="19"/>
        <v>26</v>
      </c>
      <c r="AF58" s="386">
        <f t="shared" si="19"/>
        <v>27</v>
      </c>
      <c r="AG58" s="386">
        <f t="shared" si="19"/>
        <v>28</v>
      </c>
      <c r="AH58" s="386">
        <f t="shared" si="19"/>
        <v>29</v>
      </c>
      <c r="AI58" s="386">
        <f t="shared" si="19"/>
        <v>30</v>
      </c>
      <c r="AJ58" s="386">
        <f t="shared" si="19"/>
        <v>31</v>
      </c>
      <c r="AK58" s="386">
        <f t="shared" si="19"/>
        <v>32</v>
      </c>
      <c r="AL58" s="386">
        <f t="shared" si="19"/>
        <v>33</v>
      </c>
      <c r="AM58" s="386">
        <f t="shared" si="19"/>
        <v>34</v>
      </c>
      <c r="AN58" s="386">
        <f t="shared" si="19"/>
        <v>35</v>
      </c>
      <c r="AO58" s="386">
        <f t="shared" si="19"/>
        <v>36</v>
      </c>
      <c r="AP58" s="386">
        <f t="shared" si="19"/>
        <v>37</v>
      </c>
      <c r="AQ58" s="386">
        <f t="shared" si="19"/>
        <v>38</v>
      </c>
      <c r="AR58" s="386">
        <f t="shared" si="19"/>
        <v>39</v>
      </c>
      <c r="AS58" s="386">
        <f t="shared" si="19"/>
        <v>40</v>
      </c>
      <c r="AT58" s="386">
        <f t="shared" si="19"/>
        <v>41</v>
      </c>
      <c r="AU58" s="386">
        <f t="shared" si="19"/>
        <v>42</v>
      </c>
      <c r="AV58" s="386">
        <f t="shared" si="19"/>
        <v>43</v>
      </c>
      <c r="AW58" s="386">
        <f t="shared" si="19"/>
        <v>44</v>
      </c>
      <c r="AX58" s="386">
        <f t="shared" si="19"/>
        <v>45</v>
      </c>
      <c r="AY58" s="386">
        <f t="shared" si="19"/>
        <v>46</v>
      </c>
      <c r="AZ58" s="386">
        <f t="shared" si="19"/>
        <v>47</v>
      </c>
      <c r="BA58" s="386">
        <f t="shared" si="19"/>
        <v>48</v>
      </c>
      <c r="BB58" s="386">
        <f t="shared" si="19"/>
        <v>49</v>
      </c>
      <c r="BC58" s="386">
        <f t="shared" si="19"/>
        <v>50</v>
      </c>
      <c r="BD58" s="386">
        <f t="shared" si="19"/>
        <v>51</v>
      </c>
      <c r="BE58" s="386">
        <f t="shared" si="19"/>
        <v>52</v>
      </c>
      <c r="BF58" s="386">
        <f t="shared" si="19"/>
        <v>53</v>
      </c>
      <c r="BG58" s="386">
        <f t="shared" si="19"/>
        <v>54</v>
      </c>
      <c r="BH58" s="386">
        <f t="shared" si="19"/>
        <v>55</v>
      </c>
      <c r="BI58" s="386">
        <f t="shared" si="19"/>
        <v>56</v>
      </c>
      <c r="BJ58" s="386">
        <f t="shared" si="19"/>
        <v>57</v>
      </c>
      <c r="BK58" s="386">
        <f t="shared" si="19"/>
        <v>58</v>
      </c>
      <c r="BL58" s="386">
        <f t="shared" si="19"/>
        <v>59</v>
      </c>
      <c r="BM58" s="386">
        <f t="shared" si="19"/>
        <v>60</v>
      </c>
      <c r="BN58" s="386">
        <f t="shared" si="19"/>
        <v>61</v>
      </c>
      <c r="BO58" s="386">
        <f t="shared" si="19"/>
        <v>62</v>
      </c>
      <c r="BP58" s="386">
        <f t="shared" si="19"/>
        <v>63</v>
      </c>
      <c r="BQ58" s="386">
        <f t="shared" si="19"/>
        <v>64</v>
      </c>
      <c r="BR58" s="386">
        <f t="shared" ref="BR58:BZ58" si="20">BQ58+1</f>
        <v>65</v>
      </c>
      <c r="BS58" s="386">
        <f t="shared" si="20"/>
        <v>66</v>
      </c>
      <c r="BT58" s="386">
        <f t="shared" si="20"/>
        <v>67</v>
      </c>
      <c r="BU58" s="386">
        <f t="shared" si="20"/>
        <v>68</v>
      </c>
      <c r="BV58" s="386">
        <f t="shared" si="20"/>
        <v>69</v>
      </c>
      <c r="BW58" s="386">
        <f t="shared" si="20"/>
        <v>70</v>
      </c>
      <c r="BX58" s="386">
        <f t="shared" si="20"/>
        <v>71</v>
      </c>
      <c r="BY58" s="386">
        <f t="shared" si="20"/>
        <v>72</v>
      </c>
      <c r="BZ58" s="386">
        <f t="shared" si="20"/>
        <v>73</v>
      </c>
    </row>
    <row r="59" spans="1:80" s="478" customFormat="1" ht="11.25">
      <c r="B59" s="478" t="s">
        <v>272</v>
      </c>
      <c r="C59" s="479"/>
      <c r="E59" s="479"/>
      <c r="F59" s="478" t="s">
        <v>273</v>
      </c>
      <c r="H59" s="479"/>
      <c r="J59" s="480"/>
      <c r="K59" s="479"/>
      <c r="L59" s="481" t="s">
        <v>274</v>
      </c>
      <c r="M59" s="482"/>
      <c r="N59" s="482"/>
      <c r="O59" s="482"/>
      <c r="P59" s="482"/>
      <c r="Q59" s="483"/>
      <c r="R59" s="484" t="s">
        <v>275</v>
      </c>
      <c r="S59" s="480"/>
      <c r="T59" s="480"/>
      <c r="U59" s="480"/>
      <c r="V59" s="480"/>
      <c r="W59" s="479"/>
    </row>
    <row r="60" spans="1:80" s="134" customFormat="1" ht="33.75">
      <c r="A60" s="485"/>
      <c r="B60" s="486"/>
      <c r="C60" s="487" t="s">
        <v>276</v>
      </c>
      <c r="D60" s="488" t="s">
        <v>277</v>
      </c>
      <c r="E60" s="489" t="s">
        <v>278</v>
      </c>
      <c r="F60" s="490" t="str">
        <f>F2</f>
        <v>2002-03</v>
      </c>
      <c r="G60" s="491" t="str">
        <f t="shared" ref="G60:BR60" si="21">G2</f>
        <v>2003-04</v>
      </c>
      <c r="H60" s="491" t="str">
        <f t="shared" si="21"/>
        <v>2004-05</v>
      </c>
      <c r="I60" s="491" t="str">
        <f t="shared" si="21"/>
        <v>2005-06</v>
      </c>
      <c r="J60" s="491" t="str">
        <f t="shared" si="21"/>
        <v>2006-07</v>
      </c>
      <c r="K60" s="491" t="str">
        <f t="shared" si="21"/>
        <v>2007-08</v>
      </c>
      <c r="L60" s="490" t="str">
        <f t="shared" si="21"/>
        <v>2008-09</v>
      </c>
      <c r="M60" s="491" t="str">
        <f t="shared" si="21"/>
        <v>2009-10</v>
      </c>
      <c r="N60" s="491" t="str">
        <f t="shared" si="21"/>
        <v>2010-11</v>
      </c>
      <c r="O60" s="491" t="str">
        <f t="shared" si="21"/>
        <v>2011-12</v>
      </c>
      <c r="P60" s="491" t="str">
        <f t="shared" si="21"/>
        <v>2012-13</v>
      </c>
      <c r="Q60" s="492" t="str">
        <f t="shared" si="21"/>
        <v>2013-14</v>
      </c>
      <c r="R60" s="490" t="str">
        <f t="shared" si="21"/>
        <v>2014-15</v>
      </c>
      <c r="S60" s="493" t="str">
        <f t="shared" si="21"/>
        <v>2015-16</v>
      </c>
      <c r="T60" s="493" t="str">
        <f t="shared" si="21"/>
        <v>2016-17</v>
      </c>
      <c r="U60" s="493" t="str">
        <f t="shared" si="21"/>
        <v>2017-18</v>
      </c>
      <c r="V60" s="493" t="str">
        <f t="shared" si="21"/>
        <v>2018-19</v>
      </c>
      <c r="W60" s="494" t="str">
        <f t="shared" si="21"/>
        <v>2019-20</v>
      </c>
      <c r="X60" s="493" t="str">
        <f t="shared" si="21"/>
        <v>2020-21</v>
      </c>
      <c r="Y60" s="493" t="str">
        <f t="shared" si="21"/>
        <v>2021-22</v>
      </c>
      <c r="Z60" s="493" t="str">
        <f t="shared" si="21"/>
        <v>2022-23</v>
      </c>
      <c r="AA60" s="493" t="str">
        <f t="shared" si="21"/>
        <v>2023-24</v>
      </c>
      <c r="AB60" s="493" t="str">
        <f t="shared" si="21"/>
        <v>2024-25</v>
      </c>
      <c r="AC60" s="493" t="str">
        <f t="shared" si="21"/>
        <v>2025-26</v>
      </c>
      <c r="AD60" s="493" t="str">
        <f t="shared" si="21"/>
        <v>2026-27</v>
      </c>
      <c r="AE60" s="493" t="str">
        <f t="shared" si="21"/>
        <v>2027-28</v>
      </c>
      <c r="AF60" s="493" t="str">
        <f t="shared" si="21"/>
        <v>2028-29</v>
      </c>
      <c r="AG60" s="493" t="str">
        <f t="shared" si="21"/>
        <v>2029-30</v>
      </c>
      <c r="AH60" s="493" t="str">
        <f t="shared" si="21"/>
        <v>2030-31</v>
      </c>
      <c r="AI60" s="493" t="str">
        <f t="shared" si="21"/>
        <v>2031-32</v>
      </c>
      <c r="AJ60" s="493" t="str">
        <f t="shared" si="21"/>
        <v>2032-33</v>
      </c>
      <c r="AK60" s="493" t="str">
        <f t="shared" si="21"/>
        <v>2033-34</v>
      </c>
      <c r="AL60" s="493" t="str">
        <f t="shared" si="21"/>
        <v>2034-35</v>
      </c>
      <c r="AM60" s="493" t="str">
        <f t="shared" si="21"/>
        <v>2035-36</v>
      </c>
      <c r="AN60" s="493" t="str">
        <f t="shared" si="21"/>
        <v>2036-37</v>
      </c>
      <c r="AO60" s="493" t="str">
        <f t="shared" si="21"/>
        <v>2037-38</v>
      </c>
      <c r="AP60" s="493" t="str">
        <f t="shared" si="21"/>
        <v>2038-39</v>
      </c>
      <c r="AQ60" s="493" t="str">
        <f t="shared" si="21"/>
        <v>2039-40</v>
      </c>
      <c r="AR60" s="493" t="str">
        <f t="shared" si="21"/>
        <v>2040-41</v>
      </c>
      <c r="AS60" s="493" t="str">
        <f t="shared" si="21"/>
        <v>2041-42</v>
      </c>
      <c r="AT60" s="493" t="str">
        <f t="shared" si="21"/>
        <v>2042-43</v>
      </c>
      <c r="AU60" s="493" t="str">
        <f t="shared" si="21"/>
        <v>2043-44</v>
      </c>
      <c r="AV60" s="493" t="str">
        <f t="shared" si="21"/>
        <v>2044-45</v>
      </c>
      <c r="AW60" s="493" t="str">
        <f t="shared" si="21"/>
        <v>2045-46</v>
      </c>
      <c r="AX60" s="493" t="str">
        <f t="shared" si="21"/>
        <v>2046-47</v>
      </c>
      <c r="AY60" s="493" t="str">
        <f t="shared" si="21"/>
        <v>2047-48</v>
      </c>
      <c r="AZ60" s="493" t="str">
        <f t="shared" si="21"/>
        <v>2048-49</v>
      </c>
      <c r="BA60" s="493" t="str">
        <f t="shared" si="21"/>
        <v>2049-50</v>
      </c>
      <c r="BB60" s="493" t="str">
        <f t="shared" si="21"/>
        <v>2080-51</v>
      </c>
      <c r="BC60" s="493" t="str">
        <f t="shared" si="21"/>
        <v>2051-52</v>
      </c>
      <c r="BD60" s="493" t="str">
        <f t="shared" si="21"/>
        <v>2052-53</v>
      </c>
      <c r="BE60" s="493" t="str">
        <f t="shared" si="21"/>
        <v>2053-54</v>
      </c>
      <c r="BF60" s="493" t="str">
        <f t="shared" si="21"/>
        <v>2054-55</v>
      </c>
      <c r="BG60" s="493" t="str">
        <f t="shared" si="21"/>
        <v>2055-56</v>
      </c>
      <c r="BH60" s="493" t="str">
        <f t="shared" si="21"/>
        <v>2056-57</v>
      </c>
      <c r="BI60" s="493" t="str">
        <f t="shared" si="21"/>
        <v>2057-58</v>
      </c>
      <c r="BJ60" s="493" t="str">
        <f t="shared" si="21"/>
        <v>2058-59</v>
      </c>
      <c r="BK60" s="493" t="str">
        <f t="shared" si="21"/>
        <v>2059-60</v>
      </c>
      <c r="BL60" s="493" t="str">
        <f t="shared" si="21"/>
        <v>2060-61</v>
      </c>
      <c r="BM60" s="493" t="str">
        <f t="shared" si="21"/>
        <v>2061-62</v>
      </c>
      <c r="BN60" s="493" t="str">
        <f t="shared" si="21"/>
        <v>2062-63</v>
      </c>
      <c r="BO60" s="493" t="str">
        <f t="shared" si="21"/>
        <v>2063-64</v>
      </c>
      <c r="BP60" s="493" t="str">
        <f t="shared" si="21"/>
        <v>2064-65</v>
      </c>
      <c r="BQ60" s="493" t="str">
        <f t="shared" si="21"/>
        <v>2065-66</v>
      </c>
      <c r="BR60" s="493" t="str">
        <f t="shared" si="21"/>
        <v>2066-67</v>
      </c>
      <c r="BS60" s="493" t="str">
        <f t="shared" ref="BS60:BZ60" si="22">BS2</f>
        <v>2067-68</v>
      </c>
      <c r="BT60" s="493" t="str">
        <f t="shared" si="22"/>
        <v>2068-69</v>
      </c>
      <c r="BU60" s="493" t="str">
        <f t="shared" si="22"/>
        <v>2069-70</v>
      </c>
      <c r="BV60" s="493" t="str">
        <f t="shared" si="22"/>
        <v>2070-71</v>
      </c>
      <c r="BW60" s="493" t="str">
        <f t="shared" si="22"/>
        <v>2071-72</v>
      </c>
      <c r="BX60" s="493" t="str">
        <f t="shared" si="22"/>
        <v>2072-73</v>
      </c>
      <c r="BY60" s="493" t="str">
        <f t="shared" si="22"/>
        <v>2073-74</v>
      </c>
      <c r="BZ60" s="493" t="str">
        <f t="shared" si="22"/>
        <v>2074-75</v>
      </c>
      <c r="CA60" s="493"/>
      <c r="CB60" s="493"/>
    </row>
    <row r="61" spans="1:80" s="356" customFormat="1">
      <c r="A61" s="724" t="str">
        <f>A39</f>
        <v>Secondary</v>
      </c>
      <c r="B61" s="725"/>
      <c r="C61" s="495">
        <f>F39-SUM(F61:K61)</f>
        <v>63216.885317412023</v>
      </c>
      <c r="D61" s="496">
        <v>10</v>
      </c>
      <c r="E61" s="497">
        <f>IF(OR(D61="n/a",C61&lt;0),"n/a",D61-5.25)</f>
        <v>4.75</v>
      </c>
      <c r="F61" s="498">
        <f t="shared" ref="F61:K76" si="23">-(M39*E$16/E$22*E$18)-SUMIF($B$198:$B$654,$A61,F$198:F$654)</f>
        <v>1501.6006889271346</v>
      </c>
      <c r="G61" s="454">
        <f t="shared" si="23"/>
        <v>6805.8333913724682</v>
      </c>
      <c r="H61" s="454">
        <f t="shared" si="23"/>
        <v>7087.1840650386657</v>
      </c>
      <c r="I61" s="454">
        <f t="shared" si="23"/>
        <v>7539.2008744187706</v>
      </c>
      <c r="J61" s="454">
        <f t="shared" si="23"/>
        <v>7565.9695780080947</v>
      </c>
      <c r="K61" s="499">
        <f t="shared" si="23"/>
        <v>7380.3199498703925</v>
      </c>
      <c r="L61" s="498">
        <f>IF($E61="n/a","n/a",$C61/$E61)</f>
        <v>13308.817961560426</v>
      </c>
      <c r="M61" s="454">
        <f>IF($E61="n/a","n/a",IF(M$3&gt;$D61,$C61-SUM(L61:$L61),$C61/$E61))</f>
        <v>13308.817961560426</v>
      </c>
      <c r="N61" s="454">
        <f>IF($E61="n/a","n/a",IF(N$3&gt;$D61,$C61-SUM($L61:M61),$C61/$E61))</f>
        <v>13308.817961560426</v>
      </c>
      <c r="O61" s="454">
        <f>IF($E61="n/a","n/a",IF(O$3&gt;$D61,$C61-SUM($L61:N61),$C61/$E61))</f>
        <v>13308.817961560426</v>
      </c>
      <c r="P61" s="454">
        <f>IF($E61="n/a","n/a",IF(P$3&gt;$D61,$C61-SUM($L61:O61),$C61/$E61))</f>
        <v>9981.6134711703198</v>
      </c>
      <c r="Q61" s="499">
        <f>IF($E61="n/a","n/a",IF(Q$3&gt;$D61,$C61-SUM($L61:P61),$C61/$E61))</f>
        <v>0</v>
      </c>
      <c r="R61" s="498">
        <f>IF($E61="n/a","n/a",IF(R$3&gt;$D61,$C61-SUM($L61:Q61),$C61/$E61))</f>
        <v>0</v>
      </c>
      <c r="S61" s="454">
        <f>IF($E61="n/a","n/a",IF(S$3&gt;$D61,$C61-SUM($L61:R61),$C61/$E61))</f>
        <v>0</v>
      </c>
      <c r="T61" s="454">
        <f>IF($E61="n/a","n/a",IF(T$3&gt;$D61,$C61-SUM($L61:S61),$C61/$E61))</f>
        <v>0</v>
      </c>
      <c r="U61" s="454">
        <f>IF($E61="n/a","n/a",IF(U$3&gt;$D61,$C61-SUM($L61:T61),$C61/$E61))</f>
        <v>0</v>
      </c>
      <c r="V61" s="454">
        <f>IF($E61="n/a","n/a",IF(V$3&gt;$D61,$C61-SUM($L61:U61),$C61/$E61))</f>
        <v>0</v>
      </c>
      <c r="W61" s="499">
        <f>IF($E61="n/a","n/a",IF(W$3&gt;$D61,$C61-SUM($L61:V61),$C61/$E61))</f>
        <v>0</v>
      </c>
      <c r="X61" s="454">
        <f>IF($E61="n/a","n/a",IF(X$3&gt;$D61,$C61-SUM($L61:W61),$C61/$E61))</f>
        <v>0</v>
      </c>
      <c r="Y61" s="454">
        <f>IF($E61="n/a","n/a",IF(Y$3&gt;$D61,$C61-SUM($L61:X61),$C61/$E61))</f>
        <v>0</v>
      </c>
      <c r="Z61" s="454">
        <f>IF($E61="n/a","n/a",IF(Z$3&gt;$D61,$C61-SUM($L61:Y61),$C61/$E61))</f>
        <v>0</v>
      </c>
      <c r="AA61" s="454">
        <f>IF($E61="n/a","n/a",IF(AA$3&gt;$D61,$C61-SUM($L61:Z61),$C61/$E61))</f>
        <v>0</v>
      </c>
      <c r="AB61" s="454">
        <f>IF($E61="n/a","n/a",IF(AB$3&gt;$D61,$C61-SUM($L61:AA61),$C61/$E61))</f>
        <v>0</v>
      </c>
      <c r="AC61" s="454">
        <f>IF($E61="n/a","n/a",IF(AC$3&gt;$D61,$C61-SUM($L61:AB61),$C61/$E61))</f>
        <v>0</v>
      </c>
      <c r="AD61" s="454">
        <f>IF($E61="n/a","n/a",IF(AD$3&gt;$D61,$C61-SUM($L61:AC61),$C61/$E61))</f>
        <v>0</v>
      </c>
      <c r="AE61" s="454">
        <f>IF($E61="n/a","n/a",IF(AE$3&gt;$D61,$C61-SUM($L61:AD61),$C61/$E61))</f>
        <v>0</v>
      </c>
      <c r="AF61" s="454">
        <f>IF($E61="n/a","n/a",IF(AF$3&gt;$D61,$C61-SUM($L61:AE61),$C61/$E61))</f>
        <v>0</v>
      </c>
      <c r="AG61" s="454">
        <f>IF($E61="n/a","n/a",IF(AG$3&gt;$D61,$C61-SUM($L61:AF61),$C61/$E61))</f>
        <v>0</v>
      </c>
      <c r="AH61" s="454">
        <f>IF($E61="n/a","n/a",IF(AH$3&gt;$D61,$C61-SUM($L61:AG61),$C61/$E61))</f>
        <v>0</v>
      </c>
      <c r="AI61" s="454">
        <f>IF($E61="n/a","n/a",IF(AI$3&gt;$D61,$C61-SUM($L61:AH61),$C61/$E61))</f>
        <v>0</v>
      </c>
      <c r="AJ61" s="454">
        <f>IF($E61="n/a","n/a",IF(AJ$3&gt;$D61,$C61-SUM($L61:AI61),$C61/$E61))</f>
        <v>0</v>
      </c>
      <c r="AK61" s="454">
        <f>IF($E61="n/a","n/a",IF(AK$3&gt;$D61,$C61-SUM($L61:AJ61),$C61/$E61))</f>
        <v>0</v>
      </c>
      <c r="AL61" s="454">
        <f>IF($E61="n/a","n/a",IF(AL$3&gt;$D61,$C61-SUM($L61:AK61),$C61/$E61))</f>
        <v>0</v>
      </c>
      <c r="AM61" s="454">
        <f>IF($E61="n/a","n/a",IF(AM$3&gt;$D61,$C61-SUM($L61:AL61),$C61/$E61))</f>
        <v>0</v>
      </c>
      <c r="AN61" s="454">
        <f>IF($E61="n/a","n/a",IF(AN$3&gt;$D61,$C61-SUM($L61:AM61),$C61/$E61))</f>
        <v>0</v>
      </c>
      <c r="AO61" s="454">
        <f>IF($E61="n/a","n/a",IF(AO$3&gt;$D61,$C61-SUM($L61:AN61),$C61/$E61))</f>
        <v>0</v>
      </c>
      <c r="AP61" s="454">
        <f>IF($E61="n/a","n/a",IF(AP$3&gt;$D61,$C61-SUM($L61:AO61),$C61/$E61))</f>
        <v>0</v>
      </c>
      <c r="AQ61" s="454">
        <f>IF($E61="n/a","n/a",IF(AQ$3&gt;$D61,$C61-SUM($L61:AP61),$C61/$E61))</f>
        <v>0</v>
      </c>
      <c r="AR61" s="454">
        <f>IF($E61="n/a","n/a",IF(AR$3&gt;$D61,$C61-SUM($L61:AQ61),$C61/$E61))</f>
        <v>0</v>
      </c>
    </row>
    <row r="62" spans="1:80" s="356" customFormat="1">
      <c r="A62" s="724" t="str">
        <f>A40</f>
        <v>Switchgear</v>
      </c>
      <c r="B62" s="725"/>
      <c r="C62" s="495">
        <f>F40-SUM(F62:K62)</f>
        <v>202756.4762884982</v>
      </c>
      <c r="D62" s="496">
        <v>18</v>
      </c>
      <c r="E62" s="500">
        <f t="shared" ref="E62:E76" si="24">IF(OR(D62="n/a",C62&lt;0),"n/a",D62-5.25)</f>
        <v>12.75</v>
      </c>
      <c r="F62" s="498">
        <f t="shared" si="23"/>
        <v>4097.8441591701767</v>
      </c>
      <c r="G62" s="454">
        <f t="shared" si="23"/>
        <v>16736.214279759799</v>
      </c>
      <c r="H62" s="454">
        <f t="shared" si="23"/>
        <v>16921.482419527983</v>
      </c>
      <c r="I62" s="454">
        <f t="shared" si="23"/>
        <v>16644.618898322864</v>
      </c>
      <c r="J62" s="454">
        <f t="shared" si="23"/>
        <v>17330.946501865881</v>
      </c>
      <c r="K62" s="499">
        <f t="shared" si="23"/>
        <v>17187.185502605917</v>
      </c>
      <c r="L62" s="498">
        <f t="shared" ref="L62:L76" si="25">IF($E62="n/a","n/a",$C62/$E62)</f>
        <v>15902.468728509662</v>
      </c>
      <c r="M62" s="454">
        <f>IF($E62="n/a","n/a",IF(M$3&gt;$D62,$C62-SUM(L62:$L62),$C62/$E62))</f>
        <v>15902.468728509662</v>
      </c>
      <c r="N62" s="454">
        <f>IF($E62="n/a","n/a",IF(N$3&gt;$D62,$C62-SUM($L62:M62),$C62/$E62))</f>
        <v>15902.468728509662</v>
      </c>
      <c r="O62" s="454">
        <f>IF($E62="n/a","n/a",IF(O$3&gt;$D62,$C62-SUM($L62:N62),$C62/$E62))</f>
        <v>15902.468728509662</v>
      </c>
      <c r="P62" s="454">
        <f>IF($E62="n/a","n/a",IF(P$3&gt;$D62,$C62-SUM($L62:O62),$C62/$E62))</f>
        <v>15902.468728509662</v>
      </c>
      <c r="Q62" s="499">
        <f>IF($E62="n/a","n/a",IF(Q$3&gt;$D62,$C62-SUM($L62:P62),$C62/$E62))</f>
        <v>15902.468728509662</v>
      </c>
      <c r="R62" s="498">
        <f>IF($E62="n/a","n/a",IF(R$3&gt;$D62,$C62-SUM($L62:Q62),$C62/$E62))</f>
        <v>15902.468728509662</v>
      </c>
      <c r="S62" s="454">
        <f>IF($E62="n/a","n/a",IF(S$3&gt;$D62,$C62-SUM($L62:R62),$C62/$E62))</f>
        <v>15902.468728509662</v>
      </c>
      <c r="T62" s="454">
        <f>IF($E62="n/a","n/a",IF(T$3&gt;$D62,$C62-SUM($L62:S62),$C62/$E62))</f>
        <v>15902.468728509662</v>
      </c>
      <c r="U62" s="454">
        <f>IF($E62="n/a","n/a",IF(U$3&gt;$D62,$C62-SUM($L62:T62),$C62/$E62))</f>
        <v>15902.468728509662</v>
      </c>
      <c r="V62" s="454">
        <f>IF($E62="n/a","n/a",IF(V$3&gt;$D62,$C62-SUM($L62:U62),$C62/$E62))</f>
        <v>15902.468728509662</v>
      </c>
      <c r="W62" s="499">
        <f>IF($E62="n/a","n/a",IF(W$3&gt;$D62,$C62-SUM($L62:V62),$C62/$E62))</f>
        <v>15902.468728509662</v>
      </c>
      <c r="X62" s="454">
        <f>IF($E62="n/a","n/a",IF(X$3&gt;$D62,$C62-SUM($L62:W62),$C62/$E62))</f>
        <v>11926.85154638224</v>
      </c>
      <c r="Y62" s="454">
        <f>IF($E62="n/a","n/a",IF(Y$3&gt;$D62,$C62-SUM($L62:X62),$C62/$E62))</f>
        <v>0</v>
      </c>
      <c r="Z62" s="454">
        <f>IF($E62="n/a","n/a",IF(Z$3&gt;$D62,$C62-SUM($L62:Y62),$C62/$E62))</f>
        <v>0</v>
      </c>
      <c r="AA62" s="454">
        <f>IF($E62="n/a","n/a",IF(AA$3&gt;$D62,$C62-SUM($L62:Z62),$C62/$E62))</f>
        <v>0</v>
      </c>
      <c r="AB62" s="454">
        <f>IF($E62="n/a","n/a",IF(AB$3&gt;$D62,$C62-SUM($L62:AA62),$C62/$E62))</f>
        <v>0</v>
      </c>
      <c r="AC62" s="454">
        <f>IF($E62="n/a","n/a",IF(AC$3&gt;$D62,$C62-SUM($L62:AB62),$C62/$E62))</f>
        <v>0</v>
      </c>
      <c r="AD62" s="454">
        <f>IF($E62="n/a","n/a",IF(AD$3&gt;$D62,$C62-SUM($L62:AC62),$C62/$E62))</f>
        <v>0</v>
      </c>
      <c r="AE62" s="454">
        <f>IF($E62="n/a","n/a",IF(AE$3&gt;$D62,$C62-SUM($L62:AD62),$C62/$E62))</f>
        <v>0</v>
      </c>
      <c r="AF62" s="454">
        <f>IF($E62="n/a","n/a",IF(AF$3&gt;$D62,$C62-SUM($L62:AE62),$C62/$E62))</f>
        <v>0</v>
      </c>
      <c r="AG62" s="454">
        <f>IF($E62="n/a","n/a",IF(AG$3&gt;$D62,$C62-SUM($L62:AF62),$C62/$E62))</f>
        <v>0</v>
      </c>
      <c r="AH62" s="454">
        <f>IF($E62="n/a","n/a",IF(AH$3&gt;$D62,$C62-SUM($L62:AG62),$C62/$E62))</f>
        <v>0</v>
      </c>
      <c r="AI62" s="454">
        <f>IF($E62="n/a","n/a",IF(AI$3&gt;$D62,$C62-SUM($L62:AH62),$C62/$E62))</f>
        <v>0</v>
      </c>
      <c r="AJ62" s="454">
        <f>IF($E62="n/a","n/a",IF(AJ$3&gt;$D62,$C62-SUM($L62:AI62),$C62/$E62))</f>
        <v>0</v>
      </c>
      <c r="AK62" s="454">
        <f>IF($E62="n/a","n/a",IF(AK$3&gt;$D62,$C62-SUM($L62:AJ62),$C62/$E62))</f>
        <v>0</v>
      </c>
      <c r="AL62" s="454">
        <f>IF($E62="n/a","n/a",IF(AL$3&gt;$D62,$C62-SUM($L62:AK62),$C62/$E62))</f>
        <v>0</v>
      </c>
      <c r="AM62" s="454">
        <f>IF($E62="n/a","n/a",IF(AM$3&gt;$D62,$C62-SUM($L62:AL62),$C62/$E62))</f>
        <v>0</v>
      </c>
      <c r="AN62" s="454">
        <f>IF($E62="n/a","n/a",IF(AN$3&gt;$D62,$C62-SUM($L62:AM62),$C62/$E62))</f>
        <v>0</v>
      </c>
      <c r="AO62" s="454">
        <f>IF($E62="n/a","n/a",IF(AO$3&gt;$D62,$C62-SUM($L62:AN62),$C62/$E62))</f>
        <v>0</v>
      </c>
      <c r="AP62" s="454">
        <f>IF($E62="n/a","n/a",IF(AP$3&gt;$D62,$C62-SUM($L62:AO62),$C62/$E62))</f>
        <v>0</v>
      </c>
      <c r="AQ62" s="454">
        <f>IF($E62="n/a","n/a",IF(AQ$3&gt;$D62,$C62-SUM($L62:AP62),$C62/$E62))</f>
        <v>0</v>
      </c>
      <c r="AR62" s="454">
        <f>IF($E62="n/a","n/a",IF(AR$3&gt;$D62,$C62-SUM($L62:AQ62),$C62/$E62))</f>
        <v>0</v>
      </c>
    </row>
    <row r="63" spans="1:80" s="356" customFormat="1">
      <c r="A63" s="724" t="str">
        <f t="shared" ref="A63:A76" si="26">A41</f>
        <v>Transformers</v>
      </c>
      <c r="B63" s="725"/>
      <c r="C63" s="495">
        <f t="shared" ref="C63:C76" si="27">F41-SUM(F63:K63)</f>
        <v>128929.64419610129</v>
      </c>
      <c r="D63" s="496">
        <v>15</v>
      </c>
      <c r="E63" s="500">
        <f t="shared" si="24"/>
        <v>9.75</v>
      </c>
      <c r="F63" s="498">
        <f t="shared" si="23"/>
        <v>3609.493563178256</v>
      </c>
      <c r="G63" s="454">
        <f t="shared" si="23"/>
        <v>14298.157710372196</v>
      </c>
      <c r="H63" s="454">
        <f t="shared" si="23"/>
        <v>14676.628925690115</v>
      </c>
      <c r="I63" s="454">
        <f t="shared" si="23"/>
        <v>14855.830146796601</v>
      </c>
      <c r="J63" s="454">
        <f t="shared" si="23"/>
        <v>14719.410078805287</v>
      </c>
      <c r="K63" s="499">
        <f t="shared" si="23"/>
        <v>14572.436391125148</v>
      </c>
      <c r="L63" s="498">
        <f t="shared" si="25"/>
        <v>13223.553250882183</v>
      </c>
      <c r="M63" s="454">
        <f>IF($E63="n/a","n/a",IF(M$3&gt;$D63,$C63-SUM(L63:$L63),$C63/$E63))</f>
        <v>13223.553250882183</v>
      </c>
      <c r="N63" s="454">
        <f>IF($E63="n/a","n/a",IF(N$3&gt;$D63,$C63-SUM($L63:M63),$C63/$E63))</f>
        <v>13223.553250882183</v>
      </c>
      <c r="O63" s="454">
        <f>IF($E63="n/a","n/a",IF(O$3&gt;$D63,$C63-SUM($L63:N63),$C63/$E63))</f>
        <v>13223.553250882183</v>
      </c>
      <c r="P63" s="454">
        <f>IF($E63="n/a","n/a",IF(P$3&gt;$D63,$C63-SUM($L63:O63),$C63/$E63))</f>
        <v>13223.553250882183</v>
      </c>
      <c r="Q63" s="499">
        <f>IF($E63="n/a","n/a",IF(Q$3&gt;$D63,$C63-SUM($L63:P63),$C63/$E63))</f>
        <v>13223.553250882183</v>
      </c>
      <c r="R63" s="498">
        <f>IF($E63="n/a","n/a",IF(R$3&gt;$D63,$C63-SUM($L63:Q63),$C63/$E63))</f>
        <v>13223.553250882183</v>
      </c>
      <c r="S63" s="454">
        <f>IF($E63="n/a","n/a",IF(S$3&gt;$D63,$C63-SUM($L63:R63),$C63/$E63))</f>
        <v>13223.553250882183</v>
      </c>
      <c r="T63" s="454">
        <f>IF($E63="n/a","n/a",IF(T$3&gt;$D63,$C63-SUM($L63:S63),$C63/$E63))</f>
        <v>13223.553250882183</v>
      </c>
      <c r="U63" s="454">
        <f>IF($E63="n/a","n/a",IF(U$3&gt;$D63,$C63-SUM($L63:T63),$C63/$E63))</f>
        <v>9917.6649381616589</v>
      </c>
      <c r="V63" s="454">
        <f>IF($E63="n/a","n/a",IF(V$3&gt;$D63,$C63-SUM($L63:U63),$C63/$E63))</f>
        <v>0</v>
      </c>
      <c r="W63" s="499">
        <f>IF($E63="n/a","n/a",IF(W$3&gt;$D63,$C63-SUM($L63:V63),$C63/$E63))</f>
        <v>0</v>
      </c>
      <c r="X63" s="454">
        <f>IF($E63="n/a","n/a",IF(X$3&gt;$D63,$C63-SUM($L63:W63),$C63/$E63))</f>
        <v>0</v>
      </c>
      <c r="Y63" s="454">
        <f>IF($E63="n/a","n/a",IF(Y$3&gt;$D63,$C63-SUM($L63:X63),$C63/$E63))</f>
        <v>0</v>
      </c>
      <c r="Z63" s="454">
        <f>IF($E63="n/a","n/a",IF(Z$3&gt;$D63,$C63-SUM($L63:Y63),$C63/$E63))</f>
        <v>0</v>
      </c>
      <c r="AA63" s="454">
        <f>IF($E63="n/a","n/a",IF(AA$3&gt;$D63,$C63-SUM($L63:Z63),$C63/$E63))</f>
        <v>0</v>
      </c>
      <c r="AB63" s="454">
        <f>IF($E63="n/a","n/a",IF(AB$3&gt;$D63,$C63-SUM($L63:AA63),$C63/$E63))</f>
        <v>0</v>
      </c>
      <c r="AC63" s="454">
        <f>IF($E63="n/a","n/a",IF(AC$3&gt;$D63,$C63-SUM($L63:AB63),$C63/$E63))</f>
        <v>0</v>
      </c>
      <c r="AD63" s="454">
        <f>IF($E63="n/a","n/a",IF(AD$3&gt;$D63,$C63-SUM($L63:AC63),$C63/$E63))</f>
        <v>0</v>
      </c>
      <c r="AE63" s="454">
        <f>IF($E63="n/a","n/a",IF(AE$3&gt;$D63,$C63-SUM($L63:AD63),$C63/$E63))</f>
        <v>0</v>
      </c>
      <c r="AF63" s="454">
        <f>IF($E63="n/a","n/a",IF(AF$3&gt;$D63,$C63-SUM($L63:AE63),$C63/$E63))</f>
        <v>0</v>
      </c>
      <c r="AG63" s="454">
        <f>IF($E63="n/a","n/a",IF(AG$3&gt;$D63,$C63-SUM($L63:AF63),$C63/$E63))</f>
        <v>0</v>
      </c>
      <c r="AH63" s="454">
        <f>IF($E63="n/a","n/a",IF(AH$3&gt;$D63,$C63-SUM($L63:AG63),$C63/$E63))</f>
        <v>0</v>
      </c>
      <c r="AI63" s="454">
        <f>IF($E63="n/a","n/a",IF(AI$3&gt;$D63,$C63-SUM($L63:AH63),$C63/$E63))</f>
        <v>0</v>
      </c>
      <c r="AJ63" s="454">
        <f>IF($E63="n/a","n/a",IF(AJ$3&gt;$D63,$C63-SUM($L63:AI63),$C63/$E63))</f>
        <v>0</v>
      </c>
      <c r="AK63" s="454">
        <f>IF($E63="n/a","n/a",IF(AK$3&gt;$D63,$C63-SUM($L63:AJ63),$C63/$E63))</f>
        <v>0</v>
      </c>
      <c r="AL63" s="454">
        <f>IF($E63="n/a","n/a",IF(AL$3&gt;$D63,$C63-SUM($L63:AK63),$C63/$E63))</f>
        <v>0</v>
      </c>
      <c r="AM63" s="454">
        <f>IF($E63="n/a","n/a",IF(AM$3&gt;$D63,$C63-SUM($L63:AL63),$C63/$E63))</f>
        <v>0</v>
      </c>
      <c r="AN63" s="454">
        <f>IF($E63="n/a","n/a",IF(AN$3&gt;$D63,$C63-SUM($L63:AM63),$C63/$E63))</f>
        <v>0</v>
      </c>
      <c r="AO63" s="454">
        <f>IF($E63="n/a","n/a",IF(AO$3&gt;$D63,$C63-SUM($L63:AN63),$C63/$E63))</f>
        <v>0</v>
      </c>
      <c r="AP63" s="454">
        <f>IF($E63="n/a","n/a",IF(AP$3&gt;$D63,$C63-SUM($L63:AO63),$C63/$E63))</f>
        <v>0</v>
      </c>
      <c r="AQ63" s="454">
        <f>IF($E63="n/a","n/a",IF(AQ$3&gt;$D63,$C63-SUM($L63:AP63),$C63/$E63))</f>
        <v>0</v>
      </c>
      <c r="AR63" s="454">
        <f>IF($E63="n/a","n/a",IF(AR$3&gt;$D63,$C63-SUM($L63:AQ63),$C63/$E63))</f>
        <v>0</v>
      </c>
    </row>
    <row r="64" spans="1:80" s="356" customFormat="1">
      <c r="A64" s="724" t="str">
        <f t="shared" si="26"/>
        <v>Reactive</v>
      </c>
      <c r="B64" s="725"/>
      <c r="C64" s="495">
        <f t="shared" si="27"/>
        <v>84417.227540995722</v>
      </c>
      <c r="D64" s="496">
        <v>24</v>
      </c>
      <c r="E64" s="500">
        <f t="shared" si="24"/>
        <v>18.75</v>
      </c>
      <c r="F64" s="498">
        <f>-(M42*E$16/E$22*E$18)-SUMIF($B$198:$B$654,$A64,F$198:F$654)</f>
        <v>1132.2185942126498</v>
      </c>
      <c r="G64" s="454">
        <f t="shared" si="23"/>
        <v>4699.5840848633834</v>
      </c>
      <c r="H64" s="454">
        <f t="shared" si="23"/>
        <v>4735.0201237058645</v>
      </c>
      <c r="I64" s="454">
        <f t="shared" si="23"/>
        <v>4650.4079606249488</v>
      </c>
      <c r="J64" s="454">
        <f t="shared" si="23"/>
        <v>4622.1369752147602</v>
      </c>
      <c r="K64" s="499">
        <f t="shared" si="23"/>
        <v>4697.6370120898073</v>
      </c>
      <c r="L64" s="498">
        <f t="shared" si="25"/>
        <v>4502.2521355197714</v>
      </c>
      <c r="M64" s="454">
        <f>IF($E64="n/a","n/a",IF(M$3&gt;$D64,$C64-SUM(L64:$L64),$C64/$E64))</f>
        <v>4502.2521355197714</v>
      </c>
      <c r="N64" s="454">
        <f>IF($E64="n/a","n/a",IF(N$3&gt;$D64,$C64-SUM($L64:M64),$C64/$E64))</f>
        <v>4502.2521355197714</v>
      </c>
      <c r="O64" s="454">
        <f>IF($E64="n/a","n/a",IF(O$3&gt;$D64,$C64-SUM($L64:N64),$C64/$E64))</f>
        <v>4502.2521355197714</v>
      </c>
      <c r="P64" s="454">
        <f>IF($E64="n/a","n/a",IF(P$3&gt;$D64,$C64-SUM($L64:O64),$C64/$E64))</f>
        <v>4502.2521355197714</v>
      </c>
      <c r="Q64" s="499">
        <f>IF($E64="n/a","n/a",IF(Q$3&gt;$D64,$C64-SUM($L64:P64),$C64/$E64))</f>
        <v>4502.2521355197714</v>
      </c>
      <c r="R64" s="498">
        <f>IF($E64="n/a","n/a",IF(R$3&gt;$D64,$C64-SUM($L64:Q64),$C64/$E64))</f>
        <v>4502.2521355197714</v>
      </c>
      <c r="S64" s="454">
        <f>IF($E64="n/a","n/a",IF(S$3&gt;$D64,$C64-SUM($L64:R64),$C64/$E64))</f>
        <v>4502.2521355197714</v>
      </c>
      <c r="T64" s="454">
        <f>IF($E64="n/a","n/a",IF(T$3&gt;$D64,$C64-SUM($L64:S64),$C64/$E64))</f>
        <v>4502.2521355197714</v>
      </c>
      <c r="U64" s="454">
        <f>IF($E64="n/a","n/a",IF(U$3&gt;$D64,$C64-SUM($L64:T64),$C64/$E64))</f>
        <v>4502.2521355197714</v>
      </c>
      <c r="V64" s="454">
        <f>IF($E64="n/a","n/a",IF(V$3&gt;$D64,$C64-SUM($L64:U64),$C64/$E64))</f>
        <v>4502.2521355197714</v>
      </c>
      <c r="W64" s="499">
        <f>IF($E64="n/a","n/a",IF(W$3&gt;$D64,$C64-SUM($L64:V64),$C64/$E64))</f>
        <v>4502.2521355197714</v>
      </c>
      <c r="X64" s="454">
        <f>IF($E64="n/a","n/a",IF(X$3&gt;$D64,$C64-SUM($L64:W64),$C64/$E64))</f>
        <v>4502.2521355197714</v>
      </c>
      <c r="Y64" s="454">
        <f>IF($E64="n/a","n/a",IF(Y$3&gt;$D64,$C64-SUM($L64:X64),$C64/$E64))</f>
        <v>4502.2521355197714</v>
      </c>
      <c r="Z64" s="454">
        <f>IF($E64="n/a","n/a",IF(Z$3&gt;$D64,$C64-SUM($L64:Y64),$C64/$E64))</f>
        <v>4502.2521355197714</v>
      </c>
      <c r="AA64" s="454">
        <f>IF($E64="n/a","n/a",IF(AA$3&gt;$D64,$C64-SUM($L64:Z64),$C64/$E64))</f>
        <v>4502.2521355197714</v>
      </c>
      <c r="AB64" s="454">
        <f>IF($E64="n/a","n/a",IF(AB$3&gt;$D64,$C64-SUM($L64:AA64),$C64/$E64))</f>
        <v>4502.2521355197714</v>
      </c>
      <c r="AC64" s="454">
        <f>IF($E64="n/a","n/a",IF(AC$3&gt;$D64,$C64-SUM($L64:AB64),$C64/$E64))</f>
        <v>4502.2521355197714</v>
      </c>
      <c r="AD64" s="454">
        <f>IF($E64="n/a","n/a",IF(AD$3&gt;$D64,$C64-SUM($L64:AC64),$C64/$E64))</f>
        <v>3376.6891016398731</v>
      </c>
      <c r="AE64" s="454">
        <f>IF($E64="n/a","n/a",IF(AE$3&gt;$D64,$C64-SUM($L64:AD64),$C64/$E64))</f>
        <v>0</v>
      </c>
      <c r="AF64" s="454">
        <f>IF($E64="n/a","n/a",IF(AF$3&gt;$D64,$C64-SUM($L64:AE64),$C64/$E64))</f>
        <v>0</v>
      </c>
      <c r="AG64" s="454">
        <f>IF($E64="n/a","n/a",IF(AG$3&gt;$D64,$C64-SUM($L64:AF64),$C64/$E64))</f>
        <v>0</v>
      </c>
      <c r="AH64" s="454">
        <f>IF($E64="n/a","n/a",IF(AH$3&gt;$D64,$C64-SUM($L64:AG64),$C64/$E64))</f>
        <v>0</v>
      </c>
      <c r="AI64" s="454">
        <f>IF($E64="n/a","n/a",IF(AI$3&gt;$D64,$C64-SUM($L64:AH64),$C64/$E64))</f>
        <v>0</v>
      </c>
      <c r="AJ64" s="454">
        <f>IF($E64="n/a","n/a",IF(AJ$3&gt;$D64,$C64-SUM($L64:AI64),$C64/$E64))</f>
        <v>0</v>
      </c>
      <c r="AK64" s="454">
        <f>IF($E64="n/a","n/a",IF(AK$3&gt;$D64,$C64-SUM($L64:AJ64),$C64/$E64))</f>
        <v>0</v>
      </c>
      <c r="AL64" s="454">
        <f>IF($E64="n/a","n/a",IF(AL$3&gt;$D64,$C64-SUM($L64:AK64),$C64/$E64))</f>
        <v>0</v>
      </c>
      <c r="AM64" s="454">
        <f>IF($E64="n/a","n/a",IF(AM$3&gt;$D64,$C64-SUM($L64:AL64),$C64/$E64))</f>
        <v>0</v>
      </c>
      <c r="AN64" s="454">
        <f>IF($E64="n/a","n/a",IF(AN$3&gt;$D64,$C64-SUM($L64:AM64),$C64/$E64))</f>
        <v>0</v>
      </c>
      <c r="AO64" s="454">
        <f>IF($E64="n/a","n/a",IF(AO$3&gt;$D64,$C64-SUM($L64:AN64),$C64/$E64))</f>
        <v>0</v>
      </c>
      <c r="AP64" s="454">
        <f>IF($E64="n/a","n/a",IF(AP$3&gt;$D64,$C64-SUM($L64:AO64),$C64/$E64))</f>
        <v>0</v>
      </c>
      <c r="AQ64" s="454">
        <f>IF($E64="n/a","n/a",IF(AQ$3&gt;$D64,$C64-SUM($L64:AP64),$C64/$E64))</f>
        <v>0</v>
      </c>
      <c r="AR64" s="454">
        <f>IF($E64="n/a","n/a",IF(AR$3&gt;$D64,$C64-SUM($L64:AQ64),$C64/$E64))</f>
        <v>0</v>
      </c>
    </row>
    <row r="65" spans="1:84" s="356" customFormat="1">
      <c r="A65" s="724" t="str">
        <f t="shared" si="26"/>
        <v>Towers and Conductor</v>
      </c>
      <c r="B65" s="725"/>
      <c r="C65" s="495">
        <f>F43-SUM(F65:K65)</f>
        <v>1147367.2283268939</v>
      </c>
      <c r="D65" s="496">
        <v>33</v>
      </c>
      <c r="E65" s="500">
        <f t="shared" si="24"/>
        <v>27.75</v>
      </c>
      <c r="F65" s="498">
        <f t="shared" si="23"/>
        <v>10322.385064852217</v>
      </c>
      <c r="G65" s="454">
        <f t="shared" si="23"/>
        <v>40910.053498000743</v>
      </c>
      <c r="H65" s="454">
        <f t="shared" si="23"/>
        <v>40639.719614687798</v>
      </c>
      <c r="I65" s="454">
        <f t="shared" si="23"/>
        <v>40413.883379879073</v>
      </c>
      <c r="J65" s="454">
        <f t="shared" si="23"/>
        <v>40306.509872788411</v>
      </c>
      <c r="K65" s="499">
        <f t="shared" si="23"/>
        <v>40333.056218575482</v>
      </c>
      <c r="L65" s="498">
        <f t="shared" si="25"/>
        <v>41346.566786554737</v>
      </c>
      <c r="M65" s="454">
        <f>IF($E65="n/a","n/a",IF(M$3&gt;$D65,$C65-SUM(L65:$L65),$C65/$E65))</f>
        <v>41346.566786554737</v>
      </c>
      <c r="N65" s="454">
        <f>IF($E65="n/a","n/a",IF(N$3&gt;$D65,$C65-SUM($L65:M65),$C65/$E65))</f>
        <v>41346.566786554737</v>
      </c>
      <c r="O65" s="454">
        <f>IF($E65="n/a","n/a",IF(O$3&gt;$D65,$C65-SUM($L65:N65),$C65/$E65))</f>
        <v>41346.566786554737</v>
      </c>
      <c r="P65" s="454">
        <f>IF($E65="n/a","n/a",IF(P$3&gt;$D65,$C65-SUM($L65:O65),$C65/$E65))</f>
        <v>41346.566786554737</v>
      </c>
      <c r="Q65" s="499">
        <f>IF($E65="n/a","n/a",IF(Q$3&gt;$D65,$C65-SUM($L65:P65),$C65/$E65))</f>
        <v>41346.566786554737</v>
      </c>
      <c r="R65" s="498">
        <f>IF($E65="n/a","n/a",IF(R$3&gt;$D65,$C65-SUM($L65:Q65),$C65/$E65))</f>
        <v>41346.566786554737</v>
      </c>
      <c r="S65" s="454">
        <f>IF($E65="n/a","n/a",IF(S$3&gt;$D65,$C65-SUM($L65:R65),$C65/$E65))</f>
        <v>41346.566786554737</v>
      </c>
      <c r="T65" s="454">
        <f>IF($E65="n/a","n/a",IF(T$3&gt;$D65,$C65-SUM($L65:S65),$C65/$E65))</f>
        <v>41346.566786554737</v>
      </c>
      <c r="U65" s="454">
        <f>IF($E65="n/a","n/a",IF(U$3&gt;$D65,$C65-SUM($L65:T65),$C65/$E65))</f>
        <v>41346.566786554737</v>
      </c>
      <c r="V65" s="454">
        <f>IF($E65="n/a","n/a",IF(V$3&gt;$D65,$C65-SUM($L65:U65),$C65/$E65))</f>
        <v>41346.566786554737</v>
      </c>
      <c r="W65" s="499">
        <f>IF($E65="n/a","n/a",IF(W$3&gt;$D65,$C65-SUM($L65:V65),$C65/$E65))</f>
        <v>41346.566786554737</v>
      </c>
      <c r="X65" s="454">
        <f>IF($E65="n/a","n/a",IF(X$3&gt;$D65,$C65-SUM($L65:W65),$C65/$E65))</f>
        <v>41346.566786554737</v>
      </c>
      <c r="Y65" s="454">
        <f>IF($E65="n/a","n/a",IF(Y$3&gt;$D65,$C65-SUM($L65:X65),$C65/$E65))</f>
        <v>41346.566786554737</v>
      </c>
      <c r="Z65" s="454">
        <f>IF($E65="n/a","n/a",IF(Z$3&gt;$D65,$C65-SUM($L65:Y65),$C65/$E65))</f>
        <v>41346.566786554737</v>
      </c>
      <c r="AA65" s="454">
        <f>IF($E65="n/a","n/a",IF(AA$3&gt;$D65,$C65-SUM($L65:Z65),$C65/$E65))</f>
        <v>41346.566786554737</v>
      </c>
      <c r="AB65" s="454">
        <f>IF($E65="n/a","n/a",IF(AB$3&gt;$D65,$C65-SUM($L65:AA65),$C65/$E65))</f>
        <v>41346.566786554737</v>
      </c>
      <c r="AC65" s="454">
        <f>IF($E65="n/a","n/a",IF(AC$3&gt;$D65,$C65-SUM($L65:AB65),$C65/$E65))</f>
        <v>41346.566786554737</v>
      </c>
      <c r="AD65" s="454">
        <f>IF($E65="n/a","n/a",IF(AD$3&gt;$D65,$C65-SUM($L65:AC65),$C65/$E65))</f>
        <v>41346.566786554737</v>
      </c>
      <c r="AE65" s="454">
        <f>IF($E65="n/a","n/a",IF(AE$3&gt;$D65,$C65-SUM($L65:AD65),$C65/$E65))</f>
        <v>41346.566786554737</v>
      </c>
      <c r="AF65" s="454">
        <f>IF($E65="n/a","n/a",IF(AF$3&gt;$D65,$C65-SUM($L65:AE65),$C65/$E65))</f>
        <v>41346.566786554737</v>
      </c>
      <c r="AG65" s="454">
        <f>IF($E65="n/a","n/a",IF(AG$3&gt;$D65,$C65-SUM($L65:AF65),$C65/$E65))</f>
        <v>41346.566786554737</v>
      </c>
      <c r="AH65" s="454">
        <f>IF($E65="n/a","n/a",IF(AH$3&gt;$D65,$C65-SUM($L65:AG65),$C65/$E65))</f>
        <v>41346.566786554737</v>
      </c>
      <c r="AI65" s="454">
        <f>IF($E65="n/a","n/a",IF(AI$3&gt;$D65,$C65-SUM($L65:AH65),$C65/$E65))</f>
        <v>41346.566786554737</v>
      </c>
      <c r="AJ65" s="454">
        <f>IF($E65="n/a","n/a",IF(AJ$3&gt;$D65,$C65-SUM($L65:AI65),$C65/$E65))</f>
        <v>41346.566786554737</v>
      </c>
      <c r="AK65" s="454">
        <f>IF($E65="n/a","n/a",IF(AK$3&gt;$D65,$C65-SUM($L65:AJ65),$C65/$E65))</f>
        <v>41346.566786554737</v>
      </c>
      <c r="AL65" s="454">
        <f>IF($E65="n/a","n/a",IF(AL$3&gt;$D65,$C65-SUM($L65:AK65),$C65/$E65))</f>
        <v>41346.566786554737</v>
      </c>
      <c r="AM65" s="454">
        <f>IF($E65="n/a","n/a",IF(AM$3&gt;$D65,$C65-SUM($L65:AL65),$C65/$E65))</f>
        <v>31009.925089915749</v>
      </c>
      <c r="AN65" s="454">
        <f>IF($E65="n/a","n/a",IF(AN$3&gt;$D65,$C65-SUM($L65:AM65),$C65/$E65))</f>
        <v>0</v>
      </c>
      <c r="AO65" s="454">
        <f>IF($E65="n/a","n/a",IF(AO$3&gt;$D65,$C65-SUM($L65:AN65),$C65/$E65))</f>
        <v>0</v>
      </c>
      <c r="AP65" s="454">
        <f>IF($E65="n/a","n/a",IF(AP$3&gt;$D65,$C65-SUM($L65:AO65),$C65/$E65))</f>
        <v>0</v>
      </c>
      <c r="AQ65" s="454">
        <f>IF($E65="n/a","n/a",IF(AQ$3&gt;$D65,$C65-SUM($L65:AP65),$C65/$E65))</f>
        <v>0</v>
      </c>
      <c r="AR65" s="454">
        <f>IF($E65="n/a","n/a",IF(AR$3&gt;$D65,$C65-SUM($L65:AQ65),$C65/$E65))</f>
        <v>0</v>
      </c>
    </row>
    <row r="66" spans="1:84" s="356" customFormat="1">
      <c r="A66" s="724" t="str">
        <f t="shared" si="26"/>
        <v>Establishment</v>
      </c>
      <c r="B66" s="725"/>
      <c r="C66" s="495">
        <f t="shared" si="27"/>
        <v>28694.355720906497</v>
      </c>
      <c r="D66" s="496">
        <v>18</v>
      </c>
      <c r="E66" s="500">
        <f t="shared" si="24"/>
        <v>12.75</v>
      </c>
      <c r="F66" s="498">
        <f t="shared" si="23"/>
        <v>748.01321739449645</v>
      </c>
      <c r="G66" s="454">
        <f t="shared" si="23"/>
        <v>3372.5271204903916</v>
      </c>
      <c r="H66" s="454">
        <f t="shared" si="23"/>
        <v>3597.3132275636503</v>
      </c>
      <c r="I66" s="454">
        <f t="shared" si="23"/>
        <v>3709.3088091357458</v>
      </c>
      <c r="J66" s="454">
        <f t="shared" si="23"/>
        <v>3253.3840076337228</v>
      </c>
      <c r="K66" s="499">
        <f t="shared" si="23"/>
        <v>3086.2590249438686</v>
      </c>
      <c r="L66" s="498">
        <f t="shared" si="25"/>
        <v>2250.5377036005098</v>
      </c>
      <c r="M66" s="454">
        <f>IF($E66="n/a","n/a",IF(M$3&gt;$D66,$C66-SUM(L66:$L66),$C66/$E66))</f>
        <v>2250.5377036005098</v>
      </c>
      <c r="N66" s="454">
        <f>IF($E66="n/a","n/a",IF(N$3&gt;$D66,$C66-SUM($L66:M66),$C66/$E66))</f>
        <v>2250.5377036005098</v>
      </c>
      <c r="O66" s="454">
        <f>IF($E66="n/a","n/a",IF(O$3&gt;$D66,$C66-SUM($L66:N66),$C66/$E66))</f>
        <v>2250.5377036005098</v>
      </c>
      <c r="P66" s="454">
        <f>IF($E66="n/a","n/a",IF(P$3&gt;$D66,$C66-SUM($L66:O66),$C66/$E66))</f>
        <v>2250.5377036005098</v>
      </c>
      <c r="Q66" s="499">
        <f>IF($E66="n/a","n/a",IF(Q$3&gt;$D66,$C66-SUM($L66:P66),$C66/$E66))</f>
        <v>2250.5377036005098</v>
      </c>
      <c r="R66" s="498">
        <f>IF($E66="n/a","n/a",IF(R$3&gt;$D66,$C66-SUM($L66:Q66),$C66/$E66))</f>
        <v>2250.5377036005098</v>
      </c>
      <c r="S66" s="454">
        <f>IF($E66="n/a","n/a",IF(S$3&gt;$D66,$C66-SUM($L66:R66),$C66/$E66))</f>
        <v>2250.5377036005098</v>
      </c>
      <c r="T66" s="454">
        <f>IF($E66="n/a","n/a",IF(T$3&gt;$D66,$C66-SUM($L66:S66),$C66/$E66))</f>
        <v>2250.5377036005098</v>
      </c>
      <c r="U66" s="454">
        <f>IF($E66="n/a","n/a",IF(U$3&gt;$D66,$C66-SUM($L66:T66),$C66/$E66))</f>
        <v>2250.5377036005098</v>
      </c>
      <c r="V66" s="454">
        <f>IF($E66="n/a","n/a",IF(V$3&gt;$D66,$C66-SUM($L66:U66),$C66/$E66))</f>
        <v>2250.5377036005098</v>
      </c>
      <c r="W66" s="499">
        <f>IF($E66="n/a","n/a",IF(W$3&gt;$D66,$C66-SUM($L66:V66),$C66/$E66))</f>
        <v>2250.5377036005098</v>
      </c>
      <c r="X66" s="454">
        <f>IF($E66="n/a","n/a",IF(X$3&gt;$D66,$C66-SUM($L66:W66),$C66/$E66))</f>
        <v>1687.9032777003849</v>
      </c>
      <c r="Y66" s="454">
        <f>IF($E66="n/a","n/a",IF(Y$3&gt;$D66,$C66-SUM($L66:X66),$C66/$E66))</f>
        <v>0</v>
      </c>
      <c r="Z66" s="454">
        <f>IF($E66="n/a","n/a",IF(Z$3&gt;$D66,$C66-SUM($L66:Y66),$C66/$E66))</f>
        <v>0</v>
      </c>
      <c r="AA66" s="454">
        <f>IF($E66="n/a","n/a",IF(AA$3&gt;$D66,$C66-SUM($L66:Z66),$C66/$E66))</f>
        <v>0</v>
      </c>
      <c r="AB66" s="454">
        <f>IF($E66="n/a","n/a",IF(AB$3&gt;$D66,$C66-SUM($L66:AA66),$C66/$E66))</f>
        <v>0</v>
      </c>
      <c r="AC66" s="454">
        <f>IF($E66="n/a","n/a",IF(AC$3&gt;$D66,$C66-SUM($L66:AB66),$C66/$E66))</f>
        <v>0</v>
      </c>
      <c r="AD66" s="454">
        <f>IF($E66="n/a","n/a",IF(AD$3&gt;$D66,$C66-SUM($L66:AC66),$C66/$E66))</f>
        <v>0</v>
      </c>
      <c r="AE66" s="454">
        <f>IF($E66="n/a","n/a",IF(AE$3&gt;$D66,$C66-SUM($L66:AD66),$C66/$E66))</f>
        <v>0</v>
      </c>
      <c r="AF66" s="454">
        <f>IF($E66="n/a","n/a",IF(AF$3&gt;$D66,$C66-SUM($L66:AE66),$C66/$E66))</f>
        <v>0</v>
      </c>
      <c r="AG66" s="454">
        <f>IF($E66="n/a","n/a",IF(AG$3&gt;$D66,$C66-SUM($L66:AF66),$C66/$E66))</f>
        <v>0</v>
      </c>
      <c r="AH66" s="454">
        <f>IF($E66="n/a","n/a",IF(AH$3&gt;$D66,$C66-SUM($L66:AG66),$C66/$E66))</f>
        <v>0</v>
      </c>
      <c r="AI66" s="454">
        <f>IF($E66="n/a","n/a",IF(AI$3&gt;$D66,$C66-SUM($L66:AH66),$C66/$E66))</f>
        <v>0</v>
      </c>
      <c r="AJ66" s="454">
        <f>IF($E66="n/a","n/a",IF(AJ$3&gt;$D66,$C66-SUM($L66:AI66),$C66/$E66))</f>
        <v>0</v>
      </c>
      <c r="AK66" s="454">
        <f>IF($E66="n/a","n/a",IF(AK$3&gt;$D66,$C66-SUM($L66:AJ66),$C66/$E66))</f>
        <v>0</v>
      </c>
      <c r="AL66" s="454">
        <f>IF($E66="n/a","n/a",IF(AL$3&gt;$D66,$C66-SUM($L66:AK66),$C66/$E66))</f>
        <v>0</v>
      </c>
      <c r="AM66" s="454">
        <f>IF($E66="n/a","n/a",IF(AM$3&gt;$D66,$C66-SUM($L66:AL66),$C66/$E66))</f>
        <v>0</v>
      </c>
      <c r="AN66" s="454">
        <f>IF($E66="n/a","n/a",IF(AN$3&gt;$D66,$C66-SUM($L66:AM66),$C66/$E66))</f>
        <v>0</v>
      </c>
      <c r="AO66" s="454">
        <f>IF($E66="n/a","n/a",IF(AO$3&gt;$D66,$C66-SUM($L66:AN66),$C66/$E66))</f>
        <v>0</v>
      </c>
      <c r="AP66" s="454">
        <f>IF($E66="n/a","n/a",IF(AP$3&gt;$D66,$C66-SUM($L66:AO66),$C66/$E66))</f>
        <v>0</v>
      </c>
      <c r="AQ66" s="454">
        <f>IF($E66="n/a","n/a",IF(AQ$3&gt;$D66,$C66-SUM($L66:AP66),$C66/$E66))</f>
        <v>0</v>
      </c>
      <c r="AR66" s="454">
        <f>IF($E66="n/a","n/a",IF(AR$3&gt;$D66,$C66-SUM($L66:AQ66),$C66/$E66))</f>
        <v>0</v>
      </c>
    </row>
    <row r="67" spans="1:84" s="356" customFormat="1">
      <c r="A67" s="724" t="str">
        <f t="shared" si="26"/>
        <v>Communications</v>
      </c>
      <c r="B67" s="725"/>
      <c r="C67" s="495">
        <f t="shared" si="27"/>
        <v>2746.2159532041187</v>
      </c>
      <c r="D67" s="496">
        <v>10</v>
      </c>
      <c r="E67" s="500">
        <f t="shared" si="24"/>
        <v>4.75</v>
      </c>
      <c r="F67" s="498">
        <f t="shared" si="23"/>
        <v>1660.9345020099131</v>
      </c>
      <c r="G67" s="454">
        <f t="shared" si="23"/>
        <v>7276.9471034297121</v>
      </c>
      <c r="H67" s="454">
        <f t="shared" si="23"/>
        <v>7736.4026195140113</v>
      </c>
      <c r="I67" s="454">
        <f t="shared" si="23"/>
        <v>7436.5248343415687</v>
      </c>
      <c r="J67" s="454">
        <f t="shared" si="23"/>
        <v>7657.1030610374846</v>
      </c>
      <c r="K67" s="499">
        <f t="shared" si="23"/>
        <v>7941.6398633205172</v>
      </c>
      <c r="L67" s="498">
        <f t="shared" si="25"/>
        <v>578.15072699034079</v>
      </c>
      <c r="M67" s="454">
        <f>IF($E67="n/a","n/a",IF(M$3&gt;$D67,$C67-SUM(L67:$L67),$C67/$E67))</f>
        <v>578.15072699034079</v>
      </c>
      <c r="N67" s="454">
        <f>IF($E67="n/a","n/a",IF(N$3&gt;$D67,$C67-SUM($L67:M67),$C67/$E67))</f>
        <v>578.15072699034079</v>
      </c>
      <c r="O67" s="454">
        <f>IF($E67="n/a","n/a",IF(O$3&gt;$D67,$C67-SUM($L67:N67),$C67/$E67))</f>
        <v>578.15072699034079</v>
      </c>
      <c r="P67" s="454">
        <f>IF($E67="n/a","n/a",IF(P$3&gt;$D67,$C67-SUM($L67:O67),$C67/$E67))</f>
        <v>433.61304524275556</v>
      </c>
      <c r="Q67" s="499">
        <f>IF($E67="n/a","n/a",IF(Q$3&gt;$D67,$C67-SUM($L67:P67),$C67/$E67))</f>
        <v>0</v>
      </c>
      <c r="R67" s="498">
        <f>IF($E67="n/a","n/a",IF(R$3&gt;$D67,$C67-SUM($L67:Q67),$C67/$E67))</f>
        <v>0</v>
      </c>
      <c r="S67" s="454">
        <f>IF($E67="n/a","n/a",IF(S$3&gt;$D67,$C67-SUM($L67:R67),$C67/$E67))</f>
        <v>0</v>
      </c>
      <c r="T67" s="454">
        <f>IF($E67="n/a","n/a",IF(T$3&gt;$D67,$C67-SUM($L67:S67),$C67/$E67))</f>
        <v>0</v>
      </c>
      <c r="U67" s="454">
        <f>IF($E67="n/a","n/a",IF(U$3&gt;$D67,$C67-SUM($L67:T67),$C67/$E67))</f>
        <v>0</v>
      </c>
      <c r="V67" s="454">
        <f>IF($E67="n/a","n/a",IF(V$3&gt;$D67,$C67-SUM($L67:U67),$C67/$E67))</f>
        <v>0</v>
      </c>
      <c r="W67" s="499">
        <f>IF($E67="n/a","n/a",IF(W$3&gt;$D67,$C67-SUM($L67:V67),$C67/$E67))</f>
        <v>0</v>
      </c>
      <c r="X67" s="454">
        <f>IF($E67="n/a","n/a",IF(X$3&gt;$D67,$C67-SUM($L67:W67),$C67/$E67))</f>
        <v>0</v>
      </c>
      <c r="Y67" s="454">
        <f>IF($E67="n/a","n/a",IF(Y$3&gt;$D67,$C67-SUM($L67:X67),$C67/$E67))</f>
        <v>0</v>
      </c>
      <c r="Z67" s="454">
        <f>IF($E67="n/a","n/a",IF(Z$3&gt;$D67,$C67-SUM($L67:Y67),$C67/$E67))</f>
        <v>0</v>
      </c>
      <c r="AA67" s="454">
        <f>IF($E67="n/a","n/a",IF(AA$3&gt;$D67,$C67-SUM($L67:Z67),$C67/$E67))</f>
        <v>0</v>
      </c>
      <c r="AB67" s="454">
        <f>IF($E67="n/a","n/a",IF(AB$3&gt;$D67,$C67-SUM($L67:AA67),$C67/$E67))</f>
        <v>0</v>
      </c>
      <c r="AC67" s="454">
        <f>IF($E67="n/a","n/a",IF(AC$3&gt;$D67,$C67-SUM($L67:AB67),$C67/$E67))</f>
        <v>0</v>
      </c>
      <c r="AD67" s="454">
        <f>IF($E67="n/a","n/a",IF(AD$3&gt;$D67,$C67-SUM($L67:AC67),$C67/$E67))</f>
        <v>0</v>
      </c>
      <c r="AE67" s="454">
        <f>IF($E67="n/a","n/a",IF(AE$3&gt;$D67,$C67-SUM($L67:AD67),$C67/$E67))</f>
        <v>0</v>
      </c>
      <c r="AF67" s="454">
        <f>IF($E67="n/a","n/a",IF(AF$3&gt;$D67,$C67-SUM($L67:AE67),$C67/$E67))</f>
        <v>0</v>
      </c>
      <c r="AG67" s="454">
        <f>IF($E67="n/a","n/a",IF(AG$3&gt;$D67,$C67-SUM($L67:AF67),$C67/$E67))</f>
        <v>0</v>
      </c>
      <c r="AH67" s="454">
        <f>IF($E67="n/a","n/a",IF(AH$3&gt;$D67,$C67-SUM($L67:AG67),$C67/$E67))</f>
        <v>0</v>
      </c>
      <c r="AI67" s="454">
        <f>IF($E67="n/a","n/a",IF(AI$3&gt;$D67,$C67-SUM($L67:AH67),$C67/$E67))</f>
        <v>0</v>
      </c>
      <c r="AJ67" s="454">
        <f>IF($E67="n/a","n/a",IF(AJ$3&gt;$D67,$C67-SUM($L67:AI67),$C67/$E67))</f>
        <v>0</v>
      </c>
      <c r="AK67" s="454">
        <f>IF($E67="n/a","n/a",IF(AK$3&gt;$D67,$C67-SUM($L67:AJ67),$C67/$E67))</f>
        <v>0</v>
      </c>
      <c r="AL67" s="454">
        <f>IF($E67="n/a","n/a",IF(AL$3&gt;$D67,$C67-SUM($L67:AK67),$C67/$E67))</f>
        <v>0</v>
      </c>
      <c r="AM67" s="454">
        <f>IF($E67="n/a","n/a",IF(AM$3&gt;$D67,$C67-SUM($L67:AL67),$C67/$E67))</f>
        <v>0</v>
      </c>
      <c r="AN67" s="454">
        <f>IF($E67="n/a","n/a",IF(AN$3&gt;$D67,$C67-SUM($L67:AM67),$C67/$E67))</f>
        <v>0</v>
      </c>
      <c r="AO67" s="454">
        <f>IF($E67="n/a","n/a",IF(AO$3&gt;$D67,$C67-SUM($L67:AN67),$C67/$E67))</f>
        <v>0</v>
      </c>
      <c r="AP67" s="454">
        <f>IF($E67="n/a","n/a",IF(AP$3&gt;$D67,$C67-SUM($L67:AO67),$C67/$E67))</f>
        <v>0</v>
      </c>
      <c r="AQ67" s="454">
        <f>IF($E67="n/a","n/a",IF(AQ$3&gt;$D67,$C67-SUM($L67:AP67),$C67/$E67))</f>
        <v>0</v>
      </c>
      <c r="AR67" s="454">
        <f>IF($E67="n/a","n/a",IF(AR$3&gt;$D67,$C67-SUM($L67:AQ67),$C67/$E67))</f>
        <v>0</v>
      </c>
    </row>
    <row r="68" spans="1:84" s="356" customFormat="1">
      <c r="A68" s="724" t="str">
        <f t="shared" si="26"/>
        <v>Inventory</v>
      </c>
      <c r="B68" s="725"/>
      <c r="C68" s="495">
        <f t="shared" si="27"/>
        <v>3347.1216850476017</v>
      </c>
      <c r="D68" s="496" t="s">
        <v>20</v>
      </c>
      <c r="E68" s="500" t="str">
        <f t="shared" si="24"/>
        <v>n/a</v>
      </c>
      <c r="F68" s="498">
        <f t="shared" si="23"/>
        <v>0</v>
      </c>
      <c r="G68" s="454">
        <f t="shared" si="23"/>
        <v>0</v>
      </c>
      <c r="H68" s="454">
        <f t="shared" si="23"/>
        <v>0</v>
      </c>
      <c r="I68" s="454">
        <f t="shared" si="23"/>
        <v>0</v>
      </c>
      <c r="J68" s="454">
        <f t="shared" si="23"/>
        <v>0</v>
      </c>
      <c r="K68" s="499">
        <f t="shared" si="23"/>
        <v>0</v>
      </c>
      <c r="L68" s="498" t="str">
        <f t="shared" si="25"/>
        <v>n/a</v>
      </c>
      <c r="M68" s="454" t="str">
        <f>IF($E68="n/a","n/a",IF(M$3&gt;$D68,$C68-SUM(L68:$L68),$C68/$E68))</f>
        <v>n/a</v>
      </c>
      <c r="N68" s="454" t="str">
        <f>IF($E68="n/a","n/a",IF(N$3&gt;$D68,$C68-SUM($L68:M68),$C68/$E68))</f>
        <v>n/a</v>
      </c>
      <c r="O68" s="454" t="str">
        <f>IF($E68="n/a","n/a",IF(O$3&gt;$D68,$C68-SUM($L68:N68),$C68/$E68))</f>
        <v>n/a</v>
      </c>
      <c r="P68" s="454" t="str">
        <f>IF($E68="n/a","n/a",IF(P$3&gt;$D68,$C68-SUM($L68:O68),$C68/$E68))</f>
        <v>n/a</v>
      </c>
      <c r="Q68" s="499" t="str">
        <f>IF($E68="n/a","n/a",IF(Q$3&gt;$D68,$C68-SUM($L68:P68),$C68/$E68))</f>
        <v>n/a</v>
      </c>
      <c r="R68" s="498" t="str">
        <f>IF($E68="n/a","n/a",IF(R$3&gt;$D68,$C68-SUM($L68:Q68),$C68/$E68))</f>
        <v>n/a</v>
      </c>
      <c r="S68" s="454" t="str">
        <f>IF($E68="n/a","n/a",IF(S$3&gt;$D68,$C68-SUM($L68:R68),$C68/$E68))</f>
        <v>n/a</v>
      </c>
      <c r="T68" s="454" t="str">
        <f>IF($E68="n/a","n/a",IF(T$3&gt;$D68,$C68-SUM($L68:S68),$C68/$E68))</f>
        <v>n/a</v>
      </c>
      <c r="U68" s="454" t="str">
        <f>IF($E68="n/a","n/a",IF(U$3&gt;$D68,$C68-SUM($L68:T68),$C68/$E68))</f>
        <v>n/a</v>
      </c>
      <c r="V68" s="454" t="str">
        <f>IF($E68="n/a","n/a",IF(V$3&gt;$D68,$C68-SUM($L68:U68),$C68/$E68))</f>
        <v>n/a</v>
      </c>
      <c r="W68" s="499" t="str">
        <f>IF($E68="n/a","n/a",IF(W$3&gt;$D68,$C68-SUM($L68:V68),$C68/$E68))</f>
        <v>n/a</v>
      </c>
      <c r="X68" s="454" t="str">
        <f>IF($E68="n/a","n/a",IF(X$3&gt;$D68,$C68-SUM($L68:W68),$C68/$E68))</f>
        <v>n/a</v>
      </c>
      <c r="Y68" s="454" t="str">
        <f>IF($E68="n/a","n/a",IF(Y$3&gt;$D68,$C68-SUM($L68:X68),$C68/$E68))</f>
        <v>n/a</v>
      </c>
      <c r="Z68" s="454" t="str">
        <f>IF($E68="n/a","n/a",IF(Z$3&gt;$D68,$C68-SUM($L68:Y68),$C68/$E68))</f>
        <v>n/a</v>
      </c>
      <c r="AA68" s="454" t="str">
        <f>IF($E68="n/a","n/a",IF(AA$3&gt;$D68,$C68-SUM($L68:Z68),$C68/$E68))</f>
        <v>n/a</v>
      </c>
      <c r="AB68" s="454" t="str">
        <f>IF($E68="n/a","n/a",IF(AB$3&gt;$D68,$C68-SUM($L68:AA68),$C68/$E68))</f>
        <v>n/a</v>
      </c>
      <c r="AC68" s="454" t="str">
        <f>IF($E68="n/a","n/a",IF(AC$3&gt;$D68,$C68-SUM($L68:AB68),$C68/$E68))</f>
        <v>n/a</v>
      </c>
      <c r="AD68" s="454" t="str">
        <f>IF($E68="n/a","n/a",IF(AD$3&gt;$D68,$C68-SUM($L68:AC68),$C68/$E68))</f>
        <v>n/a</v>
      </c>
      <c r="AE68" s="454" t="str">
        <f>IF($E68="n/a","n/a",IF(AE$3&gt;$D68,$C68-SUM($L68:AD68),$C68/$E68))</f>
        <v>n/a</v>
      </c>
      <c r="AF68" s="454" t="str">
        <f>IF($E68="n/a","n/a",IF(AF$3&gt;$D68,$C68-SUM($L68:AE68),$C68/$E68))</f>
        <v>n/a</v>
      </c>
      <c r="AG68" s="454" t="str">
        <f>IF($E68="n/a","n/a",IF(AG$3&gt;$D68,$C68-SUM($L68:AF68),$C68/$E68))</f>
        <v>n/a</v>
      </c>
      <c r="AH68" s="454" t="str">
        <f>IF($E68="n/a","n/a",IF(AH$3&gt;$D68,$C68-SUM($L68:AG68),$C68/$E68))</f>
        <v>n/a</v>
      </c>
      <c r="AI68" s="454" t="str">
        <f>IF($E68="n/a","n/a",IF(AI$3&gt;$D68,$C68-SUM($L68:AH68),$C68/$E68))</f>
        <v>n/a</v>
      </c>
      <c r="AJ68" s="454" t="str">
        <f>IF($E68="n/a","n/a",IF(AJ$3&gt;$D68,$C68-SUM($L68:AI68),$C68/$E68))</f>
        <v>n/a</v>
      </c>
      <c r="AK68" s="454" t="str">
        <f>IF($E68="n/a","n/a",IF(AK$3&gt;$D68,$C68-SUM($L68:AJ68),$C68/$E68))</f>
        <v>n/a</v>
      </c>
      <c r="AL68" s="454" t="str">
        <f>IF($E68="n/a","n/a",IF(AL$3&gt;$D68,$C68-SUM($L68:AK68),$C68/$E68))</f>
        <v>n/a</v>
      </c>
      <c r="AM68" s="454" t="str">
        <f>IF($E68="n/a","n/a",IF(AM$3&gt;$D68,$C68-SUM($L68:AL68),$C68/$E68))</f>
        <v>n/a</v>
      </c>
      <c r="AN68" s="454" t="str">
        <f>IF($E68="n/a","n/a",IF(AN$3&gt;$D68,$C68-SUM($L68:AM68),$C68/$E68))</f>
        <v>n/a</v>
      </c>
      <c r="AO68" s="454" t="str">
        <f>IF($E68="n/a","n/a",IF(AO$3&gt;$D68,$C68-SUM($L68:AN68),$C68/$E68))</f>
        <v>n/a</v>
      </c>
      <c r="AP68" s="454" t="str">
        <f>IF($E68="n/a","n/a",IF(AP$3&gt;$D68,$C68-SUM($L68:AO68),$C68/$E68))</f>
        <v>n/a</v>
      </c>
      <c r="AQ68" s="454" t="str">
        <f>IF($E68="n/a","n/a",IF(AQ$3&gt;$D68,$C68-SUM($L68:AP68),$C68/$E68))</f>
        <v>n/a</v>
      </c>
      <c r="AR68" s="454" t="str">
        <f>IF($E68="n/a","n/a",IF(AR$3&gt;$D68,$C68-SUM($L68:AQ68),$C68/$E68))</f>
        <v>n/a</v>
      </c>
    </row>
    <row r="69" spans="1:84" s="356" customFormat="1">
      <c r="A69" s="724" t="str">
        <f t="shared" si="26"/>
        <v>IT</v>
      </c>
      <c r="B69" s="725"/>
      <c r="C69" s="495">
        <f>F47-SUM(F69:K69)</f>
        <v>6300.9255571961839</v>
      </c>
      <c r="D69" s="496">
        <v>8</v>
      </c>
      <c r="E69" s="500">
        <f t="shared" si="24"/>
        <v>2.75</v>
      </c>
      <c r="F69" s="498">
        <f t="shared" si="23"/>
        <v>957.67014404910537</v>
      </c>
      <c r="G69" s="454">
        <f t="shared" si="23"/>
        <v>4229.2900029492457</v>
      </c>
      <c r="H69" s="454">
        <f t="shared" si="23"/>
        <v>3511.2941473694273</v>
      </c>
      <c r="I69" s="454">
        <f t="shared" si="23"/>
        <v>3424.1512936622057</v>
      </c>
      <c r="J69" s="454">
        <f t="shared" si="23"/>
        <v>1782.2050259359939</v>
      </c>
      <c r="K69" s="499">
        <f t="shared" si="23"/>
        <v>1278.015619010378</v>
      </c>
      <c r="L69" s="498">
        <f t="shared" si="25"/>
        <v>2291.2456571622488</v>
      </c>
      <c r="M69" s="454">
        <f>IF($E69="n/a","n/a",IF(M$3&gt;$D69,$C69-SUM(L69:$L69),$C69/$E69))</f>
        <v>2291.2456571622488</v>
      </c>
      <c r="N69" s="454">
        <f>IF($E69="n/a","n/a",IF(N$3&gt;$D69,$C69-SUM($L69:M69),$C69/$E69))</f>
        <v>1718.4342428716864</v>
      </c>
      <c r="O69" s="454">
        <f>IF($E69="n/a","n/a",IF(O$3&gt;$D69,$C69-SUM($L69:N69),$C69/$E69))</f>
        <v>0</v>
      </c>
      <c r="P69" s="454">
        <f>IF($E69="n/a","n/a",IF(P$3&gt;$D69,$C69-SUM($L69:O69),$C69/$E69))</f>
        <v>0</v>
      </c>
      <c r="Q69" s="499">
        <f>IF($E69="n/a","n/a",IF(Q$3&gt;$D69,$C69-SUM($L69:P69),$C69/$E69))</f>
        <v>0</v>
      </c>
      <c r="R69" s="498">
        <f>IF($E69="n/a","n/a",IF(R$3&gt;$D69,$C69-SUM($L69:Q69),$C69/$E69))</f>
        <v>0</v>
      </c>
      <c r="S69" s="454">
        <f>IF($E69="n/a","n/a",IF(S$3&gt;$D69,$C69-SUM($L69:R69),$C69/$E69))</f>
        <v>0</v>
      </c>
      <c r="T69" s="454">
        <f>IF($E69="n/a","n/a",IF(T$3&gt;$D69,$C69-SUM($L69:S69),$C69/$E69))</f>
        <v>0</v>
      </c>
      <c r="U69" s="454">
        <f>IF($E69="n/a","n/a",IF(U$3&gt;$D69,$C69-SUM($L69:T69),$C69/$E69))</f>
        <v>0</v>
      </c>
      <c r="V69" s="454">
        <f>IF($E69="n/a","n/a",IF(V$3&gt;$D69,$C69-SUM($L69:U69),$C69/$E69))</f>
        <v>0</v>
      </c>
      <c r="W69" s="499">
        <f>IF($E69="n/a","n/a",IF(W$3&gt;$D69,$C69-SUM($L69:V69),$C69/$E69))</f>
        <v>0</v>
      </c>
      <c r="X69" s="454">
        <f>IF($E69="n/a","n/a",IF(X$3&gt;$D69,$C69-SUM($L69:W69),$C69/$E69))</f>
        <v>0</v>
      </c>
      <c r="Y69" s="454">
        <f>IF($E69="n/a","n/a",IF(Y$3&gt;$D69,$C69-SUM($L69:X69),$C69/$E69))</f>
        <v>0</v>
      </c>
      <c r="Z69" s="454">
        <f>IF($E69="n/a","n/a",IF(Z$3&gt;$D69,$C69-SUM($L69:Y69),$C69/$E69))</f>
        <v>0</v>
      </c>
      <c r="AA69" s="454">
        <f>IF($E69="n/a","n/a",IF(AA$3&gt;$D69,$C69-SUM($L69:Z69),$C69/$E69))</f>
        <v>0</v>
      </c>
      <c r="AB69" s="454">
        <f>IF($E69="n/a","n/a",IF(AB$3&gt;$D69,$C69-SUM($L69:AA69),$C69/$E69))</f>
        <v>0</v>
      </c>
      <c r="AC69" s="454">
        <f>IF($E69="n/a","n/a",IF(AC$3&gt;$D69,$C69-SUM($L69:AB69),$C69/$E69))</f>
        <v>0</v>
      </c>
      <c r="AD69" s="454">
        <f>IF($E69="n/a","n/a",IF(AD$3&gt;$D69,$C69-SUM($L69:AC69),$C69/$E69))</f>
        <v>0</v>
      </c>
      <c r="AE69" s="454">
        <f>IF($E69="n/a","n/a",IF(AE$3&gt;$D69,$C69-SUM($L69:AD69),$C69/$E69))</f>
        <v>0</v>
      </c>
      <c r="AF69" s="454">
        <f>IF($E69="n/a","n/a",IF(AF$3&gt;$D69,$C69-SUM($L69:AE69),$C69/$E69))</f>
        <v>0</v>
      </c>
      <c r="AG69" s="454">
        <f>IF($E69="n/a","n/a",IF(AG$3&gt;$D69,$C69-SUM($L69:AF69),$C69/$E69))</f>
        <v>0</v>
      </c>
      <c r="AH69" s="454">
        <f>IF($E69="n/a","n/a",IF(AH$3&gt;$D69,$C69-SUM($L69:AG69),$C69/$E69))</f>
        <v>0</v>
      </c>
      <c r="AI69" s="454">
        <f>IF($E69="n/a","n/a",IF(AI$3&gt;$D69,$C69-SUM($L69:AH69),$C69/$E69))</f>
        <v>0</v>
      </c>
      <c r="AJ69" s="454">
        <f>IF($E69="n/a","n/a",IF(AJ$3&gt;$D69,$C69-SUM($L69:AI69),$C69/$E69))</f>
        <v>0</v>
      </c>
      <c r="AK69" s="454">
        <f>IF($E69="n/a","n/a",IF(AK$3&gt;$D69,$C69-SUM($L69:AJ69),$C69/$E69))</f>
        <v>0</v>
      </c>
      <c r="AL69" s="454">
        <f>IF($E69="n/a","n/a",IF(AL$3&gt;$D69,$C69-SUM($L69:AK69),$C69/$E69))</f>
        <v>0</v>
      </c>
      <c r="AM69" s="454">
        <f>IF($E69="n/a","n/a",IF(AM$3&gt;$D69,$C69-SUM($L69:AL69),$C69/$E69))</f>
        <v>0</v>
      </c>
      <c r="AN69" s="454">
        <f>IF($E69="n/a","n/a",IF(AN$3&gt;$D69,$C69-SUM($L69:AM69),$C69/$E69))</f>
        <v>0</v>
      </c>
      <c r="AO69" s="454">
        <f>IF($E69="n/a","n/a",IF(AO$3&gt;$D69,$C69-SUM($L69:AN69),$C69/$E69))</f>
        <v>0</v>
      </c>
      <c r="AP69" s="454">
        <f>IF($E69="n/a","n/a",IF(AP$3&gt;$D69,$C69-SUM($L69:AO69),$C69/$E69))</f>
        <v>0</v>
      </c>
      <c r="AQ69" s="454">
        <f>IF($E69="n/a","n/a",IF(AQ$3&gt;$D69,$C69-SUM($L69:AP69),$C69/$E69))</f>
        <v>0</v>
      </c>
      <c r="AR69" s="454">
        <f>IF($E69="n/a","n/a",IF(AR$3&gt;$D69,$C69-SUM($L69:AQ69),$C69/$E69))</f>
        <v>0</v>
      </c>
    </row>
    <row r="70" spans="1:84" s="356" customFormat="1">
      <c r="A70" s="724" t="str">
        <f t="shared" si="26"/>
        <v>Vehicles</v>
      </c>
      <c r="B70" s="725"/>
      <c r="C70" s="495">
        <f>F48-SUM(F70:K70)</f>
        <v>2259.6152321597347</v>
      </c>
      <c r="D70" s="496">
        <v>8</v>
      </c>
      <c r="E70" s="500">
        <f t="shared" si="24"/>
        <v>2.75</v>
      </c>
      <c r="F70" s="498">
        <f t="shared" si="23"/>
        <v>55.790293014765616</v>
      </c>
      <c r="G70" s="454">
        <f t="shared" si="23"/>
        <v>238.46125295488508</v>
      </c>
      <c r="H70" s="454">
        <f t="shared" si="23"/>
        <v>209.88559465229531</v>
      </c>
      <c r="I70" s="454">
        <f t="shared" si="23"/>
        <v>181.55351145604749</v>
      </c>
      <c r="J70" s="454">
        <f t="shared" si="23"/>
        <v>134.30524511880409</v>
      </c>
      <c r="K70" s="499">
        <f t="shared" si="23"/>
        <v>51.053979852767924</v>
      </c>
      <c r="L70" s="498">
        <f t="shared" si="25"/>
        <v>821.67826623990356</v>
      </c>
      <c r="M70" s="454">
        <f>IF($E70="n/a","n/a",IF(M$3&gt;$D70,$C70-SUM(L70:$L70),$C70/$E70))</f>
        <v>821.67826623990356</v>
      </c>
      <c r="N70" s="454">
        <f>IF($E70="n/a","n/a",IF(N$3&gt;$D70,$C70-SUM($L70:M70),$C70/$E70))</f>
        <v>616.25869967992753</v>
      </c>
      <c r="O70" s="454">
        <f>IF($E70="n/a","n/a",IF(O$3&gt;$D70,$C70-SUM($L70:N70),$C70/$E70))</f>
        <v>0</v>
      </c>
      <c r="P70" s="454">
        <f>IF($E70="n/a","n/a",IF(P$3&gt;$D70,$C70-SUM($L70:O70),$C70/$E70))</f>
        <v>0</v>
      </c>
      <c r="Q70" s="499">
        <f>IF($E70="n/a","n/a",IF(Q$3&gt;$D70,$C70-SUM($L70:P70),$C70/$E70))</f>
        <v>0</v>
      </c>
      <c r="R70" s="498">
        <f>IF($E70="n/a","n/a",IF(R$3&gt;$D70,$C70-SUM($L70:Q70),$C70/$E70))</f>
        <v>0</v>
      </c>
      <c r="S70" s="454">
        <f>IF($E70="n/a","n/a",IF(S$3&gt;$D70,$C70-SUM($L70:R70),$C70/$E70))</f>
        <v>0</v>
      </c>
      <c r="T70" s="454">
        <f>IF($E70="n/a","n/a",IF(T$3&gt;$D70,$C70-SUM($L70:S70),$C70/$E70))</f>
        <v>0</v>
      </c>
      <c r="U70" s="454">
        <f>IF($E70="n/a","n/a",IF(U$3&gt;$D70,$C70-SUM($L70:T70),$C70/$E70))</f>
        <v>0</v>
      </c>
      <c r="V70" s="454">
        <f>IF($E70="n/a","n/a",IF(V$3&gt;$D70,$C70-SUM($L70:U70),$C70/$E70))</f>
        <v>0</v>
      </c>
      <c r="W70" s="499">
        <f>IF($E70="n/a","n/a",IF(W$3&gt;$D70,$C70-SUM($L70:V70),$C70/$E70))</f>
        <v>0</v>
      </c>
      <c r="X70" s="454">
        <f>IF($E70="n/a","n/a",IF(X$3&gt;$D70,$C70-SUM($L70:W70),$C70/$E70))</f>
        <v>0</v>
      </c>
      <c r="Y70" s="454">
        <f>IF($E70="n/a","n/a",IF(Y$3&gt;$D70,$C70-SUM($L70:X70),$C70/$E70))</f>
        <v>0</v>
      </c>
      <c r="Z70" s="454">
        <f>IF($E70="n/a","n/a",IF(Z$3&gt;$D70,$C70-SUM($L70:Y70),$C70/$E70))</f>
        <v>0</v>
      </c>
      <c r="AA70" s="454">
        <f>IF($E70="n/a","n/a",IF(AA$3&gt;$D70,$C70-SUM($L70:Z70),$C70/$E70))</f>
        <v>0</v>
      </c>
      <c r="AB70" s="454">
        <f>IF($E70="n/a","n/a",IF(AB$3&gt;$D70,$C70-SUM($L70:AA70),$C70/$E70))</f>
        <v>0</v>
      </c>
      <c r="AC70" s="454">
        <f>IF($E70="n/a","n/a",IF(AC$3&gt;$D70,$C70-SUM($L70:AB70),$C70/$E70))</f>
        <v>0</v>
      </c>
      <c r="AD70" s="454">
        <f>IF($E70="n/a","n/a",IF(AD$3&gt;$D70,$C70-SUM($L70:AC70),$C70/$E70))</f>
        <v>0</v>
      </c>
      <c r="AE70" s="454">
        <f>IF($E70="n/a","n/a",IF(AE$3&gt;$D70,$C70-SUM($L70:AD70),$C70/$E70))</f>
        <v>0</v>
      </c>
      <c r="AF70" s="454">
        <f>IF($E70="n/a","n/a",IF(AF$3&gt;$D70,$C70-SUM($L70:AE70),$C70/$E70))</f>
        <v>0</v>
      </c>
      <c r="AG70" s="454">
        <f>IF($E70="n/a","n/a",IF(AG$3&gt;$D70,$C70-SUM($L70:AF70),$C70/$E70))</f>
        <v>0</v>
      </c>
      <c r="AH70" s="454">
        <f>IF($E70="n/a","n/a",IF(AH$3&gt;$D70,$C70-SUM($L70:AG70),$C70/$E70))</f>
        <v>0</v>
      </c>
      <c r="AI70" s="454">
        <f>IF($E70="n/a","n/a",IF(AI$3&gt;$D70,$C70-SUM($L70:AH70),$C70/$E70))</f>
        <v>0</v>
      </c>
      <c r="AJ70" s="454">
        <f>IF($E70="n/a","n/a",IF(AJ$3&gt;$D70,$C70-SUM($L70:AI70),$C70/$E70))</f>
        <v>0</v>
      </c>
      <c r="AK70" s="454">
        <f>IF($E70="n/a","n/a",IF(AK$3&gt;$D70,$C70-SUM($L70:AJ70),$C70/$E70))</f>
        <v>0</v>
      </c>
      <c r="AL70" s="454">
        <f>IF($E70="n/a","n/a",IF(AL$3&gt;$D70,$C70-SUM($L70:AK70),$C70/$E70))</f>
        <v>0</v>
      </c>
      <c r="AM70" s="454">
        <f>IF($E70="n/a","n/a",IF(AM$3&gt;$D70,$C70-SUM($L70:AL70),$C70/$E70))</f>
        <v>0</v>
      </c>
      <c r="AN70" s="454">
        <f>IF($E70="n/a","n/a",IF(AN$3&gt;$D70,$C70-SUM($L70:AM70),$C70/$E70))</f>
        <v>0</v>
      </c>
      <c r="AO70" s="454">
        <f>IF($E70="n/a","n/a",IF(AO$3&gt;$D70,$C70-SUM($L70:AN70),$C70/$E70))</f>
        <v>0</v>
      </c>
      <c r="AP70" s="454">
        <f>IF($E70="n/a","n/a",IF(AP$3&gt;$D70,$C70-SUM($L70:AO70),$C70/$E70))</f>
        <v>0</v>
      </c>
      <c r="AQ70" s="454">
        <f>IF($E70="n/a","n/a",IF(AQ$3&gt;$D70,$C70-SUM($L70:AP70),$C70/$E70))</f>
        <v>0</v>
      </c>
      <c r="AR70" s="454">
        <f>IF($E70="n/a","n/a",IF(AR$3&gt;$D70,$C70-SUM($L70:AQ70),$C70/$E70))</f>
        <v>0</v>
      </c>
    </row>
    <row r="71" spans="1:84" s="356" customFormat="1">
      <c r="A71" s="724" t="str">
        <f t="shared" si="26"/>
        <v>Other</v>
      </c>
      <c r="B71" s="725"/>
      <c r="C71" s="495">
        <f t="shared" si="27"/>
        <v>1779.4469110557875</v>
      </c>
      <c r="D71" s="496">
        <v>8</v>
      </c>
      <c r="E71" s="500">
        <f t="shared" si="24"/>
        <v>2.75</v>
      </c>
      <c r="F71" s="498">
        <f t="shared" si="23"/>
        <v>205.34954985263758</v>
      </c>
      <c r="G71" s="454">
        <f t="shared" si="23"/>
        <v>811.18280875473124</v>
      </c>
      <c r="H71" s="454">
        <f t="shared" si="23"/>
        <v>819.92756974679867</v>
      </c>
      <c r="I71" s="454">
        <f t="shared" si="23"/>
        <v>702.76284855497067</v>
      </c>
      <c r="J71" s="454">
        <f t="shared" si="23"/>
        <v>695.27588342828267</v>
      </c>
      <c r="K71" s="499">
        <f t="shared" si="23"/>
        <v>747.63620364193662</v>
      </c>
      <c r="L71" s="498">
        <f t="shared" si="25"/>
        <v>647.07160402028637</v>
      </c>
      <c r="M71" s="454">
        <f>IF($E71="n/a","n/a",IF(M$3&gt;$D71,$C71-SUM(L71:$L71),$C71/$E71))</f>
        <v>647.07160402028637</v>
      </c>
      <c r="N71" s="454">
        <f>IF($E71="n/a","n/a",IF(N$3&gt;$D71,$C71-SUM($L71:M71),$C71/$E71))</f>
        <v>485.30370301521475</v>
      </c>
      <c r="O71" s="454">
        <f>IF($E71="n/a","n/a",IF(O$3&gt;$D71,$C71-SUM($L71:N71),$C71/$E71))</f>
        <v>0</v>
      </c>
      <c r="P71" s="454">
        <f>IF($E71="n/a","n/a",IF(P$3&gt;$D71,$C71-SUM($L71:O71),$C71/$E71))</f>
        <v>0</v>
      </c>
      <c r="Q71" s="499">
        <f>IF($E71="n/a","n/a",IF(Q$3&gt;$D71,$C71-SUM($L71:P71),$C71/$E71))</f>
        <v>0</v>
      </c>
      <c r="R71" s="498">
        <f>IF($E71="n/a","n/a",IF(R$3&gt;$D71,$C71-SUM($L71:Q71),$C71/$E71))</f>
        <v>0</v>
      </c>
      <c r="S71" s="454">
        <f>IF($E71="n/a","n/a",IF(S$3&gt;$D71,$C71-SUM($L71:R71),$C71/$E71))</f>
        <v>0</v>
      </c>
      <c r="T71" s="454">
        <f>IF($E71="n/a","n/a",IF(T$3&gt;$D71,$C71-SUM($L71:S71),$C71/$E71))</f>
        <v>0</v>
      </c>
      <c r="U71" s="454">
        <f>IF($E71="n/a","n/a",IF(U$3&gt;$D71,$C71-SUM($L71:T71),$C71/$E71))</f>
        <v>0</v>
      </c>
      <c r="V71" s="454">
        <f>IF($E71="n/a","n/a",IF(V$3&gt;$D71,$C71-SUM($L71:U71),$C71/$E71))</f>
        <v>0</v>
      </c>
      <c r="W71" s="499">
        <f>IF($E71="n/a","n/a",IF(W$3&gt;$D71,$C71-SUM($L71:V71),$C71/$E71))</f>
        <v>0</v>
      </c>
      <c r="X71" s="454">
        <f>IF($E71="n/a","n/a",IF(X$3&gt;$D71,$C71-SUM($L71:W71),$C71/$E71))</f>
        <v>0</v>
      </c>
      <c r="Y71" s="454">
        <f>IF($E71="n/a","n/a",IF(Y$3&gt;$D71,$C71-SUM($L71:X71),$C71/$E71))</f>
        <v>0</v>
      </c>
      <c r="Z71" s="454">
        <f>IF($E71="n/a","n/a",IF(Z$3&gt;$D71,$C71-SUM($L71:Y71),$C71/$E71))</f>
        <v>0</v>
      </c>
      <c r="AA71" s="454">
        <f>IF($E71="n/a","n/a",IF(AA$3&gt;$D71,$C71-SUM($L71:Z71),$C71/$E71))</f>
        <v>0</v>
      </c>
      <c r="AB71" s="454">
        <f>IF($E71="n/a","n/a",IF(AB$3&gt;$D71,$C71-SUM($L71:AA71),$C71/$E71))</f>
        <v>0</v>
      </c>
      <c r="AC71" s="454">
        <f>IF($E71="n/a","n/a",IF(AC$3&gt;$D71,$C71-SUM($L71:AB71),$C71/$E71))</f>
        <v>0</v>
      </c>
      <c r="AD71" s="454">
        <f>IF($E71="n/a","n/a",IF(AD$3&gt;$D71,$C71-SUM($L71:AC71),$C71/$E71))</f>
        <v>0</v>
      </c>
      <c r="AE71" s="454">
        <f>IF($E71="n/a","n/a",IF(AE$3&gt;$D71,$C71-SUM($L71:AD71),$C71/$E71))</f>
        <v>0</v>
      </c>
      <c r="AF71" s="454">
        <f>IF($E71="n/a","n/a",IF(AF$3&gt;$D71,$C71-SUM($L71:AE71),$C71/$E71))</f>
        <v>0</v>
      </c>
      <c r="AG71" s="454">
        <f>IF($E71="n/a","n/a",IF(AG$3&gt;$D71,$C71-SUM($L71:AF71),$C71/$E71))</f>
        <v>0</v>
      </c>
      <c r="AH71" s="454">
        <f>IF($E71="n/a","n/a",IF(AH$3&gt;$D71,$C71-SUM($L71:AG71),$C71/$E71))</f>
        <v>0</v>
      </c>
      <c r="AI71" s="454">
        <f>IF($E71="n/a","n/a",IF(AI$3&gt;$D71,$C71-SUM($L71:AH71),$C71/$E71))</f>
        <v>0</v>
      </c>
      <c r="AJ71" s="454">
        <f>IF($E71="n/a","n/a",IF(AJ$3&gt;$D71,$C71-SUM($L71:AI71),$C71/$E71))</f>
        <v>0</v>
      </c>
      <c r="AK71" s="454">
        <f>IF($E71="n/a","n/a",IF(AK$3&gt;$D71,$C71-SUM($L71:AJ71),$C71/$E71))</f>
        <v>0</v>
      </c>
      <c r="AL71" s="454">
        <f>IF($E71="n/a","n/a",IF(AL$3&gt;$D71,$C71-SUM($L71:AK71),$C71/$E71))</f>
        <v>0</v>
      </c>
      <c r="AM71" s="454">
        <f>IF($E71="n/a","n/a",IF(AM$3&gt;$D71,$C71-SUM($L71:AL71),$C71/$E71))</f>
        <v>0</v>
      </c>
      <c r="AN71" s="454">
        <f>IF($E71="n/a","n/a",IF(AN$3&gt;$D71,$C71-SUM($L71:AM71),$C71/$E71))</f>
        <v>0</v>
      </c>
      <c r="AO71" s="454">
        <f>IF($E71="n/a","n/a",IF(AO$3&gt;$D71,$C71-SUM($L71:AN71),$C71/$E71))</f>
        <v>0</v>
      </c>
      <c r="AP71" s="454">
        <f>IF($E71="n/a","n/a",IF(AP$3&gt;$D71,$C71-SUM($L71:AO71),$C71/$E71))</f>
        <v>0</v>
      </c>
      <c r="AQ71" s="454">
        <f>IF($E71="n/a","n/a",IF(AQ$3&gt;$D71,$C71-SUM($L71:AP71),$C71/$E71))</f>
        <v>0</v>
      </c>
      <c r="AR71" s="454">
        <f>IF($E71="n/a","n/a",IF(AR$3&gt;$D71,$C71-SUM($L71:AQ71),$C71/$E71))</f>
        <v>0</v>
      </c>
    </row>
    <row r="72" spans="1:84" s="356" customFormat="1">
      <c r="A72" s="724" t="str">
        <f t="shared" si="26"/>
        <v>Premises</v>
      </c>
      <c r="B72" s="725"/>
      <c r="C72" s="495">
        <f t="shared" si="27"/>
        <v>1446.6773382351848</v>
      </c>
      <c r="D72" s="496">
        <v>8</v>
      </c>
      <c r="E72" s="500">
        <f t="shared" si="24"/>
        <v>2.75</v>
      </c>
      <c r="F72" s="498">
        <f t="shared" si="23"/>
        <v>231.59106460710453</v>
      </c>
      <c r="G72" s="454">
        <f t="shared" si="23"/>
        <v>915.24054035171025</v>
      </c>
      <c r="H72" s="454">
        <f t="shared" si="23"/>
        <v>901.21691837223625</v>
      </c>
      <c r="I72" s="454">
        <f t="shared" si="23"/>
        <v>886.52384655914784</v>
      </c>
      <c r="J72" s="454">
        <f t="shared" si="23"/>
        <v>904.97643109428896</v>
      </c>
      <c r="K72" s="499">
        <f t="shared" si="23"/>
        <v>1211.6252466675598</v>
      </c>
      <c r="L72" s="498">
        <f t="shared" si="25"/>
        <v>526.06448663097626</v>
      </c>
      <c r="M72" s="454">
        <f>IF($E72="n/a","n/a",IF(M$3&gt;$D72,$C72-SUM(L72:$L72),$C72/$E72))</f>
        <v>526.06448663097626</v>
      </c>
      <c r="N72" s="454">
        <f>IF($E72="n/a","n/a",IF(N$3&gt;$D72,$C72-SUM($L72:M72),$C72/$E72))</f>
        <v>394.54836497323231</v>
      </c>
      <c r="O72" s="454">
        <f>IF($E72="n/a","n/a",IF(O$3&gt;$D72,$C72-SUM($L72:N72),$C72/$E72))</f>
        <v>0</v>
      </c>
      <c r="P72" s="454">
        <f>IF($E72="n/a","n/a",IF(P$3&gt;$D72,$C72-SUM($L72:O72),$C72/$E72))</f>
        <v>0</v>
      </c>
      <c r="Q72" s="499">
        <f>IF($E72="n/a","n/a",IF(Q$3&gt;$D72,$C72-SUM($L72:P72),$C72/$E72))</f>
        <v>0</v>
      </c>
      <c r="R72" s="498">
        <f>IF($E72="n/a","n/a",IF(R$3&gt;$D72,$C72-SUM($L72:Q72),$C72/$E72))</f>
        <v>0</v>
      </c>
      <c r="S72" s="454">
        <f>IF($E72="n/a","n/a",IF(S$3&gt;$D72,$C72-SUM($L72:R72),$C72/$E72))</f>
        <v>0</v>
      </c>
      <c r="T72" s="454">
        <f>IF($E72="n/a","n/a",IF(T$3&gt;$D72,$C72-SUM($L72:S72),$C72/$E72))</f>
        <v>0</v>
      </c>
      <c r="U72" s="454">
        <f>IF($E72="n/a","n/a",IF(U$3&gt;$D72,$C72-SUM($L72:T72),$C72/$E72))</f>
        <v>0</v>
      </c>
      <c r="V72" s="454">
        <f>IF($E72="n/a","n/a",IF(V$3&gt;$D72,$C72-SUM($L72:U72),$C72/$E72))</f>
        <v>0</v>
      </c>
      <c r="W72" s="499">
        <f>IF($E72="n/a","n/a",IF(W$3&gt;$D72,$C72-SUM($L72:V72),$C72/$E72))</f>
        <v>0</v>
      </c>
      <c r="X72" s="454">
        <f>IF($E72="n/a","n/a",IF(X$3&gt;$D72,$C72-SUM($L72:W72),$C72/$E72))</f>
        <v>0</v>
      </c>
      <c r="Y72" s="454">
        <f>IF($E72="n/a","n/a",IF(Y$3&gt;$D72,$C72-SUM($L72:X72),$C72/$E72))</f>
        <v>0</v>
      </c>
      <c r="Z72" s="454">
        <f>IF($E72="n/a","n/a",IF(Z$3&gt;$D72,$C72-SUM($L72:Y72),$C72/$E72))</f>
        <v>0</v>
      </c>
      <c r="AA72" s="454">
        <f>IF($E72="n/a","n/a",IF(AA$3&gt;$D72,$C72-SUM($L72:Z72),$C72/$E72))</f>
        <v>0</v>
      </c>
      <c r="AB72" s="454">
        <f>IF($E72="n/a","n/a",IF(AB$3&gt;$D72,$C72-SUM($L72:AA72),$C72/$E72))</f>
        <v>0</v>
      </c>
      <c r="AC72" s="454">
        <f>IF($E72="n/a","n/a",IF(AC$3&gt;$D72,$C72-SUM($L72:AB72),$C72/$E72))</f>
        <v>0</v>
      </c>
      <c r="AD72" s="454">
        <f>IF($E72="n/a","n/a",IF(AD$3&gt;$D72,$C72-SUM($L72:AC72),$C72/$E72))</f>
        <v>0</v>
      </c>
      <c r="AE72" s="454">
        <f>IF($E72="n/a","n/a",IF(AE$3&gt;$D72,$C72-SUM($L72:AD72),$C72/$E72))</f>
        <v>0</v>
      </c>
      <c r="AF72" s="454">
        <f>IF($E72="n/a","n/a",IF(AF$3&gt;$D72,$C72-SUM($L72:AE72),$C72/$E72))</f>
        <v>0</v>
      </c>
      <c r="AG72" s="454">
        <f>IF($E72="n/a","n/a",IF(AG$3&gt;$D72,$C72-SUM($L72:AF72),$C72/$E72))</f>
        <v>0</v>
      </c>
      <c r="AH72" s="454">
        <f>IF($E72="n/a","n/a",IF(AH$3&gt;$D72,$C72-SUM($L72:AG72),$C72/$E72))</f>
        <v>0</v>
      </c>
      <c r="AI72" s="454">
        <f>IF($E72="n/a","n/a",IF(AI$3&gt;$D72,$C72-SUM($L72:AH72),$C72/$E72))</f>
        <v>0</v>
      </c>
      <c r="AJ72" s="454">
        <f>IF($E72="n/a","n/a",IF(AJ$3&gt;$D72,$C72-SUM($L72:AI72),$C72/$E72))</f>
        <v>0</v>
      </c>
      <c r="AK72" s="454">
        <f>IF($E72="n/a","n/a",IF(AK$3&gt;$D72,$C72-SUM($L72:AJ72),$C72/$E72))</f>
        <v>0</v>
      </c>
      <c r="AL72" s="454">
        <f>IF($E72="n/a","n/a",IF(AL$3&gt;$D72,$C72-SUM($L72:AK72),$C72/$E72))</f>
        <v>0</v>
      </c>
      <c r="AM72" s="454">
        <f>IF($E72="n/a","n/a",IF(AM$3&gt;$D72,$C72-SUM($L72:AL72),$C72/$E72))</f>
        <v>0</v>
      </c>
      <c r="AN72" s="454">
        <f>IF($E72="n/a","n/a",IF(AN$3&gt;$D72,$C72-SUM($L72:AM72),$C72/$E72))</f>
        <v>0</v>
      </c>
      <c r="AO72" s="454">
        <f>IF($E72="n/a","n/a",IF(AO$3&gt;$D72,$C72-SUM($L72:AN72),$C72/$E72))</f>
        <v>0</v>
      </c>
      <c r="AP72" s="454">
        <f>IF($E72="n/a","n/a",IF(AP$3&gt;$D72,$C72-SUM($L72:AO72),$C72/$E72))</f>
        <v>0</v>
      </c>
      <c r="AQ72" s="454">
        <f>IF($E72="n/a","n/a",IF(AQ$3&gt;$D72,$C72-SUM($L72:AP72),$C72/$E72))</f>
        <v>0</v>
      </c>
      <c r="AR72" s="454">
        <f>IF($E72="n/a","n/a",IF(AR$3&gt;$D72,$C72-SUM($L72:AQ72),$C72/$E72))</f>
        <v>0</v>
      </c>
    </row>
    <row r="73" spans="1:84" s="356" customFormat="1">
      <c r="A73" s="724" t="str">
        <f t="shared" si="26"/>
        <v>Land</v>
      </c>
      <c r="B73" s="725"/>
      <c r="C73" s="495">
        <f t="shared" si="27"/>
        <v>117292.30819672134</v>
      </c>
      <c r="D73" s="496" t="s">
        <v>20</v>
      </c>
      <c r="E73" s="500" t="str">
        <f t="shared" si="24"/>
        <v>n/a</v>
      </c>
      <c r="F73" s="498">
        <f t="shared" si="23"/>
        <v>0</v>
      </c>
      <c r="G73" s="454">
        <f t="shared" si="23"/>
        <v>0</v>
      </c>
      <c r="H73" s="454">
        <f t="shared" si="23"/>
        <v>0</v>
      </c>
      <c r="I73" s="454">
        <f t="shared" si="23"/>
        <v>0</v>
      </c>
      <c r="J73" s="454">
        <f t="shared" si="23"/>
        <v>0</v>
      </c>
      <c r="K73" s="499">
        <f t="shared" si="23"/>
        <v>0</v>
      </c>
      <c r="L73" s="498" t="str">
        <f t="shared" si="25"/>
        <v>n/a</v>
      </c>
      <c r="M73" s="454" t="str">
        <f>IF($E73="n/a","n/a",IF(M$3&gt;$D73,$C73-SUM(L73:$L73),$C73/$E73))</f>
        <v>n/a</v>
      </c>
      <c r="N73" s="454" t="str">
        <f>IF($E73="n/a","n/a",IF(N$3&gt;$D73,$C73-SUM($L73:M73),$C73/$E73))</f>
        <v>n/a</v>
      </c>
      <c r="O73" s="454" t="str">
        <f>IF($E73="n/a","n/a",IF(O$3&gt;$D73,$C73-SUM($L73:N73),$C73/$E73))</f>
        <v>n/a</v>
      </c>
      <c r="P73" s="454" t="str">
        <f>IF($E73="n/a","n/a",IF(P$3&gt;$D73,$C73-SUM($L73:O73),$C73/$E73))</f>
        <v>n/a</v>
      </c>
      <c r="Q73" s="499" t="str">
        <f>IF($E73="n/a","n/a",IF(Q$3&gt;$D73,$C73-SUM($L73:P73),$C73/$E73))</f>
        <v>n/a</v>
      </c>
      <c r="R73" s="498" t="str">
        <f>IF($E73="n/a","n/a",IF(R$3&gt;$D73,$C73-SUM($L73:Q73),$C73/$E73))</f>
        <v>n/a</v>
      </c>
      <c r="S73" s="454" t="str">
        <f>IF($E73="n/a","n/a",IF(S$3&gt;$D73,$C73-SUM($L73:R73),$C73/$E73))</f>
        <v>n/a</v>
      </c>
      <c r="T73" s="454" t="str">
        <f>IF($E73="n/a","n/a",IF(T$3&gt;$D73,$C73-SUM($L73:S73),$C73/$E73))</f>
        <v>n/a</v>
      </c>
      <c r="U73" s="454" t="str">
        <f>IF($E73="n/a","n/a",IF(U$3&gt;$D73,$C73-SUM($L73:T73),$C73/$E73))</f>
        <v>n/a</v>
      </c>
      <c r="V73" s="454" t="str">
        <f>IF($E73="n/a","n/a",IF(V$3&gt;$D73,$C73-SUM($L73:U73),$C73/$E73))</f>
        <v>n/a</v>
      </c>
      <c r="W73" s="499" t="str">
        <f>IF($E73="n/a","n/a",IF(W$3&gt;$D73,$C73-SUM($L73:V73),$C73/$E73))</f>
        <v>n/a</v>
      </c>
      <c r="X73" s="454" t="str">
        <f>IF($E73="n/a","n/a",IF(X$3&gt;$D73,$C73-SUM($L73:W73),$C73/$E73))</f>
        <v>n/a</v>
      </c>
      <c r="Y73" s="454" t="str">
        <f>IF($E73="n/a","n/a",IF(Y$3&gt;$D73,$C73-SUM($L73:X73),$C73/$E73))</f>
        <v>n/a</v>
      </c>
      <c r="Z73" s="454" t="str">
        <f>IF($E73="n/a","n/a",IF(Z$3&gt;$D73,$C73-SUM($L73:Y73),$C73/$E73))</f>
        <v>n/a</v>
      </c>
      <c r="AA73" s="454" t="str">
        <f>IF($E73="n/a","n/a",IF(AA$3&gt;$D73,$C73-SUM($L73:Z73),$C73/$E73))</f>
        <v>n/a</v>
      </c>
      <c r="AB73" s="454" t="str">
        <f>IF($E73="n/a","n/a",IF(AB$3&gt;$D73,$C73-SUM($L73:AA73),$C73/$E73))</f>
        <v>n/a</v>
      </c>
      <c r="AC73" s="454" t="str">
        <f>IF($E73="n/a","n/a",IF(AC$3&gt;$D73,$C73-SUM($L73:AB73),$C73/$E73))</f>
        <v>n/a</v>
      </c>
      <c r="AD73" s="454" t="str">
        <f>IF($E73="n/a","n/a",IF(AD$3&gt;$D73,$C73-SUM($L73:AC73),$C73/$E73))</f>
        <v>n/a</v>
      </c>
      <c r="AE73" s="454" t="str">
        <f>IF($E73="n/a","n/a",IF(AE$3&gt;$D73,$C73-SUM($L73:AD73),$C73/$E73))</f>
        <v>n/a</v>
      </c>
      <c r="AF73" s="454" t="str">
        <f>IF($E73="n/a","n/a",IF(AF$3&gt;$D73,$C73-SUM($L73:AE73),$C73/$E73))</f>
        <v>n/a</v>
      </c>
      <c r="AG73" s="454" t="str">
        <f>IF($E73="n/a","n/a",IF(AG$3&gt;$D73,$C73-SUM($L73:AF73),$C73/$E73))</f>
        <v>n/a</v>
      </c>
      <c r="AH73" s="454" t="str">
        <f>IF($E73="n/a","n/a",IF(AH$3&gt;$D73,$C73-SUM($L73:AG73),$C73/$E73))</f>
        <v>n/a</v>
      </c>
      <c r="AI73" s="454" t="str">
        <f>IF($E73="n/a","n/a",IF(AI$3&gt;$D73,$C73-SUM($L73:AH73),$C73/$E73))</f>
        <v>n/a</v>
      </c>
      <c r="AJ73" s="454" t="str">
        <f>IF($E73="n/a","n/a",IF(AJ$3&gt;$D73,$C73-SUM($L73:AI73),$C73/$E73))</f>
        <v>n/a</v>
      </c>
      <c r="AK73" s="454" t="str">
        <f>IF($E73="n/a","n/a",IF(AK$3&gt;$D73,$C73-SUM($L73:AJ73),$C73/$E73))</f>
        <v>n/a</v>
      </c>
      <c r="AL73" s="454" t="str">
        <f>IF($E73="n/a","n/a",IF(AL$3&gt;$D73,$C73-SUM($L73:AK73),$C73/$E73))</f>
        <v>n/a</v>
      </c>
      <c r="AM73" s="454" t="str">
        <f>IF($E73="n/a","n/a",IF(AM$3&gt;$D73,$C73-SUM($L73:AL73),$C73/$E73))</f>
        <v>n/a</v>
      </c>
      <c r="AN73" s="454" t="str">
        <f>IF($E73="n/a","n/a",IF(AN$3&gt;$D73,$C73-SUM($L73:AM73),$C73/$E73))</f>
        <v>n/a</v>
      </c>
      <c r="AO73" s="454" t="str">
        <f>IF($E73="n/a","n/a",IF(AO$3&gt;$D73,$C73-SUM($L73:AN73),$C73/$E73))</f>
        <v>n/a</v>
      </c>
      <c r="AP73" s="454" t="str">
        <f>IF($E73="n/a","n/a",IF(AP$3&gt;$D73,$C73-SUM($L73:AO73),$C73/$E73))</f>
        <v>n/a</v>
      </c>
      <c r="AQ73" s="454" t="str">
        <f>IF($E73="n/a","n/a",IF(AQ$3&gt;$D73,$C73-SUM($L73:AP73),$C73/$E73))</f>
        <v>n/a</v>
      </c>
      <c r="AR73" s="454" t="str">
        <f>IF($E73="n/a","n/a",IF(AR$3&gt;$D73,$C73-SUM($L73:AQ73),$C73/$E73))</f>
        <v>n/a</v>
      </c>
    </row>
    <row r="74" spans="1:84" s="356" customFormat="1">
      <c r="A74" s="724" t="str">
        <f t="shared" si="26"/>
        <v>Easements</v>
      </c>
      <c r="B74" s="725"/>
      <c r="C74" s="495">
        <f t="shared" si="27"/>
        <v>129151.25769132902</v>
      </c>
      <c r="D74" s="496" t="s">
        <v>20</v>
      </c>
      <c r="E74" s="500" t="str">
        <f t="shared" si="24"/>
        <v>n/a</v>
      </c>
      <c r="F74" s="498">
        <f t="shared" si="23"/>
        <v>0</v>
      </c>
      <c r="G74" s="454">
        <f t="shared" si="23"/>
        <v>0</v>
      </c>
      <c r="H74" s="454">
        <f t="shared" si="23"/>
        <v>0</v>
      </c>
      <c r="I74" s="454">
        <f t="shared" si="23"/>
        <v>0</v>
      </c>
      <c r="J74" s="454">
        <f t="shared" si="23"/>
        <v>0</v>
      </c>
      <c r="K74" s="499">
        <f t="shared" si="23"/>
        <v>0</v>
      </c>
      <c r="L74" s="498" t="str">
        <f t="shared" si="25"/>
        <v>n/a</v>
      </c>
      <c r="M74" s="454" t="str">
        <f>IF($E74="n/a","n/a",IF(M$3&gt;$D74,$C74-SUM(L74:$L74),$C74/$E74))</f>
        <v>n/a</v>
      </c>
      <c r="N74" s="454" t="str">
        <f>IF($E74="n/a","n/a",IF(N$3&gt;$D74,$C74-SUM($L74:M74),$C74/$E74))</f>
        <v>n/a</v>
      </c>
      <c r="O74" s="454" t="str">
        <f>IF($E74="n/a","n/a",IF(O$3&gt;$D74,$C74-SUM($L74:N74),$C74/$E74))</f>
        <v>n/a</v>
      </c>
      <c r="P74" s="454" t="str">
        <f>IF($E74="n/a","n/a",IF(P$3&gt;$D74,$C74-SUM($L74:O74),$C74/$E74))</f>
        <v>n/a</v>
      </c>
      <c r="Q74" s="499" t="str">
        <f>IF($E74="n/a","n/a",IF(Q$3&gt;$D74,$C74-SUM($L74:P74),$C74/$E74))</f>
        <v>n/a</v>
      </c>
      <c r="R74" s="498" t="str">
        <f>IF($E74="n/a","n/a",IF(R$3&gt;$D74,$C74-SUM($L74:Q74),$C74/$E74))</f>
        <v>n/a</v>
      </c>
      <c r="S74" s="454" t="str">
        <f>IF($E74="n/a","n/a",IF(S$3&gt;$D74,$C74-SUM($L74:R74),$C74/$E74))</f>
        <v>n/a</v>
      </c>
      <c r="T74" s="454" t="str">
        <f>IF($E74="n/a","n/a",IF(T$3&gt;$D74,$C74-SUM($L74:S74),$C74/$E74))</f>
        <v>n/a</v>
      </c>
      <c r="U74" s="454" t="str">
        <f>IF($E74="n/a","n/a",IF(U$3&gt;$D74,$C74-SUM($L74:T74),$C74/$E74))</f>
        <v>n/a</v>
      </c>
      <c r="V74" s="454" t="str">
        <f>IF($E74="n/a","n/a",IF(V$3&gt;$D74,$C74-SUM($L74:U74),$C74/$E74))</f>
        <v>n/a</v>
      </c>
      <c r="W74" s="499" t="str">
        <f>IF($E74="n/a","n/a",IF(W$3&gt;$D74,$C74-SUM($L74:V74),$C74/$E74))</f>
        <v>n/a</v>
      </c>
      <c r="X74" s="454" t="str">
        <f>IF($E74="n/a","n/a",IF(X$3&gt;$D74,$C74-SUM($L74:W74),$C74/$E74))</f>
        <v>n/a</v>
      </c>
      <c r="Y74" s="454" t="str">
        <f>IF($E74="n/a","n/a",IF(Y$3&gt;$D74,$C74-SUM($L74:X74),$C74/$E74))</f>
        <v>n/a</v>
      </c>
      <c r="Z74" s="454" t="str">
        <f>IF($E74="n/a","n/a",IF(Z$3&gt;$D74,$C74-SUM($L74:Y74),$C74/$E74))</f>
        <v>n/a</v>
      </c>
      <c r="AA74" s="454" t="str">
        <f>IF($E74="n/a","n/a",IF(AA$3&gt;$D74,$C74-SUM($L74:Z74),$C74/$E74))</f>
        <v>n/a</v>
      </c>
      <c r="AB74" s="454" t="str">
        <f>IF($E74="n/a","n/a",IF(AB$3&gt;$D74,$C74-SUM($L74:AA74),$C74/$E74))</f>
        <v>n/a</v>
      </c>
      <c r="AC74" s="454" t="str">
        <f>IF($E74="n/a","n/a",IF(AC$3&gt;$D74,$C74-SUM($L74:AB74),$C74/$E74))</f>
        <v>n/a</v>
      </c>
      <c r="AD74" s="454" t="str">
        <f>IF($E74="n/a","n/a",IF(AD$3&gt;$D74,$C74-SUM($L74:AC74),$C74/$E74))</f>
        <v>n/a</v>
      </c>
      <c r="AE74" s="454" t="str">
        <f>IF($E74="n/a","n/a",IF(AE$3&gt;$D74,$C74-SUM($L74:AD74),$C74/$E74))</f>
        <v>n/a</v>
      </c>
      <c r="AF74" s="454" t="str">
        <f>IF($E74="n/a","n/a",IF(AF$3&gt;$D74,$C74-SUM($L74:AE74),$C74/$E74))</f>
        <v>n/a</v>
      </c>
      <c r="AG74" s="454" t="str">
        <f>IF($E74="n/a","n/a",IF(AG$3&gt;$D74,$C74-SUM($L74:AF74),$C74/$E74))</f>
        <v>n/a</v>
      </c>
      <c r="AH74" s="454" t="str">
        <f>IF($E74="n/a","n/a",IF(AH$3&gt;$D74,$C74-SUM($L74:AG74),$C74/$E74))</f>
        <v>n/a</v>
      </c>
      <c r="AI74" s="454" t="str">
        <f>IF($E74="n/a","n/a",IF(AI$3&gt;$D74,$C74-SUM($L74:AH74),$C74/$E74))</f>
        <v>n/a</v>
      </c>
      <c r="AJ74" s="454" t="str">
        <f>IF($E74="n/a","n/a",IF(AJ$3&gt;$D74,$C74-SUM($L74:AI74),$C74/$E74))</f>
        <v>n/a</v>
      </c>
      <c r="AK74" s="454" t="str">
        <f>IF($E74="n/a","n/a",IF(AK$3&gt;$D74,$C74-SUM($L74:AJ74),$C74/$E74))</f>
        <v>n/a</v>
      </c>
      <c r="AL74" s="454" t="str">
        <f>IF($E74="n/a","n/a",IF(AL$3&gt;$D74,$C74-SUM($L74:AK74),$C74/$E74))</f>
        <v>n/a</v>
      </c>
      <c r="AM74" s="454" t="str">
        <f>IF($E74="n/a","n/a",IF(AM$3&gt;$D74,$C74-SUM($L74:AL74),$C74/$E74))</f>
        <v>n/a</v>
      </c>
      <c r="AN74" s="454" t="str">
        <f>IF($E74="n/a","n/a",IF(AN$3&gt;$D74,$C74-SUM($L74:AM74),$C74/$E74))</f>
        <v>n/a</v>
      </c>
      <c r="AO74" s="454" t="str">
        <f>IF($E74="n/a","n/a",IF(AO$3&gt;$D74,$C74-SUM($L74:AN74),$C74/$E74))</f>
        <v>n/a</v>
      </c>
      <c r="AP74" s="454" t="str">
        <f>IF($E74="n/a","n/a",IF(AP$3&gt;$D74,$C74-SUM($L74:AO74),$C74/$E74))</f>
        <v>n/a</v>
      </c>
      <c r="AQ74" s="454" t="str">
        <f>IF($E74="n/a","n/a",IF(AQ$3&gt;$D74,$C74-SUM($L74:AP74),$C74/$E74))</f>
        <v>n/a</v>
      </c>
      <c r="AR74" s="454" t="str">
        <f>IF($E74="n/a","n/a",IF(AR$3&gt;$D74,$C74-SUM($L74:AQ74),$C74/$E74))</f>
        <v>n/a</v>
      </c>
    </row>
    <row r="75" spans="1:84" s="356" customFormat="1">
      <c r="A75" s="724">
        <f t="shared" si="26"/>
        <v>0</v>
      </c>
      <c r="B75" s="725"/>
      <c r="C75" s="495">
        <f t="shared" si="27"/>
        <v>0</v>
      </c>
      <c r="D75" s="496" t="s">
        <v>20</v>
      </c>
      <c r="E75" s="500" t="str">
        <f t="shared" si="24"/>
        <v>n/a</v>
      </c>
      <c r="F75" s="498">
        <f t="shared" si="23"/>
        <v>0</v>
      </c>
      <c r="G75" s="454">
        <f t="shared" si="23"/>
        <v>0</v>
      </c>
      <c r="H75" s="454">
        <f t="shared" si="23"/>
        <v>0</v>
      </c>
      <c r="I75" s="454">
        <f t="shared" si="23"/>
        <v>0</v>
      </c>
      <c r="J75" s="454">
        <f t="shared" si="23"/>
        <v>0</v>
      </c>
      <c r="K75" s="499">
        <f t="shared" si="23"/>
        <v>0</v>
      </c>
      <c r="L75" s="498" t="str">
        <f t="shared" si="25"/>
        <v>n/a</v>
      </c>
      <c r="M75" s="454" t="str">
        <f>IF($E75="n/a","n/a",IF(M$3&gt;$D75,$C75-SUM(L75:$L75),$C75/$E75))</f>
        <v>n/a</v>
      </c>
      <c r="N75" s="454" t="str">
        <f>IF($E75="n/a","n/a",IF(N$3&gt;$D75,$C75-SUM($L75:M75),$C75/$E75))</f>
        <v>n/a</v>
      </c>
      <c r="O75" s="454" t="str">
        <f>IF($E75="n/a","n/a",IF(O$3&gt;$D75,$C75-SUM($L75:N75),$C75/$E75))</f>
        <v>n/a</v>
      </c>
      <c r="P75" s="454" t="str">
        <f>IF($E75="n/a","n/a",IF(P$3&gt;$D75,$C75-SUM($L75:O75),$C75/$E75))</f>
        <v>n/a</v>
      </c>
      <c r="Q75" s="499" t="str">
        <f>IF($E75="n/a","n/a",IF(Q$3&gt;$D75,$C75-SUM($L75:P75),$C75/$E75))</f>
        <v>n/a</v>
      </c>
      <c r="R75" s="498" t="str">
        <f>IF($E75="n/a","n/a",IF(R$3&gt;$D75,$C75-SUM($L75:Q75),$C75/$E75))</f>
        <v>n/a</v>
      </c>
      <c r="S75" s="454" t="str">
        <f>IF($E75="n/a","n/a",IF(S$3&gt;$D75,$C75-SUM($L75:R75),$C75/$E75))</f>
        <v>n/a</v>
      </c>
      <c r="T75" s="454" t="str">
        <f>IF($E75="n/a","n/a",IF(T$3&gt;$D75,$C75-SUM($L75:S75),$C75/$E75))</f>
        <v>n/a</v>
      </c>
      <c r="U75" s="454" t="str">
        <f>IF($E75="n/a","n/a",IF(U$3&gt;$D75,$C75-SUM($L75:T75),$C75/$E75))</f>
        <v>n/a</v>
      </c>
      <c r="V75" s="454" t="str">
        <f>IF($E75="n/a","n/a",IF(V$3&gt;$D75,$C75-SUM($L75:U75),$C75/$E75))</f>
        <v>n/a</v>
      </c>
      <c r="W75" s="499" t="str">
        <f>IF($E75="n/a","n/a",IF(W$3&gt;$D75,$C75-SUM($L75:V75),$C75/$E75))</f>
        <v>n/a</v>
      </c>
      <c r="X75" s="454" t="str">
        <f>IF($E75="n/a","n/a",IF(X$3&gt;$D75,$C75-SUM($L75:W75),$C75/$E75))</f>
        <v>n/a</v>
      </c>
      <c r="Y75" s="454" t="str">
        <f>IF($E75="n/a","n/a",IF(Y$3&gt;$D75,$C75-SUM($L75:X75),$C75/$E75))</f>
        <v>n/a</v>
      </c>
      <c r="Z75" s="454" t="str">
        <f>IF($E75="n/a","n/a",IF(Z$3&gt;$D75,$C75-SUM($L75:Y75),$C75/$E75))</f>
        <v>n/a</v>
      </c>
      <c r="AA75" s="454" t="str">
        <f>IF($E75="n/a","n/a",IF(AA$3&gt;$D75,$C75-SUM($L75:Z75),$C75/$E75))</f>
        <v>n/a</v>
      </c>
      <c r="AB75" s="454" t="str">
        <f>IF($E75="n/a","n/a",IF(AB$3&gt;$D75,$C75-SUM($L75:AA75),$C75/$E75))</f>
        <v>n/a</v>
      </c>
      <c r="AC75" s="454" t="str">
        <f>IF($E75="n/a","n/a",IF(AC$3&gt;$D75,$C75-SUM($L75:AB75),$C75/$E75))</f>
        <v>n/a</v>
      </c>
      <c r="AD75" s="454" t="str">
        <f>IF($E75="n/a","n/a",IF(AD$3&gt;$D75,$C75-SUM($L75:AC75),$C75/$E75))</f>
        <v>n/a</v>
      </c>
      <c r="AE75" s="454" t="str">
        <f>IF($E75="n/a","n/a",IF(AE$3&gt;$D75,$C75-SUM($L75:AD75),$C75/$E75))</f>
        <v>n/a</v>
      </c>
      <c r="AF75" s="454" t="str">
        <f>IF($E75="n/a","n/a",IF(AF$3&gt;$D75,$C75-SUM($L75:AE75),$C75/$E75))</f>
        <v>n/a</v>
      </c>
      <c r="AG75" s="454" t="str">
        <f>IF($E75="n/a","n/a",IF(AG$3&gt;$D75,$C75-SUM($L75:AF75),$C75/$E75))</f>
        <v>n/a</v>
      </c>
      <c r="AH75" s="454" t="str">
        <f>IF($E75="n/a","n/a",IF(AH$3&gt;$D75,$C75-SUM($L75:AG75),$C75/$E75))</f>
        <v>n/a</v>
      </c>
      <c r="AI75" s="454" t="str">
        <f>IF($E75="n/a","n/a",IF(AI$3&gt;$D75,$C75-SUM($L75:AH75),$C75/$E75))</f>
        <v>n/a</v>
      </c>
      <c r="AJ75" s="454" t="str">
        <f>IF($E75="n/a","n/a",IF(AJ$3&gt;$D75,$C75-SUM($L75:AI75),$C75/$E75))</f>
        <v>n/a</v>
      </c>
      <c r="AK75" s="454" t="str">
        <f>IF($E75="n/a","n/a",IF(AK$3&gt;$D75,$C75-SUM($L75:AJ75),$C75/$E75))</f>
        <v>n/a</v>
      </c>
      <c r="AL75" s="454" t="str">
        <f>IF($E75="n/a","n/a",IF(AL$3&gt;$D75,$C75-SUM($L75:AK75),$C75/$E75))</f>
        <v>n/a</v>
      </c>
      <c r="AM75" s="454" t="str">
        <f>IF($E75="n/a","n/a",IF(AM$3&gt;$D75,$C75-SUM($L75:AL75),$C75/$E75))</f>
        <v>n/a</v>
      </c>
      <c r="AN75" s="454" t="str">
        <f>IF($E75="n/a","n/a",IF(AN$3&gt;$D75,$C75-SUM($L75:AM75),$C75/$E75))</f>
        <v>n/a</v>
      </c>
      <c r="AO75" s="454" t="str">
        <f>IF($E75="n/a","n/a",IF(AO$3&gt;$D75,$C75-SUM($L75:AN75),$C75/$E75))</f>
        <v>n/a</v>
      </c>
      <c r="AP75" s="454" t="str">
        <f>IF($E75="n/a","n/a",IF(AP$3&gt;$D75,$C75-SUM($L75:AO75),$C75/$E75))</f>
        <v>n/a</v>
      </c>
      <c r="AQ75" s="454" t="str">
        <f>IF($E75="n/a","n/a",IF(AQ$3&gt;$D75,$C75-SUM($L75:AP75),$C75/$E75))</f>
        <v>n/a</v>
      </c>
      <c r="AR75" s="454" t="str">
        <f>IF($E75="n/a","n/a",IF(AR$3&gt;$D75,$C75-SUM($L75:AQ75),$C75/$E75))</f>
        <v>n/a</v>
      </c>
    </row>
    <row r="76" spans="1:84" s="356" customFormat="1">
      <c r="A76" s="724">
        <f t="shared" si="26"/>
        <v>0</v>
      </c>
      <c r="B76" s="725"/>
      <c r="C76" s="495">
        <f t="shared" si="27"/>
        <v>0</v>
      </c>
      <c r="D76" s="501" t="s">
        <v>20</v>
      </c>
      <c r="E76" s="502" t="str">
        <f t="shared" si="24"/>
        <v>n/a</v>
      </c>
      <c r="F76" s="503">
        <f t="shared" si="23"/>
        <v>0</v>
      </c>
      <c r="G76" s="504">
        <f t="shared" si="23"/>
        <v>0</v>
      </c>
      <c r="H76" s="504">
        <f t="shared" si="23"/>
        <v>0</v>
      </c>
      <c r="I76" s="504">
        <f t="shared" si="23"/>
        <v>0</v>
      </c>
      <c r="J76" s="504">
        <f t="shared" si="23"/>
        <v>0</v>
      </c>
      <c r="K76" s="505">
        <f t="shared" si="23"/>
        <v>0</v>
      </c>
      <c r="L76" s="498" t="str">
        <f t="shared" si="25"/>
        <v>n/a</v>
      </c>
      <c r="M76" s="504" t="str">
        <f>IF($E76="n/a","n/a",IF(M$3&gt;$D76,$C76-SUM(L76:$L76),$C76/$E76))</f>
        <v>n/a</v>
      </c>
      <c r="N76" s="504" t="str">
        <f>IF($E76="n/a","n/a",IF(N$3&gt;$D76,$C76-SUM($L76:M76),$C76/$E76))</f>
        <v>n/a</v>
      </c>
      <c r="O76" s="504" t="str">
        <f>IF($E76="n/a","n/a",IF(O$3&gt;$D76,$C76-SUM($L76:N76),$C76/$E76))</f>
        <v>n/a</v>
      </c>
      <c r="P76" s="504" t="str">
        <f>IF($E76="n/a","n/a",IF(P$3&gt;$D76,$C76-SUM($L76:O76),$C76/$E76))</f>
        <v>n/a</v>
      </c>
      <c r="Q76" s="505" t="str">
        <f>IF($E76="n/a","n/a",IF(Q$3&gt;$D76,$C76-SUM($L76:P76),$C76/$E76))</f>
        <v>n/a</v>
      </c>
      <c r="R76" s="503" t="str">
        <f>IF($E76="n/a","n/a",IF(R$3&gt;$D76,$C76-SUM($L76:Q76),$C76/$E76))</f>
        <v>n/a</v>
      </c>
      <c r="S76" s="504" t="str">
        <f>IF($E76="n/a","n/a",IF(S$3&gt;$D76,$C76-SUM($L76:R76),$C76/$E76))</f>
        <v>n/a</v>
      </c>
      <c r="T76" s="504" t="str">
        <f>IF($E76="n/a","n/a",IF(T$3&gt;$D76,$C76-SUM($L76:S76),$C76/$E76))</f>
        <v>n/a</v>
      </c>
      <c r="U76" s="504" t="str">
        <f>IF($E76="n/a","n/a",IF(U$3&gt;$D76,$C76-SUM($L76:T76),$C76/$E76))</f>
        <v>n/a</v>
      </c>
      <c r="V76" s="504" t="str">
        <f>IF($E76="n/a","n/a",IF(V$3&gt;$D76,$C76-SUM($L76:U76),$C76/$E76))</f>
        <v>n/a</v>
      </c>
      <c r="W76" s="505" t="str">
        <f>IF($E76="n/a","n/a",IF(W$3&gt;$D76,$C76-SUM($L76:V76),$C76/$E76))</f>
        <v>n/a</v>
      </c>
      <c r="X76" s="504" t="str">
        <f>IF($E76="n/a","n/a",IF(X$3&gt;$D76,$C76-SUM($L76:W76),$C76/$E76))</f>
        <v>n/a</v>
      </c>
      <c r="Y76" s="504" t="str">
        <f>IF($E76="n/a","n/a",IF(Y$3&gt;$D76,$C76-SUM($L76:X76),$C76/$E76))</f>
        <v>n/a</v>
      </c>
      <c r="Z76" s="504" t="str">
        <f>IF($E76="n/a","n/a",IF(Z$3&gt;$D76,$C76-SUM($L76:Y76),$C76/$E76))</f>
        <v>n/a</v>
      </c>
      <c r="AA76" s="504" t="str">
        <f>IF($E76="n/a","n/a",IF(AA$3&gt;$D76,$C76-SUM($L76:Z76),$C76/$E76))</f>
        <v>n/a</v>
      </c>
      <c r="AB76" s="504" t="str">
        <f>IF($E76="n/a","n/a",IF(AB$3&gt;$D76,$C76-SUM($L76:AA76),$C76/$E76))</f>
        <v>n/a</v>
      </c>
      <c r="AC76" s="504" t="str">
        <f>IF($E76="n/a","n/a",IF(AC$3&gt;$D76,$C76-SUM($L76:AB76),$C76/$E76))</f>
        <v>n/a</v>
      </c>
      <c r="AD76" s="504" t="str">
        <f>IF($E76="n/a","n/a",IF(AD$3&gt;$D76,$C76-SUM($L76:AC76),$C76/$E76))</f>
        <v>n/a</v>
      </c>
      <c r="AE76" s="504" t="str">
        <f>IF($E76="n/a","n/a",IF(AE$3&gt;$D76,$C76-SUM($L76:AD76),$C76/$E76))</f>
        <v>n/a</v>
      </c>
      <c r="AF76" s="504" t="str">
        <f>IF($E76="n/a","n/a",IF(AF$3&gt;$D76,$C76-SUM($L76:AE76),$C76/$E76))</f>
        <v>n/a</v>
      </c>
      <c r="AG76" s="504" t="str">
        <f>IF($E76="n/a","n/a",IF(AG$3&gt;$D76,$C76-SUM($L76:AF76),$C76/$E76))</f>
        <v>n/a</v>
      </c>
      <c r="AH76" s="504" t="str">
        <f>IF($E76="n/a","n/a",IF(AH$3&gt;$D76,$C76-SUM($L76:AG76),$C76/$E76))</f>
        <v>n/a</v>
      </c>
      <c r="AI76" s="504" t="str">
        <f>IF($E76="n/a","n/a",IF(AI$3&gt;$D76,$C76-SUM($L76:AH76),$C76/$E76))</f>
        <v>n/a</v>
      </c>
      <c r="AJ76" s="504" t="str">
        <f>IF($E76="n/a","n/a",IF(AJ$3&gt;$D76,$C76-SUM($L76:AI76),$C76/$E76))</f>
        <v>n/a</v>
      </c>
      <c r="AK76" s="504" t="str">
        <f>IF($E76="n/a","n/a",IF(AK$3&gt;$D76,$C76-SUM($L76:AJ76),$C76/$E76))</f>
        <v>n/a</v>
      </c>
      <c r="AL76" s="504" t="str">
        <f>IF($E76="n/a","n/a",IF(AL$3&gt;$D76,$C76-SUM($L76:AK76),$C76/$E76))</f>
        <v>n/a</v>
      </c>
      <c r="AM76" s="504" t="str">
        <f>IF($E76="n/a","n/a",IF(AM$3&gt;$D76,$C76-SUM($L76:AL76),$C76/$E76))</f>
        <v>n/a</v>
      </c>
      <c r="AN76" s="504" t="str">
        <f>IF($E76="n/a","n/a",IF(AN$3&gt;$D76,$C76-SUM($L76:AM76),$C76/$E76))</f>
        <v>n/a</v>
      </c>
      <c r="AO76" s="504" t="str">
        <f>IF($E76="n/a","n/a",IF(AO$3&gt;$D76,$C76-SUM($L76:AN76),$C76/$E76))</f>
        <v>n/a</v>
      </c>
      <c r="AP76" s="504" t="str">
        <f>IF($E76="n/a","n/a",IF(AP$3&gt;$D76,$C76-SUM($L76:AO76),$C76/$E76))</f>
        <v>n/a</v>
      </c>
      <c r="AQ76" s="504" t="str">
        <f>IF($E76="n/a","n/a",IF(AQ$3&gt;$D76,$C76-SUM($L76:AP76),$C76/$E76))</f>
        <v>n/a</v>
      </c>
      <c r="AR76" s="504" t="str">
        <f>IF($E76="n/a","n/a",IF(AR$3&gt;$D76,$C76-SUM($L76:AQ76),$C76/$E76))</f>
        <v>n/a</v>
      </c>
    </row>
    <row r="77" spans="1:84" s="356" customFormat="1">
      <c r="A77" s="506" t="s">
        <v>27</v>
      </c>
      <c r="B77" s="471"/>
      <c r="C77" s="472">
        <f>SUM(C61:C76)</f>
        <v>1919705.3859557568</v>
      </c>
      <c r="D77" s="468"/>
      <c r="E77" s="468"/>
      <c r="F77" s="507">
        <f>SUM(F61:F76)</f>
        <v>24522.890841268458</v>
      </c>
      <c r="G77" s="508">
        <f t="shared" ref="G77:AR77" si="28">SUM(G61:G76)</f>
        <v>100293.49179329927</v>
      </c>
      <c r="H77" s="508">
        <f t="shared" si="28"/>
        <v>100836.07522586884</v>
      </c>
      <c r="I77" s="508">
        <f t="shared" si="28"/>
        <v>100444.76640375194</v>
      </c>
      <c r="J77" s="508">
        <f t="shared" si="28"/>
        <v>98972.222660931016</v>
      </c>
      <c r="K77" s="509">
        <f t="shared" si="28"/>
        <v>98486.865011703761</v>
      </c>
      <c r="L77" s="507">
        <f t="shared" si="28"/>
        <v>95398.407307671048</v>
      </c>
      <c r="M77" s="508">
        <f t="shared" si="28"/>
        <v>95398.407307671048</v>
      </c>
      <c r="N77" s="508">
        <f t="shared" si="28"/>
        <v>94326.892304157707</v>
      </c>
      <c r="O77" s="508">
        <f t="shared" si="28"/>
        <v>91112.34729361764</v>
      </c>
      <c r="P77" s="508">
        <f t="shared" si="28"/>
        <v>87640.605121479952</v>
      </c>
      <c r="Q77" s="509">
        <f t="shared" si="28"/>
        <v>77225.378605066857</v>
      </c>
      <c r="R77" s="507">
        <f t="shared" si="28"/>
        <v>77225.378605066857</v>
      </c>
      <c r="S77" s="508">
        <f t="shared" si="28"/>
        <v>77225.378605066857</v>
      </c>
      <c r="T77" s="508">
        <f t="shared" si="28"/>
        <v>77225.378605066857</v>
      </c>
      <c r="U77" s="508">
        <f t="shared" si="28"/>
        <v>73919.490292346338</v>
      </c>
      <c r="V77" s="508">
        <f t="shared" si="28"/>
        <v>64001.825354184679</v>
      </c>
      <c r="W77" s="509">
        <f t="shared" si="28"/>
        <v>64001.825354184679</v>
      </c>
      <c r="X77" s="508">
        <f t="shared" si="28"/>
        <v>59463.573746157141</v>
      </c>
      <c r="Y77" s="508">
        <f t="shared" si="28"/>
        <v>45848.818922074512</v>
      </c>
      <c r="Z77" s="508">
        <f t="shared" si="28"/>
        <v>45848.818922074512</v>
      </c>
      <c r="AA77" s="508">
        <f t="shared" si="28"/>
        <v>45848.818922074512</v>
      </c>
      <c r="AB77" s="508">
        <f t="shared" si="28"/>
        <v>45848.818922074512</v>
      </c>
      <c r="AC77" s="508">
        <f t="shared" si="28"/>
        <v>45848.818922074512</v>
      </c>
      <c r="AD77" s="508">
        <f t="shared" si="28"/>
        <v>44723.25588819461</v>
      </c>
      <c r="AE77" s="508">
        <f t="shared" si="28"/>
        <v>41346.566786554737</v>
      </c>
      <c r="AF77" s="508">
        <f t="shared" si="28"/>
        <v>41346.566786554737</v>
      </c>
      <c r="AG77" s="508">
        <f t="shared" si="28"/>
        <v>41346.566786554737</v>
      </c>
      <c r="AH77" s="508">
        <f t="shared" si="28"/>
        <v>41346.566786554737</v>
      </c>
      <c r="AI77" s="508">
        <f t="shared" si="28"/>
        <v>41346.566786554737</v>
      </c>
      <c r="AJ77" s="508">
        <f t="shared" si="28"/>
        <v>41346.566786554737</v>
      </c>
      <c r="AK77" s="508">
        <f t="shared" si="28"/>
        <v>41346.566786554737</v>
      </c>
      <c r="AL77" s="508">
        <f t="shared" si="28"/>
        <v>41346.566786554737</v>
      </c>
      <c r="AM77" s="508">
        <f t="shared" si="28"/>
        <v>31009.925089915749</v>
      </c>
      <c r="AN77" s="508">
        <f t="shared" si="28"/>
        <v>0</v>
      </c>
      <c r="AO77" s="508">
        <f t="shared" si="28"/>
        <v>0</v>
      </c>
      <c r="AP77" s="508">
        <f t="shared" si="28"/>
        <v>0</v>
      </c>
      <c r="AQ77" s="508">
        <f t="shared" si="28"/>
        <v>0</v>
      </c>
      <c r="AR77" s="508">
        <f t="shared" si="28"/>
        <v>0</v>
      </c>
      <c r="AS77" s="468"/>
      <c r="AT77" s="468"/>
      <c r="AU77" s="468"/>
      <c r="AV77" s="468"/>
      <c r="AW77" s="468"/>
      <c r="AX77" s="468"/>
      <c r="AY77" s="468"/>
      <c r="AZ77" s="468"/>
      <c r="BA77" s="468"/>
      <c r="BB77" s="468"/>
      <c r="BC77" s="468"/>
      <c r="BD77" s="468"/>
      <c r="BE77" s="468"/>
      <c r="BF77" s="468"/>
      <c r="BG77" s="468"/>
      <c r="BH77" s="468"/>
      <c r="BI77" s="468"/>
      <c r="BJ77" s="468"/>
      <c r="BK77" s="468"/>
      <c r="BL77" s="468"/>
      <c r="BM77" s="468"/>
      <c r="BN77" s="468"/>
      <c r="BO77" s="468"/>
      <c r="BP77" s="468"/>
      <c r="BQ77" s="468"/>
      <c r="BR77" s="468"/>
      <c r="BS77" s="468"/>
      <c r="BT77" s="468"/>
      <c r="BU77" s="468"/>
      <c r="BV77" s="468"/>
      <c r="BW77" s="468"/>
      <c r="BX77" s="468"/>
      <c r="BY77" s="468"/>
      <c r="BZ77" s="468"/>
    </row>
    <row r="78" spans="1:84" s="356" customFormat="1">
      <c r="C78" s="344"/>
      <c r="D78" s="510"/>
      <c r="F78" s="344"/>
      <c r="G78" s="344"/>
      <c r="H78" s="344"/>
      <c r="I78" s="511"/>
      <c r="J78" s="511"/>
      <c r="K78" s="511"/>
      <c r="L78" s="511"/>
      <c r="M78" s="344"/>
      <c r="N78" s="344"/>
      <c r="O78" s="344"/>
      <c r="P78" s="344"/>
      <c r="Q78" s="344">
        <v>1000</v>
      </c>
    </row>
    <row r="79" spans="1:84" s="356" customFormat="1">
      <c r="A79" s="415" t="s">
        <v>279</v>
      </c>
      <c r="C79" s="344"/>
      <c r="F79" s="344"/>
      <c r="G79" s="344"/>
      <c r="H79" s="344"/>
      <c r="I79" s="344"/>
      <c r="J79" s="344"/>
      <c r="K79" s="344"/>
      <c r="L79" s="344"/>
      <c r="M79" s="344"/>
      <c r="N79" s="344"/>
      <c r="O79" s="344"/>
      <c r="P79" s="344"/>
      <c r="Q79" s="344"/>
    </row>
    <row r="80" spans="1:84" s="512" customFormat="1">
      <c r="A80" s="478"/>
      <c r="B80" s="478" t="s">
        <v>280</v>
      </c>
      <c r="C80" s="478"/>
      <c r="D80" s="478"/>
      <c r="E80" s="479"/>
      <c r="F80" s="728" t="s">
        <v>281</v>
      </c>
      <c r="G80" s="729"/>
      <c r="H80" s="729"/>
      <c r="I80" s="729"/>
      <c r="J80" s="729"/>
      <c r="K80" s="730"/>
      <c r="L80" s="728" t="s">
        <v>281</v>
      </c>
      <c r="M80" s="729"/>
      <c r="N80" s="729"/>
      <c r="O80" s="729"/>
      <c r="P80" s="729"/>
      <c r="Q80" s="730"/>
      <c r="R80" s="728" t="s">
        <v>282</v>
      </c>
      <c r="S80" s="729"/>
      <c r="T80" s="729"/>
      <c r="U80" s="729"/>
      <c r="V80" s="729"/>
      <c r="W80" s="730"/>
      <c r="X80" s="478"/>
      <c r="Y80" s="478"/>
      <c r="Z80" s="478"/>
      <c r="AA80" s="478"/>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8"/>
      <c r="AY80" s="478"/>
      <c r="AZ80" s="478"/>
      <c r="BA80" s="478"/>
      <c r="BB80" s="478"/>
      <c r="BC80" s="478"/>
      <c r="BD80" s="478"/>
      <c r="BE80" s="478"/>
      <c r="BF80" s="478"/>
      <c r="BG80" s="478"/>
      <c r="BH80" s="478"/>
      <c r="BI80" s="478"/>
      <c r="BJ80" s="478"/>
      <c r="BK80" s="478"/>
      <c r="BL80" s="478"/>
      <c r="BM80" s="478"/>
      <c r="BN80" s="478"/>
      <c r="BO80" s="478"/>
      <c r="BP80" s="478"/>
      <c r="BQ80" s="478"/>
      <c r="BR80" s="478"/>
      <c r="BS80" s="478"/>
      <c r="BT80" s="478"/>
      <c r="BU80" s="478"/>
      <c r="BV80" s="478"/>
      <c r="BW80" s="478"/>
      <c r="BX80" s="478"/>
      <c r="BY80" s="478"/>
      <c r="BZ80" s="478"/>
      <c r="CA80" s="478"/>
      <c r="CB80" s="478"/>
      <c r="CC80" s="478"/>
      <c r="CD80" s="478"/>
      <c r="CE80" s="478"/>
      <c r="CF80" s="478"/>
    </row>
    <row r="81" spans="1:84" s="198" customFormat="1" ht="45">
      <c r="A81" s="134"/>
      <c r="B81" s="134"/>
      <c r="C81" s="513" t="s">
        <v>283</v>
      </c>
      <c r="D81" s="514" t="s">
        <v>284</v>
      </c>
      <c r="E81" s="515" t="s">
        <v>285</v>
      </c>
      <c r="F81" s="493" t="str">
        <f>F2</f>
        <v>2002-03</v>
      </c>
      <c r="G81" s="493" t="str">
        <f t="shared" ref="G81:BR81" si="29">G2</f>
        <v>2003-04</v>
      </c>
      <c r="H81" s="493" t="str">
        <f t="shared" si="29"/>
        <v>2004-05</v>
      </c>
      <c r="I81" s="493" t="str">
        <f t="shared" si="29"/>
        <v>2005-06</v>
      </c>
      <c r="J81" s="493" t="str">
        <f t="shared" si="29"/>
        <v>2006-07</v>
      </c>
      <c r="K81" s="516" t="str">
        <f t="shared" si="29"/>
        <v>2007-08</v>
      </c>
      <c r="L81" s="493" t="str">
        <f t="shared" si="29"/>
        <v>2008-09</v>
      </c>
      <c r="M81" s="493" t="str">
        <f t="shared" si="29"/>
        <v>2009-10</v>
      </c>
      <c r="N81" s="493" t="str">
        <f t="shared" si="29"/>
        <v>2010-11</v>
      </c>
      <c r="O81" s="493" t="str">
        <f t="shared" si="29"/>
        <v>2011-12</v>
      </c>
      <c r="P81" s="493" t="str">
        <f t="shared" si="29"/>
        <v>2012-13</v>
      </c>
      <c r="Q81" s="493" t="str">
        <f t="shared" si="29"/>
        <v>2013-14</v>
      </c>
      <c r="R81" s="493" t="str">
        <f t="shared" si="29"/>
        <v>2014-15</v>
      </c>
      <c r="S81" s="493" t="str">
        <f t="shared" si="29"/>
        <v>2015-16</v>
      </c>
      <c r="T81" s="493" t="str">
        <f t="shared" si="29"/>
        <v>2016-17</v>
      </c>
      <c r="U81" s="493" t="str">
        <f t="shared" si="29"/>
        <v>2017-18</v>
      </c>
      <c r="V81" s="493" t="str">
        <f t="shared" si="29"/>
        <v>2018-19</v>
      </c>
      <c r="W81" s="493" t="str">
        <f t="shared" si="29"/>
        <v>2019-20</v>
      </c>
      <c r="X81" s="493" t="str">
        <f t="shared" si="29"/>
        <v>2020-21</v>
      </c>
      <c r="Y81" s="493" t="str">
        <f t="shared" si="29"/>
        <v>2021-22</v>
      </c>
      <c r="Z81" s="493" t="str">
        <f t="shared" si="29"/>
        <v>2022-23</v>
      </c>
      <c r="AA81" s="493" t="str">
        <f t="shared" si="29"/>
        <v>2023-24</v>
      </c>
      <c r="AB81" s="493" t="str">
        <f t="shared" si="29"/>
        <v>2024-25</v>
      </c>
      <c r="AC81" s="493" t="str">
        <f t="shared" si="29"/>
        <v>2025-26</v>
      </c>
      <c r="AD81" s="493" t="str">
        <f t="shared" si="29"/>
        <v>2026-27</v>
      </c>
      <c r="AE81" s="493" t="str">
        <f t="shared" si="29"/>
        <v>2027-28</v>
      </c>
      <c r="AF81" s="493" t="str">
        <f t="shared" si="29"/>
        <v>2028-29</v>
      </c>
      <c r="AG81" s="493" t="str">
        <f t="shared" si="29"/>
        <v>2029-30</v>
      </c>
      <c r="AH81" s="493" t="str">
        <f t="shared" si="29"/>
        <v>2030-31</v>
      </c>
      <c r="AI81" s="493" t="str">
        <f t="shared" si="29"/>
        <v>2031-32</v>
      </c>
      <c r="AJ81" s="493" t="str">
        <f t="shared" si="29"/>
        <v>2032-33</v>
      </c>
      <c r="AK81" s="493" t="str">
        <f t="shared" si="29"/>
        <v>2033-34</v>
      </c>
      <c r="AL81" s="493" t="str">
        <f t="shared" si="29"/>
        <v>2034-35</v>
      </c>
      <c r="AM81" s="493" t="str">
        <f t="shared" si="29"/>
        <v>2035-36</v>
      </c>
      <c r="AN81" s="493" t="str">
        <f t="shared" si="29"/>
        <v>2036-37</v>
      </c>
      <c r="AO81" s="493" t="str">
        <f t="shared" si="29"/>
        <v>2037-38</v>
      </c>
      <c r="AP81" s="493" t="str">
        <f t="shared" si="29"/>
        <v>2038-39</v>
      </c>
      <c r="AQ81" s="493" t="str">
        <f t="shared" si="29"/>
        <v>2039-40</v>
      </c>
      <c r="AR81" s="493" t="str">
        <f t="shared" si="29"/>
        <v>2040-41</v>
      </c>
      <c r="AS81" s="493" t="str">
        <f t="shared" si="29"/>
        <v>2041-42</v>
      </c>
      <c r="AT81" s="493" t="str">
        <f t="shared" si="29"/>
        <v>2042-43</v>
      </c>
      <c r="AU81" s="493" t="str">
        <f t="shared" si="29"/>
        <v>2043-44</v>
      </c>
      <c r="AV81" s="493" t="str">
        <f t="shared" si="29"/>
        <v>2044-45</v>
      </c>
      <c r="AW81" s="493" t="str">
        <f t="shared" si="29"/>
        <v>2045-46</v>
      </c>
      <c r="AX81" s="493" t="str">
        <f t="shared" si="29"/>
        <v>2046-47</v>
      </c>
      <c r="AY81" s="493" t="str">
        <f t="shared" si="29"/>
        <v>2047-48</v>
      </c>
      <c r="AZ81" s="493" t="str">
        <f t="shared" si="29"/>
        <v>2048-49</v>
      </c>
      <c r="BA81" s="493" t="str">
        <f t="shared" si="29"/>
        <v>2049-50</v>
      </c>
      <c r="BB81" s="493" t="str">
        <f t="shared" si="29"/>
        <v>2080-51</v>
      </c>
      <c r="BC81" s="493" t="str">
        <f t="shared" si="29"/>
        <v>2051-52</v>
      </c>
      <c r="BD81" s="493" t="str">
        <f t="shared" si="29"/>
        <v>2052-53</v>
      </c>
      <c r="BE81" s="493" t="str">
        <f t="shared" si="29"/>
        <v>2053-54</v>
      </c>
      <c r="BF81" s="493" t="str">
        <f t="shared" si="29"/>
        <v>2054-55</v>
      </c>
      <c r="BG81" s="493" t="str">
        <f t="shared" si="29"/>
        <v>2055-56</v>
      </c>
      <c r="BH81" s="493" t="str">
        <f t="shared" si="29"/>
        <v>2056-57</v>
      </c>
      <c r="BI81" s="493" t="str">
        <f t="shared" si="29"/>
        <v>2057-58</v>
      </c>
      <c r="BJ81" s="493" t="str">
        <f t="shared" si="29"/>
        <v>2058-59</v>
      </c>
      <c r="BK81" s="493" t="str">
        <f t="shared" si="29"/>
        <v>2059-60</v>
      </c>
      <c r="BL81" s="493" t="str">
        <f t="shared" si="29"/>
        <v>2060-61</v>
      </c>
      <c r="BM81" s="493" t="str">
        <f t="shared" si="29"/>
        <v>2061-62</v>
      </c>
      <c r="BN81" s="493" t="str">
        <f t="shared" si="29"/>
        <v>2062-63</v>
      </c>
      <c r="BO81" s="493" t="str">
        <f t="shared" si="29"/>
        <v>2063-64</v>
      </c>
      <c r="BP81" s="493" t="str">
        <f t="shared" si="29"/>
        <v>2064-65</v>
      </c>
      <c r="BQ81" s="493" t="str">
        <f t="shared" si="29"/>
        <v>2065-66</v>
      </c>
      <c r="BR81" s="493" t="str">
        <f t="shared" si="29"/>
        <v>2066-67</v>
      </c>
      <c r="BS81" s="493" t="str">
        <f t="shared" ref="BS81:BZ81" si="30">BS2</f>
        <v>2067-68</v>
      </c>
      <c r="BT81" s="493" t="str">
        <f t="shared" si="30"/>
        <v>2068-69</v>
      </c>
      <c r="BU81" s="493" t="str">
        <f t="shared" si="30"/>
        <v>2069-70</v>
      </c>
      <c r="BV81" s="493" t="str">
        <f t="shared" si="30"/>
        <v>2070-71</v>
      </c>
      <c r="BW81" s="493" t="str">
        <f t="shared" si="30"/>
        <v>2071-72</v>
      </c>
      <c r="BX81" s="493" t="str">
        <f t="shared" si="30"/>
        <v>2072-73</v>
      </c>
      <c r="BY81" s="493" t="str">
        <f t="shared" si="30"/>
        <v>2073-74</v>
      </c>
      <c r="BZ81" s="493" t="str">
        <f t="shared" si="30"/>
        <v>2074-75</v>
      </c>
      <c r="CA81" s="517"/>
      <c r="CB81" s="517"/>
      <c r="CC81" s="517"/>
      <c r="CD81" s="517"/>
      <c r="CE81" s="517"/>
      <c r="CF81" s="517"/>
    </row>
    <row r="82" spans="1:84" s="356" customFormat="1">
      <c r="A82" s="724" t="s">
        <v>129</v>
      </c>
      <c r="B82" s="725"/>
      <c r="C82" s="518">
        <v>25</v>
      </c>
      <c r="D82" s="496">
        <v>15</v>
      </c>
      <c r="E82" s="500">
        <v>15</v>
      </c>
      <c r="F82" s="519">
        <v>1375</v>
      </c>
      <c r="G82" s="519">
        <v>9596.3149999999987</v>
      </c>
      <c r="H82" s="519">
        <v>8783.8380213016517</v>
      </c>
      <c r="I82" s="519">
        <v>15361.608971996598</v>
      </c>
      <c r="J82" s="519">
        <v>18573.873366674292</v>
      </c>
      <c r="K82" s="520">
        <f>13980*$J$16/$J$22</f>
        <v>14463.151023717792</v>
      </c>
      <c r="L82" s="521">
        <v>7132.0027193154647</v>
      </c>
      <c r="M82" s="522">
        <v>2934.5801736553349</v>
      </c>
      <c r="N82" s="522">
        <v>10021.287150000004</v>
      </c>
      <c r="O82" s="522">
        <v>11865.961162510843</v>
      </c>
      <c r="P82" s="695">
        <v>13567.671051578835</v>
      </c>
      <c r="Q82" s="695">
        <v>19481.67947430869</v>
      </c>
      <c r="R82" s="498">
        <v>17205.210538132626</v>
      </c>
      <c r="S82" s="454">
        <v>26130.280137113728</v>
      </c>
      <c r="T82" s="454">
        <v>29951.301023627497</v>
      </c>
      <c r="U82" s="454">
        <v>0</v>
      </c>
      <c r="V82" s="454">
        <v>0</v>
      </c>
      <c r="W82" s="454">
        <v>0</v>
      </c>
      <c r="X82" s="523"/>
    </row>
    <row r="83" spans="1:84" s="356" customFormat="1">
      <c r="A83" s="724" t="s">
        <v>130</v>
      </c>
      <c r="B83" s="725"/>
      <c r="C83" s="524">
        <v>45</v>
      </c>
      <c r="D83" s="496">
        <v>45</v>
      </c>
      <c r="E83" s="500">
        <v>45</v>
      </c>
      <c r="F83" s="519">
        <v>1578</v>
      </c>
      <c r="G83" s="519">
        <v>1804.175</v>
      </c>
      <c r="H83" s="519">
        <v>18664.436822053038</v>
      </c>
      <c r="I83" s="519">
        <v>10937.275392003299</v>
      </c>
      <c r="J83" s="519">
        <v>46381.297832742079</v>
      </c>
      <c r="K83" s="520">
        <f>38675.4*$J$16/$J$22</f>
        <v>40012.027975872326</v>
      </c>
      <c r="L83" s="521">
        <v>6230.2791099080605</v>
      </c>
      <c r="M83" s="522">
        <v>26161.310636822356</v>
      </c>
      <c r="N83" s="522">
        <v>48811.06541999989</v>
      </c>
      <c r="O83" s="522">
        <v>32862.415413889081</v>
      </c>
      <c r="P83" s="695">
        <v>30193.716378190125</v>
      </c>
      <c r="Q83" s="695">
        <v>42658.523655663601</v>
      </c>
      <c r="R83" s="498">
        <v>31565.65967699845</v>
      </c>
      <c r="S83" s="454">
        <v>53155.138386747967</v>
      </c>
      <c r="T83" s="454">
        <v>52303.4002418534</v>
      </c>
      <c r="U83" s="454">
        <v>0</v>
      </c>
      <c r="V83" s="454">
        <v>0</v>
      </c>
      <c r="W83" s="454">
        <v>0</v>
      </c>
      <c r="X83" s="523"/>
    </row>
    <row r="84" spans="1:84" s="356" customFormat="1">
      <c r="A84" s="724" t="s">
        <v>131</v>
      </c>
      <c r="B84" s="725"/>
      <c r="C84" s="524">
        <v>45</v>
      </c>
      <c r="D84" s="496">
        <v>45</v>
      </c>
      <c r="E84" s="500">
        <v>45</v>
      </c>
      <c r="F84" s="519">
        <v>6280</v>
      </c>
      <c r="G84" s="519">
        <v>2229.248</v>
      </c>
      <c r="H84" s="519">
        <v>750.01302049999993</v>
      </c>
      <c r="I84" s="519">
        <v>12321.244996839758</v>
      </c>
      <c r="J84" s="519">
        <v>12921.25731822608</v>
      </c>
      <c r="K84" s="520">
        <f>7230*$J$16/$J$22</f>
        <v>7479.8699500343082</v>
      </c>
      <c r="L84" s="521">
        <v>4765.1269269282129</v>
      </c>
      <c r="M84" s="522">
        <v>6079.6473220990365</v>
      </c>
      <c r="N84" s="522">
        <v>10768.182910000005</v>
      </c>
      <c r="O84" s="522">
        <v>8979.1943988239891</v>
      </c>
      <c r="P84" s="695">
        <v>31874.290575039384</v>
      </c>
      <c r="Q84" s="695">
        <v>33997.074486815793</v>
      </c>
      <c r="R84" s="498">
        <v>16604.957592228922</v>
      </c>
      <c r="S84" s="454">
        <v>33129.584344341063</v>
      </c>
      <c r="T84" s="454">
        <v>45959.337957816388</v>
      </c>
      <c r="U84" s="454">
        <v>0</v>
      </c>
      <c r="V84" s="454">
        <v>0</v>
      </c>
      <c r="W84" s="454">
        <v>0</v>
      </c>
      <c r="X84" s="523"/>
    </row>
    <row r="85" spans="1:84" s="356" customFormat="1">
      <c r="A85" s="724" t="s">
        <v>132</v>
      </c>
      <c r="B85" s="725"/>
      <c r="C85" s="524">
        <v>40</v>
      </c>
      <c r="D85" s="496">
        <v>40</v>
      </c>
      <c r="E85" s="500">
        <v>40</v>
      </c>
      <c r="F85" s="519">
        <v>0</v>
      </c>
      <c r="G85" s="519">
        <v>754.32600000000002</v>
      </c>
      <c r="H85" s="519">
        <v>3061.4579406553512</v>
      </c>
      <c r="I85" s="519">
        <v>2757.6959607053113</v>
      </c>
      <c r="J85" s="519">
        <v>-1734.9771822798921</v>
      </c>
      <c r="K85" s="520">
        <f>600*$J$16/$J$22</f>
        <v>620.73609543853183</v>
      </c>
      <c r="L85" s="521">
        <v>6.0293999999999999</v>
      </c>
      <c r="M85" s="522">
        <v>982.98638000000005</v>
      </c>
      <c r="N85" s="522">
        <v>47.173349999999999</v>
      </c>
      <c r="O85" s="522">
        <v>524.38968186609588</v>
      </c>
      <c r="P85" s="695">
        <v>5201.6692137220007</v>
      </c>
      <c r="Q85" s="695">
        <v>846.21121710640887</v>
      </c>
      <c r="R85" s="498">
        <v>2712.3475966918068</v>
      </c>
      <c r="S85" s="454">
        <v>1387.128438562575</v>
      </c>
      <c r="T85" s="454">
        <v>1297.2802573128715</v>
      </c>
      <c r="U85" s="454">
        <v>0</v>
      </c>
      <c r="V85" s="454">
        <v>0</v>
      </c>
      <c r="W85" s="454">
        <v>0</v>
      </c>
      <c r="X85" s="523"/>
    </row>
    <row r="86" spans="1:84" s="356" customFormat="1">
      <c r="A86" s="724" t="s">
        <v>133</v>
      </c>
      <c r="B86" s="725"/>
      <c r="C86" s="524">
        <v>60</v>
      </c>
      <c r="D86" s="496">
        <v>60</v>
      </c>
      <c r="E86" s="500">
        <v>60</v>
      </c>
      <c r="F86" s="519">
        <v>13456</v>
      </c>
      <c r="G86" s="519">
        <v>13288.32</v>
      </c>
      <c r="H86" s="519">
        <v>14703.020814976366</v>
      </c>
      <c r="I86" s="519">
        <v>6171.1043893891374</v>
      </c>
      <c r="J86" s="519">
        <v>551.35509754618033</v>
      </c>
      <c r="K86" s="520">
        <f>1690*$J$16/$J$22</f>
        <v>1748.4066688185314</v>
      </c>
      <c r="L86" s="521">
        <v>5385.3436194945252</v>
      </c>
      <c r="M86" s="522">
        <v>18896.16489</v>
      </c>
      <c r="N86" s="522">
        <v>9082.6310199999989</v>
      </c>
      <c r="O86" s="522">
        <v>40550.386891148621</v>
      </c>
      <c r="P86" s="695">
        <v>37806.899844940344</v>
      </c>
      <c r="Q86" s="695">
        <v>4837.3123845996142</v>
      </c>
      <c r="R86" s="498">
        <v>18200.099214956354</v>
      </c>
      <c r="S86" s="454">
        <v>20396.465961418442</v>
      </c>
      <c r="T86" s="454">
        <v>21458.445195966087</v>
      </c>
      <c r="U86" s="454">
        <v>0</v>
      </c>
      <c r="V86" s="454">
        <v>0</v>
      </c>
      <c r="W86" s="454">
        <v>0</v>
      </c>
      <c r="X86" s="523"/>
    </row>
    <row r="87" spans="1:84" s="356" customFormat="1">
      <c r="A87" s="724" t="s">
        <v>134</v>
      </c>
      <c r="B87" s="725"/>
      <c r="C87" s="524">
        <v>45</v>
      </c>
      <c r="D87" s="496">
        <v>45</v>
      </c>
      <c r="E87" s="500">
        <v>45</v>
      </c>
      <c r="F87" s="519">
        <v>717</v>
      </c>
      <c r="G87" s="519">
        <v>8308.4680000000008</v>
      </c>
      <c r="H87" s="519">
        <v>6592.3401861844077</v>
      </c>
      <c r="I87" s="519">
        <v>26159.263039129535</v>
      </c>
      <c r="J87" s="519">
        <v>19655.688081890312</v>
      </c>
      <c r="K87" s="520">
        <f>12870*$J$16/$J$22</f>
        <v>13314.789247156508</v>
      </c>
      <c r="L87" s="521">
        <v>12239.23570488591</v>
      </c>
      <c r="M87" s="522">
        <v>10971.807288365746</v>
      </c>
      <c r="N87" s="522">
        <v>6273.2049400000005</v>
      </c>
      <c r="O87" s="522">
        <v>6318.9221975410564</v>
      </c>
      <c r="P87" s="695">
        <v>21168.627368292164</v>
      </c>
      <c r="Q87" s="695">
        <v>9212.7018581842513</v>
      </c>
      <c r="R87" s="498">
        <v>11746.016310654155</v>
      </c>
      <c r="S87" s="454">
        <v>15310.71142419281</v>
      </c>
      <c r="T87" s="454">
        <v>13975.387564187231</v>
      </c>
      <c r="U87" s="454">
        <v>0</v>
      </c>
      <c r="V87" s="454">
        <v>0</v>
      </c>
      <c r="W87" s="454">
        <v>0</v>
      </c>
      <c r="X87" s="523"/>
    </row>
    <row r="88" spans="1:84" s="356" customFormat="1">
      <c r="A88" s="724" t="s">
        <v>135</v>
      </c>
      <c r="B88" s="725"/>
      <c r="C88" s="524">
        <v>15</v>
      </c>
      <c r="D88" s="496">
        <v>15</v>
      </c>
      <c r="E88" s="500">
        <v>15</v>
      </c>
      <c r="F88" s="519">
        <v>982</v>
      </c>
      <c r="G88" s="519">
        <v>2574.48</v>
      </c>
      <c r="H88" s="519">
        <v>5848.0823727879515</v>
      </c>
      <c r="I88" s="519">
        <v>2732.5219561541676</v>
      </c>
      <c r="J88" s="519">
        <v>219.19466637632502</v>
      </c>
      <c r="K88" s="520">
        <f>3350*$J$16/$J$22</f>
        <v>3465.7765328651362</v>
      </c>
      <c r="L88" s="521">
        <v>338.74498</v>
      </c>
      <c r="M88" s="522">
        <v>2056.4539990575122</v>
      </c>
      <c r="N88" s="522">
        <v>11795.78443</v>
      </c>
      <c r="O88" s="522">
        <v>6620.5659100000021</v>
      </c>
      <c r="P88" s="695">
        <v>5846.0528483443932</v>
      </c>
      <c r="Q88" s="695">
        <v>5399.8778243746829</v>
      </c>
      <c r="R88" s="498">
        <v>13632.680937562151</v>
      </c>
      <c r="S88" s="454">
        <v>13140.916991930108</v>
      </c>
      <c r="T88" s="454">
        <v>15607.00473493591</v>
      </c>
      <c r="U88" s="454">
        <v>0</v>
      </c>
      <c r="V88" s="454">
        <v>0</v>
      </c>
      <c r="W88" s="454">
        <v>0</v>
      </c>
      <c r="X88" s="523"/>
    </row>
    <row r="89" spans="1:84" s="356" customFormat="1">
      <c r="A89" s="724" t="s">
        <v>136</v>
      </c>
      <c r="B89" s="725"/>
      <c r="C89" s="524" t="s">
        <v>20</v>
      </c>
      <c r="D89" s="496" t="s">
        <v>20</v>
      </c>
      <c r="E89" s="500" t="s">
        <v>20</v>
      </c>
      <c r="F89" s="519">
        <v>34.418480000000002</v>
      </c>
      <c r="G89" s="519">
        <v>1578.05258</v>
      </c>
      <c r="H89" s="519">
        <v>397.57900999999998</v>
      </c>
      <c r="I89" s="519">
        <v>1653.5878700000001</v>
      </c>
      <c r="J89" s="519">
        <v>-129.32106000000053</v>
      </c>
      <c r="K89" s="520">
        <f>282.430388351599*$J$16/$J$22</f>
        <v>292.19122749759958</v>
      </c>
      <c r="L89" s="521">
        <v>0</v>
      </c>
      <c r="M89" s="522">
        <v>0</v>
      </c>
      <c r="N89" s="522">
        <v>0</v>
      </c>
      <c r="O89" s="522">
        <v>0</v>
      </c>
      <c r="P89" s="695">
        <v>0</v>
      </c>
      <c r="Q89" s="695">
        <v>0</v>
      </c>
      <c r="R89" s="498">
        <v>0</v>
      </c>
      <c r="S89" s="454">
        <v>0</v>
      </c>
      <c r="T89" s="454">
        <v>0</v>
      </c>
      <c r="U89" s="454">
        <v>0</v>
      </c>
      <c r="V89" s="454">
        <v>0</v>
      </c>
      <c r="W89" s="454">
        <v>0</v>
      </c>
      <c r="X89" s="523"/>
    </row>
    <row r="90" spans="1:84" s="356" customFormat="1">
      <c r="A90" s="724" t="s">
        <v>137</v>
      </c>
      <c r="B90" s="725"/>
      <c r="C90" s="524">
        <v>10</v>
      </c>
      <c r="D90" s="496">
        <v>5</v>
      </c>
      <c r="E90" s="500">
        <v>5</v>
      </c>
      <c r="F90" s="519">
        <v>3986.8483900000001</v>
      </c>
      <c r="G90" s="519">
        <v>6320.2018479427115</v>
      </c>
      <c r="H90" s="519">
        <v>4441.1027029653269</v>
      </c>
      <c r="I90" s="519">
        <v>9631.3948491237425</v>
      </c>
      <c r="J90" s="519">
        <v>4998.4626164749779</v>
      </c>
      <c r="K90" s="520">
        <f>2240.93077444464*$J$16/$J$22</f>
        <v>2318.3776984613519</v>
      </c>
      <c r="L90" s="521">
        <v>2788.6075499999997</v>
      </c>
      <c r="M90" s="522">
        <v>12119.416030099959</v>
      </c>
      <c r="N90" s="522">
        <v>4632.7440599999827</v>
      </c>
      <c r="O90" s="522">
        <v>8937.9353991366388</v>
      </c>
      <c r="P90" s="695">
        <v>8412.9015867122525</v>
      </c>
      <c r="Q90" s="695">
        <v>17679.438829659317</v>
      </c>
      <c r="R90" s="498">
        <v>20348.874839976186</v>
      </c>
      <c r="S90" s="454">
        <v>14286.324145881461</v>
      </c>
      <c r="T90" s="454">
        <v>13218.329299374422</v>
      </c>
      <c r="U90" s="454">
        <v>0</v>
      </c>
      <c r="V90" s="454">
        <v>0</v>
      </c>
      <c r="W90" s="454">
        <v>0</v>
      </c>
      <c r="X90" s="523"/>
    </row>
    <row r="91" spans="1:84" s="356" customFormat="1">
      <c r="A91" s="724" t="s">
        <v>138</v>
      </c>
      <c r="B91" s="725"/>
      <c r="C91" s="524">
        <v>10</v>
      </c>
      <c r="D91" s="496">
        <v>7</v>
      </c>
      <c r="E91" s="500">
        <v>7</v>
      </c>
      <c r="F91" s="519">
        <v>317.85222999999996</v>
      </c>
      <c r="G91" s="519">
        <v>1323.3191772686262</v>
      </c>
      <c r="H91" s="519">
        <v>929.97954000000004</v>
      </c>
      <c r="I91" s="519">
        <v>1477.10646</v>
      </c>
      <c r="J91" s="519">
        <v>960.62764248041708</v>
      </c>
      <c r="K91" s="520">
        <f>304.486833406153*$J$16/$J$22</f>
        <v>315.00994680163018</v>
      </c>
      <c r="L91" s="521">
        <v>428.81905</v>
      </c>
      <c r="M91" s="522">
        <v>523.92863999999997</v>
      </c>
      <c r="N91" s="522">
        <v>-10.290700000000001</v>
      </c>
      <c r="O91" s="522">
        <v>177.68165999999999</v>
      </c>
      <c r="P91" s="695">
        <v>937.16609999999991</v>
      </c>
      <c r="Q91" s="695">
        <v>1567.8546682364731</v>
      </c>
      <c r="R91" s="498">
        <v>1929.7109943640241</v>
      </c>
      <c r="S91" s="454">
        <v>1927.3867085964521</v>
      </c>
      <c r="T91" s="454">
        <v>1328.3717953102287</v>
      </c>
      <c r="U91" s="454">
        <v>0</v>
      </c>
      <c r="V91" s="454">
        <v>0</v>
      </c>
      <c r="W91" s="454">
        <v>0</v>
      </c>
      <c r="X91" s="523"/>
    </row>
    <row r="92" spans="1:84" s="356" customFormat="1">
      <c r="A92" s="724" t="s">
        <v>270</v>
      </c>
      <c r="B92" s="725"/>
      <c r="C92" s="524">
        <v>10</v>
      </c>
      <c r="D92" s="496">
        <v>10</v>
      </c>
      <c r="E92" s="500">
        <v>10</v>
      </c>
      <c r="F92" s="519">
        <v>575.12257000000011</v>
      </c>
      <c r="G92" s="519">
        <v>2067.4917319485689</v>
      </c>
      <c r="H92" s="519">
        <v>3526.2205099999996</v>
      </c>
      <c r="I92" s="519">
        <v>2565.1204108266547</v>
      </c>
      <c r="J92" s="519">
        <v>187.3773122388601</v>
      </c>
      <c r="K92" s="520">
        <f>544.812420483307*$J$16/$J$22</f>
        <v>563.64122439537266</v>
      </c>
      <c r="L92" s="521">
        <v>421.10577999999998</v>
      </c>
      <c r="M92" s="522">
        <v>1880.1254998999937</v>
      </c>
      <c r="N92" s="522">
        <v>4441.4825899999942</v>
      </c>
      <c r="O92" s="522">
        <v>2187.4961550837565</v>
      </c>
      <c r="P92" s="695">
        <v>4491.7233514531181</v>
      </c>
      <c r="Q92" s="695">
        <v>1585.179541983968</v>
      </c>
      <c r="R92" s="498">
        <v>2925.8947476429594</v>
      </c>
      <c r="S92" s="454">
        <v>3007.045418460842</v>
      </c>
      <c r="T92" s="454">
        <v>3070.5004466838668</v>
      </c>
      <c r="U92" s="454">
        <v>0</v>
      </c>
      <c r="V92" s="454">
        <v>0</v>
      </c>
      <c r="W92" s="454">
        <v>0</v>
      </c>
      <c r="X92" s="523"/>
    </row>
    <row r="93" spans="1:84" s="356" customFormat="1">
      <c r="A93" s="724" t="s">
        <v>271</v>
      </c>
      <c r="B93" s="725"/>
      <c r="C93" s="524">
        <v>10</v>
      </c>
      <c r="D93" s="496">
        <v>10</v>
      </c>
      <c r="E93" s="500">
        <v>10</v>
      </c>
      <c r="F93" s="519">
        <v>674.17681000000005</v>
      </c>
      <c r="G93" s="519">
        <v>477.69766284009137</v>
      </c>
      <c r="H93" s="519">
        <v>634.10446999999999</v>
      </c>
      <c r="I93" s="519">
        <v>5925.2014609521011</v>
      </c>
      <c r="J93" s="519">
        <v>106.73114893948701</v>
      </c>
      <c r="K93" s="520">
        <f>617.3395833143*$J$16/$J$22</f>
        <v>638.67493751028132</v>
      </c>
      <c r="L93" s="521">
        <v>-19.687919999999998</v>
      </c>
      <c r="M93" s="522">
        <v>351.10019</v>
      </c>
      <c r="N93" s="522">
        <v>83.189109999999999</v>
      </c>
      <c r="O93" s="522">
        <v>138.80237</v>
      </c>
      <c r="P93" s="695">
        <v>65.09769</v>
      </c>
      <c r="Q93" s="695">
        <v>209.04728909819644</v>
      </c>
      <c r="R93" s="498">
        <v>216.21411701557696</v>
      </c>
      <c r="S93" s="454">
        <v>219.0212168859604</v>
      </c>
      <c r="T93" s="454">
        <v>221.39529921837146</v>
      </c>
      <c r="U93" s="454">
        <v>0</v>
      </c>
      <c r="V93" s="454">
        <v>0</v>
      </c>
      <c r="W93" s="454">
        <v>0</v>
      </c>
      <c r="X93" s="523"/>
    </row>
    <row r="94" spans="1:84" s="356" customFormat="1">
      <c r="A94" s="724" t="s">
        <v>32</v>
      </c>
      <c r="B94" s="725"/>
      <c r="C94" s="524" t="s">
        <v>20</v>
      </c>
      <c r="D94" s="496" t="s">
        <v>20</v>
      </c>
      <c r="E94" s="500" t="s">
        <v>20</v>
      </c>
      <c r="F94" s="519"/>
      <c r="G94" s="519"/>
      <c r="H94" s="519"/>
      <c r="I94" s="519"/>
      <c r="J94" s="519"/>
      <c r="K94" s="520">
        <f>0*$J$16/$J$22</f>
        <v>0</v>
      </c>
      <c r="L94" s="521">
        <v>0</v>
      </c>
      <c r="M94" s="522">
        <v>191.69200000000001</v>
      </c>
      <c r="N94" s="522">
        <v>0</v>
      </c>
      <c r="O94" s="522">
        <v>0</v>
      </c>
      <c r="P94" s="695">
        <v>0</v>
      </c>
      <c r="Q94" s="695">
        <v>0</v>
      </c>
      <c r="R94" s="498">
        <v>0</v>
      </c>
      <c r="S94" s="454">
        <v>0</v>
      </c>
      <c r="T94" s="454">
        <v>0</v>
      </c>
      <c r="U94" s="454">
        <v>0</v>
      </c>
      <c r="V94" s="454">
        <v>0</v>
      </c>
      <c r="W94" s="454">
        <v>0</v>
      </c>
      <c r="X94" s="523"/>
    </row>
    <row r="95" spans="1:84" s="356" customFormat="1">
      <c r="A95" s="724" t="s">
        <v>141</v>
      </c>
      <c r="B95" s="725"/>
      <c r="C95" s="524" t="s">
        <v>20</v>
      </c>
      <c r="D95" s="496" t="s">
        <v>20</v>
      </c>
      <c r="E95" s="500" t="s">
        <v>20</v>
      </c>
      <c r="F95" s="519">
        <v>0</v>
      </c>
      <c r="G95" s="519">
        <v>57</v>
      </c>
      <c r="H95" s="519">
        <v>0</v>
      </c>
      <c r="I95" s="519">
        <v>0</v>
      </c>
      <c r="J95" s="519"/>
      <c r="K95" s="520">
        <f>0*$J$16/$J$22</f>
        <v>0</v>
      </c>
      <c r="L95" s="521">
        <v>0</v>
      </c>
      <c r="M95" s="522">
        <v>0</v>
      </c>
      <c r="N95" s="522">
        <v>0</v>
      </c>
      <c r="O95" s="522">
        <v>0</v>
      </c>
      <c r="P95" s="695">
        <v>0</v>
      </c>
      <c r="Q95" s="695">
        <v>0</v>
      </c>
      <c r="R95" s="498">
        <v>0</v>
      </c>
      <c r="S95" s="454">
        <v>0</v>
      </c>
      <c r="T95" s="454">
        <v>0</v>
      </c>
      <c r="U95" s="454">
        <v>0</v>
      </c>
      <c r="V95" s="454">
        <v>0</v>
      </c>
      <c r="W95" s="454">
        <v>0</v>
      </c>
      <c r="X95" s="523"/>
    </row>
    <row r="96" spans="1:84" s="356" customFormat="1">
      <c r="A96" s="724">
        <v>0</v>
      </c>
      <c r="B96" s="725"/>
      <c r="C96" s="524" t="s">
        <v>20</v>
      </c>
      <c r="D96" s="496" t="s">
        <v>20</v>
      </c>
      <c r="E96" s="500" t="s">
        <v>20</v>
      </c>
      <c r="L96" s="523"/>
      <c r="M96" s="525"/>
      <c r="N96" s="525"/>
      <c r="O96" s="525"/>
      <c r="P96" s="525"/>
      <c r="Q96" s="526"/>
      <c r="R96" s="498">
        <v>0</v>
      </c>
      <c r="S96" s="454">
        <v>0</v>
      </c>
      <c r="T96" s="454">
        <v>0</v>
      </c>
      <c r="U96" s="454">
        <v>0</v>
      </c>
      <c r="V96" s="454">
        <v>0</v>
      </c>
      <c r="W96" s="454">
        <v>0</v>
      </c>
      <c r="X96" s="523"/>
    </row>
    <row r="97" spans="1:84" s="356" customFormat="1">
      <c r="A97" s="724">
        <v>0</v>
      </c>
      <c r="B97" s="725"/>
      <c r="C97" s="527" t="s">
        <v>20</v>
      </c>
      <c r="D97" s="501" t="s">
        <v>20</v>
      </c>
      <c r="E97" s="502" t="s">
        <v>20</v>
      </c>
      <c r="L97" s="523"/>
      <c r="M97" s="525"/>
      <c r="N97" s="525"/>
      <c r="O97" s="525"/>
      <c r="P97" s="525"/>
      <c r="Q97" s="528"/>
      <c r="R97" s="498">
        <v>0</v>
      </c>
      <c r="S97" s="454">
        <v>0</v>
      </c>
      <c r="T97" s="454">
        <v>0</v>
      </c>
      <c r="U97" s="454">
        <v>0</v>
      </c>
      <c r="V97" s="454">
        <v>0</v>
      </c>
      <c r="W97" s="454">
        <v>0</v>
      </c>
      <c r="X97" s="523"/>
    </row>
    <row r="98" spans="1:84" s="356" customFormat="1">
      <c r="A98" s="506" t="s">
        <v>27</v>
      </c>
      <c r="B98" s="471"/>
      <c r="C98" s="468"/>
      <c r="D98" s="468"/>
      <c r="E98" s="468"/>
      <c r="F98" s="472">
        <f>SUM(F82:F97)</f>
        <v>29976.41848</v>
      </c>
      <c r="G98" s="472">
        <f t="shared" ref="G98:Q98" si="31">SUM(G82:G97)</f>
        <v>50379.095000000001</v>
      </c>
      <c r="H98" s="472">
        <f t="shared" si="31"/>
        <v>68332.175411424105</v>
      </c>
      <c r="I98" s="472">
        <f t="shared" si="31"/>
        <v>97693.125757120302</v>
      </c>
      <c r="J98" s="472">
        <f t="shared" si="31"/>
        <v>102691.56684130913</v>
      </c>
      <c r="K98" s="472">
        <f t="shared" si="31"/>
        <v>85232.652528569364</v>
      </c>
      <c r="L98" s="529">
        <f t="shared" si="31"/>
        <v>39715.606920532176</v>
      </c>
      <c r="M98" s="472">
        <f t="shared" si="31"/>
        <v>83149.213049999948</v>
      </c>
      <c r="N98" s="472">
        <f t="shared" si="31"/>
        <v>105946.45427999989</v>
      </c>
      <c r="O98" s="472">
        <f t="shared" si="31"/>
        <v>119163.7512400001</v>
      </c>
      <c r="P98" s="472">
        <f t="shared" si="31"/>
        <v>159565.81600827261</v>
      </c>
      <c r="Q98" s="473">
        <f t="shared" si="31"/>
        <v>137474.90123003101</v>
      </c>
      <c r="R98" s="472">
        <f>SUM(R82:R97)</f>
        <v>137087.6665662232</v>
      </c>
      <c r="S98" s="472">
        <f t="shared" ref="S98:Z98" si="32">SUM(S82:S97)</f>
        <v>182090.00317413145</v>
      </c>
      <c r="T98" s="472">
        <f t="shared" si="32"/>
        <v>198390.75381628628</v>
      </c>
      <c r="U98" s="472">
        <f t="shared" si="32"/>
        <v>0</v>
      </c>
      <c r="V98" s="472">
        <f t="shared" si="32"/>
        <v>0</v>
      </c>
      <c r="W98" s="472">
        <f t="shared" si="32"/>
        <v>0</v>
      </c>
      <c r="X98" s="529">
        <f t="shared" si="32"/>
        <v>0</v>
      </c>
      <c r="Y98" s="472">
        <f t="shared" si="32"/>
        <v>0</v>
      </c>
      <c r="Z98" s="472">
        <f t="shared" si="32"/>
        <v>0</v>
      </c>
      <c r="AA98" s="468"/>
      <c r="AB98" s="468"/>
      <c r="AC98" s="468"/>
      <c r="AD98" s="468"/>
      <c r="AE98" s="468"/>
      <c r="AF98" s="468"/>
      <c r="AG98" s="468"/>
      <c r="AH98" s="468"/>
      <c r="AI98" s="468"/>
      <c r="AJ98" s="468"/>
      <c r="AK98" s="468"/>
      <c r="AL98" s="468"/>
      <c r="AM98" s="468"/>
      <c r="AN98" s="468"/>
      <c r="AO98" s="468"/>
      <c r="AP98" s="468"/>
      <c r="AQ98" s="468"/>
      <c r="AR98" s="468"/>
      <c r="AS98" s="468"/>
      <c r="AT98" s="468"/>
      <c r="AU98" s="468"/>
      <c r="AV98" s="468"/>
      <c r="AW98" s="468"/>
      <c r="AX98" s="468"/>
      <c r="AY98" s="468"/>
      <c r="AZ98" s="468"/>
      <c r="BA98" s="468"/>
      <c r="BB98" s="468"/>
      <c r="BC98" s="468"/>
      <c r="BD98" s="468"/>
      <c r="BE98" s="468"/>
      <c r="BF98" s="468"/>
      <c r="BG98" s="468"/>
      <c r="BH98" s="468"/>
      <c r="BI98" s="468"/>
      <c r="BJ98" s="468"/>
      <c r="BK98" s="468"/>
      <c r="BL98" s="468"/>
      <c r="BM98" s="468"/>
      <c r="BN98" s="468"/>
      <c r="BO98" s="468"/>
      <c r="BP98" s="468"/>
      <c r="BQ98" s="468"/>
      <c r="BR98" s="468"/>
      <c r="BS98" s="468"/>
      <c r="BT98" s="468"/>
      <c r="BU98" s="468"/>
      <c r="BV98" s="468"/>
      <c r="BW98" s="468"/>
      <c r="BX98" s="468"/>
      <c r="BY98" s="468"/>
    </row>
    <row r="99" spans="1:84" s="356" customFormat="1">
      <c r="A99" s="530"/>
      <c r="B99" s="396"/>
      <c r="C99" s="525"/>
      <c r="D99" s="525"/>
      <c r="E99" s="525"/>
      <c r="F99" s="454"/>
      <c r="G99" s="454"/>
      <c r="H99" s="454"/>
      <c r="I99" s="454"/>
      <c r="J99" s="454"/>
      <c r="K99" s="454"/>
      <c r="L99" s="454"/>
      <c r="M99" s="454"/>
      <c r="N99" s="454"/>
      <c r="O99" s="454"/>
      <c r="P99" s="454"/>
      <c r="Q99" s="454"/>
      <c r="R99" s="454"/>
      <c r="S99" s="454"/>
      <c r="T99" s="454"/>
      <c r="U99" s="454"/>
      <c r="V99" s="454"/>
      <c r="W99" s="454"/>
      <c r="X99" s="454"/>
      <c r="Y99" s="454"/>
      <c r="Z99" s="454"/>
      <c r="AA99" s="525"/>
      <c r="AB99" s="525"/>
      <c r="AC99" s="525"/>
      <c r="AD99" s="525"/>
      <c r="AE99" s="525"/>
      <c r="AF99" s="525"/>
      <c r="AG99" s="525"/>
      <c r="AH99" s="525"/>
      <c r="AI99" s="525"/>
      <c r="AJ99" s="525"/>
      <c r="AK99" s="525"/>
      <c r="AL99" s="525"/>
      <c r="AM99" s="525"/>
      <c r="AN99" s="525"/>
      <c r="AO99" s="525"/>
      <c r="AP99" s="525"/>
      <c r="AQ99" s="525"/>
      <c r="AR99" s="525"/>
      <c r="AS99" s="525"/>
      <c r="AT99" s="525"/>
      <c r="AU99" s="525"/>
      <c r="AV99" s="525"/>
      <c r="AW99" s="525"/>
      <c r="AX99" s="525"/>
      <c r="AY99" s="525"/>
      <c r="AZ99" s="525"/>
      <c r="BA99" s="525"/>
      <c r="BB99" s="525"/>
      <c r="BC99" s="525"/>
      <c r="BD99" s="525"/>
      <c r="BE99" s="525"/>
      <c r="BF99" s="525"/>
      <c r="BG99" s="525"/>
      <c r="BH99" s="525"/>
      <c r="BI99" s="525"/>
      <c r="BJ99" s="525"/>
      <c r="BK99" s="525"/>
      <c r="BL99" s="525"/>
      <c r="BM99" s="525"/>
      <c r="BN99" s="525"/>
      <c r="BO99" s="525"/>
      <c r="BP99" s="525"/>
      <c r="BQ99" s="525"/>
      <c r="BR99" s="525"/>
      <c r="BS99" s="525"/>
      <c r="BT99" s="525"/>
      <c r="BU99" s="525"/>
      <c r="BV99" s="525"/>
      <c r="BW99" s="525"/>
      <c r="BX99" s="525"/>
      <c r="BY99" s="525"/>
    </row>
    <row r="100" spans="1:84" s="356" customFormat="1">
      <c r="A100" s="530"/>
      <c r="B100" s="396"/>
      <c r="C100" s="525"/>
      <c r="D100" s="525"/>
      <c r="E100" s="525"/>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525"/>
      <c r="AB100" s="525"/>
      <c r="AC100" s="525"/>
      <c r="AD100" s="525"/>
      <c r="AE100" s="525"/>
      <c r="AF100" s="525"/>
      <c r="AG100" s="525"/>
      <c r="AH100" s="525"/>
      <c r="AI100" s="525"/>
      <c r="AJ100" s="525"/>
      <c r="AK100" s="525"/>
      <c r="AL100" s="525"/>
      <c r="AM100" s="525"/>
      <c r="AN100" s="525"/>
      <c r="AO100" s="525"/>
      <c r="AP100" s="525"/>
      <c r="AQ100" s="525"/>
      <c r="AR100" s="525"/>
      <c r="AS100" s="525"/>
      <c r="AT100" s="525"/>
      <c r="AU100" s="525"/>
      <c r="AV100" s="525"/>
      <c r="AW100" s="525"/>
      <c r="AX100" s="525"/>
      <c r="AY100" s="525"/>
      <c r="AZ100" s="525"/>
      <c r="BA100" s="525"/>
      <c r="BB100" s="525"/>
      <c r="BC100" s="525"/>
      <c r="BD100" s="525"/>
      <c r="BE100" s="525"/>
      <c r="BF100" s="525"/>
      <c r="BG100" s="525"/>
      <c r="BH100" s="525"/>
      <c r="BI100" s="525"/>
      <c r="BJ100" s="525"/>
      <c r="BK100" s="525"/>
      <c r="BL100" s="525"/>
      <c r="BM100" s="525"/>
      <c r="BN100" s="525"/>
      <c r="BO100" s="525"/>
      <c r="BP100" s="525"/>
      <c r="BQ100" s="525"/>
      <c r="BR100" s="525"/>
      <c r="BS100" s="525"/>
      <c r="BT100" s="525"/>
      <c r="BU100" s="525"/>
      <c r="BV100" s="525"/>
      <c r="BW100" s="525"/>
      <c r="BX100" s="525"/>
      <c r="BY100" s="525"/>
    </row>
    <row r="101" spans="1:84" s="512" customFormat="1">
      <c r="A101" s="478"/>
      <c r="B101" s="478" t="s">
        <v>286</v>
      </c>
      <c r="C101" s="478"/>
      <c r="D101" s="478"/>
      <c r="E101" s="479"/>
      <c r="F101" s="728" t="s">
        <v>281</v>
      </c>
      <c r="G101" s="729"/>
      <c r="H101" s="729"/>
      <c r="I101" s="729"/>
      <c r="J101" s="729"/>
      <c r="K101" s="730"/>
      <c r="L101" s="728" t="s">
        <v>281</v>
      </c>
      <c r="M101" s="729"/>
      <c r="N101" s="729"/>
      <c r="O101" s="729"/>
      <c r="P101" s="729"/>
      <c r="Q101" s="731"/>
      <c r="R101" s="728" t="s">
        <v>282</v>
      </c>
      <c r="S101" s="731"/>
      <c r="T101" s="731"/>
      <c r="U101" s="731"/>
      <c r="V101" s="731"/>
      <c r="W101" s="731"/>
      <c r="X101" s="484"/>
      <c r="Y101" s="480"/>
      <c r="Z101" s="478"/>
      <c r="AA101" s="478"/>
      <c r="AB101" s="478"/>
      <c r="AC101" s="478"/>
      <c r="AD101" s="478"/>
      <c r="AE101" s="478"/>
      <c r="AF101" s="478"/>
      <c r="AG101" s="478"/>
      <c r="AH101" s="478"/>
      <c r="AI101" s="478"/>
      <c r="AJ101" s="478"/>
      <c r="AK101" s="478"/>
      <c r="AL101" s="478"/>
      <c r="AM101" s="478"/>
      <c r="AN101" s="478"/>
      <c r="AO101" s="478"/>
      <c r="AP101" s="478"/>
      <c r="AQ101" s="478"/>
      <c r="AR101" s="478"/>
      <c r="AS101" s="478"/>
      <c r="AT101" s="478"/>
      <c r="AU101" s="478"/>
      <c r="AV101" s="478"/>
      <c r="AW101" s="478"/>
      <c r="AX101" s="478"/>
      <c r="AY101" s="478"/>
      <c r="AZ101" s="478"/>
      <c r="BA101" s="478"/>
      <c r="BB101" s="478"/>
      <c r="BC101" s="478"/>
      <c r="BD101" s="478"/>
      <c r="BE101" s="478"/>
      <c r="BF101" s="478"/>
      <c r="BG101" s="478"/>
      <c r="BH101" s="478"/>
      <c r="BI101" s="478"/>
      <c r="BJ101" s="478"/>
      <c r="BK101" s="478"/>
      <c r="BL101" s="478"/>
      <c r="BM101" s="478"/>
      <c r="BN101" s="478"/>
      <c r="BO101" s="478"/>
      <c r="BP101" s="478"/>
      <c r="BQ101" s="478"/>
      <c r="BR101" s="478"/>
      <c r="BS101" s="478"/>
      <c r="BT101" s="478"/>
      <c r="BU101" s="478"/>
      <c r="BV101" s="478"/>
      <c r="BW101" s="478"/>
      <c r="BX101" s="478"/>
      <c r="BY101" s="478"/>
      <c r="BZ101" s="478"/>
      <c r="CA101" s="478"/>
      <c r="CB101" s="478"/>
      <c r="CC101" s="478"/>
      <c r="CD101" s="478"/>
      <c r="CE101" s="478"/>
      <c r="CF101" s="478"/>
    </row>
    <row r="102" spans="1:84" s="198" customFormat="1">
      <c r="A102" s="134"/>
      <c r="B102" s="134"/>
      <c r="C102" s="513"/>
      <c r="D102" s="514"/>
      <c r="E102" s="515"/>
      <c r="F102" s="493" t="str">
        <f>F2</f>
        <v>2002-03</v>
      </c>
      <c r="G102" s="493" t="str">
        <f t="shared" ref="G102:BR102" si="33">G2</f>
        <v>2003-04</v>
      </c>
      <c r="H102" s="493" t="str">
        <f t="shared" si="33"/>
        <v>2004-05</v>
      </c>
      <c r="I102" s="493" t="str">
        <f t="shared" si="33"/>
        <v>2005-06</v>
      </c>
      <c r="J102" s="493" t="str">
        <f t="shared" si="33"/>
        <v>2006-07</v>
      </c>
      <c r="K102" s="516" t="str">
        <f t="shared" si="33"/>
        <v>2007-08</v>
      </c>
      <c r="L102" s="493" t="str">
        <f t="shared" si="33"/>
        <v>2008-09</v>
      </c>
      <c r="M102" s="493" t="str">
        <f t="shared" si="33"/>
        <v>2009-10</v>
      </c>
      <c r="N102" s="493" t="str">
        <f t="shared" si="33"/>
        <v>2010-11</v>
      </c>
      <c r="O102" s="493" t="str">
        <f t="shared" si="33"/>
        <v>2011-12</v>
      </c>
      <c r="P102" s="493" t="str">
        <f t="shared" si="33"/>
        <v>2012-13</v>
      </c>
      <c r="Q102" s="493" t="str">
        <f t="shared" si="33"/>
        <v>2013-14</v>
      </c>
      <c r="R102" s="493" t="str">
        <f t="shared" si="33"/>
        <v>2014-15</v>
      </c>
      <c r="S102" s="493" t="str">
        <f t="shared" si="33"/>
        <v>2015-16</v>
      </c>
      <c r="T102" s="493" t="str">
        <f t="shared" si="33"/>
        <v>2016-17</v>
      </c>
      <c r="U102" s="493" t="str">
        <f t="shared" si="33"/>
        <v>2017-18</v>
      </c>
      <c r="V102" s="493" t="str">
        <f t="shared" si="33"/>
        <v>2018-19</v>
      </c>
      <c r="W102" s="493" t="str">
        <f t="shared" si="33"/>
        <v>2019-20</v>
      </c>
      <c r="X102" s="493" t="str">
        <f t="shared" si="33"/>
        <v>2020-21</v>
      </c>
      <c r="Y102" s="493" t="str">
        <f t="shared" si="33"/>
        <v>2021-22</v>
      </c>
      <c r="Z102" s="493" t="str">
        <f t="shared" si="33"/>
        <v>2022-23</v>
      </c>
      <c r="AA102" s="493" t="str">
        <f t="shared" si="33"/>
        <v>2023-24</v>
      </c>
      <c r="AB102" s="493" t="str">
        <f t="shared" si="33"/>
        <v>2024-25</v>
      </c>
      <c r="AC102" s="493" t="str">
        <f t="shared" si="33"/>
        <v>2025-26</v>
      </c>
      <c r="AD102" s="493" t="str">
        <f t="shared" si="33"/>
        <v>2026-27</v>
      </c>
      <c r="AE102" s="493" t="str">
        <f t="shared" si="33"/>
        <v>2027-28</v>
      </c>
      <c r="AF102" s="493" t="str">
        <f t="shared" si="33"/>
        <v>2028-29</v>
      </c>
      <c r="AG102" s="493" t="str">
        <f t="shared" si="33"/>
        <v>2029-30</v>
      </c>
      <c r="AH102" s="493" t="str">
        <f t="shared" si="33"/>
        <v>2030-31</v>
      </c>
      <c r="AI102" s="493" t="str">
        <f t="shared" si="33"/>
        <v>2031-32</v>
      </c>
      <c r="AJ102" s="493" t="str">
        <f t="shared" si="33"/>
        <v>2032-33</v>
      </c>
      <c r="AK102" s="493" t="str">
        <f t="shared" si="33"/>
        <v>2033-34</v>
      </c>
      <c r="AL102" s="493" t="str">
        <f t="shared" si="33"/>
        <v>2034-35</v>
      </c>
      <c r="AM102" s="493" t="str">
        <f t="shared" si="33"/>
        <v>2035-36</v>
      </c>
      <c r="AN102" s="493" t="str">
        <f t="shared" si="33"/>
        <v>2036-37</v>
      </c>
      <c r="AO102" s="493" t="str">
        <f t="shared" si="33"/>
        <v>2037-38</v>
      </c>
      <c r="AP102" s="493" t="str">
        <f t="shared" si="33"/>
        <v>2038-39</v>
      </c>
      <c r="AQ102" s="493" t="str">
        <f t="shared" si="33"/>
        <v>2039-40</v>
      </c>
      <c r="AR102" s="493" t="str">
        <f t="shared" si="33"/>
        <v>2040-41</v>
      </c>
      <c r="AS102" s="493" t="str">
        <f t="shared" si="33"/>
        <v>2041-42</v>
      </c>
      <c r="AT102" s="493" t="str">
        <f t="shared" si="33"/>
        <v>2042-43</v>
      </c>
      <c r="AU102" s="493" t="str">
        <f t="shared" si="33"/>
        <v>2043-44</v>
      </c>
      <c r="AV102" s="493" t="str">
        <f t="shared" si="33"/>
        <v>2044-45</v>
      </c>
      <c r="AW102" s="493" t="str">
        <f t="shared" si="33"/>
        <v>2045-46</v>
      </c>
      <c r="AX102" s="493" t="str">
        <f t="shared" si="33"/>
        <v>2046-47</v>
      </c>
      <c r="AY102" s="493" t="str">
        <f t="shared" si="33"/>
        <v>2047-48</v>
      </c>
      <c r="AZ102" s="493" t="str">
        <f t="shared" si="33"/>
        <v>2048-49</v>
      </c>
      <c r="BA102" s="493" t="str">
        <f t="shared" si="33"/>
        <v>2049-50</v>
      </c>
      <c r="BB102" s="493" t="str">
        <f t="shared" si="33"/>
        <v>2080-51</v>
      </c>
      <c r="BC102" s="493" t="str">
        <f t="shared" si="33"/>
        <v>2051-52</v>
      </c>
      <c r="BD102" s="493" t="str">
        <f t="shared" si="33"/>
        <v>2052-53</v>
      </c>
      <c r="BE102" s="493" t="str">
        <f t="shared" si="33"/>
        <v>2053-54</v>
      </c>
      <c r="BF102" s="493" t="str">
        <f t="shared" si="33"/>
        <v>2054-55</v>
      </c>
      <c r="BG102" s="493" t="str">
        <f t="shared" si="33"/>
        <v>2055-56</v>
      </c>
      <c r="BH102" s="493" t="str">
        <f t="shared" si="33"/>
        <v>2056-57</v>
      </c>
      <c r="BI102" s="493" t="str">
        <f t="shared" si="33"/>
        <v>2057-58</v>
      </c>
      <c r="BJ102" s="493" t="str">
        <f t="shared" si="33"/>
        <v>2058-59</v>
      </c>
      <c r="BK102" s="493" t="str">
        <f t="shared" si="33"/>
        <v>2059-60</v>
      </c>
      <c r="BL102" s="493" t="str">
        <f t="shared" si="33"/>
        <v>2060-61</v>
      </c>
      <c r="BM102" s="493" t="str">
        <f t="shared" si="33"/>
        <v>2061-62</v>
      </c>
      <c r="BN102" s="493" t="str">
        <f t="shared" si="33"/>
        <v>2062-63</v>
      </c>
      <c r="BO102" s="493" t="str">
        <f t="shared" si="33"/>
        <v>2063-64</v>
      </c>
      <c r="BP102" s="493" t="str">
        <f t="shared" si="33"/>
        <v>2064-65</v>
      </c>
      <c r="BQ102" s="493" t="str">
        <f t="shared" si="33"/>
        <v>2065-66</v>
      </c>
      <c r="BR102" s="493" t="str">
        <f t="shared" si="33"/>
        <v>2066-67</v>
      </c>
      <c r="BS102" s="493" t="str">
        <f t="shared" ref="BS102:BZ102" si="34">BS2</f>
        <v>2067-68</v>
      </c>
      <c r="BT102" s="493" t="str">
        <f t="shared" si="34"/>
        <v>2068-69</v>
      </c>
      <c r="BU102" s="493" t="str">
        <f t="shared" si="34"/>
        <v>2069-70</v>
      </c>
      <c r="BV102" s="493" t="str">
        <f t="shared" si="34"/>
        <v>2070-71</v>
      </c>
      <c r="BW102" s="493" t="str">
        <f t="shared" si="34"/>
        <v>2071-72</v>
      </c>
      <c r="BX102" s="493" t="str">
        <f t="shared" si="34"/>
        <v>2072-73</v>
      </c>
      <c r="BY102" s="493" t="str">
        <f t="shared" si="34"/>
        <v>2073-74</v>
      </c>
      <c r="BZ102" s="493" t="str">
        <f t="shared" si="34"/>
        <v>2074-75</v>
      </c>
      <c r="CA102" s="517"/>
      <c r="CB102" s="517"/>
      <c r="CC102" s="517"/>
      <c r="CD102" s="517"/>
      <c r="CE102" s="517"/>
      <c r="CF102" s="517"/>
    </row>
    <row r="103" spans="1:84" s="356" customFormat="1">
      <c r="A103" s="724" t="s">
        <v>129</v>
      </c>
      <c r="B103" s="725"/>
      <c r="C103" s="525"/>
      <c r="D103" s="525"/>
      <c r="E103" s="525"/>
      <c r="F103" s="454">
        <v>0</v>
      </c>
      <c r="G103" s="454">
        <v>0</v>
      </c>
      <c r="H103" s="454">
        <v>0</v>
      </c>
      <c r="I103" s="454">
        <v>0</v>
      </c>
      <c r="J103" s="454">
        <v>0</v>
      </c>
      <c r="K103" s="531">
        <v>0</v>
      </c>
      <c r="L103" s="498">
        <v>0</v>
      </c>
      <c r="M103" s="454">
        <v>0</v>
      </c>
      <c r="N103" s="454">
        <v>0</v>
      </c>
      <c r="O103" s="454">
        <v>0</v>
      </c>
      <c r="P103" s="454">
        <v>0</v>
      </c>
      <c r="Q103" s="454">
        <v>0</v>
      </c>
      <c r="R103" s="498">
        <v>0</v>
      </c>
      <c r="S103" s="454">
        <v>0</v>
      </c>
      <c r="T103" s="454">
        <v>0</v>
      </c>
      <c r="U103" s="454">
        <v>0</v>
      </c>
      <c r="V103" s="454">
        <v>0</v>
      </c>
      <c r="W103" s="454">
        <v>0</v>
      </c>
      <c r="X103" s="498"/>
      <c r="Y103" s="454"/>
      <c r="Z103" s="454"/>
      <c r="AA103" s="525"/>
      <c r="AB103" s="525"/>
      <c r="AC103" s="525"/>
      <c r="AD103" s="525"/>
      <c r="AE103" s="525"/>
      <c r="AF103" s="525"/>
      <c r="AG103" s="525"/>
      <c r="AH103" s="525"/>
      <c r="AI103" s="525"/>
      <c r="AJ103" s="525"/>
      <c r="AK103" s="525"/>
      <c r="AL103" s="525"/>
      <c r="AM103" s="525"/>
      <c r="AN103" s="525"/>
      <c r="AO103" s="525"/>
      <c r="AP103" s="525"/>
      <c r="AQ103" s="525"/>
      <c r="AR103" s="525"/>
      <c r="AS103" s="525"/>
      <c r="AT103" s="525"/>
      <c r="AU103" s="525"/>
      <c r="AV103" s="525"/>
      <c r="AW103" s="525"/>
      <c r="AX103" s="525"/>
      <c r="AY103" s="525"/>
      <c r="AZ103" s="525"/>
      <c r="BA103" s="525"/>
      <c r="BB103" s="525"/>
      <c r="BC103" s="525"/>
      <c r="BD103" s="525"/>
      <c r="BE103" s="525"/>
      <c r="BF103" s="525"/>
      <c r="BG103" s="525"/>
      <c r="BH103" s="525"/>
      <c r="BI103" s="525"/>
      <c r="BJ103" s="525"/>
      <c r="BK103" s="525"/>
      <c r="BL103" s="525"/>
      <c r="BM103" s="525"/>
      <c r="BN103" s="525"/>
      <c r="BO103" s="525"/>
      <c r="BP103" s="525"/>
      <c r="BQ103" s="525"/>
      <c r="BR103" s="525"/>
      <c r="BS103" s="525"/>
      <c r="BT103" s="525"/>
      <c r="BU103" s="525"/>
      <c r="BV103" s="525"/>
      <c r="BW103" s="525"/>
      <c r="BX103" s="525"/>
      <c r="BY103" s="525"/>
    </row>
    <row r="104" spans="1:84" s="356" customFormat="1">
      <c r="A104" s="724" t="s">
        <v>130</v>
      </c>
      <c r="B104" s="725"/>
      <c r="C104" s="525"/>
      <c r="D104" s="525"/>
      <c r="E104" s="525"/>
      <c r="F104" s="454">
        <v>0</v>
      </c>
      <c r="G104" s="454">
        <v>0</v>
      </c>
      <c r="H104" s="454">
        <v>0</v>
      </c>
      <c r="I104" s="454">
        <v>0</v>
      </c>
      <c r="J104" s="454">
        <v>0</v>
      </c>
      <c r="K104" s="531">
        <v>0</v>
      </c>
      <c r="L104" s="498">
        <v>0</v>
      </c>
      <c r="M104" s="454">
        <v>0</v>
      </c>
      <c r="N104" s="454">
        <v>0</v>
      </c>
      <c r="O104" s="454">
        <v>0</v>
      </c>
      <c r="P104" s="454">
        <v>0</v>
      </c>
      <c r="Q104" s="454">
        <v>0</v>
      </c>
      <c r="R104" s="498">
        <v>0</v>
      </c>
      <c r="S104" s="454">
        <v>0</v>
      </c>
      <c r="T104" s="454">
        <v>0</v>
      </c>
      <c r="U104" s="454">
        <v>0</v>
      </c>
      <c r="V104" s="454">
        <v>0</v>
      </c>
      <c r="W104" s="454">
        <v>0</v>
      </c>
      <c r="X104" s="498"/>
      <c r="Y104" s="454"/>
      <c r="Z104" s="454"/>
      <c r="AA104" s="525"/>
      <c r="AB104" s="525"/>
      <c r="AC104" s="525"/>
      <c r="AD104" s="525"/>
      <c r="AE104" s="525"/>
      <c r="AF104" s="525"/>
      <c r="AG104" s="525"/>
      <c r="AH104" s="525"/>
      <c r="AI104" s="525"/>
      <c r="AJ104" s="525"/>
      <c r="AK104" s="525"/>
      <c r="AL104" s="525"/>
      <c r="AM104" s="525"/>
      <c r="AN104" s="525"/>
      <c r="AO104" s="525"/>
      <c r="AP104" s="525"/>
      <c r="AQ104" s="525"/>
      <c r="AR104" s="525"/>
      <c r="AS104" s="525"/>
      <c r="AT104" s="525"/>
      <c r="AU104" s="525"/>
      <c r="AV104" s="525"/>
      <c r="AW104" s="525"/>
      <c r="AX104" s="525"/>
      <c r="AY104" s="525"/>
      <c r="AZ104" s="525"/>
      <c r="BA104" s="525"/>
      <c r="BB104" s="525"/>
      <c r="BC104" s="525"/>
      <c r="BD104" s="525"/>
      <c r="BE104" s="525"/>
      <c r="BF104" s="525"/>
      <c r="BG104" s="525"/>
      <c r="BH104" s="525"/>
      <c r="BI104" s="525"/>
      <c r="BJ104" s="525"/>
      <c r="BK104" s="525"/>
      <c r="BL104" s="525"/>
      <c r="BM104" s="525"/>
      <c r="BN104" s="525"/>
      <c r="BO104" s="525"/>
      <c r="BP104" s="525"/>
      <c r="BQ104" s="525"/>
      <c r="BR104" s="525"/>
      <c r="BS104" s="525"/>
      <c r="BT104" s="525"/>
      <c r="BU104" s="525"/>
      <c r="BV104" s="525"/>
      <c r="BW104" s="525"/>
      <c r="BX104" s="525"/>
      <c r="BY104" s="525"/>
    </row>
    <row r="105" spans="1:84" s="356" customFormat="1">
      <c r="A105" s="724" t="s">
        <v>131</v>
      </c>
      <c r="B105" s="725"/>
      <c r="C105" s="525"/>
      <c r="D105" s="525"/>
      <c r="E105" s="525"/>
      <c r="F105" s="454">
        <v>0</v>
      </c>
      <c r="G105" s="454">
        <v>0</v>
      </c>
      <c r="H105" s="454">
        <v>0</v>
      </c>
      <c r="I105" s="454">
        <v>0</v>
      </c>
      <c r="J105" s="454">
        <v>0</v>
      </c>
      <c r="K105" s="531">
        <v>0</v>
      </c>
      <c r="L105" s="498">
        <v>0</v>
      </c>
      <c r="M105" s="454">
        <v>0</v>
      </c>
      <c r="N105" s="454">
        <v>0</v>
      </c>
      <c r="O105" s="454">
        <v>0</v>
      </c>
      <c r="P105" s="454">
        <v>0</v>
      </c>
      <c r="Q105" s="454">
        <v>-303</v>
      </c>
      <c r="R105" s="498">
        <v>-303</v>
      </c>
      <c r="S105" s="454">
        <v>-303</v>
      </c>
      <c r="T105" s="454">
        <v>-303</v>
      </c>
      <c r="U105" s="454">
        <v>0</v>
      </c>
      <c r="V105" s="454">
        <v>0</v>
      </c>
      <c r="W105" s="454">
        <v>0</v>
      </c>
      <c r="X105" s="498"/>
      <c r="Y105" s="454"/>
      <c r="Z105" s="454"/>
      <c r="AA105" s="525"/>
      <c r="AB105" s="525"/>
      <c r="AC105" s="525"/>
      <c r="AD105" s="525"/>
      <c r="AE105" s="525"/>
      <c r="AF105" s="525"/>
      <c r="AG105" s="525"/>
      <c r="AH105" s="525"/>
      <c r="AI105" s="525"/>
      <c r="AJ105" s="525"/>
      <c r="AK105" s="525"/>
      <c r="AL105" s="525"/>
      <c r="AM105" s="525"/>
      <c r="AN105" s="525"/>
      <c r="AO105" s="525"/>
      <c r="AP105" s="525"/>
      <c r="AQ105" s="525"/>
      <c r="AR105" s="525"/>
      <c r="AS105" s="525"/>
      <c r="AT105" s="525"/>
      <c r="AU105" s="525"/>
      <c r="AV105" s="525"/>
      <c r="AW105" s="525"/>
      <c r="AX105" s="525"/>
      <c r="AY105" s="525"/>
      <c r="AZ105" s="525"/>
      <c r="BA105" s="525"/>
      <c r="BB105" s="525"/>
      <c r="BC105" s="525"/>
      <c r="BD105" s="525"/>
      <c r="BE105" s="525"/>
      <c r="BF105" s="525"/>
      <c r="BG105" s="525"/>
      <c r="BH105" s="525"/>
      <c r="BI105" s="525"/>
      <c r="BJ105" s="525"/>
      <c r="BK105" s="525"/>
      <c r="BL105" s="525"/>
      <c r="BM105" s="525"/>
      <c r="BN105" s="525"/>
      <c r="BO105" s="525"/>
      <c r="BP105" s="525"/>
      <c r="BQ105" s="525"/>
      <c r="BR105" s="525"/>
      <c r="BS105" s="525"/>
      <c r="BT105" s="525"/>
      <c r="BU105" s="525"/>
      <c r="BV105" s="525"/>
      <c r="BW105" s="525"/>
      <c r="BX105" s="525"/>
      <c r="BY105" s="525"/>
    </row>
    <row r="106" spans="1:84" s="356" customFormat="1">
      <c r="A106" s="724" t="s">
        <v>132</v>
      </c>
      <c r="B106" s="725"/>
      <c r="C106" s="525"/>
      <c r="D106" s="525"/>
      <c r="E106" s="525"/>
      <c r="F106" s="454">
        <v>0</v>
      </c>
      <c r="G106" s="454">
        <v>0</v>
      </c>
      <c r="H106" s="454">
        <v>0</v>
      </c>
      <c r="I106" s="454">
        <v>0</v>
      </c>
      <c r="J106" s="454">
        <v>0</v>
      </c>
      <c r="K106" s="531">
        <v>0</v>
      </c>
      <c r="L106" s="498">
        <v>0</v>
      </c>
      <c r="M106" s="454">
        <v>0</v>
      </c>
      <c r="N106" s="454">
        <v>0</v>
      </c>
      <c r="O106" s="454">
        <v>0</v>
      </c>
      <c r="P106" s="454">
        <v>0</v>
      </c>
      <c r="Q106" s="454">
        <v>0</v>
      </c>
      <c r="R106" s="498">
        <v>0</v>
      </c>
      <c r="S106" s="454">
        <v>0</v>
      </c>
      <c r="T106" s="454">
        <v>0</v>
      </c>
      <c r="U106" s="454">
        <v>0</v>
      </c>
      <c r="V106" s="454">
        <v>0</v>
      </c>
      <c r="W106" s="454">
        <v>0</v>
      </c>
      <c r="X106" s="498"/>
      <c r="Y106" s="454"/>
      <c r="Z106" s="454"/>
      <c r="AA106" s="525"/>
      <c r="AB106" s="525"/>
      <c r="AC106" s="525"/>
      <c r="AD106" s="525"/>
      <c r="AE106" s="525"/>
      <c r="AF106" s="525"/>
      <c r="AG106" s="525"/>
      <c r="AH106" s="525"/>
      <c r="AI106" s="525"/>
      <c r="AJ106" s="525"/>
      <c r="AK106" s="525"/>
      <c r="AL106" s="525"/>
      <c r="AM106" s="525"/>
      <c r="AN106" s="525"/>
      <c r="AO106" s="525"/>
      <c r="AP106" s="525"/>
      <c r="AQ106" s="525"/>
      <c r="AR106" s="525"/>
      <c r="AS106" s="525"/>
      <c r="AT106" s="525"/>
      <c r="AU106" s="525"/>
      <c r="AV106" s="525"/>
      <c r="AW106" s="525"/>
      <c r="AX106" s="525"/>
      <c r="AY106" s="525"/>
      <c r="AZ106" s="525"/>
      <c r="BA106" s="525"/>
      <c r="BB106" s="525"/>
      <c r="BC106" s="525"/>
      <c r="BD106" s="525"/>
      <c r="BE106" s="525"/>
      <c r="BF106" s="525"/>
      <c r="BG106" s="525"/>
      <c r="BH106" s="525"/>
      <c r="BI106" s="525"/>
      <c r="BJ106" s="525"/>
      <c r="BK106" s="525"/>
      <c r="BL106" s="525"/>
      <c r="BM106" s="525"/>
      <c r="BN106" s="525"/>
      <c r="BO106" s="525"/>
      <c r="BP106" s="525"/>
      <c r="BQ106" s="525"/>
      <c r="BR106" s="525"/>
      <c r="BS106" s="525"/>
      <c r="BT106" s="525"/>
      <c r="BU106" s="525"/>
      <c r="BV106" s="525"/>
      <c r="BW106" s="525"/>
      <c r="BX106" s="525"/>
      <c r="BY106" s="525"/>
    </row>
    <row r="107" spans="1:84" s="356" customFormat="1">
      <c r="A107" s="724" t="s">
        <v>133</v>
      </c>
      <c r="B107" s="725"/>
      <c r="C107" s="525"/>
      <c r="D107" s="525"/>
      <c r="E107" s="525"/>
      <c r="F107" s="454">
        <v>0</v>
      </c>
      <c r="G107" s="454">
        <v>0</v>
      </c>
      <c r="H107" s="454">
        <v>0</v>
      </c>
      <c r="I107" s="454">
        <v>0</v>
      </c>
      <c r="J107" s="454">
        <v>0</v>
      </c>
      <c r="K107" s="531">
        <v>0</v>
      </c>
      <c r="L107" s="498">
        <v>0</v>
      </c>
      <c r="M107" s="454">
        <v>0</v>
      </c>
      <c r="N107" s="454">
        <v>0</v>
      </c>
      <c r="O107" s="454">
        <v>0</v>
      </c>
      <c r="P107" s="454">
        <v>0</v>
      </c>
      <c r="Q107" s="454">
        <v>0</v>
      </c>
      <c r="R107" s="498">
        <v>0</v>
      </c>
      <c r="S107" s="454">
        <v>0</v>
      </c>
      <c r="T107" s="454">
        <v>0</v>
      </c>
      <c r="U107" s="454">
        <v>0</v>
      </c>
      <c r="V107" s="454">
        <v>0</v>
      </c>
      <c r="W107" s="454">
        <v>0</v>
      </c>
      <c r="X107" s="498"/>
      <c r="Y107" s="454"/>
      <c r="Z107" s="454"/>
      <c r="AA107" s="525"/>
      <c r="AB107" s="525"/>
      <c r="AC107" s="525"/>
      <c r="AD107" s="525"/>
      <c r="AE107" s="525"/>
      <c r="AF107" s="525"/>
      <c r="AG107" s="525"/>
      <c r="AH107" s="525"/>
      <c r="AI107" s="525"/>
      <c r="AJ107" s="525"/>
      <c r="AK107" s="525"/>
      <c r="AL107" s="525"/>
      <c r="AM107" s="525"/>
      <c r="AN107" s="525"/>
      <c r="AO107" s="525"/>
      <c r="AP107" s="525"/>
      <c r="AQ107" s="525"/>
      <c r="AR107" s="525"/>
      <c r="AS107" s="525"/>
      <c r="AT107" s="525"/>
      <c r="AU107" s="525"/>
      <c r="AV107" s="525"/>
      <c r="AW107" s="525"/>
      <c r="AX107" s="525"/>
      <c r="AY107" s="525"/>
      <c r="AZ107" s="525"/>
      <c r="BA107" s="525"/>
      <c r="BB107" s="525"/>
      <c r="BC107" s="525"/>
      <c r="BD107" s="525"/>
      <c r="BE107" s="525"/>
      <c r="BF107" s="525"/>
      <c r="BG107" s="525"/>
      <c r="BH107" s="525"/>
      <c r="BI107" s="525"/>
      <c r="BJ107" s="525"/>
      <c r="BK107" s="525"/>
      <c r="BL107" s="525"/>
      <c r="BM107" s="525"/>
      <c r="BN107" s="525"/>
      <c r="BO107" s="525"/>
      <c r="BP107" s="525"/>
      <c r="BQ107" s="525"/>
      <c r="BR107" s="525"/>
      <c r="BS107" s="525"/>
      <c r="BT107" s="525"/>
      <c r="BU107" s="525"/>
      <c r="BV107" s="525"/>
      <c r="BW107" s="525"/>
      <c r="BX107" s="525"/>
      <c r="BY107" s="525"/>
    </row>
    <row r="108" spans="1:84" s="356" customFormat="1">
      <c r="A108" s="724" t="s">
        <v>134</v>
      </c>
      <c r="B108" s="725"/>
      <c r="C108" s="525"/>
      <c r="D108" s="525"/>
      <c r="E108" s="525"/>
      <c r="F108" s="454">
        <v>0</v>
      </c>
      <c r="G108" s="454">
        <v>0</v>
      </c>
      <c r="H108" s="454">
        <v>0</v>
      </c>
      <c r="I108" s="454">
        <v>0</v>
      </c>
      <c r="J108" s="454">
        <v>0</v>
      </c>
      <c r="K108" s="531">
        <v>0</v>
      </c>
      <c r="L108" s="498">
        <v>0</v>
      </c>
      <c r="M108" s="454">
        <v>0</v>
      </c>
      <c r="N108" s="454">
        <v>0</v>
      </c>
      <c r="O108" s="454">
        <v>0</v>
      </c>
      <c r="P108" s="454">
        <v>0</v>
      </c>
      <c r="Q108" s="454">
        <v>0</v>
      </c>
      <c r="R108" s="498">
        <v>0</v>
      </c>
      <c r="S108" s="454">
        <v>0</v>
      </c>
      <c r="T108" s="454">
        <v>0</v>
      </c>
      <c r="U108" s="454">
        <v>0</v>
      </c>
      <c r="V108" s="454">
        <v>0</v>
      </c>
      <c r="W108" s="454">
        <v>0</v>
      </c>
      <c r="X108" s="498"/>
      <c r="Y108" s="454"/>
      <c r="Z108" s="454"/>
      <c r="AA108" s="525"/>
      <c r="AB108" s="525"/>
      <c r="AC108" s="525"/>
      <c r="AD108" s="525"/>
      <c r="AE108" s="525"/>
      <c r="AF108" s="525"/>
      <c r="AG108" s="525"/>
      <c r="AH108" s="525"/>
      <c r="AI108" s="525"/>
      <c r="AJ108" s="525"/>
      <c r="AK108" s="525"/>
      <c r="AL108" s="525"/>
      <c r="AM108" s="525"/>
      <c r="AN108" s="525"/>
      <c r="AO108" s="525"/>
      <c r="AP108" s="525"/>
      <c r="AQ108" s="525"/>
      <c r="AR108" s="525"/>
      <c r="AS108" s="525"/>
      <c r="AT108" s="525"/>
      <c r="AU108" s="525"/>
      <c r="AV108" s="525"/>
      <c r="AW108" s="525"/>
      <c r="AX108" s="525"/>
      <c r="AY108" s="525"/>
      <c r="AZ108" s="525"/>
      <c r="BA108" s="525"/>
      <c r="BB108" s="525"/>
      <c r="BC108" s="525"/>
      <c r="BD108" s="525"/>
      <c r="BE108" s="525"/>
      <c r="BF108" s="525"/>
      <c r="BG108" s="525"/>
      <c r="BH108" s="525"/>
      <c r="BI108" s="525"/>
      <c r="BJ108" s="525"/>
      <c r="BK108" s="525"/>
      <c r="BL108" s="525"/>
      <c r="BM108" s="525"/>
      <c r="BN108" s="525"/>
      <c r="BO108" s="525"/>
      <c r="BP108" s="525"/>
      <c r="BQ108" s="525"/>
      <c r="BR108" s="525"/>
      <c r="BS108" s="525"/>
      <c r="BT108" s="525"/>
      <c r="BU108" s="525"/>
      <c r="BV108" s="525"/>
      <c r="BW108" s="525"/>
      <c r="BX108" s="525"/>
      <c r="BY108" s="525"/>
    </row>
    <row r="109" spans="1:84" s="356" customFormat="1">
      <c r="A109" s="724" t="s">
        <v>135</v>
      </c>
      <c r="B109" s="725"/>
      <c r="C109" s="525"/>
      <c r="D109" s="525"/>
      <c r="E109" s="525"/>
      <c r="F109" s="454">
        <v>0</v>
      </c>
      <c r="G109" s="454">
        <v>0</v>
      </c>
      <c r="H109" s="454">
        <v>0</v>
      </c>
      <c r="I109" s="454">
        <v>0</v>
      </c>
      <c r="J109" s="454">
        <v>0</v>
      </c>
      <c r="K109" s="531">
        <v>0</v>
      </c>
      <c r="L109" s="498">
        <v>0</v>
      </c>
      <c r="M109" s="454">
        <v>0</v>
      </c>
      <c r="N109" s="454">
        <v>0</v>
      </c>
      <c r="O109" s="454">
        <v>0</v>
      </c>
      <c r="P109" s="454">
        <v>0</v>
      </c>
      <c r="Q109" s="454">
        <v>0</v>
      </c>
      <c r="R109" s="498">
        <v>0</v>
      </c>
      <c r="S109" s="454">
        <v>0</v>
      </c>
      <c r="T109" s="454">
        <v>0</v>
      </c>
      <c r="U109" s="454">
        <v>0</v>
      </c>
      <c r="V109" s="454">
        <v>0</v>
      </c>
      <c r="W109" s="454">
        <v>0</v>
      </c>
      <c r="X109" s="498"/>
      <c r="Y109" s="454"/>
      <c r="Z109" s="454"/>
      <c r="AA109" s="525"/>
      <c r="AB109" s="525"/>
      <c r="AC109" s="525"/>
      <c r="AD109" s="525"/>
      <c r="AE109" s="525"/>
      <c r="AF109" s="525"/>
      <c r="AG109" s="525"/>
      <c r="AH109" s="525"/>
      <c r="AI109" s="525"/>
      <c r="AJ109" s="525"/>
      <c r="AK109" s="525"/>
      <c r="AL109" s="525"/>
      <c r="AM109" s="525"/>
      <c r="AN109" s="525"/>
      <c r="AO109" s="525"/>
      <c r="AP109" s="525"/>
      <c r="AQ109" s="525"/>
      <c r="AR109" s="525"/>
      <c r="AS109" s="525"/>
      <c r="AT109" s="525"/>
      <c r="AU109" s="525"/>
      <c r="AV109" s="525"/>
      <c r="AW109" s="525"/>
      <c r="AX109" s="525"/>
      <c r="AY109" s="525"/>
      <c r="AZ109" s="525"/>
      <c r="BA109" s="525"/>
      <c r="BB109" s="525"/>
      <c r="BC109" s="525"/>
      <c r="BD109" s="525"/>
      <c r="BE109" s="525"/>
      <c r="BF109" s="525"/>
      <c r="BG109" s="525"/>
      <c r="BH109" s="525"/>
      <c r="BI109" s="525"/>
      <c r="BJ109" s="525"/>
      <c r="BK109" s="525"/>
      <c r="BL109" s="525"/>
      <c r="BM109" s="525"/>
      <c r="BN109" s="525"/>
      <c r="BO109" s="525"/>
      <c r="BP109" s="525"/>
      <c r="BQ109" s="525"/>
      <c r="BR109" s="525"/>
      <c r="BS109" s="525"/>
      <c r="BT109" s="525"/>
      <c r="BU109" s="525"/>
      <c r="BV109" s="525"/>
      <c r="BW109" s="525"/>
      <c r="BX109" s="525"/>
      <c r="BY109" s="525"/>
    </row>
    <row r="110" spans="1:84" s="356" customFormat="1">
      <c r="A110" s="724" t="s">
        <v>136</v>
      </c>
      <c r="B110" s="725"/>
      <c r="C110" s="525"/>
      <c r="D110" s="525"/>
      <c r="E110" s="525"/>
      <c r="F110" s="454">
        <v>0</v>
      </c>
      <c r="G110" s="454">
        <v>0</v>
      </c>
      <c r="H110" s="454">
        <v>0</v>
      </c>
      <c r="I110" s="454">
        <v>0</v>
      </c>
      <c r="J110" s="454">
        <v>0</v>
      </c>
      <c r="K110" s="531">
        <v>0</v>
      </c>
      <c r="L110" s="498">
        <v>0</v>
      </c>
      <c r="M110" s="454">
        <v>0</v>
      </c>
      <c r="N110" s="454">
        <v>0</v>
      </c>
      <c r="O110" s="454">
        <v>0</v>
      </c>
      <c r="P110" s="454">
        <v>0</v>
      </c>
      <c r="Q110" s="454">
        <v>0</v>
      </c>
      <c r="R110" s="498">
        <v>0</v>
      </c>
      <c r="S110" s="454">
        <v>0</v>
      </c>
      <c r="T110" s="454">
        <v>0</v>
      </c>
      <c r="U110" s="454">
        <v>0</v>
      </c>
      <c r="V110" s="454">
        <v>0</v>
      </c>
      <c r="W110" s="454">
        <v>0</v>
      </c>
      <c r="X110" s="498"/>
      <c r="Y110" s="454"/>
      <c r="Z110" s="454"/>
      <c r="AA110" s="525"/>
      <c r="AB110" s="525"/>
      <c r="AC110" s="525"/>
      <c r="AD110" s="525"/>
      <c r="AE110" s="525"/>
      <c r="AF110" s="525"/>
      <c r="AG110" s="525"/>
      <c r="AH110" s="525"/>
      <c r="AI110" s="525"/>
      <c r="AJ110" s="525"/>
      <c r="AK110" s="525"/>
      <c r="AL110" s="525"/>
      <c r="AM110" s="525"/>
      <c r="AN110" s="525"/>
      <c r="AO110" s="525"/>
      <c r="AP110" s="525"/>
      <c r="AQ110" s="525"/>
      <c r="AR110" s="525"/>
      <c r="AS110" s="525"/>
      <c r="AT110" s="525"/>
      <c r="AU110" s="525"/>
      <c r="AV110" s="525"/>
      <c r="AW110" s="525"/>
      <c r="AX110" s="525"/>
      <c r="AY110" s="525"/>
      <c r="AZ110" s="525"/>
      <c r="BA110" s="525"/>
      <c r="BB110" s="525"/>
      <c r="BC110" s="525"/>
      <c r="BD110" s="525"/>
      <c r="BE110" s="525"/>
      <c r="BF110" s="525"/>
      <c r="BG110" s="525"/>
      <c r="BH110" s="525"/>
      <c r="BI110" s="525"/>
      <c r="BJ110" s="525"/>
      <c r="BK110" s="525"/>
      <c r="BL110" s="525"/>
      <c r="BM110" s="525"/>
      <c r="BN110" s="525"/>
      <c r="BO110" s="525"/>
      <c r="BP110" s="525"/>
      <c r="BQ110" s="525"/>
      <c r="BR110" s="525"/>
      <c r="BS110" s="525"/>
      <c r="BT110" s="525"/>
      <c r="BU110" s="525"/>
      <c r="BV110" s="525"/>
      <c r="BW110" s="525"/>
      <c r="BX110" s="525"/>
      <c r="BY110" s="525"/>
    </row>
    <row r="111" spans="1:84" s="356" customFormat="1">
      <c r="A111" s="724" t="s">
        <v>137</v>
      </c>
      <c r="B111" s="725"/>
      <c r="C111" s="525"/>
      <c r="D111" s="525"/>
      <c r="E111" s="525"/>
      <c r="F111" s="454">
        <v>0</v>
      </c>
      <c r="G111" s="454">
        <v>0</v>
      </c>
      <c r="H111" s="454">
        <v>0</v>
      </c>
      <c r="I111" s="454">
        <v>0</v>
      </c>
      <c r="J111" s="454">
        <v>0</v>
      </c>
      <c r="K111" s="531">
        <v>0</v>
      </c>
      <c r="L111" s="498">
        <v>-194.38300000000001</v>
      </c>
      <c r="M111" s="454">
        <v>0</v>
      </c>
      <c r="N111" s="454">
        <v>-0.754</v>
      </c>
      <c r="O111" s="454">
        <v>0</v>
      </c>
      <c r="P111" s="454">
        <v>0</v>
      </c>
      <c r="Q111" s="454">
        <v>0</v>
      </c>
      <c r="R111" s="498">
        <v>0</v>
      </c>
      <c r="S111" s="454">
        <v>0</v>
      </c>
      <c r="T111" s="454">
        <v>0</v>
      </c>
      <c r="U111" s="454">
        <v>0</v>
      </c>
      <c r="V111" s="454">
        <v>0</v>
      </c>
      <c r="W111" s="454">
        <v>0</v>
      </c>
      <c r="X111" s="498"/>
      <c r="Y111" s="454"/>
      <c r="Z111" s="454"/>
      <c r="AA111" s="525"/>
      <c r="AB111" s="525"/>
      <c r="AC111" s="525"/>
      <c r="AD111" s="525"/>
      <c r="AE111" s="525"/>
      <c r="AF111" s="525"/>
      <c r="AG111" s="525"/>
      <c r="AH111" s="525"/>
      <c r="AI111" s="525"/>
      <c r="AJ111" s="525"/>
      <c r="AK111" s="525"/>
      <c r="AL111" s="525"/>
      <c r="AM111" s="525"/>
      <c r="AN111" s="525"/>
      <c r="AO111" s="525"/>
      <c r="AP111" s="525"/>
      <c r="AQ111" s="525"/>
      <c r="AR111" s="525"/>
      <c r="AS111" s="525"/>
      <c r="AT111" s="525"/>
      <c r="AU111" s="525"/>
      <c r="AV111" s="525"/>
      <c r="AW111" s="525"/>
      <c r="AX111" s="525"/>
      <c r="AY111" s="525"/>
      <c r="AZ111" s="525"/>
      <c r="BA111" s="525"/>
      <c r="BB111" s="525"/>
      <c r="BC111" s="525"/>
      <c r="BD111" s="525"/>
      <c r="BE111" s="525"/>
      <c r="BF111" s="525"/>
      <c r="BG111" s="525"/>
      <c r="BH111" s="525"/>
      <c r="BI111" s="525"/>
      <c r="BJ111" s="525"/>
      <c r="BK111" s="525"/>
      <c r="BL111" s="525"/>
      <c r="BM111" s="525"/>
      <c r="BN111" s="525"/>
      <c r="BO111" s="525"/>
      <c r="BP111" s="525"/>
      <c r="BQ111" s="525"/>
      <c r="BR111" s="525"/>
      <c r="BS111" s="525"/>
      <c r="BT111" s="525"/>
      <c r="BU111" s="525"/>
      <c r="BV111" s="525"/>
      <c r="BW111" s="525"/>
      <c r="BX111" s="525"/>
      <c r="BY111" s="525"/>
    </row>
    <row r="112" spans="1:84" s="356" customFormat="1">
      <c r="A112" s="724" t="s">
        <v>138</v>
      </c>
      <c r="B112" s="725"/>
      <c r="C112" s="525"/>
      <c r="D112" s="525"/>
      <c r="E112" s="525"/>
      <c r="F112" s="454">
        <v>-656</v>
      </c>
      <c r="G112" s="454">
        <v>-926</v>
      </c>
      <c r="H112" s="454">
        <v>-542</v>
      </c>
      <c r="I112" s="454">
        <v>-791</v>
      </c>
      <c r="J112" s="454">
        <v>-196.64682999999999</v>
      </c>
      <c r="K112" s="531">
        <f>+-216.49202*$J$16/$J$22</f>
        <v>-223.97401864733422</v>
      </c>
      <c r="L112" s="498">
        <v>-476.95289511527199</v>
      </c>
      <c r="M112" s="454">
        <v>-31.290331880908809</v>
      </c>
      <c r="N112" s="454">
        <v>-141.208</v>
      </c>
      <c r="O112" s="454">
        <v>0</v>
      </c>
      <c r="P112" s="454">
        <v>0</v>
      </c>
      <c r="Q112" s="454">
        <v>0</v>
      </c>
      <c r="R112" s="498">
        <v>-89</v>
      </c>
      <c r="S112" s="454">
        <v>-88</v>
      </c>
      <c r="T112" s="454">
        <v>-60</v>
      </c>
      <c r="U112" s="454">
        <v>0</v>
      </c>
      <c r="V112" s="454">
        <v>0</v>
      </c>
      <c r="W112" s="454">
        <v>0</v>
      </c>
      <c r="X112" s="498"/>
      <c r="Y112" s="454"/>
      <c r="Z112" s="454"/>
      <c r="AA112" s="525"/>
      <c r="AB112" s="525"/>
      <c r="AC112" s="525"/>
      <c r="AD112" s="525"/>
      <c r="AE112" s="525"/>
      <c r="AF112" s="525"/>
      <c r="AG112" s="525"/>
      <c r="AH112" s="525"/>
      <c r="AI112" s="525"/>
      <c r="AJ112" s="525"/>
      <c r="AK112" s="525"/>
      <c r="AL112" s="525"/>
      <c r="AM112" s="525"/>
      <c r="AN112" s="525"/>
      <c r="AO112" s="525"/>
      <c r="AP112" s="525"/>
      <c r="AQ112" s="525"/>
      <c r="AR112" s="525"/>
      <c r="AS112" s="525"/>
      <c r="AT112" s="525"/>
      <c r="AU112" s="525"/>
      <c r="AV112" s="525"/>
      <c r="AW112" s="525"/>
      <c r="AX112" s="525"/>
      <c r="AY112" s="525"/>
      <c r="AZ112" s="525"/>
      <c r="BA112" s="525"/>
      <c r="BB112" s="525"/>
      <c r="BC112" s="525"/>
      <c r="BD112" s="525"/>
      <c r="BE112" s="525"/>
      <c r="BF112" s="525"/>
      <c r="BG112" s="525"/>
      <c r="BH112" s="525"/>
      <c r="BI112" s="525"/>
      <c r="BJ112" s="525"/>
      <c r="BK112" s="525"/>
      <c r="BL112" s="525"/>
      <c r="BM112" s="525"/>
      <c r="BN112" s="525"/>
      <c r="BO112" s="525"/>
      <c r="BP112" s="525"/>
      <c r="BQ112" s="525"/>
      <c r="BR112" s="525"/>
      <c r="BS112" s="525"/>
      <c r="BT112" s="525"/>
      <c r="BU112" s="525"/>
      <c r="BV112" s="525"/>
      <c r="BW112" s="525"/>
      <c r="BX112" s="525"/>
      <c r="BY112" s="525"/>
    </row>
    <row r="113" spans="1:84" s="356" customFormat="1">
      <c r="A113" s="724" t="s">
        <v>270</v>
      </c>
      <c r="B113" s="725"/>
      <c r="C113" s="525"/>
      <c r="D113" s="525"/>
      <c r="E113" s="525"/>
      <c r="F113" s="454">
        <v>0</v>
      </c>
      <c r="G113" s="454">
        <v>0</v>
      </c>
      <c r="H113" s="454">
        <v>0</v>
      </c>
      <c r="I113" s="454">
        <v>0</v>
      </c>
      <c r="J113" s="454">
        <v>0</v>
      </c>
      <c r="K113" s="531">
        <v>0</v>
      </c>
      <c r="L113" s="498">
        <v>-11.655238422892385</v>
      </c>
      <c r="M113" s="454">
        <v>0</v>
      </c>
      <c r="N113" s="454">
        <v>-8.1669999999999998</v>
      </c>
      <c r="O113" s="454">
        <v>0</v>
      </c>
      <c r="P113" s="454">
        <v>0</v>
      </c>
      <c r="Q113" s="454">
        <v>0</v>
      </c>
      <c r="R113" s="498">
        <v>0</v>
      </c>
      <c r="S113" s="454">
        <v>0</v>
      </c>
      <c r="T113" s="454">
        <v>0</v>
      </c>
      <c r="U113" s="454">
        <v>0</v>
      </c>
      <c r="V113" s="454">
        <v>0</v>
      </c>
      <c r="W113" s="454">
        <v>0</v>
      </c>
      <c r="X113" s="498"/>
      <c r="Y113" s="454"/>
      <c r="Z113" s="454"/>
      <c r="AA113" s="525"/>
      <c r="AB113" s="525"/>
      <c r="AC113" s="525"/>
      <c r="AD113" s="525"/>
      <c r="AE113" s="525"/>
      <c r="AF113" s="525"/>
      <c r="AG113" s="525"/>
      <c r="AH113" s="525"/>
      <c r="AI113" s="525"/>
      <c r="AJ113" s="525"/>
      <c r="AK113" s="525"/>
      <c r="AL113" s="525"/>
      <c r="AM113" s="525"/>
      <c r="AN113" s="525"/>
      <c r="AO113" s="525"/>
      <c r="AP113" s="525"/>
      <c r="AQ113" s="525"/>
      <c r="AR113" s="525"/>
      <c r="AS113" s="525"/>
      <c r="AT113" s="525"/>
      <c r="AU113" s="525"/>
      <c r="AV113" s="525"/>
      <c r="AW113" s="525"/>
      <c r="AX113" s="525"/>
      <c r="AY113" s="525"/>
      <c r="AZ113" s="525"/>
      <c r="BA113" s="525"/>
      <c r="BB113" s="525"/>
      <c r="BC113" s="525"/>
      <c r="BD113" s="525"/>
      <c r="BE113" s="525"/>
      <c r="BF113" s="525"/>
      <c r="BG113" s="525"/>
      <c r="BH113" s="525"/>
      <c r="BI113" s="525"/>
      <c r="BJ113" s="525"/>
      <c r="BK113" s="525"/>
      <c r="BL113" s="525"/>
      <c r="BM113" s="525"/>
      <c r="BN113" s="525"/>
      <c r="BO113" s="525"/>
      <c r="BP113" s="525"/>
      <c r="BQ113" s="525"/>
      <c r="BR113" s="525"/>
      <c r="BS113" s="525"/>
      <c r="BT113" s="525"/>
      <c r="BU113" s="525"/>
      <c r="BV113" s="525"/>
      <c r="BW113" s="525"/>
      <c r="BX113" s="525"/>
      <c r="BY113" s="525"/>
    </row>
    <row r="114" spans="1:84" s="356" customFormat="1">
      <c r="A114" s="724" t="s">
        <v>271</v>
      </c>
      <c r="B114" s="725"/>
      <c r="C114" s="525"/>
      <c r="D114" s="525"/>
      <c r="E114" s="525"/>
      <c r="F114" s="454">
        <v>0</v>
      </c>
      <c r="G114" s="454">
        <v>0</v>
      </c>
      <c r="H114" s="454">
        <v>0</v>
      </c>
      <c r="I114" s="454">
        <v>0</v>
      </c>
      <c r="J114" s="454">
        <v>0</v>
      </c>
      <c r="K114" s="531">
        <v>0</v>
      </c>
      <c r="L114" s="498">
        <v>0</v>
      </c>
      <c r="M114" s="454">
        <v>0</v>
      </c>
      <c r="N114" s="454">
        <v>0</v>
      </c>
      <c r="O114" s="454">
        <v>0</v>
      </c>
      <c r="P114" s="454">
        <v>0</v>
      </c>
      <c r="Q114" s="454">
        <v>0</v>
      </c>
      <c r="R114" s="498">
        <v>0</v>
      </c>
      <c r="S114" s="454">
        <v>0</v>
      </c>
      <c r="T114" s="454">
        <v>0</v>
      </c>
      <c r="U114" s="454">
        <v>0</v>
      </c>
      <c r="V114" s="454">
        <v>0</v>
      </c>
      <c r="W114" s="454">
        <v>0</v>
      </c>
      <c r="X114" s="498"/>
      <c r="Y114" s="454"/>
      <c r="Z114" s="454"/>
      <c r="AA114" s="525"/>
      <c r="AB114" s="525"/>
      <c r="AC114" s="525"/>
      <c r="AD114" s="525"/>
      <c r="AE114" s="525"/>
      <c r="AF114" s="525"/>
      <c r="AG114" s="525"/>
      <c r="AH114" s="525"/>
      <c r="AI114" s="525"/>
      <c r="AJ114" s="525"/>
      <c r="AK114" s="525"/>
      <c r="AL114" s="525"/>
      <c r="AM114" s="525"/>
      <c r="AN114" s="525"/>
      <c r="AO114" s="525"/>
      <c r="AP114" s="525"/>
      <c r="AQ114" s="525"/>
      <c r="AR114" s="525"/>
      <c r="AS114" s="525"/>
      <c r="AT114" s="525"/>
      <c r="AU114" s="525"/>
      <c r="AV114" s="525"/>
      <c r="AW114" s="525"/>
      <c r="AX114" s="525"/>
      <c r="AY114" s="525"/>
      <c r="AZ114" s="525"/>
      <c r="BA114" s="525"/>
      <c r="BB114" s="525"/>
      <c r="BC114" s="525"/>
      <c r="BD114" s="525"/>
      <c r="BE114" s="525"/>
      <c r="BF114" s="525"/>
      <c r="BG114" s="525"/>
      <c r="BH114" s="525"/>
      <c r="BI114" s="525"/>
      <c r="BJ114" s="525"/>
      <c r="BK114" s="525"/>
      <c r="BL114" s="525"/>
      <c r="BM114" s="525"/>
      <c r="BN114" s="525"/>
      <c r="BO114" s="525"/>
      <c r="BP114" s="525"/>
      <c r="BQ114" s="525"/>
      <c r="BR114" s="525"/>
      <c r="BS114" s="525"/>
      <c r="BT114" s="525"/>
      <c r="BU114" s="525"/>
      <c r="BV114" s="525"/>
      <c r="BW114" s="525"/>
      <c r="BX114" s="525"/>
      <c r="BY114" s="525"/>
    </row>
    <row r="115" spans="1:84" s="356" customFormat="1">
      <c r="A115" s="724" t="s">
        <v>32</v>
      </c>
      <c r="B115" s="725"/>
      <c r="C115" s="525"/>
      <c r="D115" s="525"/>
      <c r="E115" s="525"/>
      <c r="F115" s="454">
        <v>-61</v>
      </c>
      <c r="G115" s="454">
        <v>0</v>
      </c>
      <c r="H115" s="454">
        <v>-1522</v>
      </c>
      <c r="I115" s="454">
        <v>-786</v>
      </c>
      <c r="J115" s="454">
        <v>0</v>
      </c>
      <c r="K115" s="531">
        <f>+-25.26*$J$16/$J$22</f>
        <v>-26.132989617962192</v>
      </c>
      <c r="L115" s="498">
        <v>0</v>
      </c>
      <c r="M115" s="454">
        <v>0</v>
      </c>
      <c r="N115" s="454">
        <v>-474</v>
      </c>
      <c r="O115" s="454">
        <v>-968</v>
      </c>
      <c r="P115" s="696">
        <v>-2110.27171260261</v>
      </c>
      <c r="Q115" s="454">
        <v>0</v>
      </c>
      <c r="R115" s="498">
        <v>0</v>
      </c>
      <c r="S115" s="454">
        <v>0</v>
      </c>
      <c r="T115" s="454">
        <v>0</v>
      </c>
      <c r="U115" s="454">
        <v>0</v>
      </c>
      <c r="V115" s="454">
        <v>0</v>
      </c>
      <c r="W115" s="454">
        <v>0</v>
      </c>
      <c r="X115" s="498"/>
      <c r="Y115" s="454"/>
      <c r="Z115" s="454"/>
      <c r="AA115" s="525"/>
      <c r="AB115" s="525"/>
      <c r="AC115" s="525"/>
      <c r="AD115" s="525"/>
      <c r="AE115" s="525"/>
      <c r="AF115" s="525"/>
      <c r="AG115" s="525"/>
      <c r="AH115" s="525"/>
      <c r="AI115" s="525"/>
      <c r="AJ115" s="525"/>
      <c r="AK115" s="525"/>
      <c r="AL115" s="525"/>
      <c r="AM115" s="525"/>
      <c r="AN115" s="525"/>
      <c r="AO115" s="525"/>
      <c r="AP115" s="525"/>
      <c r="AQ115" s="525"/>
      <c r="AR115" s="525"/>
      <c r="AS115" s="525"/>
      <c r="AT115" s="525"/>
      <c r="AU115" s="525"/>
      <c r="AV115" s="525"/>
      <c r="AW115" s="525"/>
      <c r="AX115" s="525"/>
      <c r="AY115" s="525"/>
      <c r="AZ115" s="525"/>
      <c r="BA115" s="525"/>
      <c r="BB115" s="525"/>
      <c r="BC115" s="525"/>
      <c r="BD115" s="525"/>
      <c r="BE115" s="525"/>
      <c r="BF115" s="525"/>
      <c r="BG115" s="525"/>
      <c r="BH115" s="525"/>
      <c r="BI115" s="525"/>
      <c r="BJ115" s="525"/>
      <c r="BK115" s="525"/>
      <c r="BL115" s="525"/>
      <c r="BM115" s="525"/>
      <c r="BN115" s="525"/>
      <c r="BO115" s="525"/>
      <c r="BP115" s="525"/>
      <c r="BQ115" s="525"/>
      <c r="BR115" s="525"/>
      <c r="BS115" s="525"/>
      <c r="BT115" s="525"/>
      <c r="BU115" s="525"/>
      <c r="BV115" s="525"/>
      <c r="BW115" s="525"/>
      <c r="BX115" s="525"/>
      <c r="BY115" s="525"/>
    </row>
    <row r="116" spans="1:84" s="356" customFormat="1">
      <c r="A116" s="724" t="s">
        <v>141</v>
      </c>
      <c r="B116" s="725"/>
      <c r="C116" s="525"/>
      <c r="D116" s="525"/>
      <c r="E116" s="525"/>
      <c r="F116" s="454"/>
      <c r="G116" s="454"/>
      <c r="H116" s="454"/>
      <c r="I116" s="454"/>
      <c r="J116" s="454"/>
      <c r="K116" s="454">
        <v>0</v>
      </c>
      <c r="L116" s="498">
        <v>0</v>
      </c>
      <c r="M116" s="454">
        <v>0</v>
      </c>
      <c r="N116" s="454">
        <v>0</v>
      </c>
      <c r="O116" s="454">
        <v>0</v>
      </c>
      <c r="P116" s="454">
        <v>0</v>
      </c>
      <c r="Q116" s="454">
        <v>0</v>
      </c>
      <c r="R116" s="498">
        <v>0</v>
      </c>
      <c r="S116" s="454">
        <v>0</v>
      </c>
      <c r="T116" s="454">
        <v>0</v>
      </c>
      <c r="U116" s="454">
        <v>0</v>
      </c>
      <c r="V116" s="454">
        <v>0</v>
      </c>
      <c r="W116" s="454">
        <v>0</v>
      </c>
      <c r="X116" s="498"/>
      <c r="Y116" s="454"/>
      <c r="Z116" s="454"/>
      <c r="AA116" s="525"/>
      <c r="AB116" s="525"/>
      <c r="AC116" s="525"/>
      <c r="AD116" s="525"/>
      <c r="AE116" s="525"/>
      <c r="AF116" s="525"/>
      <c r="AG116" s="525"/>
      <c r="AH116" s="525"/>
      <c r="AI116" s="525"/>
      <c r="AJ116" s="525"/>
      <c r="AK116" s="525"/>
      <c r="AL116" s="525"/>
      <c r="AM116" s="525"/>
      <c r="AN116" s="525"/>
      <c r="AO116" s="525"/>
      <c r="AP116" s="525"/>
      <c r="AQ116" s="525"/>
      <c r="AR116" s="525"/>
      <c r="AS116" s="525"/>
      <c r="AT116" s="525"/>
      <c r="AU116" s="525"/>
      <c r="AV116" s="525"/>
      <c r="AW116" s="525"/>
      <c r="AX116" s="525"/>
      <c r="AY116" s="525"/>
      <c r="AZ116" s="525"/>
      <c r="BA116" s="525"/>
      <c r="BB116" s="525"/>
      <c r="BC116" s="525"/>
      <c r="BD116" s="525"/>
      <c r="BE116" s="525"/>
      <c r="BF116" s="525"/>
      <c r="BG116" s="525"/>
      <c r="BH116" s="525"/>
      <c r="BI116" s="525"/>
      <c r="BJ116" s="525"/>
      <c r="BK116" s="525"/>
      <c r="BL116" s="525"/>
      <c r="BM116" s="525"/>
      <c r="BN116" s="525"/>
      <c r="BO116" s="525"/>
      <c r="BP116" s="525"/>
      <c r="BQ116" s="525"/>
      <c r="BR116" s="525"/>
      <c r="BS116" s="525"/>
      <c r="BT116" s="525"/>
      <c r="BU116" s="525"/>
      <c r="BV116" s="525"/>
      <c r="BW116" s="525"/>
      <c r="BX116" s="525"/>
      <c r="BY116" s="525"/>
    </row>
    <row r="117" spans="1:84" s="356" customFormat="1">
      <c r="A117" s="724">
        <v>0</v>
      </c>
      <c r="B117" s="725"/>
      <c r="C117" s="525"/>
      <c r="D117" s="525"/>
      <c r="E117" s="525"/>
      <c r="F117" s="454"/>
      <c r="G117" s="454"/>
      <c r="H117" s="454"/>
      <c r="I117" s="454"/>
      <c r="J117" s="454"/>
      <c r="K117" s="454"/>
      <c r="L117" s="498"/>
      <c r="M117" s="454"/>
      <c r="N117" s="454"/>
      <c r="O117" s="454"/>
      <c r="P117" s="454"/>
      <c r="Q117" s="454"/>
      <c r="R117" s="498">
        <v>0</v>
      </c>
      <c r="S117" s="454">
        <v>0</v>
      </c>
      <c r="T117" s="454">
        <v>0</v>
      </c>
      <c r="U117" s="454">
        <v>0</v>
      </c>
      <c r="V117" s="454">
        <v>0</v>
      </c>
      <c r="W117" s="454">
        <v>0</v>
      </c>
      <c r="X117" s="498"/>
      <c r="Y117" s="454"/>
      <c r="Z117" s="454"/>
      <c r="AA117" s="525"/>
      <c r="AB117" s="525"/>
      <c r="AC117" s="525"/>
      <c r="AD117" s="525"/>
      <c r="AE117" s="525"/>
      <c r="AF117" s="525"/>
      <c r="AG117" s="525"/>
      <c r="AH117" s="525"/>
      <c r="AI117" s="525"/>
      <c r="AJ117" s="525"/>
      <c r="AK117" s="525"/>
      <c r="AL117" s="525"/>
      <c r="AM117" s="525"/>
      <c r="AN117" s="525"/>
      <c r="AO117" s="525"/>
      <c r="AP117" s="525"/>
      <c r="AQ117" s="525"/>
      <c r="AR117" s="525"/>
      <c r="AS117" s="525"/>
      <c r="AT117" s="525"/>
      <c r="AU117" s="525"/>
      <c r="AV117" s="525"/>
      <c r="AW117" s="525"/>
      <c r="AX117" s="525"/>
      <c r="AY117" s="525"/>
      <c r="AZ117" s="525"/>
      <c r="BA117" s="525"/>
      <c r="BB117" s="525"/>
      <c r="BC117" s="525"/>
      <c r="BD117" s="525"/>
      <c r="BE117" s="525"/>
      <c r="BF117" s="525"/>
      <c r="BG117" s="525"/>
      <c r="BH117" s="525"/>
      <c r="BI117" s="525"/>
      <c r="BJ117" s="525"/>
      <c r="BK117" s="525"/>
      <c r="BL117" s="525"/>
      <c r="BM117" s="525"/>
      <c r="BN117" s="525"/>
      <c r="BO117" s="525"/>
      <c r="BP117" s="525"/>
      <c r="BQ117" s="525"/>
      <c r="BR117" s="525"/>
      <c r="BS117" s="525"/>
      <c r="BT117" s="525"/>
      <c r="BU117" s="525"/>
      <c r="BV117" s="525"/>
      <c r="BW117" s="525"/>
      <c r="BX117" s="525"/>
      <c r="BY117" s="525"/>
    </row>
    <row r="118" spans="1:84" s="356" customFormat="1">
      <c r="A118" s="724">
        <v>0</v>
      </c>
      <c r="B118" s="725"/>
      <c r="C118" s="525"/>
      <c r="D118" s="525"/>
      <c r="E118" s="525"/>
      <c r="F118" s="454"/>
      <c r="G118" s="454"/>
      <c r="H118" s="454"/>
      <c r="I118" s="454"/>
      <c r="J118" s="454"/>
      <c r="K118" s="454"/>
      <c r="L118" s="503"/>
      <c r="M118" s="454"/>
      <c r="N118" s="454"/>
      <c r="O118" s="454"/>
      <c r="P118" s="454"/>
      <c r="Q118" s="454"/>
      <c r="R118" s="498">
        <v>0</v>
      </c>
      <c r="S118" s="454">
        <v>0</v>
      </c>
      <c r="T118" s="504">
        <v>0</v>
      </c>
      <c r="U118" s="504">
        <v>0</v>
      </c>
      <c r="V118" s="454">
        <v>0</v>
      </c>
      <c r="W118" s="454">
        <v>0</v>
      </c>
      <c r="X118" s="498"/>
      <c r="Y118" s="454"/>
      <c r="Z118" s="454"/>
      <c r="AA118" s="525"/>
      <c r="AB118" s="525"/>
      <c r="AC118" s="525"/>
      <c r="AD118" s="525"/>
      <c r="AE118" s="525"/>
      <c r="AF118" s="525"/>
      <c r="AG118" s="525"/>
      <c r="AH118" s="525"/>
      <c r="AI118" s="525"/>
      <c r="AJ118" s="525"/>
      <c r="AK118" s="525"/>
      <c r="AL118" s="525"/>
      <c r="AM118" s="525"/>
      <c r="AN118" s="525"/>
      <c r="AO118" s="525"/>
      <c r="AP118" s="525"/>
      <c r="AQ118" s="525"/>
      <c r="AR118" s="525"/>
      <c r="AS118" s="525"/>
      <c r="AT118" s="525"/>
      <c r="AU118" s="525"/>
      <c r="AV118" s="525"/>
      <c r="AW118" s="525"/>
      <c r="AX118" s="525"/>
      <c r="AY118" s="525"/>
      <c r="AZ118" s="525"/>
      <c r="BA118" s="525"/>
      <c r="BB118" s="525"/>
      <c r="BC118" s="525"/>
      <c r="BD118" s="525"/>
      <c r="BE118" s="525"/>
      <c r="BF118" s="525"/>
      <c r="BG118" s="525"/>
      <c r="BH118" s="525"/>
      <c r="BI118" s="525"/>
      <c r="BJ118" s="525"/>
      <c r="BK118" s="525"/>
      <c r="BL118" s="525"/>
      <c r="BM118" s="525"/>
      <c r="BN118" s="525"/>
      <c r="BO118" s="525"/>
      <c r="BP118" s="525"/>
      <c r="BQ118" s="525"/>
      <c r="BR118" s="525"/>
      <c r="BS118" s="525"/>
      <c r="BT118" s="525"/>
      <c r="BU118" s="525"/>
      <c r="BV118" s="525"/>
      <c r="BW118" s="525"/>
      <c r="BX118" s="525"/>
      <c r="BY118" s="525"/>
    </row>
    <row r="119" spans="1:84" s="356" customFormat="1">
      <c r="A119" s="506" t="s">
        <v>27</v>
      </c>
      <c r="B119" s="471"/>
      <c r="C119" s="468"/>
      <c r="D119" s="468"/>
      <c r="E119" s="468"/>
      <c r="F119" s="472">
        <f>SUM(F103:F118)</f>
        <v>-717</v>
      </c>
      <c r="G119" s="472">
        <f t="shared" ref="G119:Q119" si="35">SUM(G103:G118)</f>
        <v>-926</v>
      </c>
      <c r="H119" s="472">
        <f t="shared" si="35"/>
        <v>-2064</v>
      </c>
      <c r="I119" s="472">
        <f t="shared" si="35"/>
        <v>-1577</v>
      </c>
      <c r="J119" s="472">
        <f t="shared" si="35"/>
        <v>-196.64682999999999</v>
      </c>
      <c r="K119" s="472">
        <f t="shared" si="35"/>
        <v>-250.1070082652964</v>
      </c>
      <c r="L119" s="529">
        <f t="shared" si="35"/>
        <v>-682.99113353816438</v>
      </c>
      <c r="M119" s="472">
        <f t="shared" si="35"/>
        <v>-31.290331880908809</v>
      </c>
      <c r="N119" s="472">
        <f t="shared" si="35"/>
        <v>-624.12900000000002</v>
      </c>
      <c r="O119" s="472">
        <f t="shared" si="35"/>
        <v>-968</v>
      </c>
      <c r="P119" s="472">
        <f t="shared" si="35"/>
        <v>-2110.27171260261</v>
      </c>
      <c r="Q119" s="472">
        <f t="shared" si="35"/>
        <v>-303</v>
      </c>
      <c r="R119" s="529">
        <f>SUM(R103:R118)</f>
        <v>-392</v>
      </c>
      <c r="S119" s="472">
        <f t="shared" ref="S119:Z119" si="36">SUM(S103:S118)</f>
        <v>-391</v>
      </c>
      <c r="T119" s="472">
        <f t="shared" si="36"/>
        <v>-363</v>
      </c>
      <c r="U119" s="472">
        <f t="shared" si="36"/>
        <v>0</v>
      </c>
      <c r="V119" s="472">
        <f t="shared" si="36"/>
        <v>0</v>
      </c>
      <c r="W119" s="472">
        <f t="shared" si="36"/>
        <v>0</v>
      </c>
      <c r="X119" s="529">
        <f t="shared" si="36"/>
        <v>0</v>
      </c>
      <c r="Y119" s="472">
        <f t="shared" si="36"/>
        <v>0</v>
      </c>
      <c r="Z119" s="472">
        <f t="shared" si="36"/>
        <v>0</v>
      </c>
      <c r="AA119" s="468"/>
      <c r="AB119" s="468"/>
      <c r="AC119" s="468"/>
      <c r="AD119" s="468"/>
      <c r="AE119" s="468"/>
      <c r="AF119" s="468"/>
      <c r="AG119" s="468"/>
      <c r="AH119" s="468"/>
      <c r="AI119" s="468"/>
      <c r="AJ119" s="468"/>
      <c r="AK119" s="468"/>
      <c r="AL119" s="468"/>
      <c r="AM119" s="468"/>
      <c r="AN119" s="468"/>
      <c r="AO119" s="468"/>
      <c r="AP119" s="468"/>
      <c r="AQ119" s="468"/>
      <c r="AR119" s="468"/>
      <c r="AS119" s="468"/>
      <c r="AT119" s="468"/>
      <c r="AU119" s="468"/>
      <c r="AV119" s="468"/>
      <c r="AW119" s="468"/>
      <c r="AX119" s="468"/>
      <c r="AY119" s="468"/>
      <c r="AZ119" s="468"/>
      <c r="BA119" s="468"/>
      <c r="BB119" s="468"/>
      <c r="BC119" s="468"/>
      <c r="BD119" s="468"/>
      <c r="BE119" s="468"/>
      <c r="BF119" s="468"/>
      <c r="BG119" s="468"/>
      <c r="BH119" s="468"/>
      <c r="BI119" s="468"/>
      <c r="BJ119" s="468"/>
      <c r="BK119" s="468"/>
      <c r="BL119" s="468"/>
      <c r="BM119" s="468"/>
      <c r="BN119" s="468"/>
      <c r="BO119" s="468"/>
      <c r="BP119" s="468"/>
      <c r="BQ119" s="468"/>
      <c r="BR119" s="468"/>
      <c r="BS119" s="468"/>
      <c r="BT119" s="468"/>
      <c r="BU119" s="468"/>
      <c r="BV119" s="468"/>
      <c r="BW119" s="468"/>
      <c r="BX119" s="468"/>
      <c r="BY119" s="468"/>
    </row>
    <row r="120" spans="1:84" s="356" customFormat="1">
      <c r="A120" s="530"/>
      <c r="B120" s="396"/>
      <c r="C120" s="525"/>
      <c r="D120" s="525"/>
      <c r="E120" s="525"/>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525"/>
      <c r="AB120" s="525"/>
      <c r="AC120" s="525"/>
      <c r="AD120" s="525"/>
      <c r="AE120" s="525"/>
      <c r="AF120" s="525"/>
      <c r="AG120" s="525"/>
      <c r="AH120" s="525"/>
      <c r="AI120" s="525"/>
      <c r="AJ120" s="525"/>
      <c r="AK120" s="525"/>
      <c r="AL120" s="525"/>
      <c r="AM120" s="525"/>
      <c r="AN120" s="525"/>
      <c r="AO120" s="525"/>
      <c r="AP120" s="525"/>
      <c r="AQ120" s="525"/>
      <c r="AR120" s="525"/>
      <c r="AS120" s="525"/>
      <c r="AT120" s="525"/>
      <c r="AU120" s="525"/>
      <c r="AV120" s="525"/>
      <c r="AW120" s="525"/>
      <c r="AX120" s="525"/>
      <c r="AY120" s="525"/>
      <c r="AZ120" s="525"/>
      <c r="BA120" s="525"/>
      <c r="BB120" s="525"/>
      <c r="BC120" s="525"/>
      <c r="BD120" s="525"/>
      <c r="BE120" s="525"/>
      <c r="BF120" s="525"/>
      <c r="BG120" s="525"/>
      <c r="BH120" s="525"/>
      <c r="BI120" s="525"/>
      <c r="BJ120" s="525"/>
      <c r="BK120" s="525"/>
      <c r="BL120" s="525"/>
      <c r="BM120" s="525"/>
      <c r="BN120" s="525"/>
      <c r="BO120" s="525"/>
      <c r="BP120" s="525"/>
      <c r="BQ120" s="525"/>
      <c r="BR120" s="525"/>
      <c r="BS120" s="525"/>
      <c r="BT120" s="525"/>
      <c r="BU120" s="525"/>
      <c r="BV120" s="525"/>
      <c r="BW120" s="525"/>
      <c r="BX120" s="525"/>
      <c r="BY120" s="525"/>
    </row>
    <row r="121" spans="1:84" s="356" customFormat="1">
      <c r="A121" s="415" t="s">
        <v>287</v>
      </c>
    </row>
    <row r="122" spans="1:84" s="512" customFormat="1">
      <c r="A122" s="478"/>
      <c r="B122" s="478" t="s">
        <v>287</v>
      </c>
      <c r="C122" s="478"/>
      <c r="D122" s="478"/>
      <c r="E122" s="479"/>
      <c r="F122" s="478"/>
      <c r="G122" s="478"/>
      <c r="H122" s="478"/>
      <c r="I122" s="478"/>
      <c r="J122" s="478"/>
      <c r="K122" s="480"/>
      <c r="L122" s="484"/>
      <c r="M122" s="480"/>
      <c r="N122" s="480"/>
      <c r="O122" s="480"/>
      <c r="P122" s="480"/>
      <c r="Q122" s="479"/>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c r="AM122" s="478"/>
      <c r="AN122" s="478"/>
      <c r="AO122" s="478"/>
      <c r="AP122" s="478"/>
      <c r="AQ122" s="478"/>
      <c r="AR122" s="478"/>
      <c r="AS122" s="478"/>
      <c r="AT122" s="478"/>
      <c r="AU122" s="478"/>
      <c r="AV122" s="478"/>
      <c r="AW122" s="478"/>
      <c r="AX122" s="478"/>
      <c r="AY122" s="478"/>
      <c r="AZ122" s="478"/>
      <c r="BA122" s="478"/>
      <c r="BB122" s="478"/>
      <c r="BC122" s="478"/>
      <c r="BD122" s="478"/>
      <c r="BE122" s="478"/>
      <c r="BF122" s="478"/>
      <c r="BG122" s="478"/>
      <c r="BH122" s="478"/>
      <c r="BI122" s="478"/>
      <c r="BJ122" s="478"/>
      <c r="BK122" s="478"/>
      <c r="BL122" s="478"/>
      <c r="BM122" s="478"/>
      <c r="BN122" s="478"/>
      <c r="BO122" s="478"/>
      <c r="BP122" s="478"/>
      <c r="BQ122" s="478"/>
      <c r="BR122" s="478"/>
      <c r="BS122" s="478"/>
      <c r="BT122" s="478"/>
      <c r="BU122" s="478"/>
      <c r="BV122" s="478"/>
      <c r="BW122" s="478"/>
      <c r="BX122" s="478"/>
      <c r="BY122" s="478"/>
      <c r="BZ122" s="478"/>
      <c r="CA122" s="478"/>
      <c r="CB122" s="478"/>
      <c r="CC122" s="478"/>
      <c r="CD122" s="478"/>
      <c r="CE122" s="478"/>
      <c r="CF122" s="478"/>
    </row>
    <row r="123" spans="1:84" s="198" customFormat="1" ht="45">
      <c r="A123" s="726"/>
      <c r="B123" s="727"/>
      <c r="C123" s="513" t="s">
        <v>283</v>
      </c>
      <c r="D123" s="514" t="s">
        <v>284</v>
      </c>
      <c r="E123" s="515" t="s">
        <v>285</v>
      </c>
      <c r="F123" s="493" t="str">
        <f>F2</f>
        <v>2002-03</v>
      </c>
      <c r="G123" s="493" t="str">
        <f t="shared" ref="G123:BR123" si="37">G2</f>
        <v>2003-04</v>
      </c>
      <c r="H123" s="493" t="str">
        <f t="shared" si="37"/>
        <v>2004-05</v>
      </c>
      <c r="I123" s="493" t="str">
        <f t="shared" si="37"/>
        <v>2005-06</v>
      </c>
      <c r="J123" s="493" t="str">
        <f t="shared" si="37"/>
        <v>2006-07</v>
      </c>
      <c r="K123" s="493" t="str">
        <f t="shared" si="37"/>
        <v>2007-08</v>
      </c>
      <c r="L123" s="493" t="str">
        <f t="shared" si="37"/>
        <v>2008-09</v>
      </c>
      <c r="M123" s="493" t="str">
        <f t="shared" si="37"/>
        <v>2009-10</v>
      </c>
      <c r="N123" s="493" t="str">
        <f t="shared" si="37"/>
        <v>2010-11</v>
      </c>
      <c r="O123" s="493" t="str">
        <f t="shared" si="37"/>
        <v>2011-12</v>
      </c>
      <c r="P123" s="493" t="str">
        <f t="shared" si="37"/>
        <v>2012-13</v>
      </c>
      <c r="Q123" s="493" t="str">
        <f t="shared" si="37"/>
        <v>2013-14</v>
      </c>
      <c r="R123" s="493" t="str">
        <f t="shared" si="37"/>
        <v>2014-15</v>
      </c>
      <c r="S123" s="493" t="str">
        <f t="shared" si="37"/>
        <v>2015-16</v>
      </c>
      <c r="T123" s="493" t="str">
        <f t="shared" si="37"/>
        <v>2016-17</v>
      </c>
      <c r="U123" s="493" t="str">
        <f t="shared" si="37"/>
        <v>2017-18</v>
      </c>
      <c r="V123" s="493" t="str">
        <f t="shared" si="37"/>
        <v>2018-19</v>
      </c>
      <c r="W123" s="493" t="str">
        <f t="shared" si="37"/>
        <v>2019-20</v>
      </c>
      <c r="X123" s="493" t="str">
        <f t="shared" si="37"/>
        <v>2020-21</v>
      </c>
      <c r="Y123" s="493" t="str">
        <f t="shared" si="37"/>
        <v>2021-22</v>
      </c>
      <c r="Z123" s="493" t="str">
        <f t="shared" si="37"/>
        <v>2022-23</v>
      </c>
      <c r="AA123" s="493" t="str">
        <f t="shared" si="37"/>
        <v>2023-24</v>
      </c>
      <c r="AB123" s="493" t="str">
        <f t="shared" si="37"/>
        <v>2024-25</v>
      </c>
      <c r="AC123" s="493" t="str">
        <f t="shared" si="37"/>
        <v>2025-26</v>
      </c>
      <c r="AD123" s="493" t="str">
        <f t="shared" si="37"/>
        <v>2026-27</v>
      </c>
      <c r="AE123" s="493" t="str">
        <f t="shared" si="37"/>
        <v>2027-28</v>
      </c>
      <c r="AF123" s="493" t="str">
        <f t="shared" si="37"/>
        <v>2028-29</v>
      </c>
      <c r="AG123" s="493" t="str">
        <f t="shared" si="37"/>
        <v>2029-30</v>
      </c>
      <c r="AH123" s="493" t="str">
        <f t="shared" si="37"/>
        <v>2030-31</v>
      </c>
      <c r="AI123" s="493" t="str">
        <f t="shared" si="37"/>
        <v>2031-32</v>
      </c>
      <c r="AJ123" s="493" t="str">
        <f t="shared" si="37"/>
        <v>2032-33</v>
      </c>
      <c r="AK123" s="493" t="str">
        <f t="shared" si="37"/>
        <v>2033-34</v>
      </c>
      <c r="AL123" s="493" t="str">
        <f t="shared" si="37"/>
        <v>2034-35</v>
      </c>
      <c r="AM123" s="493" t="str">
        <f t="shared" si="37"/>
        <v>2035-36</v>
      </c>
      <c r="AN123" s="493" t="str">
        <f t="shared" si="37"/>
        <v>2036-37</v>
      </c>
      <c r="AO123" s="493" t="str">
        <f t="shared" si="37"/>
        <v>2037-38</v>
      </c>
      <c r="AP123" s="493" t="str">
        <f t="shared" si="37"/>
        <v>2038-39</v>
      </c>
      <c r="AQ123" s="493" t="str">
        <f t="shared" si="37"/>
        <v>2039-40</v>
      </c>
      <c r="AR123" s="493" t="str">
        <f t="shared" si="37"/>
        <v>2040-41</v>
      </c>
      <c r="AS123" s="493" t="str">
        <f t="shared" si="37"/>
        <v>2041-42</v>
      </c>
      <c r="AT123" s="493" t="str">
        <f t="shared" si="37"/>
        <v>2042-43</v>
      </c>
      <c r="AU123" s="493" t="str">
        <f t="shared" si="37"/>
        <v>2043-44</v>
      </c>
      <c r="AV123" s="493" t="str">
        <f t="shared" si="37"/>
        <v>2044-45</v>
      </c>
      <c r="AW123" s="493" t="str">
        <f t="shared" si="37"/>
        <v>2045-46</v>
      </c>
      <c r="AX123" s="493" t="str">
        <f t="shared" si="37"/>
        <v>2046-47</v>
      </c>
      <c r="AY123" s="493" t="str">
        <f t="shared" si="37"/>
        <v>2047-48</v>
      </c>
      <c r="AZ123" s="493" t="str">
        <f t="shared" si="37"/>
        <v>2048-49</v>
      </c>
      <c r="BA123" s="493" t="str">
        <f t="shared" si="37"/>
        <v>2049-50</v>
      </c>
      <c r="BB123" s="493" t="str">
        <f t="shared" si="37"/>
        <v>2080-51</v>
      </c>
      <c r="BC123" s="493" t="str">
        <f t="shared" si="37"/>
        <v>2051-52</v>
      </c>
      <c r="BD123" s="493" t="str">
        <f t="shared" si="37"/>
        <v>2052-53</v>
      </c>
      <c r="BE123" s="493" t="str">
        <f t="shared" si="37"/>
        <v>2053-54</v>
      </c>
      <c r="BF123" s="493" t="str">
        <f t="shared" si="37"/>
        <v>2054-55</v>
      </c>
      <c r="BG123" s="493" t="str">
        <f t="shared" si="37"/>
        <v>2055-56</v>
      </c>
      <c r="BH123" s="493" t="str">
        <f t="shared" si="37"/>
        <v>2056-57</v>
      </c>
      <c r="BI123" s="493" t="str">
        <f t="shared" si="37"/>
        <v>2057-58</v>
      </c>
      <c r="BJ123" s="493" t="str">
        <f t="shared" si="37"/>
        <v>2058-59</v>
      </c>
      <c r="BK123" s="493" t="str">
        <f t="shared" si="37"/>
        <v>2059-60</v>
      </c>
      <c r="BL123" s="493" t="str">
        <f t="shared" si="37"/>
        <v>2060-61</v>
      </c>
      <c r="BM123" s="493" t="str">
        <f t="shared" si="37"/>
        <v>2061-62</v>
      </c>
      <c r="BN123" s="493" t="str">
        <f t="shared" si="37"/>
        <v>2062-63</v>
      </c>
      <c r="BO123" s="493" t="str">
        <f t="shared" si="37"/>
        <v>2063-64</v>
      </c>
      <c r="BP123" s="493" t="str">
        <f t="shared" si="37"/>
        <v>2064-65</v>
      </c>
      <c r="BQ123" s="493" t="str">
        <f t="shared" si="37"/>
        <v>2065-66</v>
      </c>
      <c r="BR123" s="493" t="str">
        <f t="shared" si="37"/>
        <v>2066-67</v>
      </c>
      <c r="BS123" s="493" t="str">
        <f t="shared" ref="BS123:BZ123" si="38">BS2</f>
        <v>2067-68</v>
      </c>
      <c r="BT123" s="493" t="str">
        <f t="shared" si="38"/>
        <v>2068-69</v>
      </c>
      <c r="BU123" s="493" t="str">
        <f t="shared" si="38"/>
        <v>2069-70</v>
      </c>
      <c r="BV123" s="493" t="str">
        <f t="shared" si="38"/>
        <v>2070-71</v>
      </c>
      <c r="BW123" s="493" t="str">
        <f t="shared" si="38"/>
        <v>2071-72</v>
      </c>
      <c r="BX123" s="493" t="str">
        <f t="shared" si="38"/>
        <v>2072-73</v>
      </c>
      <c r="BY123" s="493" t="str">
        <f t="shared" si="38"/>
        <v>2073-74</v>
      </c>
      <c r="BZ123" s="493" t="str">
        <f t="shared" si="38"/>
        <v>2074-75</v>
      </c>
      <c r="CA123" s="517"/>
      <c r="CB123" s="517"/>
      <c r="CC123" s="517"/>
      <c r="CD123" s="517"/>
      <c r="CE123" s="517"/>
      <c r="CF123" s="517"/>
    </row>
    <row r="124" spans="1:84" s="356" customFormat="1">
      <c r="A124" s="724" t="str">
        <f>A39</f>
        <v>Secondary</v>
      </c>
      <c r="B124" s="725"/>
      <c r="C124" s="518">
        <v>25</v>
      </c>
      <c r="D124" s="496">
        <v>15</v>
      </c>
      <c r="E124" s="500">
        <v>15</v>
      </c>
      <c r="F124" s="532">
        <f>(F103+F82)*E$33*E$18</f>
        <v>1881.0302450329443</v>
      </c>
      <c r="G124" s="532">
        <f t="shared" ref="G124:Q124" si="39">(G103+G82)*F$33*F$18</f>
        <v>13178.203565331029</v>
      </c>
      <c r="H124" s="532">
        <f t="shared" si="39"/>
        <v>11751.956271538585</v>
      </c>
      <c r="I124" s="532">
        <f t="shared" si="39"/>
        <v>20055.377713857091</v>
      </c>
      <c r="J124" s="532">
        <f t="shared" si="39"/>
        <v>23612.840729156167</v>
      </c>
      <c r="K124" s="533">
        <f>(K103+K82)*J$18</f>
        <v>17053.934747489009</v>
      </c>
      <c r="L124" s="534">
        <f t="shared" si="39"/>
        <v>8602.9915423240054</v>
      </c>
      <c r="M124" s="532">
        <f t="shared" si="39"/>
        <v>3387.9707171765681</v>
      </c>
      <c r="N124" s="532">
        <f t="shared" si="39"/>
        <v>11360.946811915072</v>
      </c>
      <c r="O124" s="532">
        <f t="shared" si="39"/>
        <v>13132.917594423809</v>
      </c>
      <c r="P124" s="532">
        <f t="shared" si="39"/>
        <v>14500.688785649671</v>
      </c>
      <c r="Q124" s="532">
        <f t="shared" si="39"/>
        <v>20401.739923635789</v>
      </c>
      <c r="R124" s="535">
        <v>17594.265550408163</v>
      </c>
      <c r="S124" s="536">
        <v>26721.154421213676</v>
      </c>
      <c r="T124" s="536">
        <v>30628.578628664025</v>
      </c>
      <c r="U124" s="536">
        <v>0</v>
      </c>
      <c r="V124" s="536">
        <v>0</v>
      </c>
      <c r="W124" s="536">
        <v>0</v>
      </c>
      <c r="X124" s="523"/>
    </row>
    <row r="125" spans="1:84" s="356" customFormat="1">
      <c r="A125" s="724" t="str">
        <f t="shared" ref="A125:A139" si="40">A40</f>
        <v>Switchgear</v>
      </c>
      <c r="B125" s="725"/>
      <c r="C125" s="524">
        <v>45</v>
      </c>
      <c r="D125" s="496">
        <v>45</v>
      </c>
      <c r="E125" s="500">
        <v>45</v>
      </c>
      <c r="F125" s="532">
        <f t="shared" ref="F125:Q139" si="41">(F104+F83)*E$33*E$18</f>
        <v>2158.7387102996267</v>
      </c>
      <c r="G125" s="532">
        <f t="shared" si="41"/>
        <v>2477.5953496192146</v>
      </c>
      <c r="H125" s="532">
        <f t="shared" si="41"/>
        <v>24971.276204517031</v>
      </c>
      <c r="I125" s="532">
        <f t="shared" si="41"/>
        <v>14279.180621441816</v>
      </c>
      <c r="J125" s="532">
        <f t="shared" si="41"/>
        <v>58964.233087812456</v>
      </c>
      <c r="K125" s="533">
        <f t="shared" ref="K125:K139" si="42">(K104+K83)*J$18</f>
        <v>47179.381111089875</v>
      </c>
      <c r="L125" s="534">
        <f t="shared" si="41"/>
        <v>7515.2857616971651</v>
      </c>
      <c r="M125" s="532">
        <f t="shared" si="41"/>
        <v>30203.214468702405</v>
      </c>
      <c r="N125" s="532">
        <f t="shared" si="41"/>
        <v>55336.196814750037</v>
      </c>
      <c r="O125" s="532">
        <f t="shared" si="41"/>
        <v>36371.212384198101</v>
      </c>
      <c r="P125" s="532">
        <f t="shared" si="41"/>
        <v>32270.069256385701</v>
      </c>
      <c r="Q125" s="532">
        <f>(Q104+Q83)*P$33*P$18</f>
        <v>44673.155941038123</v>
      </c>
      <c r="R125" s="535">
        <v>32279.442172475716</v>
      </c>
      <c r="S125" s="536">
        <v>54357.11571633249</v>
      </c>
      <c r="T125" s="536">
        <v>53486.117534271674</v>
      </c>
      <c r="U125" s="536">
        <v>0</v>
      </c>
      <c r="V125" s="536">
        <v>0</v>
      </c>
      <c r="W125" s="536">
        <v>0</v>
      </c>
      <c r="X125" s="523"/>
    </row>
    <row r="126" spans="1:84" s="356" customFormat="1">
      <c r="A126" s="724" t="str">
        <f t="shared" si="40"/>
        <v>Transformers</v>
      </c>
      <c r="B126" s="725"/>
      <c r="C126" s="524">
        <v>45</v>
      </c>
      <c r="D126" s="496">
        <v>45</v>
      </c>
      <c r="E126" s="500">
        <v>45</v>
      </c>
      <c r="F126" s="532">
        <f t="shared" si="41"/>
        <v>8591.1781373141039</v>
      </c>
      <c r="G126" s="532">
        <f t="shared" si="41"/>
        <v>3061.3296814044838</v>
      </c>
      <c r="H126" s="532">
        <f t="shared" si="41"/>
        <v>1003.447490564544</v>
      </c>
      <c r="I126" s="532">
        <f t="shared" si="41"/>
        <v>16086.024762579018</v>
      </c>
      <c r="J126" s="532">
        <f t="shared" si="41"/>
        <v>16426.707830535102</v>
      </c>
      <c r="K126" s="533">
        <f t="shared" si="42"/>
        <v>8819.738785718564</v>
      </c>
      <c r="L126" s="534">
        <f t="shared" si="41"/>
        <v>5747.94321648807</v>
      </c>
      <c r="M126" s="532">
        <f t="shared" si="41"/>
        <v>7018.9484966007485</v>
      </c>
      <c r="N126" s="532">
        <f t="shared" si="41"/>
        <v>12207.688640224511</v>
      </c>
      <c r="O126" s="532">
        <f t="shared" si="41"/>
        <v>9937.9239902311219</v>
      </c>
      <c r="P126" s="532">
        <f t="shared" si="41"/>
        <v>34066.212700390293</v>
      </c>
      <c r="Q126" s="532">
        <f t="shared" si="41"/>
        <v>35285.34311193008</v>
      </c>
      <c r="R126" s="535">
        <v>16670.587682346279</v>
      </c>
      <c r="S126" s="536">
        <v>33568.879659283353</v>
      </c>
      <c r="T126" s="536">
        <v>46688.747708645409</v>
      </c>
      <c r="U126" s="536">
        <v>0</v>
      </c>
      <c r="V126" s="536">
        <v>0</v>
      </c>
      <c r="W126" s="536">
        <v>0</v>
      </c>
      <c r="X126" s="523"/>
    </row>
    <row r="127" spans="1:84" s="356" customFormat="1">
      <c r="A127" s="724" t="str">
        <f t="shared" si="40"/>
        <v>Reactive</v>
      </c>
      <c r="B127" s="725"/>
      <c r="C127" s="524">
        <v>40</v>
      </c>
      <c r="D127" s="496">
        <v>40</v>
      </c>
      <c r="E127" s="500">
        <v>40</v>
      </c>
      <c r="F127" s="532">
        <f t="shared" si="41"/>
        <v>0</v>
      </c>
      <c r="G127" s="532">
        <f t="shared" si="41"/>
        <v>1035.8832096093026</v>
      </c>
      <c r="H127" s="532">
        <f t="shared" si="41"/>
        <v>4095.9452756853962</v>
      </c>
      <c r="I127" s="532">
        <f t="shared" si="41"/>
        <v>3600.3151891669745</v>
      </c>
      <c r="J127" s="532">
        <f t="shared" si="41"/>
        <v>-2205.6648640342614</v>
      </c>
      <c r="K127" s="533">
        <f t="shared" si="42"/>
        <v>731.92852993515055</v>
      </c>
      <c r="L127" s="534">
        <f t="shared" si="41"/>
        <v>7.2729749618304922</v>
      </c>
      <c r="M127" s="532">
        <f t="shared" si="41"/>
        <v>1134.8570745215375</v>
      </c>
      <c r="N127" s="532">
        <f t="shared" si="41"/>
        <v>53.47954931017555</v>
      </c>
      <c r="O127" s="532">
        <f t="shared" si="41"/>
        <v>580.37999492797178</v>
      </c>
      <c r="P127" s="532">
        <f t="shared" si="41"/>
        <v>5559.3761189618781</v>
      </c>
      <c r="Q127" s="532">
        <f t="shared" si="41"/>
        <v>886.17519832595815</v>
      </c>
      <c r="R127" s="535">
        <v>2773.680901808164</v>
      </c>
      <c r="S127" s="536">
        <v>1418.4950568609456</v>
      </c>
      <c r="T127" s="536">
        <v>1326.615172181542</v>
      </c>
      <c r="U127" s="536">
        <v>0</v>
      </c>
      <c r="V127" s="536">
        <v>0</v>
      </c>
      <c r="W127" s="536">
        <v>0</v>
      </c>
      <c r="X127" s="523"/>
    </row>
    <row r="128" spans="1:84" s="356" customFormat="1">
      <c r="A128" s="724" t="str">
        <f t="shared" si="40"/>
        <v>Towers and Conductor</v>
      </c>
      <c r="B128" s="725"/>
      <c r="C128" s="524">
        <v>60</v>
      </c>
      <c r="D128" s="496">
        <v>60</v>
      </c>
      <c r="E128" s="500">
        <v>60</v>
      </c>
      <c r="F128" s="532">
        <f t="shared" si="41"/>
        <v>18408.103983391495</v>
      </c>
      <c r="G128" s="532">
        <f t="shared" si="41"/>
        <v>18248.274051160228</v>
      </c>
      <c r="H128" s="532">
        <f t="shared" si="41"/>
        <v>19671.270947630557</v>
      </c>
      <c r="I128" s="532">
        <f t="shared" si="41"/>
        <v>8056.6970339145792</v>
      </c>
      <c r="J128" s="532">
        <f t="shared" si="41"/>
        <v>700.93404033460467</v>
      </c>
      <c r="K128" s="533">
        <f t="shared" si="42"/>
        <v>2061.5986926506744</v>
      </c>
      <c r="L128" s="534">
        <f t="shared" si="41"/>
        <v>6496.080755205704</v>
      </c>
      <c r="M128" s="532">
        <f t="shared" si="41"/>
        <v>21815.608886403887</v>
      </c>
      <c r="N128" s="532">
        <f t="shared" si="41"/>
        <v>10296.809819532004</v>
      </c>
      <c r="O128" s="532">
        <f t="shared" si="41"/>
        <v>44880.046560911847</v>
      </c>
      <c r="P128" s="532">
        <f t="shared" si="41"/>
        <v>40406.79395288782</v>
      </c>
      <c r="Q128" s="532">
        <f t="shared" si="41"/>
        <v>5065.7639311913481</v>
      </c>
      <c r="R128" s="535">
        <v>18611.651274014119</v>
      </c>
      <c r="S128" s="536">
        <v>20857.683642969609</v>
      </c>
      <c r="T128" s="536">
        <v>21943.677018071801</v>
      </c>
      <c r="U128" s="536">
        <v>0</v>
      </c>
      <c r="V128" s="536">
        <v>0</v>
      </c>
      <c r="W128" s="536">
        <v>0</v>
      </c>
      <c r="X128" s="523"/>
    </row>
    <row r="129" spans="1:84" s="356" customFormat="1">
      <c r="A129" s="724" t="str">
        <f t="shared" si="40"/>
        <v>Establishment</v>
      </c>
      <c r="B129" s="725"/>
      <c r="C129" s="524">
        <v>45</v>
      </c>
      <c r="D129" s="496">
        <v>45</v>
      </c>
      <c r="E129" s="500">
        <v>45</v>
      </c>
      <c r="F129" s="532">
        <f t="shared" si="41"/>
        <v>980.87177140990639</v>
      </c>
      <c r="G129" s="532">
        <f t="shared" si="41"/>
        <v>11409.659084767309</v>
      </c>
      <c r="H129" s="532">
        <f t="shared" si="41"/>
        <v>8819.9365023884184</v>
      </c>
      <c r="I129" s="532">
        <f t="shared" si="41"/>
        <v>34152.275449939123</v>
      </c>
      <c r="J129" s="532">
        <f t="shared" si="41"/>
        <v>24988.14452629986</v>
      </c>
      <c r="K129" s="533">
        <f t="shared" si="42"/>
        <v>15699.866967108981</v>
      </c>
      <c r="L129" s="534">
        <f t="shared" si="41"/>
        <v>14763.60082820463</v>
      </c>
      <c r="M129" s="532">
        <f t="shared" si="41"/>
        <v>12666.943687957135</v>
      </c>
      <c r="N129" s="532">
        <f t="shared" si="41"/>
        <v>7111.8157375205892</v>
      </c>
      <c r="O129" s="532">
        <f t="shared" si="41"/>
        <v>6993.6083027194272</v>
      </c>
      <c r="P129" s="532">
        <f t="shared" si="41"/>
        <v>22624.345498947721</v>
      </c>
      <c r="Q129" s="532">
        <f t="shared" si="41"/>
        <v>9647.7897376627916</v>
      </c>
      <c r="R129" s="535">
        <v>12011.62459889927</v>
      </c>
      <c r="S129" s="536">
        <v>15656.926834221327</v>
      </c>
      <c r="T129" s="536">
        <v>14291.407793540982</v>
      </c>
      <c r="U129" s="536">
        <v>0</v>
      </c>
      <c r="V129" s="536">
        <v>0</v>
      </c>
      <c r="W129" s="536">
        <v>0</v>
      </c>
      <c r="X129" s="523"/>
    </row>
    <row r="130" spans="1:84" s="356" customFormat="1">
      <c r="A130" s="724" t="str">
        <f t="shared" si="40"/>
        <v>Communications</v>
      </c>
      <c r="B130" s="725"/>
      <c r="C130" s="524">
        <v>15</v>
      </c>
      <c r="D130" s="496">
        <v>15</v>
      </c>
      <c r="E130" s="500">
        <v>15</v>
      </c>
      <c r="F130" s="532">
        <f t="shared" si="41"/>
        <v>1343.3976004526194</v>
      </c>
      <c r="G130" s="532">
        <f t="shared" si="41"/>
        <v>3535.4218275320723</v>
      </c>
      <c r="H130" s="532">
        <f t="shared" si="41"/>
        <v>7824.188942315589</v>
      </c>
      <c r="I130" s="532">
        <f t="shared" si="41"/>
        <v>3567.4492198037451</v>
      </c>
      <c r="J130" s="532">
        <f t="shared" si="41"/>
        <v>278.66071032395701</v>
      </c>
      <c r="K130" s="533">
        <f t="shared" si="42"/>
        <v>4086.6009588045908</v>
      </c>
      <c r="L130" s="534">
        <f t="shared" si="41"/>
        <v>408.61176203034643</v>
      </c>
      <c r="M130" s="532">
        <f t="shared" si="41"/>
        <v>2374.1746749924705</v>
      </c>
      <c r="N130" s="532">
        <f t="shared" si="41"/>
        <v>13372.661366563663</v>
      </c>
      <c r="O130" s="532">
        <f t="shared" si="41"/>
        <v>7327.4592200067</v>
      </c>
      <c r="P130" s="532">
        <f t="shared" si="41"/>
        <v>6248.0725436248094</v>
      </c>
      <c r="Q130" s="532">
        <f t="shared" si="41"/>
        <v>5654.897625103742</v>
      </c>
      <c r="R130" s="535">
        <v>13940.951669719514</v>
      </c>
      <c r="S130" s="536">
        <v>13438.067649300794</v>
      </c>
      <c r="T130" s="536">
        <v>15959.920115150368</v>
      </c>
      <c r="U130" s="536">
        <v>0</v>
      </c>
      <c r="V130" s="536">
        <v>0</v>
      </c>
      <c r="W130" s="536">
        <v>0</v>
      </c>
      <c r="X130" s="523"/>
    </row>
    <row r="131" spans="1:84" s="356" customFormat="1">
      <c r="A131" s="724" t="str">
        <f t="shared" si="40"/>
        <v>Inventory</v>
      </c>
      <c r="B131" s="725"/>
      <c r="C131" s="524" t="s">
        <v>20</v>
      </c>
      <c r="D131" s="496" t="s">
        <v>20</v>
      </c>
      <c r="E131" s="500" t="s">
        <v>20</v>
      </c>
      <c r="F131" s="532">
        <f t="shared" si="41"/>
        <v>47.085237722226545</v>
      </c>
      <c r="G131" s="532">
        <f t="shared" si="41"/>
        <v>2167.0712284909191</v>
      </c>
      <c r="H131" s="532">
        <f t="shared" si="41"/>
        <v>531.9236452984162</v>
      </c>
      <c r="I131" s="532">
        <f t="shared" si="41"/>
        <v>2158.8447783274146</v>
      </c>
      <c r="J131" s="532">
        <f t="shared" si="41"/>
        <v>-164.40499686966609</v>
      </c>
      <c r="K131" s="533">
        <f t="shared" si="42"/>
        <v>344.53143159199919</v>
      </c>
      <c r="L131" s="534">
        <f t="shared" si="41"/>
        <v>0</v>
      </c>
      <c r="M131" s="532">
        <f t="shared" si="41"/>
        <v>0</v>
      </c>
      <c r="N131" s="532">
        <f t="shared" si="41"/>
        <v>0</v>
      </c>
      <c r="O131" s="532">
        <f t="shared" si="41"/>
        <v>0</v>
      </c>
      <c r="P131" s="532">
        <f t="shared" si="41"/>
        <v>0</v>
      </c>
      <c r="Q131" s="532">
        <f t="shared" si="41"/>
        <v>0</v>
      </c>
      <c r="R131" s="535">
        <v>0</v>
      </c>
      <c r="S131" s="536">
        <v>0</v>
      </c>
      <c r="T131" s="536">
        <v>0</v>
      </c>
      <c r="U131" s="536">
        <v>0</v>
      </c>
      <c r="V131" s="536">
        <v>0</v>
      </c>
      <c r="W131" s="536">
        <v>0</v>
      </c>
      <c r="X131" s="523"/>
    </row>
    <row r="132" spans="1:84" s="356" customFormat="1">
      <c r="A132" s="724" t="str">
        <f t="shared" si="40"/>
        <v>IT</v>
      </c>
      <c r="B132" s="725"/>
      <c r="C132" s="524">
        <v>10</v>
      </c>
      <c r="D132" s="496">
        <v>5</v>
      </c>
      <c r="E132" s="500">
        <v>5</v>
      </c>
      <c r="F132" s="532">
        <f t="shared" si="41"/>
        <v>5454.0962937824734</v>
      </c>
      <c r="G132" s="532">
        <f t="shared" si="41"/>
        <v>8679.2593330013042</v>
      </c>
      <c r="H132" s="532">
        <f t="shared" si="41"/>
        <v>5941.7813302215482</v>
      </c>
      <c r="I132" s="532">
        <f t="shared" si="41"/>
        <v>12574.285803173161</v>
      </c>
      <c r="J132" s="532">
        <f t="shared" si="41"/>
        <v>6354.5120246826637</v>
      </c>
      <c r="K132" s="533">
        <f t="shared" si="42"/>
        <v>2733.6686123761733</v>
      </c>
      <c r="L132" s="534">
        <f t="shared" si="41"/>
        <v>3129.2881874674058</v>
      </c>
      <c r="M132" s="532">
        <f t="shared" si="41"/>
        <v>13991.857161671625</v>
      </c>
      <c r="N132" s="532">
        <f t="shared" si="41"/>
        <v>5251.2009602458193</v>
      </c>
      <c r="O132" s="532">
        <f t="shared" si="41"/>
        <v>9892.2596706280674</v>
      </c>
      <c r="P132" s="532">
        <f t="shared" si="41"/>
        <v>8991.4376040990992</v>
      </c>
      <c r="Q132" s="532">
        <f>(Q111+Q90)*P$33*P$18</f>
        <v>18514.38493658599</v>
      </c>
      <c r="R132" s="535">
        <v>20809.016361238824</v>
      </c>
      <c r="S132" s="536">
        <v>14609.375468248567</v>
      </c>
      <c r="T132" s="536">
        <v>13517.230452396196</v>
      </c>
      <c r="U132" s="536">
        <v>0</v>
      </c>
      <c r="V132" s="536">
        <v>0</v>
      </c>
      <c r="W132" s="536">
        <v>0</v>
      </c>
      <c r="X132" s="523"/>
    </row>
    <row r="133" spans="1:84" s="356" customFormat="1">
      <c r="A133" s="724" t="str">
        <f t="shared" si="40"/>
        <v>Vehicles</v>
      </c>
      <c r="B133" s="725"/>
      <c r="C133" s="524">
        <v>10</v>
      </c>
      <c r="D133" s="496">
        <v>7</v>
      </c>
      <c r="E133" s="500">
        <v>7</v>
      </c>
      <c r="F133" s="532">
        <f t="shared" si="41"/>
        <v>-462.5935873894137</v>
      </c>
      <c r="G133" s="532">
        <f t="shared" si="41"/>
        <v>545.62120964722408</v>
      </c>
      <c r="H133" s="532">
        <f t="shared" si="41"/>
        <v>519.08044948852489</v>
      </c>
      <c r="I133" s="532">
        <f t="shared" si="41"/>
        <v>895.74758948111241</v>
      </c>
      <c r="J133" s="532">
        <f t="shared" si="41"/>
        <v>971.24368671527577</v>
      </c>
      <c r="K133" s="533">
        <f t="shared" si="42"/>
        <v>107.34319069713905</v>
      </c>
      <c r="L133" s="534">
        <f t="shared" si="41"/>
        <v>-58.061540176468647</v>
      </c>
      <c r="M133" s="532">
        <f t="shared" si="41"/>
        <v>568.7505753124185</v>
      </c>
      <c r="N133" s="532">
        <f t="shared" si="41"/>
        <v>-171.75125779868276</v>
      </c>
      <c r="O133" s="532">
        <f t="shared" si="41"/>
        <v>196.65314649712403</v>
      </c>
      <c r="P133" s="532">
        <f t="shared" si="41"/>
        <v>1001.612871133079</v>
      </c>
      <c r="Q133" s="532">
        <f t="shared" si="41"/>
        <v>1641.8996740810437</v>
      </c>
      <c r="R133" s="535">
        <v>1882.3343059137901</v>
      </c>
      <c r="S133" s="536">
        <v>1880.9800745658129</v>
      </c>
      <c r="T133" s="536">
        <v>1297.0530139039026</v>
      </c>
      <c r="U133" s="536">
        <v>0</v>
      </c>
      <c r="V133" s="536">
        <v>0</v>
      </c>
      <c r="W133" s="536">
        <v>0</v>
      </c>
      <c r="X133" s="523"/>
    </row>
    <row r="134" spans="1:84" s="356" customFormat="1">
      <c r="A134" s="724" t="str">
        <f t="shared" si="40"/>
        <v>Other</v>
      </c>
      <c r="B134" s="725"/>
      <c r="C134" s="524">
        <v>10</v>
      </c>
      <c r="D134" s="496">
        <v>10</v>
      </c>
      <c r="E134" s="500">
        <v>10</v>
      </c>
      <c r="F134" s="532">
        <f t="shared" si="41"/>
        <v>786.78032637896513</v>
      </c>
      <c r="G134" s="532">
        <f t="shared" si="41"/>
        <v>2839.196807655549</v>
      </c>
      <c r="H134" s="532">
        <f t="shared" si="41"/>
        <v>4717.754259223193</v>
      </c>
      <c r="I134" s="532">
        <f t="shared" si="41"/>
        <v>3348.8978149641339</v>
      </c>
      <c r="J134" s="532">
        <f t="shared" si="41"/>
        <v>238.21152124855851</v>
      </c>
      <c r="K134" s="533">
        <f t="shared" si="42"/>
        <v>664.60625669126341</v>
      </c>
      <c r="L134" s="534">
        <f t="shared" si="41"/>
        <v>493.90047716161445</v>
      </c>
      <c r="M134" s="532">
        <f t="shared" si="41"/>
        <v>2170.6035484945887</v>
      </c>
      <c r="N134" s="532">
        <f t="shared" si="41"/>
        <v>5025.9674096279932</v>
      </c>
      <c r="O134" s="532">
        <f t="shared" si="41"/>
        <v>2421.0602368729647</v>
      </c>
      <c r="P134" s="532">
        <f t="shared" si="41"/>
        <v>4800.6089020766485</v>
      </c>
      <c r="Q134" s="532">
        <f t="shared" si="41"/>
        <v>1660.0427489053848</v>
      </c>
      <c r="R134" s="535">
        <v>2992.0569148793456</v>
      </c>
      <c r="S134" s="536">
        <v>3075.0426155657233</v>
      </c>
      <c r="T134" s="536">
        <v>3139.9325286876883</v>
      </c>
      <c r="U134" s="536">
        <v>0</v>
      </c>
      <c r="V134" s="536">
        <v>0</v>
      </c>
      <c r="W134" s="536">
        <v>0</v>
      </c>
      <c r="X134" s="523"/>
    </row>
    <row r="135" spans="1:84" s="356" customFormat="1">
      <c r="A135" s="724" t="str">
        <f t="shared" si="40"/>
        <v>Premises</v>
      </c>
      <c r="B135" s="725"/>
      <c r="C135" s="524">
        <v>10</v>
      </c>
      <c r="D135" s="496">
        <v>10</v>
      </c>
      <c r="E135" s="500">
        <v>10</v>
      </c>
      <c r="F135" s="532">
        <f t="shared" si="41"/>
        <v>922.28870553442107</v>
      </c>
      <c r="G135" s="532">
        <f t="shared" si="41"/>
        <v>656.00150095006188</v>
      </c>
      <c r="H135" s="532">
        <f t="shared" si="41"/>
        <v>848.37265725476857</v>
      </c>
      <c r="I135" s="532">
        <f t="shared" si="41"/>
        <v>7735.6579995439924</v>
      </c>
      <c r="J135" s="532">
        <f t="shared" si="41"/>
        <v>135.68659433577295</v>
      </c>
      <c r="K135" s="533">
        <f t="shared" si="42"/>
        <v>753.08075614335667</v>
      </c>
      <c r="L135" s="534">
        <f t="shared" si="41"/>
        <v>-23.748590110213581</v>
      </c>
      <c r="M135" s="532">
        <f t="shared" si="41"/>
        <v>405.34491890656301</v>
      </c>
      <c r="N135" s="532">
        <f t="shared" si="41"/>
        <v>94.309946406490482</v>
      </c>
      <c r="O135" s="532">
        <f t="shared" si="41"/>
        <v>153.62262375170297</v>
      </c>
      <c r="P135" s="532">
        <f t="shared" si="41"/>
        <v>69.574309383396525</v>
      </c>
      <c r="Q135" s="532">
        <f t="shared" si="41"/>
        <v>218.91995654413918</v>
      </c>
      <c r="R135" s="535">
        <v>221.10328624504979</v>
      </c>
      <c r="S135" s="536">
        <v>223.97386201839356</v>
      </c>
      <c r="T135" s="536">
        <v>226.40162858959567</v>
      </c>
      <c r="U135" s="536">
        <v>0</v>
      </c>
      <c r="V135" s="536">
        <v>0</v>
      </c>
      <c r="W135" s="536">
        <v>0</v>
      </c>
      <c r="X135" s="523"/>
    </row>
    <row r="136" spans="1:84" s="356" customFormat="1">
      <c r="A136" s="724" t="str">
        <f t="shared" si="40"/>
        <v>Land</v>
      </c>
      <c r="B136" s="725"/>
      <c r="C136" s="524" t="s">
        <v>20</v>
      </c>
      <c r="D136" s="496" t="s">
        <v>20</v>
      </c>
      <c r="E136" s="500" t="s">
        <v>20</v>
      </c>
      <c r="F136" s="532">
        <f t="shared" si="41"/>
        <v>-83.449341779643362</v>
      </c>
      <c r="G136" s="532">
        <f t="shared" si="41"/>
        <v>0</v>
      </c>
      <c r="H136" s="532">
        <f t="shared" si="41"/>
        <v>-2036.2940894293931</v>
      </c>
      <c r="I136" s="532">
        <f t="shared" si="41"/>
        <v>-1026.163789992816</v>
      </c>
      <c r="J136" s="532">
        <f t="shared" si="41"/>
        <v>0</v>
      </c>
      <c r="K136" s="533">
        <f t="shared" si="42"/>
        <v>-30.814191110269842</v>
      </c>
      <c r="L136" s="534">
        <f t="shared" si="41"/>
        <v>0</v>
      </c>
      <c r="M136" s="532">
        <f t="shared" si="41"/>
        <v>221.30827726136204</v>
      </c>
      <c r="N136" s="532">
        <f t="shared" si="41"/>
        <v>-537.36498198714344</v>
      </c>
      <c r="O136" s="532">
        <f t="shared" si="41"/>
        <v>-1071.3556244871647</v>
      </c>
      <c r="P136" s="532">
        <f t="shared" si="41"/>
        <v>-2255.3902759935727</v>
      </c>
      <c r="Q136" s="532">
        <f t="shared" si="41"/>
        <v>0</v>
      </c>
      <c r="R136" s="535">
        <v>0</v>
      </c>
      <c r="S136" s="536">
        <v>0</v>
      </c>
      <c r="T136" s="536">
        <v>0</v>
      </c>
      <c r="U136" s="536">
        <v>0</v>
      </c>
      <c r="V136" s="536">
        <v>0</v>
      </c>
      <c r="W136" s="536">
        <v>0</v>
      </c>
      <c r="X136" s="523"/>
    </row>
    <row r="137" spans="1:84" s="356" customFormat="1">
      <c r="A137" s="724" t="str">
        <f t="shared" si="40"/>
        <v>Easements</v>
      </c>
      <c r="B137" s="725"/>
      <c r="C137" s="524" t="s">
        <v>20</v>
      </c>
      <c r="D137" s="496" t="s">
        <v>20</v>
      </c>
      <c r="E137" s="500" t="s">
        <v>20</v>
      </c>
      <c r="F137" s="532">
        <f t="shared" si="41"/>
        <v>0</v>
      </c>
      <c r="G137" s="532">
        <f t="shared" si="41"/>
        <v>78.275630095913783</v>
      </c>
      <c r="H137" s="532">
        <f t="shared" si="41"/>
        <v>0</v>
      </c>
      <c r="I137" s="532">
        <f t="shared" si="41"/>
        <v>0</v>
      </c>
      <c r="J137" s="532">
        <f t="shared" si="41"/>
        <v>0</v>
      </c>
      <c r="K137" s="533">
        <f t="shared" si="42"/>
        <v>0</v>
      </c>
      <c r="L137" s="534">
        <f t="shared" si="41"/>
        <v>0</v>
      </c>
      <c r="M137" s="532">
        <f t="shared" si="41"/>
        <v>0</v>
      </c>
      <c r="N137" s="532">
        <f t="shared" si="41"/>
        <v>0</v>
      </c>
      <c r="O137" s="532">
        <f t="shared" si="41"/>
        <v>0</v>
      </c>
      <c r="P137" s="532">
        <f t="shared" si="41"/>
        <v>0</v>
      </c>
      <c r="Q137" s="532">
        <f t="shared" si="41"/>
        <v>0</v>
      </c>
      <c r="R137" s="535">
        <v>0</v>
      </c>
      <c r="S137" s="536">
        <v>0</v>
      </c>
      <c r="T137" s="536">
        <v>0</v>
      </c>
      <c r="U137" s="536">
        <v>0</v>
      </c>
      <c r="V137" s="536">
        <v>0</v>
      </c>
      <c r="W137" s="536">
        <v>0</v>
      </c>
      <c r="X137" s="523"/>
    </row>
    <row r="138" spans="1:84" s="356" customFormat="1">
      <c r="A138" s="724">
        <f t="shared" si="40"/>
        <v>0</v>
      </c>
      <c r="B138" s="725"/>
      <c r="C138" s="524" t="s">
        <v>20</v>
      </c>
      <c r="D138" s="496" t="s">
        <v>20</v>
      </c>
      <c r="E138" s="500" t="s">
        <v>20</v>
      </c>
      <c r="F138" s="532">
        <f t="shared" si="41"/>
        <v>0</v>
      </c>
      <c r="G138" s="532">
        <f t="shared" si="41"/>
        <v>0</v>
      </c>
      <c r="H138" s="532">
        <f t="shared" si="41"/>
        <v>0</v>
      </c>
      <c r="I138" s="532">
        <f t="shared" si="41"/>
        <v>0</v>
      </c>
      <c r="J138" s="532">
        <f t="shared" si="41"/>
        <v>0</v>
      </c>
      <c r="K138" s="533">
        <f t="shared" si="42"/>
        <v>0</v>
      </c>
      <c r="L138" s="534">
        <f t="shared" si="41"/>
        <v>0</v>
      </c>
      <c r="M138" s="532">
        <f t="shared" si="41"/>
        <v>0</v>
      </c>
      <c r="N138" s="532">
        <f t="shared" si="41"/>
        <v>0</v>
      </c>
      <c r="O138" s="532">
        <f t="shared" si="41"/>
        <v>0</v>
      </c>
      <c r="P138" s="532">
        <f t="shared" si="41"/>
        <v>0</v>
      </c>
      <c r="Q138" s="532">
        <f t="shared" si="41"/>
        <v>0</v>
      </c>
      <c r="R138" s="535">
        <v>0</v>
      </c>
      <c r="S138" s="536">
        <v>0</v>
      </c>
      <c r="T138" s="536">
        <v>0</v>
      </c>
      <c r="U138" s="536">
        <v>0</v>
      </c>
      <c r="V138" s="536">
        <v>0</v>
      </c>
      <c r="W138" s="536">
        <v>0</v>
      </c>
      <c r="X138" s="523"/>
    </row>
    <row r="139" spans="1:84" s="356" customFormat="1">
      <c r="A139" s="724">
        <f t="shared" si="40"/>
        <v>0</v>
      </c>
      <c r="B139" s="725"/>
      <c r="C139" s="527" t="s">
        <v>20</v>
      </c>
      <c r="D139" s="501" t="s">
        <v>20</v>
      </c>
      <c r="E139" s="502" t="s">
        <v>20</v>
      </c>
      <c r="F139" s="532">
        <f t="shared" si="41"/>
        <v>0</v>
      </c>
      <c r="G139" s="532">
        <f t="shared" si="41"/>
        <v>0</v>
      </c>
      <c r="H139" s="532">
        <f t="shared" si="41"/>
        <v>0</v>
      </c>
      <c r="I139" s="532">
        <f t="shared" si="41"/>
        <v>0</v>
      </c>
      <c r="J139" s="532">
        <f t="shared" si="41"/>
        <v>0</v>
      </c>
      <c r="K139" s="533">
        <f t="shared" si="42"/>
        <v>0</v>
      </c>
      <c r="L139" s="537">
        <f t="shared" si="41"/>
        <v>0</v>
      </c>
      <c r="M139" s="532">
        <f t="shared" si="41"/>
        <v>0</v>
      </c>
      <c r="N139" s="532">
        <f t="shared" si="41"/>
        <v>0</v>
      </c>
      <c r="O139" s="532">
        <f t="shared" si="41"/>
        <v>0</v>
      </c>
      <c r="P139" s="532">
        <f t="shared" si="41"/>
        <v>0</v>
      </c>
      <c r="Q139" s="532">
        <f t="shared" si="41"/>
        <v>0</v>
      </c>
      <c r="R139" s="535">
        <v>0</v>
      </c>
      <c r="S139" s="538">
        <v>0</v>
      </c>
      <c r="T139" s="538">
        <v>0</v>
      </c>
      <c r="U139" s="538">
        <v>0</v>
      </c>
      <c r="V139" s="538">
        <v>0</v>
      </c>
      <c r="W139" s="536">
        <v>0</v>
      </c>
      <c r="X139" s="539"/>
    </row>
    <row r="140" spans="1:84" s="356" customFormat="1">
      <c r="A140" s="506" t="s">
        <v>27</v>
      </c>
      <c r="B140" s="471"/>
      <c r="C140" s="468"/>
      <c r="D140" s="468"/>
      <c r="E140" s="468"/>
      <c r="F140" s="472">
        <f>SUM(F124:F139)</f>
        <v>40027.528082149729</v>
      </c>
      <c r="G140" s="472">
        <f t="shared" ref="G140:Q140" si="43">SUM(G124:G139)</f>
        <v>67911.792479264608</v>
      </c>
      <c r="H140" s="472">
        <f t="shared" si="43"/>
        <v>88660.639886697201</v>
      </c>
      <c r="I140" s="472">
        <f t="shared" si="43"/>
        <v>125484.59018619935</v>
      </c>
      <c r="J140" s="472">
        <f t="shared" si="43"/>
        <v>130301.10489054048</v>
      </c>
      <c r="K140" s="472">
        <f t="shared" si="43"/>
        <v>100205.46584918648</v>
      </c>
      <c r="L140" s="529">
        <f t="shared" si="43"/>
        <v>47083.165375254095</v>
      </c>
      <c r="M140" s="472">
        <f t="shared" si="43"/>
        <v>95959.582488001281</v>
      </c>
      <c r="N140" s="472">
        <f t="shared" si="43"/>
        <v>119401.96081631053</v>
      </c>
      <c r="O140" s="472">
        <f t="shared" si="43"/>
        <v>130815.78810068168</v>
      </c>
      <c r="P140" s="472">
        <f t="shared" si="43"/>
        <v>168283.40226754657</v>
      </c>
      <c r="Q140" s="473">
        <f t="shared" si="43"/>
        <v>143650.1127850044</v>
      </c>
      <c r="R140" s="472">
        <f>SUM(R124:R139)</f>
        <v>139786.71471794826</v>
      </c>
      <c r="S140" s="472">
        <f t="shared" ref="S140:Z140" si="44">SUM(S124:S139)</f>
        <v>185807.69500058069</v>
      </c>
      <c r="T140" s="472">
        <f t="shared" si="44"/>
        <v>202505.6815941032</v>
      </c>
      <c r="U140" s="472">
        <f t="shared" si="44"/>
        <v>0</v>
      </c>
      <c r="V140" s="472">
        <f t="shared" si="44"/>
        <v>0</v>
      </c>
      <c r="W140" s="472">
        <f t="shared" si="44"/>
        <v>0</v>
      </c>
      <c r="X140" s="472">
        <f t="shared" si="44"/>
        <v>0</v>
      </c>
      <c r="Y140" s="472">
        <f t="shared" si="44"/>
        <v>0</v>
      </c>
      <c r="Z140" s="472">
        <f t="shared" si="44"/>
        <v>0</v>
      </c>
      <c r="AA140" s="468"/>
      <c r="AB140" s="468"/>
      <c r="AC140" s="468"/>
      <c r="AD140" s="468"/>
      <c r="AE140" s="468"/>
      <c r="AF140" s="468"/>
      <c r="AG140" s="468"/>
      <c r="AH140" s="468"/>
      <c r="AI140" s="468"/>
      <c r="AJ140" s="468"/>
      <c r="AK140" s="468"/>
      <c r="AL140" s="468"/>
      <c r="AM140" s="468"/>
      <c r="AN140" s="468"/>
      <c r="AO140" s="468"/>
      <c r="AP140" s="468"/>
      <c r="AQ140" s="468"/>
      <c r="AR140" s="468"/>
      <c r="AS140" s="468"/>
      <c r="AT140" s="468"/>
      <c r="AU140" s="468"/>
      <c r="AV140" s="468"/>
      <c r="AW140" s="468"/>
      <c r="AX140" s="468"/>
      <c r="AY140" s="468"/>
      <c r="AZ140" s="468"/>
      <c r="BA140" s="468"/>
      <c r="BB140" s="468"/>
      <c r="BC140" s="468"/>
      <c r="BD140" s="468"/>
      <c r="BE140" s="468"/>
      <c r="BF140" s="468"/>
      <c r="BG140" s="468"/>
      <c r="BH140" s="468"/>
      <c r="BI140" s="468"/>
      <c r="BJ140" s="468"/>
      <c r="BK140" s="468"/>
      <c r="BL140" s="468"/>
      <c r="BM140" s="468"/>
      <c r="BN140" s="468"/>
      <c r="BO140" s="468"/>
      <c r="BP140" s="468"/>
      <c r="BQ140" s="468"/>
      <c r="BR140" s="468"/>
      <c r="BS140" s="468"/>
      <c r="BT140" s="468"/>
      <c r="BU140" s="468"/>
      <c r="BV140" s="468"/>
      <c r="BW140" s="468"/>
      <c r="BX140" s="468"/>
      <c r="BY140" s="468"/>
    </row>
    <row r="141" spans="1:84" s="356" customFormat="1">
      <c r="F141" s="344"/>
      <c r="G141" s="344"/>
      <c r="P141" s="344"/>
      <c r="Q141" s="344"/>
      <c r="R141" s="510"/>
      <c r="S141" s="510"/>
      <c r="T141" s="510"/>
      <c r="U141" s="510"/>
      <c r="V141" s="510"/>
      <c r="W141" s="510"/>
    </row>
    <row r="142" spans="1:84" s="356" customFormat="1">
      <c r="A142" s="415" t="s">
        <v>319</v>
      </c>
      <c r="Q142" s="344"/>
    </row>
    <row r="143" spans="1:84" s="512" customFormat="1">
      <c r="A143" s="478"/>
      <c r="B143" s="478" t="s">
        <v>288</v>
      </c>
      <c r="C143" s="478"/>
      <c r="D143" s="478"/>
      <c r="E143" s="479"/>
      <c r="F143" s="478"/>
      <c r="G143" s="478"/>
      <c r="H143" s="478"/>
      <c r="I143" s="478"/>
      <c r="J143" s="478"/>
      <c r="K143" s="479"/>
      <c r="L143" s="478" t="s">
        <v>319</v>
      </c>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478"/>
      <c r="AL143" s="478"/>
      <c r="AM143" s="478"/>
      <c r="AN143" s="478"/>
      <c r="AO143" s="478"/>
      <c r="AP143" s="478"/>
      <c r="AQ143" s="478"/>
      <c r="AR143" s="478"/>
      <c r="AS143" s="478"/>
      <c r="AT143" s="478"/>
      <c r="AU143" s="478"/>
      <c r="AV143" s="478"/>
      <c r="AW143" s="478"/>
      <c r="AX143" s="478"/>
      <c r="AY143" s="478"/>
      <c r="AZ143" s="478"/>
      <c r="BA143" s="478"/>
      <c r="BB143" s="478"/>
      <c r="BC143" s="478"/>
      <c r="BD143" s="478"/>
      <c r="BE143" s="478"/>
      <c r="BF143" s="478"/>
      <c r="BG143" s="478"/>
      <c r="BH143" s="478"/>
      <c r="BI143" s="478"/>
      <c r="BJ143" s="478"/>
      <c r="BK143" s="478"/>
      <c r="BL143" s="478"/>
      <c r="BM143" s="478"/>
      <c r="BN143" s="478"/>
      <c r="BO143" s="478"/>
      <c r="BP143" s="478"/>
      <c r="BQ143" s="478"/>
      <c r="BR143" s="478"/>
      <c r="BS143" s="478"/>
      <c r="BT143" s="478"/>
      <c r="BU143" s="478"/>
      <c r="BV143" s="478"/>
      <c r="BW143" s="478"/>
      <c r="BX143" s="478"/>
      <c r="BY143" s="478"/>
      <c r="BZ143" s="478"/>
      <c r="CA143" s="478"/>
      <c r="CB143" s="478"/>
      <c r="CC143" s="478"/>
      <c r="CD143" s="478"/>
      <c r="CE143" s="478"/>
      <c r="CF143" s="478"/>
    </row>
    <row r="144" spans="1:84" s="198" customFormat="1" ht="22.5">
      <c r="A144" s="134"/>
      <c r="B144" s="134"/>
      <c r="C144" s="540" t="s">
        <v>289</v>
      </c>
      <c r="D144" s="540" t="s">
        <v>290</v>
      </c>
      <c r="E144" s="515" t="s">
        <v>291</v>
      </c>
      <c r="F144" s="493" t="str">
        <f t="shared" ref="F144:BQ144" si="45">F2</f>
        <v>2002-03</v>
      </c>
      <c r="G144" s="493" t="str">
        <f t="shared" si="45"/>
        <v>2003-04</v>
      </c>
      <c r="H144" s="493" t="str">
        <f t="shared" si="45"/>
        <v>2004-05</v>
      </c>
      <c r="I144" s="493" t="str">
        <f t="shared" si="45"/>
        <v>2005-06</v>
      </c>
      <c r="J144" s="493" t="str">
        <f t="shared" si="45"/>
        <v>2006-07</v>
      </c>
      <c r="K144" s="493" t="str">
        <f t="shared" si="45"/>
        <v>2007-08</v>
      </c>
      <c r="L144" s="493" t="str">
        <f t="shared" si="45"/>
        <v>2008-09</v>
      </c>
      <c r="M144" s="493" t="str">
        <f t="shared" si="45"/>
        <v>2009-10</v>
      </c>
      <c r="N144" s="493" t="str">
        <f t="shared" si="45"/>
        <v>2010-11</v>
      </c>
      <c r="O144" s="493" t="str">
        <f t="shared" si="45"/>
        <v>2011-12</v>
      </c>
      <c r="P144" s="493" t="str">
        <f t="shared" si="45"/>
        <v>2012-13</v>
      </c>
      <c r="Q144" s="493" t="str">
        <f t="shared" si="45"/>
        <v>2013-14</v>
      </c>
      <c r="R144" s="493" t="str">
        <f t="shared" si="45"/>
        <v>2014-15</v>
      </c>
      <c r="S144" s="493" t="str">
        <f t="shared" si="45"/>
        <v>2015-16</v>
      </c>
      <c r="T144" s="493" t="str">
        <f t="shared" si="45"/>
        <v>2016-17</v>
      </c>
      <c r="U144" s="493" t="str">
        <f t="shared" si="45"/>
        <v>2017-18</v>
      </c>
      <c r="V144" s="493" t="str">
        <f t="shared" si="45"/>
        <v>2018-19</v>
      </c>
      <c r="W144" s="493" t="str">
        <f t="shared" si="45"/>
        <v>2019-20</v>
      </c>
      <c r="X144" s="493" t="str">
        <f t="shared" si="45"/>
        <v>2020-21</v>
      </c>
      <c r="Y144" s="493" t="str">
        <f t="shared" si="45"/>
        <v>2021-22</v>
      </c>
      <c r="Z144" s="493" t="str">
        <f t="shared" si="45"/>
        <v>2022-23</v>
      </c>
      <c r="AA144" s="493" t="str">
        <f t="shared" si="45"/>
        <v>2023-24</v>
      </c>
      <c r="AB144" s="493" t="str">
        <f t="shared" si="45"/>
        <v>2024-25</v>
      </c>
      <c r="AC144" s="493" t="str">
        <f t="shared" si="45"/>
        <v>2025-26</v>
      </c>
      <c r="AD144" s="493" t="str">
        <f t="shared" si="45"/>
        <v>2026-27</v>
      </c>
      <c r="AE144" s="493" t="str">
        <f t="shared" si="45"/>
        <v>2027-28</v>
      </c>
      <c r="AF144" s="493" t="str">
        <f t="shared" si="45"/>
        <v>2028-29</v>
      </c>
      <c r="AG144" s="493" t="str">
        <f t="shared" si="45"/>
        <v>2029-30</v>
      </c>
      <c r="AH144" s="493" t="str">
        <f t="shared" si="45"/>
        <v>2030-31</v>
      </c>
      <c r="AI144" s="493" t="str">
        <f t="shared" si="45"/>
        <v>2031-32</v>
      </c>
      <c r="AJ144" s="493" t="str">
        <f t="shared" si="45"/>
        <v>2032-33</v>
      </c>
      <c r="AK144" s="493" t="str">
        <f t="shared" si="45"/>
        <v>2033-34</v>
      </c>
      <c r="AL144" s="493" t="str">
        <f t="shared" si="45"/>
        <v>2034-35</v>
      </c>
      <c r="AM144" s="493" t="str">
        <f t="shared" si="45"/>
        <v>2035-36</v>
      </c>
      <c r="AN144" s="493" t="str">
        <f t="shared" si="45"/>
        <v>2036-37</v>
      </c>
      <c r="AO144" s="493" t="str">
        <f t="shared" si="45"/>
        <v>2037-38</v>
      </c>
      <c r="AP144" s="493" t="str">
        <f t="shared" si="45"/>
        <v>2038-39</v>
      </c>
      <c r="AQ144" s="493" t="str">
        <f t="shared" si="45"/>
        <v>2039-40</v>
      </c>
      <c r="AR144" s="493" t="str">
        <f t="shared" si="45"/>
        <v>2040-41</v>
      </c>
      <c r="AS144" s="493" t="str">
        <f t="shared" si="45"/>
        <v>2041-42</v>
      </c>
      <c r="AT144" s="493" t="str">
        <f t="shared" si="45"/>
        <v>2042-43</v>
      </c>
      <c r="AU144" s="493" t="str">
        <f t="shared" si="45"/>
        <v>2043-44</v>
      </c>
      <c r="AV144" s="493" t="str">
        <f t="shared" si="45"/>
        <v>2044-45</v>
      </c>
      <c r="AW144" s="493" t="str">
        <f t="shared" si="45"/>
        <v>2045-46</v>
      </c>
      <c r="AX144" s="493" t="str">
        <f t="shared" si="45"/>
        <v>2046-47</v>
      </c>
      <c r="AY144" s="493" t="str">
        <f t="shared" si="45"/>
        <v>2047-48</v>
      </c>
      <c r="AZ144" s="493" t="str">
        <f t="shared" si="45"/>
        <v>2048-49</v>
      </c>
      <c r="BA144" s="493" t="str">
        <f t="shared" si="45"/>
        <v>2049-50</v>
      </c>
      <c r="BB144" s="493" t="str">
        <f t="shared" si="45"/>
        <v>2080-51</v>
      </c>
      <c r="BC144" s="493" t="str">
        <f t="shared" si="45"/>
        <v>2051-52</v>
      </c>
      <c r="BD144" s="493" t="str">
        <f t="shared" si="45"/>
        <v>2052-53</v>
      </c>
      <c r="BE144" s="493" t="str">
        <f t="shared" si="45"/>
        <v>2053-54</v>
      </c>
      <c r="BF144" s="493" t="str">
        <f t="shared" si="45"/>
        <v>2054-55</v>
      </c>
      <c r="BG144" s="493" t="str">
        <f t="shared" si="45"/>
        <v>2055-56</v>
      </c>
      <c r="BH144" s="493" t="str">
        <f t="shared" si="45"/>
        <v>2056-57</v>
      </c>
      <c r="BI144" s="493" t="str">
        <f t="shared" si="45"/>
        <v>2057-58</v>
      </c>
      <c r="BJ144" s="493" t="str">
        <f t="shared" si="45"/>
        <v>2058-59</v>
      </c>
      <c r="BK144" s="493" t="str">
        <f t="shared" si="45"/>
        <v>2059-60</v>
      </c>
      <c r="BL144" s="493" t="str">
        <f t="shared" si="45"/>
        <v>2060-61</v>
      </c>
      <c r="BM144" s="493" t="str">
        <f t="shared" si="45"/>
        <v>2061-62</v>
      </c>
      <c r="BN144" s="493" t="str">
        <f t="shared" si="45"/>
        <v>2062-63</v>
      </c>
      <c r="BO144" s="493" t="str">
        <f t="shared" si="45"/>
        <v>2063-64</v>
      </c>
      <c r="BP144" s="493" t="str">
        <f t="shared" si="45"/>
        <v>2064-65</v>
      </c>
      <c r="BQ144" s="493" t="str">
        <f t="shared" si="45"/>
        <v>2065-66</v>
      </c>
      <c r="BR144" s="493" t="str">
        <f t="shared" ref="BR144:BZ144" si="46">BR2</f>
        <v>2066-67</v>
      </c>
      <c r="BS144" s="493" t="str">
        <f t="shared" si="46"/>
        <v>2067-68</v>
      </c>
      <c r="BT144" s="493" t="str">
        <f t="shared" si="46"/>
        <v>2068-69</v>
      </c>
      <c r="BU144" s="493" t="str">
        <f t="shared" si="46"/>
        <v>2069-70</v>
      </c>
      <c r="BV144" s="493" t="str">
        <f t="shared" si="46"/>
        <v>2070-71</v>
      </c>
      <c r="BW144" s="493" t="str">
        <f t="shared" si="46"/>
        <v>2071-72</v>
      </c>
      <c r="BX144" s="493" t="str">
        <f t="shared" si="46"/>
        <v>2072-73</v>
      </c>
      <c r="BY144" s="493" t="str">
        <f t="shared" si="46"/>
        <v>2073-74</v>
      </c>
      <c r="BZ144" s="493" t="str">
        <f t="shared" si="46"/>
        <v>2074-75</v>
      </c>
      <c r="CA144" s="517"/>
      <c r="CB144" s="517"/>
      <c r="CC144" s="517"/>
      <c r="CD144" s="517"/>
      <c r="CE144" s="517"/>
      <c r="CF144" s="517"/>
    </row>
    <row r="145" spans="1:78" s="356" customFormat="1">
      <c r="A145" s="724" t="str">
        <f t="shared" ref="A145:A160" si="47">A39</f>
        <v>Secondary</v>
      </c>
      <c r="B145" s="725"/>
      <c r="C145" s="532">
        <v>17805.840342812513</v>
      </c>
      <c r="D145" s="495">
        <f>C145*$J$18</f>
        <v>20995.399884338301</v>
      </c>
      <c r="E145" s="411">
        <v>11.51</v>
      </c>
      <c r="L145" s="532">
        <f>IF($E145="n/a","n/a",IF(L$3-6&gt;$E145,$D145-SUM($F145:K145),$D145/$E145))</f>
        <v>1824.1007718799567</v>
      </c>
      <c r="M145" s="532">
        <f>IF($E145="n/a","n/a",IF(M$3-6&gt;$E145,$D145-SUM($F145:L145),$D145/$E145))</f>
        <v>1824.1007718799567</v>
      </c>
      <c r="N145" s="532">
        <f>IF($E145="n/a","n/a",IF(N$3-6&gt;$E145,$D145-SUM($F145:M145),$D145/$E145))</f>
        <v>1824.1007718799567</v>
      </c>
      <c r="O145" s="532">
        <f>IF($E145="n/a","n/a",IF(O$3-6&gt;$E145,$D145-SUM($F145:N145),$D145/$E145))</f>
        <v>1824.1007718799567</v>
      </c>
      <c r="P145" s="532">
        <f>IF($E145="n/a","n/a",IF(P$3-6&gt;$E145,$D145-SUM($F145:O145),$D145/$E145))</f>
        <v>1824.1007718799567</v>
      </c>
      <c r="Q145" s="532">
        <f>IF($E145="n/a","n/a",IF(Q$3-6&gt;$E145,$D145-SUM($F145:P145),$D145/$E145))</f>
        <v>1824.1007718799567</v>
      </c>
      <c r="R145" s="532">
        <f>IF($E145="n/a","n/a",IF(R$3-6&gt;$E145,$D145-SUM($F145:Q145),$D145/$E145))</f>
        <v>1824.1007718799567</v>
      </c>
      <c r="S145" s="532">
        <f>IF($E145="n/a","n/a",IF(S$3-6&gt;$E145,$D145-SUM($F145:R145),$D145/$E145))</f>
        <v>1824.1007718799567</v>
      </c>
      <c r="T145" s="532">
        <f>IF($E145="n/a","n/a",IF(T$3-6&gt;$E145,$D145-SUM($F145:S145),$D145/$E145))</f>
        <v>1824.1007718799567</v>
      </c>
      <c r="U145" s="532">
        <f>IF($E145="n/a","n/a",IF(U$3-6&gt;$E145,$D145-SUM($F145:T145),$D145/$E145))</f>
        <v>1824.1007718799567</v>
      </c>
      <c r="V145" s="532">
        <f>IF($E145="n/a","n/a",IF(V$3-6&gt;$E145,$D145-SUM($F145:U145),$D145/$E145))</f>
        <v>1824.1007718799567</v>
      </c>
      <c r="W145" s="532">
        <f>IF($E145="n/a","n/a",IF(W$3-6&gt;$E145,$D145-SUM($F145:V145),$D145/$E145))</f>
        <v>930.29139365877927</v>
      </c>
      <c r="X145" s="532">
        <f>IF($E145="n/a","n/a",IF(X$3-6&gt;$E145,$D145-SUM($F145:W145),$D145/$E145))</f>
        <v>0</v>
      </c>
      <c r="Y145" s="532">
        <f>IF($E145="n/a","n/a",IF(Y$3-6&gt;$E145,$D145-SUM($F145:X145),$D145/$E145))</f>
        <v>0</v>
      </c>
      <c r="Z145" s="532">
        <f>IF($E145="n/a","n/a",IF(Z$3-6&gt;$E145,$D145-SUM($F145:Y145),$D145/$E145))</f>
        <v>0</v>
      </c>
      <c r="AA145" s="532">
        <f>IF($E145="n/a","n/a",IF(AA$3-6&gt;$E145,$D145-SUM($F145:Z145),$D145/$E145))</f>
        <v>0</v>
      </c>
      <c r="AB145" s="532">
        <f>IF($E145="n/a","n/a",IF(AB$3-6&gt;$E145,$D145-SUM($F145:AA145),$D145/$E145))</f>
        <v>0</v>
      </c>
      <c r="AC145" s="532">
        <f>IF($E145="n/a","n/a",IF(AC$3-6&gt;$E145,$D145-SUM($F145:AB145),$D145/$E145))</f>
        <v>0</v>
      </c>
      <c r="AD145" s="532">
        <f>IF($E145="n/a","n/a",IF(AD$3-6&gt;$E145,$D145-SUM($F145:AC145),$D145/$E145))</f>
        <v>0</v>
      </c>
      <c r="AE145" s="532">
        <f>IF($E145="n/a","n/a",IF(AE$3-6&gt;$E145,$D145-SUM($F145:AD145),$D145/$E145))</f>
        <v>0</v>
      </c>
      <c r="AF145" s="532">
        <f>IF($E145="n/a","n/a",IF(AF$3-6&gt;$E145,$D145-SUM($F145:AE145),$D145/$E145))</f>
        <v>0</v>
      </c>
      <c r="AG145" s="532">
        <f>IF($E145="n/a","n/a",IF(AG$3-6&gt;$E145,$D145-SUM($F145:AF145),$D145/$E145))</f>
        <v>0</v>
      </c>
      <c r="AH145" s="532">
        <f>IF($E145="n/a","n/a",IF(AH$3-6&gt;$E145,$D145-SUM($F145:AG145),$D145/$E145))</f>
        <v>0</v>
      </c>
      <c r="AI145" s="532">
        <f>IF($E145="n/a","n/a",IF(AI$3-6&gt;$E145,$D145-SUM($F145:AH145),$D145/$E145))</f>
        <v>0</v>
      </c>
      <c r="AJ145" s="532">
        <f>IF($E145="n/a","n/a",IF(AJ$3-6&gt;$E145,$D145-SUM($F145:AI145),$D145/$E145))</f>
        <v>0</v>
      </c>
      <c r="AK145" s="532">
        <f>IF($E145="n/a","n/a",IF(AK$3-6&gt;$E145,$D145-SUM($F145:AJ145),$D145/$E145))</f>
        <v>0</v>
      </c>
      <c r="AL145" s="532">
        <f>IF($E145="n/a","n/a",IF(AL$3-6&gt;$E145,$D145-SUM($F145:AK145),$D145/$E145))</f>
        <v>0</v>
      </c>
      <c r="AM145" s="532">
        <f>IF($E145="n/a","n/a",IF(AM$3-6&gt;$E145,$D145-SUM($F145:AL145),$D145/$E145))</f>
        <v>0</v>
      </c>
      <c r="AN145" s="532">
        <f>IF($E145="n/a","n/a",IF(AN$3-6&gt;$E145,$D145-SUM($F145:AM145),$D145/$E145))</f>
        <v>0</v>
      </c>
      <c r="AO145" s="532">
        <f>IF($E145="n/a","n/a",IF(AO$3-6&gt;$E145,$D145-SUM($F145:AN145),$D145/$E145))</f>
        <v>0</v>
      </c>
      <c r="AP145" s="532">
        <f>IF($E145="n/a","n/a",IF(AP$3-6&gt;$E145,$D145-SUM($F145:AO145),$D145/$E145))</f>
        <v>0</v>
      </c>
      <c r="AQ145" s="532">
        <f>IF($E145="n/a","n/a",IF(AQ$3-6&gt;$E145,$D145-SUM($F145:AP145),$D145/$E145))</f>
        <v>0</v>
      </c>
      <c r="AR145" s="532">
        <f>IF($E145="n/a","n/a",IF(AR$3-6&gt;$E145,$D145-SUM($F145:AQ145),$D145/$E145))</f>
        <v>0</v>
      </c>
      <c r="AS145" s="532">
        <f>IF($E145="n/a","n/a",IF(AS$3-6&gt;$E145,$D145-SUM($F145:AR145),$D145/$E145))</f>
        <v>0</v>
      </c>
      <c r="AT145" s="532">
        <f>IF($E145="n/a","n/a",IF(AT$3-6&gt;$E145,$D145-SUM($F145:AS145),$D145/$E145))</f>
        <v>0</v>
      </c>
      <c r="AU145" s="532">
        <f>IF($E145="n/a","n/a",IF(AU$3-6&gt;$E145,$D145-SUM($F145:AT145),$D145/$E145))</f>
        <v>0</v>
      </c>
      <c r="AV145" s="532">
        <f>IF($E145="n/a","n/a",IF(AV$3-6&gt;$E145,$D145-SUM($F145:AU145),$D145/$E145))</f>
        <v>0</v>
      </c>
      <c r="AW145" s="532">
        <f>IF($E145="n/a","n/a",IF(AW$3-6&gt;$E145,$D145-SUM($F145:AV145),$D145/$E145))</f>
        <v>0</v>
      </c>
      <c r="AX145" s="532">
        <f>IF($E145="n/a","n/a",IF(AX$3-6&gt;$E145,$D145-SUM($F145:AW145),$D145/$E145))</f>
        <v>0</v>
      </c>
      <c r="AY145" s="532">
        <f>IF($E145="n/a","n/a",IF(AY$3-6&gt;$E145,$D145-SUM($F145:AX145),$D145/$E145))</f>
        <v>0</v>
      </c>
      <c r="AZ145" s="532">
        <f>IF($E145="n/a","n/a",IF(AZ$3-6&gt;$E145,$D145-SUM($F145:AY145),$D145/$E145))</f>
        <v>0</v>
      </c>
      <c r="BA145" s="532">
        <f>IF($E145="n/a","n/a",IF(BA$3-6&gt;$E145,$D145-SUM($F145:AZ145),$D145/$E145))</f>
        <v>0</v>
      </c>
      <c r="BB145" s="532">
        <f>IF($E145="n/a","n/a",IF(BB$3-6&gt;$E145,$D145-SUM($F145:BA145),$D145/$E145))</f>
        <v>0</v>
      </c>
      <c r="BC145" s="532">
        <f>IF($E145="n/a","n/a",IF(BC$3-6&gt;$E145,$D145-SUM($F145:BB145),$D145/$E145))</f>
        <v>0</v>
      </c>
      <c r="BD145" s="532">
        <f>IF($E145="n/a","n/a",IF(BD$3-6&gt;$E145,$D145-SUM($F145:BC145),$D145/$E145))</f>
        <v>0</v>
      </c>
      <c r="BE145" s="532">
        <f>IF($E145="n/a","n/a",IF(BE$3-6&gt;$E145,$D145-SUM($F145:BD145),$D145/$E145))</f>
        <v>0</v>
      </c>
      <c r="BF145" s="532">
        <f>IF($E145="n/a","n/a",IF(BF$3-6&gt;$E145,$D145-SUM($F145:BE145),$D145/$E145))</f>
        <v>0</v>
      </c>
      <c r="BG145" s="532">
        <f>IF($E145="n/a","n/a",IF(BG$3-6&gt;$E145,$D145-SUM($F145:BF145),$D145/$E145))</f>
        <v>0</v>
      </c>
      <c r="BH145" s="532">
        <f>IF($E145="n/a","n/a",IF(BH$3-6&gt;$E145,$D145-SUM($F145:BG145),$D145/$E145))</f>
        <v>0</v>
      </c>
      <c r="BI145" s="532">
        <f>IF($E145="n/a","n/a",IF(BI$3-6&gt;$E145,$D145-SUM($F145:BH145),$D145/$E145))</f>
        <v>0</v>
      </c>
      <c r="BJ145" s="532">
        <f>IF($E145="n/a","n/a",IF(BJ$3-6&gt;$E145,$D145-SUM($F145:BI145),$D145/$E145))</f>
        <v>0</v>
      </c>
      <c r="BK145" s="532">
        <f>IF($E145="n/a","n/a",IF(BK$3-6&gt;$E145,$D145-SUM($F145:BJ145),$D145/$E145))</f>
        <v>0</v>
      </c>
      <c r="BL145" s="532">
        <f>IF($E145="n/a","n/a",IF(BL$3-6&gt;$E145,$D145-SUM($F145:BK145),$D145/$E145))</f>
        <v>0</v>
      </c>
      <c r="BM145" s="532">
        <f>IF($E145="n/a","n/a",IF(BM$3-6&gt;$E145,$D145-SUM($F145:BL145),$D145/$E145))</f>
        <v>0</v>
      </c>
      <c r="BN145" s="532">
        <f>IF($E145="n/a","n/a",IF(BN$3-6&gt;$E145,$D145-SUM($F145:BM145),$D145/$E145))</f>
        <v>0</v>
      </c>
      <c r="BO145" s="532">
        <f>IF($E145="n/a","n/a",IF(BO$3-6&gt;$E145,$D145-SUM($F145:BN145),$D145/$E145))</f>
        <v>0</v>
      </c>
      <c r="BP145" s="532">
        <f>IF($E145="n/a","n/a",IF(BP$3-6&gt;$E145,$D145-SUM($F145:BO145),$D145/$E145))</f>
        <v>0</v>
      </c>
      <c r="BQ145" s="532">
        <f>IF($E145="n/a","n/a",IF(BQ$3-6&gt;$E145,$D145-SUM($F145:BP145),$D145/$E145))</f>
        <v>0</v>
      </c>
      <c r="BR145" s="532">
        <f>IF($E145="n/a","n/a",IF(BR$3-6&gt;$E145,$D145-SUM($F145:BQ145),$D145/$E145))</f>
        <v>0</v>
      </c>
      <c r="BS145" s="532">
        <f>IF($E145="n/a","n/a",IF(BS$3-6&gt;$E145,$D145-SUM($F145:BR145),$D145/$E145))</f>
        <v>0</v>
      </c>
      <c r="BT145" s="532">
        <f>IF($E145="n/a","n/a",IF(BT$3-6&gt;$E145,$D145-SUM($F145:BS145),$D145/$E145))</f>
        <v>0</v>
      </c>
      <c r="BU145" s="532">
        <f>IF($E145="n/a","n/a",IF(BU$3-6&gt;$E145,$D145-SUM($F145:BT145),$D145/$E145))</f>
        <v>0</v>
      </c>
      <c r="BV145" s="532">
        <f>IF($E145="n/a","n/a",IF(BV$3-6&gt;$E145,$D145-SUM($F145:BU145),$D145/$E145))</f>
        <v>0</v>
      </c>
      <c r="BW145" s="532">
        <f>IF($E145="n/a","n/a",IF(BW$3-6&gt;$E145,$D145-SUM($F145:BV145),$D145/$E145))</f>
        <v>0</v>
      </c>
      <c r="BX145" s="532">
        <f>IF($E145="n/a","n/a",IF(BX$3-6&gt;$E145,$D145-SUM($F145:BW145),$D145/$E145))</f>
        <v>0</v>
      </c>
      <c r="BY145" s="532">
        <f>IF($E145="n/a","n/a",IF(BY$3-6&gt;$E145,$D145-SUM($F145:BX145),$D145/$E145))</f>
        <v>0</v>
      </c>
      <c r="BZ145" s="532">
        <f>IF($E145="n/a","n/a",IF(BZ$3-6&gt;$E145,$D145-SUM($F145:BY145),$D145/$E145))</f>
        <v>0</v>
      </c>
    </row>
    <row r="146" spans="1:78" s="356" customFormat="1">
      <c r="A146" s="724" t="str">
        <f t="shared" si="47"/>
        <v>Switchgear</v>
      </c>
      <c r="B146" s="725"/>
      <c r="C146" s="532">
        <v>59496.41665183803</v>
      </c>
      <c r="D146" s="495">
        <f t="shared" ref="D146:D160" si="48">C146*$J$18</f>
        <v>70154.007631253116</v>
      </c>
      <c r="E146" s="411">
        <v>42.4</v>
      </c>
      <c r="L146" s="532">
        <f>IF($E146="n/a","n/a",IF(L$3-6&gt;$E146,$D146-SUM($F146:K146),$D146/$E146))</f>
        <v>1654.5756516804981</v>
      </c>
      <c r="M146" s="532">
        <f>IF($E146="n/a","n/a",IF(M$3-6&gt;$E146,$D146-SUM($F146:L146),$D146/$E146))</f>
        <v>1654.5756516804981</v>
      </c>
      <c r="N146" s="532">
        <f>IF($E146="n/a","n/a",IF(N$3-6&gt;$E146,$D146-SUM($F146:M146),$D146/$E146))</f>
        <v>1654.5756516804981</v>
      </c>
      <c r="O146" s="532">
        <f>IF($E146="n/a","n/a",IF(O$3-6&gt;$E146,$D146-SUM($F146:N146),$D146/$E146))</f>
        <v>1654.5756516804981</v>
      </c>
      <c r="P146" s="532">
        <f>IF($E146="n/a","n/a",IF(P$3-6&gt;$E146,$D146-SUM($F146:O146),$D146/$E146))</f>
        <v>1654.5756516804981</v>
      </c>
      <c r="Q146" s="532">
        <f>IF($E146="n/a","n/a",IF(Q$3-6&gt;$E146,$D146-SUM($F146:P146),$D146/$E146))</f>
        <v>1654.5756516804981</v>
      </c>
      <c r="R146" s="532">
        <f>IF($E146="n/a","n/a",IF(R$3-6&gt;$E146,$D146-SUM($F146:Q146),$D146/$E146))</f>
        <v>1654.5756516804981</v>
      </c>
      <c r="S146" s="532">
        <f>IF($E146="n/a","n/a",IF(S$3-6&gt;$E146,$D146-SUM($F146:R146),$D146/$E146))</f>
        <v>1654.5756516804981</v>
      </c>
      <c r="T146" s="532">
        <f>IF($E146="n/a","n/a",IF(T$3-6&gt;$E146,$D146-SUM($F146:S146),$D146/$E146))</f>
        <v>1654.5756516804981</v>
      </c>
      <c r="U146" s="532">
        <f>IF($E146="n/a","n/a",IF(U$3-6&gt;$E146,$D146-SUM($F146:T146),$D146/$E146))</f>
        <v>1654.5756516804981</v>
      </c>
      <c r="V146" s="532">
        <f>IF($E146="n/a","n/a",IF(V$3-6&gt;$E146,$D146-SUM($F146:U146),$D146/$E146))</f>
        <v>1654.5756516804981</v>
      </c>
      <c r="W146" s="532">
        <f>IF($E146="n/a","n/a",IF(W$3-6&gt;$E146,$D146-SUM($F146:V146),$D146/$E146))</f>
        <v>1654.5756516804981</v>
      </c>
      <c r="X146" s="532">
        <f>IF($E146="n/a","n/a",IF(X$3-6&gt;$E146,$D146-SUM($F146:W146),$D146/$E146))</f>
        <v>1654.5756516804981</v>
      </c>
      <c r="Y146" s="532">
        <f>IF($E146="n/a","n/a",IF(Y$3-6&gt;$E146,$D146-SUM($F146:X146),$D146/$E146))</f>
        <v>1654.5756516804981</v>
      </c>
      <c r="Z146" s="532">
        <f>IF($E146="n/a","n/a",IF(Z$3-6&gt;$E146,$D146-SUM($F146:Y146),$D146/$E146))</f>
        <v>1654.5756516804981</v>
      </c>
      <c r="AA146" s="532">
        <f>IF($E146="n/a","n/a",IF(AA$3-6&gt;$E146,$D146-SUM($F146:Z146),$D146/$E146))</f>
        <v>1654.5756516804981</v>
      </c>
      <c r="AB146" s="532">
        <f>IF($E146="n/a","n/a",IF(AB$3-6&gt;$E146,$D146-SUM($F146:AA146),$D146/$E146))</f>
        <v>1654.5756516804981</v>
      </c>
      <c r="AC146" s="532">
        <f>IF($E146="n/a","n/a",IF(AC$3-6&gt;$E146,$D146-SUM($F146:AB146),$D146/$E146))</f>
        <v>1654.5756516804981</v>
      </c>
      <c r="AD146" s="532">
        <f>IF($E146="n/a","n/a",IF(AD$3-6&gt;$E146,$D146-SUM($F146:AC146),$D146/$E146))</f>
        <v>1654.5756516804981</v>
      </c>
      <c r="AE146" s="532">
        <f>IF($E146="n/a","n/a",IF(AE$3-6&gt;$E146,$D146-SUM($F146:AD146),$D146/$E146))</f>
        <v>1654.5756516804981</v>
      </c>
      <c r="AF146" s="532">
        <f>IF($E146="n/a","n/a",IF(AF$3-6&gt;$E146,$D146-SUM($F146:AE146),$D146/$E146))</f>
        <v>1654.5756516804981</v>
      </c>
      <c r="AG146" s="532">
        <f>IF($E146="n/a","n/a",IF(AG$3-6&gt;$E146,$D146-SUM($F146:AF146),$D146/$E146))</f>
        <v>1654.5756516804981</v>
      </c>
      <c r="AH146" s="532">
        <f>IF($E146="n/a","n/a",IF(AH$3-6&gt;$E146,$D146-SUM($F146:AG146),$D146/$E146))</f>
        <v>1654.5756516804981</v>
      </c>
      <c r="AI146" s="532">
        <f>IF($E146="n/a","n/a",IF(AI$3-6&gt;$E146,$D146-SUM($F146:AH146),$D146/$E146))</f>
        <v>1654.5756516804981</v>
      </c>
      <c r="AJ146" s="532">
        <f>IF($E146="n/a","n/a",IF(AJ$3-6&gt;$E146,$D146-SUM($F146:AI146),$D146/$E146))</f>
        <v>1654.5756516804981</v>
      </c>
      <c r="AK146" s="532">
        <f>IF($E146="n/a","n/a",IF(AK$3-6&gt;$E146,$D146-SUM($F146:AJ146),$D146/$E146))</f>
        <v>1654.5756516804981</v>
      </c>
      <c r="AL146" s="532">
        <f>IF($E146="n/a","n/a",IF(AL$3-6&gt;$E146,$D146-SUM($F146:AK146),$D146/$E146))</f>
        <v>1654.5756516804981</v>
      </c>
      <c r="AM146" s="532">
        <f>IF($E146="n/a","n/a",IF(AM$3-6&gt;$E146,$D146-SUM($F146:AL146),$D146/$E146))</f>
        <v>1654.5756516804981</v>
      </c>
      <c r="AN146" s="532">
        <f>IF($E146="n/a","n/a",IF(AN$3-6&gt;$E146,$D146-SUM($F146:AM146),$D146/$E146))</f>
        <v>1654.5756516804981</v>
      </c>
      <c r="AO146" s="532">
        <f>IF($E146="n/a","n/a",IF(AO$3-6&gt;$E146,$D146-SUM($F146:AN146),$D146/$E146))</f>
        <v>1654.5756516804981</v>
      </c>
      <c r="AP146" s="532">
        <f>IF($E146="n/a","n/a",IF(AP$3-6&gt;$E146,$D146-SUM($F146:AO146),$D146/$E146))</f>
        <v>1654.5756516804981</v>
      </c>
      <c r="AQ146" s="532">
        <f>IF($E146="n/a","n/a",IF(AQ$3-6&gt;$E146,$D146-SUM($F146:AP146),$D146/$E146))</f>
        <v>1654.5756516804981</v>
      </c>
      <c r="AR146" s="532">
        <f>IF($E146="n/a","n/a",IF(AR$3-6&gt;$E146,$D146-SUM($F146:AQ146),$D146/$E146))</f>
        <v>1654.5756516804981</v>
      </c>
      <c r="AS146" s="532">
        <f>IF($E146="n/a","n/a",IF(AS$3-6&gt;$E146,$D146-SUM($F146:AR146),$D146/$E146))</f>
        <v>1654.5756516804981</v>
      </c>
      <c r="AT146" s="532">
        <f>IF($E146="n/a","n/a",IF(AT$3-6&gt;$E146,$D146-SUM($F146:AS146),$D146/$E146))</f>
        <v>1654.5756516804981</v>
      </c>
      <c r="AU146" s="532">
        <f>IF($E146="n/a","n/a",IF(AU$3-6&gt;$E146,$D146-SUM($F146:AT146),$D146/$E146))</f>
        <v>1654.5756516804981</v>
      </c>
      <c r="AV146" s="532">
        <f>IF($E146="n/a","n/a",IF(AV$3-6&gt;$E146,$D146-SUM($F146:AU146),$D146/$E146))</f>
        <v>1654.5756516804981</v>
      </c>
      <c r="AW146" s="532">
        <f>IF($E146="n/a","n/a",IF(AW$3-6&gt;$E146,$D146-SUM($F146:AV146),$D146/$E146))</f>
        <v>1654.5756516804981</v>
      </c>
      <c r="AX146" s="532">
        <f>IF($E146="n/a","n/a",IF(AX$3-6&gt;$E146,$D146-SUM($F146:AW146),$D146/$E146))</f>
        <v>1654.5756516804981</v>
      </c>
      <c r="AY146" s="532">
        <f>IF($E146="n/a","n/a",IF(AY$3-6&gt;$E146,$D146-SUM($F146:AX146),$D146/$E146))</f>
        <v>1654.5756516804981</v>
      </c>
      <c r="AZ146" s="532">
        <f>IF($E146="n/a","n/a",IF(AZ$3-6&gt;$E146,$D146-SUM($F146:AY146),$D146/$E146))</f>
        <v>1654.5756516804981</v>
      </c>
      <c r="BA146" s="532">
        <f>IF($E146="n/a","n/a",IF(BA$3-6&gt;$E146,$D146-SUM($F146:AZ146),$D146/$E146))</f>
        <v>1654.5756516804981</v>
      </c>
      <c r="BB146" s="532">
        <f>IF($E146="n/a","n/a",IF(BB$3-6&gt;$E146,$D146-SUM($F146:BA146),$D146/$E146))</f>
        <v>661.83026067219907</v>
      </c>
      <c r="BC146" s="532">
        <f>IF($E146="n/a","n/a",IF(BC$3-6&gt;$E146,$D146-SUM($F146:BB146),$D146/$E146))</f>
        <v>0</v>
      </c>
      <c r="BD146" s="532">
        <f>IF($E146="n/a","n/a",IF(BD$3-6&gt;$E146,$D146-SUM($F146:BC146),$D146/$E146))</f>
        <v>0</v>
      </c>
      <c r="BE146" s="532">
        <f>IF($E146="n/a","n/a",IF(BE$3-6&gt;$E146,$D146-SUM($F146:BD146),$D146/$E146))</f>
        <v>0</v>
      </c>
      <c r="BF146" s="532">
        <f>IF($E146="n/a","n/a",IF(BF$3-6&gt;$E146,$D146-SUM($F146:BE146),$D146/$E146))</f>
        <v>0</v>
      </c>
      <c r="BG146" s="532">
        <f>IF($E146="n/a","n/a",IF(BG$3-6&gt;$E146,$D146-SUM($F146:BF146),$D146/$E146))</f>
        <v>0</v>
      </c>
      <c r="BH146" s="532">
        <f>IF($E146="n/a","n/a",IF(BH$3-6&gt;$E146,$D146-SUM($F146:BG146),$D146/$E146))</f>
        <v>0</v>
      </c>
      <c r="BI146" s="532">
        <f>IF($E146="n/a","n/a",IF(BI$3-6&gt;$E146,$D146-SUM($F146:BH146),$D146/$E146))</f>
        <v>0</v>
      </c>
      <c r="BJ146" s="532">
        <f>IF($E146="n/a","n/a",IF(BJ$3-6&gt;$E146,$D146-SUM($F146:BI146),$D146/$E146))</f>
        <v>0</v>
      </c>
      <c r="BK146" s="532">
        <f>IF($E146="n/a","n/a",IF(BK$3-6&gt;$E146,$D146-SUM($F146:BJ146),$D146/$E146))</f>
        <v>0</v>
      </c>
      <c r="BL146" s="532">
        <f>IF($E146="n/a","n/a",IF(BL$3-6&gt;$E146,$D146-SUM($F146:BK146),$D146/$E146))</f>
        <v>0</v>
      </c>
      <c r="BM146" s="532">
        <f>IF($E146="n/a","n/a",IF(BM$3-6&gt;$E146,$D146-SUM($F146:BL146),$D146/$E146))</f>
        <v>0</v>
      </c>
      <c r="BN146" s="532">
        <f>IF($E146="n/a","n/a",IF(BN$3-6&gt;$E146,$D146-SUM($F146:BM146),$D146/$E146))</f>
        <v>0</v>
      </c>
      <c r="BO146" s="532">
        <f>IF($E146="n/a","n/a",IF(BO$3-6&gt;$E146,$D146-SUM($F146:BN146),$D146/$E146))</f>
        <v>0</v>
      </c>
      <c r="BP146" s="532">
        <f>IF($E146="n/a","n/a",IF(BP$3-6&gt;$E146,$D146-SUM($F146:BO146),$D146/$E146))</f>
        <v>0</v>
      </c>
      <c r="BQ146" s="532">
        <f>IF($E146="n/a","n/a",IF(BQ$3-6&gt;$E146,$D146-SUM($F146:BP146),$D146/$E146))</f>
        <v>0</v>
      </c>
      <c r="BR146" s="532">
        <f>IF($E146="n/a","n/a",IF(BR$3-6&gt;$E146,$D146-SUM($F146:BQ146),$D146/$E146))</f>
        <v>0</v>
      </c>
      <c r="BS146" s="532">
        <f>IF($E146="n/a","n/a",IF(BS$3-6&gt;$E146,$D146-SUM($F146:BR146),$D146/$E146))</f>
        <v>0</v>
      </c>
      <c r="BT146" s="532">
        <f>IF($E146="n/a","n/a",IF(BT$3-6&gt;$E146,$D146-SUM($F146:BS146),$D146/$E146))</f>
        <v>0</v>
      </c>
      <c r="BU146" s="532">
        <f>IF($E146="n/a","n/a",IF(BU$3-6&gt;$E146,$D146-SUM($F146:BT146),$D146/$E146))</f>
        <v>0</v>
      </c>
      <c r="BV146" s="532">
        <f>IF($E146="n/a","n/a",IF(BV$3-6&gt;$E146,$D146-SUM($F146:BU146),$D146/$E146))</f>
        <v>0</v>
      </c>
      <c r="BW146" s="532">
        <f>IF($E146="n/a","n/a",IF(BW$3-6&gt;$E146,$D146-SUM($F146:BV146),$D146/$E146))</f>
        <v>0</v>
      </c>
      <c r="BX146" s="532">
        <f>IF($E146="n/a","n/a",IF(BX$3-6&gt;$E146,$D146-SUM($F146:BW146),$D146/$E146))</f>
        <v>0</v>
      </c>
      <c r="BY146" s="532">
        <f>IF($E146="n/a","n/a",IF(BY$3-6&gt;$E146,$D146-SUM($F146:BX146),$D146/$E146))</f>
        <v>0</v>
      </c>
      <c r="BZ146" s="532">
        <f>IF($E146="n/a","n/a",IF(BZ$3-6&gt;$E146,$D146-SUM($F146:BY146),$D146/$E146))</f>
        <v>0</v>
      </c>
    </row>
    <row r="147" spans="1:78" s="356" customFormat="1">
      <c r="A147" s="724" t="str">
        <f t="shared" si="47"/>
        <v>Transformers</v>
      </c>
      <c r="B147" s="725"/>
      <c r="C147" s="532">
        <v>15202.390413786939</v>
      </c>
      <c r="D147" s="495">
        <f t="shared" si="48"/>
        <v>17925.59406296867</v>
      </c>
      <c r="E147" s="411">
        <v>41.86</v>
      </c>
      <c r="L147" s="532">
        <f>IF($E147="n/a","n/a",IF(L$3-6&gt;$E147,$D147-SUM($F147:K147),$D147/$E147))</f>
        <v>428.22728291850621</v>
      </c>
      <c r="M147" s="532">
        <f>IF($E147="n/a","n/a",IF(M$3-6&gt;$E147,$D147-SUM($F147:L147),$D147/$E147))</f>
        <v>428.22728291850621</v>
      </c>
      <c r="N147" s="532">
        <f>IF($E147="n/a","n/a",IF(N$3-6&gt;$E147,$D147-SUM($F147:M147),$D147/$E147))</f>
        <v>428.22728291850621</v>
      </c>
      <c r="O147" s="532">
        <f>IF($E147="n/a","n/a",IF(O$3-6&gt;$E147,$D147-SUM($F147:N147),$D147/$E147))</f>
        <v>428.22728291850621</v>
      </c>
      <c r="P147" s="532">
        <f>IF($E147="n/a","n/a",IF(P$3-6&gt;$E147,$D147-SUM($F147:O147),$D147/$E147))</f>
        <v>428.22728291850621</v>
      </c>
      <c r="Q147" s="532">
        <f>IF($E147="n/a","n/a",IF(Q$3-6&gt;$E147,$D147-SUM($F147:P147),$D147/$E147))</f>
        <v>428.22728291850621</v>
      </c>
      <c r="R147" s="532">
        <f>IF($E147="n/a","n/a",IF(R$3-6&gt;$E147,$D147-SUM($F147:Q147),$D147/$E147))</f>
        <v>428.22728291850621</v>
      </c>
      <c r="S147" s="532">
        <f>IF($E147="n/a","n/a",IF(S$3-6&gt;$E147,$D147-SUM($F147:R147),$D147/$E147))</f>
        <v>428.22728291850621</v>
      </c>
      <c r="T147" s="532">
        <f>IF($E147="n/a","n/a",IF(T$3-6&gt;$E147,$D147-SUM($F147:S147),$D147/$E147))</f>
        <v>428.22728291850621</v>
      </c>
      <c r="U147" s="532">
        <f>IF($E147="n/a","n/a",IF(U$3-6&gt;$E147,$D147-SUM($F147:T147),$D147/$E147))</f>
        <v>428.22728291850621</v>
      </c>
      <c r="V147" s="532">
        <f>IF($E147="n/a","n/a",IF(V$3-6&gt;$E147,$D147-SUM($F147:U147),$D147/$E147))</f>
        <v>428.22728291850621</v>
      </c>
      <c r="W147" s="532">
        <f>IF($E147="n/a","n/a",IF(W$3-6&gt;$E147,$D147-SUM($F147:V147),$D147/$E147))</f>
        <v>428.22728291850621</v>
      </c>
      <c r="X147" s="532">
        <f>IF($E147="n/a","n/a",IF(X$3-6&gt;$E147,$D147-SUM($F147:W147),$D147/$E147))</f>
        <v>428.22728291850621</v>
      </c>
      <c r="Y147" s="532">
        <f>IF($E147="n/a","n/a",IF(Y$3-6&gt;$E147,$D147-SUM($F147:X147),$D147/$E147))</f>
        <v>428.22728291850621</v>
      </c>
      <c r="Z147" s="532">
        <f>IF($E147="n/a","n/a",IF(Z$3-6&gt;$E147,$D147-SUM($F147:Y147),$D147/$E147))</f>
        <v>428.22728291850621</v>
      </c>
      <c r="AA147" s="532">
        <f>IF($E147="n/a","n/a",IF(AA$3-6&gt;$E147,$D147-SUM($F147:Z147),$D147/$E147))</f>
        <v>428.22728291850621</v>
      </c>
      <c r="AB147" s="532">
        <f>IF($E147="n/a","n/a",IF(AB$3-6&gt;$E147,$D147-SUM($F147:AA147),$D147/$E147))</f>
        <v>428.22728291850621</v>
      </c>
      <c r="AC147" s="532">
        <f>IF($E147="n/a","n/a",IF(AC$3-6&gt;$E147,$D147-SUM($F147:AB147),$D147/$E147))</f>
        <v>428.22728291850621</v>
      </c>
      <c r="AD147" s="532">
        <f>IF($E147="n/a","n/a",IF(AD$3-6&gt;$E147,$D147-SUM($F147:AC147),$D147/$E147))</f>
        <v>428.22728291850621</v>
      </c>
      <c r="AE147" s="532">
        <f>IF($E147="n/a","n/a",IF(AE$3-6&gt;$E147,$D147-SUM($F147:AD147),$D147/$E147))</f>
        <v>428.22728291850621</v>
      </c>
      <c r="AF147" s="532">
        <f>IF($E147="n/a","n/a",IF(AF$3-6&gt;$E147,$D147-SUM($F147:AE147),$D147/$E147))</f>
        <v>428.22728291850621</v>
      </c>
      <c r="AG147" s="532">
        <f>IF($E147="n/a","n/a",IF(AG$3-6&gt;$E147,$D147-SUM($F147:AF147),$D147/$E147))</f>
        <v>428.22728291850621</v>
      </c>
      <c r="AH147" s="532">
        <f>IF($E147="n/a","n/a",IF(AH$3-6&gt;$E147,$D147-SUM($F147:AG147),$D147/$E147))</f>
        <v>428.22728291850621</v>
      </c>
      <c r="AI147" s="532">
        <f>IF($E147="n/a","n/a",IF(AI$3-6&gt;$E147,$D147-SUM($F147:AH147),$D147/$E147))</f>
        <v>428.22728291850621</v>
      </c>
      <c r="AJ147" s="532">
        <f>IF($E147="n/a","n/a",IF(AJ$3-6&gt;$E147,$D147-SUM($F147:AI147),$D147/$E147))</f>
        <v>428.22728291850621</v>
      </c>
      <c r="AK147" s="532">
        <f>IF($E147="n/a","n/a",IF(AK$3-6&gt;$E147,$D147-SUM($F147:AJ147),$D147/$E147))</f>
        <v>428.22728291850621</v>
      </c>
      <c r="AL147" s="532">
        <f>IF($E147="n/a","n/a",IF(AL$3-6&gt;$E147,$D147-SUM($F147:AK147),$D147/$E147))</f>
        <v>428.22728291850621</v>
      </c>
      <c r="AM147" s="532">
        <f>IF($E147="n/a","n/a",IF(AM$3-6&gt;$E147,$D147-SUM($F147:AL147),$D147/$E147))</f>
        <v>428.22728291850621</v>
      </c>
      <c r="AN147" s="532">
        <f>IF($E147="n/a","n/a",IF(AN$3-6&gt;$E147,$D147-SUM($F147:AM147),$D147/$E147))</f>
        <v>428.22728291850621</v>
      </c>
      <c r="AO147" s="532">
        <f>IF($E147="n/a","n/a",IF(AO$3-6&gt;$E147,$D147-SUM($F147:AN147),$D147/$E147))</f>
        <v>428.22728291850621</v>
      </c>
      <c r="AP147" s="532">
        <f>IF($E147="n/a","n/a",IF(AP$3-6&gt;$E147,$D147-SUM($F147:AO147),$D147/$E147))</f>
        <v>428.22728291850621</v>
      </c>
      <c r="AQ147" s="532">
        <f>IF($E147="n/a","n/a",IF(AQ$3-6&gt;$E147,$D147-SUM($F147:AP147),$D147/$E147))</f>
        <v>428.22728291850621</v>
      </c>
      <c r="AR147" s="532">
        <f>IF($E147="n/a","n/a",IF(AR$3-6&gt;$E147,$D147-SUM($F147:AQ147),$D147/$E147))</f>
        <v>428.22728291850621</v>
      </c>
      <c r="AS147" s="532">
        <f>IF($E147="n/a","n/a",IF(AS$3-6&gt;$E147,$D147-SUM($F147:AR147),$D147/$E147))</f>
        <v>428.22728291850621</v>
      </c>
      <c r="AT147" s="532">
        <f>IF($E147="n/a","n/a",IF(AT$3-6&gt;$E147,$D147-SUM($F147:AS147),$D147/$E147))</f>
        <v>428.22728291850621</v>
      </c>
      <c r="AU147" s="532">
        <f>IF($E147="n/a","n/a",IF(AU$3-6&gt;$E147,$D147-SUM($F147:AT147),$D147/$E147))</f>
        <v>428.22728291850621</v>
      </c>
      <c r="AV147" s="532">
        <f>IF($E147="n/a","n/a",IF(AV$3-6&gt;$E147,$D147-SUM($F147:AU147),$D147/$E147))</f>
        <v>428.22728291850621</v>
      </c>
      <c r="AW147" s="532">
        <f>IF($E147="n/a","n/a",IF(AW$3-6&gt;$E147,$D147-SUM($F147:AV147),$D147/$E147))</f>
        <v>428.22728291850621</v>
      </c>
      <c r="AX147" s="532">
        <f>IF($E147="n/a","n/a",IF(AX$3-6&gt;$E147,$D147-SUM($F147:AW147),$D147/$E147))</f>
        <v>428.22728291850621</v>
      </c>
      <c r="AY147" s="532">
        <f>IF($E147="n/a","n/a",IF(AY$3-6&gt;$E147,$D147-SUM($F147:AX147),$D147/$E147))</f>
        <v>428.22728291850621</v>
      </c>
      <c r="AZ147" s="532">
        <f>IF($E147="n/a","n/a",IF(AZ$3-6&gt;$E147,$D147-SUM($F147:AY147),$D147/$E147))</f>
        <v>428.22728291850621</v>
      </c>
      <c r="BA147" s="532">
        <f>IF($E147="n/a","n/a",IF(BA$3-6&gt;$E147,$D147-SUM($F147:AZ147),$D147/$E147))</f>
        <v>368.27546330992845</v>
      </c>
      <c r="BB147" s="532">
        <f>IF($E147="n/a","n/a",IF(BB$3-6&gt;$E147,$D147-SUM($F147:BA147),$D147/$E147))</f>
        <v>0</v>
      </c>
      <c r="BC147" s="532">
        <f>IF($E147="n/a","n/a",IF(BC$3-6&gt;$E147,$D147-SUM($F147:BB147),$D147/$E147))</f>
        <v>0</v>
      </c>
      <c r="BD147" s="532">
        <f>IF($E147="n/a","n/a",IF(BD$3-6&gt;$E147,$D147-SUM($F147:BC147),$D147/$E147))</f>
        <v>0</v>
      </c>
      <c r="BE147" s="532">
        <f>IF($E147="n/a","n/a",IF(BE$3-6&gt;$E147,$D147-SUM($F147:BD147),$D147/$E147))</f>
        <v>0</v>
      </c>
      <c r="BF147" s="532">
        <f>IF($E147="n/a","n/a",IF(BF$3-6&gt;$E147,$D147-SUM($F147:BE147),$D147/$E147))</f>
        <v>0</v>
      </c>
      <c r="BG147" s="532">
        <f>IF($E147="n/a","n/a",IF(BG$3-6&gt;$E147,$D147-SUM($F147:BF147),$D147/$E147))</f>
        <v>0</v>
      </c>
      <c r="BH147" s="532">
        <f>IF($E147="n/a","n/a",IF(BH$3-6&gt;$E147,$D147-SUM($F147:BG147),$D147/$E147))</f>
        <v>0</v>
      </c>
      <c r="BI147" s="532">
        <f>IF($E147="n/a","n/a",IF(BI$3-6&gt;$E147,$D147-SUM($F147:BH147),$D147/$E147))</f>
        <v>0</v>
      </c>
      <c r="BJ147" s="532">
        <f>IF($E147="n/a","n/a",IF(BJ$3-6&gt;$E147,$D147-SUM($F147:BI147),$D147/$E147))</f>
        <v>0</v>
      </c>
      <c r="BK147" s="532">
        <f>IF($E147="n/a","n/a",IF(BK$3-6&gt;$E147,$D147-SUM($F147:BJ147),$D147/$E147))</f>
        <v>0</v>
      </c>
      <c r="BL147" s="532">
        <f>IF($E147="n/a","n/a",IF(BL$3-6&gt;$E147,$D147-SUM($F147:BK147),$D147/$E147))</f>
        <v>0</v>
      </c>
      <c r="BM147" s="532">
        <f>IF($E147="n/a","n/a",IF(BM$3-6&gt;$E147,$D147-SUM($F147:BL147),$D147/$E147))</f>
        <v>0</v>
      </c>
      <c r="BN147" s="532">
        <f>IF($E147="n/a","n/a",IF(BN$3-6&gt;$E147,$D147-SUM($F147:BM147),$D147/$E147))</f>
        <v>0</v>
      </c>
      <c r="BO147" s="532">
        <f>IF($E147="n/a","n/a",IF(BO$3-6&gt;$E147,$D147-SUM($F147:BN147),$D147/$E147))</f>
        <v>0</v>
      </c>
      <c r="BP147" s="532">
        <f>IF($E147="n/a","n/a",IF(BP$3-6&gt;$E147,$D147-SUM($F147:BO147),$D147/$E147))</f>
        <v>0</v>
      </c>
      <c r="BQ147" s="532">
        <f>IF($E147="n/a","n/a",IF(BQ$3-6&gt;$E147,$D147-SUM($F147:BP147),$D147/$E147))</f>
        <v>0</v>
      </c>
      <c r="BR147" s="532">
        <f>IF($E147="n/a","n/a",IF(BR$3-6&gt;$E147,$D147-SUM($F147:BQ147),$D147/$E147))</f>
        <v>0</v>
      </c>
      <c r="BS147" s="532">
        <f>IF($E147="n/a","n/a",IF(BS$3-6&gt;$E147,$D147-SUM($F147:BR147),$D147/$E147))</f>
        <v>0</v>
      </c>
      <c r="BT147" s="532">
        <f>IF($E147="n/a","n/a",IF(BT$3-6&gt;$E147,$D147-SUM($F147:BS147),$D147/$E147))</f>
        <v>0</v>
      </c>
      <c r="BU147" s="532">
        <f>IF($E147="n/a","n/a",IF(BU$3-6&gt;$E147,$D147-SUM($F147:BT147),$D147/$E147))</f>
        <v>0</v>
      </c>
      <c r="BV147" s="532">
        <f>IF($E147="n/a","n/a",IF(BV$3-6&gt;$E147,$D147-SUM($F147:BU147),$D147/$E147))</f>
        <v>0</v>
      </c>
      <c r="BW147" s="532">
        <f>IF($E147="n/a","n/a",IF(BW$3-6&gt;$E147,$D147-SUM($F147:BV147),$D147/$E147))</f>
        <v>0</v>
      </c>
      <c r="BX147" s="532">
        <f>IF($E147="n/a","n/a",IF(BX$3-6&gt;$E147,$D147-SUM($F147:BW147),$D147/$E147))</f>
        <v>0</v>
      </c>
      <c r="BY147" s="532">
        <f>IF($E147="n/a","n/a",IF(BY$3-6&gt;$E147,$D147-SUM($F147:BX147),$D147/$E147))</f>
        <v>0</v>
      </c>
      <c r="BZ147" s="532">
        <f>IF($E147="n/a","n/a",IF(BZ$3-6&gt;$E147,$D147-SUM($F147:BY147),$D147/$E147))</f>
        <v>0</v>
      </c>
    </row>
    <row r="148" spans="1:78" s="356" customFormat="1">
      <c r="A148" s="724" t="str">
        <f t="shared" si="47"/>
        <v>Reactive</v>
      </c>
      <c r="B148" s="725"/>
      <c r="C148" s="532">
        <v>12624.618775203748</v>
      </c>
      <c r="D148" s="495">
        <f t="shared" si="48"/>
        <v>14886.066283286726</v>
      </c>
      <c r="E148" s="411">
        <v>37.24</v>
      </c>
      <c r="L148" s="532">
        <f>IF($E148="n/a","n/a",IF(L$3-6&gt;$E148,$D148-SUM($F148:K148),$D148/$E148))</f>
        <v>399.73325143090022</v>
      </c>
      <c r="M148" s="532">
        <f>IF($E148="n/a","n/a",IF(M$3-6&gt;$E148,$D148-SUM($F148:L148),$D148/$E148))</f>
        <v>399.73325143090022</v>
      </c>
      <c r="N148" s="532">
        <f>IF($E148="n/a","n/a",IF(N$3-6&gt;$E148,$D148-SUM($F148:M148),$D148/$E148))</f>
        <v>399.73325143090022</v>
      </c>
      <c r="O148" s="532">
        <f>IF($E148="n/a","n/a",IF(O$3-6&gt;$E148,$D148-SUM($F148:N148),$D148/$E148))</f>
        <v>399.73325143090022</v>
      </c>
      <c r="P148" s="532">
        <f>IF($E148="n/a","n/a",IF(P$3-6&gt;$E148,$D148-SUM($F148:O148),$D148/$E148))</f>
        <v>399.73325143090022</v>
      </c>
      <c r="Q148" s="532">
        <f>IF($E148="n/a","n/a",IF(Q$3-6&gt;$E148,$D148-SUM($F148:P148),$D148/$E148))</f>
        <v>399.73325143090022</v>
      </c>
      <c r="R148" s="532">
        <f>IF($E148="n/a","n/a",IF(R$3-6&gt;$E148,$D148-SUM($F148:Q148),$D148/$E148))</f>
        <v>399.73325143090022</v>
      </c>
      <c r="S148" s="532">
        <f>IF($E148="n/a","n/a",IF(S$3-6&gt;$E148,$D148-SUM($F148:R148),$D148/$E148))</f>
        <v>399.73325143090022</v>
      </c>
      <c r="T148" s="532">
        <f>IF($E148="n/a","n/a",IF(T$3-6&gt;$E148,$D148-SUM($F148:S148),$D148/$E148))</f>
        <v>399.73325143090022</v>
      </c>
      <c r="U148" s="532">
        <f>IF($E148="n/a","n/a",IF(U$3-6&gt;$E148,$D148-SUM($F148:T148),$D148/$E148))</f>
        <v>399.73325143090022</v>
      </c>
      <c r="V148" s="532">
        <f>IF($E148="n/a","n/a",IF(V$3-6&gt;$E148,$D148-SUM($F148:U148),$D148/$E148))</f>
        <v>399.73325143090022</v>
      </c>
      <c r="W148" s="532">
        <f>IF($E148="n/a","n/a",IF(W$3-6&gt;$E148,$D148-SUM($F148:V148),$D148/$E148))</f>
        <v>399.73325143090022</v>
      </c>
      <c r="X148" s="532">
        <f>IF($E148="n/a","n/a",IF(X$3-6&gt;$E148,$D148-SUM($F148:W148),$D148/$E148))</f>
        <v>399.73325143090022</v>
      </c>
      <c r="Y148" s="532">
        <f>IF($E148="n/a","n/a",IF(Y$3-6&gt;$E148,$D148-SUM($F148:X148),$D148/$E148))</f>
        <v>399.73325143090022</v>
      </c>
      <c r="Z148" s="532">
        <f>IF($E148="n/a","n/a",IF(Z$3-6&gt;$E148,$D148-SUM($F148:Y148),$D148/$E148))</f>
        <v>399.73325143090022</v>
      </c>
      <c r="AA148" s="532">
        <f>IF($E148="n/a","n/a",IF(AA$3-6&gt;$E148,$D148-SUM($F148:Z148),$D148/$E148))</f>
        <v>399.73325143090022</v>
      </c>
      <c r="AB148" s="532">
        <f>IF($E148="n/a","n/a",IF(AB$3-6&gt;$E148,$D148-SUM($F148:AA148),$D148/$E148))</f>
        <v>399.73325143090022</v>
      </c>
      <c r="AC148" s="532">
        <f>IF($E148="n/a","n/a",IF(AC$3-6&gt;$E148,$D148-SUM($F148:AB148),$D148/$E148))</f>
        <v>399.73325143090022</v>
      </c>
      <c r="AD148" s="532">
        <f>IF($E148="n/a","n/a",IF(AD$3-6&gt;$E148,$D148-SUM($F148:AC148),$D148/$E148))</f>
        <v>399.73325143090022</v>
      </c>
      <c r="AE148" s="532">
        <f>IF($E148="n/a","n/a",IF(AE$3-6&gt;$E148,$D148-SUM($F148:AD148),$D148/$E148))</f>
        <v>399.73325143090022</v>
      </c>
      <c r="AF148" s="532">
        <f>IF($E148="n/a","n/a",IF(AF$3-6&gt;$E148,$D148-SUM($F148:AE148),$D148/$E148))</f>
        <v>399.73325143090022</v>
      </c>
      <c r="AG148" s="532">
        <f>IF($E148="n/a","n/a",IF(AG$3-6&gt;$E148,$D148-SUM($F148:AF148),$D148/$E148))</f>
        <v>399.73325143090022</v>
      </c>
      <c r="AH148" s="532">
        <f>IF($E148="n/a","n/a",IF(AH$3-6&gt;$E148,$D148-SUM($F148:AG148),$D148/$E148))</f>
        <v>399.73325143090022</v>
      </c>
      <c r="AI148" s="532">
        <f>IF($E148="n/a","n/a",IF(AI$3-6&gt;$E148,$D148-SUM($F148:AH148),$D148/$E148))</f>
        <v>399.73325143090022</v>
      </c>
      <c r="AJ148" s="532">
        <f>IF($E148="n/a","n/a",IF(AJ$3-6&gt;$E148,$D148-SUM($F148:AI148),$D148/$E148))</f>
        <v>399.73325143090022</v>
      </c>
      <c r="AK148" s="532">
        <f>IF($E148="n/a","n/a",IF(AK$3-6&gt;$E148,$D148-SUM($F148:AJ148),$D148/$E148))</f>
        <v>399.73325143090022</v>
      </c>
      <c r="AL148" s="532">
        <f>IF($E148="n/a","n/a",IF(AL$3-6&gt;$E148,$D148-SUM($F148:AK148),$D148/$E148))</f>
        <v>399.73325143090022</v>
      </c>
      <c r="AM148" s="532">
        <f>IF($E148="n/a","n/a",IF(AM$3-6&gt;$E148,$D148-SUM($F148:AL148),$D148/$E148))</f>
        <v>399.73325143090022</v>
      </c>
      <c r="AN148" s="532">
        <f>IF($E148="n/a","n/a",IF(AN$3-6&gt;$E148,$D148-SUM($F148:AM148),$D148/$E148))</f>
        <v>399.73325143090022</v>
      </c>
      <c r="AO148" s="532">
        <f>IF($E148="n/a","n/a",IF(AO$3-6&gt;$E148,$D148-SUM($F148:AN148),$D148/$E148))</f>
        <v>399.73325143090022</v>
      </c>
      <c r="AP148" s="532">
        <f>IF($E148="n/a","n/a",IF(AP$3-6&gt;$E148,$D148-SUM($F148:AO148),$D148/$E148))</f>
        <v>399.73325143090022</v>
      </c>
      <c r="AQ148" s="532">
        <f>IF($E148="n/a","n/a",IF(AQ$3-6&gt;$E148,$D148-SUM($F148:AP148),$D148/$E148))</f>
        <v>399.73325143090022</v>
      </c>
      <c r="AR148" s="532">
        <f>IF($E148="n/a","n/a",IF(AR$3-6&gt;$E148,$D148-SUM($F148:AQ148),$D148/$E148))</f>
        <v>399.73325143090022</v>
      </c>
      <c r="AS148" s="532">
        <f>IF($E148="n/a","n/a",IF(AS$3-6&gt;$E148,$D148-SUM($F148:AR148),$D148/$E148))</f>
        <v>399.73325143090022</v>
      </c>
      <c r="AT148" s="532">
        <f>IF($E148="n/a","n/a",IF(AT$3-6&gt;$E148,$D148-SUM($F148:AS148),$D148/$E148))</f>
        <v>399.73325143090022</v>
      </c>
      <c r="AU148" s="532">
        <f>IF($E148="n/a","n/a",IF(AU$3-6&gt;$E148,$D148-SUM($F148:AT148),$D148/$E148))</f>
        <v>399.73325143090022</v>
      </c>
      <c r="AV148" s="532">
        <f>IF($E148="n/a","n/a",IF(AV$3-6&gt;$E148,$D148-SUM($F148:AU148),$D148/$E148))</f>
        <v>399.73325143090022</v>
      </c>
      <c r="AW148" s="532">
        <f>IF($E148="n/a","n/a",IF(AW$3-6&gt;$E148,$D148-SUM($F148:AV148),$D148/$E148))</f>
        <v>95.935980343421761</v>
      </c>
      <c r="AX148" s="532">
        <f>IF($E148="n/a","n/a",IF(AX$3-6&gt;$E148,$D148-SUM($F148:AW148),$D148/$E148))</f>
        <v>0</v>
      </c>
      <c r="AY148" s="532">
        <f>IF($E148="n/a","n/a",IF(AY$3-6&gt;$E148,$D148-SUM($F148:AX148),$D148/$E148))</f>
        <v>0</v>
      </c>
      <c r="AZ148" s="532">
        <f>IF($E148="n/a","n/a",IF(AZ$3-6&gt;$E148,$D148-SUM($F148:AY148),$D148/$E148))</f>
        <v>0</v>
      </c>
      <c r="BA148" s="532">
        <f>IF($E148="n/a","n/a",IF(BA$3-6&gt;$E148,$D148-SUM($F148:AZ148),$D148/$E148))</f>
        <v>0</v>
      </c>
      <c r="BB148" s="532">
        <f>IF($E148="n/a","n/a",IF(BB$3-6&gt;$E148,$D148-SUM($F148:BA148),$D148/$E148))</f>
        <v>0</v>
      </c>
      <c r="BC148" s="532">
        <f>IF($E148="n/a","n/a",IF(BC$3-6&gt;$E148,$D148-SUM($F148:BB148),$D148/$E148))</f>
        <v>0</v>
      </c>
      <c r="BD148" s="532">
        <f>IF($E148="n/a","n/a",IF(BD$3-6&gt;$E148,$D148-SUM($F148:BC148),$D148/$E148))</f>
        <v>0</v>
      </c>
      <c r="BE148" s="532">
        <f>IF($E148="n/a","n/a",IF(BE$3-6&gt;$E148,$D148-SUM($F148:BD148),$D148/$E148))</f>
        <v>0</v>
      </c>
      <c r="BF148" s="532">
        <f>IF($E148="n/a","n/a",IF(BF$3-6&gt;$E148,$D148-SUM($F148:BE148),$D148/$E148))</f>
        <v>0</v>
      </c>
      <c r="BG148" s="532">
        <f>IF($E148="n/a","n/a",IF(BG$3-6&gt;$E148,$D148-SUM($F148:BF148),$D148/$E148))</f>
        <v>0</v>
      </c>
      <c r="BH148" s="532">
        <f>IF($E148="n/a","n/a",IF(BH$3-6&gt;$E148,$D148-SUM($F148:BG148),$D148/$E148))</f>
        <v>0</v>
      </c>
      <c r="BI148" s="532">
        <f>IF($E148="n/a","n/a",IF(BI$3-6&gt;$E148,$D148-SUM($F148:BH148),$D148/$E148))</f>
        <v>0</v>
      </c>
      <c r="BJ148" s="532">
        <f>IF($E148="n/a","n/a",IF(BJ$3-6&gt;$E148,$D148-SUM($F148:BI148),$D148/$E148))</f>
        <v>0</v>
      </c>
      <c r="BK148" s="532">
        <f>IF($E148="n/a","n/a",IF(BK$3-6&gt;$E148,$D148-SUM($F148:BJ148),$D148/$E148))</f>
        <v>0</v>
      </c>
      <c r="BL148" s="532">
        <f>IF($E148="n/a","n/a",IF(BL$3-6&gt;$E148,$D148-SUM($F148:BK148),$D148/$E148))</f>
        <v>0</v>
      </c>
      <c r="BM148" s="532">
        <f>IF($E148="n/a","n/a",IF(BM$3-6&gt;$E148,$D148-SUM($F148:BL148),$D148/$E148))</f>
        <v>0</v>
      </c>
      <c r="BN148" s="532">
        <f>IF($E148="n/a","n/a",IF(BN$3-6&gt;$E148,$D148-SUM($F148:BM148),$D148/$E148))</f>
        <v>0</v>
      </c>
      <c r="BO148" s="532">
        <f>IF($E148="n/a","n/a",IF(BO$3-6&gt;$E148,$D148-SUM($F148:BN148),$D148/$E148))</f>
        <v>0</v>
      </c>
      <c r="BP148" s="532">
        <f>IF($E148="n/a","n/a",IF(BP$3-6&gt;$E148,$D148-SUM($F148:BO148),$D148/$E148))</f>
        <v>0</v>
      </c>
      <c r="BQ148" s="532">
        <f>IF($E148="n/a","n/a",IF(BQ$3-6&gt;$E148,$D148-SUM($F148:BP148),$D148/$E148))</f>
        <v>0</v>
      </c>
      <c r="BR148" s="532">
        <f>IF($E148="n/a","n/a",IF(BR$3-6&gt;$E148,$D148-SUM($F148:BQ148),$D148/$E148))</f>
        <v>0</v>
      </c>
      <c r="BS148" s="532">
        <f>IF($E148="n/a","n/a",IF(BS$3-6&gt;$E148,$D148-SUM($F148:BR148),$D148/$E148))</f>
        <v>0</v>
      </c>
      <c r="BT148" s="532">
        <f>IF($E148="n/a","n/a",IF(BT$3-6&gt;$E148,$D148-SUM($F148:BS148),$D148/$E148))</f>
        <v>0</v>
      </c>
      <c r="BU148" s="532">
        <f>IF($E148="n/a","n/a",IF(BU$3-6&gt;$E148,$D148-SUM($F148:BT148),$D148/$E148))</f>
        <v>0</v>
      </c>
      <c r="BV148" s="532">
        <f>IF($E148="n/a","n/a",IF(BV$3-6&gt;$E148,$D148-SUM($F148:BU148),$D148/$E148))</f>
        <v>0</v>
      </c>
      <c r="BW148" s="532">
        <f>IF($E148="n/a","n/a",IF(BW$3-6&gt;$E148,$D148-SUM($F148:BV148),$D148/$E148))</f>
        <v>0</v>
      </c>
      <c r="BX148" s="532">
        <f>IF($E148="n/a","n/a",IF(BX$3-6&gt;$E148,$D148-SUM($F148:BW148),$D148/$E148))</f>
        <v>0</v>
      </c>
      <c r="BY148" s="532">
        <f>IF($E148="n/a","n/a",IF(BY$3-6&gt;$E148,$D148-SUM($F148:BX148),$D148/$E148))</f>
        <v>0</v>
      </c>
      <c r="BZ148" s="532">
        <f>IF($E148="n/a","n/a",IF(BZ$3-6&gt;$E148,$D148-SUM($F148:BY148),$D148/$E148))</f>
        <v>0</v>
      </c>
    </row>
    <row r="149" spans="1:78" s="356" customFormat="1">
      <c r="A149" s="724" t="str">
        <f t="shared" si="47"/>
        <v>Towers and Conductor</v>
      </c>
      <c r="B149" s="725"/>
      <c r="C149" s="532">
        <v>5911.0622347904191</v>
      </c>
      <c r="D149" s="495">
        <f t="shared" si="48"/>
        <v>6969.9106007502423</v>
      </c>
      <c r="E149" s="411">
        <v>54.7</v>
      </c>
      <c r="L149" s="532">
        <f>IF($E149="n/a","n/a",IF(L$3-6&gt;$E149,$D149-SUM($F149:K149),$D149/$E149))</f>
        <v>127.42066911792033</v>
      </c>
      <c r="M149" s="532">
        <f>IF($E149="n/a","n/a",IF(M$3-6&gt;$E149,$D149-SUM($F149:L149),$D149/$E149))</f>
        <v>127.42066911792033</v>
      </c>
      <c r="N149" s="532">
        <f>IF($E149="n/a","n/a",IF(N$3-6&gt;$E149,$D149-SUM($F149:M149),$D149/$E149))</f>
        <v>127.42066911792033</v>
      </c>
      <c r="O149" s="532">
        <f>IF($E149="n/a","n/a",IF(O$3-6&gt;$E149,$D149-SUM($F149:N149),$D149/$E149))</f>
        <v>127.42066911792033</v>
      </c>
      <c r="P149" s="532">
        <f>IF($E149="n/a","n/a",IF(P$3-6&gt;$E149,$D149-SUM($F149:O149),$D149/$E149))</f>
        <v>127.42066911792033</v>
      </c>
      <c r="Q149" s="532">
        <f>IF($E149="n/a","n/a",IF(Q$3-6&gt;$E149,$D149-SUM($F149:P149),$D149/$E149))</f>
        <v>127.42066911792033</v>
      </c>
      <c r="R149" s="532">
        <f>IF($E149="n/a","n/a",IF(R$3-6&gt;$E149,$D149-SUM($F149:Q149),$D149/$E149))</f>
        <v>127.42066911792033</v>
      </c>
      <c r="S149" s="532">
        <f>IF($E149="n/a","n/a",IF(S$3-6&gt;$E149,$D149-SUM($F149:R149),$D149/$E149))</f>
        <v>127.42066911792033</v>
      </c>
      <c r="T149" s="532">
        <f>IF($E149="n/a","n/a",IF(T$3-6&gt;$E149,$D149-SUM($F149:S149),$D149/$E149))</f>
        <v>127.42066911792033</v>
      </c>
      <c r="U149" s="532">
        <f>IF($E149="n/a","n/a",IF(U$3-6&gt;$E149,$D149-SUM($F149:T149),$D149/$E149))</f>
        <v>127.42066911792033</v>
      </c>
      <c r="V149" s="532">
        <f>IF($E149="n/a","n/a",IF(V$3-6&gt;$E149,$D149-SUM($F149:U149),$D149/$E149))</f>
        <v>127.42066911792033</v>
      </c>
      <c r="W149" s="532">
        <f>IF($E149="n/a","n/a",IF(W$3-6&gt;$E149,$D149-SUM($F149:V149),$D149/$E149))</f>
        <v>127.42066911792033</v>
      </c>
      <c r="X149" s="532">
        <f>IF($E149="n/a","n/a",IF(X$3-6&gt;$E149,$D149-SUM($F149:W149),$D149/$E149))</f>
        <v>127.42066911792033</v>
      </c>
      <c r="Y149" s="532">
        <f>IF($E149="n/a","n/a",IF(Y$3-6&gt;$E149,$D149-SUM($F149:X149),$D149/$E149))</f>
        <v>127.42066911792033</v>
      </c>
      <c r="Z149" s="532">
        <f>IF($E149="n/a","n/a",IF(Z$3-6&gt;$E149,$D149-SUM($F149:Y149),$D149/$E149))</f>
        <v>127.42066911792033</v>
      </c>
      <c r="AA149" s="532">
        <f>IF($E149="n/a","n/a",IF(AA$3-6&gt;$E149,$D149-SUM($F149:Z149),$D149/$E149))</f>
        <v>127.42066911792033</v>
      </c>
      <c r="AB149" s="532">
        <f>IF($E149="n/a","n/a",IF(AB$3-6&gt;$E149,$D149-SUM($F149:AA149),$D149/$E149))</f>
        <v>127.42066911792033</v>
      </c>
      <c r="AC149" s="532">
        <f>IF($E149="n/a","n/a",IF(AC$3-6&gt;$E149,$D149-SUM($F149:AB149),$D149/$E149))</f>
        <v>127.42066911792033</v>
      </c>
      <c r="AD149" s="532">
        <f>IF($E149="n/a","n/a",IF(AD$3-6&gt;$E149,$D149-SUM($F149:AC149),$D149/$E149))</f>
        <v>127.42066911792033</v>
      </c>
      <c r="AE149" s="532">
        <f>IF($E149="n/a","n/a",IF(AE$3-6&gt;$E149,$D149-SUM($F149:AD149),$D149/$E149))</f>
        <v>127.42066911792033</v>
      </c>
      <c r="AF149" s="532">
        <f>IF($E149="n/a","n/a",IF(AF$3-6&gt;$E149,$D149-SUM($F149:AE149),$D149/$E149))</f>
        <v>127.42066911792033</v>
      </c>
      <c r="AG149" s="532">
        <f>IF($E149="n/a","n/a",IF(AG$3-6&gt;$E149,$D149-SUM($F149:AF149),$D149/$E149))</f>
        <v>127.42066911792033</v>
      </c>
      <c r="AH149" s="532">
        <f>IF($E149="n/a","n/a",IF(AH$3-6&gt;$E149,$D149-SUM($F149:AG149),$D149/$E149))</f>
        <v>127.42066911792033</v>
      </c>
      <c r="AI149" s="532">
        <f>IF($E149="n/a","n/a",IF(AI$3-6&gt;$E149,$D149-SUM($F149:AH149),$D149/$E149))</f>
        <v>127.42066911792033</v>
      </c>
      <c r="AJ149" s="532">
        <f>IF($E149="n/a","n/a",IF(AJ$3-6&gt;$E149,$D149-SUM($F149:AI149),$D149/$E149))</f>
        <v>127.42066911792033</v>
      </c>
      <c r="AK149" s="532">
        <f>IF($E149="n/a","n/a",IF(AK$3-6&gt;$E149,$D149-SUM($F149:AJ149),$D149/$E149))</f>
        <v>127.42066911792033</v>
      </c>
      <c r="AL149" s="532">
        <f>IF($E149="n/a","n/a",IF(AL$3-6&gt;$E149,$D149-SUM($F149:AK149),$D149/$E149))</f>
        <v>127.42066911792033</v>
      </c>
      <c r="AM149" s="532">
        <f>IF($E149="n/a","n/a",IF(AM$3-6&gt;$E149,$D149-SUM($F149:AL149),$D149/$E149))</f>
        <v>127.42066911792033</v>
      </c>
      <c r="AN149" s="532">
        <f>IF($E149="n/a","n/a",IF(AN$3-6&gt;$E149,$D149-SUM($F149:AM149),$D149/$E149))</f>
        <v>127.42066911792033</v>
      </c>
      <c r="AO149" s="532">
        <f>IF($E149="n/a","n/a",IF(AO$3-6&gt;$E149,$D149-SUM($F149:AN149),$D149/$E149))</f>
        <v>127.42066911792033</v>
      </c>
      <c r="AP149" s="532">
        <f>IF($E149="n/a","n/a",IF(AP$3-6&gt;$E149,$D149-SUM($F149:AO149),$D149/$E149))</f>
        <v>127.42066911792033</v>
      </c>
      <c r="AQ149" s="532">
        <f>IF($E149="n/a","n/a",IF(AQ$3-6&gt;$E149,$D149-SUM($F149:AP149),$D149/$E149))</f>
        <v>127.42066911792033</v>
      </c>
      <c r="AR149" s="532">
        <f>IF($E149="n/a","n/a",IF(AR$3-6&gt;$E149,$D149-SUM($F149:AQ149),$D149/$E149))</f>
        <v>127.42066911792033</v>
      </c>
      <c r="AS149" s="532">
        <f>IF($E149="n/a","n/a",IF(AS$3-6&gt;$E149,$D149-SUM($F149:AR149),$D149/$E149))</f>
        <v>127.42066911792033</v>
      </c>
      <c r="AT149" s="532">
        <f>IF($E149="n/a","n/a",IF(AT$3-6&gt;$E149,$D149-SUM($F149:AS149),$D149/$E149))</f>
        <v>127.42066911792033</v>
      </c>
      <c r="AU149" s="532">
        <f>IF($E149="n/a","n/a",IF(AU$3-6&gt;$E149,$D149-SUM($F149:AT149),$D149/$E149))</f>
        <v>127.42066911792033</v>
      </c>
      <c r="AV149" s="532">
        <f>IF($E149="n/a","n/a",IF(AV$3-6&gt;$E149,$D149-SUM($F149:AU149),$D149/$E149))</f>
        <v>127.42066911792033</v>
      </c>
      <c r="AW149" s="532">
        <f>IF($E149="n/a","n/a",IF(AW$3-6&gt;$E149,$D149-SUM($F149:AV149),$D149/$E149))</f>
        <v>127.42066911792033</v>
      </c>
      <c r="AX149" s="532">
        <f>IF($E149="n/a","n/a",IF(AX$3-6&gt;$E149,$D149-SUM($F149:AW149),$D149/$E149))</f>
        <v>127.42066911792033</v>
      </c>
      <c r="AY149" s="532">
        <f>IF($E149="n/a","n/a",IF(AY$3-6&gt;$E149,$D149-SUM($F149:AX149),$D149/$E149))</f>
        <v>127.42066911792033</v>
      </c>
      <c r="AZ149" s="532">
        <f>IF($E149="n/a","n/a",IF(AZ$3-6&gt;$E149,$D149-SUM($F149:AY149),$D149/$E149))</f>
        <v>127.42066911792033</v>
      </c>
      <c r="BA149" s="532">
        <f>IF($E149="n/a","n/a",IF(BA$3-6&gt;$E149,$D149-SUM($F149:AZ149),$D149/$E149))</f>
        <v>127.42066911792033</v>
      </c>
      <c r="BB149" s="532">
        <f>IF($E149="n/a","n/a",IF(BB$3-6&gt;$E149,$D149-SUM($F149:BA149),$D149/$E149))</f>
        <v>127.42066911792033</v>
      </c>
      <c r="BC149" s="532">
        <f>IF($E149="n/a","n/a",IF(BC$3-6&gt;$E149,$D149-SUM($F149:BB149),$D149/$E149))</f>
        <v>127.42066911792033</v>
      </c>
      <c r="BD149" s="532">
        <f>IF($E149="n/a","n/a",IF(BD$3-6&gt;$E149,$D149-SUM($F149:BC149),$D149/$E149))</f>
        <v>127.42066911792033</v>
      </c>
      <c r="BE149" s="532">
        <f>IF($E149="n/a","n/a",IF(BE$3-6&gt;$E149,$D149-SUM($F149:BD149),$D149/$E149))</f>
        <v>127.42066911792033</v>
      </c>
      <c r="BF149" s="532">
        <f>IF($E149="n/a","n/a",IF(BF$3-6&gt;$E149,$D149-SUM($F149:BE149),$D149/$E149))</f>
        <v>127.42066911792033</v>
      </c>
      <c r="BG149" s="532">
        <f>IF($E149="n/a","n/a",IF(BG$3-6&gt;$E149,$D149-SUM($F149:BF149),$D149/$E149))</f>
        <v>127.42066911792033</v>
      </c>
      <c r="BH149" s="532">
        <f>IF($E149="n/a","n/a",IF(BH$3-6&gt;$E149,$D149-SUM($F149:BG149),$D149/$E149))</f>
        <v>127.42066911792033</v>
      </c>
      <c r="BI149" s="532">
        <f>IF($E149="n/a","n/a",IF(BI$3-6&gt;$E149,$D149-SUM($F149:BH149),$D149/$E149))</f>
        <v>127.42066911792033</v>
      </c>
      <c r="BJ149" s="532">
        <f>IF($E149="n/a","n/a",IF(BJ$3-6&gt;$E149,$D149-SUM($F149:BI149),$D149/$E149))</f>
        <v>127.42066911792033</v>
      </c>
      <c r="BK149" s="532">
        <f>IF($E149="n/a","n/a",IF(BK$3-6&gt;$E149,$D149-SUM($F149:BJ149),$D149/$E149))</f>
        <v>127.42066911792033</v>
      </c>
      <c r="BL149" s="532">
        <f>IF($E149="n/a","n/a",IF(BL$3-6&gt;$E149,$D149-SUM($F149:BK149),$D149/$E149))</f>
        <v>127.42066911792033</v>
      </c>
      <c r="BM149" s="532">
        <f>IF($E149="n/a","n/a",IF(BM$3-6&gt;$E149,$D149-SUM($F149:BL149),$D149/$E149))</f>
        <v>127.42066911792033</v>
      </c>
      <c r="BN149" s="532">
        <f>IF($E149="n/a","n/a",IF(BN$3-6&gt;$E149,$D149-SUM($F149:BM149),$D149/$E149))</f>
        <v>89.194468382540435</v>
      </c>
      <c r="BO149" s="532">
        <f>IF($E149="n/a","n/a",IF(BO$3-6&gt;$E149,$D149-SUM($F149:BN149),$D149/$E149))</f>
        <v>0</v>
      </c>
      <c r="BP149" s="532">
        <f>IF($E149="n/a","n/a",IF(BP$3-6&gt;$E149,$D149-SUM($F149:BO149),$D149/$E149))</f>
        <v>0</v>
      </c>
      <c r="BQ149" s="532">
        <f>IF($E149="n/a","n/a",IF(BQ$3-6&gt;$E149,$D149-SUM($F149:BP149),$D149/$E149))</f>
        <v>0</v>
      </c>
      <c r="BR149" s="532">
        <f>IF($E149="n/a","n/a",IF(BR$3-6&gt;$E149,$D149-SUM($F149:BQ149),$D149/$E149))</f>
        <v>0</v>
      </c>
      <c r="BS149" s="532">
        <f>IF($E149="n/a","n/a",IF(BS$3-6&gt;$E149,$D149-SUM($F149:BR149),$D149/$E149))</f>
        <v>0</v>
      </c>
      <c r="BT149" s="532">
        <f>IF($E149="n/a","n/a",IF(BT$3-6&gt;$E149,$D149-SUM($F149:BS149),$D149/$E149))</f>
        <v>0</v>
      </c>
      <c r="BU149" s="532">
        <f>IF($E149="n/a","n/a",IF(BU$3-6&gt;$E149,$D149-SUM($F149:BT149),$D149/$E149))</f>
        <v>0</v>
      </c>
      <c r="BV149" s="532">
        <f>IF($E149="n/a","n/a",IF(BV$3-6&gt;$E149,$D149-SUM($F149:BU149),$D149/$E149))</f>
        <v>0</v>
      </c>
      <c r="BW149" s="532">
        <f>IF($E149="n/a","n/a",IF(BW$3-6&gt;$E149,$D149-SUM($F149:BV149),$D149/$E149))</f>
        <v>0</v>
      </c>
      <c r="BX149" s="532">
        <f>IF($E149="n/a","n/a",IF(BX$3-6&gt;$E149,$D149-SUM($F149:BW149),$D149/$E149))</f>
        <v>0</v>
      </c>
      <c r="BY149" s="532">
        <f>IF($E149="n/a","n/a",IF(BY$3-6&gt;$E149,$D149-SUM($F149:BX149),$D149/$E149))</f>
        <v>0</v>
      </c>
      <c r="BZ149" s="532">
        <f>IF($E149="n/a","n/a",IF(BZ$3-6&gt;$E149,$D149-SUM($F149:BY149),$D149/$E149))</f>
        <v>0</v>
      </c>
    </row>
    <row r="150" spans="1:78" s="356" customFormat="1">
      <c r="A150" s="724" t="str">
        <f t="shared" si="47"/>
        <v>Establishment</v>
      </c>
      <c r="B150" s="725"/>
      <c r="C150" s="532">
        <v>4107.8273309182214</v>
      </c>
      <c r="D150" s="495">
        <f t="shared" si="48"/>
        <v>4843.6622932686187</v>
      </c>
      <c r="E150" s="411">
        <v>40.97</v>
      </c>
      <c r="L150" s="532">
        <f>IF($E150="n/a","n/a",IF(L$3-6&gt;$E150,$D150-SUM($F150:K150),$D150/$E150))</f>
        <v>118.22461052644908</v>
      </c>
      <c r="M150" s="532">
        <f>IF($E150="n/a","n/a",IF(M$3-6&gt;$E150,$D150-SUM($F150:L150),$D150/$E150))</f>
        <v>118.22461052644908</v>
      </c>
      <c r="N150" s="532">
        <f>IF($E150="n/a","n/a",IF(N$3-6&gt;$E150,$D150-SUM($F150:M150),$D150/$E150))</f>
        <v>118.22461052644908</v>
      </c>
      <c r="O150" s="532">
        <f>IF($E150="n/a","n/a",IF(O$3-6&gt;$E150,$D150-SUM($F150:N150),$D150/$E150))</f>
        <v>118.22461052644908</v>
      </c>
      <c r="P150" s="532">
        <f>IF($E150="n/a","n/a",IF(P$3-6&gt;$E150,$D150-SUM($F150:O150),$D150/$E150))</f>
        <v>118.22461052644908</v>
      </c>
      <c r="Q150" s="532">
        <f>IF($E150="n/a","n/a",IF(Q$3-6&gt;$E150,$D150-SUM($F150:P150),$D150/$E150))</f>
        <v>118.22461052644908</v>
      </c>
      <c r="R150" s="532">
        <f>IF($E150="n/a","n/a",IF(R$3-6&gt;$E150,$D150-SUM($F150:Q150),$D150/$E150))</f>
        <v>118.22461052644908</v>
      </c>
      <c r="S150" s="532">
        <f>IF($E150="n/a","n/a",IF(S$3-6&gt;$E150,$D150-SUM($F150:R150),$D150/$E150))</f>
        <v>118.22461052644908</v>
      </c>
      <c r="T150" s="532">
        <f>IF($E150="n/a","n/a",IF(T$3-6&gt;$E150,$D150-SUM($F150:S150),$D150/$E150))</f>
        <v>118.22461052644908</v>
      </c>
      <c r="U150" s="532">
        <f>IF($E150="n/a","n/a",IF(U$3-6&gt;$E150,$D150-SUM($F150:T150),$D150/$E150))</f>
        <v>118.22461052644908</v>
      </c>
      <c r="V150" s="532">
        <f>IF($E150="n/a","n/a",IF(V$3-6&gt;$E150,$D150-SUM($F150:U150),$D150/$E150))</f>
        <v>118.22461052644908</v>
      </c>
      <c r="W150" s="532">
        <f>IF($E150="n/a","n/a",IF(W$3-6&gt;$E150,$D150-SUM($F150:V150),$D150/$E150))</f>
        <v>118.22461052644908</v>
      </c>
      <c r="X150" s="532">
        <f>IF($E150="n/a","n/a",IF(X$3-6&gt;$E150,$D150-SUM($F150:W150),$D150/$E150))</f>
        <v>118.22461052644908</v>
      </c>
      <c r="Y150" s="532">
        <f>IF($E150="n/a","n/a",IF(Y$3-6&gt;$E150,$D150-SUM($F150:X150),$D150/$E150))</f>
        <v>118.22461052644908</v>
      </c>
      <c r="Z150" s="532">
        <f>IF($E150="n/a","n/a",IF(Z$3-6&gt;$E150,$D150-SUM($F150:Y150),$D150/$E150))</f>
        <v>118.22461052644908</v>
      </c>
      <c r="AA150" s="532">
        <f>IF($E150="n/a","n/a",IF(AA$3-6&gt;$E150,$D150-SUM($F150:Z150),$D150/$E150))</f>
        <v>118.22461052644908</v>
      </c>
      <c r="AB150" s="532">
        <f>IF($E150="n/a","n/a",IF(AB$3-6&gt;$E150,$D150-SUM($F150:AA150),$D150/$E150))</f>
        <v>118.22461052644908</v>
      </c>
      <c r="AC150" s="532">
        <f>IF($E150="n/a","n/a",IF(AC$3-6&gt;$E150,$D150-SUM($F150:AB150),$D150/$E150))</f>
        <v>118.22461052644908</v>
      </c>
      <c r="AD150" s="532">
        <f>IF($E150="n/a","n/a",IF(AD$3-6&gt;$E150,$D150-SUM($F150:AC150),$D150/$E150))</f>
        <v>118.22461052644908</v>
      </c>
      <c r="AE150" s="532">
        <f>IF($E150="n/a","n/a",IF(AE$3-6&gt;$E150,$D150-SUM($F150:AD150),$D150/$E150))</f>
        <v>118.22461052644908</v>
      </c>
      <c r="AF150" s="532">
        <f>IF($E150="n/a","n/a",IF(AF$3-6&gt;$E150,$D150-SUM($F150:AE150),$D150/$E150))</f>
        <v>118.22461052644908</v>
      </c>
      <c r="AG150" s="532">
        <f>IF($E150="n/a","n/a",IF(AG$3-6&gt;$E150,$D150-SUM($F150:AF150),$D150/$E150))</f>
        <v>118.22461052644908</v>
      </c>
      <c r="AH150" s="532">
        <f>IF($E150="n/a","n/a",IF(AH$3-6&gt;$E150,$D150-SUM($F150:AG150),$D150/$E150))</f>
        <v>118.22461052644908</v>
      </c>
      <c r="AI150" s="532">
        <f>IF($E150="n/a","n/a",IF(AI$3-6&gt;$E150,$D150-SUM($F150:AH150),$D150/$E150))</f>
        <v>118.22461052644908</v>
      </c>
      <c r="AJ150" s="532">
        <f>IF($E150="n/a","n/a",IF(AJ$3-6&gt;$E150,$D150-SUM($F150:AI150),$D150/$E150))</f>
        <v>118.22461052644908</v>
      </c>
      <c r="AK150" s="532">
        <f>IF($E150="n/a","n/a",IF(AK$3-6&gt;$E150,$D150-SUM($F150:AJ150),$D150/$E150))</f>
        <v>118.22461052644908</v>
      </c>
      <c r="AL150" s="532">
        <f>IF($E150="n/a","n/a",IF(AL$3-6&gt;$E150,$D150-SUM($F150:AK150),$D150/$E150))</f>
        <v>118.22461052644908</v>
      </c>
      <c r="AM150" s="532">
        <f>IF($E150="n/a","n/a",IF(AM$3-6&gt;$E150,$D150-SUM($F150:AL150),$D150/$E150))</f>
        <v>118.22461052644908</v>
      </c>
      <c r="AN150" s="532">
        <f>IF($E150="n/a","n/a",IF(AN$3-6&gt;$E150,$D150-SUM($F150:AM150),$D150/$E150))</f>
        <v>118.22461052644908</v>
      </c>
      <c r="AO150" s="532">
        <f>IF($E150="n/a","n/a",IF(AO$3-6&gt;$E150,$D150-SUM($F150:AN150),$D150/$E150))</f>
        <v>118.22461052644908</v>
      </c>
      <c r="AP150" s="532">
        <f>IF($E150="n/a","n/a",IF(AP$3-6&gt;$E150,$D150-SUM($F150:AO150),$D150/$E150))</f>
        <v>118.22461052644908</v>
      </c>
      <c r="AQ150" s="532">
        <f>IF($E150="n/a","n/a",IF(AQ$3-6&gt;$E150,$D150-SUM($F150:AP150),$D150/$E150))</f>
        <v>118.22461052644908</v>
      </c>
      <c r="AR150" s="532">
        <f>IF($E150="n/a","n/a",IF(AR$3-6&gt;$E150,$D150-SUM($F150:AQ150),$D150/$E150))</f>
        <v>118.22461052644908</v>
      </c>
      <c r="AS150" s="532">
        <f>IF($E150="n/a","n/a",IF(AS$3-6&gt;$E150,$D150-SUM($F150:AR150),$D150/$E150))</f>
        <v>118.22461052644908</v>
      </c>
      <c r="AT150" s="532">
        <f>IF($E150="n/a","n/a",IF(AT$3-6&gt;$E150,$D150-SUM($F150:AS150),$D150/$E150))</f>
        <v>118.22461052644908</v>
      </c>
      <c r="AU150" s="532">
        <f>IF($E150="n/a","n/a",IF(AU$3-6&gt;$E150,$D150-SUM($F150:AT150),$D150/$E150))</f>
        <v>118.22461052644908</v>
      </c>
      <c r="AV150" s="532">
        <f>IF($E150="n/a","n/a",IF(AV$3-6&gt;$E150,$D150-SUM($F150:AU150),$D150/$E150))</f>
        <v>118.22461052644908</v>
      </c>
      <c r="AW150" s="532">
        <f>IF($E150="n/a","n/a",IF(AW$3-6&gt;$E150,$D150-SUM($F150:AV150),$D150/$E150))</f>
        <v>118.22461052644908</v>
      </c>
      <c r="AX150" s="532">
        <f>IF($E150="n/a","n/a",IF(AX$3-6&gt;$E150,$D150-SUM($F150:AW150),$D150/$E150))</f>
        <v>118.22461052644908</v>
      </c>
      <c r="AY150" s="532">
        <f>IF($E150="n/a","n/a",IF(AY$3-6&gt;$E150,$D150-SUM($F150:AX150),$D150/$E150))</f>
        <v>118.22461052644908</v>
      </c>
      <c r="AZ150" s="532">
        <f>IF($E150="n/a","n/a",IF(AZ$3-6&gt;$E150,$D150-SUM($F150:AY150),$D150/$E150))</f>
        <v>114.67787221065555</v>
      </c>
      <c r="BA150" s="532">
        <f>IF($E150="n/a","n/a",IF(BA$3-6&gt;$E150,$D150-SUM($F150:AZ150),$D150/$E150))</f>
        <v>0</v>
      </c>
      <c r="BB150" s="532">
        <f>IF($E150="n/a","n/a",IF(BB$3-6&gt;$E150,$D150-SUM($F150:BA150),$D150/$E150))</f>
        <v>0</v>
      </c>
      <c r="BC150" s="532">
        <f>IF($E150="n/a","n/a",IF(BC$3-6&gt;$E150,$D150-SUM($F150:BB150),$D150/$E150))</f>
        <v>0</v>
      </c>
      <c r="BD150" s="532">
        <f>IF($E150="n/a","n/a",IF(BD$3-6&gt;$E150,$D150-SUM($F150:BC150),$D150/$E150))</f>
        <v>0</v>
      </c>
      <c r="BE150" s="532">
        <f>IF($E150="n/a","n/a",IF(BE$3-6&gt;$E150,$D150-SUM($F150:BD150),$D150/$E150))</f>
        <v>0</v>
      </c>
      <c r="BF150" s="532">
        <f>IF($E150="n/a","n/a",IF(BF$3-6&gt;$E150,$D150-SUM($F150:BE150),$D150/$E150))</f>
        <v>0</v>
      </c>
      <c r="BG150" s="532">
        <f>IF($E150="n/a","n/a",IF(BG$3-6&gt;$E150,$D150-SUM($F150:BF150),$D150/$E150))</f>
        <v>0</v>
      </c>
      <c r="BH150" s="532">
        <f>IF($E150="n/a","n/a",IF(BH$3-6&gt;$E150,$D150-SUM($F150:BG150),$D150/$E150))</f>
        <v>0</v>
      </c>
      <c r="BI150" s="532">
        <f>IF($E150="n/a","n/a",IF(BI$3-6&gt;$E150,$D150-SUM($F150:BH150),$D150/$E150))</f>
        <v>0</v>
      </c>
      <c r="BJ150" s="532">
        <f>IF($E150="n/a","n/a",IF(BJ$3-6&gt;$E150,$D150-SUM($F150:BI150),$D150/$E150))</f>
        <v>0</v>
      </c>
      <c r="BK150" s="532">
        <f>IF($E150="n/a","n/a",IF(BK$3-6&gt;$E150,$D150-SUM($F150:BJ150),$D150/$E150))</f>
        <v>0</v>
      </c>
      <c r="BL150" s="532">
        <f>IF($E150="n/a","n/a",IF(BL$3-6&gt;$E150,$D150-SUM($F150:BK150),$D150/$E150))</f>
        <v>0</v>
      </c>
      <c r="BM150" s="532">
        <f>IF($E150="n/a","n/a",IF(BM$3-6&gt;$E150,$D150-SUM($F150:BL150),$D150/$E150))</f>
        <v>0</v>
      </c>
      <c r="BN150" s="532">
        <f>IF($E150="n/a","n/a",IF(BN$3-6&gt;$E150,$D150-SUM($F150:BM150),$D150/$E150))</f>
        <v>0</v>
      </c>
      <c r="BO150" s="532">
        <f>IF($E150="n/a","n/a",IF(BO$3-6&gt;$E150,$D150-SUM($F150:BN150),$D150/$E150))</f>
        <v>0</v>
      </c>
      <c r="BP150" s="532">
        <f>IF($E150="n/a","n/a",IF(BP$3-6&gt;$E150,$D150-SUM($F150:BO150),$D150/$E150))</f>
        <v>0</v>
      </c>
      <c r="BQ150" s="532">
        <f>IF($E150="n/a","n/a",IF(BQ$3-6&gt;$E150,$D150-SUM($F150:BP150),$D150/$E150))</f>
        <v>0</v>
      </c>
      <c r="BR150" s="532">
        <f>IF($E150="n/a","n/a",IF(BR$3-6&gt;$E150,$D150-SUM($F150:BQ150),$D150/$E150))</f>
        <v>0</v>
      </c>
      <c r="BS150" s="532">
        <f>IF($E150="n/a","n/a",IF(BS$3-6&gt;$E150,$D150-SUM($F150:BR150),$D150/$E150))</f>
        <v>0</v>
      </c>
      <c r="BT150" s="532">
        <f>IF($E150="n/a","n/a",IF(BT$3-6&gt;$E150,$D150-SUM($F150:BS150),$D150/$E150))</f>
        <v>0</v>
      </c>
      <c r="BU150" s="532">
        <f>IF($E150="n/a","n/a",IF(BU$3-6&gt;$E150,$D150-SUM($F150:BT150),$D150/$E150))</f>
        <v>0</v>
      </c>
      <c r="BV150" s="532">
        <f>IF($E150="n/a","n/a",IF(BV$3-6&gt;$E150,$D150-SUM($F150:BU150),$D150/$E150))</f>
        <v>0</v>
      </c>
      <c r="BW150" s="532">
        <f>IF($E150="n/a","n/a",IF(BW$3-6&gt;$E150,$D150-SUM($F150:BV150),$D150/$E150))</f>
        <v>0</v>
      </c>
      <c r="BX150" s="532">
        <f>IF($E150="n/a","n/a",IF(BX$3-6&gt;$E150,$D150-SUM($F150:BW150),$D150/$E150))</f>
        <v>0</v>
      </c>
      <c r="BY150" s="532">
        <f>IF($E150="n/a","n/a",IF(BY$3-6&gt;$E150,$D150-SUM($F150:BX150),$D150/$E150))</f>
        <v>0</v>
      </c>
      <c r="BZ150" s="532">
        <f>IF($E150="n/a","n/a",IF(BZ$3-6&gt;$E150,$D150-SUM($F150:BY150),$D150/$E150))</f>
        <v>0</v>
      </c>
    </row>
    <row r="151" spans="1:78" s="356" customFormat="1">
      <c r="A151" s="724" t="str">
        <f t="shared" si="47"/>
        <v>Communications</v>
      </c>
      <c r="B151" s="725"/>
      <c r="C151" s="532">
        <v>1366.5862382849805</v>
      </c>
      <c r="D151" s="495">
        <f t="shared" si="48"/>
        <v>1611.3827820998399</v>
      </c>
      <c r="E151" s="411">
        <v>13.13</v>
      </c>
      <c r="L151" s="532">
        <f>IF($E151="n/a","n/a",IF(L$3-6&gt;$E151,$D151-SUM($F151:K151),$D151/$E151))</f>
        <v>122.72526900988879</v>
      </c>
      <c r="M151" s="532">
        <f>IF($E151="n/a","n/a",IF(M$3-6&gt;$E151,$D151-SUM($F151:L151),$D151/$E151))</f>
        <v>122.72526900988879</v>
      </c>
      <c r="N151" s="532">
        <f>IF($E151="n/a","n/a",IF(N$3-6&gt;$E151,$D151-SUM($F151:M151),$D151/$E151))</f>
        <v>122.72526900988879</v>
      </c>
      <c r="O151" s="532">
        <f>IF($E151="n/a","n/a",IF(O$3-6&gt;$E151,$D151-SUM($F151:N151),$D151/$E151))</f>
        <v>122.72526900988879</v>
      </c>
      <c r="P151" s="532">
        <f>IF($E151="n/a","n/a",IF(P$3-6&gt;$E151,$D151-SUM($F151:O151),$D151/$E151))</f>
        <v>122.72526900988879</v>
      </c>
      <c r="Q151" s="532">
        <f>IF($E151="n/a","n/a",IF(Q$3-6&gt;$E151,$D151-SUM($F151:P151),$D151/$E151))</f>
        <v>122.72526900988879</v>
      </c>
      <c r="R151" s="532">
        <f>IF($E151="n/a","n/a",IF(R$3-6&gt;$E151,$D151-SUM($F151:Q151),$D151/$E151))</f>
        <v>122.72526900988879</v>
      </c>
      <c r="S151" s="532">
        <f>IF($E151="n/a","n/a",IF(S$3-6&gt;$E151,$D151-SUM($F151:R151),$D151/$E151))</f>
        <v>122.72526900988879</v>
      </c>
      <c r="T151" s="532">
        <f>IF($E151="n/a","n/a",IF(T$3-6&gt;$E151,$D151-SUM($F151:S151),$D151/$E151))</f>
        <v>122.72526900988879</v>
      </c>
      <c r="U151" s="532">
        <f>IF($E151="n/a","n/a",IF(U$3-6&gt;$E151,$D151-SUM($F151:T151),$D151/$E151))</f>
        <v>122.72526900988879</v>
      </c>
      <c r="V151" s="532">
        <f>IF($E151="n/a","n/a",IF(V$3-6&gt;$E151,$D151-SUM($F151:U151),$D151/$E151))</f>
        <v>122.72526900988879</v>
      </c>
      <c r="W151" s="532">
        <f>IF($E151="n/a","n/a",IF(W$3-6&gt;$E151,$D151-SUM($F151:V151),$D151/$E151))</f>
        <v>122.72526900988879</v>
      </c>
      <c r="X151" s="532">
        <f>IF($E151="n/a","n/a",IF(X$3-6&gt;$E151,$D151-SUM($F151:W151),$D151/$E151))</f>
        <v>122.72526900988879</v>
      </c>
      <c r="Y151" s="532">
        <f>IF($E151="n/a","n/a",IF(Y$3-6&gt;$E151,$D151-SUM($F151:X151),$D151/$E151))</f>
        <v>15.954284971286143</v>
      </c>
      <c r="Z151" s="532">
        <f>IF($E151="n/a","n/a",IF(Z$3-6&gt;$E151,$D151-SUM($F151:Y151),$D151/$E151))</f>
        <v>0</v>
      </c>
      <c r="AA151" s="532">
        <f>IF($E151="n/a","n/a",IF(AA$3-6&gt;$E151,$D151-SUM($F151:Z151),$D151/$E151))</f>
        <v>0</v>
      </c>
      <c r="AB151" s="532">
        <f>IF($E151="n/a","n/a",IF(AB$3-6&gt;$E151,$D151-SUM($F151:AA151),$D151/$E151))</f>
        <v>0</v>
      </c>
      <c r="AC151" s="532">
        <f>IF($E151="n/a","n/a",IF(AC$3-6&gt;$E151,$D151-SUM($F151:AB151),$D151/$E151))</f>
        <v>0</v>
      </c>
      <c r="AD151" s="532">
        <f>IF($E151="n/a","n/a",IF(AD$3-6&gt;$E151,$D151-SUM($F151:AC151),$D151/$E151))</f>
        <v>0</v>
      </c>
      <c r="AE151" s="532">
        <f>IF($E151="n/a","n/a",IF(AE$3-6&gt;$E151,$D151-SUM($F151:AD151),$D151/$E151))</f>
        <v>0</v>
      </c>
      <c r="AF151" s="532">
        <f>IF($E151="n/a","n/a",IF(AF$3-6&gt;$E151,$D151-SUM($F151:AE151),$D151/$E151))</f>
        <v>0</v>
      </c>
      <c r="AG151" s="532">
        <f>IF($E151="n/a","n/a",IF(AG$3-6&gt;$E151,$D151-SUM($F151:AF151),$D151/$E151))</f>
        <v>0</v>
      </c>
      <c r="AH151" s="532">
        <f>IF($E151="n/a","n/a",IF(AH$3-6&gt;$E151,$D151-SUM($F151:AG151),$D151/$E151))</f>
        <v>0</v>
      </c>
      <c r="AI151" s="532">
        <f>IF($E151="n/a","n/a",IF(AI$3-6&gt;$E151,$D151-SUM($F151:AH151),$D151/$E151))</f>
        <v>0</v>
      </c>
      <c r="AJ151" s="532">
        <f>IF($E151="n/a","n/a",IF(AJ$3-6&gt;$E151,$D151-SUM($F151:AI151),$D151/$E151))</f>
        <v>0</v>
      </c>
      <c r="AK151" s="532">
        <f>IF($E151="n/a","n/a",IF(AK$3-6&gt;$E151,$D151-SUM($F151:AJ151),$D151/$E151))</f>
        <v>0</v>
      </c>
      <c r="AL151" s="532">
        <f>IF($E151="n/a","n/a",IF(AL$3-6&gt;$E151,$D151-SUM($F151:AK151),$D151/$E151))</f>
        <v>0</v>
      </c>
      <c r="AM151" s="532">
        <f>IF($E151="n/a","n/a",IF(AM$3-6&gt;$E151,$D151-SUM($F151:AL151),$D151/$E151))</f>
        <v>0</v>
      </c>
      <c r="AN151" s="532">
        <f>IF($E151="n/a","n/a",IF(AN$3-6&gt;$E151,$D151-SUM($F151:AM151),$D151/$E151))</f>
        <v>0</v>
      </c>
      <c r="AO151" s="532">
        <f>IF($E151="n/a","n/a",IF(AO$3-6&gt;$E151,$D151-SUM($F151:AN151),$D151/$E151))</f>
        <v>0</v>
      </c>
      <c r="AP151" s="532">
        <f>IF($E151="n/a","n/a",IF(AP$3-6&gt;$E151,$D151-SUM($F151:AO151),$D151/$E151))</f>
        <v>0</v>
      </c>
      <c r="AQ151" s="532">
        <f>IF($E151="n/a","n/a",IF(AQ$3-6&gt;$E151,$D151-SUM($F151:AP151),$D151/$E151))</f>
        <v>0</v>
      </c>
      <c r="AR151" s="532">
        <f>IF($E151="n/a","n/a",IF(AR$3-6&gt;$E151,$D151-SUM($F151:AQ151),$D151/$E151))</f>
        <v>0</v>
      </c>
      <c r="AS151" s="532">
        <f>IF($E151="n/a","n/a",IF(AS$3-6&gt;$E151,$D151-SUM($F151:AR151),$D151/$E151))</f>
        <v>0</v>
      </c>
      <c r="AT151" s="532">
        <f>IF($E151="n/a","n/a",IF(AT$3-6&gt;$E151,$D151-SUM($F151:AS151),$D151/$E151))</f>
        <v>0</v>
      </c>
      <c r="AU151" s="532">
        <f>IF($E151="n/a","n/a",IF(AU$3-6&gt;$E151,$D151-SUM($F151:AT151),$D151/$E151))</f>
        <v>0</v>
      </c>
      <c r="AV151" s="532">
        <f>IF($E151="n/a","n/a",IF(AV$3-6&gt;$E151,$D151-SUM($F151:AU151),$D151/$E151))</f>
        <v>0</v>
      </c>
      <c r="AW151" s="532">
        <f>IF($E151="n/a","n/a",IF(AW$3-6&gt;$E151,$D151-SUM($F151:AV151),$D151/$E151))</f>
        <v>0</v>
      </c>
      <c r="AX151" s="532">
        <f>IF($E151="n/a","n/a",IF(AX$3-6&gt;$E151,$D151-SUM($F151:AW151),$D151/$E151))</f>
        <v>0</v>
      </c>
      <c r="AY151" s="532">
        <f>IF($E151="n/a","n/a",IF(AY$3-6&gt;$E151,$D151-SUM($F151:AX151),$D151/$E151))</f>
        <v>0</v>
      </c>
      <c r="AZ151" s="532">
        <f>IF($E151="n/a","n/a",IF(AZ$3-6&gt;$E151,$D151-SUM($F151:AY151),$D151/$E151))</f>
        <v>0</v>
      </c>
      <c r="BA151" s="532">
        <f>IF($E151="n/a","n/a",IF(BA$3-6&gt;$E151,$D151-SUM($F151:AZ151),$D151/$E151))</f>
        <v>0</v>
      </c>
      <c r="BB151" s="532">
        <f>IF($E151="n/a","n/a",IF(BB$3-6&gt;$E151,$D151-SUM($F151:BA151),$D151/$E151))</f>
        <v>0</v>
      </c>
      <c r="BC151" s="532">
        <f>IF($E151="n/a","n/a",IF(BC$3-6&gt;$E151,$D151-SUM($F151:BB151),$D151/$E151))</f>
        <v>0</v>
      </c>
      <c r="BD151" s="532">
        <f>IF($E151="n/a","n/a",IF(BD$3-6&gt;$E151,$D151-SUM($F151:BC151),$D151/$E151))</f>
        <v>0</v>
      </c>
      <c r="BE151" s="532">
        <f>IF($E151="n/a","n/a",IF(BE$3-6&gt;$E151,$D151-SUM($F151:BD151),$D151/$E151))</f>
        <v>0</v>
      </c>
      <c r="BF151" s="532">
        <f>IF($E151="n/a","n/a",IF(BF$3-6&gt;$E151,$D151-SUM($F151:BE151),$D151/$E151))</f>
        <v>0</v>
      </c>
      <c r="BG151" s="532">
        <f>IF($E151="n/a","n/a",IF(BG$3-6&gt;$E151,$D151-SUM($F151:BF151),$D151/$E151))</f>
        <v>0</v>
      </c>
      <c r="BH151" s="532">
        <f>IF($E151="n/a","n/a",IF(BH$3-6&gt;$E151,$D151-SUM($F151:BG151),$D151/$E151))</f>
        <v>0</v>
      </c>
      <c r="BI151" s="532">
        <f>IF($E151="n/a","n/a",IF(BI$3-6&gt;$E151,$D151-SUM($F151:BH151),$D151/$E151))</f>
        <v>0</v>
      </c>
      <c r="BJ151" s="532">
        <f>IF($E151="n/a","n/a",IF(BJ$3-6&gt;$E151,$D151-SUM($F151:BI151),$D151/$E151))</f>
        <v>0</v>
      </c>
      <c r="BK151" s="532">
        <f>IF($E151="n/a","n/a",IF(BK$3-6&gt;$E151,$D151-SUM($F151:BJ151),$D151/$E151))</f>
        <v>0</v>
      </c>
      <c r="BL151" s="532">
        <f>IF($E151="n/a","n/a",IF(BL$3-6&gt;$E151,$D151-SUM($F151:BK151),$D151/$E151))</f>
        <v>0</v>
      </c>
      <c r="BM151" s="532">
        <f>IF($E151="n/a","n/a",IF(BM$3-6&gt;$E151,$D151-SUM($F151:BL151),$D151/$E151))</f>
        <v>0</v>
      </c>
      <c r="BN151" s="532">
        <f>IF($E151="n/a","n/a",IF(BN$3-6&gt;$E151,$D151-SUM($F151:BM151),$D151/$E151))</f>
        <v>0</v>
      </c>
      <c r="BO151" s="532">
        <f>IF($E151="n/a","n/a",IF(BO$3-6&gt;$E151,$D151-SUM($F151:BN151),$D151/$E151))</f>
        <v>0</v>
      </c>
      <c r="BP151" s="532">
        <f>IF($E151="n/a","n/a",IF(BP$3-6&gt;$E151,$D151-SUM($F151:BO151),$D151/$E151))</f>
        <v>0</v>
      </c>
      <c r="BQ151" s="532">
        <f>IF($E151="n/a","n/a",IF(BQ$3-6&gt;$E151,$D151-SUM($F151:BP151),$D151/$E151))</f>
        <v>0</v>
      </c>
      <c r="BR151" s="532">
        <f>IF($E151="n/a","n/a",IF(BR$3-6&gt;$E151,$D151-SUM($F151:BQ151),$D151/$E151))</f>
        <v>0</v>
      </c>
      <c r="BS151" s="532">
        <f>IF($E151="n/a","n/a",IF(BS$3-6&gt;$E151,$D151-SUM($F151:BR151),$D151/$E151))</f>
        <v>0</v>
      </c>
      <c r="BT151" s="532">
        <f>IF($E151="n/a","n/a",IF(BT$3-6&gt;$E151,$D151-SUM($F151:BS151),$D151/$E151))</f>
        <v>0</v>
      </c>
      <c r="BU151" s="532">
        <f>IF($E151="n/a","n/a",IF(BU$3-6&gt;$E151,$D151-SUM($F151:BT151),$D151/$E151))</f>
        <v>0</v>
      </c>
      <c r="BV151" s="532">
        <f>IF($E151="n/a","n/a",IF(BV$3-6&gt;$E151,$D151-SUM($F151:BU151),$D151/$E151))</f>
        <v>0</v>
      </c>
      <c r="BW151" s="532">
        <f>IF($E151="n/a","n/a",IF(BW$3-6&gt;$E151,$D151-SUM($F151:BV151),$D151/$E151))</f>
        <v>0</v>
      </c>
      <c r="BX151" s="532">
        <f>IF($E151="n/a","n/a",IF(BX$3-6&gt;$E151,$D151-SUM($F151:BW151),$D151/$E151))</f>
        <v>0</v>
      </c>
      <c r="BY151" s="532">
        <f>IF($E151="n/a","n/a",IF(BY$3-6&gt;$E151,$D151-SUM($F151:BX151),$D151/$E151))</f>
        <v>0</v>
      </c>
      <c r="BZ151" s="532">
        <f>IF($E151="n/a","n/a",IF(BZ$3-6&gt;$E151,$D151-SUM($F151:BY151),$D151/$E151))</f>
        <v>0</v>
      </c>
    </row>
    <row r="152" spans="1:78" s="356" customFormat="1">
      <c r="A152" s="724" t="str">
        <f t="shared" si="47"/>
        <v>Inventory</v>
      </c>
      <c r="B152" s="725"/>
      <c r="C152" s="532">
        <v>0</v>
      </c>
      <c r="D152" s="495">
        <f t="shared" si="48"/>
        <v>0</v>
      </c>
      <c r="E152" s="526"/>
      <c r="L152" s="532">
        <f>IF($E152="n/a","n/a",IF(L$3-6&gt;$E152,$D152-SUM($F152:K152),$D152/$E152))</f>
        <v>0</v>
      </c>
      <c r="M152" s="532">
        <f>IF($E152="n/a","n/a",IF(M$3-6&gt;$E152,$D152-SUM($F152:L152),$D152/$E152))</f>
        <v>0</v>
      </c>
      <c r="N152" s="532">
        <f>IF($E152="n/a","n/a",IF(N$3-6&gt;$E152,$D152-SUM($F152:M152),$D152/$E152))</f>
        <v>0</v>
      </c>
      <c r="O152" s="532">
        <f>IF($E152="n/a","n/a",IF(O$3-6&gt;$E152,$D152-SUM($F152:N152),$D152/$E152))</f>
        <v>0</v>
      </c>
      <c r="P152" s="532">
        <f>IF($E152="n/a","n/a",IF(P$3-6&gt;$E152,$D152-SUM($F152:O152),$D152/$E152))</f>
        <v>0</v>
      </c>
      <c r="Q152" s="532">
        <f>IF($E152="n/a","n/a",IF(Q$3-6&gt;$E152,$D152-SUM($F152:P152),$D152/$E152))</f>
        <v>0</v>
      </c>
      <c r="R152" s="532">
        <f>IF($E152="n/a","n/a",IF(R$3-6&gt;$E152,$D152-SUM($F152:Q152),$D152/$E152))</f>
        <v>0</v>
      </c>
      <c r="S152" s="532">
        <f>IF($E152="n/a","n/a",IF(S$3-6&gt;$E152,$D152-SUM($F152:R152),$D152/$E152))</f>
        <v>0</v>
      </c>
      <c r="T152" s="532">
        <f>IF($E152="n/a","n/a",IF(T$3-6&gt;$E152,$D152-SUM($F152:S152),$D152/$E152))</f>
        <v>0</v>
      </c>
      <c r="U152" s="532">
        <f>IF($E152="n/a","n/a",IF(U$3-6&gt;$E152,$D152-SUM($F152:T152),$D152/$E152))</f>
        <v>0</v>
      </c>
      <c r="V152" s="532">
        <f>IF($E152="n/a","n/a",IF(V$3-6&gt;$E152,$D152-SUM($F152:U152),$D152/$E152))</f>
        <v>0</v>
      </c>
      <c r="W152" s="532">
        <f>IF($E152="n/a","n/a",IF(W$3-6&gt;$E152,$D152-SUM($F152:V152),$D152/$E152))</f>
        <v>0</v>
      </c>
      <c r="X152" s="532">
        <f>IF($E152="n/a","n/a",IF(X$3-6&gt;$E152,$D152-SUM($F152:W152),$D152/$E152))</f>
        <v>0</v>
      </c>
      <c r="Y152" s="532">
        <f>IF($E152="n/a","n/a",IF(Y$3-6&gt;$E152,$D152-SUM($F152:X152),$D152/$E152))</f>
        <v>0</v>
      </c>
      <c r="Z152" s="532">
        <f>IF($E152="n/a","n/a",IF(Z$3-6&gt;$E152,$D152-SUM($F152:Y152),$D152/$E152))</f>
        <v>0</v>
      </c>
      <c r="AA152" s="532">
        <f>IF($E152="n/a","n/a",IF(AA$3-6&gt;$E152,$D152-SUM($F152:Z152),$D152/$E152))</f>
        <v>0</v>
      </c>
      <c r="AB152" s="532">
        <f>IF($E152="n/a","n/a",IF(AB$3-6&gt;$E152,$D152-SUM($F152:AA152),$D152/$E152))</f>
        <v>0</v>
      </c>
      <c r="AC152" s="532">
        <f>IF($E152="n/a","n/a",IF(AC$3-6&gt;$E152,$D152-SUM($F152:AB152),$D152/$E152))</f>
        <v>0</v>
      </c>
      <c r="AD152" s="532">
        <f>IF($E152="n/a","n/a",IF(AD$3-6&gt;$E152,$D152-SUM($F152:AC152),$D152/$E152))</f>
        <v>0</v>
      </c>
      <c r="AE152" s="532">
        <f>IF($E152="n/a","n/a",IF(AE$3-6&gt;$E152,$D152-SUM($F152:AD152),$D152/$E152))</f>
        <v>0</v>
      </c>
      <c r="AF152" s="532">
        <f>IF($E152="n/a","n/a",IF(AF$3-6&gt;$E152,$D152-SUM($F152:AE152),$D152/$E152))</f>
        <v>0</v>
      </c>
      <c r="AG152" s="532">
        <f>IF($E152="n/a","n/a",IF(AG$3-6&gt;$E152,$D152-SUM($F152:AF152),$D152/$E152))</f>
        <v>0</v>
      </c>
      <c r="AH152" s="532">
        <f>IF($E152="n/a","n/a",IF(AH$3-6&gt;$E152,$D152-SUM($F152:AG152),$D152/$E152))</f>
        <v>0</v>
      </c>
      <c r="AI152" s="532">
        <f>IF($E152="n/a","n/a",IF(AI$3-6&gt;$E152,$D152-SUM($F152:AH152),$D152/$E152))</f>
        <v>0</v>
      </c>
      <c r="AJ152" s="532">
        <f>IF($E152="n/a","n/a",IF(AJ$3-6&gt;$E152,$D152-SUM($F152:AI152),$D152/$E152))</f>
        <v>0</v>
      </c>
      <c r="AK152" s="532">
        <f>IF($E152="n/a","n/a",IF(AK$3-6&gt;$E152,$D152-SUM($F152:AJ152),$D152/$E152))</f>
        <v>0</v>
      </c>
      <c r="AL152" s="532">
        <f>IF($E152="n/a","n/a",IF(AL$3-6&gt;$E152,$D152-SUM($F152:AK152),$D152/$E152))</f>
        <v>0</v>
      </c>
      <c r="AM152" s="532">
        <f>IF($E152="n/a","n/a",IF(AM$3-6&gt;$E152,$D152-SUM($F152:AL152),$D152/$E152))</f>
        <v>0</v>
      </c>
      <c r="AN152" s="532">
        <f>IF($E152="n/a","n/a",IF(AN$3-6&gt;$E152,$D152-SUM($F152:AM152),$D152/$E152))</f>
        <v>0</v>
      </c>
      <c r="AO152" s="532">
        <f>IF($E152="n/a","n/a",IF(AO$3-6&gt;$E152,$D152-SUM($F152:AN152),$D152/$E152))</f>
        <v>0</v>
      </c>
      <c r="AP152" s="532">
        <f>IF($E152="n/a","n/a",IF(AP$3-6&gt;$E152,$D152-SUM($F152:AO152),$D152/$E152))</f>
        <v>0</v>
      </c>
      <c r="AQ152" s="532">
        <f>IF($E152="n/a","n/a",IF(AQ$3-6&gt;$E152,$D152-SUM($F152:AP152),$D152/$E152))</f>
        <v>0</v>
      </c>
      <c r="AR152" s="532">
        <f>IF($E152="n/a","n/a",IF(AR$3-6&gt;$E152,$D152-SUM($F152:AQ152),$D152/$E152))</f>
        <v>0</v>
      </c>
      <c r="AS152" s="532">
        <f>IF($E152="n/a","n/a",IF(AS$3-6&gt;$E152,$D152-SUM($F152:AR152),$D152/$E152))</f>
        <v>0</v>
      </c>
      <c r="AT152" s="532">
        <f>IF($E152="n/a","n/a",IF(AT$3-6&gt;$E152,$D152-SUM($F152:AS152),$D152/$E152))</f>
        <v>0</v>
      </c>
      <c r="AU152" s="532">
        <f>IF($E152="n/a","n/a",IF(AU$3-6&gt;$E152,$D152-SUM($F152:AT152),$D152/$E152))</f>
        <v>0</v>
      </c>
      <c r="AV152" s="532">
        <f>IF($E152="n/a","n/a",IF(AV$3-6&gt;$E152,$D152-SUM($F152:AU152),$D152/$E152))</f>
        <v>0</v>
      </c>
      <c r="AW152" s="532">
        <f>IF($E152="n/a","n/a",IF(AW$3-6&gt;$E152,$D152-SUM($F152:AV152),$D152/$E152))</f>
        <v>0</v>
      </c>
      <c r="AX152" s="532">
        <f>IF($E152="n/a","n/a",IF(AX$3-6&gt;$E152,$D152-SUM($F152:AW152),$D152/$E152))</f>
        <v>0</v>
      </c>
      <c r="AY152" s="532">
        <f>IF($E152="n/a","n/a",IF(AY$3-6&gt;$E152,$D152-SUM($F152:AX152),$D152/$E152))</f>
        <v>0</v>
      </c>
      <c r="AZ152" s="532">
        <f>IF($E152="n/a","n/a",IF(AZ$3-6&gt;$E152,$D152-SUM($F152:AY152),$D152/$E152))</f>
        <v>0</v>
      </c>
      <c r="BA152" s="532">
        <f>IF($E152="n/a","n/a",IF(BA$3-6&gt;$E152,$D152-SUM($F152:AZ152),$D152/$E152))</f>
        <v>0</v>
      </c>
      <c r="BB152" s="532">
        <f>IF($E152="n/a","n/a",IF(BB$3-6&gt;$E152,$D152-SUM($F152:BA152),$D152/$E152))</f>
        <v>0</v>
      </c>
      <c r="BC152" s="532">
        <f>IF($E152="n/a","n/a",IF(BC$3-6&gt;$E152,$D152-SUM($F152:BB152),$D152/$E152))</f>
        <v>0</v>
      </c>
      <c r="BD152" s="532">
        <f>IF($E152="n/a","n/a",IF(BD$3-6&gt;$E152,$D152-SUM($F152:BC152),$D152/$E152))</f>
        <v>0</v>
      </c>
      <c r="BE152" s="532">
        <f>IF($E152="n/a","n/a",IF(BE$3-6&gt;$E152,$D152-SUM($F152:BD152),$D152/$E152))</f>
        <v>0</v>
      </c>
      <c r="BF152" s="532">
        <f>IF($E152="n/a","n/a",IF(BF$3-6&gt;$E152,$D152-SUM($F152:BE152),$D152/$E152))</f>
        <v>0</v>
      </c>
      <c r="BG152" s="532">
        <f>IF($E152="n/a","n/a",IF(BG$3-6&gt;$E152,$D152-SUM($F152:BF152),$D152/$E152))</f>
        <v>0</v>
      </c>
      <c r="BH152" s="532">
        <f>IF($E152="n/a","n/a",IF(BH$3-6&gt;$E152,$D152-SUM($F152:BG152),$D152/$E152))</f>
        <v>0</v>
      </c>
      <c r="BI152" s="532">
        <f>IF($E152="n/a","n/a",IF(BI$3-6&gt;$E152,$D152-SUM($F152:BH152),$D152/$E152))</f>
        <v>0</v>
      </c>
      <c r="BJ152" s="532">
        <f>IF($E152="n/a","n/a",IF(BJ$3-6&gt;$E152,$D152-SUM($F152:BI152),$D152/$E152))</f>
        <v>0</v>
      </c>
      <c r="BK152" s="532">
        <f>IF($E152="n/a","n/a",IF(BK$3-6&gt;$E152,$D152-SUM($F152:BJ152),$D152/$E152))</f>
        <v>0</v>
      </c>
      <c r="BL152" s="532">
        <f>IF($E152="n/a","n/a",IF(BL$3-6&gt;$E152,$D152-SUM($F152:BK152),$D152/$E152))</f>
        <v>0</v>
      </c>
      <c r="BM152" s="532">
        <f>IF($E152="n/a","n/a",IF(BM$3-6&gt;$E152,$D152-SUM($F152:BL152),$D152/$E152))</f>
        <v>0</v>
      </c>
      <c r="BN152" s="532">
        <f>IF($E152="n/a","n/a",IF(BN$3-6&gt;$E152,$D152-SUM($F152:BM152),$D152/$E152))</f>
        <v>0</v>
      </c>
      <c r="BO152" s="532">
        <f>IF($E152="n/a","n/a",IF(BO$3-6&gt;$E152,$D152-SUM($F152:BN152),$D152/$E152))</f>
        <v>0</v>
      </c>
      <c r="BP152" s="532">
        <f>IF($E152="n/a","n/a",IF(BP$3-6&gt;$E152,$D152-SUM($F152:BO152),$D152/$E152))</f>
        <v>0</v>
      </c>
      <c r="BQ152" s="532">
        <f>IF($E152="n/a","n/a",IF(BQ$3-6&gt;$E152,$D152-SUM($F152:BP152),$D152/$E152))</f>
        <v>0</v>
      </c>
      <c r="BR152" s="532">
        <f>IF($E152="n/a","n/a",IF(BR$3-6&gt;$E152,$D152-SUM($F152:BQ152),$D152/$E152))</f>
        <v>0</v>
      </c>
      <c r="BS152" s="532">
        <f>IF($E152="n/a","n/a",IF(BS$3-6&gt;$E152,$D152-SUM($F152:BR152),$D152/$E152))</f>
        <v>0</v>
      </c>
      <c r="BT152" s="532">
        <f>IF($E152="n/a","n/a",IF(BT$3-6&gt;$E152,$D152-SUM($F152:BS152),$D152/$E152))</f>
        <v>0</v>
      </c>
      <c r="BU152" s="532">
        <f>IF($E152="n/a","n/a",IF(BU$3-6&gt;$E152,$D152-SUM($F152:BT152),$D152/$E152))</f>
        <v>0</v>
      </c>
      <c r="BV152" s="532">
        <f>IF($E152="n/a","n/a",IF(BV$3-6&gt;$E152,$D152-SUM($F152:BU152),$D152/$E152))</f>
        <v>0</v>
      </c>
      <c r="BW152" s="532">
        <f>IF($E152="n/a","n/a",IF(BW$3-6&gt;$E152,$D152-SUM($F152:BV152),$D152/$E152))</f>
        <v>0</v>
      </c>
      <c r="BX152" s="532">
        <f>IF($E152="n/a","n/a",IF(BX$3-6&gt;$E152,$D152-SUM($F152:BW152),$D152/$E152))</f>
        <v>0</v>
      </c>
      <c r="BY152" s="532">
        <f>IF($E152="n/a","n/a",IF(BY$3-6&gt;$E152,$D152-SUM($F152:BX152),$D152/$E152))</f>
        <v>0</v>
      </c>
      <c r="BZ152" s="532">
        <f>IF($E152="n/a","n/a",IF(BZ$3-6&gt;$E152,$D152-SUM($F152:BY152),$D152/$E152))</f>
        <v>0</v>
      </c>
    </row>
    <row r="153" spans="1:78" s="356" customFormat="1">
      <c r="A153" s="724" t="str">
        <f t="shared" si="47"/>
        <v>IT</v>
      </c>
      <c r="B153" s="725"/>
      <c r="C153" s="532">
        <v>0</v>
      </c>
      <c r="D153" s="495">
        <f t="shared" si="48"/>
        <v>0</v>
      </c>
      <c r="E153" s="526"/>
      <c r="L153" s="532">
        <f>IF($E153="n/a","n/a",IF(L$3-6&gt;$E153,$D153-SUM($F153:K153),$D153/$E153))</f>
        <v>0</v>
      </c>
      <c r="M153" s="532">
        <f>IF($E153="n/a","n/a",IF(M$3-6&gt;$E153,$D153-SUM($F153:L153),$D153/$E153))</f>
        <v>0</v>
      </c>
      <c r="N153" s="532">
        <f>IF($E153="n/a","n/a",IF(N$3-6&gt;$E153,$D153-SUM($F153:M153),$D153/$E153))</f>
        <v>0</v>
      </c>
      <c r="O153" s="532">
        <f>IF($E153="n/a","n/a",IF(O$3-6&gt;$E153,$D153-SUM($F153:N153),$D153/$E153))</f>
        <v>0</v>
      </c>
      <c r="P153" s="532">
        <f>IF($E153="n/a","n/a",IF(P$3-6&gt;$E153,$D153-SUM($F153:O153),$D153/$E153))</f>
        <v>0</v>
      </c>
      <c r="Q153" s="532">
        <f>IF($E153="n/a","n/a",IF(Q$3-6&gt;$E153,$D153-SUM($F153:P153),$D153/$E153))</f>
        <v>0</v>
      </c>
      <c r="R153" s="532">
        <f>IF($E153="n/a","n/a",IF(R$3-6&gt;$E153,$D153-SUM($F153:Q153),$D153/$E153))</f>
        <v>0</v>
      </c>
      <c r="S153" s="532">
        <f>IF($E153="n/a","n/a",IF(S$3-6&gt;$E153,$D153-SUM($F153:R153),$D153/$E153))</f>
        <v>0</v>
      </c>
      <c r="T153" s="532">
        <f>IF($E153="n/a","n/a",IF(T$3-6&gt;$E153,$D153-SUM($F153:S153),$D153/$E153))</f>
        <v>0</v>
      </c>
      <c r="U153" s="532">
        <f>IF($E153="n/a","n/a",IF(U$3-6&gt;$E153,$D153-SUM($F153:T153),$D153/$E153))</f>
        <v>0</v>
      </c>
      <c r="V153" s="532">
        <f>IF($E153="n/a","n/a",IF(V$3-6&gt;$E153,$D153-SUM($F153:U153),$D153/$E153))</f>
        <v>0</v>
      </c>
      <c r="W153" s="532">
        <f>IF($E153="n/a","n/a",IF(W$3-6&gt;$E153,$D153-SUM($F153:V153),$D153/$E153))</f>
        <v>0</v>
      </c>
      <c r="X153" s="532">
        <f>IF($E153="n/a","n/a",IF(X$3-6&gt;$E153,$D153-SUM($F153:W153),$D153/$E153))</f>
        <v>0</v>
      </c>
      <c r="Y153" s="532">
        <f>IF($E153="n/a","n/a",IF(Y$3-6&gt;$E153,$D153-SUM($F153:X153),$D153/$E153))</f>
        <v>0</v>
      </c>
      <c r="Z153" s="532">
        <f>IF($E153="n/a","n/a",IF(Z$3-6&gt;$E153,$D153-SUM($F153:Y153),$D153/$E153))</f>
        <v>0</v>
      </c>
      <c r="AA153" s="532">
        <f>IF($E153="n/a","n/a",IF(AA$3-6&gt;$E153,$D153-SUM($F153:Z153),$D153/$E153))</f>
        <v>0</v>
      </c>
      <c r="AB153" s="532">
        <f>IF($E153="n/a","n/a",IF(AB$3-6&gt;$E153,$D153-SUM($F153:AA153),$D153/$E153))</f>
        <v>0</v>
      </c>
      <c r="AC153" s="532">
        <f>IF($E153="n/a","n/a",IF(AC$3-6&gt;$E153,$D153-SUM($F153:AB153),$D153/$E153))</f>
        <v>0</v>
      </c>
      <c r="AD153" s="532">
        <f>IF($E153="n/a","n/a",IF(AD$3-6&gt;$E153,$D153-SUM($F153:AC153),$D153/$E153))</f>
        <v>0</v>
      </c>
      <c r="AE153" s="532">
        <f>IF($E153="n/a","n/a",IF(AE$3-6&gt;$E153,$D153-SUM($F153:AD153),$D153/$E153))</f>
        <v>0</v>
      </c>
      <c r="AF153" s="532">
        <f>IF($E153="n/a","n/a",IF(AF$3-6&gt;$E153,$D153-SUM($F153:AE153),$D153/$E153))</f>
        <v>0</v>
      </c>
      <c r="AG153" s="532">
        <f>IF($E153="n/a","n/a",IF(AG$3-6&gt;$E153,$D153-SUM($F153:AF153),$D153/$E153))</f>
        <v>0</v>
      </c>
      <c r="AH153" s="532">
        <f>IF($E153="n/a","n/a",IF(AH$3-6&gt;$E153,$D153-SUM($F153:AG153),$D153/$E153))</f>
        <v>0</v>
      </c>
      <c r="AI153" s="532">
        <f>IF($E153="n/a","n/a",IF(AI$3-6&gt;$E153,$D153-SUM($F153:AH153),$D153/$E153))</f>
        <v>0</v>
      </c>
      <c r="AJ153" s="532">
        <f>IF($E153="n/a","n/a",IF(AJ$3-6&gt;$E153,$D153-SUM($F153:AI153),$D153/$E153))</f>
        <v>0</v>
      </c>
      <c r="AK153" s="532">
        <f>IF($E153="n/a","n/a",IF(AK$3-6&gt;$E153,$D153-SUM($F153:AJ153),$D153/$E153))</f>
        <v>0</v>
      </c>
      <c r="AL153" s="532">
        <f>IF($E153="n/a","n/a",IF(AL$3-6&gt;$E153,$D153-SUM($F153:AK153),$D153/$E153))</f>
        <v>0</v>
      </c>
      <c r="AM153" s="532">
        <f>IF($E153="n/a","n/a",IF(AM$3-6&gt;$E153,$D153-SUM($F153:AL153),$D153/$E153))</f>
        <v>0</v>
      </c>
      <c r="AN153" s="532">
        <f>IF($E153="n/a","n/a",IF(AN$3-6&gt;$E153,$D153-SUM($F153:AM153),$D153/$E153))</f>
        <v>0</v>
      </c>
      <c r="AO153" s="532">
        <f>IF($E153="n/a","n/a",IF(AO$3-6&gt;$E153,$D153-SUM($F153:AN153),$D153/$E153))</f>
        <v>0</v>
      </c>
      <c r="AP153" s="532">
        <f>IF($E153="n/a","n/a",IF(AP$3-6&gt;$E153,$D153-SUM($F153:AO153),$D153/$E153))</f>
        <v>0</v>
      </c>
      <c r="AQ153" s="532">
        <f>IF($E153="n/a","n/a",IF(AQ$3-6&gt;$E153,$D153-SUM($F153:AP153),$D153/$E153))</f>
        <v>0</v>
      </c>
      <c r="AR153" s="532">
        <f>IF($E153="n/a","n/a",IF(AR$3-6&gt;$E153,$D153-SUM($F153:AQ153),$D153/$E153))</f>
        <v>0</v>
      </c>
      <c r="AS153" s="532">
        <f>IF($E153="n/a","n/a",IF(AS$3-6&gt;$E153,$D153-SUM($F153:AR153),$D153/$E153))</f>
        <v>0</v>
      </c>
      <c r="AT153" s="532">
        <f>IF($E153="n/a","n/a",IF(AT$3-6&gt;$E153,$D153-SUM($F153:AS153),$D153/$E153))</f>
        <v>0</v>
      </c>
      <c r="AU153" s="532">
        <f>IF($E153="n/a","n/a",IF(AU$3-6&gt;$E153,$D153-SUM($F153:AT153),$D153/$E153))</f>
        <v>0</v>
      </c>
      <c r="AV153" s="532">
        <f>IF($E153="n/a","n/a",IF(AV$3-6&gt;$E153,$D153-SUM($F153:AU153),$D153/$E153))</f>
        <v>0</v>
      </c>
      <c r="AW153" s="532">
        <f>IF($E153="n/a","n/a",IF(AW$3-6&gt;$E153,$D153-SUM($F153:AV153),$D153/$E153))</f>
        <v>0</v>
      </c>
      <c r="AX153" s="532">
        <f>IF($E153="n/a","n/a",IF(AX$3-6&gt;$E153,$D153-SUM($F153:AW153),$D153/$E153))</f>
        <v>0</v>
      </c>
      <c r="AY153" s="532">
        <f>IF($E153="n/a","n/a",IF(AY$3-6&gt;$E153,$D153-SUM($F153:AX153),$D153/$E153))</f>
        <v>0</v>
      </c>
      <c r="AZ153" s="532">
        <f>IF($E153="n/a","n/a",IF(AZ$3-6&gt;$E153,$D153-SUM($F153:AY153),$D153/$E153))</f>
        <v>0</v>
      </c>
      <c r="BA153" s="532">
        <f>IF($E153="n/a","n/a",IF(BA$3-6&gt;$E153,$D153-SUM($F153:AZ153),$D153/$E153))</f>
        <v>0</v>
      </c>
      <c r="BB153" s="532">
        <f>IF($E153="n/a","n/a",IF(BB$3-6&gt;$E153,$D153-SUM($F153:BA153),$D153/$E153))</f>
        <v>0</v>
      </c>
      <c r="BC153" s="532">
        <f>IF($E153="n/a","n/a",IF(BC$3-6&gt;$E153,$D153-SUM($F153:BB153),$D153/$E153))</f>
        <v>0</v>
      </c>
      <c r="BD153" s="532">
        <f>IF($E153="n/a","n/a",IF(BD$3-6&gt;$E153,$D153-SUM($F153:BC153),$D153/$E153))</f>
        <v>0</v>
      </c>
      <c r="BE153" s="532">
        <f>IF($E153="n/a","n/a",IF(BE$3-6&gt;$E153,$D153-SUM($F153:BD153),$D153/$E153))</f>
        <v>0</v>
      </c>
      <c r="BF153" s="532">
        <f>IF($E153="n/a","n/a",IF(BF$3-6&gt;$E153,$D153-SUM($F153:BE153),$D153/$E153))</f>
        <v>0</v>
      </c>
      <c r="BG153" s="532">
        <f>IF($E153="n/a","n/a",IF(BG$3-6&gt;$E153,$D153-SUM($F153:BF153),$D153/$E153))</f>
        <v>0</v>
      </c>
      <c r="BH153" s="532">
        <f>IF($E153="n/a","n/a",IF(BH$3-6&gt;$E153,$D153-SUM($F153:BG153),$D153/$E153))</f>
        <v>0</v>
      </c>
      <c r="BI153" s="532">
        <f>IF($E153="n/a","n/a",IF(BI$3-6&gt;$E153,$D153-SUM($F153:BH153),$D153/$E153))</f>
        <v>0</v>
      </c>
      <c r="BJ153" s="532">
        <f>IF($E153="n/a","n/a",IF(BJ$3-6&gt;$E153,$D153-SUM($F153:BI153),$D153/$E153))</f>
        <v>0</v>
      </c>
      <c r="BK153" s="532">
        <f>IF($E153="n/a","n/a",IF(BK$3-6&gt;$E153,$D153-SUM($F153:BJ153),$D153/$E153))</f>
        <v>0</v>
      </c>
      <c r="BL153" s="532">
        <f>IF($E153="n/a","n/a",IF(BL$3-6&gt;$E153,$D153-SUM($F153:BK153),$D153/$E153))</f>
        <v>0</v>
      </c>
      <c r="BM153" s="532">
        <f>IF($E153="n/a","n/a",IF(BM$3-6&gt;$E153,$D153-SUM($F153:BL153),$D153/$E153))</f>
        <v>0</v>
      </c>
      <c r="BN153" s="532">
        <f>IF($E153="n/a","n/a",IF(BN$3-6&gt;$E153,$D153-SUM($F153:BM153),$D153/$E153))</f>
        <v>0</v>
      </c>
      <c r="BO153" s="532">
        <f>IF($E153="n/a","n/a",IF(BO$3-6&gt;$E153,$D153-SUM($F153:BN153),$D153/$E153))</f>
        <v>0</v>
      </c>
      <c r="BP153" s="532">
        <f>IF($E153="n/a","n/a",IF(BP$3-6&gt;$E153,$D153-SUM($F153:BO153),$D153/$E153))</f>
        <v>0</v>
      </c>
      <c r="BQ153" s="532">
        <f>IF($E153="n/a","n/a",IF(BQ$3-6&gt;$E153,$D153-SUM($F153:BP153),$D153/$E153))</f>
        <v>0</v>
      </c>
      <c r="BR153" s="532">
        <f>IF($E153="n/a","n/a",IF(BR$3-6&gt;$E153,$D153-SUM($F153:BQ153),$D153/$E153))</f>
        <v>0</v>
      </c>
      <c r="BS153" s="532">
        <f>IF($E153="n/a","n/a",IF(BS$3-6&gt;$E153,$D153-SUM($F153:BR153),$D153/$E153))</f>
        <v>0</v>
      </c>
      <c r="BT153" s="532">
        <f>IF($E153="n/a","n/a",IF(BT$3-6&gt;$E153,$D153-SUM($F153:BS153),$D153/$E153))</f>
        <v>0</v>
      </c>
      <c r="BU153" s="532">
        <f>IF($E153="n/a","n/a",IF(BU$3-6&gt;$E153,$D153-SUM($F153:BT153),$D153/$E153))</f>
        <v>0</v>
      </c>
      <c r="BV153" s="532">
        <f>IF($E153="n/a","n/a",IF(BV$3-6&gt;$E153,$D153-SUM($F153:BU153),$D153/$E153))</f>
        <v>0</v>
      </c>
      <c r="BW153" s="532">
        <f>IF($E153="n/a","n/a",IF(BW$3-6&gt;$E153,$D153-SUM($F153:BV153),$D153/$E153))</f>
        <v>0</v>
      </c>
      <c r="BX153" s="532">
        <f>IF($E153="n/a","n/a",IF(BX$3-6&gt;$E153,$D153-SUM($F153:BW153),$D153/$E153))</f>
        <v>0</v>
      </c>
      <c r="BY153" s="532">
        <f>IF($E153="n/a","n/a",IF(BY$3-6&gt;$E153,$D153-SUM($F153:BX153),$D153/$E153))</f>
        <v>0</v>
      </c>
      <c r="BZ153" s="532">
        <f>IF($E153="n/a","n/a",IF(BZ$3-6&gt;$E153,$D153-SUM($F153:BY153),$D153/$E153))</f>
        <v>0</v>
      </c>
    </row>
    <row r="154" spans="1:78" s="356" customFormat="1">
      <c r="A154" s="724" t="str">
        <f t="shared" si="47"/>
        <v>Vehicles</v>
      </c>
      <c r="B154" s="725"/>
      <c r="C154" s="532">
        <v>0</v>
      </c>
      <c r="D154" s="495">
        <f t="shared" si="48"/>
        <v>0</v>
      </c>
      <c r="E154" s="526"/>
      <c r="L154" s="532">
        <f>IF($E154="n/a","n/a",IF(L$3-6&gt;$E154,$D154-SUM($F154:K154),$D154/$E154))</f>
        <v>0</v>
      </c>
      <c r="M154" s="532">
        <f>IF($E154="n/a","n/a",IF(M$3-6&gt;$E154,$D154-SUM($F154:L154),$D154/$E154))</f>
        <v>0</v>
      </c>
      <c r="N154" s="532">
        <f>IF($E154="n/a","n/a",IF(N$3-6&gt;$E154,$D154-SUM($F154:M154),$D154/$E154))</f>
        <v>0</v>
      </c>
      <c r="O154" s="532">
        <f>IF($E154="n/a","n/a",IF(O$3-6&gt;$E154,$D154-SUM($F154:N154),$D154/$E154))</f>
        <v>0</v>
      </c>
      <c r="P154" s="532">
        <f>IF($E154="n/a","n/a",IF(P$3-6&gt;$E154,$D154-SUM($F154:O154),$D154/$E154))</f>
        <v>0</v>
      </c>
      <c r="Q154" s="532">
        <f>IF($E154="n/a","n/a",IF(Q$3-6&gt;$E154,$D154-SUM($F154:P154),$D154/$E154))</f>
        <v>0</v>
      </c>
      <c r="R154" s="532">
        <f>IF($E154="n/a","n/a",IF(R$3-6&gt;$E154,$D154-SUM($F154:Q154),$D154/$E154))</f>
        <v>0</v>
      </c>
      <c r="S154" s="532">
        <f>IF($E154="n/a","n/a",IF(S$3-6&gt;$E154,$D154-SUM($F154:R154),$D154/$E154))</f>
        <v>0</v>
      </c>
      <c r="T154" s="532">
        <f>IF($E154="n/a","n/a",IF(T$3-6&gt;$E154,$D154-SUM($F154:S154),$D154/$E154))</f>
        <v>0</v>
      </c>
      <c r="U154" s="532">
        <f>IF($E154="n/a","n/a",IF(U$3-6&gt;$E154,$D154-SUM($F154:T154),$D154/$E154))</f>
        <v>0</v>
      </c>
      <c r="V154" s="532">
        <f>IF($E154="n/a","n/a",IF(V$3-6&gt;$E154,$D154-SUM($F154:U154),$D154/$E154))</f>
        <v>0</v>
      </c>
      <c r="W154" s="532">
        <f>IF($E154="n/a","n/a",IF(W$3-6&gt;$E154,$D154-SUM($F154:V154),$D154/$E154))</f>
        <v>0</v>
      </c>
      <c r="X154" s="532">
        <f>IF($E154="n/a","n/a",IF(X$3-6&gt;$E154,$D154-SUM($F154:W154),$D154/$E154))</f>
        <v>0</v>
      </c>
      <c r="Y154" s="532">
        <f>IF($E154="n/a","n/a",IF(Y$3-6&gt;$E154,$D154-SUM($F154:X154),$D154/$E154))</f>
        <v>0</v>
      </c>
      <c r="Z154" s="532">
        <f>IF($E154="n/a","n/a",IF(Z$3-6&gt;$E154,$D154-SUM($F154:Y154),$D154/$E154))</f>
        <v>0</v>
      </c>
      <c r="AA154" s="532">
        <f>IF($E154="n/a","n/a",IF(AA$3-6&gt;$E154,$D154-SUM($F154:Z154),$D154/$E154))</f>
        <v>0</v>
      </c>
      <c r="AB154" s="532">
        <f>IF($E154="n/a","n/a",IF(AB$3-6&gt;$E154,$D154-SUM($F154:AA154),$D154/$E154))</f>
        <v>0</v>
      </c>
      <c r="AC154" s="532">
        <f>IF($E154="n/a","n/a",IF(AC$3-6&gt;$E154,$D154-SUM($F154:AB154),$D154/$E154))</f>
        <v>0</v>
      </c>
      <c r="AD154" s="532">
        <f>IF($E154="n/a","n/a",IF(AD$3-6&gt;$E154,$D154-SUM($F154:AC154),$D154/$E154))</f>
        <v>0</v>
      </c>
      <c r="AE154" s="532">
        <f>IF($E154="n/a","n/a",IF(AE$3-6&gt;$E154,$D154-SUM($F154:AD154),$D154/$E154))</f>
        <v>0</v>
      </c>
      <c r="AF154" s="532">
        <f>IF($E154="n/a","n/a",IF(AF$3-6&gt;$E154,$D154-SUM($F154:AE154),$D154/$E154))</f>
        <v>0</v>
      </c>
      <c r="AG154" s="532">
        <f>IF($E154="n/a","n/a",IF(AG$3-6&gt;$E154,$D154-SUM($F154:AF154),$D154/$E154))</f>
        <v>0</v>
      </c>
      <c r="AH154" s="532">
        <f>IF($E154="n/a","n/a",IF(AH$3-6&gt;$E154,$D154-SUM($F154:AG154),$D154/$E154))</f>
        <v>0</v>
      </c>
      <c r="AI154" s="532">
        <f>IF($E154="n/a","n/a",IF(AI$3-6&gt;$E154,$D154-SUM($F154:AH154),$D154/$E154))</f>
        <v>0</v>
      </c>
      <c r="AJ154" s="532">
        <f>IF($E154="n/a","n/a",IF(AJ$3-6&gt;$E154,$D154-SUM($F154:AI154),$D154/$E154))</f>
        <v>0</v>
      </c>
      <c r="AK154" s="532">
        <f>IF($E154="n/a","n/a",IF(AK$3-6&gt;$E154,$D154-SUM($F154:AJ154),$D154/$E154))</f>
        <v>0</v>
      </c>
      <c r="AL154" s="532">
        <f>IF($E154="n/a","n/a",IF(AL$3-6&gt;$E154,$D154-SUM($F154:AK154),$D154/$E154))</f>
        <v>0</v>
      </c>
      <c r="AM154" s="532">
        <f>IF($E154="n/a","n/a",IF(AM$3-6&gt;$E154,$D154-SUM($F154:AL154),$D154/$E154))</f>
        <v>0</v>
      </c>
      <c r="AN154" s="532">
        <f>IF($E154="n/a","n/a",IF(AN$3-6&gt;$E154,$D154-SUM($F154:AM154),$D154/$E154))</f>
        <v>0</v>
      </c>
      <c r="AO154" s="532">
        <f>IF($E154="n/a","n/a",IF(AO$3-6&gt;$E154,$D154-SUM($F154:AN154),$D154/$E154))</f>
        <v>0</v>
      </c>
      <c r="AP154" s="532">
        <f>IF($E154="n/a","n/a",IF(AP$3-6&gt;$E154,$D154-SUM($F154:AO154),$D154/$E154))</f>
        <v>0</v>
      </c>
      <c r="AQ154" s="532">
        <f>IF($E154="n/a","n/a",IF(AQ$3-6&gt;$E154,$D154-SUM($F154:AP154),$D154/$E154))</f>
        <v>0</v>
      </c>
      <c r="AR154" s="532">
        <f>IF($E154="n/a","n/a",IF(AR$3-6&gt;$E154,$D154-SUM($F154:AQ154),$D154/$E154))</f>
        <v>0</v>
      </c>
      <c r="AS154" s="532">
        <f>IF($E154="n/a","n/a",IF(AS$3-6&gt;$E154,$D154-SUM($F154:AR154),$D154/$E154))</f>
        <v>0</v>
      </c>
      <c r="AT154" s="532">
        <f>IF($E154="n/a","n/a",IF(AT$3-6&gt;$E154,$D154-SUM($F154:AS154),$D154/$E154))</f>
        <v>0</v>
      </c>
      <c r="AU154" s="532">
        <f>IF($E154="n/a","n/a",IF(AU$3-6&gt;$E154,$D154-SUM($F154:AT154),$D154/$E154))</f>
        <v>0</v>
      </c>
      <c r="AV154" s="532">
        <f>IF($E154="n/a","n/a",IF(AV$3-6&gt;$E154,$D154-SUM($F154:AU154),$D154/$E154))</f>
        <v>0</v>
      </c>
      <c r="AW154" s="532">
        <f>IF($E154="n/a","n/a",IF(AW$3-6&gt;$E154,$D154-SUM($F154:AV154),$D154/$E154))</f>
        <v>0</v>
      </c>
      <c r="AX154" s="532">
        <f>IF($E154="n/a","n/a",IF(AX$3-6&gt;$E154,$D154-SUM($F154:AW154),$D154/$E154))</f>
        <v>0</v>
      </c>
      <c r="AY154" s="532">
        <f>IF($E154="n/a","n/a",IF(AY$3-6&gt;$E154,$D154-SUM($F154:AX154),$D154/$E154))</f>
        <v>0</v>
      </c>
      <c r="AZ154" s="532">
        <f>IF($E154="n/a","n/a",IF(AZ$3-6&gt;$E154,$D154-SUM($F154:AY154),$D154/$E154))</f>
        <v>0</v>
      </c>
      <c r="BA154" s="532">
        <f>IF($E154="n/a","n/a",IF(BA$3-6&gt;$E154,$D154-SUM($F154:AZ154),$D154/$E154))</f>
        <v>0</v>
      </c>
      <c r="BB154" s="532">
        <f>IF($E154="n/a","n/a",IF(BB$3-6&gt;$E154,$D154-SUM($F154:BA154),$D154/$E154))</f>
        <v>0</v>
      </c>
      <c r="BC154" s="532">
        <f>IF($E154="n/a","n/a",IF(BC$3-6&gt;$E154,$D154-SUM($F154:BB154),$D154/$E154))</f>
        <v>0</v>
      </c>
      <c r="BD154" s="532">
        <f>IF($E154="n/a","n/a",IF(BD$3-6&gt;$E154,$D154-SUM($F154:BC154),$D154/$E154))</f>
        <v>0</v>
      </c>
      <c r="BE154" s="532">
        <f>IF($E154="n/a","n/a",IF(BE$3-6&gt;$E154,$D154-SUM($F154:BD154),$D154/$E154))</f>
        <v>0</v>
      </c>
      <c r="BF154" s="532">
        <f>IF($E154="n/a","n/a",IF(BF$3-6&gt;$E154,$D154-SUM($F154:BE154),$D154/$E154))</f>
        <v>0</v>
      </c>
      <c r="BG154" s="532">
        <f>IF($E154="n/a","n/a",IF(BG$3-6&gt;$E154,$D154-SUM($F154:BF154),$D154/$E154))</f>
        <v>0</v>
      </c>
      <c r="BH154" s="532">
        <f>IF($E154="n/a","n/a",IF(BH$3-6&gt;$E154,$D154-SUM($F154:BG154),$D154/$E154))</f>
        <v>0</v>
      </c>
      <c r="BI154" s="532">
        <f>IF($E154="n/a","n/a",IF(BI$3-6&gt;$E154,$D154-SUM($F154:BH154),$D154/$E154))</f>
        <v>0</v>
      </c>
      <c r="BJ154" s="532">
        <f>IF($E154="n/a","n/a",IF(BJ$3-6&gt;$E154,$D154-SUM($F154:BI154),$D154/$E154))</f>
        <v>0</v>
      </c>
      <c r="BK154" s="532">
        <f>IF($E154="n/a","n/a",IF(BK$3-6&gt;$E154,$D154-SUM($F154:BJ154),$D154/$E154))</f>
        <v>0</v>
      </c>
      <c r="BL154" s="532">
        <f>IF($E154="n/a","n/a",IF(BL$3-6&gt;$E154,$D154-SUM($F154:BK154),$D154/$E154))</f>
        <v>0</v>
      </c>
      <c r="BM154" s="532">
        <f>IF($E154="n/a","n/a",IF(BM$3-6&gt;$E154,$D154-SUM($F154:BL154),$D154/$E154))</f>
        <v>0</v>
      </c>
      <c r="BN154" s="532">
        <f>IF($E154="n/a","n/a",IF(BN$3-6&gt;$E154,$D154-SUM($F154:BM154),$D154/$E154))</f>
        <v>0</v>
      </c>
      <c r="BO154" s="532">
        <f>IF($E154="n/a","n/a",IF(BO$3-6&gt;$E154,$D154-SUM($F154:BN154),$D154/$E154))</f>
        <v>0</v>
      </c>
      <c r="BP154" s="532">
        <f>IF($E154="n/a","n/a",IF(BP$3-6&gt;$E154,$D154-SUM($F154:BO154),$D154/$E154))</f>
        <v>0</v>
      </c>
      <c r="BQ154" s="532">
        <f>IF($E154="n/a","n/a",IF(BQ$3-6&gt;$E154,$D154-SUM($F154:BP154),$D154/$E154))</f>
        <v>0</v>
      </c>
      <c r="BR154" s="532">
        <f>IF($E154="n/a","n/a",IF(BR$3-6&gt;$E154,$D154-SUM($F154:BQ154),$D154/$E154))</f>
        <v>0</v>
      </c>
      <c r="BS154" s="532">
        <f>IF($E154="n/a","n/a",IF(BS$3-6&gt;$E154,$D154-SUM($F154:BR154),$D154/$E154))</f>
        <v>0</v>
      </c>
      <c r="BT154" s="532">
        <f>IF($E154="n/a","n/a",IF(BT$3-6&gt;$E154,$D154-SUM($F154:BS154),$D154/$E154))</f>
        <v>0</v>
      </c>
      <c r="BU154" s="532">
        <f>IF($E154="n/a","n/a",IF(BU$3-6&gt;$E154,$D154-SUM($F154:BT154),$D154/$E154))</f>
        <v>0</v>
      </c>
      <c r="BV154" s="532">
        <f>IF($E154="n/a","n/a",IF(BV$3-6&gt;$E154,$D154-SUM($F154:BU154),$D154/$E154))</f>
        <v>0</v>
      </c>
      <c r="BW154" s="532">
        <f>IF($E154="n/a","n/a",IF(BW$3-6&gt;$E154,$D154-SUM($F154:BV154),$D154/$E154))</f>
        <v>0</v>
      </c>
      <c r="BX154" s="532">
        <f>IF($E154="n/a","n/a",IF(BX$3-6&gt;$E154,$D154-SUM($F154:BW154),$D154/$E154))</f>
        <v>0</v>
      </c>
      <c r="BY154" s="532">
        <f>IF($E154="n/a","n/a",IF(BY$3-6&gt;$E154,$D154-SUM($F154:BX154),$D154/$E154))</f>
        <v>0</v>
      </c>
      <c r="BZ154" s="532">
        <f>IF($E154="n/a","n/a",IF(BZ$3-6&gt;$E154,$D154-SUM($F154:BY154),$D154/$E154))</f>
        <v>0</v>
      </c>
    </row>
    <row r="155" spans="1:78" s="356" customFormat="1">
      <c r="A155" s="724" t="str">
        <f t="shared" si="47"/>
        <v>Other</v>
      </c>
      <c r="B155" s="725"/>
      <c r="C155" s="532">
        <v>0</v>
      </c>
      <c r="D155" s="495">
        <f t="shared" si="48"/>
        <v>0</v>
      </c>
      <c r="E155" s="526"/>
      <c r="L155" s="532">
        <f>IF($E155="n/a","n/a",IF(L$3-6&gt;$E155,$D155-SUM($F155:K155),$D155/$E155))</f>
        <v>0</v>
      </c>
      <c r="M155" s="532">
        <f>IF($E155="n/a","n/a",IF(M$3-6&gt;$E155,$D155-SUM($F155:L155),$D155/$E155))</f>
        <v>0</v>
      </c>
      <c r="N155" s="532">
        <f>IF($E155="n/a","n/a",IF(N$3-6&gt;$E155,$D155-SUM($F155:M155),$D155/$E155))</f>
        <v>0</v>
      </c>
      <c r="O155" s="532">
        <f>IF($E155="n/a","n/a",IF(O$3-6&gt;$E155,$D155-SUM($F155:N155),$D155/$E155))</f>
        <v>0</v>
      </c>
      <c r="P155" s="532">
        <f>IF($E155="n/a","n/a",IF(P$3-6&gt;$E155,$D155-SUM($F155:O155),$D155/$E155))</f>
        <v>0</v>
      </c>
      <c r="Q155" s="532">
        <f>IF($E155="n/a","n/a",IF(Q$3-6&gt;$E155,$D155-SUM($F155:P155),$D155/$E155))</f>
        <v>0</v>
      </c>
      <c r="R155" s="532">
        <f>IF($E155="n/a","n/a",IF(R$3-6&gt;$E155,$D155-SUM($F155:Q155),$D155/$E155))</f>
        <v>0</v>
      </c>
      <c r="S155" s="532">
        <f>IF($E155="n/a","n/a",IF(S$3-6&gt;$E155,$D155-SUM($F155:R155),$D155/$E155))</f>
        <v>0</v>
      </c>
      <c r="T155" s="532">
        <f>IF($E155="n/a","n/a",IF(T$3-6&gt;$E155,$D155-SUM($F155:S155),$D155/$E155))</f>
        <v>0</v>
      </c>
      <c r="U155" s="532">
        <f>IF($E155="n/a","n/a",IF(U$3-6&gt;$E155,$D155-SUM($F155:T155),$D155/$E155))</f>
        <v>0</v>
      </c>
      <c r="V155" s="532">
        <f>IF($E155="n/a","n/a",IF(V$3-6&gt;$E155,$D155-SUM($F155:U155),$D155/$E155))</f>
        <v>0</v>
      </c>
      <c r="W155" s="532">
        <f>IF($E155="n/a","n/a",IF(W$3-6&gt;$E155,$D155-SUM($F155:V155),$D155/$E155))</f>
        <v>0</v>
      </c>
      <c r="X155" s="532">
        <f>IF($E155="n/a","n/a",IF(X$3-6&gt;$E155,$D155-SUM($F155:W155),$D155/$E155))</f>
        <v>0</v>
      </c>
      <c r="Y155" s="532">
        <f>IF($E155="n/a","n/a",IF(Y$3-6&gt;$E155,$D155-SUM($F155:X155),$D155/$E155))</f>
        <v>0</v>
      </c>
      <c r="Z155" s="532">
        <f>IF($E155="n/a","n/a",IF(Z$3-6&gt;$E155,$D155-SUM($F155:Y155),$D155/$E155))</f>
        <v>0</v>
      </c>
      <c r="AA155" s="532">
        <f>IF($E155="n/a","n/a",IF(AA$3-6&gt;$E155,$D155-SUM($F155:Z155),$D155/$E155))</f>
        <v>0</v>
      </c>
      <c r="AB155" s="532">
        <f>IF($E155="n/a","n/a",IF(AB$3-6&gt;$E155,$D155-SUM($F155:AA155),$D155/$E155))</f>
        <v>0</v>
      </c>
      <c r="AC155" s="532">
        <f>IF($E155="n/a","n/a",IF(AC$3-6&gt;$E155,$D155-SUM($F155:AB155),$D155/$E155))</f>
        <v>0</v>
      </c>
      <c r="AD155" s="532">
        <f>IF($E155="n/a","n/a",IF(AD$3-6&gt;$E155,$D155-SUM($F155:AC155),$D155/$E155))</f>
        <v>0</v>
      </c>
      <c r="AE155" s="532">
        <f>IF($E155="n/a","n/a",IF(AE$3-6&gt;$E155,$D155-SUM($F155:AD155),$D155/$E155))</f>
        <v>0</v>
      </c>
      <c r="AF155" s="532">
        <f>IF($E155="n/a","n/a",IF(AF$3-6&gt;$E155,$D155-SUM($F155:AE155),$D155/$E155))</f>
        <v>0</v>
      </c>
      <c r="AG155" s="532">
        <f>IF($E155="n/a","n/a",IF(AG$3-6&gt;$E155,$D155-SUM($F155:AF155),$D155/$E155))</f>
        <v>0</v>
      </c>
      <c r="AH155" s="532">
        <f>IF($E155="n/a","n/a",IF(AH$3-6&gt;$E155,$D155-SUM($F155:AG155),$D155/$E155))</f>
        <v>0</v>
      </c>
      <c r="AI155" s="532">
        <f>IF($E155="n/a","n/a",IF(AI$3-6&gt;$E155,$D155-SUM($F155:AH155),$D155/$E155))</f>
        <v>0</v>
      </c>
      <c r="AJ155" s="532">
        <f>IF($E155="n/a","n/a",IF(AJ$3-6&gt;$E155,$D155-SUM($F155:AI155),$D155/$E155))</f>
        <v>0</v>
      </c>
      <c r="AK155" s="532">
        <f>IF($E155="n/a","n/a",IF(AK$3-6&gt;$E155,$D155-SUM($F155:AJ155),$D155/$E155))</f>
        <v>0</v>
      </c>
      <c r="AL155" s="532">
        <f>IF($E155="n/a","n/a",IF(AL$3-6&gt;$E155,$D155-SUM($F155:AK155),$D155/$E155))</f>
        <v>0</v>
      </c>
      <c r="AM155" s="532">
        <f>IF($E155="n/a","n/a",IF(AM$3-6&gt;$E155,$D155-SUM($F155:AL155),$D155/$E155))</f>
        <v>0</v>
      </c>
      <c r="AN155" s="532">
        <f>IF($E155="n/a","n/a",IF(AN$3-6&gt;$E155,$D155-SUM($F155:AM155),$D155/$E155))</f>
        <v>0</v>
      </c>
      <c r="AO155" s="532">
        <f>IF($E155="n/a","n/a",IF(AO$3-6&gt;$E155,$D155-SUM($F155:AN155),$D155/$E155))</f>
        <v>0</v>
      </c>
      <c r="AP155" s="532">
        <f>IF($E155="n/a","n/a",IF(AP$3-6&gt;$E155,$D155-SUM($F155:AO155),$D155/$E155))</f>
        <v>0</v>
      </c>
      <c r="AQ155" s="532">
        <f>IF($E155="n/a","n/a",IF(AQ$3-6&gt;$E155,$D155-SUM($F155:AP155),$D155/$E155))</f>
        <v>0</v>
      </c>
      <c r="AR155" s="532">
        <f>IF($E155="n/a","n/a",IF(AR$3-6&gt;$E155,$D155-SUM($F155:AQ155),$D155/$E155))</f>
        <v>0</v>
      </c>
      <c r="AS155" s="532">
        <f>IF($E155="n/a","n/a",IF(AS$3-6&gt;$E155,$D155-SUM($F155:AR155),$D155/$E155))</f>
        <v>0</v>
      </c>
      <c r="AT155" s="532">
        <f>IF($E155="n/a","n/a",IF(AT$3-6&gt;$E155,$D155-SUM($F155:AS155),$D155/$E155))</f>
        <v>0</v>
      </c>
      <c r="AU155" s="532">
        <f>IF($E155="n/a","n/a",IF(AU$3-6&gt;$E155,$D155-SUM($F155:AT155),$D155/$E155))</f>
        <v>0</v>
      </c>
      <c r="AV155" s="532">
        <f>IF($E155="n/a","n/a",IF(AV$3-6&gt;$E155,$D155-SUM($F155:AU155),$D155/$E155))</f>
        <v>0</v>
      </c>
      <c r="AW155" s="532">
        <f>IF($E155="n/a","n/a",IF(AW$3-6&gt;$E155,$D155-SUM($F155:AV155),$D155/$E155))</f>
        <v>0</v>
      </c>
      <c r="AX155" s="532">
        <f>IF($E155="n/a","n/a",IF(AX$3-6&gt;$E155,$D155-SUM($F155:AW155),$D155/$E155))</f>
        <v>0</v>
      </c>
      <c r="AY155" s="532">
        <f>IF($E155="n/a","n/a",IF(AY$3-6&gt;$E155,$D155-SUM($F155:AX155),$D155/$E155))</f>
        <v>0</v>
      </c>
      <c r="AZ155" s="532">
        <f>IF($E155="n/a","n/a",IF(AZ$3-6&gt;$E155,$D155-SUM($F155:AY155),$D155/$E155))</f>
        <v>0</v>
      </c>
      <c r="BA155" s="532">
        <f>IF($E155="n/a","n/a",IF(BA$3-6&gt;$E155,$D155-SUM($F155:AZ155),$D155/$E155))</f>
        <v>0</v>
      </c>
      <c r="BB155" s="532">
        <f>IF($E155="n/a","n/a",IF(BB$3-6&gt;$E155,$D155-SUM($F155:BA155),$D155/$E155))</f>
        <v>0</v>
      </c>
      <c r="BC155" s="532">
        <f>IF($E155="n/a","n/a",IF(BC$3-6&gt;$E155,$D155-SUM($F155:BB155),$D155/$E155))</f>
        <v>0</v>
      </c>
      <c r="BD155" s="532">
        <f>IF($E155="n/a","n/a",IF(BD$3-6&gt;$E155,$D155-SUM($F155:BC155),$D155/$E155))</f>
        <v>0</v>
      </c>
      <c r="BE155" s="532">
        <f>IF($E155="n/a","n/a",IF(BE$3-6&gt;$E155,$D155-SUM($F155:BD155),$D155/$E155))</f>
        <v>0</v>
      </c>
      <c r="BF155" s="532">
        <f>IF($E155="n/a","n/a",IF(BF$3-6&gt;$E155,$D155-SUM($F155:BE155),$D155/$E155))</f>
        <v>0</v>
      </c>
      <c r="BG155" s="532">
        <f>IF($E155="n/a","n/a",IF(BG$3-6&gt;$E155,$D155-SUM($F155:BF155),$D155/$E155))</f>
        <v>0</v>
      </c>
      <c r="BH155" s="532">
        <f>IF($E155="n/a","n/a",IF(BH$3-6&gt;$E155,$D155-SUM($F155:BG155),$D155/$E155))</f>
        <v>0</v>
      </c>
      <c r="BI155" s="532">
        <f>IF($E155="n/a","n/a",IF(BI$3-6&gt;$E155,$D155-SUM($F155:BH155),$D155/$E155))</f>
        <v>0</v>
      </c>
      <c r="BJ155" s="532">
        <f>IF($E155="n/a","n/a",IF(BJ$3-6&gt;$E155,$D155-SUM($F155:BI155),$D155/$E155))</f>
        <v>0</v>
      </c>
      <c r="BK155" s="532">
        <f>IF($E155="n/a","n/a",IF(BK$3-6&gt;$E155,$D155-SUM($F155:BJ155),$D155/$E155))</f>
        <v>0</v>
      </c>
      <c r="BL155" s="532">
        <f>IF($E155="n/a","n/a",IF(BL$3-6&gt;$E155,$D155-SUM($F155:BK155),$D155/$E155))</f>
        <v>0</v>
      </c>
      <c r="BM155" s="532">
        <f>IF($E155="n/a","n/a",IF(BM$3-6&gt;$E155,$D155-SUM($F155:BL155),$D155/$E155))</f>
        <v>0</v>
      </c>
      <c r="BN155" s="532">
        <f>IF($E155="n/a","n/a",IF(BN$3-6&gt;$E155,$D155-SUM($F155:BM155),$D155/$E155))</f>
        <v>0</v>
      </c>
      <c r="BO155" s="532">
        <f>IF($E155="n/a","n/a",IF(BO$3-6&gt;$E155,$D155-SUM($F155:BN155),$D155/$E155))</f>
        <v>0</v>
      </c>
      <c r="BP155" s="532">
        <f>IF($E155="n/a","n/a",IF(BP$3-6&gt;$E155,$D155-SUM($F155:BO155),$D155/$E155))</f>
        <v>0</v>
      </c>
      <c r="BQ155" s="532">
        <f>IF($E155="n/a","n/a",IF(BQ$3-6&gt;$E155,$D155-SUM($F155:BP155),$D155/$E155))</f>
        <v>0</v>
      </c>
      <c r="BR155" s="532">
        <f>IF($E155="n/a","n/a",IF(BR$3-6&gt;$E155,$D155-SUM($F155:BQ155),$D155/$E155))</f>
        <v>0</v>
      </c>
      <c r="BS155" s="532">
        <f>IF($E155="n/a","n/a",IF(BS$3-6&gt;$E155,$D155-SUM($F155:BR155),$D155/$E155))</f>
        <v>0</v>
      </c>
      <c r="BT155" s="532">
        <f>IF($E155="n/a","n/a",IF(BT$3-6&gt;$E155,$D155-SUM($F155:BS155),$D155/$E155))</f>
        <v>0</v>
      </c>
      <c r="BU155" s="532">
        <f>IF($E155="n/a","n/a",IF(BU$3-6&gt;$E155,$D155-SUM($F155:BT155),$D155/$E155))</f>
        <v>0</v>
      </c>
      <c r="BV155" s="532">
        <f>IF($E155="n/a","n/a",IF(BV$3-6&gt;$E155,$D155-SUM($F155:BU155),$D155/$E155))</f>
        <v>0</v>
      </c>
      <c r="BW155" s="532">
        <f>IF($E155="n/a","n/a",IF(BW$3-6&gt;$E155,$D155-SUM($F155:BV155),$D155/$E155))</f>
        <v>0</v>
      </c>
      <c r="BX155" s="532">
        <f>IF($E155="n/a","n/a",IF(BX$3-6&gt;$E155,$D155-SUM($F155:BW155),$D155/$E155))</f>
        <v>0</v>
      </c>
      <c r="BY155" s="532">
        <f>IF($E155="n/a","n/a",IF(BY$3-6&gt;$E155,$D155-SUM($F155:BX155),$D155/$E155))</f>
        <v>0</v>
      </c>
      <c r="BZ155" s="532">
        <f>IF($E155="n/a","n/a",IF(BZ$3-6&gt;$E155,$D155-SUM($F155:BY155),$D155/$E155))</f>
        <v>0</v>
      </c>
    </row>
    <row r="156" spans="1:78" s="356" customFormat="1">
      <c r="A156" s="724" t="str">
        <f t="shared" si="47"/>
        <v>Premises</v>
      </c>
      <c r="B156" s="725"/>
      <c r="C156" s="532">
        <v>0</v>
      </c>
      <c r="D156" s="495">
        <f t="shared" si="48"/>
        <v>0</v>
      </c>
      <c r="E156" s="526"/>
      <c r="L156" s="532">
        <f>IF($E156="n/a","n/a",IF(L$3-6&gt;$E156,$D156-SUM($F156:K156),$D156/$E156))</f>
        <v>0</v>
      </c>
      <c r="M156" s="532">
        <f>IF($E156="n/a","n/a",IF(M$3-6&gt;$E156,$D156-SUM($F156:L156),$D156/$E156))</f>
        <v>0</v>
      </c>
      <c r="N156" s="532">
        <f>IF($E156="n/a","n/a",IF(N$3-6&gt;$E156,$D156-SUM($F156:M156),$D156/$E156))</f>
        <v>0</v>
      </c>
      <c r="O156" s="532">
        <f>IF($E156="n/a","n/a",IF(O$3-6&gt;$E156,$D156-SUM($F156:N156),$D156/$E156))</f>
        <v>0</v>
      </c>
      <c r="P156" s="532">
        <f>IF($E156="n/a","n/a",IF(P$3-6&gt;$E156,$D156-SUM($F156:O156),$D156/$E156))</f>
        <v>0</v>
      </c>
      <c r="Q156" s="532">
        <f>IF($E156="n/a","n/a",IF(Q$3-6&gt;$E156,$D156-SUM($F156:P156),$D156/$E156))</f>
        <v>0</v>
      </c>
      <c r="R156" s="532">
        <f>IF($E156="n/a","n/a",IF(R$3-6&gt;$E156,$D156-SUM($F156:Q156),$D156/$E156))</f>
        <v>0</v>
      </c>
      <c r="S156" s="532">
        <f>IF($E156="n/a","n/a",IF(S$3-6&gt;$E156,$D156-SUM($F156:R156),$D156/$E156))</f>
        <v>0</v>
      </c>
      <c r="T156" s="532">
        <f>IF($E156="n/a","n/a",IF(T$3-6&gt;$E156,$D156-SUM($F156:S156),$D156/$E156))</f>
        <v>0</v>
      </c>
      <c r="U156" s="532">
        <f>IF($E156="n/a","n/a",IF(U$3-6&gt;$E156,$D156-SUM($F156:T156),$D156/$E156))</f>
        <v>0</v>
      </c>
      <c r="V156" s="532">
        <f>IF($E156="n/a","n/a",IF(V$3-6&gt;$E156,$D156-SUM($F156:U156),$D156/$E156))</f>
        <v>0</v>
      </c>
      <c r="W156" s="532">
        <f>IF($E156="n/a","n/a",IF(W$3-6&gt;$E156,$D156-SUM($F156:V156),$D156/$E156))</f>
        <v>0</v>
      </c>
      <c r="X156" s="532">
        <f>IF($E156="n/a","n/a",IF(X$3-6&gt;$E156,$D156-SUM($F156:W156),$D156/$E156))</f>
        <v>0</v>
      </c>
      <c r="Y156" s="532">
        <f>IF($E156="n/a","n/a",IF(Y$3-6&gt;$E156,$D156-SUM($F156:X156),$D156/$E156))</f>
        <v>0</v>
      </c>
      <c r="Z156" s="532">
        <f>IF($E156="n/a","n/a",IF(Z$3-6&gt;$E156,$D156-SUM($F156:Y156),$D156/$E156))</f>
        <v>0</v>
      </c>
      <c r="AA156" s="532">
        <f>IF($E156="n/a","n/a",IF(AA$3-6&gt;$E156,$D156-SUM($F156:Z156),$D156/$E156))</f>
        <v>0</v>
      </c>
      <c r="AB156" s="532">
        <f>IF($E156="n/a","n/a",IF(AB$3-6&gt;$E156,$D156-SUM($F156:AA156),$D156/$E156))</f>
        <v>0</v>
      </c>
      <c r="AC156" s="532">
        <f>IF($E156="n/a","n/a",IF(AC$3-6&gt;$E156,$D156-SUM($F156:AB156),$D156/$E156))</f>
        <v>0</v>
      </c>
      <c r="AD156" s="532">
        <f>IF($E156="n/a","n/a",IF(AD$3-6&gt;$E156,$D156-SUM($F156:AC156),$D156/$E156))</f>
        <v>0</v>
      </c>
      <c r="AE156" s="532">
        <f>IF($E156="n/a","n/a",IF(AE$3-6&gt;$E156,$D156-SUM($F156:AD156),$D156/$E156))</f>
        <v>0</v>
      </c>
      <c r="AF156" s="532">
        <f>IF($E156="n/a","n/a",IF(AF$3-6&gt;$E156,$D156-SUM($F156:AE156),$D156/$E156))</f>
        <v>0</v>
      </c>
      <c r="AG156" s="532">
        <f>IF($E156="n/a","n/a",IF(AG$3-6&gt;$E156,$D156-SUM($F156:AF156),$D156/$E156))</f>
        <v>0</v>
      </c>
      <c r="AH156" s="532">
        <f>IF($E156="n/a","n/a",IF(AH$3-6&gt;$E156,$D156-SUM($F156:AG156),$D156/$E156))</f>
        <v>0</v>
      </c>
      <c r="AI156" s="532">
        <f>IF($E156="n/a","n/a",IF(AI$3-6&gt;$E156,$D156-SUM($F156:AH156),$D156/$E156))</f>
        <v>0</v>
      </c>
      <c r="AJ156" s="532">
        <f>IF($E156="n/a","n/a",IF(AJ$3-6&gt;$E156,$D156-SUM($F156:AI156),$D156/$E156))</f>
        <v>0</v>
      </c>
      <c r="AK156" s="532">
        <f>IF($E156="n/a","n/a",IF(AK$3-6&gt;$E156,$D156-SUM($F156:AJ156),$D156/$E156))</f>
        <v>0</v>
      </c>
      <c r="AL156" s="532">
        <f>IF($E156="n/a","n/a",IF(AL$3-6&gt;$E156,$D156-SUM($F156:AK156),$D156/$E156))</f>
        <v>0</v>
      </c>
      <c r="AM156" s="532">
        <f>IF($E156="n/a","n/a",IF(AM$3-6&gt;$E156,$D156-SUM($F156:AL156),$D156/$E156))</f>
        <v>0</v>
      </c>
      <c r="AN156" s="532">
        <f>IF($E156="n/a","n/a",IF(AN$3-6&gt;$E156,$D156-SUM($F156:AM156),$D156/$E156))</f>
        <v>0</v>
      </c>
      <c r="AO156" s="532">
        <f>IF($E156="n/a","n/a",IF(AO$3-6&gt;$E156,$D156-SUM($F156:AN156),$D156/$E156))</f>
        <v>0</v>
      </c>
      <c r="AP156" s="532">
        <f>IF($E156="n/a","n/a",IF(AP$3-6&gt;$E156,$D156-SUM($F156:AO156),$D156/$E156))</f>
        <v>0</v>
      </c>
      <c r="AQ156" s="532">
        <f>IF($E156="n/a","n/a",IF(AQ$3-6&gt;$E156,$D156-SUM($F156:AP156),$D156/$E156))</f>
        <v>0</v>
      </c>
      <c r="AR156" s="532">
        <f>IF($E156="n/a","n/a",IF(AR$3-6&gt;$E156,$D156-SUM($F156:AQ156),$D156/$E156))</f>
        <v>0</v>
      </c>
      <c r="AS156" s="532">
        <f>IF($E156="n/a","n/a",IF(AS$3-6&gt;$E156,$D156-SUM($F156:AR156),$D156/$E156))</f>
        <v>0</v>
      </c>
      <c r="AT156" s="532">
        <f>IF($E156="n/a","n/a",IF(AT$3-6&gt;$E156,$D156-SUM($F156:AS156),$D156/$E156))</f>
        <v>0</v>
      </c>
      <c r="AU156" s="532">
        <f>IF($E156="n/a","n/a",IF(AU$3-6&gt;$E156,$D156-SUM($F156:AT156),$D156/$E156))</f>
        <v>0</v>
      </c>
      <c r="AV156" s="532">
        <f>IF($E156="n/a","n/a",IF(AV$3-6&gt;$E156,$D156-SUM($F156:AU156),$D156/$E156))</f>
        <v>0</v>
      </c>
      <c r="AW156" s="532">
        <f>IF($E156="n/a","n/a",IF(AW$3-6&gt;$E156,$D156-SUM($F156:AV156),$D156/$E156))</f>
        <v>0</v>
      </c>
      <c r="AX156" s="532">
        <f>IF($E156="n/a","n/a",IF(AX$3-6&gt;$E156,$D156-SUM($F156:AW156),$D156/$E156))</f>
        <v>0</v>
      </c>
      <c r="AY156" s="532">
        <f>IF($E156="n/a","n/a",IF(AY$3-6&gt;$E156,$D156-SUM($F156:AX156),$D156/$E156))</f>
        <v>0</v>
      </c>
      <c r="AZ156" s="532">
        <f>IF($E156="n/a","n/a",IF(AZ$3-6&gt;$E156,$D156-SUM($F156:AY156),$D156/$E156))</f>
        <v>0</v>
      </c>
      <c r="BA156" s="532">
        <f>IF($E156="n/a","n/a",IF(BA$3-6&gt;$E156,$D156-SUM($F156:AZ156),$D156/$E156))</f>
        <v>0</v>
      </c>
      <c r="BB156" s="532">
        <f>IF($E156="n/a","n/a",IF(BB$3-6&gt;$E156,$D156-SUM($F156:BA156),$D156/$E156))</f>
        <v>0</v>
      </c>
      <c r="BC156" s="532">
        <f>IF($E156="n/a","n/a",IF(BC$3-6&gt;$E156,$D156-SUM($F156:BB156),$D156/$E156))</f>
        <v>0</v>
      </c>
      <c r="BD156" s="532">
        <f>IF($E156="n/a","n/a",IF(BD$3-6&gt;$E156,$D156-SUM($F156:BC156),$D156/$E156))</f>
        <v>0</v>
      </c>
      <c r="BE156" s="532">
        <f>IF($E156="n/a","n/a",IF(BE$3-6&gt;$E156,$D156-SUM($F156:BD156),$D156/$E156))</f>
        <v>0</v>
      </c>
      <c r="BF156" s="532">
        <f>IF($E156="n/a","n/a",IF(BF$3-6&gt;$E156,$D156-SUM($F156:BE156),$D156/$E156))</f>
        <v>0</v>
      </c>
      <c r="BG156" s="532">
        <f>IF($E156="n/a","n/a",IF(BG$3-6&gt;$E156,$D156-SUM($F156:BF156),$D156/$E156))</f>
        <v>0</v>
      </c>
      <c r="BH156" s="532">
        <f>IF($E156="n/a","n/a",IF(BH$3-6&gt;$E156,$D156-SUM($F156:BG156),$D156/$E156))</f>
        <v>0</v>
      </c>
      <c r="BI156" s="532">
        <f>IF($E156="n/a","n/a",IF(BI$3-6&gt;$E156,$D156-SUM($F156:BH156),$D156/$E156))</f>
        <v>0</v>
      </c>
      <c r="BJ156" s="532">
        <f>IF($E156="n/a","n/a",IF(BJ$3-6&gt;$E156,$D156-SUM($F156:BI156),$D156/$E156))</f>
        <v>0</v>
      </c>
      <c r="BK156" s="532">
        <f>IF($E156="n/a","n/a",IF(BK$3-6&gt;$E156,$D156-SUM($F156:BJ156),$D156/$E156))</f>
        <v>0</v>
      </c>
      <c r="BL156" s="532">
        <f>IF($E156="n/a","n/a",IF(BL$3-6&gt;$E156,$D156-SUM($F156:BK156),$D156/$E156))</f>
        <v>0</v>
      </c>
      <c r="BM156" s="532">
        <f>IF($E156="n/a","n/a",IF(BM$3-6&gt;$E156,$D156-SUM($F156:BL156),$D156/$E156))</f>
        <v>0</v>
      </c>
      <c r="BN156" s="532">
        <f>IF($E156="n/a","n/a",IF(BN$3-6&gt;$E156,$D156-SUM($F156:BM156),$D156/$E156))</f>
        <v>0</v>
      </c>
      <c r="BO156" s="532">
        <f>IF($E156="n/a","n/a",IF(BO$3-6&gt;$E156,$D156-SUM($F156:BN156),$D156/$E156))</f>
        <v>0</v>
      </c>
      <c r="BP156" s="532">
        <f>IF($E156="n/a","n/a",IF(BP$3-6&gt;$E156,$D156-SUM($F156:BO156),$D156/$E156))</f>
        <v>0</v>
      </c>
      <c r="BQ156" s="532">
        <f>IF($E156="n/a","n/a",IF(BQ$3-6&gt;$E156,$D156-SUM($F156:BP156),$D156/$E156))</f>
        <v>0</v>
      </c>
      <c r="BR156" s="532">
        <f>IF($E156="n/a","n/a",IF(BR$3-6&gt;$E156,$D156-SUM($F156:BQ156),$D156/$E156))</f>
        <v>0</v>
      </c>
      <c r="BS156" s="532">
        <f>IF($E156="n/a","n/a",IF(BS$3-6&gt;$E156,$D156-SUM($F156:BR156),$D156/$E156))</f>
        <v>0</v>
      </c>
      <c r="BT156" s="532">
        <f>IF($E156="n/a","n/a",IF(BT$3-6&gt;$E156,$D156-SUM($F156:BS156),$D156/$E156))</f>
        <v>0</v>
      </c>
      <c r="BU156" s="532">
        <f>IF($E156="n/a","n/a",IF(BU$3-6&gt;$E156,$D156-SUM($F156:BT156),$D156/$E156))</f>
        <v>0</v>
      </c>
      <c r="BV156" s="532">
        <f>IF($E156="n/a","n/a",IF(BV$3-6&gt;$E156,$D156-SUM($F156:BU156),$D156/$E156))</f>
        <v>0</v>
      </c>
      <c r="BW156" s="532">
        <f>IF($E156="n/a","n/a",IF(BW$3-6&gt;$E156,$D156-SUM($F156:BV156),$D156/$E156))</f>
        <v>0</v>
      </c>
      <c r="BX156" s="532">
        <f>IF($E156="n/a","n/a",IF(BX$3-6&gt;$E156,$D156-SUM($F156:BW156),$D156/$E156))</f>
        <v>0</v>
      </c>
      <c r="BY156" s="532">
        <f>IF($E156="n/a","n/a",IF(BY$3-6&gt;$E156,$D156-SUM($F156:BX156),$D156/$E156))</f>
        <v>0</v>
      </c>
      <c r="BZ156" s="532">
        <f>IF($E156="n/a","n/a",IF(BZ$3-6&gt;$E156,$D156-SUM($F156:BY156),$D156/$E156))</f>
        <v>0</v>
      </c>
    </row>
    <row r="157" spans="1:78" s="356" customFormat="1">
      <c r="A157" s="724" t="str">
        <f t="shared" si="47"/>
        <v>Land</v>
      </c>
      <c r="B157" s="725"/>
      <c r="C157" s="532">
        <v>0</v>
      </c>
      <c r="D157" s="495">
        <f t="shared" si="48"/>
        <v>0</v>
      </c>
      <c r="E157" s="526"/>
      <c r="L157" s="532">
        <f>IF($E157="n/a","n/a",IF(L$3-6&gt;$E157,$D157-SUM($F157:K157),$D157/$E157))</f>
        <v>0</v>
      </c>
      <c r="M157" s="532">
        <f>IF($E157="n/a","n/a",IF(M$3-6&gt;$E157,$D157-SUM($F157:L157),$D157/$E157))</f>
        <v>0</v>
      </c>
      <c r="N157" s="532">
        <f>IF($E157="n/a","n/a",IF(N$3-6&gt;$E157,$D157-SUM($F157:M157),$D157/$E157))</f>
        <v>0</v>
      </c>
      <c r="O157" s="532">
        <f>IF($E157="n/a","n/a",IF(O$3-6&gt;$E157,$D157-SUM($F157:N157),$D157/$E157))</f>
        <v>0</v>
      </c>
      <c r="P157" s="532">
        <f>IF($E157="n/a","n/a",IF(P$3-6&gt;$E157,$D157-SUM($F157:O157),$D157/$E157))</f>
        <v>0</v>
      </c>
      <c r="Q157" s="532">
        <f>IF($E157="n/a","n/a",IF(Q$3-6&gt;$E157,$D157-SUM($F157:P157),$D157/$E157))</f>
        <v>0</v>
      </c>
      <c r="R157" s="532">
        <f>IF($E157="n/a","n/a",IF(R$3-6&gt;$E157,$D157-SUM($F157:Q157),$D157/$E157))</f>
        <v>0</v>
      </c>
      <c r="S157" s="532">
        <f>IF($E157="n/a","n/a",IF(S$3-6&gt;$E157,$D157-SUM($F157:R157),$D157/$E157))</f>
        <v>0</v>
      </c>
      <c r="T157" s="532">
        <f>IF($E157="n/a","n/a",IF(T$3-6&gt;$E157,$D157-SUM($F157:S157),$D157/$E157))</f>
        <v>0</v>
      </c>
      <c r="U157" s="532">
        <f>IF($E157="n/a","n/a",IF(U$3-6&gt;$E157,$D157-SUM($F157:T157),$D157/$E157))</f>
        <v>0</v>
      </c>
      <c r="V157" s="532">
        <f>IF($E157="n/a","n/a",IF(V$3-6&gt;$E157,$D157-SUM($F157:U157),$D157/$E157))</f>
        <v>0</v>
      </c>
      <c r="W157" s="532">
        <f>IF($E157="n/a","n/a",IF(W$3-6&gt;$E157,$D157-SUM($F157:V157),$D157/$E157))</f>
        <v>0</v>
      </c>
      <c r="X157" s="532">
        <f>IF($E157="n/a","n/a",IF(X$3-6&gt;$E157,$D157-SUM($F157:W157),$D157/$E157))</f>
        <v>0</v>
      </c>
      <c r="Y157" s="532">
        <f>IF($E157="n/a","n/a",IF(Y$3-6&gt;$E157,$D157-SUM($F157:X157),$D157/$E157))</f>
        <v>0</v>
      </c>
      <c r="Z157" s="532">
        <f>IF($E157="n/a","n/a",IF(Z$3-6&gt;$E157,$D157-SUM($F157:Y157),$D157/$E157))</f>
        <v>0</v>
      </c>
      <c r="AA157" s="532">
        <f>IF($E157="n/a","n/a",IF(AA$3-6&gt;$E157,$D157-SUM($F157:Z157),$D157/$E157))</f>
        <v>0</v>
      </c>
      <c r="AB157" s="532">
        <f>IF($E157="n/a","n/a",IF(AB$3-6&gt;$E157,$D157-SUM($F157:AA157),$D157/$E157))</f>
        <v>0</v>
      </c>
      <c r="AC157" s="532">
        <f>IF($E157="n/a","n/a",IF(AC$3-6&gt;$E157,$D157-SUM($F157:AB157),$D157/$E157))</f>
        <v>0</v>
      </c>
      <c r="AD157" s="532">
        <f>IF($E157="n/a","n/a",IF(AD$3-6&gt;$E157,$D157-SUM($F157:AC157),$D157/$E157))</f>
        <v>0</v>
      </c>
      <c r="AE157" s="532">
        <f>IF($E157="n/a","n/a",IF(AE$3-6&gt;$E157,$D157-SUM($F157:AD157),$D157/$E157))</f>
        <v>0</v>
      </c>
      <c r="AF157" s="532">
        <f>IF($E157="n/a","n/a",IF(AF$3-6&gt;$E157,$D157-SUM($F157:AE157),$D157/$E157))</f>
        <v>0</v>
      </c>
      <c r="AG157" s="532">
        <f>IF($E157="n/a","n/a",IF(AG$3-6&gt;$E157,$D157-SUM($F157:AF157),$D157/$E157))</f>
        <v>0</v>
      </c>
      <c r="AH157" s="532">
        <f>IF($E157="n/a","n/a",IF(AH$3-6&gt;$E157,$D157-SUM($F157:AG157),$D157/$E157))</f>
        <v>0</v>
      </c>
      <c r="AI157" s="532">
        <f>IF($E157="n/a","n/a",IF(AI$3-6&gt;$E157,$D157-SUM($F157:AH157),$D157/$E157))</f>
        <v>0</v>
      </c>
      <c r="AJ157" s="532">
        <f>IF($E157="n/a","n/a",IF(AJ$3-6&gt;$E157,$D157-SUM($F157:AI157),$D157/$E157))</f>
        <v>0</v>
      </c>
      <c r="AK157" s="532">
        <f>IF($E157="n/a","n/a",IF(AK$3-6&gt;$E157,$D157-SUM($F157:AJ157),$D157/$E157))</f>
        <v>0</v>
      </c>
      <c r="AL157" s="532">
        <f>IF($E157="n/a","n/a",IF(AL$3-6&gt;$E157,$D157-SUM($F157:AK157),$D157/$E157))</f>
        <v>0</v>
      </c>
      <c r="AM157" s="532">
        <f>IF($E157="n/a","n/a",IF(AM$3-6&gt;$E157,$D157-SUM($F157:AL157),$D157/$E157))</f>
        <v>0</v>
      </c>
      <c r="AN157" s="532">
        <f>IF($E157="n/a","n/a",IF(AN$3-6&gt;$E157,$D157-SUM($F157:AM157),$D157/$E157))</f>
        <v>0</v>
      </c>
      <c r="AO157" s="532">
        <f>IF($E157="n/a","n/a",IF(AO$3-6&gt;$E157,$D157-SUM($F157:AN157),$D157/$E157))</f>
        <v>0</v>
      </c>
      <c r="AP157" s="532">
        <f>IF($E157="n/a","n/a",IF(AP$3-6&gt;$E157,$D157-SUM($F157:AO157),$D157/$E157))</f>
        <v>0</v>
      </c>
      <c r="AQ157" s="532">
        <f>IF($E157="n/a","n/a",IF(AQ$3-6&gt;$E157,$D157-SUM($F157:AP157),$D157/$E157))</f>
        <v>0</v>
      </c>
      <c r="AR157" s="532">
        <f>IF($E157="n/a","n/a",IF(AR$3-6&gt;$E157,$D157-SUM($F157:AQ157),$D157/$E157))</f>
        <v>0</v>
      </c>
      <c r="AS157" s="532">
        <f>IF($E157="n/a","n/a",IF(AS$3-6&gt;$E157,$D157-SUM($F157:AR157),$D157/$E157))</f>
        <v>0</v>
      </c>
      <c r="AT157" s="532">
        <f>IF($E157="n/a","n/a",IF(AT$3-6&gt;$E157,$D157-SUM($F157:AS157),$D157/$E157))</f>
        <v>0</v>
      </c>
      <c r="AU157" s="532">
        <f>IF($E157="n/a","n/a",IF(AU$3-6&gt;$E157,$D157-SUM($F157:AT157),$D157/$E157))</f>
        <v>0</v>
      </c>
      <c r="AV157" s="532">
        <f>IF($E157="n/a","n/a",IF(AV$3-6&gt;$E157,$D157-SUM($F157:AU157),$D157/$E157))</f>
        <v>0</v>
      </c>
      <c r="AW157" s="532">
        <f>IF($E157="n/a","n/a",IF(AW$3-6&gt;$E157,$D157-SUM($F157:AV157),$D157/$E157))</f>
        <v>0</v>
      </c>
      <c r="AX157" s="532">
        <f>IF($E157="n/a","n/a",IF(AX$3-6&gt;$E157,$D157-SUM($F157:AW157),$D157/$E157))</f>
        <v>0</v>
      </c>
      <c r="AY157" s="532">
        <f>IF($E157="n/a","n/a",IF(AY$3-6&gt;$E157,$D157-SUM($F157:AX157),$D157/$E157))</f>
        <v>0</v>
      </c>
      <c r="AZ157" s="532">
        <f>IF($E157="n/a","n/a",IF(AZ$3-6&gt;$E157,$D157-SUM($F157:AY157),$D157/$E157))</f>
        <v>0</v>
      </c>
      <c r="BA157" s="532">
        <f>IF($E157="n/a","n/a",IF(BA$3-6&gt;$E157,$D157-SUM($F157:AZ157),$D157/$E157))</f>
        <v>0</v>
      </c>
      <c r="BB157" s="532">
        <f>IF($E157="n/a","n/a",IF(BB$3-6&gt;$E157,$D157-SUM($F157:BA157),$D157/$E157))</f>
        <v>0</v>
      </c>
      <c r="BC157" s="532">
        <f>IF($E157="n/a","n/a",IF(BC$3-6&gt;$E157,$D157-SUM($F157:BB157),$D157/$E157))</f>
        <v>0</v>
      </c>
      <c r="BD157" s="532">
        <f>IF($E157="n/a","n/a",IF(BD$3-6&gt;$E157,$D157-SUM($F157:BC157),$D157/$E157))</f>
        <v>0</v>
      </c>
      <c r="BE157" s="532">
        <f>IF($E157="n/a","n/a",IF(BE$3-6&gt;$E157,$D157-SUM($F157:BD157),$D157/$E157))</f>
        <v>0</v>
      </c>
      <c r="BF157" s="532">
        <f>IF($E157="n/a","n/a",IF(BF$3-6&gt;$E157,$D157-SUM($F157:BE157),$D157/$E157))</f>
        <v>0</v>
      </c>
      <c r="BG157" s="532">
        <f>IF($E157="n/a","n/a",IF(BG$3-6&gt;$E157,$D157-SUM($F157:BF157),$D157/$E157))</f>
        <v>0</v>
      </c>
      <c r="BH157" s="532">
        <f>IF($E157="n/a","n/a",IF(BH$3-6&gt;$E157,$D157-SUM($F157:BG157),$D157/$E157))</f>
        <v>0</v>
      </c>
      <c r="BI157" s="532">
        <f>IF($E157="n/a","n/a",IF(BI$3-6&gt;$E157,$D157-SUM($F157:BH157),$D157/$E157))</f>
        <v>0</v>
      </c>
      <c r="BJ157" s="532">
        <f>IF($E157="n/a","n/a",IF(BJ$3-6&gt;$E157,$D157-SUM($F157:BI157),$D157/$E157))</f>
        <v>0</v>
      </c>
      <c r="BK157" s="532">
        <f>IF($E157="n/a","n/a",IF(BK$3-6&gt;$E157,$D157-SUM($F157:BJ157),$D157/$E157))</f>
        <v>0</v>
      </c>
      <c r="BL157" s="532">
        <f>IF($E157="n/a","n/a",IF(BL$3-6&gt;$E157,$D157-SUM($F157:BK157),$D157/$E157))</f>
        <v>0</v>
      </c>
      <c r="BM157" s="532">
        <f>IF($E157="n/a","n/a",IF(BM$3-6&gt;$E157,$D157-SUM($F157:BL157),$D157/$E157))</f>
        <v>0</v>
      </c>
      <c r="BN157" s="532">
        <f>IF($E157="n/a","n/a",IF(BN$3-6&gt;$E157,$D157-SUM($F157:BM157),$D157/$E157))</f>
        <v>0</v>
      </c>
      <c r="BO157" s="532">
        <f>IF($E157="n/a","n/a",IF(BO$3-6&gt;$E157,$D157-SUM($F157:BN157),$D157/$E157))</f>
        <v>0</v>
      </c>
      <c r="BP157" s="532">
        <f>IF($E157="n/a","n/a",IF(BP$3-6&gt;$E157,$D157-SUM($F157:BO157),$D157/$E157))</f>
        <v>0</v>
      </c>
      <c r="BQ157" s="532">
        <f>IF($E157="n/a","n/a",IF(BQ$3-6&gt;$E157,$D157-SUM($F157:BP157),$D157/$E157))</f>
        <v>0</v>
      </c>
      <c r="BR157" s="532">
        <f>IF($E157="n/a","n/a",IF(BR$3-6&gt;$E157,$D157-SUM($F157:BQ157),$D157/$E157))</f>
        <v>0</v>
      </c>
      <c r="BS157" s="532">
        <f>IF($E157="n/a","n/a",IF(BS$3-6&gt;$E157,$D157-SUM($F157:BR157),$D157/$E157))</f>
        <v>0</v>
      </c>
      <c r="BT157" s="532">
        <f>IF($E157="n/a","n/a",IF(BT$3-6&gt;$E157,$D157-SUM($F157:BS157),$D157/$E157))</f>
        <v>0</v>
      </c>
      <c r="BU157" s="532">
        <f>IF($E157="n/a","n/a",IF(BU$3-6&gt;$E157,$D157-SUM($F157:BT157),$D157/$E157))</f>
        <v>0</v>
      </c>
      <c r="BV157" s="532">
        <f>IF($E157="n/a","n/a",IF(BV$3-6&gt;$E157,$D157-SUM($F157:BU157),$D157/$E157))</f>
        <v>0</v>
      </c>
      <c r="BW157" s="532">
        <f>IF($E157="n/a","n/a",IF(BW$3-6&gt;$E157,$D157-SUM($F157:BV157),$D157/$E157))</f>
        <v>0</v>
      </c>
      <c r="BX157" s="532">
        <f>IF($E157="n/a","n/a",IF(BX$3-6&gt;$E157,$D157-SUM($F157:BW157),$D157/$E157))</f>
        <v>0</v>
      </c>
      <c r="BY157" s="532">
        <f>IF($E157="n/a","n/a",IF(BY$3-6&gt;$E157,$D157-SUM($F157:BX157),$D157/$E157))</f>
        <v>0</v>
      </c>
      <c r="BZ157" s="532">
        <f>IF($E157="n/a","n/a",IF(BZ$3-6&gt;$E157,$D157-SUM($F157:BY157),$D157/$E157))</f>
        <v>0</v>
      </c>
    </row>
    <row r="158" spans="1:78" s="356" customFormat="1">
      <c r="A158" s="724" t="str">
        <f t="shared" si="47"/>
        <v>Easements</v>
      </c>
      <c r="B158" s="725"/>
      <c r="C158" s="532">
        <v>0</v>
      </c>
      <c r="D158" s="495">
        <f t="shared" si="48"/>
        <v>0</v>
      </c>
      <c r="E158" s="526"/>
      <c r="L158" s="532">
        <f>IF($E158="n/a","n/a",IF(L$3-6&gt;$E158,$D158-SUM($F158:K158),$D158/$E158))</f>
        <v>0</v>
      </c>
      <c r="M158" s="532">
        <f>IF($E158="n/a","n/a",IF(M$3-6&gt;$E158,$D158-SUM($F158:L158),$D158/$E158))</f>
        <v>0</v>
      </c>
      <c r="N158" s="532">
        <f>IF($E158="n/a","n/a",IF(N$3-6&gt;$E158,$D158-SUM($F158:M158),$D158/$E158))</f>
        <v>0</v>
      </c>
      <c r="O158" s="532">
        <f>IF($E158="n/a","n/a",IF(O$3-6&gt;$E158,$D158-SUM($F158:N158),$D158/$E158))</f>
        <v>0</v>
      </c>
      <c r="P158" s="532">
        <f>IF($E158="n/a","n/a",IF(P$3-6&gt;$E158,$D158-SUM($F158:O158),$D158/$E158))</f>
        <v>0</v>
      </c>
      <c r="Q158" s="532">
        <f>IF($E158="n/a","n/a",IF(Q$3-6&gt;$E158,$D158-SUM($F158:P158),$D158/$E158))</f>
        <v>0</v>
      </c>
      <c r="R158" s="532">
        <f>IF($E158="n/a","n/a",IF(R$3-6&gt;$E158,$D158-SUM($F158:Q158),$D158/$E158))</f>
        <v>0</v>
      </c>
      <c r="S158" s="532">
        <f>IF($E158="n/a","n/a",IF(S$3-6&gt;$E158,$D158-SUM($F158:R158),$D158/$E158))</f>
        <v>0</v>
      </c>
      <c r="T158" s="532">
        <f>IF($E158="n/a","n/a",IF(T$3-6&gt;$E158,$D158-SUM($F158:S158),$D158/$E158))</f>
        <v>0</v>
      </c>
      <c r="U158" s="532">
        <f>IF($E158="n/a","n/a",IF(U$3-6&gt;$E158,$D158-SUM($F158:T158),$D158/$E158))</f>
        <v>0</v>
      </c>
      <c r="V158" s="532">
        <f>IF($E158="n/a","n/a",IF(V$3-6&gt;$E158,$D158-SUM($F158:U158),$D158/$E158))</f>
        <v>0</v>
      </c>
      <c r="W158" s="532">
        <f>IF($E158="n/a","n/a",IF(W$3-6&gt;$E158,$D158-SUM($F158:V158),$D158/$E158))</f>
        <v>0</v>
      </c>
      <c r="X158" s="532">
        <f>IF($E158="n/a","n/a",IF(X$3-6&gt;$E158,$D158-SUM($F158:W158),$D158/$E158))</f>
        <v>0</v>
      </c>
      <c r="Y158" s="532">
        <f>IF($E158="n/a","n/a",IF(Y$3-6&gt;$E158,$D158-SUM($F158:X158),$D158/$E158))</f>
        <v>0</v>
      </c>
      <c r="Z158" s="532">
        <f>IF($E158="n/a","n/a",IF(Z$3-6&gt;$E158,$D158-SUM($F158:Y158),$D158/$E158))</f>
        <v>0</v>
      </c>
      <c r="AA158" s="532">
        <f>IF($E158="n/a","n/a",IF(AA$3-6&gt;$E158,$D158-SUM($F158:Z158),$D158/$E158))</f>
        <v>0</v>
      </c>
      <c r="AB158" s="532">
        <f>IF($E158="n/a","n/a",IF(AB$3-6&gt;$E158,$D158-SUM($F158:AA158),$D158/$E158))</f>
        <v>0</v>
      </c>
      <c r="AC158" s="532">
        <f>IF($E158="n/a","n/a",IF(AC$3-6&gt;$E158,$D158-SUM($F158:AB158),$D158/$E158))</f>
        <v>0</v>
      </c>
      <c r="AD158" s="532">
        <f>IF($E158="n/a","n/a",IF(AD$3-6&gt;$E158,$D158-SUM($F158:AC158),$D158/$E158))</f>
        <v>0</v>
      </c>
      <c r="AE158" s="532">
        <f>IF($E158="n/a","n/a",IF(AE$3-6&gt;$E158,$D158-SUM($F158:AD158),$D158/$E158))</f>
        <v>0</v>
      </c>
      <c r="AF158" s="532">
        <f>IF($E158="n/a","n/a",IF(AF$3-6&gt;$E158,$D158-SUM($F158:AE158),$D158/$E158))</f>
        <v>0</v>
      </c>
      <c r="AG158" s="532">
        <f>IF($E158="n/a","n/a",IF(AG$3-6&gt;$E158,$D158-SUM($F158:AF158),$D158/$E158))</f>
        <v>0</v>
      </c>
      <c r="AH158" s="532">
        <f>IF($E158="n/a","n/a",IF(AH$3-6&gt;$E158,$D158-SUM($F158:AG158),$D158/$E158))</f>
        <v>0</v>
      </c>
      <c r="AI158" s="532">
        <f>IF($E158="n/a","n/a",IF(AI$3-6&gt;$E158,$D158-SUM($F158:AH158),$D158/$E158))</f>
        <v>0</v>
      </c>
      <c r="AJ158" s="532">
        <f>IF($E158="n/a","n/a",IF(AJ$3-6&gt;$E158,$D158-SUM($F158:AI158),$D158/$E158))</f>
        <v>0</v>
      </c>
      <c r="AK158" s="532">
        <f>IF($E158="n/a","n/a",IF(AK$3-6&gt;$E158,$D158-SUM($F158:AJ158),$D158/$E158))</f>
        <v>0</v>
      </c>
      <c r="AL158" s="532">
        <f>IF($E158="n/a","n/a",IF(AL$3-6&gt;$E158,$D158-SUM($F158:AK158),$D158/$E158))</f>
        <v>0</v>
      </c>
      <c r="AM158" s="532">
        <f>IF($E158="n/a","n/a",IF(AM$3-6&gt;$E158,$D158-SUM($F158:AL158),$D158/$E158))</f>
        <v>0</v>
      </c>
      <c r="AN158" s="532">
        <f>IF($E158="n/a","n/a",IF(AN$3-6&gt;$E158,$D158-SUM($F158:AM158),$D158/$E158))</f>
        <v>0</v>
      </c>
      <c r="AO158" s="532">
        <f>IF($E158="n/a","n/a",IF(AO$3-6&gt;$E158,$D158-SUM($F158:AN158),$D158/$E158))</f>
        <v>0</v>
      </c>
      <c r="AP158" s="532">
        <f>IF($E158="n/a","n/a",IF(AP$3-6&gt;$E158,$D158-SUM($F158:AO158),$D158/$E158))</f>
        <v>0</v>
      </c>
      <c r="AQ158" s="532">
        <f>IF($E158="n/a","n/a",IF(AQ$3-6&gt;$E158,$D158-SUM($F158:AP158),$D158/$E158))</f>
        <v>0</v>
      </c>
      <c r="AR158" s="532">
        <f>IF($E158="n/a","n/a",IF(AR$3-6&gt;$E158,$D158-SUM($F158:AQ158),$D158/$E158))</f>
        <v>0</v>
      </c>
      <c r="AS158" s="532">
        <f>IF($E158="n/a","n/a",IF(AS$3-6&gt;$E158,$D158-SUM($F158:AR158),$D158/$E158))</f>
        <v>0</v>
      </c>
      <c r="AT158" s="532">
        <f>IF($E158="n/a","n/a",IF(AT$3-6&gt;$E158,$D158-SUM($F158:AS158),$D158/$E158))</f>
        <v>0</v>
      </c>
      <c r="AU158" s="532">
        <f>IF($E158="n/a","n/a",IF(AU$3-6&gt;$E158,$D158-SUM($F158:AT158),$D158/$E158))</f>
        <v>0</v>
      </c>
      <c r="AV158" s="532">
        <f>IF($E158="n/a","n/a",IF(AV$3-6&gt;$E158,$D158-SUM($F158:AU158),$D158/$E158))</f>
        <v>0</v>
      </c>
      <c r="AW158" s="532">
        <f>IF($E158="n/a","n/a",IF(AW$3-6&gt;$E158,$D158-SUM($F158:AV158),$D158/$E158))</f>
        <v>0</v>
      </c>
      <c r="AX158" s="532">
        <f>IF($E158="n/a","n/a",IF(AX$3-6&gt;$E158,$D158-SUM($F158:AW158),$D158/$E158))</f>
        <v>0</v>
      </c>
      <c r="AY158" s="532">
        <f>IF($E158="n/a","n/a",IF(AY$3-6&gt;$E158,$D158-SUM($F158:AX158),$D158/$E158))</f>
        <v>0</v>
      </c>
      <c r="AZ158" s="532">
        <f>IF($E158="n/a","n/a",IF(AZ$3-6&gt;$E158,$D158-SUM($F158:AY158),$D158/$E158))</f>
        <v>0</v>
      </c>
      <c r="BA158" s="532">
        <f>IF($E158="n/a","n/a",IF(BA$3-6&gt;$E158,$D158-SUM($F158:AZ158),$D158/$E158))</f>
        <v>0</v>
      </c>
      <c r="BB158" s="532">
        <f>IF($E158="n/a","n/a",IF(BB$3-6&gt;$E158,$D158-SUM($F158:BA158),$D158/$E158))</f>
        <v>0</v>
      </c>
      <c r="BC158" s="532">
        <f>IF($E158="n/a","n/a",IF(BC$3-6&gt;$E158,$D158-SUM($F158:BB158),$D158/$E158))</f>
        <v>0</v>
      </c>
      <c r="BD158" s="532">
        <f>IF($E158="n/a","n/a",IF(BD$3-6&gt;$E158,$D158-SUM($F158:BC158),$D158/$E158))</f>
        <v>0</v>
      </c>
      <c r="BE158" s="532">
        <f>IF($E158="n/a","n/a",IF(BE$3-6&gt;$E158,$D158-SUM($F158:BD158),$D158/$E158))</f>
        <v>0</v>
      </c>
      <c r="BF158" s="532">
        <f>IF($E158="n/a","n/a",IF(BF$3-6&gt;$E158,$D158-SUM($F158:BE158),$D158/$E158))</f>
        <v>0</v>
      </c>
      <c r="BG158" s="532">
        <f>IF($E158="n/a","n/a",IF(BG$3-6&gt;$E158,$D158-SUM($F158:BF158),$D158/$E158))</f>
        <v>0</v>
      </c>
      <c r="BH158" s="532">
        <f>IF($E158="n/a","n/a",IF(BH$3-6&gt;$E158,$D158-SUM($F158:BG158),$D158/$E158))</f>
        <v>0</v>
      </c>
      <c r="BI158" s="532">
        <f>IF($E158="n/a","n/a",IF(BI$3-6&gt;$E158,$D158-SUM($F158:BH158),$D158/$E158))</f>
        <v>0</v>
      </c>
      <c r="BJ158" s="532">
        <f>IF($E158="n/a","n/a",IF(BJ$3-6&gt;$E158,$D158-SUM($F158:BI158),$D158/$E158))</f>
        <v>0</v>
      </c>
      <c r="BK158" s="532">
        <f>IF($E158="n/a","n/a",IF(BK$3-6&gt;$E158,$D158-SUM($F158:BJ158),$D158/$E158))</f>
        <v>0</v>
      </c>
      <c r="BL158" s="532">
        <f>IF($E158="n/a","n/a",IF(BL$3-6&gt;$E158,$D158-SUM($F158:BK158),$D158/$E158))</f>
        <v>0</v>
      </c>
      <c r="BM158" s="532">
        <f>IF($E158="n/a","n/a",IF(BM$3-6&gt;$E158,$D158-SUM($F158:BL158),$D158/$E158))</f>
        <v>0</v>
      </c>
      <c r="BN158" s="532">
        <f>IF($E158="n/a","n/a",IF(BN$3-6&gt;$E158,$D158-SUM($F158:BM158),$D158/$E158))</f>
        <v>0</v>
      </c>
      <c r="BO158" s="532">
        <f>IF($E158="n/a","n/a",IF(BO$3-6&gt;$E158,$D158-SUM($F158:BN158),$D158/$E158))</f>
        <v>0</v>
      </c>
      <c r="BP158" s="532">
        <f>IF($E158="n/a","n/a",IF(BP$3-6&gt;$E158,$D158-SUM($F158:BO158),$D158/$E158))</f>
        <v>0</v>
      </c>
      <c r="BQ158" s="532">
        <f>IF($E158="n/a","n/a",IF(BQ$3-6&gt;$E158,$D158-SUM($F158:BP158),$D158/$E158))</f>
        <v>0</v>
      </c>
      <c r="BR158" s="532">
        <f>IF($E158="n/a","n/a",IF(BR$3-6&gt;$E158,$D158-SUM($F158:BQ158),$D158/$E158))</f>
        <v>0</v>
      </c>
      <c r="BS158" s="532">
        <f>IF($E158="n/a","n/a",IF(BS$3-6&gt;$E158,$D158-SUM($F158:BR158),$D158/$E158))</f>
        <v>0</v>
      </c>
      <c r="BT158" s="532">
        <f>IF($E158="n/a","n/a",IF(BT$3-6&gt;$E158,$D158-SUM($F158:BS158),$D158/$E158))</f>
        <v>0</v>
      </c>
      <c r="BU158" s="532">
        <f>IF($E158="n/a","n/a",IF(BU$3-6&gt;$E158,$D158-SUM($F158:BT158),$D158/$E158))</f>
        <v>0</v>
      </c>
      <c r="BV158" s="532">
        <f>IF($E158="n/a","n/a",IF(BV$3-6&gt;$E158,$D158-SUM($F158:BU158),$D158/$E158))</f>
        <v>0</v>
      </c>
      <c r="BW158" s="532">
        <f>IF($E158="n/a","n/a",IF(BW$3-6&gt;$E158,$D158-SUM($F158:BV158),$D158/$E158))</f>
        <v>0</v>
      </c>
      <c r="BX158" s="532">
        <f>IF($E158="n/a","n/a",IF(BX$3-6&gt;$E158,$D158-SUM($F158:BW158),$D158/$E158))</f>
        <v>0</v>
      </c>
      <c r="BY158" s="532">
        <f>IF($E158="n/a","n/a",IF(BY$3-6&gt;$E158,$D158-SUM($F158:BX158),$D158/$E158))</f>
        <v>0</v>
      </c>
      <c r="BZ158" s="532">
        <f>IF($E158="n/a","n/a",IF(BZ$3-6&gt;$E158,$D158-SUM($F158:BY158),$D158/$E158))</f>
        <v>0</v>
      </c>
    </row>
    <row r="159" spans="1:78" s="356" customFormat="1">
      <c r="A159" s="724">
        <f t="shared" si="47"/>
        <v>0</v>
      </c>
      <c r="B159" s="725"/>
      <c r="C159" s="532">
        <v>0</v>
      </c>
      <c r="D159" s="495">
        <f t="shared" si="48"/>
        <v>0</v>
      </c>
      <c r="E159" s="526"/>
      <c r="L159" s="532">
        <f>IF($E159="n/a","n/a",IF(L$3-6&gt;$E159,$D159-SUM($F159:K159),$D159/$E159))</f>
        <v>0</v>
      </c>
      <c r="M159" s="532">
        <f>IF($E159="n/a","n/a",IF(M$3-6&gt;$E159,$D159-SUM($F159:L159),$D159/$E159))</f>
        <v>0</v>
      </c>
      <c r="N159" s="532">
        <f>IF($E159="n/a","n/a",IF(N$3-6&gt;$E159,$D159-SUM($F159:M159),$D159/$E159))</f>
        <v>0</v>
      </c>
      <c r="O159" s="532">
        <f>IF($E159="n/a","n/a",IF(O$3-6&gt;$E159,$D159-SUM($F159:N159),$D159/$E159))</f>
        <v>0</v>
      </c>
      <c r="P159" s="532">
        <f>IF($E159="n/a","n/a",IF(P$3-6&gt;$E159,$D159-SUM($F159:O159),$D159/$E159))</f>
        <v>0</v>
      </c>
      <c r="Q159" s="532">
        <f>IF($E159="n/a","n/a",IF(Q$3-6&gt;$E159,$D159-SUM($F159:P159),$D159/$E159))</f>
        <v>0</v>
      </c>
      <c r="R159" s="532">
        <f>IF($E159="n/a","n/a",IF(R$3-6&gt;$E159,$D159-SUM($F159:Q159),$D159/$E159))</f>
        <v>0</v>
      </c>
      <c r="S159" s="532">
        <f>IF($E159="n/a","n/a",IF(S$3-6&gt;$E159,$D159-SUM($F159:R159),$D159/$E159))</f>
        <v>0</v>
      </c>
      <c r="T159" s="532">
        <f>IF($E159="n/a","n/a",IF(T$3-6&gt;$E159,$D159-SUM($F159:S159),$D159/$E159))</f>
        <v>0</v>
      </c>
      <c r="U159" s="532">
        <f>IF($E159="n/a","n/a",IF(U$3-6&gt;$E159,$D159-SUM($F159:T159),$D159/$E159))</f>
        <v>0</v>
      </c>
      <c r="V159" s="532">
        <f>IF($E159="n/a","n/a",IF(V$3-6&gt;$E159,$D159-SUM($F159:U159),$D159/$E159))</f>
        <v>0</v>
      </c>
      <c r="W159" s="532">
        <f>IF($E159="n/a","n/a",IF(W$3-6&gt;$E159,$D159-SUM($F159:V159),$D159/$E159))</f>
        <v>0</v>
      </c>
      <c r="X159" s="532">
        <f>IF($E159="n/a","n/a",IF(X$3-6&gt;$E159,$D159-SUM($F159:W159),$D159/$E159))</f>
        <v>0</v>
      </c>
      <c r="Y159" s="532">
        <f>IF($E159="n/a","n/a",IF(Y$3-6&gt;$E159,$D159-SUM($F159:X159),$D159/$E159))</f>
        <v>0</v>
      </c>
      <c r="Z159" s="532">
        <f>IF($E159="n/a","n/a",IF(Z$3-6&gt;$E159,$D159-SUM($F159:Y159),$D159/$E159))</f>
        <v>0</v>
      </c>
      <c r="AA159" s="532">
        <f>IF($E159="n/a","n/a",IF(AA$3-6&gt;$E159,$D159-SUM($F159:Z159),$D159/$E159))</f>
        <v>0</v>
      </c>
      <c r="AB159" s="532">
        <f>IF($E159="n/a","n/a",IF(AB$3-6&gt;$E159,$D159-SUM($F159:AA159),$D159/$E159))</f>
        <v>0</v>
      </c>
      <c r="AC159" s="532">
        <f>IF($E159="n/a","n/a",IF(AC$3-6&gt;$E159,$D159-SUM($F159:AB159),$D159/$E159))</f>
        <v>0</v>
      </c>
      <c r="AD159" s="532">
        <f>IF($E159="n/a","n/a",IF(AD$3-6&gt;$E159,$D159-SUM($F159:AC159),$D159/$E159))</f>
        <v>0</v>
      </c>
      <c r="AE159" s="532">
        <f>IF($E159="n/a","n/a",IF(AE$3-6&gt;$E159,$D159-SUM($F159:AD159),$D159/$E159))</f>
        <v>0</v>
      </c>
      <c r="AF159" s="532">
        <f>IF($E159="n/a","n/a",IF(AF$3-6&gt;$E159,$D159-SUM($F159:AE159),$D159/$E159))</f>
        <v>0</v>
      </c>
      <c r="AG159" s="532">
        <f>IF($E159="n/a","n/a",IF(AG$3-6&gt;$E159,$D159-SUM($F159:AF159),$D159/$E159))</f>
        <v>0</v>
      </c>
      <c r="AH159" s="532">
        <f>IF($E159="n/a","n/a",IF(AH$3-6&gt;$E159,$D159-SUM($F159:AG159),$D159/$E159))</f>
        <v>0</v>
      </c>
      <c r="AI159" s="532">
        <f>IF($E159="n/a","n/a",IF(AI$3-6&gt;$E159,$D159-SUM($F159:AH159),$D159/$E159))</f>
        <v>0</v>
      </c>
      <c r="AJ159" s="532">
        <f>IF($E159="n/a","n/a",IF(AJ$3-6&gt;$E159,$D159-SUM($F159:AI159),$D159/$E159))</f>
        <v>0</v>
      </c>
      <c r="AK159" s="532">
        <f>IF($E159="n/a","n/a",IF(AK$3-6&gt;$E159,$D159-SUM($F159:AJ159),$D159/$E159))</f>
        <v>0</v>
      </c>
      <c r="AL159" s="532">
        <f>IF($E159="n/a","n/a",IF(AL$3-6&gt;$E159,$D159-SUM($F159:AK159),$D159/$E159))</f>
        <v>0</v>
      </c>
      <c r="AM159" s="532">
        <f>IF($E159="n/a","n/a",IF(AM$3-6&gt;$E159,$D159-SUM($F159:AL159),$D159/$E159))</f>
        <v>0</v>
      </c>
      <c r="AN159" s="532">
        <f>IF($E159="n/a","n/a",IF(AN$3-6&gt;$E159,$D159-SUM($F159:AM159),$D159/$E159))</f>
        <v>0</v>
      </c>
      <c r="AO159" s="532">
        <f>IF($E159="n/a","n/a",IF(AO$3-6&gt;$E159,$D159-SUM($F159:AN159),$D159/$E159))</f>
        <v>0</v>
      </c>
      <c r="AP159" s="532">
        <f>IF($E159="n/a","n/a",IF(AP$3-6&gt;$E159,$D159-SUM($F159:AO159),$D159/$E159))</f>
        <v>0</v>
      </c>
      <c r="AQ159" s="532">
        <f>IF($E159="n/a","n/a",IF(AQ$3-6&gt;$E159,$D159-SUM($F159:AP159),$D159/$E159))</f>
        <v>0</v>
      </c>
      <c r="AR159" s="532">
        <f>IF($E159="n/a","n/a",IF(AR$3-6&gt;$E159,$D159-SUM($F159:AQ159),$D159/$E159))</f>
        <v>0</v>
      </c>
      <c r="AS159" s="532">
        <f>IF($E159="n/a","n/a",IF(AS$3-6&gt;$E159,$D159-SUM($F159:AR159),$D159/$E159))</f>
        <v>0</v>
      </c>
      <c r="AT159" s="532">
        <f>IF($E159="n/a","n/a",IF(AT$3-6&gt;$E159,$D159-SUM($F159:AS159),$D159/$E159))</f>
        <v>0</v>
      </c>
      <c r="AU159" s="532">
        <f>IF($E159="n/a","n/a",IF(AU$3-6&gt;$E159,$D159-SUM($F159:AT159),$D159/$E159))</f>
        <v>0</v>
      </c>
      <c r="AV159" s="532">
        <f>IF($E159="n/a","n/a",IF(AV$3-6&gt;$E159,$D159-SUM($F159:AU159),$D159/$E159))</f>
        <v>0</v>
      </c>
      <c r="AW159" s="532">
        <f>IF($E159="n/a","n/a",IF(AW$3-6&gt;$E159,$D159-SUM($F159:AV159),$D159/$E159))</f>
        <v>0</v>
      </c>
      <c r="AX159" s="532">
        <f>IF($E159="n/a","n/a",IF(AX$3-6&gt;$E159,$D159-SUM($F159:AW159),$D159/$E159))</f>
        <v>0</v>
      </c>
      <c r="AY159" s="532">
        <f>IF($E159="n/a","n/a",IF(AY$3-6&gt;$E159,$D159-SUM($F159:AX159),$D159/$E159))</f>
        <v>0</v>
      </c>
      <c r="AZ159" s="532">
        <f>IF($E159="n/a","n/a",IF(AZ$3-6&gt;$E159,$D159-SUM($F159:AY159),$D159/$E159))</f>
        <v>0</v>
      </c>
      <c r="BA159" s="532">
        <f>IF($E159="n/a","n/a",IF(BA$3-6&gt;$E159,$D159-SUM($F159:AZ159),$D159/$E159))</f>
        <v>0</v>
      </c>
      <c r="BB159" s="532">
        <f>IF($E159="n/a","n/a",IF(BB$3-6&gt;$E159,$D159-SUM($F159:BA159),$D159/$E159))</f>
        <v>0</v>
      </c>
      <c r="BC159" s="532">
        <f>IF($E159="n/a","n/a",IF(BC$3-6&gt;$E159,$D159-SUM($F159:BB159),$D159/$E159))</f>
        <v>0</v>
      </c>
      <c r="BD159" s="532">
        <f>IF($E159="n/a","n/a",IF(BD$3-6&gt;$E159,$D159-SUM($F159:BC159),$D159/$E159))</f>
        <v>0</v>
      </c>
      <c r="BE159" s="532">
        <f>IF($E159="n/a","n/a",IF(BE$3-6&gt;$E159,$D159-SUM($F159:BD159),$D159/$E159))</f>
        <v>0</v>
      </c>
      <c r="BF159" s="532">
        <f>IF($E159="n/a","n/a",IF(BF$3-6&gt;$E159,$D159-SUM($F159:BE159),$D159/$E159))</f>
        <v>0</v>
      </c>
      <c r="BG159" s="532">
        <f>IF($E159="n/a","n/a",IF(BG$3-6&gt;$E159,$D159-SUM($F159:BF159),$D159/$E159))</f>
        <v>0</v>
      </c>
      <c r="BH159" s="532">
        <f>IF($E159="n/a","n/a",IF(BH$3-6&gt;$E159,$D159-SUM($F159:BG159),$D159/$E159))</f>
        <v>0</v>
      </c>
      <c r="BI159" s="532">
        <f>IF($E159="n/a","n/a",IF(BI$3-6&gt;$E159,$D159-SUM($F159:BH159),$D159/$E159))</f>
        <v>0</v>
      </c>
      <c r="BJ159" s="532">
        <f>IF($E159="n/a","n/a",IF(BJ$3-6&gt;$E159,$D159-SUM($F159:BI159),$D159/$E159))</f>
        <v>0</v>
      </c>
      <c r="BK159" s="532">
        <f>IF($E159="n/a","n/a",IF(BK$3-6&gt;$E159,$D159-SUM($F159:BJ159),$D159/$E159))</f>
        <v>0</v>
      </c>
      <c r="BL159" s="532">
        <f>IF($E159="n/a","n/a",IF(BL$3-6&gt;$E159,$D159-SUM($F159:BK159),$D159/$E159))</f>
        <v>0</v>
      </c>
      <c r="BM159" s="532">
        <f>IF($E159="n/a","n/a",IF(BM$3-6&gt;$E159,$D159-SUM($F159:BL159),$D159/$E159))</f>
        <v>0</v>
      </c>
      <c r="BN159" s="532">
        <f>IF($E159="n/a","n/a",IF(BN$3-6&gt;$E159,$D159-SUM($F159:BM159),$D159/$E159))</f>
        <v>0</v>
      </c>
      <c r="BO159" s="532">
        <f>IF($E159="n/a","n/a",IF(BO$3-6&gt;$E159,$D159-SUM($F159:BN159),$D159/$E159))</f>
        <v>0</v>
      </c>
      <c r="BP159" s="532">
        <f>IF($E159="n/a","n/a",IF(BP$3-6&gt;$E159,$D159-SUM($F159:BO159),$D159/$E159))</f>
        <v>0</v>
      </c>
      <c r="BQ159" s="532">
        <f>IF($E159="n/a","n/a",IF(BQ$3-6&gt;$E159,$D159-SUM($F159:BP159),$D159/$E159))</f>
        <v>0</v>
      </c>
      <c r="BR159" s="532">
        <f>IF($E159="n/a","n/a",IF(BR$3-6&gt;$E159,$D159-SUM($F159:BQ159),$D159/$E159))</f>
        <v>0</v>
      </c>
      <c r="BS159" s="532">
        <f>IF($E159="n/a","n/a",IF(BS$3-6&gt;$E159,$D159-SUM($F159:BR159),$D159/$E159))</f>
        <v>0</v>
      </c>
      <c r="BT159" s="532">
        <f>IF($E159="n/a","n/a",IF(BT$3-6&gt;$E159,$D159-SUM($F159:BS159),$D159/$E159))</f>
        <v>0</v>
      </c>
      <c r="BU159" s="532">
        <f>IF($E159="n/a","n/a",IF(BU$3-6&gt;$E159,$D159-SUM($F159:BT159),$D159/$E159))</f>
        <v>0</v>
      </c>
      <c r="BV159" s="532">
        <f>IF($E159="n/a","n/a",IF(BV$3-6&gt;$E159,$D159-SUM($F159:BU159),$D159/$E159))</f>
        <v>0</v>
      </c>
      <c r="BW159" s="532">
        <f>IF($E159="n/a","n/a",IF(BW$3-6&gt;$E159,$D159-SUM($F159:BV159),$D159/$E159))</f>
        <v>0</v>
      </c>
      <c r="BX159" s="532">
        <f>IF($E159="n/a","n/a",IF(BX$3-6&gt;$E159,$D159-SUM($F159:BW159),$D159/$E159))</f>
        <v>0</v>
      </c>
      <c r="BY159" s="532">
        <f>IF($E159="n/a","n/a",IF(BY$3-6&gt;$E159,$D159-SUM($F159:BX159),$D159/$E159))</f>
        <v>0</v>
      </c>
      <c r="BZ159" s="532">
        <f>IF($E159="n/a","n/a",IF(BZ$3-6&gt;$E159,$D159-SUM($F159:BY159),$D159/$E159))</f>
        <v>0</v>
      </c>
    </row>
    <row r="160" spans="1:78" s="356" customFormat="1">
      <c r="A160" s="724">
        <f t="shared" si="47"/>
        <v>0</v>
      </c>
      <c r="B160" s="725"/>
      <c r="C160" s="532">
        <v>0</v>
      </c>
      <c r="D160" s="495">
        <f t="shared" si="48"/>
        <v>0</v>
      </c>
      <c r="E160" s="528"/>
      <c r="L160" s="532">
        <f>IF($E160="n/a","n/a",IF(L$3-6&gt;$E160,$D160-SUM($F160:K160),$D160/$E160))</f>
        <v>0</v>
      </c>
      <c r="M160" s="532">
        <f>IF($E160="n/a","n/a",IF(M$3-6&gt;$E160,$D160-SUM($F160:L160),$D160/$E160))</f>
        <v>0</v>
      </c>
      <c r="N160" s="532">
        <f>IF($E160="n/a","n/a",IF(N$3-6&gt;$E160,$D160-SUM($F160:M160),$D160/$E160))</f>
        <v>0</v>
      </c>
      <c r="O160" s="532">
        <f>IF($E160="n/a","n/a",IF(O$3-6&gt;$E160,$D160-SUM($F160:N160),$D160/$E160))</f>
        <v>0</v>
      </c>
      <c r="P160" s="532">
        <f>IF($E160="n/a","n/a",IF(P$3-6&gt;$E160,$D160-SUM($F160:O160),$D160/$E160))</f>
        <v>0</v>
      </c>
      <c r="Q160" s="532">
        <f>IF($E160="n/a","n/a",IF(Q$3-6&gt;$E160,$D160-SUM($F160:P160),$D160/$E160))</f>
        <v>0</v>
      </c>
      <c r="R160" s="532">
        <f>IF($E160="n/a","n/a",IF(R$3-6&gt;$E160,$D160-SUM($F160:Q160),$D160/$E160))</f>
        <v>0</v>
      </c>
      <c r="S160" s="532">
        <f>IF($E160="n/a","n/a",IF(S$3-6&gt;$E160,$D160-SUM($F160:R160),$D160/$E160))</f>
        <v>0</v>
      </c>
      <c r="T160" s="532">
        <f>IF($E160="n/a","n/a",IF(T$3-6&gt;$E160,$D160-SUM($F160:S160),$D160/$E160))</f>
        <v>0</v>
      </c>
      <c r="U160" s="532">
        <f>IF($E160="n/a","n/a",IF(U$3-6&gt;$E160,$D160-SUM($F160:T160),$D160/$E160))</f>
        <v>0</v>
      </c>
      <c r="V160" s="532">
        <f>IF($E160="n/a","n/a",IF(V$3-6&gt;$E160,$D160-SUM($F160:U160),$D160/$E160))</f>
        <v>0</v>
      </c>
      <c r="W160" s="532">
        <f>IF($E160="n/a","n/a",IF(W$3-6&gt;$E160,$D160-SUM($F160:V160),$D160/$E160))</f>
        <v>0</v>
      </c>
      <c r="X160" s="532">
        <f>IF($E160="n/a","n/a",IF(X$3-6&gt;$E160,$D160-SUM($F160:W160),$D160/$E160))</f>
        <v>0</v>
      </c>
      <c r="Y160" s="532">
        <f>IF($E160="n/a","n/a",IF(Y$3-6&gt;$E160,$D160-SUM($F160:X160),$D160/$E160))</f>
        <v>0</v>
      </c>
      <c r="Z160" s="532">
        <f>IF($E160="n/a","n/a",IF(Z$3-6&gt;$E160,$D160-SUM($F160:Y160),$D160/$E160))</f>
        <v>0</v>
      </c>
      <c r="AA160" s="532">
        <f>IF($E160="n/a","n/a",IF(AA$3-6&gt;$E160,$D160-SUM($F160:Z160),$D160/$E160))</f>
        <v>0</v>
      </c>
      <c r="AB160" s="532">
        <f>IF($E160="n/a","n/a",IF(AB$3-6&gt;$E160,$D160-SUM($F160:AA160),$D160/$E160))</f>
        <v>0</v>
      </c>
      <c r="AC160" s="532">
        <f>IF($E160="n/a","n/a",IF(AC$3-6&gt;$E160,$D160-SUM($F160:AB160),$D160/$E160))</f>
        <v>0</v>
      </c>
      <c r="AD160" s="532">
        <f>IF($E160="n/a","n/a",IF(AD$3-6&gt;$E160,$D160-SUM($F160:AC160),$D160/$E160))</f>
        <v>0</v>
      </c>
      <c r="AE160" s="532">
        <f>IF($E160="n/a","n/a",IF(AE$3-6&gt;$E160,$D160-SUM($F160:AD160),$D160/$E160))</f>
        <v>0</v>
      </c>
      <c r="AF160" s="532">
        <f>IF($E160="n/a","n/a",IF(AF$3-6&gt;$E160,$D160-SUM($F160:AE160),$D160/$E160))</f>
        <v>0</v>
      </c>
      <c r="AG160" s="532">
        <f>IF($E160="n/a","n/a",IF(AG$3-6&gt;$E160,$D160-SUM($F160:AF160),$D160/$E160))</f>
        <v>0</v>
      </c>
      <c r="AH160" s="532">
        <f>IF($E160="n/a","n/a",IF(AH$3-6&gt;$E160,$D160-SUM($F160:AG160),$D160/$E160))</f>
        <v>0</v>
      </c>
      <c r="AI160" s="532">
        <f>IF($E160="n/a","n/a",IF(AI$3-6&gt;$E160,$D160-SUM($F160:AH160),$D160/$E160))</f>
        <v>0</v>
      </c>
      <c r="AJ160" s="532">
        <f>IF($E160="n/a","n/a",IF(AJ$3-6&gt;$E160,$D160-SUM($F160:AI160),$D160/$E160))</f>
        <v>0</v>
      </c>
      <c r="AK160" s="532">
        <f>IF($E160="n/a","n/a",IF(AK$3-6&gt;$E160,$D160-SUM($F160:AJ160),$D160/$E160))</f>
        <v>0</v>
      </c>
      <c r="AL160" s="532">
        <f>IF($E160="n/a","n/a",IF(AL$3-6&gt;$E160,$D160-SUM($F160:AK160),$D160/$E160))</f>
        <v>0</v>
      </c>
      <c r="AM160" s="532">
        <f>IF($E160="n/a","n/a",IF(AM$3-6&gt;$E160,$D160-SUM($F160:AL160),$D160/$E160))</f>
        <v>0</v>
      </c>
      <c r="AN160" s="532">
        <f>IF($E160="n/a","n/a",IF(AN$3-6&gt;$E160,$D160-SUM($F160:AM160),$D160/$E160))</f>
        <v>0</v>
      </c>
      <c r="AO160" s="532">
        <f>IF($E160="n/a","n/a",IF(AO$3-6&gt;$E160,$D160-SUM($F160:AN160),$D160/$E160))</f>
        <v>0</v>
      </c>
      <c r="AP160" s="532">
        <f>IF($E160="n/a","n/a",IF(AP$3-6&gt;$E160,$D160-SUM($F160:AO160),$D160/$E160))</f>
        <v>0</v>
      </c>
      <c r="AQ160" s="532">
        <f>IF($E160="n/a","n/a",IF(AQ$3-6&gt;$E160,$D160-SUM($F160:AP160),$D160/$E160))</f>
        <v>0</v>
      </c>
      <c r="AR160" s="532">
        <f>IF($E160="n/a","n/a",IF(AR$3-6&gt;$E160,$D160-SUM($F160:AQ160),$D160/$E160))</f>
        <v>0</v>
      </c>
      <c r="AS160" s="532">
        <f>IF($E160="n/a","n/a",IF(AS$3-6&gt;$E160,$D160-SUM($F160:AR160),$D160/$E160))</f>
        <v>0</v>
      </c>
      <c r="AT160" s="532">
        <f>IF($E160="n/a","n/a",IF(AT$3-6&gt;$E160,$D160-SUM($F160:AS160),$D160/$E160))</f>
        <v>0</v>
      </c>
      <c r="AU160" s="532">
        <f>IF($E160="n/a","n/a",IF(AU$3-6&gt;$E160,$D160-SUM($F160:AT160),$D160/$E160))</f>
        <v>0</v>
      </c>
      <c r="AV160" s="532">
        <f>IF($E160="n/a","n/a",IF(AV$3-6&gt;$E160,$D160-SUM($F160:AU160),$D160/$E160))</f>
        <v>0</v>
      </c>
      <c r="AW160" s="532">
        <f>IF($E160="n/a","n/a",IF(AW$3-6&gt;$E160,$D160-SUM($F160:AV160),$D160/$E160))</f>
        <v>0</v>
      </c>
      <c r="AX160" s="532">
        <f>IF($E160="n/a","n/a",IF(AX$3-6&gt;$E160,$D160-SUM($F160:AW160),$D160/$E160))</f>
        <v>0</v>
      </c>
      <c r="AY160" s="532">
        <f>IF($E160="n/a","n/a",IF(AY$3-6&gt;$E160,$D160-SUM($F160:AX160),$D160/$E160))</f>
        <v>0</v>
      </c>
      <c r="AZ160" s="532">
        <f>IF($E160="n/a","n/a",IF(AZ$3-6&gt;$E160,$D160-SUM($F160:AY160),$D160/$E160))</f>
        <v>0</v>
      </c>
      <c r="BA160" s="532">
        <f>IF($E160="n/a","n/a",IF(BA$3-6&gt;$E160,$D160-SUM($F160:AZ160),$D160/$E160))</f>
        <v>0</v>
      </c>
      <c r="BB160" s="532">
        <f>IF($E160="n/a","n/a",IF(BB$3-6&gt;$E160,$D160-SUM($F160:BA160),$D160/$E160))</f>
        <v>0</v>
      </c>
      <c r="BC160" s="532">
        <f>IF($E160="n/a","n/a",IF(BC$3-6&gt;$E160,$D160-SUM($F160:BB160),$D160/$E160))</f>
        <v>0</v>
      </c>
      <c r="BD160" s="532">
        <f>IF($E160="n/a","n/a",IF(BD$3-6&gt;$E160,$D160-SUM($F160:BC160),$D160/$E160))</f>
        <v>0</v>
      </c>
      <c r="BE160" s="532">
        <f>IF($E160="n/a","n/a",IF(BE$3-6&gt;$E160,$D160-SUM($F160:BD160),$D160/$E160))</f>
        <v>0</v>
      </c>
      <c r="BF160" s="532">
        <f>IF($E160="n/a","n/a",IF(BF$3-6&gt;$E160,$D160-SUM($F160:BE160),$D160/$E160))</f>
        <v>0</v>
      </c>
      <c r="BG160" s="532">
        <f>IF($E160="n/a","n/a",IF(BG$3-6&gt;$E160,$D160-SUM($F160:BF160),$D160/$E160))</f>
        <v>0</v>
      </c>
      <c r="BH160" s="532">
        <f>IF($E160="n/a","n/a",IF(BH$3-6&gt;$E160,$D160-SUM($F160:BG160),$D160/$E160))</f>
        <v>0</v>
      </c>
      <c r="BI160" s="532">
        <f>IF($E160="n/a","n/a",IF(BI$3-6&gt;$E160,$D160-SUM($F160:BH160),$D160/$E160))</f>
        <v>0</v>
      </c>
      <c r="BJ160" s="532">
        <f>IF($E160="n/a","n/a",IF(BJ$3-6&gt;$E160,$D160-SUM($F160:BI160),$D160/$E160))</f>
        <v>0</v>
      </c>
      <c r="BK160" s="532">
        <f>IF($E160="n/a","n/a",IF(BK$3-6&gt;$E160,$D160-SUM($F160:BJ160),$D160/$E160))</f>
        <v>0</v>
      </c>
      <c r="BL160" s="532">
        <f>IF($E160="n/a","n/a",IF(BL$3-6&gt;$E160,$D160-SUM($F160:BK160),$D160/$E160))</f>
        <v>0</v>
      </c>
      <c r="BM160" s="532">
        <f>IF($E160="n/a","n/a",IF(BM$3-6&gt;$E160,$D160-SUM($F160:BL160),$D160/$E160))</f>
        <v>0</v>
      </c>
      <c r="BN160" s="532">
        <f>IF($E160="n/a","n/a",IF(BN$3-6&gt;$E160,$D160-SUM($F160:BM160),$D160/$E160))</f>
        <v>0</v>
      </c>
      <c r="BO160" s="532">
        <f>IF($E160="n/a","n/a",IF(BO$3-6&gt;$E160,$D160-SUM($F160:BN160),$D160/$E160))</f>
        <v>0</v>
      </c>
      <c r="BP160" s="532">
        <f>IF($E160="n/a","n/a",IF(BP$3-6&gt;$E160,$D160-SUM($F160:BO160),$D160/$E160))</f>
        <v>0</v>
      </c>
      <c r="BQ160" s="532">
        <f>IF($E160="n/a","n/a",IF(BQ$3-6&gt;$E160,$D160-SUM($F160:BP160),$D160/$E160))</f>
        <v>0</v>
      </c>
      <c r="BR160" s="532">
        <f>IF($E160="n/a","n/a",IF(BR$3-6&gt;$E160,$D160-SUM($F160:BQ160),$D160/$E160))</f>
        <v>0</v>
      </c>
      <c r="BS160" s="532">
        <f>IF($E160="n/a","n/a",IF(BS$3-6&gt;$E160,$D160-SUM($F160:BR160),$D160/$E160))</f>
        <v>0</v>
      </c>
      <c r="BT160" s="532">
        <f>IF($E160="n/a","n/a",IF(BT$3-6&gt;$E160,$D160-SUM($F160:BS160),$D160/$E160))</f>
        <v>0</v>
      </c>
      <c r="BU160" s="532">
        <f>IF($E160="n/a","n/a",IF(BU$3-6&gt;$E160,$D160-SUM($F160:BT160),$D160/$E160))</f>
        <v>0</v>
      </c>
      <c r="BV160" s="532">
        <f>IF($E160="n/a","n/a",IF(BV$3-6&gt;$E160,$D160-SUM($F160:BU160),$D160/$E160))</f>
        <v>0</v>
      </c>
      <c r="BW160" s="532">
        <f>IF($E160="n/a","n/a",IF(BW$3-6&gt;$E160,$D160-SUM($F160:BV160),$D160/$E160))</f>
        <v>0</v>
      </c>
      <c r="BX160" s="532">
        <f>IF($E160="n/a","n/a",IF(BX$3-6&gt;$E160,$D160-SUM($F160:BW160),$D160/$E160))</f>
        <v>0</v>
      </c>
      <c r="BY160" s="532">
        <f>IF($E160="n/a","n/a",IF(BY$3-6&gt;$E160,$D160-SUM($F160:BX160),$D160/$E160))</f>
        <v>0</v>
      </c>
      <c r="BZ160" s="532">
        <f>IF($E160="n/a","n/a",IF(BZ$3-6&gt;$E160,$D160-SUM($F160:BY160),$D160/$E160))</f>
        <v>0</v>
      </c>
    </row>
    <row r="161" spans="1:84" s="356" customFormat="1">
      <c r="A161" s="506" t="s">
        <v>27</v>
      </c>
      <c r="B161" s="471"/>
      <c r="C161" s="541">
        <f>SUM(C145:C160)</f>
        <v>116514.74198763484</v>
      </c>
      <c r="D161" s="541">
        <f>SUM(D145:D160)</f>
        <v>137386.02353796549</v>
      </c>
      <c r="E161" s="541"/>
      <c r="F161" s="472">
        <f>SUM(F145:F160)</f>
        <v>0</v>
      </c>
      <c r="G161" s="472">
        <f t="shared" ref="G161:Q161" si="49">SUM(G145:G160)</f>
        <v>0</v>
      </c>
      <c r="H161" s="472">
        <f t="shared" si="49"/>
        <v>0</v>
      </c>
      <c r="I161" s="472">
        <f t="shared" si="49"/>
        <v>0</v>
      </c>
      <c r="J161" s="472">
        <f t="shared" si="49"/>
        <v>0</v>
      </c>
      <c r="K161" s="472">
        <f t="shared" si="49"/>
        <v>0</v>
      </c>
      <c r="L161" s="529">
        <f t="shared" si="49"/>
        <v>4675.0075065641204</v>
      </c>
      <c r="M161" s="472">
        <f t="shared" si="49"/>
        <v>4675.0075065641204</v>
      </c>
      <c r="N161" s="472">
        <f t="shared" si="49"/>
        <v>4675.0075065641204</v>
      </c>
      <c r="O161" s="472">
        <f t="shared" si="49"/>
        <v>4675.0075065641204</v>
      </c>
      <c r="P161" s="472">
        <f t="shared" si="49"/>
        <v>4675.0075065641204</v>
      </c>
      <c r="Q161" s="473">
        <f t="shared" si="49"/>
        <v>4675.0075065641204</v>
      </c>
      <c r="R161" s="472">
        <f>SUM(R145:R160)</f>
        <v>4675.0075065641204</v>
      </c>
      <c r="S161" s="472">
        <f t="shared" ref="S161:BZ161" si="50">SUM(S145:S160)</f>
        <v>4675.0075065641204</v>
      </c>
      <c r="T161" s="472">
        <f t="shared" si="50"/>
        <v>4675.0075065641204</v>
      </c>
      <c r="U161" s="472">
        <f t="shared" si="50"/>
        <v>4675.0075065641204</v>
      </c>
      <c r="V161" s="472">
        <f t="shared" si="50"/>
        <v>4675.0075065641204</v>
      </c>
      <c r="W161" s="472">
        <f t="shared" si="50"/>
        <v>3781.1981283429418</v>
      </c>
      <c r="X161" s="472">
        <f t="shared" si="50"/>
        <v>2850.9067346841625</v>
      </c>
      <c r="Y161" s="472">
        <f t="shared" si="50"/>
        <v>2744.1357506455597</v>
      </c>
      <c r="Z161" s="472">
        <f t="shared" si="50"/>
        <v>2728.1814656742736</v>
      </c>
      <c r="AA161" s="472">
        <f t="shared" si="50"/>
        <v>2728.1814656742736</v>
      </c>
      <c r="AB161" s="472">
        <f t="shared" si="50"/>
        <v>2728.1814656742736</v>
      </c>
      <c r="AC161" s="472">
        <f t="shared" si="50"/>
        <v>2728.1814656742736</v>
      </c>
      <c r="AD161" s="472">
        <f t="shared" si="50"/>
        <v>2728.1814656742736</v>
      </c>
      <c r="AE161" s="472">
        <f t="shared" si="50"/>
        <v>2728.1814656742736</v>
      </c>
      <c r="AF161" s="472">
        <f t="shared" si="50"/>
        <v>2728.1814656742736</v>
      </c>
      <c r="AG161" s="472">
        <f t="shared" si="50"/>
        <v>2728.1814656742736</v>
      </c>
      <c r="AH161" s="472">
        <f t="shared" si="50"/>
        <v>2728.1814656742736</v>
      </c>
      <c r="AI161" s="472">
        <f t="shared" si="50"/>
        <v>2728.1814656742736</v>
      </c>
      <c r="AJ161" s="472">
        <f t="shared" si="50"/>
        <v>2728.1814656742736</v>
      </c>
      <c r="AK161" s="472">
        <f t="shared" si="50"/>
        <v>2728.1814656742736</v>
      </c>
      <c r="AL161" s="472">
        <f t="shared" si="50"/>
        <v>2728.1814656742736</v>
      </c>
      <c r="AM161" s="472">
        <f t="shared" si="50"/>
        <v>2728.1814656742736</v>
      </c>
      <c r="AN161" s="472">
        <f t="shared" si="50"/>
        <v>2728.1814656742736</v>
      </c>
      <c r="AO161" s="472">
        <f t="shared" si="50"/>
        <v>2728.1814656742736</v>
      </c>
      <c r="AP161" s="472">
        <f t="shared" si="50"/>
        <v>2728.1814656742736</v>
      </c>
      <c r="AQ161" s="472">
        <f t="shared" si="50"/>
        <v>2728.1814656742736</v>
      </c>
      <c r="AR161" s="472">
        <f t="shared" si="50"/>
        <v>2728.1814656742736</v>
      </c>
      <c r="AS161" s="472">
        <f t="shared" si="50"/>
        <v>2728.1814656742736</v>
      </c>
      <c r="AT161" s="472">
        <f t="shared" si="50"/>
        <v>2728.1814656742736</v>
      </c>
      <c r="AU161" s="472">
        <f t="shared" si="50"/>
        <v>2728.1814656742736</v>
      </c>
      <c r="AV161" s="472">
        <f t="shared" si="50"/>
        <v>2728.1814656742736</v>
      </c>
      <c r="AW161" s="472">
        <f t="shared" si="50"/>
        <v>2424.3841945867953</v>
      </c>
      <c r="AX161" s="472">
        <f t="shared" si="50"/>
        <v>2328.4482142433735</v>
      </c>
      <c r="AY161" s="472">
        <f t="shared" si="50"/>
        <v>2328.4482142433735</v>
      </c>
      <c r="AZ161" s="472">
        <f t="shared" si="50"/>
        <v>2324.9014759275801</v>
      </c>
      <c r="BA161" s="472">
        <f t="shared" si="50"/>
        <v>2150.2717841083468</v>
      </c>
      <c r="BB161" s="472">
        <f t="shared" si="50"/>
        <v>789.25092979011936</v>
      </c>
      <c r="BC161" s="472">
        <f t="shared" si="50"/>
        <v>127.42066911792033</v>
      </c>
      <c r="BD161" s="472">
        <f t="shared" si="50"/>
        <v>127.42066911792033</v>
      </c>
      <c r="BE161" s="472">
        <f t="shared" si="50"/>
        <v>127.42066911792033</v>
      </c>
      <c r="BF161" s="472">
        <f t="shared" si="50"/>
        <v>127.42066911792033</v>
      </c>
      <c r="BG161" s="472">
        <f t="shared" si="50"/>
        <v>127.42066911792033</v>
      </c>
      <c r="BH161" s="472">
        <f t="shared" si="50"/>
        <v>127.42066911792033</v>
      </c>
      <c r="BI161" s="472">
        <f t="shared" si="50"/>
        <v>127.42066911792033</v>
      </c>
      <c r="BJ161" s="472">
        <f t="shared" si="50"/>
        <v>127.42066911792033</v>
      </c>
      <c r="BK161" s="472">
        <f t="shared" si="50"/>
        <v>127.42066911792033</v>
      </c>
      <c r="BL161" s="472">
        <f t="shared" si="50"/>
        <v>127.42066911792033</v>
      </c>
      <c r="BM161" s="472">
        <f t="shared" si="50"/>
        <v>127.42066911792033</v>
      </c>
      <c r="BN161" s="472">
        <f t="shared" si="50"/>
        <v>89.194468382540435</v>
      </c>
      <c r="BO161" s="472">
        <f t="shared" si="50"/>
        <v>0</v>
      </c>
      <c r="BP161" s="472">
        <f t="shared" si="50"/>
        <v>0</v>
      </c>
      <c r="BQ161" s="472">
        <f t="shared" si="50"/>
        <v>0</v>
      </c>
      <c r="BR161" s="472">
        <f t="shared" si="50"/>
        <v>0</v>
      </c>
      <c r="BS161" s="472">
        <f t="shared" si="50"/>
        <v>0</v>
      </c>
      <c r="BT161" s="472">
        <f t="shared" si="50"/>
        <v>0</v>
      </c>
      <c r="BU161" s="472">
        <f t="shared" si="50"/>
        <v>0</v>
      </c>
      <c r="BV161" s="472">
        <f t="shared" si="50"/>
        <v>0</v>
      </c>
      <c r="BW161" s="472">
        <f t="shared" si="50"/>
        <v>0</v>
      </c>
      <c r="BX161" s="472">
        <f t="shared" si="50"/>
        <v>0</v>
      </c>
      <c r="BY161" s="472">
        <f t="shared" si="50"/>
        <v>0</v>
      </c>
      <c r="BZ161" s="472">
        <f t="shared" si="50"/>
        <v>0</v>
      </c>
    </row>
    <row r="162" spans="1:84" s="356" customFormat="1"/>
    <row r="165" spans="1:84" s="356" customFormat="1">
      <c r="A165" s="415" t="s">
        <v>292</v>
      </c>
      <c r="Q165" s="344"/>
    </row>
    <row r="166" spans="1:84" s="512" customFormat="1">
      <c r="A166" s="478"/>
      <c r="B166" s="478" t="s">
        <v>288</v>
      </c>
      <c r="C166" s="478"/>
      <c r="D166" s="478"/>
      <c r="E166" s="479"/>
      <c r="F166" s="478"/>
      <c r="G166" s="478"/>
      <c r="H166" s="478"/>
      <c r="I166" s="478"/>
      <c r="J166" s="478"/>
      <c r="K166" s="479"/>
      <c r="L166" s="478" t="s">
        <v>319</v>
      </c>
      <c r="M166" s="478"/>
      <c r="N166" s="478"/>
      <c r="O166" s="478"/>
      <c r="P166" s="478"/>
      <c r="Q166" s="478"/>
      <c r="R166" s="478"/>
      <c r="S166" s="478"/>
      <c r="T166" s="478"/>
      <c r="U166" s="478"/>
      <c r="V166" s="478"/>
      <c r="W166" s="478"/>
      <c r="X166" s="478"/>
      <c r="Y166" s="478"/>
      <c r="Z166" s="478"/>
      <c r="AA166" s="478"/>
      <c r="AB166" s="478"/>
      <c r="AC166" s="478"/>
      <c r="AD166" s="478"/>
      <c r="AE166" s="478"/>
      <c r="AF166" s="478"/>
      <c r="AG166" s="478"/>
      <c r="AH166" s="478"/>
      <c r="AI166" s="478"/>
      <c r="AJ166" s="478"/>
      <c r="AK166" s="478"/>
      <c r="AL166" s="478"/>
      <c r="AM166" s="478"/>
      <c r="AN166" s="478"/>
      <c r="AO166" s="478"/>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8"/>
      <c r="BM166" s="478"/>
      <c r="BN166" s="478"/>
      <c r="BO166" s="478"/>
      <c r="BP166" s="478"/>
      <c r="BQ166" s="478"/>
      <c r="BR166" s="478"/>
      <c r="BS166" s="478"/>
      <c r="BT166" s="478"/>
      <c r="BU166" s="478"/>
      <c r="BV166" s="478"/>
      <c r="BW166" s="478"/>
      <c r="BX166" s="478"/>
      <c r="BY166" s="478"/>
      <c r="BZ166" s="478"/>
      <c r="CA166" s="478"/>
      <c r="CB166" s="478"/>
      <c r="CC166" s="478"/>
      <c r="CD166" s="478"/>
      <c r="CE166" s="478"/>
      <c r="CF166" s="478"/>
    </row>
    <row r="167" spans="1:84" s="198" customFormat="1" ht="22.5">
      <c r="A167" s="134"/>
      <c r="B167" s="134"/>
      <c r="C167" s="540"/>
      <c r="D167" s="540" t="s">
        <v>293</v>
      </c>
      <c r="E167" s="515" t="s">
        <v>294</v>
      </c>
      <c r="F167" s="493" t="str">
        <f>F2</f>
        <v>2002-03</v>
      </c>
      <c r="G167" s="493" t="str">
        <f>G2</f>
        <v>2003-04</v>
      </c>
      <c r="H167" s="493" t="str">
        <f t="shared" ref="H167:BS167" si="51">H2</f>
        <v>2004-05</v>
      </c>
      <c r="I167" s="493" t="str">
        <f t="shared" si="51"/>
        <v>2005-06</v>
      </c>
      <c r="J167" s="493" t="str">
        <f t="shared" si="51"/>
        <v>2006-07</v>
      </c>
      <c r="K167" s="493" t="str">
        <f t="shared" si="51"/>
        <v>2007-08</v>
      </c>
      <c r="L167" s="493" t="str">
        <f t="shared" si="51"/>
        <v>2008-09</v>
      </c>
      <c r="M167" s="493" t="str">
        <f t="shared" si="51"/>
        <v>2009-10</v>
      </c>
      <c r="N167" s="493" t="str">
        <f t="shared" si="51"/>
        <v>2010-11</v>
      </c>
      <c r="O167" s="493" t="str">
        <f t="shared" si="51"/>
        <v>2011-12</v>
      </c>
      <c r="P167" s="493" t="str">
        <f t="shared" si="51"/>
        <v>2012-13</v>
      </c>
      <c r="Q167" s="493" t="str">
        <f t="shared" si="51"/>
        <v>2013-14</v>
      </c>
      <c r="R167" s="493" t="str">
        <f t="shared" si="51"/>
        <v>2014-15</v>
      </c>
      <c r="S167" s="493" t="str">
        <f t="shared" si="51"/>
        <v>2015-16</v>
      </c>
      <c r="T167" s="493" t="str">
        <f t="shared" si="51"/>
        <v>2016-17</v>
      </c>
      <c r="U167" s="493" t="str">
        <f t="shared" si="51"/>
        <v>2017-18</v>
      </c>
      <c r="V167" s="493" t="str">
        <f t="shared" si="51"/>
        <v>2018-19</v>
      </c>
      <c r="W167" s="493" t="str">
        <f t="shared" si="51"/>
        <v>2019-20</v>
      </c>
      <c r="X167" s="493" t="str">
        <f t="shared" si="51"/>
        <v>2020-21</v>
      </c>
      <c r="Y167" s="493" t="str">
        <f t="shared" si="51"/>
        <v>2021-22</v>
      </c>
      <c r="Z167" s="493" t="str">
        <f t="shared" si="51"/>
        <v>2022-23</v>
      </c>
      <c r="AA167" s="493" t="str">
        <f t="shared" si="51"/>
        <v>2023-24</v>
      </c>
      <c r="AB167" s="493" t="str">
        <f t="shared" si="51"/>
        <v>2024-25</v>
      </c>
      <c r="AC167" s="493" t="str">
        <f t="shared" si="51"/>
        <v>2025-26</v>
      </c>
      <c r="AD167" s="493" t="str">
        <f t="shared" si="51"/>
        <v>2026-27</v>
      </c>
      <c r="AE167" s="493" t="str">
        <f t="shared" si="51"/>
        <v>2027-28</v>
      </c>
      <c r="AF167" s="493" t="str">
        <f t="shared" si="51"/>
        <v>2028-29</v>
      </c>
      <c r="AG167" s="493" t="str">
        <f t="shared" si="51"/>
        <v>2029-30</v>
      </c>
      <c r="AH167" s="493" t="str">
        <f t="shared" si="51"/>
        <v>2030-31</v>
      </c>
      <c r="AI167" s="493" t="str">
        <f t="shared" si="51"/>
        <v>2031-32</v>
      </c>
      <c r="AJ167" s="493" t="str">
        <f t="shared" si="51"/>
        <v>2032-33</v>
      </c>
      <c r="AK167" s="493" t="str">
        <f t="shared" si="51"/>
        <v>2033-34</v>
      </c>
      <c r="AL167" s="493" t="str">
        <f t="shared" si="51"/>
        <v>2034-35</v>
      </c>
      <c r="AM167" s="493" t="str">
        <f t="shared" si="51"/>
        <v>2035-36</v>
      </c>
      <c r="AN167" s="493" t="str">
        <f t="shared" si="51"/>
        <v>2036-37</v>
      </c>
      <c r="AO167" s="493" t="str">
        <f t="shared" si="51"/>
        <v>2037-38</v>
      </c>
      <c r="AP167" s="493" t="str">
        <f t="shared" si="51"/>
        <v>2038-39</v>
      </c>
      <c r="AQ167" s="493" t="str">
        <f t="shared" si="51"/>
        <v>2039-40</v>
      </c>
      <c r="AR167" s="493" t="str">
        <f t="shared" si="51"/>
        <v>2040-41</v>
      </c>
      <c r="AS167" s="493" t="str">
        <f t="shared" si="51"/>
        <v>2041-42</v>
      </c>
      <c r="AT167" s="493" t="str">
        <f t="shared" si="51"/>
        <v>2042-43</v>
      </c>
      <c r="AU167" s="493" t="str">
        <f t="shared" si="51"/>
        <v>2043-44</v>
      </c>
      <c r="AV167" s="493" t="str">
        <f t="shared" si="51"/>
        <v>2044-45</v>
      </c>
      <c r="AW167" s="493" t="str">
        <f t="shared" si="51"/>
        <v>2045-46</v>
      </c>
      <c r="AX167" s="493" t="str">
        <f t="shared" si="51"/>
        <v>2046-47</v>
      </c>
      <c r="AY167" s="493" t="str">
        <f t="shared" si="51"/>
        <v>2047-48</v>
      </c>
      <c r="AZ167" s="493" t="str">
        <f t="shared" si="51"/>
        <v>2048-49</v>
      </c>
      <c r="BA167" s="493" t="str">
        <f t="shared" si="51"/>
        <v>2049-50</v>
      </c>
      <c r="BB167" s="493" t="str">
        <f t="shared" si="51"/>
        <v>2080-51</v>
      </c>
      <c r="BC167" s="493" t="str">
        <f t="shared" si="51"/>
        <v>2051-52</v>
      </c>
      <c r="BD167" s="493" t="str">
        <f t="shared" si="51"/>
        <v>2052-53</v>
      </c>
      <c r="BE167" s="493" t="str">
        <f t="shared" si="51"/>
        <v>2053-54</v>
      </c>
      <c r="BF167" s="493" t="str">
        <f t="shared" si="51"/>
        <v>2054-55</v>
      </c>
      <c r="BG167" s="493" t="str">
        <f t="shared" si="51"/>
        <v>2055-56</v>
      </c>
      <c r="BH167" s="493" t="str">
        <f t="shared" si="51"/>
        <v>2056-57</v>
      </c>
      <c r="BI167" s="493" t="str">
        <f t="shared" si="51"/>
        <v>2057-58</v>
      </c>
      <c r="BJ167" s="493" t="str">
        <f t="shared" si="51"/>
        <v>2058-59</v>
      </c>
      <c r="BK167" s="493" t="str">
        <f t="shared" si="51"/>
        <v>2059-60</v>
      </c>
      <c r="BL167" s="493" t="str">
        <f t="shared" si="51"/>
        <v>2060-61</v>
      </c>
      <c r="BM167" s="493" t="str">
        <f t="shared" si="51"/>
        <v>2061-62</v>
      </c>
      <c r="BN167" s="493" t="str">
        <f t="shared" si="51"/>
        <v>2062-63</v>
      </c>
      <c r="BO167" s="493" t="str">
        <f t="shared" si="51"/>
        <v>2063-64</v>
      </c>
      <c r="BP167" s="493" t="str">
        <f t="shared" si="51"/>
        <v>2064-65</v>
      </c>
      <c r="BQ167" s="493" t="str">
        <f t="shared" si="51"/>
        <v>2065-66</v>
      </c>
      <c r="BR167" s="493" t="str">
        <f t="shared" si="51"/>
        <v>2066-67</v>
      </c>
      <c r="BS167" s="493" t="str">
        <f t="shared" si="51"/>
        <v>2067-68</v>
      </c>
      <c r="BT167" s="493" t="str">
        <f t="shared" ref="BT167:BZ167" si="52">BT2</f>
        <v>2068-69</v>
      </c>
      <c r="BU167" s="493" t="str">
        <f t="shared" si="52"/>
        <v>2069-70</v>
      </c>
      <c r="BV167" s="493" t="str">
        <f t="shared" si="52"/>
        <v>2070-71</v>
      </c>
      <c r="BW167" s="493" t="str">
        <f t="shared" si="52"/>
        <v>2071-72</v>
      </c>
      <c r="BX167" s="493" t="str">
        <f t="shared" si="52"/>
        <v>2072-73</v>
      </c>
      <c r="BY167" s="493" t="str">
        <f t="shared" si="52"/>
        <v>2073-74</v>
      </c>
      <c r="BZ167" s="493" t="str">
        <f t="shared" si="52"/>
        <v>2074-75</v>
      </c>
      <c r="CA167" s="517"/>
      <c r="CB167" s="517"/>
      <c r="CC167" s="517"/>
      <c r="CD167" s="517"/>
      <c r="CE167" s="517"/>
      <c r="CF167" s="517"/>
    </row>
    <row r="168" spans="1:84">
      <c r="A168" s="495" t="str">
        <f>A39</f>
        <v>Secondary</v>
      </c>
      <c r="D168" s="532">
        <v>25771.4556470602</v>
      </c>
      <c r="E168" s="495">
        <v>9.7805346956875781</v>
      </c>
      <c r="R168" s="532">
        <f>IF($E168="n/a","n/a",IF(R$3-12&gt;$E168,$D168-SUM($F168:Q168),$D168/$E168))</f>
        <v>2634.9741040664494</v>
      </c>
      <c r="S168" s="532">
        <f>IF($E168="n/a","n/a",IF(S$3-12&gt;$E168,$D168-SUM($F168:R168),$D168/$E168))</f>
        <v>2634.9741040664494</v>
      </c>
      <c r="T168" s="532">
        <f>IF($E168="n/a","n/a",IF(T$3-12&gt;$E168,$D168-SUM($F168:S168),$D168/$E168))</f>
        <v>2634.9741040664494</v>
      </c>
      <c r="U168" s="532">
        <f>IF($E168="n/a","n/a",IF(U$3-12&gt;$E168,$D168-SUM($F168:T168),$D168/$E168))</f>
        <v>2634.9741040664494</v>
      </c>
      <c r="V168" s="532">
        <f>IF($E168="n/a","n/a",IF(V$3-12&gt;$E168,$D168-SUM($F168:U168),$D168/$E168))</f>
        <v>2634.9741040664494</v>
      </c>
      <c r="W168" s="532">
        <f>IF($E168="n/a","n/a",IF(W$3-12&gt;$E168,$D168-SUM($F168:V168),$D168/$E168))</f>
        <v>2634.9741040664494</v>
      </c>
      <c r="X168" s="532">
        <f>IF($E168="n/a","n/a",IF(X$3-12&gt;$E168,$D168-SUM($F168:W168),$D168/$E168))</f>
        <v>2634.9741040664494</v>
      </c>
      <c r="Y168" s="532">
        <f>IF($E168="n/a","n/a",IF(Y$3-12&gt;$E168,$D168-SUM($F168:X168),$D168/$E168))</f>
        <v>2634.9741040664494</v>
      </c>
      <c r="Z168" s="532">
        <f>IF($E168="n/a","n/a",IF(Z$3-12&gt;$E168,$D168-SUM($F168:Y168),$D168/$E168))</f>
        <v>2634.9741040664494</v>
      </c>
      <c r="AA168" s="532">
        <f>IF($E168="n/a","n/a",IF(AA$3-12&gt;$E168,$D168-SUM($F168:Z168),$D168/$E168))</f>
        <v>2056.6887104621601</v>
      </c>
      <c r="AB168" s="532">
        <f>IF($E168="n/a","n/a",IF(AB$3-12&gt;$E168,$D168-SUM($F168:AA168),$D168/$E168))</f>
        <v>0</v>
      </c>
      <c r="AC168" s="532">
        <f>IF($E168="n/a","n/a",IF(AC$3-12&gt;$E168,$D168-SUM($F168:AB168),$D168/$E168))</f>
        <v>0</v>
      </c>
      <c r="AD168" s="532">
        <f>IF($E168="n/a","n/a",IF(AD$3-12&gt;$E168,$D168-SUM($F168:AC168),$D168/$E168))</f>
        <v>0</v>
      </c>
      <c r="AE168" s="532">
        <f>IF($E168="n/a","n/a",IF(AE$3-12&gt;$E168,$D168-SUM($F168:AD168),$D168/$E168))</f>
        <v>0</v>
      </c>
      <c r="AF168" s="532">
        <f>IF($E168="n/a","n/a",IF(AF$3-12&gt;$E168,$D168-SUM($F168:AE168),$D168/$E168))</f>
        <v>0</v>
      </c>
      <c r="AG168" s="532">
        <f>IF($E168="n/a","n/a",IF(AG$3-12&gt;$E168,$D168-SUM($F168:AF168),$D168/$E168))</f>
        <v>0</v>
      </c>
      <c r="AH168" s="532">
        <f>IF($E168="n/a","n/a",IF(AH$3-12&gt;$E168,$D168-SUM($F168:AG168),$D168/$E168))</f>
        <v>0</v>
      </c>
      <c r="AI168" s="532">
        <f>IF($E168="n/a","n/a",IF(AI$3-12&gt;$E168,$D168-SUM($F168:AH168),$D168/$E168))</f>
        <v>0</v>
      </c>
      <c r="AJ168" s="532">
        <f>IF($E168="n/a","n/a",IF(AJ$3-12&gt;$E168,$D168-SUM($F168:AI168),$D168/$E168))</f>
        <v>0</v>
      </c>
      <c r="AK168" s="532">
        <f>IF($E168="n/a","n/a",IF(AK$3-12&gt;$E168,$D168-SUM($F168:AJ168),$D168/$E168))</f>
        <v>0</v>
      </c>
      <c r="AL168" s="532">
        <f>IF($E168="n/a","n/a",IF(AL$3-12&gt;$E168,$D168-SUM($F168:AK168),$D168/$E168))</f>
        <v>0</v>
      </c>
      <c r="AM168" s="532">
        <f>IF($E168="n/a","n/a",IF(AM$3-12&gt;$E168,$D168-SUM($F168:AL168),$D168/$E168))</f>
        <v>0</v>
      </c>
      <c r="AN168" s="532">
        <f>IF($E168="n/a","n/a",IF(AN$3-12&gt;$E168,$D168-SUM($F168:AM168),$D168/$E168))</f>
        <v>0</v>
      </c>
      <c r="AO168" s="532">
        <f>IF($E168="n/a","n/a",IF(AO$3-12&gt;$E168,$D168-SUM($F168:AN168),$D168/$E168))</f>
        <v>0</v>
      </c>
      <c r="AP168" s="532">
        <f>IF($E168="n/a","n/a",IF(AP$3-12&gt;$E168,$D168-SUM($F168:AO168),$D168/$E168))</f>
        <v>0</v>
      </c>
      <c r="AQ168" s="532">
        <f>IF($E168="n/a","n/a",IF(AQ$3-12&gt;$E168,$D168-SUM($F168:AP168),$D168/$E168))</f>
        <v>0</v>
      </c>
      <c r="AR168" s="532">
        <f>IF($E168="n/a","n/a",IF(AR$3-12&gt;$E168,$D168-SUM($F168:AQ168),$D168/$E168))</f>
        <v>0</v>
      </c>
      <c r="AS168" s="532">
        <f>IF($E168="n/a","n/a",IF(AS$3-12&gt;$E168,$D168-SUM($F168:AR168),$D168/$E168))</f>
        <v>0</v>
      </c>
      <c r="AT168" s="532">
        <f>IF($E168="n/a","n/a",IF(AT$3-12&gt;$E168,$D168-SUM($F168:AS168),$D168/$E168))</f>
        <v>0</v>
      </c>
      <c r="AU168" s="532">
        <f>IF($E168="n/a","n/a",IF(AU$3-12&gt;$E168,$D168-SUM($F168:AT168),$D168/$E168))</f>
        <v>0</v>
      </c>
      <c r="AV168" s="532">
        <f>IF($E168="n/a","n/a",IF(AV$3-12&gt;$E168,$D168-SUM($F168:AU168),$D168/$E168))</f>
        <v>0</v>
      </c>
      <c r="AW168" s="532">
        <f>IF($E168="n/a","n/a",IF(AW$3-12&gt;$E168,$D168-SUM($F168:AV168),$D168/$E168))</f>
        <v>0</v>
      </c>
      <c r="AX168" s="532">
        <f>IF($E168="n/a","n/a",IF(AX$3-12&gt;$E168,$D168-SUM($F168:AW168),$D168/$E168))</f>
        <v>0</v>
      </c>
      <c r="AY168" s="532">
        <f>IF($E168="n/a","n/a",IF(AY$3-12&gt;$E168,$D168-SUM($F168:AX168),$D168/$E168))</f>
        <v>0</v>
      </c>
      <c r="AZ168" s="532">
        <f>IF($E168="n/a","n/a",IF(AZ$3-12&gt;$E168,$D168-SUM($F168:AY168),$D168/$E168))</f>
        <v>0</v>
      </c>
      <c r="BA168" s="532">
        <f>IF($E168="n/a","n/a",IF(BA$3-12&gt;$E168,$D168-SUM($F168:AZ168),$D168/$E168))</f>
        <v>0</v>
      </c>
      <c r="BB168" s="532">
        <f>IF($E168="n/a","n/a",IF(BB$3-12&gt;$E168,$D168-SUM($F168:BA168),$D168/$E168))</f>
        <v>0</v>
      </c>
      <c r="BC168" s="532">
        <f>IF($E168="n/a","n/a",IF(BC$3-12&gt;$E168,$D168-SUM($F168:BB168),$D168/$E168))</f>
        <v>0</v>
      </c>
      <c r="BD168" s="532">
        <f>IF($E168="n/a","n/a",IF(BD$3-12&gt;$E168,$D168-SUM($F168:BC168),$D168/$E168))</f>
        <v>0</v>
      </c>
      <c r="BE168" s="532">
        <f>IF($E168="n/a","n/a",IF(BE$3-12&gt;$E168,$D168-SUM($F168:BD168),$D168/$E168))</f>
        <v>0</v>
      </c>
      <c r="BF168" s="532">
        <f>IF($E168="n/a","n/a",IF(BF$3-12&gt;$E168,$D168-SUM($F168:BE168),$D168/$E168))</f>
        <v>0</v>
      </c>
      <c r="BG168" s="532">
        <f>IF($E168="n/a","n/a",IF(BG$3-12&gt;$E168,$D168-SUM($F168:BF168),$D168/$E168))</f>
        <v>0</v>
      </c>
      <c r="BH168" s="532">
        <f>IF($E168="n/a","n/a",IF(BH$3-12&gt;$E168,$D168-SUM($F168:BG168),$D168/$E168))</f>
        <v>0</v>
      </c>
      <c r="BI168" s="532">
        <f>IF($E168="n/a","n/a",IF(BI$3-12&gt;$E168,$D168-SUM($F168:BH168),$D168/$E168))</f>
        <v>0</v>
      </c>
      <c r="BJ168" s="532">
        <f>IF($E168="n/a","n/a",IF(BJ$3-12&gt;$E168,$D168-SUM($F168:BI168),$D168/$E168))</f>
        <v>0</v>
      </c>
      <c r="BK168" s="532">
        <f>IF($E168="n/a","n/a",IF(BK$3-12&gt;$E168,$D168-SUM($F168:BJ168),$D168/$E168))</f>
        <v>0</v>
      </c>
      <c r="BL168" s="532">
        <f>IF($E168="n/a","n/a",IF(BL$3-12&gt;$E168,$D168-SUM($F168:BK168),$D168/$E168))</f>
        <v>0</v>
      </c>
      <c r="BM168" s="532">
        <f>IF($E168="n/a","n/a",IF(BM$3-12&gt;$E168,$D168-SUM($F168:BL168),$D168/$E168))</f>
        <v>0</v>
      </c>
      <c r="BN168" s="532">
        <f>IF($E168="n/a","n/a",IF(BN$3-12&gt;$E168,$D168-SUM($F168:BM168),$D168/$E168))</f>
        <v>0</v>
      </c>
      <c r="BO168" s="532">
        <f>IF($E168="n/a","n/a",IF(BO$3-12&gt;$E168,$D168-SUM($F168:BN168),$D168/$E168))</f>
        <v>0</v>
      </c>
      <c r="BP168" s="532">
        <f>IF($E168="n/a","n/a",IF(BP$3-12&gt;$E168,$D168-SUM($F168:BO168),$D168/$E168))</f>
        <v>0</v>
      </c>
      <c r="BQ168" s="532">
        <f>IF($E168="n/a","n/a",IF(BQ$3-12&gt;$E168,$D168-SUM($F168:BP168),$D168/$E168))</f>
        <v>0</v>
      </c>
      <c r="BR168" s="532">
        <f>IF($E168="n/a","n/a",IF(BR$3-12&gt;$E168,$D168-SUM($F168:BQ168),$D168/$E168))</f>
        <v>0</v>
      </c>
      <c r="BS168" s="532">
        <f>IF($E168="n/a","n/a",IF(BS$3-12&gt;$E168,$D168-SUM($F168:BR168),$D168/$E168))</f>
        <v>0</v>
      </c>
      <c r="BT168" s="532">
        <f>IF($E168="n/a","n/a",IF(BT$3-12&gt;$E168,$D168-SUM($F168:BS168),$D168/$E168))</f>
        <v>0</v>
      </c>
      <c r="BU168" s="532">
        <f>IF($E168="n/a","n/a",IF(BU$3-12&gt;$E168,$D168-SUM($F168:BT168),$D168/$E168))</f>
        <v>0</v>
      </c>
      <c r="BV168" s="532">
        <f>IF($E168="n/a","n/a",IF(BV$3-12&gt;$E168,$D168-SUM($F168:BU168),$D168/$E168))</f>
        <v>0</v>
      </c>
      <c r="BW168" s="532">
        <f>IF($E168="n/a","n/a",IF(BW$3-12&gt;$E168,$D168-SUM($F168:BV168),$D168/$E168))</f>
        <v>0</v>
      </c>
      <c r="BX168" s="532">
        <f>IF($E168="n/a","n/a",IF(BX$3-12&gt;$E168,$D168-SUM($F168:BW168),$D168/$E168))</f>
        <v>0</v>
      </c>
      <c r="BY168" s="532">
        <f>IF($E168="n/a","n/a",IF(BY$3-12&gt;$E168,$D168-SUM($F168:BX168),$D168/$E168))</f>
        <v>0</v>
      </c>
      <c r="BZ168" s="532">
        <f>IF($E168="n/a","n/a",IF(BZ$3-12&gt;$E168,$D168-SUM($F168:BY168),$D168/$E168))</f>
        <v>0</v>
      </c>
    </row>
    <row r="169" spans="1:84">
      <c r="A169" s="495" t="str">
        <f t="shared" ref="A169:A183" si="53">A40</f>
        <v>Switchgear</v>
      </c>
      <c r="D169" s="532">
        <v>64375.62520363622</v>
      </c>
      <c r="E169" s="495">
        <v>39.548151979294147</v>
      </c>
      <c r="R169" s="532">
        <f>IF($E169="n/a","n/a",IF(R$3-12&gt;$E169,$D169-SUM($F169:Q169),$D169/$E169))</f>
        <v>1627.7783406248859</v>
      </c>
      <c r="S169" s="532">
        <f>IF($E169="n/a","n/a",IF(S$3-12&gt;$E169,$D169-SUM($F169:R169),$D169/$E169))</f>
        <v>1627.7783406248859</v>
      </c>
      <c r="T169" s="532">
        <f>IF($E169="n/a","n/a",IF(T$3-12&gt;$E169,$D169-SUM($F169:S169),$D169/$E169))</f>
        <v>1627.7783406248859</v>
      </c>
      <c r="U169" s="532">
        <f>IF($E169="n/a","n/a",IF(U$3-12&gt;$E169,$D169-SUM($F169:T169),$D169/$E169))</f>
        <v>1627.7783406248859</v>
      </c>
      <c r="V169" s="532">
        <f>IF($E169="n/a","n/a",IF(V$3-12&gt;$E169,$D169-SUM($F169:U169),$D169/$E169))</f>
        <v>1627.7783406248859</v>
      </c>
      <c r="W169" s="532">
        <f>IF($E169="n/a","n/a",IF(W$3-12&gt;$E169,$D169-SUM($F169:V169),$D169/$E169))</f>
        <v>1627.7783406248859</v>
      </c>
      <c r="X169" s="532">
        <f>IF($E169="n/a","n/a",IF(X$3-12&gt;$E169,$D169-SUM($F169:W169),$D169/$E169))</f>
        <v>1627.7783406248859</v>
      </c>
      <c r="Y169" s="532">
        <f>IF($E169="n/a","n/a",IF(Y$3-12&gt;$E169,$D169-SUM($F169:X169),$D169/$E169))</f>
        <v>1627.7783406248859</v>
      </c>
      <c r="Z169" s="532">
        <f>IF($E169="n/a","n/a",IF(Z$3-12&gt;$E169,$D169-SUM($F169:Y169),$D169/$E169))</f>
        <v>1627.7783406248859</v>
      </c>
      <c r="AA169" s="532">
        <f>IF($E169="n/a","n/a",IF(AA$3-12&gt;$E169,$D169-SUM($F169:Z169),$D169/$E169))</f>
        <v>1627.7783406248859</v>
      </c>
      <c r="AB169" s="532">
        <f>IF($E169="n/a","n/a",IF(AB$3-12&gt;$E169,$D169-SUM($F169:AA169),$D169/$E169))</f>
        <v>1627.7783406248859</v>
      </c>
      <c r="AC169" s="532">
        <f>IF($E169="n/a","n/a",IF(AC$3-12&gt;$E169,$D169-SUM($F169:AB169),$D169/$E169))</f>
        <v>1627.7783406248859</v>
      </c>
      <c r="AD169" s="532">
        <f>IF($E169="n/a","n/a",IF(AD$3-12&gt;$E169,$D169-SUM($F169:AC169),$D169/$E169))</f>
        <v>1627.7783406248859</v>
      </c>
      <c r="AE169" s="532">
        <f>IF($E169="n/a","n/a",IF(AE$3-12&gt;$E169,$D169-SUM($F169:AD169),$D169/$E169))</f>
        <v>1627.7783406248859</v>
      </c>
      <c r="AF169" s="532">
        <f>IF($E169="n/a","n/a",IF(AF$3-12&gt;$E169,$D169-SUM($F169:AE169),$D169/$E169))</f>
        <v>1627.7783406248859</v>
      </c>
      <c r="AG169" s="532">
        <f>IF($E169="n/a","n/a",IF(AG$3-12&gt;$E169,$D169-SUM($F169:AF169),$D169/$E169))</f>
        <v>1627.7783406248859</v>
      </c>
      <c r="AH169" s="532">
        <f>IF($E169="n/a","n/a",IF(AH$3-12&gt;$E169,$D169-SUM($F169:AG169),$D169/$E169))</f>
        <v>1627.7783406248859</v>
      </c>
      <c r="AI169" s="532">
        <f>IF($E169="n/a","n/a",IF(AI$3-12&gt;$E169,$D169-SUM($F169:AH169),$D169/$E169))</f>
        <v>1627.7783406248859</v>
      </c>
      <c r="AJ169" s="532">
        <f>IF($E169="n/a","n/a",IF(AJ$3-12&gt;$E169,$D169-SUM($F169:AI169),$D169/$E169))</f>
        <v>1627.7783406248859</v>
      </c>
      <c r="AK169" s="532">
        <f>IF($E169="n/a","n/a",IF(AK$3-12&gt;$E169,$D169-SUM($F169:AJ169),$D169/$E169))</f>
        <v>1627.7783406248859</v>
      </c>
      <c r="AL169" s="532">
        <f>IF($E169="n/a","n/a",IF(AL$3-12&gt;$E169,$D169-SUM($F169:AK169),$D169/$E169))</f>
        <v>1627.7783406248859</v>
      </c>
      <c r="AM169" s="532">
        <f>IF($E169="n/a","n/a",IF(AM$3-12&gt;$E169,$D169-SUM($F169:AL169),$D169/$E169))</f>
        <v>1627.7783406248859</v>
      </c>
      <c r="AN169" s="532">
        <f>IF($E169="n/a","n/a",IF(AN$3-12&gt;$E169,$D169-SUM($F169:AM169),$D169/$E169))</f>
        <v>1627.7783406248859</v>
      </c>
      <c r="AO169" s="532">
        <f>IF($E169="n/a","n/a",IF(AO$3-12&gt;$E169,$D169-SUM($F169:AN169),$D169/$E169))</f>
        <v>1627.7783406248859</v>
      </c>
      <c r="AP169" s="532">
        <f>IF($E169="n/a","n/a",IF(AP$3-12&gt;$E169,$D169-SUM($F169:AO169),$D169/$E169))</f>
        <v>1627.7783406248859</v>
      </c>
      <c r="AQ169" s="532">
        <f>IF($E169="n/a","n/a",IF(AQ$3-12&gt;$E169,$D169-SUM($F169:AP169),$D169/$E169))</f>
        <v>1627.7783406248859</v>
      </c>
      <c r="AR169" s="532">
        <f>IF($E169="n/a","n/a",IF(AR$3-12&gt;$E169,$D169-SUM($F169:AQ169),$D169/$E169))</f>
        <v>1627.7783406248859</v>
      </c>
      <c r="AS169" s="532">
        <f>IF($E169="n/a","n/a",IF(AS$3-12&gt;$E169,$D169-SUM($F169:AR169),$D169/$E169))</f>
        <v>1627.7783406248859</v>
      </c>
      <c r="AT169" s="532">
        <f>IF($E169="n/a","n/a",IF(AT$3-12&gt;$E169,$D169-SUM($F169:AS169),$D169/$E169))</f>
        <v>1627.7783406248859</v>
      </c>
      <c r="AU169" s="532">
        <f>IF($E169="n/a","n/a",IF(AU$3-12&gt;$E169,$D169-SUM($F169:AT169),$D169/$E169))</f>
        <v>1627.7783406248859</v>
      </c>
      <c r="AV169" s="532">
        <f>IF($E169="n/a","n/a",IF(AV$3-12&gt;$E169,$D169-SUM($F169:AU169),$D169/$E169))</f>
        <v>1627.7783406248859</v>
      </c>
      <c r="AW169" s="532">
        <f>IF($E169="n/a","n/a",IF(AW$3-12&gt;$E169,$D169-SUM($F169:AV169),$D169/$E169))</f>
        <v>1627.7783406248859</v>
      </c>
      <c r="AX169" s="532">
        <f>IF($E169="n/a","n/a",IF(AX$3-12&gt;$E169,$D169-SUM($F169:AW169),$D169/$E169))</f>
        <v>1627.7783406248859</v>
      </c>
      <c r="AY169" s="532">
        <f>IF($E169="n/a","n/a",IF(AY$3-12&gt;$E169,$D169-SUM($F169:AX169),$D169/$E169))</f>
        <v>1627.7783406248859</v>
      </c>
      <c r="AZ169" s="532">
        <f>IF($E169="n/a","n/a",IF(AZ$3-12&gt;$E169,$D169-SUM($F169:AY169),$D169/$E169))</f>
        <v>1627.7783406248859</v>
      </c>
      <c r="BA169" s="532">
        <f>IF($E169="n/a","n/a",IF(BA$3-12&gt;$E169,$D169-SUM($F169:AZ169),$D169/$E169))</f>
        <v>1627.7783406248859</v>
      </c>
      <c r="BB169" s="532">
        <f>IF($E169="n/a","n/a",IF(BB$3-12&gt;$E169,$D169-SUM($F169:BA169),$D169/$E169))</f>
        <v>1627.7783406248859</v>
      </c>
      <c r="BC169" s="532">
        <f>IF($E169="n/a","n/a",IF(BC$3-12&gt;$E169,$D169-SUM($F169:BB169),$D169/$E169))</f>
        <v>1627.7783406248859</v>
      </c>
      <c r="BD169" s="532">
        <f>IF($E169="n/a","n/a",IF(BD$3-12&gt;$E169,$D169-SUM($F169:BC169),$D169/$E169))</f>
        <v>1627.7783406248859</v>
      </c>
      <c r="BE169" s="532">
        <f>IF($E169="n/a","n/a",IF(BE$3-12&gt;$E169,$D169-SUM($F169:BD169),$D169/$E169))</f>
        <v>892.26991926568007</v>
      </c>
      <c r="BF169" s="532">
        <f>IF($E169="n/a","n/a",IF(BF$3-12&gt;$E169,$D169-SUM($F169:BE169),$D169/$E169))</f>
        <v>0</v>
      </c>
      <c r="BG169" s="532">
        <f>IF($E169="n/a","n/a",IF(BG$3-12&gt;$E169,$D169-SUM($F169:BF169),$D169/$E169))</f>
        <v>0</v>
      </c>
      <c r="BH169" s="532">
        <f>IF($E169="n/a","n/a",IF(BH$3-12&gt;$E169,$D169-SUM($F169:BG169),$D169/$E169))</f>
        <v>0</v>
      </c>
      <c r="BI169" s="532">
        <f>IF($E169="n/a","n/a",IF(BI$3-12&gt;$E169,$D169-SUM($F169:BH169),$D169/$E169))</f>
        <v>0</v>
      </c>
      <c r="BJ169" s="532">
        <f>IF($E169="n/a","n/a",IF(BJ$3-12&gt;$E169,$D169-SUM($F169:BI169),$D169/$E169))</f>
        <v>0</v>
      </c>
      <c r="BK169" s="532">
        <f>IF($E169="n/a","n/a",IF(BK$3-12&gt;$E169,$D169-SUM($F169:BJ169),$D169/$E169))</f>
        <v>0</v>
      </c>
      <c r="BL169" s="532">
        <f>IF($E169="n/a","n/a",IF(BL$3-12&gt;$E169,$D169-SUM($F169:BK169),$D169/$E169))</f>
        <v>0</v>
      </c>
      <c r="BM169" s="532">
        <f>IF($E169="n/a","n/a",IF(BM$3-12&gt;$E169,$D169-SUM($F169:BL169),$D169/$E169))</f>
        <v>0</v>
      </c>
      <c r="BN169" s="532">
        <f>IF($E169="n/a","n/a",IF(BN$3-12&gt;$E169,$D169-SUM($F169:BM169),$D169/$E169))</f>
        <v>0</v>
      </c>
      <c r="BO169" s="532">
        <f>IF($E169="n/a","n/a",IF(BO$3-12&gt;$E169,$D169-SUM($F169:BN169),$D169/$E169))</f>
        <v>0</v>
      </c>
      <c r="BP169" s="532">
        <f>IF($E169="n/a","n/a",IF(BP$3-12&gt;$E169,$D169-SUM($F169:BO169),$D169/$E169))</f>
        <v>0</v>
      </c>
      <c r="BQ169" s="532">
        <f>IF($E169="n/a","n/a",IF(BQ$3-12&gt;$E169,$D169-SUM($F169:BP169),$D169/$E169))</f>
        <v>0</v>
      </c>
      <c r="BR169" s="532">
        <f>IF($E169="n/a","n/a",IF(BR$3-12&gt;$E169,$D169-SUM($F169:BQ169),$D169/$E169))</f>
        <v>0</v>
      </c>
      <c r="BS169" s="532">
        <f>IF($E169="n/a","n/a",IF(BS$3-12&gt;$E169,$D169-SUM($F169:BR169),$D169/$E169))</f>
        <v>0</v>
      </c>
      <c r="BT169" s="532">
        <f>IF($E169="n/a","n/a",IF(BT$3-12&gt;$E169,$D169-SUM($F169:BS169),$D169/$E169))</f>
        <v>0</v>
      </c>
      <c r="BU169" s="532">
        <f>IF($E169="n/a","n/a",IF(BU$3-12&gt;$E169,$D169-SUM($F169:BT169),$D169/$E169))</f>
        <v>0</v>
      </c>
      <c r="BV169" s="532">
        <f>IF($E169="n/a","n/a",IF(BV$3-12&gt;$E169,$D169-SUM($F169:BU169),$D169/$E169))</f>
        <v>0</v>
      </c>
      <c r="BW169" s="532">
        <f>IF($E169="n/a","n/a",IF(BW$3-12&gt;$E169,$D169-SUM($F169:BV169),$D169/$E169))</f>
        <v>0</v>
      </c>
      <c r="BX169" s="532">
        <f>IF($E169="n/a","n/a",IF(BX$3-12&gt;$E169,$D169-SUM($F169:BW169),$D169/$E169))</f>
        <v>0</v>
      </c>
      <c r="BY169" s="532">
        <f>IF($E169="n/a","n/a",IF(BY$3-12&gt;$E169,$D169-SUM($F169:BX169),$D169/$E169))</f>
        <v>0</v>
      </c>
      <c r="BZ169" s="532">
        <f>IF($E169="n/a","n/a",IF(BZ$3-12&gt;$E169,$D169-SUM($F169:BY169),$D169/$E169))</f>
        <v>0</v>
      </c>
    </row>
    <row r="170" spans="1:84">
      <c r="A170" s="495" t="str">
        <f t="shared" si="53"/>
        <v>Transformers</v>
      </c>
      <c r="D170" s="532">
        <v>45303.472311351841</v>
      </c>
      <c r="E170" s="495">
        <v>39.299361248056258</v>
      </c>
      <c r="R170" s="532">
        <f>IF($E170="n/a","n/a",IF(R$3-12&gt;$E170,$D170-SUM($F170:Q170),$D170/$E170))</f>
        <v>1152.7788460834729</v>
      </c>
      <c r="S170" s="532">
        <f>IF($E170="n/a","n/a",IF(S$3-12&gt;$E170,$D170-SUM($F170:R170),$D170/$E170))</f>
        <v>1152.7788460834729</v>
      </c>
      <c r="T170" s="532">
        <f>IF($E170="n/a","n/a",IF(T$3-12&gt;$E170,$D170-SUM($F170:S170),$D170/$E170))</f>
        <v>1152.7788460834729</v>
      </c>
      <c r="U170" s="532">
        <f>IF($E170="n/a","n/a",IF(U$3-12&gt;$E170,$D170-SUM($F170:T170),$D170/$E170))</f>
        <v>1152.7788460834729</v>
      </c>
      <c r="V170" s="532">
        <f>IF($E170="n/a","n/a",IF(V$3-12&gt;$E170,$D170-SUM($F170:U170),$D170/$E170))</f>
        <v>1152.7788460834729</v>
      </c>
      <c r="W170" s="532">
        <f>IF($E170="n/a","n/a",IF(W$3-12&gt;$E170,$D170-SUM($F170:V170),$D170/$E170))</f>
        <v>1152.7788460834729</v>
      </c>
      <c r="X170" s="532">
        <f>IF($E170="n/a","n/a",IF(X$3-12&gt;$E170,$D170-SUM($F170:W170),$D170/$E170))</f>
        <v>1152.7788460834729</v>
      </c>
      <c r="Y170" s="532">
        <f>IF($E170="n/a","n/a",IF(Y$3-12&gt;$E170,$D170-SUM($F170:X170),$D170/$E170))</f>
        <v>1152.7788460834729</v>
      </c>
      <c r="Z170" s="532">
        <f>IF($E170="n/a","n/a",IF(Z$3-12&gt;$E170,$D170-SUM($F170:Y170),$D170/$E170))</f>
        <v>1152.7788460834729</v>
      </c>
      <c r="AA170" s="532">
        <f>IF($E170="n/a","n/a",IF(AA$3-12&gt;$E170,$D170-SUM($F170:Z170),$D170/$E170))</f>
        <v>1152.7788460834729</v>
      </c>
      <c r="AB170" s="532">
        <f>IF($E170="n/a","n/a",IF(AB$3-12&gt;$E170,$D170-SUM($F170:AA170),$D170/$E170))</f>
        <v>1152.7788460834729</v>
      </c>
      <c r="AC170" s="532">
        <f>IF($E170="n/a","n/a",IF(AC$3-12&gt;$E170,$D170-SUM($F170:AB170),$D170/$E170))</f>
        <v>1152.7788460834729</v>
      </c>
      <c r="AD170" s="532">
        <f>IF($E170="n/a","n/a",IF(AD$3-12&gt;$E170,$D170-SUM($F170:AC170),$D170/$E170))</f>
        <v>1152.7788460834729</v>
      </c>
      <c r="AE170" s="532">
        <f>IF($E170="n/a","n/a",IF(AE$3-12&gt;$E170,$D170-SUM($F170:AD170),$D170/$E170))</f>
        <v>1152.7788460834729</v>
      </c>
      <c r="AF170" s="532">
        <f>IF($E170="n/a","n/a",IF(AF$3-12&gt;$E170,$D170-SUM($F170:AE170),$D170/$E170))</f>
        <v>1152.7788460834729</v>
      </c>
      <c r="AG170" s="532">
        <f>IF($E170="n/a","n/a",IF(AG$3-12&gt;$E170,$D170-SUM($F170:AF170),$D170/$E170))</f>
        <v>1152.7788460834729</v>
      </c>
      <c r="AH170" s="532">
        <f>IF($E170="n/a","n/a",IF(AH$3-12&gt;$E170,$D170-SUM($F170:AG170),$D170/$E170))</f>
        <v>1152.7788460834729</v>
      </c>
      <c r="AI170" s="532">
        <f>IF($E170="n/a","n/a",IF(AI$3-12&gt;$E170,$D170-SUM($F170:AH170),$D170/$E170))</f>
        <v>1152.7788460834729</v>
      </c>
      <c r="AJ170" s="532">
        <f>IF($E170="n/a","n/a",IF(AJ$3-12&gt;$E170,$D170-SUM($F170:AI170),$D170/$E170))</f>
        <v>1152.7788460834729</v>
      </c>
      <c r="AK170" s="532">
        <f>IF($E170="n/a","n/a",IF(AK$3-12&gt;$E170,$D170-SUM($F170:AJ170),$D170/$E170))</f>
        <v>1152.7788460834729</v>
      </c>
      <c r="AL170" s="532">
        <f>IF($E170="n/a","n/a",IF(AL$3-12&gt;$E170,$D170-SUM($F170:AK170),$D170/$E170))</f>
        <v>1152.7788460834729</v>
      </c>
      <c r="AM170" s="532">
        <f>IF($E170="n/a","n/a",IF(AM$3-12&gt;$E170,$D170-SUM($F170:AL170),$D170/$E170))</f>
        <v>1152.7788460834729</v>
      </c>
      <c r="AN170" s="532">
        <f>IF($E170="n/a","n/a",IF(AN$3-12&gt;$E170,$D170-SUM($F170:AM170),$D170/$E170))</f>
        <v>1152.7788460834729</v>
      </c>
      <c r="AO170" s="532">
        <f>IF($E170="n/a","n/a",IF(AO$3-12&gt;$E170,$D170-SUM($F170:AN170),$D170/$E170))</f>
        <v>1152.7788460834729</v>
      </c>
      <c r="AP170" s="532">
        <f>IF($E170="n/a","n/a",IF(AP$3-12&gt;$E170,$D170-SUM($F170:AO170),$D170/$E170))</f>
        <v>1152.7788460834729</v>
      </c>
      <c r="AQ170" s="532">
        <f>IF($E170="n/a","n/a",IF(AQ$3-12&gt;$E170,$D170-SUM($F170:AP170),$D170/$E170))</f>
        <v>1152.7788460834729</v>
      </c>
      <c r="AR170" s="532">
        <f>IF($E170="n/a","n/a",IF(AR$3-12&gt;$E170,$D170-SUM($F170:AQ170),$D170/$E170))</f>
        <v>1152.7788460834729</v>
      </c>
      <c r="AS170" s="532">
        <f>IF($E170="n/a","n/a",IF(AS$3-12&gt;$E170,$D170-SUM($F170:AR170),$D170/$E170))</f>
        <v>1152.7788460834729</v>
      </c>
      <c r="AT170" s="532">
        <f>IF($E170="n/a","n/a",IF(AT$3-12&gt;$E170,$D170-SUM($F170:AS170),$D170/$E170))</f>
        <v>1152.7788460834729</v>
      </c>
      <c r="AU170" s="532">
        <f>IF($E170="n/a","n/a",IF(AU$3-12&gt;$E170,$D170-SUM($F170:AT170),$D170/$E170))</f>
        <v>1152.7788460834729</v>
      </c>
      <c r="AV170" s="532">
        <f>IF($E170="n/a","n/a",IF(AV$3-12&gt;$E170,$D170-SUM($F170:AU170),$D170/$E170))</f>
        <v>1152.7788460834729</v>
      </c>
      <c r="AW170" s="532">
        <f>IF($E170="n/a","n/a",IF(AW$3-12&gt;$E170,$D170-SUM($F170:AV170),$D170/$E170))</f>
        <v>1152.7788460834729</v>
      </c>
      <c r="AX170" s="532">
        <f>IF($E170="n/a","n/a",IF(AX$3-12&gt;$E170,$D170-SUM($F170:AW170),$D170/$E170))</f>
        <v>1152.7788460834729</v>
      </c>
      <c r="AY170" s="532">
        <f>IF($E170="n/a","n/a",IF(AY$3-12&gt;$E170,$D170-SUM($F170:AX170),$D170/$E170))</f>
        <v>1152.7788460834729</v>
      </c>
      <c r="AZ170" s="532">
        <f>IF($E170="n/a","n/a",IF(AZ$3-12&gt;$E170,$D170-SUM($F170:AY170),$D170/$E170))</f>
        <v>1152.7788460834729</v>
      </c>
      <c r="BA170" s="532">
        <f>IF($E170="n/a","n/a",IF(BA$3-12&gt;$E170,$D170-SUM($F170:AZ170),$D170/$E170))</f>
        <v>1152.7788460834729</v>
      </c>
      <c r="BB170" s="532">
        <f>IF($E170="n/a","n/a",IF(BB$3-12&gt;$E170,$D170-SUM($F170:BA170),$D170/$E170))</f>
        <v>1152.7788460834729</v>
      </c>
      <c r="BC170" s="532">
        <f>IF($E170="n/a","n/a",IF(BC$3-12&gt;$E170,$D170-SUM($F170:BB170),$D170/$E170))</f>
        <v>1152.7788460834729</v>
      </c>
      <c r="BD170" s="532">
        <f>IF($E170="n/a","n/a",IF(BD$3-12&gt;$E170,$D170-SUM($F170:BC170),$D170/$E170))</f>
        <v>1152.7788460834729</v>
      </c>
      <c r="BE170" s="532">
        <f>IF($E170="n/a","n/a",IF(BE$3-12&gt;$E170,$D170-SUM($F170:BD170),$D170/$E170))</f>
        <v>345.09731409639789</v>
      </c>
      <c r="BF170" s="532">
        <f>IF($E170="n/a","n/a",IF(BF$3-12&gt;$E170,$D170-SUM($F170:BE170),$D170/$E170))</f>
        <v>0</v>
      </c>
      <c r="BG170" s="532">
        <f>IF($E170="n/a","n/a",IF(BG$3-12&gt;$E170,$D170-SUM($F170:BF170),$D170/$E170))</f>
        <v>0</v>
      </c>
      <c r="BH170" s="532">
        <f>IF($E170="n/a","n/a",IF(BH$3-12&gt;$E170,$D170-SUM($F170:BG170),$D170/$E170))</f>
        <v>0</v>
      </c>
      <c r="BI170" s="532">
        <f>IF($E170="n/a","n/a",IF(BI$3-12&gt;$E170,$D170-SUM($F170:BH170),$D170/$E170))</f>
        <v>0</v>
      </c>
      <c r="BJ170" s="532">
        <f>IF($E170="n/a","n/a",IF(BJ$3-12&gt;$E170,$D170-SUM($F170:BI170),$D170/$E170))</f>
        <v>0</v>
      </c>
      <c r="BK170" s="532">
        <f>IF($E170="n/a","n/a",IF(BK$3-12&gt;$E170,$D170-SUM($F170:BJ170),$D170/$E170))</f>
        <v>0</v>
      </c>
      <c r="BL170" s="532">
        <f>IF($E170="n/a","n/a",IF(BL$3-12&gt;$E170,$D170-SUM($F170:BK170),$D170/$E170))</f>
        <v>0</v>
      </c>
      <c r="BM170" s="532">
        <f>IF($E170="n/a","n/a",IF(BM$3-12&gt;$E170,$D170-SUM($F170:BL170),$D170/$E170))</f>
        <v>0</v>
      </c>
      <c r="BN170" s="532">
        <f>IF($E170="n/a","n/a",IF(BN$3-12&gt;$E170,$D170-SUM($F170:BM170),$D170/$E170))</f>
        <v>0</v>
      </c>
      <c r="BO170" s="532">
        <f>IF($E170="n/a","n/a",IF(BO$3-12&gt;$E170,$D170-SUM($F170:BN170),$D170/$E170))</f>
        <v>0</v>
      </c>
      <c r="BP170" s="532">
        <f>IF($E170="n/a","n/a",IF(BP$3-12&gt;$E170,$D170-SUM($F170:BO170),$D170/$E170))</f>
        <v>0</v>
      </c>
      <c r="BQ170" s="532">
        <f>IF($E170="n/a","n/a",IF(BQ$3-12&gt;$E170,$D170-SUM($F170:BP170),$D170/$E170))</f>
        <v>0</v>
      </c>
      <c r="BR170" s="532">
        <f>IF($E170="n/a","n/a",IF(BR$3-12&gt;$E170,$D170-SUM($F170:BQ170),$D170/$E170))</f>
        <v>0</v>
      </c>
      <c r="BS170" s="532">
        <f>IF($E170="n/a","n/a",IF(BS$3-12&gt;$E170,$D170-SUM($F170:BR170),$D170/$E170))</f>
        <v>0</v>
      </c>
      <c r="BT170" s="532">
        <f>IF($E170="n/a","n/a",IF(BT$3-12&gt;$E170,$D170-SUM($F170:BS170),$D170/$E170))</f>
        <v>0</v>
      </c>
      <c r="BU170" s="532">
        <f>IF($E170="n/a","n/a",IF(BU$3-12&gt;$E170,$D170-SUM($F170:BT170),$D170/$E170))</f>
        <v>0</v>
      </c>
      <c r="BV170" s="532">
        <f>IF($E170="n/a","n/a",IF(BV$3-12&gt;$E170,$D170-SUM($F170:BU170),$D170/$E170))</f>
        <v>0</v>
      </c>
      <c r="BW170" s="532">
        <f>IF($E170="n/a","n/a",IF(BW$3-12&gt;$E170,$D170-SUM($F170:BV170),$D170/$E170))</f>
        <v>0</v>
      </c>
      <c r="BX170" s="532">
        <f>IF($E170="n/a","n/a",IF(BX$3-12&gt;$E170,$D170-SUM($F170:BW170),$D170/$E170))</f>
        <v>0</v>
      </c>
      <c r="BY170" s="532">
        <f>IF($E170="n/a","n/a",IF(BY$3-12&gt;$E170,$D170-SUM($F170:BX170),$D170/$E170))</f>
        <v>0</v>
      </c>
      <c r="BZ170" s="532">
        <f>IF($E170="n/a","n/a",IF(BZ$3-12&gt;$E170,$D170-SUM($F170:BY170),$D170/$E170))</f>
        <v>0</v>
      </c>
    </row>
    <row r="171" spans="1:84">
      <c r="A171" s="495" t="str">
        <f t="shared" si="53"/>
        <v>Reactive</v>
      </c>
      <c r="D171" s="532">
        <v>100.72710800212542</v>
      </c>
      <c r="E171" s="495">
        <v>35.827397260273969</v>
      </c>
      <c r="R171" s="532">
        <f>IF($E171="n/a","n/a",IF(R$3-12&gt;$E171,$D171-SUM($F171:Q171),$D171/$E171))</f>
        <v>2.811454800089912</v>
      </c>
      <c r="S171" s="532">
        <f>IF($E171="n/a","n/a",IF(S$3-12&gt;$E171,$D171-SUM($F171:R171),$D171/$E171))</f>
        <v>2.811454800089912</v>
      </c>
      <c r="T171" s="532">
        <f>IF($E171="n/a","n/a",IF(T$3-12&gt;$E171,$D171-SUM($F171:S171),$D171/$E171))</f>
        <v>2.811454800089912</v>
      </c>
      <c r="U171" s="532">
        <f>IF($E171="n/a","n/a",IF(U$3-12&gt;$E171,$D171-SUM($F171:T171),$D171/$E171))</f>
        <v>2.811454800089912</v>
      </c>
      <c r="V171" s="532">
        <f>IF($E171="n/a","n/a",IF(V$3-12&gt;$E171,$D171-SUM($F171:U171),$D171/$E171))</f>
        <v>2.811454800089912</v>
      </c>
      <c r="W171" s="532">
        <f>IF($E171="n/a","n/a",IF(W$3-12&gt;$E171,$D171-SUM($F171:V171),$D171/$E171))</f>
        <v>2.811454800089912</v>
      </c>
      <c r="X171" s="532">
        <f>IF($E171="n/a","n/a",IF(X$3-12&gt;$E171,$D171-SUM($F171:W171),$D171/$E171))</f>
        <v>2.811454800089912</v>
      </c>
      <c r="Y171" s="532">
        <f>IF($E171="n/a","n/a",IF(Y$3-12&gt;$E171,$D171-SUM($F171:X171),$D171/$E171))</f>
        <v>2.811454800089912</v>
      </c>
      <c r="Z171" s="532">
        <f>IF($E171="n/a","n/a",IF(Z$3-12&gt;$E171,$D171-SUM($F171:Y171),$D171/$E171))</f>
        <v>2.811454800089912</v>
      </c>
      <c r="AA171" s="532">
        <f>IF($E171="n/a","n/a",IF(AA$3-12&gt;$E171,$D171-SUM($F171:Z171),$D171/$E171))</f>
        <v>2.811454800089912</v>
      </c>
      <c r="AB171" s="532">
        <f>IF($E171="n/a","n/a",IF(AB$3-12&gt;$E171,$D171-SUM($F171:AA171),$D171/$E171))</f>
        <v>2.811454800089912</v>
      </c>
      <c r="AC171" s="532">
        <f>IF($E171="n/a","n/a",IF(AC$3-12&gt;$E171,$D171-SUM($F171:AB171),$D171/$E171))</f>
        <v>2.811454800089912</v>
      </c>
      <c r="AD171" s="532">
        <f>IF($E171="n/a","n/a",IF(AD$3-12&gt;$E171,$D171-SUM($F171:AC171),$D171/$E171))</f>
        <v>2.811454800089912</v>
      </c>
      <c r="AE171" s="532">
        <f>IF($E171="n/a","n/a",IF(AE$3-12&gt;$E171,$D171-SUM($F171:AD171),$D171/$E171))</f>
        <v>2.811454800089912</v>
      </c>
      <c r="AF171" s="532">
        <f>IF($E171="n/a","n/a",IF(AF$3-12&gt;$E171,$D171-SUM($F171:AE171),$D171/$E171))</f>
        <v>2.811454800089912</v>
      </c>
      <c r="AG171" s="532">
        <f>IF($E171="n/a","n/a",IF(AG$3-12&gt;$E171,$D171-SUM($F171:AF171),$D171/$E171))</f>
        <v>2.811454800089912</v>
      </c>
      <c r="AH171" s="532">
        <f>IF($E171="n/a","n/a",IF(AH$3-12&gt;$E171,$D171-SUM($F171:AG171),$D171/$E171))</f>
        <v>2.811454800089912</v>
      </c>
      <c r="AI171" s="532">
        <f>IF($E171="n/a","n/a",IF(AI$3-12&gt;$E171,$D171-SUM($F171:AH171),$D171/$E171))</f>
        <v>2.811454800089912</v>
      </c>
      <c r="AJ171" s="532">
        <f>IF($E171="n/a","n/a",IF(AJ$3-12&gt;$E171,$D171-SUM($F171:AI171),$D171/$E171))</f>
        <v>2.811454800089912</v>
      </c>
      <c r="AK171" s="532">
        <f>IF($E171="n/a","n/a",IF(AK$3-12&gt;$E171,$D171-SUM($F171:AJ171),$D171/$E171))</f>
        <v>2.811454800089912</v>
      </c>
      <c r="AL171" s="532">
        <f>IF($E171="n/a","n/a",IF(AL$3-12&gt;$E171,$D171-SUM($F171:AK171),$D171/$E171))</f>
        <v>2.811454800089912</v>
      </c>
      <c r="AM171" s="532">
        <f>IF($E171="n/a","n/a",IF(AM$3-12&gt;$E171,$D171-SUM($F171:AL171),$D171/$E171))</f>
        <v>2.811454800089912</v>
      </c>
      <c r="AN171" s="532">
        <f>IF($E171="n/a","n/a",IF(AN$3-12&gt;$E171,$D171-SUM($F171:AM171),$D171/$E171))</f>
        <v>2.811454800089912</v>
      </c>
      <c r="AO171" s="532">
        <f>IF($E171="n/a","n/a",IF(AO$3-12&gt;$E171,$D171-SUM($F171:AN171),$D171/$E171))</f>
        <v>2.811454800089912</v>
      </c>
      <c r="AP171" s="532">
        <f>IF($E171="n/a","n/a",IF(AP$3-12&gt;$E171,$D171-SUM($F171:AO171),$D171/$E171))</f>
        <v>2.811454800089912</v>
      </c>
      <c r="AQ171" s="532">
        <f>IF($E171="n/a","n/a",IF(AQ$3-12&gt;$E171,$D171-SUM($F171:AP171),$D171/$E171))</f>
        <v>2.811454800089912</v>
      </c>
      <c r="AR171" s="532">
        <f>IF($E171="n/a","n/a",IF(AR$3-12&gt;$E171,$D171-SUM($F171:AQ171),$D171/$E171))</f>
        <v>2.811454800089912</v>
      </c>
      <c r="AS171" s="532">
        <f>IF($E171="n/a","n/a",IF(AS$3-12&gt;$E171,$D171-SUM($F171:AR171),$D171/$E171))</f>
        <v>2.811454800089912</v>
      </c>
      <c r="AT171" s="532">
        <f>IF($E171="n/a","n/a",IF(AT$3-12&gt;$E171,$D171-SUM($F171:AS171),$D171/$E171))</f>
        <v>2.811454800089912</v>
      </c>
      <c r="AU171" s="532">
        <f>IF($E171="n/a","n/a",IF(AU$3-12&gt;$E171,$D171-SUM($F171:AT171),$D171/$E171))</f>
        <v>2.811454800089912</v>
      </c>
      <c r="AV171" s="532">
        <f>IF($E171="n/a","n/a",IF(AV$3-12&gt;$E171,$D171-SUM($F171:AU171),$D171/$E171))</f>
        <v>2.811454800089912</v>
      </c>
      <c r="AW171" s="532">
        <f>IF($E171="n/a","n/a",IF(AW$3-12&gt;$E171,$D171-SUM($F171:AV171),$D171/$E171))</f>
        <v>2.811454800089912</v>
      </c>
      <c r="AX171" s="532">
        <f>IF($E171="n/a","n/a",IF(AX$3-12&gt;$E171,$D171-SUM($F171:AW171),$D171/$E171))</f>
        <v>2.811454800089912</v>
      </c>
      <c r="AY171" s="532">
        <f>IF($E171="n/a","n/a",IF(AY$3-12&gt;$E171,$D171-SUM($F171:AX171),$D171/$E171))</f>
        <v>2.811454800089912</v>
      </c>
      <c r="AZ171" s="532">
        <f>IF($E171="n/a","n/a",IF(AZ$3-12&gt;$E171,$D171-SUM($F171:AY171),$D171/$E171))</f>
        <v>2.811454800089912</v>
      </c>
      <c r="BA171" s="532">
        <f>IF($E171="n/a","n/a",IF(BA$3-12&gt;$E171,$D171-SUM($F171:AZ171),$D171/$E171))</f>
        <v>2.3261899989785775</v>
      </c>
      <c r="BB171" s="532">
        <f>IF($E171="n/a","n/a",IF(BB$3-12&gt;$E171,$D171-SUM($F171:BA171),$D171/$E171))</f>
        <v>0</v>
      </c>
      <c r="BC171" s="532">
        <f>IF($E171="n/a","n/a",IF(BC$3-12&gt;$E171,$D171-SUM($F171:BB171),$D171/$E171))</f>
        <v>0</v>
      </c>
      <c r="BD171" s="532">
        <f>IF($E171="n/a","n/a",IF(BD$3-12&gt;$E171,$D171-SUM($F171:BC171),$D171/$E171))</f>
        <v>0</v>
      </c>
      <c r="BE171" s="532">
        <f>IF($E171="n/a","n/a",IF(BE$3-12&gt;$E171,$D171-SUM($F171:BD171),$D171/$E171))</f>
        <v>0</v>
      </c>
      <c r="BF171" s="532">
        <f>IF($E171="n/a","n/a",IF(BF$3-12&gt;$E171,$D171-SUM($F171:BE171),$D171/$E171))</f>
        <v>0</v>
      </c>
      <c r="BG171" s="532">
        <f>IF($E171="n/a","n/a",IF(BG$3-12&gt;$E171,$D171-SUM($F171:BF171),$D171/$E171))</f>
        <v>0</v>
      </c>
      <c r="BH171" s="532">
        <f>IF($E171="n/a","n/a",IF(BH$3-12&gt;$E171,$D171-SUM($F171:BG171),$D171/$E171))</f>
        <v>0</v>
      </c>
      <c r="BI171" s="532">
        <f>IF($E171="n/a","n/a",IF(BI$3-12&gt;$E171,$D171-SUM($F171:BH171),$D171/$E171))</f>
        <v>0</v>
      </c>
      <c r="BJ171" s="532">
        <f>IF($E171="n/a","n/a",IF(BJ$3-12&gt;$E171,$D171-SUM($F171:BI171),$D171/$E171))</f>
        <v>0</v>
      </c>
      <c r="BK171" s="532">
        <f>IF($E171="n/a","n/a",IF(BK$3-12&gt;$E171,$D171-SUM($F171:BJ171),$D171/$E171))</f>
        <v>0</v>
      </c>
      <c r="BL171" s="532">
        <f>IF($E171="n/a","n/a",IF(BL$3-12&gt;$E171,$D171-SUM($F171:BK171),$D171/$E171))</f>
        <v>0</v>
      </c>
      <c r="BM171" s="532">
        <f>IF($E171="n/a","n/a",IF(BM$3-12&gt;$E171,$D171-SUM($F171:BL171),$D171/$E171))</f>
        <v>0</v>
      </c>
      <c r="BN171" s="532">
        <f>IF($E171="n/a","n/a",IF(BN$3-12&gt;$E171,$D171-SUM($F171:BM171),$D171/$E171))</f>
        <v>0</v>
      </c>
      <c r="BO171" s="532">
        <f>IF($E171="n/a","n/a",IF(BO$3-12&gt;$E171,$D171-SUM($F171:BN171),$D171/$E171))</f>
        <v>0</v>
      </c>
      <c r="BP171" s="532">
        <f>IF($E171="n/a","n/a",IF(BP$3-12&gt;$E171,$D171-SUM($F171:BO171),$D171/$E171))</f>
        <v>0</v>
      </c>
      <c r="BQ171" s="532">
        <f>IF($E171="n/a","n/a",IF(BQ$3-12&gt;$E171,$D171-SUM($F171:BP171),$D171/$E171))</f>
        <v>0</v>
      </c>
      <c r="BR171" s="532">
        <f>IF($E171="n/a","n/a",IF(BR$3-12&gt;$E171,$D171-SUM($F171:BQ171),$D171/$E171))</f>
        <v>0</v>
      </c>
      <c r="BS171" s="532">
        <f>IF($E171="n/a","n/a",IF(BS$3-12&gt;$E171,$D171-SUM($F171:BR171),$D171/$E171))</f>
        <v>0</v>
      </c>
      <c r="BT171" s="532">
        <f>IF($E171="n/a","n/a",IF(BT$3-12&gt;$E171,$D171-SUM($F171:BS171),$D171/$E171))</f>
        <v>0</v>
      </c>
      <c r="BU171" s="532">
        <f>IF($E171="n/a","n/a",IF(BU$3-12&gt;$E171,$D171-SUM($F171:BT171),$D171/$E171))</f>
        <v>0</v>
      </c>
      <c r="BV171" s="532">
        <f>IF($E171="n/a","n/a",IF(BV$3-12&gt;$E171,$D171-SUM($F171:BU171),$D171/$E171))</f>
        <v>0</v>
      </c>
      <c r="BW171" s="532">
        <f>IF($E171="n/a","n/a",IF(BW$3-12&gt;$E171,$D171-SUM($F171:BV171),$D171/$E171))</f>
        <v>0</v>
      </c>
      <c r="BX171" s="532">
        <f>IF($E171="n/a","n/a",IF(BX$3-12&gt;$E171,$D171-SUM($F171:BW171),$D171/$E171))</f>
        <v>0</v>
      </c>
      <c r="BY171" s="532">
        <f>IF($E171="n/a","n/a",IF(BY$3-12&gt;$E171,$D171-SUM($F171:BX171),$D171/$E171))</f>
        <v>0</v>
      </c>
      <c r="BZ171" s="532">
        <f>IF($E171="n/a","n/a",IF(BZ$3-12&gt;$E171,$D171-SUM($F171:BY171),$D171/$E171))</f>
        <v>0</v>
      </c>
    </row>
    <row r="172" spans="1:84">
      <c r="A172" s="495" t="str">
        <f t="shared" si="53"/>
        <v>Towers and Conductor</v>
      </c>
      <c r="D172" s="532">
        <v>3972.8244901911794</v>
      </c>
      <c r="E172" s="495">
        <v>53.67781740899143</v>
      </c>
      <c r="R172" s="532">
        <f>IF($E172="n/a","n/a",IF(R$3-12&gt;$E172,$D172-SUM($F172:Q172),$D172/$E172))</f>
        <v>74.012407395791428</v>
      </c>
      <c r="S172" s="532">
        <f>IF($E172="n/a","n/a",IF(S$3-12&gt;$E172,$D172-SUM($F172:R172),$D172/$E172))</f>
        <v>74.012407395791428</v>
      </c>
      <c r="T172" s="532">
        <f>IF($E172="n/a","n/a",IF(T$3-12&gt;$E172,$D172-SUM($F172:S172),$D172/$E172))</f>
        <v>74.012407395791428</v>
      </c>
      <c r="U172" s="532">
        <f>IF($E172="n/a","n/a",IF(U$3-12&gt;$E172,$D172-SUM($F172:T172),$D172/$E172))</f>
        <v>74.012407395791428</v>
      </c>
      <c r="V172" s="532">
        <f>IF($E172="n/a","n/a",IF(V$3-12&gt;$E172,$D172-SUM($F172:U172),$D172/$E172))</f>
        <v>74.012407395791428</v>
      </c>
      <c r="W172" s="532">
        <f>IF($E172="n/a","n/a",IF(W$3-12&gt;$E172,$D172-SUM($F172:V172),$D172/$E172))</f>
        <v>74.012407395791428</v>
      </c>
      <c r="X172" s="532">
        <f>IF($E172="n/a","n/a",IF(X$3-12&gt;$E172,$D172-SUM($F172:W172),$D172/$E172))</f>
        <v>74.012407395791428</v>
      </c>
      <c r="Y172" s="532">
        <f>IF($E172="n/a","n/a",IF(Y$3-12&gt;$E172,$D172-SUM($F172:X172),$D172/$E172))</f>
        <v>74.012407395791428</v>
      </c>
      <c r="Z172" s="532">
        <f>IF($E172="n/a","n/a",IF(Z$3-12&gt;$E172,$D172-SUM($F172:Y172),$D172/$E172))</f>
        <v>74.012407395791428</v>
      </c>
      <c r="AA172" s="532">
        <f>IF($E172="n/a","n/a",IF(AA$3-12&gt;$E172,$D172-SUM($F172:Z172),$D172/$E172))</f>
        <v>74.012407395791428</v>
      </c>
      <c r="AB172" s="532">
        <f>IF($E172="n/a","n/a",IF(AB$3-12&gt;$E172,$D172-SUM($F172:AA172),$D172/$E172))</f>
        <v>74.012407395791428</v>
      </c>
      <c r="AC172" s="532">
        <f>IF($E172="n/a","n/a",IF(AC$3-12&gt;$E172,$D172-SUM($F172:AB172),$D172/$E172))</f>
        <v>74.012407395791428</v>
      </c>
      <c r="AD172" s="532">
        <f>IF($E172="n/a","n/a",IF(AD$3-12&gt;$E172,$D172-SUM($F172:AC172),$D172/$E172))</f>
        <v>74.012407395791428</v>
      </c>
      <c r="AE172" s="532">
        <f>IF($E172="n/a","n/a",IF(AE$3-12&gt;$E172,$D172-SUM($F172:AD172),$D172/$E172))</f>
        <v>74.012407395791428</v>
      </c>
      <c r="AF172" s="532">
        <f>IF($E172="n/a","n/a",IF(AF$3-12&gt;$E172,$D172-SUM($F172:AE172),$D172/$E172))</f>
        <v>74.012407395791428</v>
      </c>
      <c r="AG172" s="532">
        <f>IF($E172="n/a","n/a",IF(AG$3-12&gt;$E172,$D172-SUM($F172:AF172),$D172/$E172))</f>
        <v>74.012407395791428</v>
      </c>
      <c r="AH172" s="532">
        <f>IF($E172="n/a","n/a",IF(AH$3-12&gt;$E172,$D172-SUM($F172:AG172),$D172/$E172))</f>
        <v>74.012407395791428</v>
      </c>
      <c r="AI172" s="532">
        <f>IF($E172="n/a","n/a",IF(AI$3-12&gt;$E172,$D172-SUM($F172:AH172),$D172/$E172))</f>
        <v>74.012407395791428</v>
      </c>
      <c r="AJ172" s="532">
        <f>IF($E172="n/a","n/a",IF(AJ$3-12&gt;$E172,$D172-SUM($F172:AI172),$D172/$E172))</f>
        <v>74.012407395791428</v>
      </c>
      <c r="AK172" s="532">
        <f>IF($E172="n/a","n/a",IF(AK$3-12&gt;$E172,$D172-SUM($F172:AJ172),$D172/$E172))</f>
        <v>74.012407395791428</v>
      </c>
      <c r="AL172" s="532">
        <f>IF($E172="n/a","n/a",IF(AL$3-12&gt;$E172,$D172-SUM($F172:AK172),$D172/$E172))</f>
        <v>74.012407395791428</v>
      </c>
      <c r="AM172" s="532">
        <f>IF($E172="n/a","n/a",IF(AM$3-12&gt;$E172,$D172-SUM($F172:AL172),$D172/$E172))</f>
        <v>74.012407395791428</v>
      </c>
      <c r="AN172" s="532">
        <f>IF($E172="n/a","n/a",IF(AN$3-12&gt;$E172,$D172-SUM($F172:AM172),$D172/$E172))</f>
        <v>74.012407395791428</v>
      </c>
      <c r="AO172" s="532">
        <f>IF($E172="n/a","n/a",IF(AO$3-12&gt;$E172,$D172-SUM($F172:AN172),$D172/$E172))</f>
        <v>74.012407395791428</v>
      </c>
      <c r="AP172" s="532">
        <f>IF($E172="n/a","n/a",IF(AP$3-12&gt;$E172,$D172-SUM($F172:AO172),$D172/$E172))</f>
        <v>74.012407395791428</v>
      </c>
      <c r="AQ172" s="532">
        <f>IF($E172="n/a","n/a",IF(AQ$3-12&gt;$E172,$D172-SUM($F172:AP172),$D172/$E172))</f>
        <v>74.012407395791428</v>
      </c>
      <c r="AR172" s="532">
        <f>IF($E172="n/a","n/a",IF(AR$3-12&gt;$E172,$D172-SUM($F172:AQ172),$D172/$E172))</f>
        <v>74.012407395791428</v>
      </c>
      <c r="AS172" s="532">
        <f>IF($E172="n/a","n/a",IF(AS$3-12&gt;$E172,$D172-SUM($F172:AR172),$D172/$E172))</f>
        <v>74.012407395791428</v>
      </c>
      <c r="AT172" s="532">
        <f>IF($E172="n/a","n/a",IF(AT$3-12&gt;$E172,$D172-SUM($F172:AS172),$D172/$E172))</f>
        <v>74.012407395791428</v>
      </c>
      <c r="AU172" s="532">
        <f>IF($E172="n/a","n/a",IF(AU$3-12&gt;$E172,$D172-SUM($F172:AT172),$D172/$E172))</f>
        <v>74.012407395791428</v>
      </c>
      <c r="AV172" s="532">
        <f>IF($E172="n/a","n/a",IF(AV$3-12&gt;$E172,$D172-SUM($F172:AU172),$D172/$E172))</f>
        <v>74.012407395791428</v>
      </c>
      <c r="AW172" s="532">
        <f>IF($E172="n/a","n/a",IF(AW$3-12&gt;$E172,$D172-SUM($F172:AV172),$D172/$E172))</f>
        <v>74.012407395791428</v>
      </c>
      <c r="AX172" s="532">
        <f>IF($E172="n/a","n/a",IF(AX$3-12&gt;$E172,$D172-SUM($F172:AW172),$D172/$E172))</f>
        <v>74.012407395791428</v>
      </c>
      <c r="AY172" s="532">
        <f>IF($E172="n/a","n/a",IF(AY$3-12&gt;$E172,$D172-SUM($F172:AX172),$D172/$E172))</f>
        <v>74.012407395791428</v>
      </c>
      <c r="AZ172" s="532">
        <f>IF($E172="n/a","n/a",IF(AZ$3-12&gt;$E172,$D172-SUM($F172:AY172),$D172/$E172))</f>
        <v>74.012407395791428</v>
      </c>
      <c r="BA172" s="532">
        <f>IF($E172="n/a","n/a",IF(BA$3-12&gt;$E172,$D172-SUM($F172:AZ172),$D172/$E172))</f>
        <v>74.012407395791428</v>
      </c>
      <c r="BB172" s="532">
        <f>IF($E172="n/a","n/a",IF(BB$3-12&gt;$E172,$D172-SUM($F172:BA172),$D172/$E172))</f>
        <v>74.012407395791428</v>
      </c>
      <c r="BC172" s="532">
        <f>IF($E172="n/a","n/a",IF(BC$3-12&gt;$E172,$D172-SUM($F172:BB172),$D172/$E172))</f>
        <v>74.012407395791428</v>
      </c>
      <c r="BD172" s="532">
        <f>IF($E172="n/a","n/a",IF(BD$3-12&gt;$E172,$D172-SUM($F172:BC172),$D172/$E172))</f>
        <v>74.012407395791428</v>
      </c>
      <c r="BE172" s="532">
        <f>IF($E172="n/a","n/a",IF(BE$3-12&gt;$E172,$D172-SUM($F172:BD172),$D172/$E172))</f>
        <v>74.012407395791428</v>
      </c>
      <c r="BF172" s="532">
        <f>IF($E172="n/a","n/a",IF(BF$3-12&gt;$E172,$D172-SUM($F172:BE172),$D172/$E172))</f>
        <v>74.012407395791428</v>
      </c>
      <c r="BG172" s="532">
        <f>IF($E172="n/a","n/a",IF(BG$3-12&gt;$E172,$D172-SUM($F172:BF172),$D172/$E172))</f>
        <v>74.012407395791428</v>
      </c>
      <c r="BH172" s="532">
        <f>IF($E172="n/a","n/a",IF(BH$3-12&gt;$E172,$D172-SUM($F172:BG172),$D172/$E172))</f>
        <v>74.012407395791428</v>
      </c>
      <c r="BI172" s="532">
        <f>IF($E172="n/a","n/a",IF(BI$3-12&gt;$E172,$D172-SUM($F172:BH172),$D172/$E172))</f>
        <v>74.012407395791428</v>
      </c>
      <c r="BJ172" s="532">
        <f>IF($E172="n/a","n/a",IF(BJ$3-12&gt;$E172,$D172-SUM($F172:BI172),$D172/$E172))</f>
        <v>74.012407395791428</v>
      </c>
      <c r="BK172" s="532">
        <f>IF($E172="n/a","n/a",IF(BK$3-12&gt;$E172,$D172-SUM($F172:BJ172),$D172/$E172))</f>
        <v>74.012407395791428</v>
      </c>
      <c r="BL172" s="532">
        <f>IF($E172="n/a","n/a",IF(BL$3-12&gt;$E172,$D172-SUM($F172:BK172),$D172/$E172))</f>
        <v>74.012407395791428</v>
      </c>
      <c r="BM172" s="532">
        <f>IF($E172="n/a","n/a",IF(BM$3-12&gt;$E172,$D172-SUM($F172:BL172),$D172/$E172))</f>
        <v>74.012407395791428</v>
      </c>
      <c r="BN172" s="532">
        <f>IF($E172="n/a","n/a",IF(BN$3-12&gt;$E172,$D172-SUM($F172:BM172),$D172/$E172))</f>
        <v>74.012407395791428</v>
      </c>
      <c r="BO172" s="532">
        <f>IF($E172="n/a","n/a",IF(BO$3-12&gt;$E172,$D172-SUM($F172:BN172),$D172/$E172))</f>
        <v>74.012407395791428</v>
      </c>
      <c r="BP172" s="532">
        <f>IF($E172="n/a","n/a",IF(BP$3-12&gt;$E172,$D172-SUM($F172:BO172),$D172/$E172))</f>
        <v>74.012407395791428</v>
      </c>
      <c r="BQ172" s="532">
        <f>IF($E172="n/a","n/a",IF(BQ$3-12&gt;$E172,$D172-SUM($F172:BP172),$D172/$E172))</f>
        <v>74.012407395791428</v>
      </c>
      <c r="BR172" s="532">
        <f>IF($E172="n/a","n/a",IF(BR$3-12&gt;$E172,$D172-SUM($F172:BQ172),$D172/$E172))</f>
        <v>74.012407395791428</v>
      </c>
      <c r="BS172" s="532">
        <f>IF($E172="n/a","n/a",IF(BS$3-12&gt;$E172,$D172-SUM($F172:BR172),$D172/$E172))</f>
        <v>50.16689821423688</v>
      </c>
      <c r="BT172" s="532">
        <f>IF($E172="n/a","n/a",IF(BT$3-12&gt;$E172,$D172-SUM($F172:BS172),$D172/$E172))</f>
        <v>0</v>
      </c>
      <c r="BU172" s="532">
        <f>IF($E172="n/a","n/a",IF(BU$3-12&gt;$E172,$D172-SUM($F172:BT172),$D172/$E172))</f>
        <v>0</v>
      </c>
      <c r="BV172" s="532">
        <f>IF($E172="n/a","n/a",IF(BV$3-12&gt;$E172,$D172-SUM($F172:BU172),$D172/$E172))</f>
        <v>0</v>
      </c>
      <c r="BW172" s="532">
        <f>IF($E172="n/a","n/a",IF(BW$3-12&gt;$E172,$D172-SUM($F172:BV172),$D172/$E172))</f>
        <v>0</v>
      </c>
      <c r="BX172" s="532">
        <f>IF($E172="n/a","n/a",IF(BX$3-12&gt;$E172,$D172-SUM($F172:BW172),$D172/$E172))</f>
        <v>0</v>
      </c>
      <c r="BY172" s="532">
        <f>IF($E172="n/a","n/a",IF(BY$3-12&gt;$E172,$D172-SUM($F172:BX172),$D172/$E172))</f>
        <v>0</v>
      </c>
      <c r="BZ172" s="532">
        <f>IF($E172="n/a","n/a",IF(BZ$3-12&gt;$E172,$D172-SUM($F172:BY172),$D172/$E172))</f>
        <v>0</v>
      </c>
    </row>
    <row r="173" spans="1:84">
      <c r="A173" s="495" t="str">
        <f t="shared" si="53"/>
        <v>Establishment</v>
      </c>
      <c r="D173" s="532">
        <v>4261.0261549478955</v>
      </c>
      <c r="E173" s="495">
        <v>39.350624798057403</v>
      </c>
      <c r="R173" s="532">
        <f>IF($E173="n/a","n/a",IF(R$3-12&gt;$E173,$D173-SUM($F173:Q173),$D173/$E173))</f>
        <v>108.28357051037845</v>
      </c>
      <c r="S173" s="532">
        <f>IF($E173="n/a","n/a",IF(S$3-12&gt;$E173,$D173-SUM($F173:R173),$D173/$E173))</f>
        <v>108.28357051037845</v>
      </c>
      <c r="T173" s="532">
        <f>IF($E173="n/a","n/a",IF(T$3-12&gt;$E173,$D173-SUM($F173:S173),$D173/$E173))</f>
        <v>108.28357051037845</v>
      </c>
      <c r="U173" s="532">
        <f>IF($E173="n/a","n/a",IF(U$3-12&gt;$E173,$D173-SUM($F173:T173),$D173/$E173))</f>
        <v>108.28357051037845</v>
      </c>
      <c r="V173" s="532">
        <f>IF($E173="n/a","n/a",IF(V$3-12&gt;$E173,$D173-SUM($F173:U173),$D173/$E173))</f>
        <v>108.28357051037845</v>
      </c>
      <c r="W173" s="532">
        <f>IF($E173="n/a","n/a",IF(W$3-12&gt;$E173,$D173-SUM($F173:V173),$D173/$E173))</f>
        <v>108.28357051037845</v>
      </c>
      <c r="X173" s="532">
        <f>IF($E173="n/a","n/a",IF(X$3-12&gt;$E173,$D173-SUM($F173:W173),$D173/$E173))</f>
        <v>108.28357051037845</v>
      </c>
      <c r="Y173" s="532">
        <f>IF($E173="n/a","n/a",IF(Y$3-12&gt;$E173,$D173-SUM($F173:X173),$D173/$E173))</f>
        <v>108.28357051037845</v>
      </c>
      <c r="Z173" s="532">
        <f>IF($E173="n/a","n/a",IF(Z$3-12&gt;$E173,$D173-SUM($F173:Y173),$D173/$E173))</f>
        <v>108.28357051037845</v>
      </c>
      <c r="AA173" s="532">
        <f>IF($E173="n/a","n/a",IF(AA$3-12&gt;$E173,$D173-SUM($F173:Z173),$D173/$E173))</f>
        <v>108.28357051037845</v>
      </c>
      <c r="AB173" s="532">
        <f>IF($E173="n/a","n/a",IF(AB$3-12&gt;$E173,$D173-SUM($F173:AA173),$D173/$E173))</f>
        <v>108.28357051037845</v>
      </c>
      <c r="AC173" s="532">
        <f>IF($E173="n/a","n/a",IF(AC$3-12&gt;$E173,$D173-SUM($F173:AB173),$D173/$E173))</f>
        <v>108.28357051037845</v>
      </c>
      <c r="AD173" s="532">
        <f>IF($E173="n/a","n/a",IF(AD$3-12&gt;$E173,$D173-SUM($F173:AC173),$D173/$E173))</f>
        <v>108.28357051037845</v>
      </c>
      <c r="AE173" s="532">
        <f>IF($E173="n/a","n/a",IF(AE$3-12&gt;$E173,$D173-SUM($F173:AD173),$D173/$E173))</f>
        <v>108.28357051037845</v>
      </c>
      <c r="AF173" s="532">
        <f>IF($E173="n/a","n/a",IF(AF$3-12&gt;$E173,$D173-SUM($F173:AE173),$D173/$E173))</f>
        <v>108.28357051037845</v>
      </c>
      <c r="AG173" s="532">
        <f>IF($E173="n/a","n/a",IF(AG$3-12&gt;$E173,$D173-SUM($F173:AF173),$D173/$E173))</f>
        <v>108.28357051037845</v>
      </c>
      <c r="AH173" s="532">
        <f>IF($E173="n/a","n/a",IF(AH$3-12&gt;$E173,$D173-SUM($F173:AG173),$D173/$E173))</f>
        <v>108.28357051037845</v>
      </c>
      <c r="AI173" s="532">
        <f>IF($E173="n/a","n/a",IF(AI$3-12&gt;$E173,$D173-SUM($F173:AH173),$D173/$E173))</f>
        <v>108.28357051037845</v>
      </c>
      <c r="AJ173" s="532">
        <f>IF($E173="n/a","n/a",IF(AJ$3-12&gt;$E173,$D173-SUM($F173:AI173),$D173/$E173))</f>
        <v>108.28357051037845</v>
      </c>
      <c r="AK173" s="532">
        <f>IF($E173="n/a","n/a",IF(AK$3-12&gt;$E173,$D173-SUM($F173:AJ173),$D173/$E173))</f>
        <v>108.28357051037845</v>
      </c>
      <c r="AL173" s="532">
        <f>IF($E173="n/a","n/a",IF(AL$3-12&gt;$E173,$D173-SUM($F173:AK173),$D173/$E173))</f>
        <v>108.28357051037845</v>
      </c>
      <c r="AM173" s="532">
        <f>IF($E173="n/a","n/a",IF(AM$3-12&gt;$E173,$D173-SUM($F173:AL173),$D173/$E173))</f>
        <v>108.28357051037845</v>
      </c>
      <c r="AN173" s="532">
        <f>IF($E173="n/a","n/a",IF(AN$3-12&gt;$E173,$D173-SUM($F173:AM173),$D173/$E173))</f>
        <v>108.28357051037845</v>
      </c>
      <c r="AO173" s="532">
        <f>IF($E173="n/a","n/a",IF(AO$3-12&gt;$E173,$D173-SUM($F173:AN173),$D173/$E173))</f>
        <v>108.28357051037845</v>
      </c>
      <c r="AP173" s="532">
        <f>IF($E173="n/a","n/a",IF(AP$3-12&gt;$E173,$D173-SUM($F173:AO173),$D173/$E173))</f>
        <v>108.28357051037845</v>
      </c>
      <c r="AQ173" s="532">
        <f>IF($E173="n/a","n/a",IF(AQ$3-12&gt;$E173,$D173-SUM($F173:AP173),$D173/$E173))</f>
        <v>108.28357051037845</v>
      </c>
      <c r="AR173" s="532">
        <f>IF($E173="n/a","n/a",IF(AR$3-12&gt;$E173,$D173-SUM($F173:AQ173),$D173/$E173))</f>
        <v>108.28357051037845</v>
      </c>
      <c r="AS173" s="532">
        <f>IF($E173="n/a","n/a",IF(AS$3-12&gt;$E173,$D173-SUM($F173:AR173),$D173/$E173))</f>
        <v>108.28357051037845</v>
      </c>
      <c r="AT173" s="532">
        <f>IF($E173="n/a","n/a",IF(AT$3-12&gt;$E173,$D173-SUM($F173:AS173),$D173/$E173))</f>
        <v>108.28357051037845</v>
      </c>
      <c r="AU173" s="532">
        <f>IF($E173="n/a","n/a",IF(AU$3-12&gt;$E173,$D173-SUM($F173:AT173),$D173/$E173))</f>
        <v>108.28357051037845</v>
      </c>
      <c r="AV173" s="532">
        <f>IF($E173="n/a","n/a",IF(AV$3-12&gt;$E173,$D173-SUM($F173:AU173),$D173/$E173))</f>
        <v>108.28357051037845</v>
      </c>
      <c r="AW173" s="532">
        <f>IF($E173="n/a","n/a",IF(AW$3-12&gt;$E173,$D173-SUM($F173:AV173),$D173/$E173))</f>
        <v>108.28357051037845</v>
      </c>
      <c r="AX173" s="532">
        <f>IF($E173="n/a","n/a",IF(AX$3-12&gt;$E173,$D173-SUM($F173:AW173),$D173/$E173))</f>
        <v>108.28357051037845</v>
      </c>
      <c r="AY173" s="532">
        <f>IF($E173="n/a","n/a",IF(AY$3-12&gt;$E173,$D173-SUM($F173:AX173),$D173/$E173))</f>
        <v>108.28357051037845</v>
      </c>
      <c r="AZ173" s="532">
        <f>IF($E173="n/a","n/a",IF(AZ$3-12&gt;$E173,$D173-SUM($F173:AY173),$D173/$E173))</f>
        <v>108.28357051037845</v>
      </c>
      <c r="BA173" s="532">
        <f>IF($E173="n/a","n/a",IF(BA$3-12&gt;$E173,$D173-SUM($F173:AZ173),$D173/$E173))</f>
        <v>108.28357051037845</v>
      </c>
      <c r="BB173" s="532">
        <f>IF($E173="n/a","n/a",IF(BB$3-12&gt;$E173,$D173-SUM($F173:BA173),$D173/$E173))</f>
        <v>108.28357051037845</v>
      </c>
      <c r="BC173" s="532">
        <f>IF($E173="n/a","n/a",IF(BC$3-12&gt;$E173,$D173-SUM($F173:BB173),$D173/$E173))</f>
        <v>108.28357051037845</v>
      </c>
      <c r="BD173" s="532">
        <f>IF($E173="n/a","n/a",IF(BD$3-12&gt;$E173,$D173-SUM($F173:BC173),$D173/$E173))</f>
        <v>108.28357051037845</v>
      </c>
      <c r="BE173" s="532">
        <f>IF($E173="n/a","n/a",IF(BE$3-12&gt;$E173,$D173-SUM($F173:BD173),$D173/$E173))</f>
        <v>37.966905043136649</v>
      </c>
      <c r="BF173" s="532">
        <f>IF($E173="n/a","n/a",IF(BF$3-12&gt;$E173,$D173-SUM($F173:BE173),$D173/$E173))</f>
        <v>0</v>
      </c>
      <c r="BG173" s="532">
        <f>IF($E173="n/a","n/a",IF(BG$3-12&gt;$E173,$D173-SUM($F173:BF173),$D173/$E173))</f>
        <v>0</v>
      </c>
      <c r="BH173" s="532">
        <f>IF($E173="n/a","n/a",IF(BH$3-12&gt;$E173,$D173-SUM($F173:BG173),$D173/$E173))</f>
        <v>0</v>
      </c>
      <c r="BI173" s="532">
        <f>IF($E173="n/a","n/a",IF(BI$3-12&gt;$E173,$D173-SUM($F173:BH173),$D173/$E173))</f>
        <v>0</v>
      </c>
      <c r="BJ173" s="532">
        <f>IF($E173="n/a","n/a",IF(BJ$3-12&gt;$E173,$D173-SUM($F173:BI173),$D173/$E173))</f>
        <v>0</v>
      </c>
      <c r="BK173" s="532">
        <f>IF($E173="n/a","n/a",IF(BK$3-12&gt;$E173,$D173-SUM($F173:BJ173),$D173/$E173))</f>
        <v>0</v>
      </c>
      <c r="BL173" s="532">
        <f>IF($E173="n/a","n/a",IF(BL$3-12&gt;$E173,$D173-SUM($F173:BK173),$D173/$E173))</f>
        <v>0</v>
      </c>
      <c r="BM173" s="532">
        <f>IF($E173="n/a","n/a",IF(BM$3-12&gt;$E173,$D173-SUM($F173:BL173),$D173/$E173))</f>
        <v>0</v>
      </c>
      <c r="BN173" s="532">
        <f>IF($E173="n/a","n/a",IF(BN$3-12&gt;$E173,$D173-SUM($F173:BM173),$D173/$E173))</f>
        <v>0</v>
      </c>
      <c r="BO173" s="532">
        <f>IF($E173="n/a","n/a",IF(BO$3-12&gt;$E173,$D173-SUM($F173:BN173),$D173/$E173))</f>
        <v>0</v>
      </c>
      <c r="BP173" s="532">
        <f>IF($E173="n/a","n/a",IF(BP$3-12&gt;$E173,$D173-SUM($F173:BO173),$D173/$E173))</f>
        <v>0</v>
      </c>
      <c r="BQ173" s="532">
        <f>IF($E173="n/a","n/a",IF(BQ$3-12&gt;$E173,$D173-SUM($F173:BP173),$D173/$E173))</f>
        <v>0</v>
      </c>
      <c r="BR173" s="532">
        <f>IF($E173="n/a","n/a",IF(BR$3-12&gt;$E173,$D173-SUM($F173:BQ173),$D173/$E173))</f>
        <v>0</v>
      </c>
      <c r="BS173" s="532">
        <f>IF($E173="n/a","n/a",IF(BS$3-12&gt;$E173,$D173-SUM($F173:BR173),$D173/$E173))</f>
        <v>0</v>
      </c>
      <c r="BT173" s="532">
        <f>IF($E173="n/a","n/a",IF(BT$3-12&gt;$E173,$D173-SUM($F173:BS173),$D173/$E173))</f>
        <v>0</v>
      </c>
      <c r="BU173" s="532">
        <f>IF($E173="n/a","n/a",IF(BU$3-12&gt;$E173,$D173-SUM($F173:BT173),$D173/$E173))</f>
        <v>0</v>
      </c>
      <c r="BV173" s="532">
        <f>IF($E173="n/a","n/a",IF(BV$3-12&gt;$E173,$D173-SUM($F173:BU173),$D173/$E173))</f>
        <v>0</v>
      </c>
      <c r="BW173" s="532">
        <f>IF($E173="n/a","n/a",IF(BW$3-12&gt;$E173,$D173-SUM($F173:BV173),$D173/$E173))</f>
        <v>0</v>
      </c>
      <c r="BX173" s="532">
        <f>IF($E173="n/a","n/a",IF(BX$3-12&gt;$E173,$D173-SUM($F173:BW173),$D173/$E173))</f>
        <v>0</v>
      </c>
      <c r="BY173" s="532">
        <f>IF($E173="n/a","n/a",IF(BY$3-12&gt;$E173,$D173-SUM($F173:BX173),$D173/$E173))</f>
        <v>0</v>
      </c>
      <c r="BZ173" s="532">
        <f>IF($E173="n/a","n/a",IF(BZ$3-12&gt;$E173,$D173-SUM($F173:BY173),$D173/$E173))</f>
        <v>0</v>
      </c>
    </row>
    <row r="174" spans="1:84">
      <c r="A174" s="495" t="str">
        <f t="shared" si="53"/>
        <v>Communications</v>
      </c>
      <c r="D174" s="532">
        <v>622.37024023260301</v>
      </c>
      <c r="E174" s="495">
        <v>10.554510238045012</v>
      </c>
      <c r="R174" s="532">
        <f>IF($E174="n/a","n/a",IF(R$3-12&gt;$E174,$D174-SUM($F174:Q174),$D174/$E174))</f>
        <v>58.967230709502182</v>
      </c>
      <c r="S174" s="532">
        <f>IF($E174="n/a","n/a",IF(S$3-12&gt;$E174,$D174-SUM($F174:R174),$D174/$E174))</f>
        <v>58.967230709502182</v>
      </c>
      <c r="T174" s="532">
        <f>IF($E174="n/a","n/a",IF(T$3-12&gt;$E174,$D174-SUM($F174:S174),$D174/$E174))</f>
        <v>58.967230709502182</v>
      </c>
      <c r="U174" s="532">
        <f>IF($E174="n/a","n/a",IF(U$3-12&gt;$E174,$D174-SUM($F174:T174),$D174/$E174))</f>
        <v>58.967230709502182</v>
      </c>
      <c r="V174" s="532">
        <f>IF($E174="n/a","n/a",IF(V$3-12&gt;$E174,$D174-SUM($F174:U174),$D174/$E174))</f>
        <v>58.967230709502182</v>
      </c>
      <c r="W174" s="532">
        <f>IF($E174="n/a","n/a",IF(W$3-12&gt;$E174,$D174-SUM($F174:V174),$D174/$E174))</f>
        <v>58.967230709502182</v>
      </c>
      <c r="X174" s="532">
        <f>IF($E174="n/a","n/a",IF(X$3-12&gt;$E174,$D174-SUM($F174:W174),$D174/$E174))</f>
        <v>58.967230709502182</v>
      </c>
      <c r="Y174" s="532">
        <f>IF($E174="n/a","n/a",IF(Y$3-12&gt;$E174,$D174-SUM($F174:X174),$D174/$E174))</f>
        <v>58.967230709502182</v>
      </c>
      <c r="Z174" s="532">
        <f>IF($E174="n/a","n/a",IF(Z$3-12&gt;$E174,$D174-SUM($F174:Y174),$D174/$E174))</f>
        <v>58.967230709502182</v>
      </c>
      <c r="AA174" s="532">
        <f>IF($E174="n/a","n/a",IF(AA$3-12&gt;$E174,$D174-SUM($F174:Z174),$D174/$E174))</f>
        <v>58.967230709502182</v>
      </c>
      <c r="AB174" s="532">
        <f>IF($E174="n/a","n/a",IF(AB$3-12&gt;$E174,$D174-SUM($F174:AA174),$D174/$E174))</f>
        <v>32.697933137581231</v>
      </c>
      <c r="AC174" s="532">
        <f>IF($E174="n/a","n/a",IF(AC$3-12&gt;$E174,$D174-SUM($F174:AB174),$D174/$E174))</f>
        <v>0</v>
      </c>
      <c r="AD174" s="532">
        <f>IF($E174="n/a","n/a",IF(AD$3-12&gt;$E174,$D174-SUM($F174:AC174),$D174/$E174))</f>
        <v>0</v>
      </c>
      <c r="AE174" s="532">
        <f>IF($E174="n/a","n/a",IF(AE$3-12&gt;$E174,$D174-SUM($F174:AD174),$D174/$E174))</f>
        <v>0</v>
      </c>
      <c r="AF174" s="532">
        <f>IF($E174="n/a","n/a",IF(AF$3-12&gt;$E174,$D174-SUM($F174:AE174),$D174/$E174))</f>
        <v>0</v>
      </c>
      <c r="AG174" s="532">
        <f>IF($E174="n/a","n/a",IF(AG$3-12&gt;$E174,$D174-SUM($F174:AF174),$D174/$E174))</f>
        <v>0</v>
      </c>
      <c r="AH174" s="532">
        <f>IF($E174="n/a","n/a",IF(AH$3-12&gt;$E174,$D174-SUM($F174:AG174),$D174/$E174))</f>
        <v>0</v>
      </c>
      <c r="AI174" s="532">
        <f>IF($E174="n/a","n/a",IF(AI$3-12&gt;$E174,$D174-SUM($F174:AH174),$D174/$E174))</f>
        <v>0</v>
      </c>
      <c r="AJ174" s="532">
        <f>IF($E174="n/a","n/a",IF(AJ$3-12&gt;$E174,$D174-SUM($F174:AI174),$D174/$E174))</f>
        <v>0</v>
      </c>
      <c r="AK174" s="532">
        <f>IF($E174="n/a","n/a",IF(AK$3-12&gt;$E174,$D174-SUM($F174:AJ174),$D174/$E174))</f>
        <v>0</v>
      </c>
      <c r="AL174" s="532">
        <f>IF($E174="n/a","n/a",IF(AL$3-12&gt;$E174,$D174-SUM($F174:AK174),$D174/$E174))</f>
        <v>0</v>
      </c>
      <c r="AM174" s="532">
        <f>IF($E174="n/a","n/a",IF(AM$3-12&gt;$E174,$D174-SUM($F174:AL174),$D174/$E174))</f>
        <v>0</v>
      </c>
      <c r="AN174" s="532">
        <f>IF($E174="n/a","n/a",IF(AN$3-12&gt;$E174,$D174-SUM($F174:AM174),$D174/$E174))</f>
        <v>0</v>
      </c>
      <c r="AO174" s="532">
        <f>IF($E174="n/a","n/a",IF(AO$3-12&gt;$E174,$D174-SUM($F174:AN174),$D174/$E174))</f>
        <v>0</v>
      </c>
      <c r="AP174" s="532">
        <f>IF($E174="n/a","n/a",IF(AP$3-12&gt;$E174,$D174-SUM($F174:AO174),$D174/$E174))</f>
        <v>0</v>
      </c>
      <c r="AQ174" s="532">
        <f>IF($E174="n/a","n/a",IF(AQ$3-12&gt;$E174,$D174-SUM($F174:AP174),$D174/$E174))</f>
        <v>0</v>
      </c>
      <c r="AR174" s="532">
        <f>IF($E174="n/a","n/a",IF(AR$3-12&gt;$E174,$D174-SUM($F174:AQ174),$D174/$E174))</f>
        <v>0</v>
      </c>
      <c r="AS174" s="532">
        <f>IF($E174="n/a","n/a",IF(AS$3-12&gt;$E174,$D174-SUM($F174:AR174),$D174/$E174))</f>
        <v>0</v>
      </c>
      <c r="AT174" s="532">
        <f>IF($E174="n/a","n/a",IF(AT$3-12&gt;$E174,$D174-SUM($F174:AS174),$D174/$E174))</f>
        <v>0</v>
      </c>
      <c r="AU174" s="532">
        <f>IF($E174="n/a","n/a",IF(AU$3-12&gt;$E174,$D174-SUM($F174:AT174),$D174/$E174))</f>
        <v>0</v>
      </c>
      <c r="AV174" s="532">
        <f>IF($E174="n/a","n/a",IF(AV$3-12&gt;$E174,$D174-SUM($F174:AU174),$D174/$E174))</f>
        <v>0</v>
      </c>
      <c r="AW174" s="532">
        <f>IF($E174="n/a","n/a",IF(AW$3-12&gt;$E174,$D174-SUM($F174:AV174),$D174/$E174))</f>
        <v>0</v>
      </c>
      <c r="AX174" s="532">
        <f>IF($E174="n/a","n/a",IF(AX$3-12&gt;$E174,$D174-SUM($F174:AW174),$D174/$E174))</f>
        <v>0</v>
      </c>
      <c r="AY174" s="532">
        <f>IF($E174="n/a","n/a",IF(AY$3-12&gt;$E174,$D174-SUM($F174:AX174),$D174/$E174))</f>
        <v>0</v>
      </c>
      <c r="AZ174" s="532">
        <f>IF($E174="n/a","n/a",IF(AZ$3-12&gt;$E174,$D174-SUM($F174:AY174),$D174/$E174))</f>
        <v>0</v>
      </c>
      <c r="BA174" s="532">
        <f>IF($E174="n/a","n/a",IF(BA$3-12&gt;$E174,$D174-SUM($F174:AZ174),$D174/$E174))</f>
        <v>0</v>
      </c>
      <c r="BB174" s="532">
        <f>IF($E174="n/a","n/a",IF(BB$3-12&gt;$E174,$D174-SUM($F174:BA174),$D174/$E174))</f>
        <v>0</v>
      </c>
      <c r="BC174" s="532">
        <f>IF($E174="n/a","n/a",IF(BC$3-12&gt;$E174,$D174-SUM($F174:BB174),$D174/$E174))</f>
        <v>0</v>
      </c>
      <c r="BD174" s="532">
        <f>IF($E174="n/a","n/a",IF(BD$3-12&gt;$E174,$D174-SUM($F174:BC174),$D174/$E174))</f>
        <v>0</v>
      </c>
      <c r="BE174" s="532">
        <f>IF($E174="n/a","n/a",IF(BE$3-12&gt;$E174,$D174-SUM($F174:BD174),$D174/$E174))</f>
        <v>0</v>
      </c>
      <c r="BF174" s="532">
        <f>IF($E174="n/a","n/a",IF(BF$3-12&gt;$E174,$D174-SUM($F174:BE174),$D174/$E174))</f>
        <v>0</v>
      </c>
      <c r="BG174" s="532">
        <f>IF($E174="n/a","n/a",IF(BG$3-12&gt;$E174,$D174-SUM($F174:BF174),$D174/$E174))</f>
        <v>0</v>
      </c>
      <c r="BH174" s="532">
        <f>IF($E174="n/a","n/a",IF(BH$3-12&gt;$E174,$D174-SUM($F174:BG174),$D174/$E174))</f>
        <v>0</v>
      </c>
      <c r="BI174" s="532">
        <f>IF($E174="n/a","n/a",IF(BI$3-12&gt;$E174,$D174-SUM($F174:BH174),$D174/$E174))</f>
        <v>0</v>
      </c>
      <c r="BJ174" s="532">
        <f>IF($E174="n/a","n/a",IF(BJ$3-12&gt;$E174,$D174-SUM($F174:BI174),$D174/$E174))</f>
        <v>0</v>
      </c>
      <c r="BK174" s="532">
        <f>IF($E174="n/a","n/a",IF(BK$3-12&gt;$E174,$D174-SUM($F174:BJ174),$D174/$E174))</f>
        <v>0</v>
      </c>
      <c r="BL174" s="532">
        <f>IF($E174="n/a","n/a",IF(BL$3-12&gt;$E174,$D174-SUM($F174:BK174),$D174/$E174))</f>
        <v>0</v>
      </c>
      <c r="BM174" s="532">
        <f>IF($E174="n/a","n/a",IF(BM$3-12&gt;$E174,$D174-SUM($F174:BL174),$D174/$E174))</f>
        <v>0</v>
      </c>
      <c r="BN174" s="532">
        <f>IF($E174="n/a","n/a",IF(BN$3-12&gt;$E174,$D174-SUM($F174:BM174),$D174/$E174))</f>
        <v>0</v>
      </c>
      <c r="BO174" s="532">
        <f>IF($E174="n/a","n/a",IF(BO$3-12&gt;$E174,$D174-SUM($F174:BN174),$D174/$E174))</f>
        <v>0</v>
      </c>
      <c r="BP174" s="532">
        <f>IF($E174="n/a","n/a",IF(BP$3-12&gt;$E174,$D174-SUM($F174:BO174),$D174/$E174))</f>
        <v>0</v>
      </c>
      <c r="BQ174" s="532">
        <f>IF($E174="n/a","n/a",IF(BQ$3-12&gt;$E174,$D174-SUM($F174:BP174),$D174/$E174))</f>
        <v>0</v>
      </c>
      <c r="BR174" s="532">
        <f>IF($E174="n/a","n/a",IF(BR$3-12&gt;$E174,$D174-SUM($F174:BQ174),$D174/$E174))</f>
        <v>0</v>
      </c>
      <c r="BS174" s="532">
        <f>IF($E174="n/a","n/a",IF(BS$3-12&gt;$E174,$D174-SUM($F174:BR174),$D174/$E174))</f>
        <v>0</v>
      </c>
      <c r="BT174" s="532">
        <f>IF($E174="n/a","n/a",IF(BT$3-12&gt;$E174,$D174-SUM($F174:BS174),$D174/$E174))</f>
        <v>0</v>
      </c>
      <c r="BU174" s="532">
        <f>IF($E174="n/a","n/a",IF(BU$3-12&gt;$E174,$D174-SUM($F174:BT174),$D174/$E174))</f>
        <v>0</v>
      </c>
      <c r="BV174" s="532">
        <f>IF($E174="n/a","n/a",IF(BV$3-12&gt;$E174,$D174-SUM($F174:BU174),$D174/$E174))</f>
        <v>0</v>
      </c>
      <c r="BW174" s="532">
        <f>IF($E174="n/a","n/a",IF(BW$3-12&gt;$E174,$D174-SUM($F174:BV174),$D174/$E174))</f>
        <v>0</v>
      </c>
      <c r="BX174" s="532">
        <f>IF($E174="n/a","n/a",IF(BX$3-12&gt;$E174,$D174-SUM($F174:BW174),$D174/$E174))</f>
        <v>0</v>
      </c>
      <c r="BY174" s="532">
        <f>IF($E174="n/a","n/a",IF(BY$3-12&gt;$E174,$D174-SUM($F174:BX174),$D174/$E174))</f>
        <v>0</v>
      </c>
      <c r="BZ174" s="532">
        <f>IF($E174="n/a","n/a",IF(BZ$3-12&gt;$E174,$D174-SUM($F174:BY174),$D174/$E174))</f>
        <v>0</v>
      </c>
    </row>
    <row r="175" spans="1:84">
      <c r="A175" s="495" t="str">
        <f t="shared" si="53"/>
        <v>Inventory</v>
      </c>
      <c r="D175" s="532">
        <v>0</v>
      </c>
      <c r="E175" s="495">
        <v>0</v>
      </c>
      <c r="R175" s="532">
        <f>IF($E175="n/a","n/a",IF(R$3-12&gt;$E175,$D175-SUM($F175:Q175),$D175/$E175))</f>
        <v>0</v>
      </c>
      <c r="S175" s="532">
        <f>IF($E175="n/a","n/a",IF(S$3-12&gt;$E175,$D175-SUM($F175:R175),$D175/$E175))</f>
        <v>0</v>
      </c>
      <c r="T175" s="532">
        <f>IF($E175="n/a","n/a",IF(T$3-12&gt;$E175,$D175-SUM($F175:S175),$D175/$E175))</f>
        <v>0</v>
      </c>
      <c r="U175" s="532">
        <f>IF($E175="n/a","n/a",IF(U$3-12&gt;$E175,$D175-SUM($F175:T175),$D175/$E175))</f>
        <v>0</v>
      </c>
      <c r="V175" s="532">
        <f>IF($E175="n/a","n/a",IF(V$3-12&gt;$E175,$D175-SUM($F175:U175),$D175/$E175))</f>
        <v>0</v>
      </c>
      <c r="W175" s="532">
        <f>IF($E175="n/a","n/a",IF(W$3-12&gt;$E175,$D175-SUM($F175:V175),$D175/$E175))</f>
        <v>0</v>
      </c>
      <c r="X175" s="532">
        <f>IF($E175="n/a","n/a",IF(X$3-12&gt;$E175,$D175-SUM($F175:W175),$D175/$E175))</f>
        <v>0</v>
      </c>
      <c r="Y175" s="532">
        <f>IF($E175="n/a","n/a",IF(Y$3-12&gt;$E175,$D175-SUM($F175:X175),$D175/$E175))</f>
        <v>0</v>
      </c>
      <c r="Z175" s="532">
        <f>IF($E175="n/a","n/a",IF(Z$3-12&gt;$E175,$D175-SUM($F175:Y175),$D175/$E175))</f>
        <v>0</v>
      </c>
      <c r="AA175" s="532">
        <f>IF($E175="n/a","n/a",IF(AA$3-12&gt;$E175,$D175-SUM($F175:Z175),$D175/$E175))</f>
        <v>0</v>
      </c>
      <c r="AB175" s="532">
        <f>IF($E175="n/a","n/a",IF(AB$3-12&gt;$E175,$D175-SUM($F175:AA175),$D175/$E175))</f>
        <v>0</v>
      </c>
      <c r="AC175" s="532">
        <f>IF($E175="n/a","n/a",IF(AC$3-12&gt;$E175,$D175-SUM($F175:AB175),$D175/$E175))</f>
        <v>0</v>
      </c>
      <c r="AD175" s="532">
        <f>IF($E175="n/a","n/a",IF(AD$3-12&gt;$E175,$D175-SUM($F175:AC175),$D175/$E175))</f>
        <v>0</v>
      </c>
      <c r="AE175" s="532">
        <f>IF($E175="n/a","n/a",IF(AE$3-12&gt;$E175,$D175-SUM($F175:AD175),$D175/$E175))</f>
        <v>0</v>
      </c>
      <c r="AF175" s="532">
        <f>IF($E175="n/a","n/a",IF(AF$3-12&gt;$E175,$D175-SUM($F175:AE175),$D175/$E175))</f>
        <v>0</v>
      </c>
      <c r="AG175" s="532">
        <f>IF($E175="n/a","n/a",IF(AG$3-12&gt;$E175,$D175-SUM($F175:AF175),$D175/$E175))</f>
        <v>0</v>
      </c>
      <c r="AH175" s="532">
        <f>IF($E175="n/a","n/a",IF(AH$3-12&gt;$E175,$D175-SUM($F175:AG175),$D175/$E175))</f>
        <v>0</v>
      </c>
      <c r="AI175" s="532">
        <f>IF($E175="n/a","n/a",IF(AI$3-12&gt;$E175,$D175-SUM($F175:AH175),$D175/$E175))</f>
        <v>0</v>
      </c>
      <c r="AJ175" s="532">
        <f>IF($E175="n/a","n/a",IF(AJ$3-12&gt;$E175,$D175-SUM($F175:AI175),$D175/$E175))</f>
        <v>0</v>
      </c>
      <c r="AK175" s="532">
        <f>IF($E175="n/a","n/a",IF(AK$3-12&gt;$E175,$D175-SUM($F175:AJ175),$D175/$E175))</f>
        <v>0</v>
      </c>
      <c r="AL175" s="532">
        <f>IF($E175="n/a","n/a",IF(AL$3-12&gt;$E175,$D175-SUM($F175:AK175),$D175/$E175))</f>
        <v>0</v>
      </c>
      <c r="AM175" s="532">
        <f>IF($E175="n/a","n/a",IF(AM$3-12&gt;$E175,$D175-SUM($F175:AL175),$D175/$E175))</f>
        <v>0</v>
      </c>
      <c r="AN175" s="532">
        <f>IF($E175="n/a","n/a",IF(AN$3-12&gt;$E175,$D175-SUM($F175:AM175),$D175/$E175))</f>
        <v>0</v>
      </c>
      <c r="AO175" s="532">
        <f>IF($E175="n/a","n/a",IF(AO$3-12&gt;$E175,$D175-SUM($F175:AN175),$D175/$E175))</f>
        <v>0</v>
      </c>
      <c r="AP175" s="532">
        <f>IF($E175="n/a","n/a",IF(AP$3-12&gt;$E175,$D175-SUM($F175:AO175),$D175/$E175))</f>
        <v>0</v>
      </c>
      <c r="AQ175" s="532">
        <f>IF($E175="n/a","n/a",IF(AQ$3-12&gt;$E175,$D175-SUM($F175:AP175),$D175/$E175))</f>
        <v>0</v>
      </c>
      <c r="AR175" s="532">
        <f>IF($E175="n/a","n/a",IF(AR$3-12&gt;$E175,$D175-SUM($F175:AQ175),$D175/$E175))</f>
        <v>0</v>
      </c>
      <c r="AS175" s="532">
        <f>IF($E175="n/a","n/a",IF(AS$3-12&gt;$E175,$D175-SUM($F175:AR175),$D175/$E175))</f>
        <v>0</v>
      </c>
      <c r="AT175" s="532">
        <f>IF($E175="n/a","n/a",IF(AT$3-12&gt;$E175,$D175-SUM($F175:AS175),$D175/$E175))</f>
        <v>0</v>
      </c>
      <c r="AU175" s="532">
        <f>IF($E175="n/a","n/a",IF(AU$3-12&gt;$E175,$D175-SUM($F175:AT175),$D175/$E175))</f>
        <v>0</v>
      </c>
      <c r="AV175" s="532">
        <f>IF($E175="n/a","n/a",IF(AV$3-12&gt;$E175,$D175-SUM($F175:AU175),$D175/$E175))</f>
        <v>0</v>
      </c>
      <c r="AW175" s="532">
        <f>IF($E175="n/a","n/a",IF(AW$3-12&gt;$E175,$D175-SUM($F175:AV175),$D175/$E175))</f>
        <v>0</v>
      </c>
      <c r="AX175" s="532">
        <f>IF($E175="n/a","n/a",IF(AX$3-12&gt;$E175,$D175-SUM($F175:AW175),$D175/$E175))</f>
        <v>0</v>
      </c>
      <c r="AY175" s="532">
        <f>IF($E175="n/a","n/a",IF(AY$3-12&gt;$E175,$D175-SUM($F175:AX175),$D175/$E175))</f>
        <v>0</v>
      </c>
      <c r="AZ175" s="532">
        <f>IF($E175="n/a","n/a",IF(AZ$3-12&gt;$E175,$D175-SUM($F175:AY175),$D175/$E175))</f>
        <v>0</v>
      </c>
      <c r="BA175" s="532">
        <f>IF($E175="n/a","n/a",IF(BA$3-12&gt;$E175,$D175-SUM($F175:AZ175),$D175/$E175))</f>
        <v>0</v>
      </c>
      <c r="BB175" s="532">
        <f>IF($E175="n/a","n/a",IF(BB$3-12&gt;$E175,$D175-SUM($F175:BA175),$D175/$E175))</f>
        <v>0</v>
      </c>
      <c r="BC175" s="532">
        <f>IF($E175="n/a","n/a",IF(BC$3-12&gt;$E175,$D175-SUM($F175:BB175),$D175/$E175))</f>
        <v>0</v>
      </c>
      <c r="BD175" s="532">
        <f>IF($E175="n/a","n/a",IF(BD$3-12&gt;$E175,$D175-SUM($F175:BC175),$D175/$E175))</f>
        <v>0</v>
      </c>
      <c r="BE175" s="532">
        <f>IF($E175="n/a","n/a",IF(BE$3-12&gt;$E175,$D175-SUM($F175:BD175),$D175/$E175))</f>
        <v>0</v>
      </c>
      <c r="BF175" s="532">
        <f>IF($E175="n/a","n/a",IF(BF$3-12&gt;$E175,$D175-SUM($F175:BE175),$D175/$E175))</f>
        <v>0</v>
      </c>
      <c r="BG175" s="532">
        <f>IF($E175="n/a","n/a",IF(BG$3-12&gt;$E175,$D175-SUM($F175:BF175),$D175/$E175))</f>
        <v>0</v>
      </c>
      <c r="BH175" s="532">
        <f>IF($E175="n/a","n/a",IF(BH$3-12&gt;$E175,$D175-SUM($F175:BG175),$D175/$E175))</f>
        <v>0</v>
      </c>
      <c r="BI175" s="532">
        <f>IF($E175="n/a","n/a",IF(BI$3-12&gt;$E175,$D175-SUM($F175:BH175),$D175/$E175))</f>
        <v>0</v>
      </c>
      <c r="BJ175" s="532">
        <f>IF($E175="n/a","n/a",IF(BJ$3-12&gt;$E175,$D175-SUM($F175:BI175),$D175/$E175))</f>
        <v>0</v>
      </c>
      <c r="BK175" s="532">
        <f>IF($E175="n/a","n/a",IF(BK$3-12&gt;$E175,$D175-SUM($F175:BJ175),$D175/$E175))</f>
        <v>0</v>
      </c>
      <c r="BL175" s="532">
        <f>IF($E175="n/a","n/a",IF(BL$3-12&gt;$E175,$D175-SUM($F175:BK175),$D175/$E175))</f>
        <v>0</v>
      </c>
      <c r="BM175" s="532">
        <f>IF($E175="n/a","n/a",IF(BM$3-12&gt;$E175,$D175-SUM($F175:BL175),$D175/$E175))</f>
        <v>0</v>
      </c>
      <c r="BN175" s="532">
        <f>IF($E175="n/a","n/a",IF(BN$3-12&gt;$E175,$D175-SUM($F175:BM175),$D175/$E175))</f>
        <v>0</v>
      </c>
      <c r="BO175" s="532">
        <f>IF($E175="n/a","n/a",IF(BO$3-12&gt;$E175,$D175-SUM($F175:BN175),$D175/$E175))</f>
        <v>0</v>
      </c>
      <c r="BP175" s="532">
        <f>IF($E175="n/a","n/a",IF(BP$3-12&gt;$E175,$D175-SUM($F175:BO175),$D175/$E175))</f>
        <v>0</v>
      </c>
      <c r="BQ175" s="532">
        <f>IF($E175="n/a","n/a",IF(BQ$3-12&gt;$E175,$D175-SUM($F175:BP175),$D175/$E175))</f>
        <v>0</v>
      </c>
      <c r="BR175" s="532">
        <f>IF($E175="n/a","n/a",IF(BR$3-12&gt;$E175,$D175-SUM($F175:BQ175),$D175/$E175))</f>
        <v>0</v>
      </c>
      <c r="BS175" s="532">
        <f>IF($E175="n/a","n/a",IF(BS$3-12&gt;$E175,$D175-SUM($F175:BR175),$D175/$E175))</f>
        <v>0</v>
      </c>
      <c r="BT175" s="532">
        <f>IF($E175="n/a","n/a",IF(BT$3-12&gt;$E175,$D175-SUM($F175:BS175),$D175/$E175))</f>
        <v>0</v>
      </c>
      <c r="BU175" s="532">
        <f>IF($E175="n/a","n/a",IF(BU$3-12&gt;$E175,$D175-SUM($F175:BT175),$D175/$E175))</f>
        <v>0</v>
      </c>
      <c r="BV175" s="532">
        <f>IF($E175="n/a","n/a",IF(BV$3-12&gt;$E175,$D175-SUM($F175:BU175),$D175/$E175))</f>
        <v>0</v>
      </c>
      <c r="BW175" s="532">
        <f>IF($E175="n/a","n/a",IF(BW$3-12&gt;$E175,$D175-SUM($F175:BV175),$D175/$E175))</f>
        <v>0</v>
      </c>
      <c r="BX175" s="532">
        <f>IF($E175="n/a","n/a",IF(BX$3-12&gt;$E175,$D175-SUM($F175:BW175),$D175/$E175))</f>
        <v>0</v>
      </c>
      <c r="BY175" s="532">
        <f>IF($E175="n/a","n/a",IF(BY$3-12&gt;$E175,$D175-SUM($F175:BX175),$D175/$E175))</f>
        <v>0</v>
      </c>
      <c r="BZ175" s="532">
        <f>IF($E175="n/a","n/a",IF(BZ$3-12&gt;$E175,$D175-SUM($F175:BY175),$D175/$E175))</f>
        <v>0</v>
      </c>
    </row>
    <row r="176" spans="1:84">
      <c r="A176" s="495" t="str">
        <f t="shared" si="53"/>
        <v>IT</v>
      </c>
      <c r="D176" s="532">
        <v>0</v>
      </c>
      <c r="E176" s="495">
        <v>0</v>
      </c>
      <c r="R176" s="532">
        <f>IF($E176="n/a","n/a",IF(R$3-12&gt;$E176,$D176-SUM($F176:Q176),$D176/$E176))</f>
        <v>0</v>
      </c>
      <c r="S176" s="532">
        <f>IF($E176="n/a","n/a",IF(S$3-12&gt;$E176,$D176-SUM($F176:R176),$D176/$E176))</f>
        <v>0</v>
      </c>
      <c r="T176" s="532">
        <f>IF($E176="n/a","n/a",IF(T$3-12&gt;$E176,$D176-SUM($F176:S176),$D176/$E176))</f>
        <v>0</v>
      </c>
      <c r="U176" s="532">
        <f>IF($E176="n/a","n/a",IF(U$3-12&gt;$E176,$D176-SUM($F176:T176),$D176/$E176))</f>
        <v>0</v>
      </c>
      <c r="V176" s="532">
        <f>IF($E176="n/a","n/a",IF(V$3-12&gt;$E176,$D176-SUM($F176:U176),$D176/$E176))</f>
        <v>0</v>
      </c>
      <c r="W176" s="532">
        <f>IF($E176="n/a","n/a",IF(W$3-12&gt;$E176,$D176-SUM($F176:V176),$D176/$E176))</f>
        <v>0</v>
      </c>
      <c r="X176" s="532">
        <f>IF($E176="n/a","n/a",IF(X$3-12&gt;$E176,$D176-SUM($F176:W176),$D176/$E176))</f>
        <v>0</v>
      </c>
      <c r="Y176" s="532">
        <f>IF($E176="n/a","n/a",IF(Y$3-12&gt;$E176,$D176-SUM($F176:X176),$D176/$E176))</f>
        <v>0</v>
      </c>
      <c r="Z176" s="532">
        <f>IF($E176="n/a","n/a",IF(Z$3-12&gt;$E176,$D176-SUM($F176:Y176),$D176/$E176))</f>
        <v>0</v>
      </c>
      <c r="AA176" s="532">
        <f>IF($E176="n/a","n/a",IF(AA$3-12&gt;$E176,$D176-SUM($F176:Z176),$D176/$E176))</f>
        <v>0</v>
      </c>
      <c r="AB176" s="532">
        <f>IF($E176="n/a","n/a",IF(AB$3-12&gt;$E176,$D176-SUM($F176:AA176),$D176/$E176))</f>
        <v>0</v>
      </c>
      <c r="AC176" s="532">
        <f>IF($E176="n/a","n/a",IF(AC$3-12&gt;$E176,$D176-SUM($F176:AB176),$D176/$E176))</f>
        <v>0</v>
      </c>
      <c r="AD176" s="532">
        <f>IF($E176="n/a","n/a",IF(AD$3-12&gt;$E176,$D176-SUM($F176:AC176),$D176/$E176))</f>
        <v>0</v>
      </c>
      <c r="AE176" s="532">
        <f>IF($E176="n/a","n/a",IF(AE$3-12&gt;$E176,$D176-SUM($F176:AD176),$D176/$E176))</f>
        <v>0</v>
      </c>
      <c r="AF176" s="532">
        <f>IF($E176="n/a","n/a",IF(AF$3-12&gt;$E176,$D176-SUM($F176:AE176),$D176/$E176))</f>
        <v>0</v>
      </c>
      <c r="AG176" s="532">
        <f>IF($E176="n/a","n/a",IF(AG$3-12&gt;$E176,$D176-SUM($F176:AF176),$D176/$E176))</f>
        <v>0</v>
      </c>
      <c r="AH176" s="532">
        <f>IF($E176="n/a","n/a",IF(AH$3-12&gt;$E176,$D176-SUM($F176:AG176),$D176/$E176))</f>
        <v>0</v>
      </c>
      <c r="AI176" s="532">
        <f>IF($E176="n/a","n/a",IF(AI$3-12&gt;$E176,$D176-SUM($F176:AH176),$D176/$E176))</f>
        <v>0</v>
      </c>
      <c r="AJ176" s="532">
        <f>IF($E176="n/a","n/a",IF(AJ$3-12&gt;$E176,$D176-SUM($F176:AI176),$D176/$E176))</f>
        <v>0</v>
      </c>
      <c r="AK176" s="532">
        <f>IF($E176="n/a","n/a",IF(AK$3-12&gt;$E176,$D176-SUM($F176:AJ176),$D176/$E176))</f>
        <v>0</v>
      </c>
      <c r="AL176" s="532">
        <f>IF($E176="n/a","n/a",IF(AL$3-12&gt;$E176,$D176-SUM($F176:AK176),$D176/$E176))</f>
        <v>0</v>
      </c>
      <c r="AM176" s="532">
        <f>IF($E176="n/a","n/a",IF(AM$3-12&gt;$E176,$D176-SUM($F176:AL176),$D176/$E176))</f>
        <v>0</v>
      </c>
      <c r="AN176" s="532">
        <f>IF($E176="n/a","n/a",IF(AN$3-12&gt;$E176,$D176-SUM($F176:AM176),$D176/$E176))</f>
        <v>0</v>
      </c>
      <c r="AO176" s="532">
        <f>IF($E176="n/a","n/a",IF(AO$3-12&gt;$E176,$D176-SUM($F176:AN176),$D176/$E176))</f>
        <v>0</v>
      </c>
      <c r="AP176" s="532">
        <f>IF($E176="n/a","n/a",IF(AP$3-12&gt;$E176,$D176-SUM($F176:AO176),$D176/$E176))</f>
        <v>0</v>
      </c>
      <c r="AQ176" s="532">
        <f>IF($E176="n/a","n/a",IF(AQ$3-12&gt;$E176,$D176-SUM($F176:AP176),$D176/$E176))</f>
        <v>0</v>
      </c>
      <c r="AR176" s="532">
        <f>IF($E176="n/a","n/a",IF(AR$3-12&gt;$E176,$D176-SUM($F176:AQ176),$D176/$E176))</f>
        <v>0</v>
      </c>
      <c r="AS176" s="532">
        <f>IF($E176="n/a","n/a",IF(AS$3-12&gt;$E176,$D176-SUM($F176:AR176),$D176/$E176))</f>
        <v>0</v>
      </c>
      <c r="AT176" s="532">
        <f>IF($E176="n/a","n/a",IF(AT$3-12&gt;$E176,$D176-SUM($F176:AS176),$D176/$E176))</f>
        <v>0</v>
      </c>
      <c r="AU176" s="532">
        <f>IF($E176="n/a","n/a",IF(AU$3-12&gt;$E176,$D176-SUM($F176:AT176),$D176/$E176))</f>
        <v>0</v>
      </c>
      <c r="AV176" s="532">
        <f>IF($E176="n/a","n/a",IF(AV$3-12&gt;$E176,$D176-SUM($F176:AU176),$D176/$E176))</f>
        <v>0</v>
      </c>
      <c r="AW176" s="532">
        <f>IF($E176="n/a","n/a",IF(AW$3-12&gt;$E176,$D176-SUM($F176:AV176),$D176/$E176))</f>
        <v>0</v>
      </c>
      <c r="AX176" s="532">
        <f>IF($E176="n/a","n/a",IF(AX$3-12&gt;$E176,$D176-SUM($F176:AW176),$D176/$E176))</f>
        <v>0</v>
      </c>
      <c r="AY176" s="532">
        <f>IF($E176="n/a","n/a",IF(AY$3-12&gt;$E176,$D176-SUM($F176:AX176),$D176/$E176))</f>
        <v>0</v>
      </c>
      <c r="AZ176" s="532">
        <f>IF($E176="n/a","n/a",IF(AZ$3-12&gt;$E176,$D176-SUM($F176:AY176),$D176/$E176))</f>
        <v>0</v>
      </c>
      <c r="BA176" s="532">
        <f>IF($E176="n/a","n/a",IF(BA$3-12&gt;$E176,$D176-SUM($F176:AZ176),$D176/$E176))</f>
        <v>0</v>
      </c>
      <c r="BB176" s="532">
        <f>IF($E176="n/a","n/a",IF(BB$3-12&gt;$E176,$D176-SUM($F176:BA176),$D176/$E176))</f>
        <v>0</v>
      </c>
      <c r="BC176" s="532">
        <f>IF($E176="n/a","n/a",IF(BC$3-12&gt;$E176,$D176-SUM($F176:BB176),$D176/$E176))</f>
        <v>0</v>
      </c>
      <c r="BD176" s="532">
        <f>IF($E176="n/a","n/a",IF(BD$3-12&gt;$E176,$D176-SUM($F176:BC176),$D176/$E176))</f>
        <v>0</v>
      </c>
      <c r="BE176" s="532">
        <f>IF($E176="n/a","n/a",IF(BE$3-12&gt;$E176,$D176-SUM($F176:BD176),$D176/$E176))</f>
        <v>0</v>
      </c>
      <c r="BF176" s="532">
        <f>IF($E176="n/a","n/a",IF(BF$3-12&gt;$E176,$D176-SUM($F176:BE176),$D176/$E176))</f>
        <v>0</v>
      </c>
      <c r="BG176" s="532">
        <f>IF($E176="n/a","n/a",IF(BG$3-12&gt;$E176,$D176-SUM($F176:BF176),$D176/$E176))</f>
        <v>0</v>
      </c>
      <c r="BH176" s="532">
        <f>IF($E176="n/a","n/a",IF(BH$3-12&gt;$E176,$D176-SUM($F176:BG176),$D176/$E176))</f>
        <v>0</v>
      </c>
      <c r="BI176" s="532">
        <f>IF($E176="n/a","n/a",IF(BI$3-12&gt;$E176,$D176-SUM($F176:BH176),$D176/$E176))</f>
        <v>0</v>
      </c>
      <c r="BJ176" s="532">
        <f>IF($E176="n/a","n/a",IF(BJ$3-12&gt;$E176,$D176-SUM($F176:BI176),$D176/$E176))</f>
        <v>0</v>
      </c>
      <c r="BK176" s="532">
        <f>IF($E176="n/a","n/a",IF(BK$3-12&gt;$E176,$D176-SUM($F176:BJ176),$D176/$E176))</f>
        <v>0</v>
      </c>
      <c r="BL176" s="532">
        <f>IF($E176="n/a","n/a",IF(BL$3-12&gt;$E176,$D176-SUM($F176:BK176),$D176/$E176))</f>
        <v>0</v>
      </c>
      <c r="BM176" s="532">
        <f>IF($E176="n/a","n/a",IF(BM$3-12&gt;$E176,$D176-SUM($F176:BL176),$D176/$E176))</f>
        <v>0</v>
      </c>
      <c r="BN176" s="532">
        <f>IF($E176="n/a","n/a",IF(BN$3-12&gt;$E176,$D176-SUM($F176:BM176),$D176/$E176))</f>
        <v>0</v>
      </c>
      <c r="BO176" s="532">
        <f>IF($E176="n/a","n/a",IF(BO$3-12&gt;$E176,$D176-SUM($F176:BN176),$D176/$E176))</f>
        <v>0</v>
      </c>
      <c r="BP176" s="532">
        <f>IF($E176="n/a","n/a",IF(BP$3-12&gt;$E176,$D176-SUM($F176:BO176),$D176/$E176))</f>
        <v>0</v>
      </c>
      <c r="BQ176" s="532">
        <f>IF($E176="n/a","n/a",IF(BQ$3-12&gt;$E176,$D176-SUM($F176:BP176),$D176/$E176))</f>
        <v>0</v>
      </c>
      <c r="BR176" s="532">
        <f>IF($E176="n/a","n/a",IF(BR$3-12&gt;$E176,$D176-SUM($F176:BQ176),$D176/$E176))</f>
        <v>0</v>
      </c>
      <c r="BS176" s="532">
        <f>IF($E176="n/a","n/a",IF(BS$3-12&gt;$E176,$D176-SUM($F176:BR176),$D176/$E176))</f>
        <v>0</v>
      </c>
      <c r="BT176" s="532">
        <f>IF($E176="n/a","n/a",IF(BT$3-12&gt;$E176,$D176-SUM($F176:BS176),$D176/$E176))</f>
        <v>0</v>
      </c>
      <c r="BU176" s="532">
        <f>IF($E176="n/a","n/a",IF(BU$3-12&gt;$E176,$D176-SUM($F176:BT176),$D176/$E176))</f>
        <v>0</v>
      </c>
      <c r="BV176" s="532">
        <f>IF($E176="n/a","n/a",IF(BV$3-12&gt;$E176,$D176-SUM($F176:BU176),$D176/$E176))</f>
        <v>0</v>
      </c>
      <c r="BW176" s="532">
        <f>IF($E176="n/a","n/a",IF(BW$3-12&gt;$E176,$D176-SUM($F176:BV176),$D176/$E176))</f>
        <v>0</v>
      </c>
      <c r="BX176" s="532">
        <f>IF($E176="n/a","n/a",IF(BX$3-12&gt;$E176,$D176-SUM($F176:BW176),$D176/$E176))</f>
        <v>0</v>
      </c>
      <c r="BY176" s="532">
        <f>IF($E176="n/a","n/a",IF(BY$3-12&gt;$E176,$D176-SUM($F176:BX176),$D176/$E176))</f>
        <v>0</v>
      </c>
      <c r="BZ176" s="532">
        <f>IF($E176="n/a","n/a",IF(BZ$3-12&gt;$E176,$D176-SUM($F176:BY176),$D176/$E176))</f>
        <v>0</v>
      </c>
    </row>
    <row r="177" spans="1:84">
      <c r="A177" s="495" t="str">
        <f t="shared" si="53"/>
        <v>Vehicles</v>
      </c>
      <c r="D177" s="532">
        <v>0</v>
      </c>
      <c r="E177" s="495">
        <v>0</v>
      </c>
      <c r="R177" s="532">
        <f>IF($E177="n/a","n/a",IF(R$3-12&gt;$E177,$D177-SUM($F177:Q177),$D177/$E177))</f>
        <v>0</v>
      </c>
      <c r="S177" s="532">
        <f>IF($E177="n/a","n/a",IF(S$3-12&gt;$E177,$D177-SUM($F177:R177),$D177/$E177))</f>
        <v>0</v>
      </c>
      <c r="T177" s="532">
        <f>IF($E177="n/a","n/a",IF(T$3-12&gt;$E177,$D177-SUM($F177:S177),$D177/$E177))</f>
        <v>0</v>
      </c>
      <c r="U177" s="532">
        <f>IF($E177="n/a","n/a",IF(U$3-12&gt;$E177,$D177-SUM($F177:T177),$D177/$E177))</f>
        <v>0</v>
      </c>
      <c r="V177" s="532">
        <f>IF($E177="n/a","n/a",IF(V$3-12&gt;$E177,$D177-SUM($F177:U177),$D177/$E177))</f>
        <v>0</v>
      </c>
      <c r="W177" s="532">
        <f>IF($E177="n/a","n/a",IF(W$3-12&gt;$E177,$D177-SUM($F177:V177),$D177/$E177))</f>
        <v>0</v>
      </c>
      <c r="X177" s="532">
        <f>IF($E177="n/a","n/a",IF(X$3-12&gt;$E177,$D177-SUM($F177:W177),$D177/$E177))</f>
        <v>0</v>
      </c>
      <c r="Y177" s="532">
        <f>IF($E177="n/a","n/a",IF(Y$3-12&gt;$E177,$D177-SUM($F177:X177),$D177/$E177))</f>
        <v>0</v>
      </c>
      <c r="Z177" s="532">
        <f>IF($E177="n/a","n/a",IF(Z$3-12&gt;$E177,$D177-SUM($F177:Y177),$D177/$E177))</f>
        <v>0</v>
      </c>
      <c r="AA177" s="532">
        <f>IF($E177="n/a","n/a",IF(AA$3-12&gt;$E177,$D177-SUM($F177:Z177),$D177/$E177))</f>
        <v>0</v>
      </c>
      <c r="AB177" s="532">
        <f>IF($E177="n/a","n/a",IF(AB$3-12&gt;$E177,$D177-SUM($F177:AA177),$D177/$E177))</f>
        <v>0</v>
      </c>
      <c r="AC177" s="532">
        <f>IF($E177="n/a","n/a",IF(AC$3-12&gt;$E177,$D177-SUM($F177:AB177),$D177/$E177))</f>
        <v>0</v>
      </c>
      <c r="AD177" s="532">
        <f>IF($E177="n/a","n/a",IF(AD$3-12&gt;$E177,$D177-SUM($F177:AC177),$D177/$E177))</f>
        <v>0</v>
      </c>
      <c r="AE177" s="532">
        <f>IF($E177="n/a","n/a",IF(AE$3-12&gt;$E177,$D177-SUM($F177:AD177),$D177/$E177))</f>
        <v>0</v>
      </c>
      <c r="AF177" s="532">
        <f>IF($E177="n/a","n/a",IF(AF$3-12&gt;$E177,$D177-SUM($F177:AE177),$D177/$E177))</f>
        <v>0</v>
      </c>
      <c r="AG177" s="532">
        <f>IF($E177="n/a","n/a",IF(AG$3-12&gt;$E177,$D177-SUM($F177:AF177),$D177/$E177))</f>
        <v>0</v>
      </c>
      <c r="AH177" s="532">
        <f>IF($E177="n/a","n/a",IF(AH$3-12&gt;$E177,$D177-SUM($F177:AG177),$D177/$E177))</f>
        <v>0</v>
      </c>
      <c r="AI177" s="532">
        <f>IF($E177="n/a","n/a",IF(AI$3-12&gt;$E177,$D177-SUM($F177:AH177),$D177/$E177))</f>
        <v>0</v>
      </c>
      <c r="AJ177" s="532">
        <f>IF($E177="n/a","n/a",IF(AJ$3-12&gt;$E177,$D177-SUM($F177:AI177),$D177/$E177))</f>
        <v>0</v>
      </c>
      <c r="AK177" s="532">
        <f>IF($E177="n/a","n/a",IF(AK$3-12&gt;$E177,$D177-SUM($F177:AJ177),$D177/$E177))</f>
        <v>0</v>
      </c>
      <c r="AL177" s="532">
        <f>IF($E177="n/a","n/a",IF(AL$3-12&gt;$E177,$D177-SUM($F177:AK177),$D177/$E177))</f>
        <v>0</v>
      </c>
      <c r="AM177" s="532">
        <f>IF($E177="n/a","n/a",IF(AM$3-12&gt;$E177,$D177-SUM($F177:AL177),$D177/$E177))</f>
        <v>0</v>
      </c>
      <c r="AN177" s="532">
        <f>IF($E177="n/a","n/a",IF(AN$3-12&gt;$E177,$D177-SUM($F177:AM177),$D177/$E177))</f>
        <v>0</v>
      </c>
      <c r="AO177" s="532">
        <f>IF($E177="n/a","n/a",IF(AO$3-12&gt;$E177,$D177-SUM($F177:AN177),$D177/$E177))</f>
        <v>0</v>
      </c>
      <c r="AP177" s="532">
        <f>IF($E177="n/a","n/a",IF(AP$3-12&gt;$E177,$D177-SUM($F177:AO177),$D177/$E177))</f>
        <v>0</v>
      </c>
      <c r="AQ177" s="532">
        <f>IF($E177="n/a","n/a",IF(AQ$3-12&gt;$E177,$D177-SUM($F177:AP177),$D177/$E177))</f>
        <v>0</v>
      </c>
      <c r="AR177" s="532">
        <f>IF($E177="n/a","n/a",IF(AR$3-12&gt;$E177,$D177-SUM($F177:AQ177),$D177/$E177))</f>
        <v>0</v>
      </c>
      <c r="AS177" s="532">
        <f>IF($E177="n/a","n/a",IF(AS$3-12&gt;$E177,$D177-SUM($F177:AR177),$D177/$E177))</f>
        <v>0</v>
      </c>
      <c r="AT177" s="532">
        <f>IF($E177="n/a","n/a",IF(AT$3-12&gt;$E177,$D177-SUM($F177:AS177),$D177/$E177))</f>
        <v>0</v>
      </c>
      <c r="AU177" s="532">
        <f>IF($E177="n/a","n/a",IF(AU$3-12&gt;$E177,$D177-SUM($F177:AT177),$D177/$E177))</f>
        <v>0</v>
      </c>
      <c r="AV177" s="532">
        <f>IF($E177="n/a","n/a",IF(AV$3-12&gt;$E177,$D177-SUM($F177:AU177),$D177/$E177))</f>
        <v>0</v>
      </c>
      <c r="AW177" s="532">
        <f>IF($E177="n/a","n/a",IF(AW$3-12&gt;$E177,$D177-SUM($F177:AV177),$D177/$E177))</f>
        <v>0</v>
      </c>
      <c r="AX177" s="532">
        <f>IF($E177="n/a","n/a",IF(AX$3-12&gt;$E177,$D177-SUM($F177:AW177),$D177/$E177))</f>
        <v>0</v>
      </c>
      <c r="AY177" s="532">
        <f>IF($E177="n/a","n/a",IF(AY$3-12&gt;$E177,$D177-SUM($F177:AX177),$D177/$E177))</f>
        <v>0</v>
      </c>
      <c r="AZ177" s="532">
        <f>IF($E177="n/a","n/a",IF(AZ$3-12&gt;$E177,$D177-SUM($F177:AY177),$D177/$E177))</f>
        <v>0</v>
      </c>
      <c r="BA177" s="532">
        <f>IF($E177="n/a","n/a",IF(BA$3-12&gt;$E177,$D177-SUM($F177:AZ177),$D177/$E177))</f>
        <v>0</v>
      </c>
      <c r="BB177" s="532">
        <f>IF($E177="n/a","n/a",IF(BB$3-12&gt;$E177,$D177-SUM($F177:BA177),$D177/$E177))</f>
        <v>0</v>
      </c>
      <c r="BC177" s="532">
        <f>IF($E177="n/a","n/a",IF(BC$3-12&gt;$E177,$D177-SUM($F177:BB177),$D177/$E177))</f>
        <v>0</v>
      </c>
      <c r="BD177" s="532">
        <f>IF($E177="n/a","n/a",IF(BD$3-12&gt;$E177,$D177-SUM($F177:BC177),$D177/$E177))</f>
        <v>0</v>
      </c>
      <c r="BE177" s="532">
        <f>IF($E177="n/a","n/a",IF(BE$3-12&gt;$E177,$D177-SUM($F177:BD177),$D177/$E177))</f>
        <v>0</v>
      </c>
      <c r="BF177" s="532">
        <f>IF($E177="n/a","n/a",IF(BF$3-12&gt;$E177,$D177-SUM($F177:BE177),$D177/$E177))</f>
        <v>0</v>
      </c>
      <c r="BG177" s="532">
        <f>IF($E177="n/a","n/a",IF(BG$3-12&gt;$E177,$D177-SUM($F177:BF177),$D177/$E177))</f>
        <v>0</v>
      </c>
      <c r="BH177" s="532">
        <f>IF($E177="n/a","n/a",IF(BH$3-12&gt;$E177,$D177-SUM($F177:BG177),$D177/$E177))</f>
        <v>0</v>
      </c>
      <c r="BI177" s="532">
        <f>IF($E177="n/a","n/a",IF(BI$3-12&gt;$E177,$D177-SUM($F177:BH177),$D177/$E177))</f>
        <v>0</v>
      </c>
      <c r="BJ177" s="532">
        <f>IF($E177="n/a","n/a",IF(BJ$3-12&gt;$E177,$D177-SUM($F177:BI177),$D177/$E177))</f>
        <v>0</v>
      </c>
      <c r="BK177" s="532">
        <f>IF($E177="n/a","n/a",IF(BK$3-12&gt;$E177,$D177-SUM($F177:BJ177),$D177/$E177))</f>
        <v>0</v>
      </c>
      <c r="BL177" s="532">
        <f>IF($E177="n/a","n/a",IF(BL$3-12&gt;$E177,$D177-SUM($F177:BK177),$D177/$E177))</f>
        <v>0</v>
      </c>
      <c r="BM177" s="532">
        <f>IF($E177="n/a","n/a",IF(BM$3-12&gt;$E177,$D177-SUM($F177:BL177),$D177/$E177))</f>
        <v>0</v>
      </c>
      <c r="BN177" s="532">
        <f>IF($E177="n/a","n/a",IF(BN$3-12&gt;$E177,$D177-SUM($F177:BM177),$D177/$E177))</f>
        <v>0</v>
      </c>
      <c r="BO177" s="532">
        <f>IF($E177="n/a","n/a",IF(BO$3-12&gt;$E177,$D177-SUM($F177:BN177),$D177/$E177))</f>
        <v>0</v>
      </c>
      <c r="BP177" s="532">
        <f>IF($E177="n/a","n/a",IF(BP$3-12&gt;$E177,$D177-SUM($F177:BO177),$D177/$E177))</f>
        <v>0</v>
      </c>
      <c r="BQ177" s="532">
        <f>IF($E177="n/a","n/a",IF(BQ$3-12&gt;$E177,$D177-SUM($F177:BP177),$D177/$E177))</f>
        <v>0</v>
      </c>
      <c r="BR177" s="532">
        <f>IF($E177="n/a","n/a",IF(BR$3-12&gt;$E177,$D177-SUM($F177:BQ177),$D177/$E177))</f>
        <v>0</v>
      </c>
      <c r="BS177" s="532">
        <f>IF($E177="n/a","n/a",IF(BS$3-12&gt;$E177,$D177-SUM($F177:BR177),$D177/$E177))</f>
        <v>0</v>
      </c>
      <c r="BT177" s="532">
        <f>IF($E177="n/a","n/a",IF(BT$3-12&gt;$E177,$D177-SUM($F177:BS177),$D177/$E177))</f>
        <v>0</v>
      </c>
      <c r="BU177" s="532">
        <f>IF($E177="n/a","n/a",IF(BU$3-12&gt;$E177,$D177-SUM($F177:BT177),$D177/$E177))</f>
        <v>0</v>
      </c>
      <c r="BV177" s="532">
        <f>IF($E177="n/a","n/a",IF(BV$3-12&gt;$E177,$D177-SUM($F177:BU177),$D177/$E177))</f>
        <v>0</v>
      </c>
      <c r="BW177" s="532">
        <f>IF($E177="n/a","n/a",IF(BW$3-12&gt;$E177,$D177-SUM($F177:BV177),$D177/$E177))</f>
        <v>0</v>
      </c>
      <c r="BX177" s="532">
        <f>IF($E177="n/a","n/a",IF(BX$3-12&gt;$E177,$D177-SUM($F177:BW177),$D177/$E177))</f>
        <v>0</v>
      </c>
      <c r="BY177" s="532">
        <f>IF($E177="n/a","n/a",IF(BY$3-12&gt;$E177,$D177-SUM($F177:BX177),$D177/$E177))</f>
        <v>0</v>
      </c>
      <c r="BZ177" s="532">
        <f>IF($E177="n/a","n/a",IF(BZ$3-12&gt;$E177,$D177-SUM($F177:BY177),$D177/$E177))</f>
        <v>0</v>
      </c>
    </row>
    <row r="178" spans="1:84">
      <c r="A178" s="495" t="str">
        <f t="shared" si="53"/>
        <v>Other</v>
      </c>
      <c r="D178" s="532">
        <v>0</v>
      </c>
      <c r="E178" s="495">
        <v>0</v>
      </c>
      <c r="R178" s="532">
        <f>IF($E178="n/a","n/a",IF(R$3-12&gt;$E178,$D178-SUM($F178:Q178),$D178/$E178))</f>
        <v>0</v>
      </c>
      <c r="S178" s="532">
        <f>IF($E178="n/a","n/a",IF(S$3-12&gt;$E178,$D178-SUM($F178:R178),$D178/$E178))</f>
        <v>0</v>
      </c>
      <c r="T178" s="532">
        <f>IF($E178="n/a","n/a",IF(T$3-12&gt;$E178,$D178-SUM($F178:S178),$D178/$E178))</f>
        <v>0</v>
      </c>
      <c r="U178" s="532">
        <f>IF($E178="n/a","n/a",IF(U$3-12&gt;$E178,$D178-SUM($F178:T178),$D178/$E178))</f>
        <v>0</v>
      </c>
      <c r="V178" s="532">
        <f>IF($E178="n/a","n/a",IF(V$3-12&gt;$E178,$D178-SUM($F178:U178),$D178/$E178))</f>
        <v>0</v>
      </c>
      <c r="W178" s="532">
        <f>IF($E178="n/a","n/a",IF(W$3-12&gt;$E178,$D178-SUM($F178:V178),$D178/$E178))</f>
        <v>0</v>
      </c>
      <c r="X178" s="532">
        <f>IF($E178="n/a","n/a",IF(X$3-12&gt;$E178,$D178-SUM($F178:W178),$D178/$E178))</f>
        <v>0</v>
      </c>
      <c r="Y178" s="532">
        <f>IF($E178="n/a","n/a",IF(Y$3-12&gt;$E178,$D178-SUM($F178:X178),$D178/$E178))</f>
        <v>0</v>
      </c>
      <c r="Z178" s="532">
        <f>IF($E178="n/a","n/a",IF(Z$3-12&gt;$E178,$D178-SUM($F178:Y178),$D178/$E178))</f>
        <v>0</v>
      </c>
      <c r="AA178" s="532">
        <f>IF($E178="n/a","n/a",IF(AA$3-12&gt;$E178,$D178-SUM($F178:Z178),$D178/$E178))</f>
        <v>0</v>
      </c>
      <c r="AB178" s="532">
        <f>IF($E178="n/a","n/a",IF(AB$3-12&gt;$E178,$D178-SUM($F178:AA178),$D178/$E178))</f>
        <v>0</v>
      </c>
      <c r="AC178" s="532">
        <f>IF($E178="n/a","n/a",IF(AC$3-12&gt;$E178,$D178-SUM($F178:AB178),$D178/$E178))</f>
        <v>0</v>
      </c>
      <c r="AD178" s="532">
        <f>IF($E178="n/a","n/a",IF(AD$3-12&gt;$E178,$D178-SUM($F178:AC178),$D178/$E178))</f>
        <v>0</v>
      </c>
      <c r="AE178" s="532">
        <f>IF($E178="n/a","n/a",IF(AE$3-12&gt;$E178,$D178-SUM($F178:AD178),$D178/$E178))</f>
        <v>0</v>
      </c>
      <c r="AF178" s="532">
        <f>IF($E178="n/a","n/a",IF(AF$3-12&gt;$E178,$D178-SUM($F178:AE178),$D178/$E178))</f>
        <v>0</v>
      </c>
      <c r="AG178" s="532">
        <f>IF($E178="n/a","n/a",IF(AG$3-12&gt;$E178,$D178-SUM($F178:AF178),$D178/$E178))</f>
        <v>0</v>
      </c>
      <c r="AH178" s="532">
        <f>IF($E178="n/a","n/a",IF(AH$3-12&gt;$E178,$D178-SUM($F178:AG178),$D178/$E178))</f>
        <v>0</v>
      </c>
      <c r="AI178" s="532">
        <f>IF($E178="n/a","n/a",IF(AI$3-12&gt;$E178,$D178-SUM($F178:AH178),$D178/$E178))</f>
        <v>0</v>
      </c>
      <c r="AJ178" s="532">
        <f>IF($E178="n/a","n/a",IF(AJ$3-12&gt;$E178,$D178-SUM($F178:AI178),$D178/$E178))</f>
        <v>0</v>
      </c>
      <c r="AK178" s="532">
        <f>IF($E178="n/a","n/a",IF(AK$3-12&gt;$E178,$D178-SUM($F178:AJ178),$D178/$E178))</f>
        <v>0</v>
      </c>
      <c r="AL178" s="532">
        <f>IF($E178="n/a","n/a",IF(AL$3-12&gt;$E178,$D178-SUM($F178:AK178),$D178/$E178))</f>
        <v>0</v>
      </c>
      <c r="AM178" s="532">
        <f>IF($E178="n/a","n/a",IF(AM$3-12&gt;$E178,$D178-SUM($F178:AL178),$D178/$E178))</f>
        <v>0</v>
      </c>
      <c r="AN178" s="532">
        <f>IF($E178="n/a","n/a",IF(AN$3-12&gt;$E178,$D178-SUM($F178:AM178),$D178/$E178))</f>
        <v>0</v>
      </c>
      <c r="AO178" s="532">
        <f>IF($E178="n/a","n/a",IF(AO$3-12&gt;$E178,$D178-SUM($F178:AN178),$D178/$E178))</f>
        <v>0</v>
      </c>
      <c r="AP178" s="532">
        <f>IF($E178="n/a","n/a",IF(AP$3-12&gt;$E178,$D178-SUM($F178:AO178),$D178/$E178))</f>
        <v>0</v>
      </c>
      <c r="AQ178" s="532">
        <f>IF($E178="n/a","n/a",IF(AQ$3-12&gt;$E178,$D178-SUM($F178:AP178),$D178/$E178))</f>
        <v>0</v>
      </c>
      <c r="AR178" s="532">
        <f>IF($E178="n/a","n/a",IF(AR$3-12&gt;$E178,$D178-SUM($F178:AQ178),$D178/$E178))</f>
        <v>0</v>
      </c>
      <c r="AS178" s="532">
        <f>IF($E178="n/a","n/a",IF(AS$3-12&gt;$E178,$D178-SUM($F178:AR178),$D178/$E178))</f>
        <v>0</v>
      </c>
      <c r="AT178" s="532">
        <f>IF($E178="n/a","n/a",IF(AT$3-12&gt;$E178,$D178-SUM($F178:AS178),$D178/$E178))</f>
        <v>0</v>
      </c>
      <c r="AU178" s="532">
        <f>IF($E178="n/a","n/a",IF(AU$3-12&gt;$E178,$D178-SUM($F178:AT178),$D178/$E178))</f>
        <v>0</v>
      </c>
      <c r="AV178" s="532">
        <f>IF($E178="n/a","n/a",IF(AV$3-12&gt;$E178,$D178-SUM($F178:AU178),$D178/$E178))</f>
        <v>0</v>
      </c>
      <c r="AW178" s="532">
        <f>IF($E178="n/a","n/a",IF(AW$3-12&gt;$E178,$D178-SUM($F178:AV178),$D178/$E178))</f>
        <v>0</v>
      </c>
      <c r="AX178" s="532">
        <f>IF($E178="n/a","n/a",IF(AX$3-12&gt;$E178,$D178-SUM($F178:AW178),$D178/$E178))</f>
        <v>0</v>
      </c>
      <c r="AY178" s="532">
        <f>IF($E178="n/a","n/a",IF(AY$3-12&gt;$E178,$D178-SUM($F178:AX178),$D178/$E178))</f>
        <v>0</v>
      </c>
      <c r="AZ178" s="532">
        <f>IF($E178="n/a","n/a",IF(AZ$3-12&gt;$E178,$D178-SUM($F178:AY178),$D178/$E178))</f>
        <v>0</v>
      </c>
      <c r="BA178" s="532">
        <f>IF($E178="n/a","n/a",IF(BA$3-12&gt;$E178,$D178-SUM($F178:AZ178),$D178/$E178))</f>
        <v>0</v>
      </c>
      <c r="BB178" s="532">
        <f>IF($E178="n/a","n/a",IF(BB$3-12&gt;$E178,$D178-SUM($F178:BA178),$D178/$E178))</f>
        <v>0</v>
      </c>
      <c r="BC178" s="532">
        <f>IF($E178="n/a","n/a",IF(BC$3-12&gt;$E178,$D178-SUM($F178:BB178),$D178/$E178))</f>
        <v>0</v>
      </c>
      <c r="BD178" s="532">
        <f>IF($E178="n/a","n/a",IF(BD$3-12&gt;$E178,$D178-SUM($F178:BC178),$D178/$E178))</f>
        <v>0</v>
      </c>
      <c r="BE178" s="532">
        <f>IF($E178="n/a","n/a",IF(BE$3-12&gt;$E178,$D178-SUM($F178:BD178),$D178/$E178))</f>
        <v>0</v>
      </c>
      <c r="BF178" s="532">
        <f>IF($E178="n/a","n/a",IF(BF$3-12&gt;$E178,$D178-SUM($F178:BE178),$D178/$E178))</f>
        <v>0</v>
      </c>
      <c r="BG178" s="532">
        <f>IF($E178="n/a","n/a",IF(BG$3-12&gt;$E178,$D178-SUM($F178:BF178),$D178/$E178))</f>
        <v>0</v>
      </c>
      <c r="BH178" s="532">
        <f>IF($E178="n/a","n/a",IF(BH$3-12&gt;$E178,$D178-SUM($F178:BG178),$D178/$E178))</f>
        <v>0</v>
      </c>
      <c r="BI178" s="532">
        <f>IF($E178="n/a","n/a",IF(BI$3-12&gt;$E178,$D178-SUM($F178:BH178),$D178/$E178))</f>
        <v>0</v>
      </c>
      <c r="BJ178" s="532">
        <f>IF($E178="n/a","n/a",IF(BJ$3-12&gt;$E178,$D178-SUM($F178:BI178),$D178/$E178))</f>
        <v>0</v>
      </c>
      <c r="BK178" s="532">
        <f>IF($E178="n/a","n/a",IF(BK$3-12&gt;$E178,$D178-SUM($F178:BJ178),$D178/$E178))</f>
        <v>0</v>
      </c>
      <c r="BL178" s="532">
        <f>IF($E178="n/a","n/a",IF(BL$3-12&gt;$E178,$D178-SUM($F178:BK178),$D178/$E178))</f>
        <v>0</v>
      </c>
      <c r="BM178" s="532">
        <f>IF($E178="n/a","n/a",IF(BM$3-12&gt;$E178,$D178-SUM($F178:BL178),$D178/$E178))</f>
        <v>0</v>
      </c>
      <c r="BN178" s="532">
        <f>IF($E178="n/a","n/a",IF(BN$3-12&gt;$E178,$D178-SUM($F178:BM178),$D178/$E178))</f>
        <v>0</v>
      </c>
      <c r="BO178" s="532">
        <f>IF($E178="n/a","n/a",IF(BO$3-12&gt;$E178,$D178-SUM($F178:BN178),$D178/$E178))</f>
        <v>0</v>
      </c>
      <c r="BP178" s="532">
        <f>IF($E178="n/a","n/a",IF(BP$3-12&gt;$E178,$D178-SUM($F178:BO178),$D178/$E178))</f>
        <v>0</v>
      </c>
      <c r="BQ178" s="532">
        <f>IF($E178="n/a","n/a",IF(BQ$3-12&gt;$E178,$D178-SUM($F178:BP178),$D178/$E178))</f>
        <v>0</v>
      </c>
      <c r="BR178" s="532">
        <f>IF($E178="n/a","n/a",IF(BR$3-12&gt;$E178,$D178-SUM($F178:BQ178),$D178/$E178))</f>
        <v>0</v>
      </c>
      <c r="BS178" s="532">
        <f>IF($E178="n/a","n/a",IF(BS$3-12&gt;$E178,$D178-SUM($F178:BR178),$D178/$E178))</f>
        <v>0</v>
      </c>
      <c r="BT178" s="532">
        <f>IF($E178="n/a","n/a",IF(BT$3-12&gt;$E178,$D178-SUM($F178:BS178),$D178/$E178))</f>
        <v>0</v>
      </c>
      <c r="BU178" s="532">
        <f>IF($E178="n/a","n/a",IF(BU$3-12&gt;$E178,$D178-SUM($F178:BT178),$D178/$E178))</f>
        <v>0</v>
      </c>
      <c r="BV178" s="532">
        <f>IF($E178="n/a","n/a",IF(BV$3-12&gt;$E178,$D178-SUM($F178:BU178),$D178/$E178))</f>
        <v>0</v>
      </c>
      <c r="BW178" s="532">
        <f>IF($E178="n/a","n/a",IF(BW$3-12&gt;$E178,$D178-SUM($F178:BV178),$D178/$E178))</f>
        <v>0</v>
      </c>
      <c r="BX178" s="532">
        <f>IF($E178="n/a","n/a",IF(BX$3-12&gt;$E178,$D178-SUM($F178:BW178),$D178/$E178))</f>
        <v>0</v>
      </c>
      <c r="BY178" s="532">
        <f>IF($E178="n/a","n/a",IF(BY$3-12&gt;$E178,$D178-SUM($F178:BX178),$D178/$E178))</f>
        <v>0</v>
      </c>
      <c r="BZ178" s="532">
        <f>IF($E178="n/a","n/a",IF(BZ$3-12&gt;$E178,$D178-SUM($F178:BY178),$D178/$E178))</f>
        <v>0</v>
      </c>
    </row>
    <row r="179" spans="1:84">
      <c r="A179" s="495" t="str">
        <f t="shared" si="53"/>
        <v>Premises</v>
      </c>
      <c r="D179" s="532">
        <v>0</v>
      </c>
      <c r="E179" s="495">
        <v>0</v>
      </c>
      <c r="R179" s="532">
        <f>IF($E179="n/a","n/a",IF(R$3-12&gt;$E179,$D179-SUM($F179:Q179),$D179/$E179))</f>
        <v>0</v>
      </c>
      <c r="S179" s="532">
        <f>IF($E179="n/a","n/a",IF(S$3-12&gt;$E179,$D179-SUM($F179:R179),$D179/$E179))</f>
        <v>0</v>
      </c>
      <c r="T179" s="532">
        <f>IF($E179="n/a","n/a",IF(T$3-12&gt;$E179,$D179-SUM($F179:S179),$D179/$E179))</f>
        <v>0</v>
      </c>
      <c r="U179" s="532">
        <f>IF($E179="n/a","n/a",IF(U$3-12&gt;$E179,$D179-SUM($F179:T179),$D179/$E179))</f>
        <v>0</v>
      </c>
      <c r="V179" s="532">
        <f>IF($E179="n/a","n/a",IF(V$3-12&gt;$E179,$D179-SUM($F179:U179),$D179/$E179))</f>
        <v>0</v>
      </c>
      <c r="W179" s="532">
        <f>IF($E179="n/a","n/a",IF(W$3-12&gt;$E179,$D179-SUM($F179:V179),$D179/$E179))</f>
        <v>0</v>
      </c>
      <c r="X179" s="532">
        <f>IF($E179="n/a","n/a",IF(X$3-12&gt;$E179,$D179-SUM($F179:W179),$D179/$E179))</f>
        <v>0</v>
      </c>
      <c r="Y179" s="532">
        <f>IF($E179="n/a","n/a",IF(Y$3-12&gt;$E179,$D179-SUM($F179:X179),$D179/$E179))</f>
        <v>0</v>
      </c>
      <c r="Z179" s="532">
        <f>IF($E179="n/a","n/a",IF(Z$3-12&gt;$E179,$D179-SUM($F179:Y179),$D179/$E179))</f>
        <v>0</v>
      </c>
      <c r="AA179" s="532">
        <f>IF($E179="n/a","n/a",IF(AA$3-12&gt;$E179,$D179-SUM($F179:Z179),$D179/$E179))</f>
        <v>0</v>
      </c>
      <c r="AB179" s="532">
        <f>IF($E179="n/a","n/a",IF(AB$3-12&gt;$E179,$D179-SUM($F179:AA179),$D179/$E179))</f>
        <v>0</v>
      </c>
      <c r="AC179" s="532">
        <f>IF($E179="n/a","n/a",IF(AC$3-12&gt;$E179,$D179-SUM($F179:AB179),$D179/$E179))</f>
        <v>0</v>
      </c>
      <c r="AD179" s="532">
        <f>IF($E179="n/a","n/a",IF(AD$3-12&gt;$E179,$D179-SUM($F179:AC179),$D179/$E179))</f>
        <v>0</v>
      </c>
      <c r="AE179" s="532">
        <f>IF($E179="n/a","n/a",IF(AE$3-12&gt;$E179,$D179-SUM($F179:AD179),$D179/$E179))</f>
        <v>0</v>
      </c>
      <c r="AF179" s="532">
        <f>IF($E179="n/a","n/a",IF(AF$3-12&gt;$E179,$D179-SUM($F179:AE179),$D179/$E179))</f>
        <v>0</v>
      </c>
      <c r="AG179" s="532">
        <f>IF($E179="n/a","n/a",IF(AG$3-12&gt;$E179,$D179-SUM($F179:AF179),$D179/$E179))</f>
        <v>0</v>
      </c>
      <c r="AH179" s="532">
        <f>IF($E179="n/a","n/a",IF(AH$3-12&gt;$E179,$D179-SUM($F179:AG179),$D179/$E179))</f>
        <v>0</v>
      </c>
      <c r="AI179" s="532">
        <f>IF($E179="n/a","n/a",IF(AI$3-12&gt;$E179,$D179-SUM($F179:AH179),$D179/$E179))</f>
        <v>0</v>
      </c>
      <c r="AJ179" s="532">
        <f>IF($E179="n/a","n/a",IF(AJ$3-12&gt;$E179,$D179-SUM($F179:AI179),$D179/$E179))</f>
        <v>0</v>
      </c>
      <c r="AK179" s="532">
        <f>IF($E179="n/a","n/a",IF(AK$3-12&gt;$E179,$D179-SUM($F179:AJ179),$D179/$E179))</f>
        <v>0</v>
      </c>
      <c r="AL179" s="532">
        <f>IF($E179="n/a","n/a",IF(AL$3-12&gt;$E179,$D179-SUM($F179:AK179),$D179/$E179))</f>
        <v>0</v>
      </c>
      <c r="AM179" s="532">
        <f>IF($E179="n/a","n/a",IF(AM$3-12&gt;$E179,$D179-SUM($F179:AL179),$D179/$E179))</f>
        <v>0</v>
      </c>
      <c r="AN179" s="532">
        <f>IF($E179="n/a","n/a",IF(AN$3-12&gt;$E179,$D179-SUM($F179:AM179),$D179/$E179))</f>
        <v>0</v>
      </c>
      <c r="AO179" s="532">
        <f>IF($E179="n/a","n/a",IF(AO$3-12&gt;$E179,$D179-SUM($F179:AN179),$D179/$E179))</f>
        <v>0</v>
      </c>
      <c r="AP179" s="532">
        <f>IF($E179="n/a","n/a",IF(AP$3-12&gt;$E179,$D179-SUM($F179:AO179),$D179/$E179))</f>
        <v>0</v>
      </c>
      <c r="AQ179" s="532">
        <f>IF($E179="n/a","n/a",IF(AQ$3-12&gt;$E179,$D179-SUM($F179:AP179),$D179/$E179))</f>
        <v>0</v>
      </c>
      <c r="AR179" s="532">
        <f>IF($E179="n/a","n/a",IF(AR$3-12&gt;$E179,$D179-SUM($F179:AQ179),$D179/$E179))</f>
        <v>0</v>
      </c>
      <c r="AS179" s="532">
        <f>IF($E179="n/a","n/a",IF(AS$3-12&gt;$E179,$D179-SUM($F179:AR179),$D179/$E179))</f>
        <v>0</v>
      </c>
      <c r="AT179" s="532">
        <f>IF($E179="n/a","n/a",IF(AT$3-12&gt;$E179,$D179-SUM($F179:AS179),$D179/$E179))</f>
        <v>0</v>
      </c>
      <c r="AU179" s="532">
        <f>IF($E179="n/a","n/a",IF(AU$3-12&gt;$E179,$D179-SUM($F179:AT179),$D179/$E179))</f>
        <v>0</v>
      </c>
      <c r="AV179" s="532">
        <f>IF($E179="n/a","n/a",IF(AV$3-12&gt;$E179,$D179-SUM($F179:AU179),$D179/$E179))</f>
        <v>0</v>
      </c>
      <c r="AW179" s="532">
        <f>IF($E179="n/a","n/a",IF(AW$3-12&gt;$E179,$D179-SUM($F179:AV179),$D179/$E179))</f>
        <v>0</v>
      </c>
      <c r="AX179" s="532">
        <f>IF($E179="n/a","n/a",IF(AX$3-12&gt;$E179,$D179-SUM($F179:AW179),$D179/$E179))</f>
        <v>0</v>
      </c>
      <c r="AY179" s="532">
        <f>IF($E179="n/a","n/a",IF(AY$3-12&gt;$E179,$D179-SUM($F179:AX179),$D179/$E179))</f>
        <v>0</v>
      </c>
      <c r="AZ179" s="532">
        <f>IF($E179="n/a","n/a",IF(AZ$3-12&gt;$E179,$D179-SUM($F179:AY179),$D179/$E179))</f>
        <v>0</v>
      </c>
      <c r="BA179" s="532">
        <f>IF($E179="n/a","n/a",IF(BA$3-12&gt;$E179,$D179-SUM($F179:AZ179),$D179/$E179))</f>
        <v>0</v>
      </c>
      <c r="BB179" s="532">
        <f>IF($E179="n/a","n/a",IF(BB$3-12&gt;$E179,$D179-SUM($F179:BA179),$D179/$E179))</f>
        <v>0</v>
      </c>
      <c r="BC179" s="532">
        <f>IF($E179="n/a","n/a",IF(BC$3-12&gt;$E179,$D179-SUM($F179:BB179),$D179/$E179))</f>
        <v>0</v>
      </c>
      <c r="BD179" s="532">
        <f>IF($E179="n/a","n/a",IF(BD$3-12&gt;$E179,$D179-SUM($F179:BC179),$D179/$E179))</f>
        <v>0</v>
      </c>
      <c r="BE179" s="532">
        <f>IF($E179="n/a","n/a",IF(BE$3-12&gt;$E179,$D179-SUM($F179:BD179),$D179/$E179))</f>
        <v>0</v>
      </c>
      <c r="BF179" s="532">
        <f>IF($E179="n/a","n/a",IF(BF$3-12&gt;$E179,$D179-SUM($F179:BE179),$D179/$E179))</f>
        <v>0</v>
      </c>
      <c r="BG179" s="532">
        <f>IF($E179="n/a","n/a",IF(BG$3-12&gt;$E179,$D179-SUM($F179:BF179),$D179/$E179))</f>
        <v>0</v>
      </c>
      <c r="BH179" s="532">
        <f>IF($E179="n/a","n/a",IF(BH$3-12&gt;$E179,$D179-SUM($F179:BG179),$D179/$E179))</f>
        <v>0</v>
      </c>
      <c r="BI179" s="532">
        <f>IF($E179="n/a","n/a",IF(BI$3-12&gt;$E179,$D179-SUM($F179:BH179),$D179/$E179))</f>
        <v>0</v>
      </c>
      <c r="BJ179" s="532">
        <f>IF($E179="n/a","n/a",IF(BJ$3-12&gt;$E179,$D179-SUM($F179:BI179),$D179/$E179))</f>
        <v>0</v>
      </c>
      <c r="BK179" s="532">
        <f>IF($E179="n/a","n/a",IF(BK$3-12&gt;$E179,$D179-SUM($F179:BJ179),$D179/$E179))</f>
        <v>0</v>
      </c>
      <c r="BL179" s="532">
        <f>IF($E179="n/a","n/a",IF(BL$3-12&gt;$E179,$D179-SUM($F179:BK179),$D179/$E179))</f>
        <v>0</v>
      </c>
      <c r="BM179" s="532">
        <f>IF($E179="n/a","n/a",IF(BM$3-12&gt;$E179,$D179-SUM($F179:BL179),$D179/$E179))</f>
        <v>0</v>
      </c>
      <c r="BN179" s="532">
        <f>IF($E179="n/a","n/a",IF(BN$3-12&gt;$E179,$D179-SUM($F179:BM179),$D179/$E179))</f>
        <v>0</v>
      </c>
      <c r="BO179" s="532">
        <f>IF($E179="n/a","n/a",IF(BO$3-12&gt;$E179,$D179-SUM($F179:BN179),$D179/$E179))</f>
        <v>0</v>
      </c>
      <c r="BP179" s="532">
        <f>IF($E179="n/a","n/a",IF(BP$3-12&gt;$E179,$D179-SUM($F179:BO179),$D179/$E179))</f>
        <v>0</v>
      </c>
      <c r="BQ179" s="532">
        <f>IF($E179="n/a","n/a",IF(BQ$3-12&gt;$E179,$D179-SUM($F179:BP179),$D179/$E179))</f>
        <v>0</v>
      </c>
      <c r="BR179" s="532">
        <f>IF($E179="n/a","n/a",IF(BR$3-12&gt;$E179,$D179-SUM($F179:BQ179),$D179/$E179))</f>
        <v>0</v>
      </c>
      <c r="BS179" s="532">
        <f>IF($E179="n/a","n/a",IF(BS$3-12&gt;$E179,$D179-SUM($F179:BR179),$D179/$E179))</f>
        <v>0</v>
      </c>
      <c r="BT179" s="532">
        <f>IF($E179="n/a","n/a",IF(BT$3-12&gt;$E179,$D179-SUM($F179:BS179),$D179/$E179))</f>
        <v>0</v>
      </c>
      <c r="BU179" s="532">
        <f>IF($E179="n/a","n/a",IF(BU$3-12&gt;$E179,$D179-SUM($F179:BT179),$D179/$E179))</f>
        <v>0</v>
      </c>
      <c r="BV179" s="532">
        <f>IF($E179="n/a","n/a",IF(BV$3-12&gt;$E179,$D179-SUM($F179:BU179),$D179/$E179))</f>
        <v>0</v>
      </c>
      <c r="BW179" s="532">
        <f>IF($E179="n/a","n/a",IF(BW$3-12&gt;$E179,$D179-SUM($F179:BV179),$D179/$E179))</f>
        <v>0</v>
      </c>
      <c r="BX179" s="532">
        <f>IF($E179="n/a","n/a",IF(BX$3-12&gt;$E179,$D179-SUM($F179:BW179),$D179/$E179))</f>
        <v>0</v>
      </c>
      <c r="BY179" s="532">
        <f>IF($E179="n/a","n/a",IF(BY$3-12&gt;$E179,$D179-SUM($F179:BX179),$D179/$E179))</f>
        <v>0</v>
      </c>
      <c r="BZ179" s="532">
        <f>IF($E179="n/a","n/a",IF(BZ$3-12&gt;$E179,$D179-SUM($F179:BY179),$D179/$E179))</f>
        <v>0</v>
      </c>
    </row>
    <row r="180" spans="1:84">
      <c r="A180" s="495" t="str">
        <f t="shared" si="53"/>
        <v>Land</v>
      </c>
      <c r="D180" s="532">
        <v>0</v>
      </c>
      <c r="E180" s="495">
        <v>0</v>
      </c>
      <c r="R180" s="532">
        <f>IF($E180="n/a","n/a",IF(R$3-12&gt;$E180,$D180-SUM($F180:Q180),$D180/$E180))</f>
        <v>0</v>
      </c>
      <c r="S180" s="532">
        <f>IF($E180="n/a","n/a",IF(S$3-12&gt;$E180,$D180-SUM($F180:R180),$D180/$E180))</f>
        <v>0</v>
      </c>
      <c r="T180" s="532">
        <f>IF($E180="n/a","n/a",IF(T$3-12&gt;$E180,$D180-SUM($F180:S180),$D180/$E180))</f>
        <v>0</v>
      </c>
      <c r="U180" s="532">
        <f>IF($E180="n/a","n/a",IF(U$3-12&gt;$E180,$D180-SUM($F180:T180),$D180/$E180))</f>
        <v>0</v>
      </c>
      <c r="V180" s="532">
        <f>IF($E180="n/a","n/a",IF(V$3-12&gt;$E180,$D180-SUM($F180:U180),$D180/$E180))</f>
        <v>0</v>
      </c>
      <c r="W180" s="532">
        <f>IF($E180="n/a","n/a",IF(W$3-12&gt;$E180,$D180-SUM($F180:V180),$D180/$E180))</f>
        <v>0</v>
      </c>
      <c r="X180" s="532">
        <f>IF($E180="n/a","n/a",IF(X$3-12&gt;$E180,$D180-SUM($F180:W180),$D180/$E180))</f>
        <v>0</v>
      </c>
      <c r="Y180" s="532">
        <f>IF($E180="n/a","n/a",IF(Y$3-12&gt;$E180,$D180-SUM($F180:X180),$D180/$E180))</f>
        <v>0</v>
      </c>
      <c r="Z180" s="532">
        <f>IF($E180="n/a","n/a",IF(Z$3-12&gt;$E180,$D180-SUM($F180:Y180),$D180/$E180))</f>
        <v>0</v>
      </c>
      <c r="AA180" s="532">
        <f>IF($E180="n/a","n/a",IF(AA$3-12&gt;$E180,$D180-SUM($F180:Z180),$D180/$E180))</f>
        <v>0</v>
      </c>
      <c r="AB180" s="532">
        <f>IF($E180="n/a","n/a",IF(AB$3-12&gt;$E180,$D180-SUM($F180:AA180),$D180/$E180))</f>
        <v>0</v>
      </c>
      <c r="AC180" s="532">
        <f>IF($E180="n/a","n/a",IF(AC$3-12&gt;$E180,$D180-SUM($F180:AB180),$D180/$E180))</f>
        <v>0</v>
      </c>
      <c r="AD180" s="532">
        <f>IF($E180="n/a","n/a",IF(AD$3-12&gt;$E180,$D180-SUM($F180:AC180),$D180/$E180))</f>
        <v>0</v>
      </c>
      <c r="AE180" s="532">
        <f>IF($E180="n/a","n/a",IF(AE$3-12&gt;$E180,$D180-SUM($F180:AD180),$D180/$E180))</f>
        <v>0</v>
      </c>
      <c r="AF180" s="532">
        <f>IF($E180="n/a","n/a",IF(AF$3-12&gt;$E180,$D180-SUM($F180:AE180),$D180/$E180))</f>
        <v>0</v>
      </c>
      <c r="AG180" s="532">
        <f>IF($E180="n/a","n/a",IF(AG$3-12&gt;$E180,$D180-SUM($F180:AF180),$D180/$E180))</f>
        <v>0</v>
      </c>
      <c r="AH180" s="532">
        <f>IF($E180="n/a","n/a",IF(AH$3-12&gt;$E180,$D180-SUM($F180:AG180),$D180/$E180))</f>
        <v>0</v>
      </c>
      <c r="AI180" s="532">
        <f>IF($E180="n/a","n/a",IF(AI$3-12&gt;$E180,$D180-SUM($F180:AH180),$D180/$E180))</f>
        <v>0</v>
      </c>
      <c r="AJ180" s="532">
        <f>IF($E180="n/a","n/a",IF(AJ$3-12&gt;$E180,$D180-SUM($F180:AI180),$D180/$E180))</f>
        <v>0</v>
      </c>
      <c r="AK180" s="532">
        <f>IF($E180="n/a","n/a",IF(AK$3-12&gt;$E180,$D180-SUM($F180:AJ180),$D180/$E180))</f>
        <v>0</v>
      </c>
      <c r="AL180" s="532">
        <f>IF($E180="n/a","n/a",IF(AL$3-12&gt;$E180,$D180-SUM($F180:AK180),$D180/$E180))</f>
        <v>0</v>
      </c>
      <c r="AM180" s="532">
        <f>IF($E180="n/a","n/a",IF(AM$3-12&gt;$E180,$D180-SUM($F180:AL180),$D180/$E180))</f>
        <v>0</v>
      </c>
      <c r="AN180" s="532">
        <f>IF($E180="n/a","n/a",IF(AN$3-12&gt;$E180,$D180-SUM($F180:AM180),$D180/$E180))</f>
        <v>0</v>
      </c>
      <c r="AO180" s="532">
        <f>IF($E180="n/a","n/a",IF(AO$3-12&gt;$E180,$D180-SUM($F180:AN180),$D180/$E180))</f>
        <v>0</v>
      </c>
      <c r="AP180" s="532">
        <f>IF($E180="n/a","n/a",IF(AP$3-12&gt;$E180,$D180-SUM($F180:AO180),$D180/$E180))</f>
        <v>0</v>
      </c>
      <c r="AQ180" s="532">
        <f>IF($E180="n/a","n/a",IF(AQ$3-12&gt;$E180,$D180-SUM($F180:AP180),$D180/$E180))</f>
        <v>0</v>
      </c>
      <c r="AR180" s="532">
        <f>IF($E180="n/a","n/a",IF(AR$3-12&gt;$E180,$D180-SUM($F180:AQ180),$D180/$E180))</f>
        <v>0</v>
      </c>
      <c r="AS180" s="532">
        <f>IF($E180="n/a","n/a",IF(AS$3-12&gt;$E180,$D180-SUM($F180:AR180),$D180/$E180))</f>
        <v>0</v>
      </c>
      <c r="AT180" s="532">
        <f>IF($E180="n/a","n/a",IF(AT$3-12&gt;$E180,$D180-SUM($F180:AS180),$D180/$E180))</f>
        <v>0</v>
      </c>
      <c r="AU180" s="532">
        <f>IF($E180="n/a","n/a",IF(AU$3-12&gt;$E180,$D180-SUM($F180:AT180),$D180/$E180))</f>
        <v>0</v>
      </c>
      <c r="AV180" s="532">
        <f>IF($E180="n/a","n/a",IF(AV$3-12&gt;$E180,$D180-SUM($F180:AU180),$D180/$E180))</f>
        <v>0</v>
      </c>
      <c r="AW180" s="532">
        <f>IF($E180="n/a","n/a",IF(AW$3-12&gt;$E180,$D180-SUM($F180:AV180),$D180/$E180))</f>
        <v>0</v>
      </c>
      <c r="AX180" s="532">
        <f>IF($E180="n/a","n/a",IF(AX$3-12&gt;$E180,$D180-SUM($F180:AW180),$D180/$E180))</f>
        <v>0</v>
      </c>
      <c r="AY180" s="532">
        <f>IF($E180="n/a","n/a",IF(AY$3-12&gt;$E180,$D180-SUM($F180:AX180),$D180/$E180))</f>
        <v>0</v>
      </c>
      <c r="AZ180" s="532">
        <f>IF($E180="n/a","n/a",IF(AZ$3-12&gt;$E180,$D180-SUM($F180:AY180),$D180/$E180))</f>
        <v>0</v>
      </c>
      <c r="BA180" s="532">
        <f>IF($E180="n/a","n/a",IF(BA$3-12&gt;$E180,$D180-SUM($F180:AZ180),$D180/$E180))</f>
        <v>0</v>
      </c>
      <c r="BB180" s="532">
        <f>IF($E180="n/a","n/a",IF(BB$3-12&gt;$E180,$D180-SUM($F180:BA180),$D180/$E180))</f>
        <v>0</v>
      </c>
      <c r="BC180" s="532">
        <f>IF($E180="n/a","n/a",IF(BC$3-12&gt;$E180,$D180-SUM($F180:BB180),$D180/$E180))</f>
        <v>0</v>
      </c>
      <c r="BD180" s="532">
        <f>IF($E180="n/a","n/a",IF(BD$3-12&gt;$E180,$D180-SUM($F180:BC180),$D180/$E180))</f>
        <v>0</v>
      </c>
      <c r="BE180" s="532">
        <f>IF($E180="n/a","n/a",IF(BE$3-12&gt;$E180,$D180-SUM($F180:BD180),$D180/$E180))</f>
        <v>0</v>
      </c>
      <c r="BF180" s="532">
        <f>IF($E180="n/a","n/a",IF(BF$3-12&gt;$E180,$D180-SUM($F180:BE180),$D180/$E180))</f>
        <v>0</v>
      </c>
      <c r="BG180" s="532">
        <f>IF($E180="n/a","n/a",IF(BG$3-12&gt;$E180,$D180-SUM($F180:BF180),$D180/$E180))</f>
        <v>0</v>
      </c>
      <c r="BH180" s="532">
        <f>IF($E180="n/a","n/a",IF(BH$3-12&gt;$E180,$D180-SUM($F180:BG180),$D180/$E180))</f>
        <v>0</v>
      </c>
      <c r="BI180" s="532">
        <f>IF($E180="n/a","n/a",IF(BI$3-12&gt;$E180,$D180-SUM($F180:BH180),$D180/$E180))</f>
        <v>0</v>
      </c>
      <c r="BJ180" s="532">
        <f>IF($E180="n/a","n/a",IF(BJ$3-12&gt;$E180,$D180-SUM($F180:BI180),$D180/$E180))</f>
        <v>0</v>
      </c>
      <c r="BK180" s="532">
        <f>IF($E180="n/a","n/a",IF(BK$3-12&gt;$E180,$D180-SUM($F180:BJ180),$D180/$E180))</f>
        <v>0</v>
      </c>
      <c r="BL180" s="532">
        <f>IF($E180="n/a","n/a",IF(BL$3-12&gt;$E180,$D180-SUM($F180:BK180),$D180/$E180))</f>
        <v>0</v>
      </c>
      <c r="BM180" s="532">
        <f>IF($E180="n/a","n/a",IF(BM$3-12&gt;$E180,$D180-SUM($F180:BL180),$D180/$E180))</f>
        <v>0</v>
      </c>
      <c r="BN180" s="532">
        <f>IF($E180="n/a","n/a",IF(BN$3-12&gt;$E180,$D180-SUM($F180:BM180),$D180/$E180))</f>
        <v>0</v>
      </c>
      <c r="BO180" s="532">
        <f>IF($E180="n/a","n/a",IF(BO$3-12&gt;$E180,$D180-SUM($F180:BN180),$D180/$E180))</f>
        <v>0</v>
      </c>
      <c r="BP180" s="532">
        <f>IF($E180="n/a","n/a",IF(BP$3-12&gt;$E180,$D180-SUM($F180:BO180),$D180/$E180))</f>
        <v>0</v>
      </c>
      <c r="BQ180" s="532">
        <f>IF($E180="n/a","n/a",IF(BQ$3-12&gt;$E180,$D180-SUM($F180:BP180),$D180/$E180))</f>
        <v>0</v>
      </c>
      <c r="BR180" s="532">
        <f>IF($E180="n/a","n/a",IF(BR$3-12&gt;$E180,$D180-SUM($F180:BQ180),$D180/$E180))</f>
        <v>0</v>
      </c>
      <c r="BS180" s="532">
        <f>IF($E180="n/a","n/a",IF(BS$3-12&gt;$E180,$D180-SUM($F180:BR180),$D180/$E180))</f>
        <v>0</v>
      </c>
      <c r="BT180" s="532">
        <f>IF($E180="n/a","n/a",IF(BT$3-12&gt;$E180,$D180-SUM($F180:BS180),$D180/$E180))</f>
        <v>0</v>
      </c>
      <c r="BU180" s="532">
        <f>IF($E180="n/a","n/a",IF(BU$3-12&gt;$E180,$D180-SUM($F180:BT180),$D180/$E180))</f>
        <v>0</v>
      </c>
      <c r="BV180" s="532">
        <f>IF($E180="n/a","n/a",IF(BV$3-12&gt;$E180,$D180-SUM($F180:BU180),$D180/$E180))</f>
        <v>0</v>
      </c>
      <c r="BW180" s="532">
        <f>IF($E180="n/a","n/a",IF(BW$3-12&gt;$E180,$D180-SUM($F180:BV180),$D180/$E180))</f>
        <v>0</v>
      </c>
      <c r="BX180" s="532">
        <f>IF($E180="n/a","n/a",IF(BX$3-12&gt;$E180,$D180-SUM($F180:BW180),$D180/$E180))</f>
        <v>0</v>
      </c>
      <c r="BY180" s="532">
        <f>IF($E180="n/a","n/a",IF(BY$3-12&gt;$E180,$D180-SUM($F180:BX180),$D180/$E180))</f>
        <v>0</v>
      </c>
      <c r="BZ180" s="532">
        <f>IF($E180="n/a","n/a",IF(BZ$3-12&gt;$E180,$D180-SUM($F180:BY180),$D180/$E180))</f>
        <v>0</v>
      </c>
    </row>
    <row r="181" spans="1:84">
      <c r="A181" s="495" t="str">
        <f t="shared" si="53"/>
        <v>Easements</v>
      </c>
      <c r="D181" s="532">
        <v>0</v>
      </c>
      <c r="E181" s="495">
        <v>0</v>
      </c>
      <c r="R181" s="532">
        <f>IF($E181="n/a","n/a",IF(R$3-12&gt;$E181,$D181-SUM($F181:Q181),$D181/$E181))</f>
        <v>0</v>
      </c>
      <c r="S181" s="532">
        <f>IF($E181="n/a","n/a",IF(S$3-12&gt;$E181,$D181-SUM($F181:R181),$D181/$E181))</f>
        <v>0</v>
      </c>
      <c r="T181" s="532">
        <f>IF($E181="n/a","n/a",IF(T$3-12&gt;$E181,$D181-SUM($F181:S181),$D181/$E181))</f>
        <v>0</v>
      </c>
      <c r="U181" s="532">
        <f>IF($E181="n/a","n/a",IF(U$3-12&gt;$E181,$D181-SUM($F181:T181),$D181/$E181))</f>
        <v>0</v>
      </c>
      <c r="V181" s="532">
        <f>IF($E181="n/a","n/a",IF(V$3-12&gt;$E181,$D181-SUM($F181:U181),$D181/$E181))</f>
        <v>0</v>
      </c>
      <c r="W181" s="532">
        <f>IF($E181="n/a","n/a",IF(W$3-12&gt;$E181,$D181-SUM($F181:V181),$D181/$E181))</f>
        <v>0</v>
      </c>
      <c r="X181" s="532">
        <f>IF($E181="n/a","n/a",IF(X$3-12&gt;$E181,$D181-SUM($F181:W181),$D181/$E181))</f>
        <v>0</v>
      </c>
      <c r="Y181" s="532">
        <f>IF($E181="n/a","n/a",IF(Y$3-12&gt;$E181,$D181-SUM($F181:X181),$D181/$E181))</f>
        <v>0</v>
      </c>
      <c r="Z181" s="532">
        <f>IF($E181="n/a","n/a",IF(Z$3-12&gt;$E181,$D181-SUM($F181:Y181),$D181/$E181))</f>
        <v>0</v>
      </c>
      <c r="AA181" s="532">
        <f>IF($E181="n/a","n/a",IF(AA$3-12&gt;$E181,$D181-SUM($F181:Z181),$D181/$E181))</f>
        <v>0</v>
      </c>
      <c r="AB181" s="532">
        <f>IF($E181="n/a","n/a",IF(AB$3-12&gt;$E181,$D181-SUM($F181:AA181),$D181/$E181))</f>
        <v>0</v>
      </c>
      <c r="AC181" s="532">
        <f>IF($E181="n/a","n/a",IF(AC$3-12&gt;$E181,$D181-SUM($F181:AB181),$D181/$E181))</f>
        <v>0</v>
      </c>
      <c r="AD181" s="532">
        <f>IF($E181="n/a","n/a",IF(AD$3-12&gt;$E181,$D181-SUM($F181:AC181),$D181/$E181))</f>
        <v>0</v>
      </c>
      <c r="AE181" s="532">
        <f>IF($E181="n/a","n/a",IF(AE$3-12&gt;$E181,$D181-SUM($F181:AD181),$D181/$E181))</f>
        <v>0</v>
      </c>
      <c r="AF181" s="532">
        <f>IF($E181="n/a","n/a",IF(AF$3-12&gt;$E181,$D181-SUM($F181:AE181),$D181/$E181))</f>
        <v>0</v>
      </c>
      <c r="AG181" s="532">
        <f>IF($E181="n/a","n/a",IF(AG$3-12&gt;$E181,$D181-SUM($F181:AF181),$D181/$E181))</f>
        <v>0</v>
      </c>
      <c r="AH181" s="532">
        <f>IF($E181="n/a","n/a",IF(AH$3-12&gt;$E181,$D181-SUM($F181:AG181),$D181/$E181))</f>
        <v>0</v>
      </c>
      <c r="AI181" s="532">
        <f>IF($E181="n/a","n/a",IF(AI$3-12&gt;$E181,$D181-SUM($F181:AH181),$D181/$E181))</f>
        <v>0</v>
      </c>
      <c r="AJ181" s="532">
        <f>IF($E181="n/a","n/a",IF(AJ$3-12&gt;$E181,$D181-SUM($F181:AI181),$D181/$E181))</f>
        <v>0</v>
      </c>
      <c r="AK181" s="532">
        <f>IF($E181="n/a","n/a",IF(AK$3-12&gt;$E181,$D181-SUM($F181:AJ181),$D181/$E181))</f>
        <v>0</v>
      </c>
      <c r="AL181" s="532">
        <f>IF($E181="n/a","n/a",IF(AL$3-12&gt;$E181,$D181-SUM($F181:AK181),$D181/$E181))</f>
        <v>0</v>
      </c>
      <c r="AM181" s="532">
        <f>IF($E181="n/a","n/a",IF(AM$3-12&gt;$E181,$D181-SUM($F181:AL181),$D181/$E181))</f>
        <v>0</v>
      </c>
      <c r="AN181" s="532">
        <f>IF($E181="n/a","n/a",IF(AN$3-12&gt;$E181,$D181-SUM($F181:AM181),$D181/$E181))</f>
        <v>0</v>
      </c>
      <c r="AO181" s="532">
        <f>IF($E181="n/a","n/a",IF(AO$3-12&gt;$E181,$D181-SUM($F181:AN181),$D181/$E181))</f>
        <v>0</v>
      </c>
      <c r="AP181" s="532">
        <f>IF($E181="n/a","n/a",IF(AP$3-12&gt;$E181,$D181-SUM($F181:AO181),$D181/$E181))</f>
        <v>0</v>
      </c>
      <c r="AQ181" s="532">
        <f>IF($E181="n/a","n/a",IF(AQ$3-12&gt;$E181,$D181-SUM($F181:AP181),$D181/$E181))</f>
        <v>0</v>
      </c>
      <c r="AR181" s="532">
        <f>IF($E181="n/a","n/a",IF(AR$3-12&gt;$E181,$D181-SUM($F181:AQ181),$D181/$E181))</f>
        <v>0</v>
      </c>
      <c r="AS181" s="532">
        <f>IF($E181="n/a","n/a",IF(AS$3-12&gt;$E181,$D181-SUM($F181:AR181),$D181/$E181))</f>
        <v>0</v>
      </c>
      <c r="AT181" s="532">
        <f>IF($E181="n/a","n/a",IF(AT$3-12&gt;$E181,$D181-SUM($F181:AS181),$D181/$E181))</f>
        <v>0</v>
      </c>
      <c r="AU181" s="532">
        <f>IF($E181="n/a","n/a",IF(AU$3-12&gt;$E181,$D181-SUM($F181:AT181),$D181/$E181))</f>
        <v>0</v>
      </c>
      <c r="AV181" s="532">
        <f>IF($E181="n/a","n/a",IF(AV$3-12&gt;$E181,$D181-SUM($F181:AU181),$D181/$E181))</f>
        <v>0</v>
      </c>
      <c r="AW181" s="532">
        <f>IF($E181="n/a","n/a",IF(AW$3-12&gt;$E181,$D181-SUM($F181:AV181),$D181/$E181))</f>
        <v>0</v>
      </c>
      <c r="AX181" s="532">
        <f>IF($E181="n/a","n/a",IF(AX$3-12&gt;$E181,$D181-SUM($F181:AW181),$D181/$E181))</f>
        <v>0</v>
      </c>
      <c r="AY181" s="532">
        <f>IF($E181="n/a","n/a",IF(AY$3-12&gt;$E181,$D181-SUM($F181:AX181),$D181/$E181))</f>
        <v>0</v>
      </c>
      <c r="AZ181" s="532">
        <f>IF($E181="n/a","n/a",IF(AZ$3-12&gt;$E181,$D181-SUM($F181:AY181),$D181/$E181))</f>
        <v>0</v>
      </c>
      <c r="BA181" s="532">
        <f>IF($E181="n/a","n/a",IF(BA$3-12&gt;$E181,$D181-SUM($F181:AZ181),$D181/$E181))</f>
        <v>0</v>
      </c>
      <c r="BB181" s="532">
        <f>IF($E181="n/a","n/a",IF(BB$3-12&gt;$E181,$D181-SUM($F181:BA181),$D181/$E181))</f>
        <v>0</v>
      </c>
      <c r="BC181" s="532">
        <f>IF($E181="n/a","n/a",IF(BC$3-12&gt;$E181,$D181-SUM($F181:BB181),$D181/$E181))</f>
        <v>0</v>
      </c>
      <c r="BD181" s="532">
        <f>IF($E181="n/a","n/a",IF(BD$3-12&gt;$E181,$D181-SUM($F181:BC181),$D181/$E181))</f>
        <v>0</v>
      </c>
      <c r="BE181" s="532">
        <f>IF($E181="n/a","n/a",IF(BE$3-12&gt;$E181,$D181-SUM($F181:BD181),$D181/$E181))</f>
        <v>0</v>
      </c>
      <c r="BF181" s="532">
        <f>IF($E181="n/a","n/a",IF(BF$3-12&gt;$E181,$D181-SUM($F181:BE181),$D181/$E181))</f>
        <v>0</v>
      </c>
      <c r="BG181" s="532">
        <f>IF($E181="n/a","n/a",IF(BG$3-12&gt;$E181,$D181-SUM($F181:BF181),$D181/$E181))</f>
        <v>0</v>
      </c>
      <c r="BH181" s="532">
        <f>IF($E181="n/a","n/a",IF(BH$3-12&gt;$E181,$D181-SUM($F181:BG181),$D181/$E181))</f>
        <v>0</v>
      </c>
      <c r="BI181" s="532">
        <f>IF($E181="n/a","n/a",IF(BI$3-12&gt;$E181,$D181-SUM($F181:BH181),$D181/$E181))</f>
        <v>0</v>
      </c>
      <c r="BJ181" s="532">
        <f>IF($E181="n/a","n/a",IF(BJ$3-12&gt;$E181,$D181-SUM($F181:BI181),$D181/$E181))</f>
        <v>0</v>
      </c>
      <c r="BK181" s="532">
        <f>IF($E181="n/a","n/a",IF(BK$3-12&gt;$E181,$D181-SUM($F181:BJ181),$D181/$E181))</f>
        <v>0</v>
      </c>
      <c r="BL181" s="532">
        <f>IF($E181="n/a","n/a",IF(BL$3-12&gt;$E181,$D181-SUM($F181:BK181),$D181/$E181))</f>
        <v>0</v>
      </c>
      <c r="BM181" s="532">
        <f>IF($E181="n/a","n/a",IF(BM$3-12&gt;$E181,$D181-SUM($F181:BL181),$D181/$E181))</f>
        <v>0</v>
      </c>
      <c r="BN181" s="532">
        <f>IF($E181="n/a","n/a",IF(BN$3-12&gt;$E181,$D181-SUM($F181:BM181),$D181/$E181))</f>
        <v>0</v>
      </c>
      <c r="BO181" s="532">
        <f>IF($E181="n/a","n/a",IF(BO$3-12&gt;$E181,$D181-SUM($F181:BN181),$D181/$E181))</f>
        <v>0</v>
      </c>
      <c r="BP181" s="532">
        <f>IF($E181="n/a","n/a",IF(BP$3-12&gt;$E181,$D181-SUM($F181:BO181),$D181/$E181))</f>
        <v>0</v>
      </c>
      <c r="BQ181" s="532">
        <f>IF($E181="n/a","n/a",IF(BQ$3-12&gt;$E181,$D181-SUM($F181:BP181),$D181/$E181))</f>
        <v>0</v>
      </c>
      <c r="BR181" s="532">
        <f>IF($E181="n/a","n/a",IF(BR$3-12&gt;$E181,$D181-SUM($F181:BQ181),$D181/$E181))</f>
        <v>0</v>
      </c>
      <c r="BS181" s="532">
        <f>IF($E181="n/a","n/a",IF(BS$3-12&gt;$E181,$D181-SUM($F181:BR181),$D181/$E181))</f>
        <v>0</v>
      </c>
      <c r="BT181" s="532">
        <f>IF($E181="n/a","n/a",IF(BT$3-12&gt;$E181,$D181-SUM($F181:BS181),$D181/$E181))</f>
        <v>0</v>
      </c>
      <c r="BU181" s="532">
        <f>IF($E181="n/a","n/a",IF(BU$3-12&gt;$E181,$D181-SUM($F181:BT181),$D181/$E181))</f>
        <v>0</v>
      </c>
      <c r="BV181" s="532">
        <f>IF($E181="n/a","n/a",IF(BV$3-12&gt;$E181,$D181-SUM($F181:BU181),$D181/$E181))</f>
        <v>0</v>
      </c>
      <c r="BW181" s="532">
        <f>IF($E181="n/a","n/a",IF(BW$3-12&gt;$E181,$D181-SUM($F181:BV181),$D181/$E181))</f>
        <v>0</v>
      </c>
      <c r="BX181" s="532">
        <f>IF($E181="n/a","n/a",IF(BX$3-12&gt;$E181,$D181-SUM($F181:BW181),$D181/$E181))</f>
        <v>0</v>
      </c>
      <c r="BY181" s="532">
        <f>IF($E181="n/a","n/a",IF(BY$3-12&gt;$E181,$D181-SUM($F181:BX181),$D181/$E181))</f>
        <v>0</v>
      </c>
      <c r="BZ181" s="532">
        <f>IF($E181="n/a","n/a",IF(BZ$3-12&gt;$E181,$D181-SUM($F181:BY181),$D181/$E181))</f>
        <v>0</v>
      </c>
    </row>
    <row r="182" spans="1:84">
      <c r="A182" s="495">
        <f>A53</f>
        <v>0</v>
      </c>
      <c r="D182" s="532">
        <v>0</v>
      </c>
      <c r="E182" s="495">
        <v>0</v>
      </c>
      <c r="R182" s="532">
        <f>IF($E182="n/a","n/a",IF(R$3-12&gt;$E182,$D182-SUM($F182:Q182),$D182/$E182))</f>
        <v>0</v>
      </c>
      <c r="S182" s="532">
        <f>IF($E182="n/a","n/a",IF(S$3-12&gt;$E182,$D182-SUM($F182:R182),$D182/$E182))</f>
        <v>0</v>
      </c>
      <c r="T182" s="532">
        <f>IF($E182="n/a","n/a",IF(T$3-12&gt;$E182,$D182-SUM($F182:S182),$D182/$E182))</f>
        <v>0</v>
      </c>
      <c r="U182" s="532">
        <f>IF($E182="n/a","n/a",IF(U$3-12&gt;$E182,$D182-SUM($F182:T182),$D182/$E182))</f>
        <v>0</v>
      </c>
      <c r="V182" s="532">
        <f>IF($E182="n/a","n/a",IF(V$3-12&gt;$E182,$D182-SUM($F182:U182),$D182/$E182))</f>
        <v>0</v>
      </c>
      <c r="W182" s="532">
        <f>IF($E182="n/a","n/a",IF(W$3-12&gt;$E182,$D182-SUM($F182:V182),$D182/$E182))</f>
        <v>0</v>
      </c>
      <c r="X182" s="532">
        <f>IF($E182="n/a","n/a",IF(X$3-12&gt;$E182,$D182-SUM($F182:W182),$D182/$E182))</f>
        <v>0</v>
      </c>
      <c r="Y182" s="532">
        <f>IF($E182="n/a","n/a",IF(Y$3-12&gt;$E182,$D182-SUM($F182:X182),$D182/$E182))</f>
        <v>0</v>
      </c>
      <c r="Z182" s="532">
        <f>IF($E182="n/a","n/a",IF(Z$3-12&gt;$E182,$D182-SUM($F182:Y182),$D182/$E182))</f>
        <v>0</v>
      </c>
      <c r="AA182" s="532">
        <f>IF($E182="n/a","n/a",IF(AA$3-12&gt;$E182,$D182-SUM($F182:Z182),$D182/$E182))</f>
        <v>0</v>
      </c>
      <c r="AB182" s="532">
        <f>IF($E182="n/a","n/a",IF(AB$3-12&gt;$E182,$D182-SUM($F182:AA182),$D182/$E182))</f>
        <v>0</v>
      </c>
      <c r="AC182" s="532">
        <f>IF($E182="n/a","n/a",IF(AC$3-12&gt;$E182,$D182-SUM($F182:AB182),$D182/$E182))</f>
        <v>0</v>
      </c>
      <c r="AD182" s="532">
        <f>IF($E182="n/a","n/a",IF(AD$3-12&gt;$E182,$D182-SUM($F182:AC182),$D182/$E182))</f>
        <v>0</v>
      </c>
      <c r="AE182" s="532">
        <f>IF($E182="n/a","n/a",IF(AE$3-12&gt;$E182,$D182-SUM($F182:AD182),$D182/$E182))</f>
        <v>0</v>
      </c>
      <c r="AF182" s="532">
        <f>IF($E182="n/a","n/a",IF(AF$3-12&gt;$E182,$D182-SUM($F182:AE182),$D182/$E182))</f>
        <v>0</v>
      </c>
      <c r="AG182" s="532">
        <f>IF($E182="n/a","n/a",IF(AG$3-12&gt;$E182,$D182-SUM($F182:AF182),$D182/$E182))</f>
        <v>0</v>
      </c>
      <c r="AH182" s="532">
        <f>IF($E182="n/a","n/a",IF(AH$3-12&gt;$E182,$D182-SUM($F182:AG182),$D182/$E182))</f>
        <v>0</v>
      </c>
      <c r="AI182" s="532">
        <f>IF($E182="n/a","n/a",IF(AI$3-12&gt;$E182,$D182-SUM($F182:AH182),$D182/$E182))</f>
        <v>0</v>
      </c>
      <c r="AJ182" s="532">
        <f>IF($E182="n/a","n/a",IF(AJ$3-12&gt;$E182,$D182-SUM($F182:AI182),$D182/$E182))</f>
        <v>0</v>
      </c>
      <c r="AK182" s="532">
        <f>IF($E182="n/a","n/a",IF(AK$3-12&gt;$E182,$D182-SUM($F182:AJ182),$D182/$E182))</f>
        <v>0</v>
      </c>
      <c r="AL182" s="532">
        <f>IF($E182="n/a","n/a",IF(AL$3-12&gt;$E182,$D182-SUM($F182:AK182),$D182/$E182))</f>
        <v>0</v>
      </c>
      <c r="AM182" s="532">
        <f>IF($E182="n/a","n/a",IF(AM$3-12&gt;$E182,$D182-SUM($F182:AL182),$D182/$E182))</f>
        <v>0</v>
      </c>
      <c r="AN182" s="532">
        <f>IF($E182="n/a","n/a",IF(AN$3-12&gt;$E182,$D182-SUM($F182:AM182),$D182/$E182))</f>
        <v>0</v>
      </c>
      <c r="AO182" s="532">
        <f>IF($E182="n/a","n/a",IF(AO$3-12&gt;$E182,$D182-SUM($F182:AN182),$D182/$E182))</f>
        <v>0</v>
      </c>
      <c r="AP182" s="532">
        <f>IF($E182="n/a","n/a",IF(AP$3-12&gt;$E182,$D182-SUM($F182:AO182),$D182/$E182))</f>
        <v>0</v>
      </c>
      <c r="AQ182" s="532">
        <f>IF($E182="n/a","n/a",IF(AQ$3-12&gt;$E182,$D182-SUM($F182:AP182),$D182/$E182))</f>
        <v>0</v>
      </c>
      <c r="AR182" s="532">
        <f>IF($E182="n/a","n/a",IF(AR$3-12&gt;$E182,$D182-SUM($F182:AQ182),$D182/$E182))</f>
        <v>0</v>
      </c>
      <c r="AS182" s="532">
        <f>IF($E182="n/a","n/a",IF(AS$3-12&gt;$E182,$D182-SUM($F182:AR182),$D182/$E182))</f>
        <v>0</v>
      </c>
      <c r="AT182" s="532">
        <f>IF($E182="n/a","n/a",IF(AT$3-12&gt;$E182,$D182-SUM($F182:AS182),$D182/$E182))</f>
        <v>0</v>
      </c>
      <c r="AU182" s="532">
        <f>IF($E182="n/a","n/a",IF(AU$3-12&gt;$E182,$D182-SUM($F182:AT182),$D182/$E182))</f>
        <v>0</v>
      </c>
      <c r="AV182" s="532">
        <f>IF($E182="n/a","n/a",IF(AV$3-12&gt;$E182,$D182-SUM($F182:AU182),$D182/$E182))</f>
        <v>0</v>
      </c>
      <c r="AW182" s="532">
        <f>IF($E182="n/a","n/a",IF(AW$3-12&gt;$E182,$D182-SUM($F182:AV182),$D182/$E182))</f>
        <v>0</v>
      </c>
      <c r="AX182" s="532">
        <f>IF($E182="n/a","n/a",IF(AX$3-12&gt;$E182,$D182-SUM($F182:AW182),$D182/$E182))</f>
        <v>0</v>
      </c>
      <c r="AY182" s="532">
        <f>IF($E182="n/a","n/a",IF(AY$3-12&gt;$E182,$D182-SUM($F182:AX182),$D182/$E182))</f>
        <v>0</v>
      </c>
      <c r="AZ182" s="532">
        <f>IF($E182="n/a","n/a",IF(AZ$3-12&gt;$E182,$D182-SUM($F182:AY182),$D182/$E182))</f>
        <v>0</v>
      </c>
      <c r="BA182" s="532">
        <f>IF($E182="n/a","n/a",IF(BA$3-12&gt;$E182,$D182-SUM($F182:AZ182),$D182/$E182))</f>
        <v>0</v>
      </c>
      <c r="BB182" s="532">
        <f>IF($E182="n/a","n/a",IF(BB$3-12&gt;$E182,$D182-SUM($F182:BA182),$D182/$E182))</f>
        <v>0</v>
      </c>
      <c r="BC182" s="532">
        <f>IF($E182="n/a","n/a",IF(BC$3-12&gt;$E182,$D182-SUM($F182:BB182),$D182/$E182))</f>
        <v>0</v>
      </c>
      <c r="BD182" s="532">
        <f>IF($E182="n/a","n/a",IF(BD$3-12&gt;$E182,$D182-SUM($F182:BC182),$D182/$E182))</f>
        <v>0</v>
      </c>
      <c r="BE182" s="532">
        <f>IF($E182="n/a","n/a",IF(BE$3-12&gt;$E182,$D182-SUM($F182:BD182),$D182/$E182))</f>
        <v>0</v>
      </c>
      <c r="BF182" s="532">
        <f>IF($E182="n/a","n/a",IF(BF$3-12&gt;$E182,$D182-SUM($F182:BE182),$D182/$E182))</f>
        <v>0</v>
      </c>
      <c r="BG182" s="532">
        <f>IF($E182="n/a","n/a",IF(BG$3-12&gt;$E182,$D182-SUM($F182:BF182),$D182/$E182))</f>
        <v>0</v>
      </c>
      <c r="BH182" s="532">
        <f>IF($E182="n/a","n/a",IF(BH$3-12&gt;$E182,$D182-SUM($F182:BG182),$D182/$E182))</f>
        <v>0</v>
      </c>
      <c r="BI182" s="532">
        <f>IF($E182="n/a","n/a",IF(BI$3-12&gt;$E182,$D182-SUM($F182:BH182),$D182/$E182))</f>
        <v>0</v>
      </c>
      <c r="BJ182" s="532">
        <f>IF($E182="n/a","n/a",IF(BJ$3-12&gt;$E182,$D182-SUM($F182:BI182),$D182/$E182))</f>
        <v>0</v>
      </c>
      <c r="BK182" s="532">
        <f>IF($E182="n/a","n/a",IF(BK$3-12&gt;$E182,$D182-SUM($F182:BJ182),$D182/$E182))</f>
        <v>0</v>
      </c>
      <c r="BL182" s="532">
        <f>IF($E182="n/a","n/a",IF(BL$3-12&gt;$E182,$D182-SUM($F182:BK182),$D182/$E182))</f>
        <v>0</v>
      </c>
      <c r="BM182" s="532">
        <f>IF($E182="n/a","n/a",IF(BM$3-12&gt;$E182,$D182-SUM($F182:BL182),$D182/$E182))</f>
        <v>0</v>
      </c>
      <c r="BN182" s="532">
        <f>IF($E182="n/a","n/a",IF(BN$3-12&gt;$E182,$D182-SUM($F182:BM182),$D182/$E182))</f>
        <v>0</v>
      </c>
      <c r="BO182" s="532">
        <f>IF($E182="n/a","n/a",IF(BO$3-12&gt;$E182,$D182-SUM($F182:BN182),$D182/$E182))</f>
        <v>0</v>
      </c>
      <c r="BP182" s="532">
        <f>IF($E182="n/a","n/a",IF(BP$3-12&gt;$E182,$D182-SUM($F182:BO182),$D182/$E182))</f>
        <v>0</v>
      </c>
      <c r="BQ182" s="532">
        <f>IF($E182="n/a","n/a",IF(BQ$3-12&gt;$E182,$D182-SUM($F182:BP182),$D182/$E182))</f>
        <v>0</v>
      </c>
      <c r="BR182" s="532">
        <f>IF($E182="n/a","n/a",IF(BR$3-12&gt;$E182,$D182-SUM($F182:BQ182),$D182/$E182))</f>
        <v>0</v>
      </c>
      <c r="BS182" s="532">
        <f>IF($E182="n/a","n/a",IF(BS$3-12&gt;$E182,$D182-SUM($F182:BR182),$D182/$E182))</f>
        <v>0</v>
      </c>
      <c r="BT182" s="532">
        <f>IF($E182="n/a","n/a",IF(BT$3-12&gt;$E182,$D182-SUM($F182:BS182),$D182/$E182))</f>
        <v>0</v>
      </c>
      <c r="BU182" s="532">
        <f>IF($E182="n/a","n/a",IF(BU$3-12&gt;$E182,$D182-SUM($F182:BT182),$D182/$E182))</f>
        <v>0</v>
      </c>
      <c r="BV182" s="532">
        <f>IF($E182="n/a","n/a",IF(BV$3-12&gt;$E182,$D182-SUM($F182:BU182),$D182/$E182))</f>
        <v>0</v>
      </c>
      <c r="BW182" s="532">
        <f>IF($E182="n/a","n/a",IF(BW$3-12&gt;$E182,$D182-SUM($F182:BV182),$D182/$E182))</f>
        <v>0</v>
      </c>
      <c r="BX182" s="532">
        <f>IF($E182="n/a","n/a",IF(BX$3-12&gt;$E182,$D182-SUM($F182:BW182),$D182/$E182))</f>
        <v>0</v>
      </c>
      <c r="BY182" s="532">
        <f>IF($E182="n/a","n/a",IF(BY$3-12&gt;$E182,$D182-SUM($F182:BX182),$D182/$E182))</f>
        <v>0</v>
      </c>
      <c r="BZ182" s="532">
        <f>IF($E182="n/a","n/a",IF(BZ$3-12&gt;$E182,$D182-SUM($F182:BY182),$D182/$E182))</f>
        <v>0</v>
      </c>
    </row>
    <row r="183" spans="1:84">
      <c r="A183" s="495">
        <f t="shared" si="53"/>
        <v>0</v>
      </c>
      <c r="D183" s="532">
        <v>0</v>
      </c>
      <c r="E183" s="495">
        <v>0</v>
      </c>
      <c r="R183" s="532">
        <f>IF($E183="n/a","n/a",IF(R$3-12&gt;$E183,$D183-SUM($F183:Q183),$D183/$E183))</f>
        <v>0</v>
      </c>
      <c r="S183" s="532">
        <f>IF($E183="n/a","n/a",IF(S$3-12&gt;$E183,$D183-SUM($F183:R183),$D183/$E183))</f>
        <v>0</v>
      </c>
      <c r="T183" s="532">
        <f>IF($E183="n/a","n/a",IF(T$3-12&gt;$E183,$D183-SUM($F183:S183),$D183/$E183))</f>
        <v>0</v>
      </c>
      <c r="U183" s="532">
        <f>IF($E183="n/a","n/a",IF(U$3-12&gt;$E183,$D183-SUM($F183:T183),$D183/$E183))</f>
        <v>0</v>
      </c>
      <c r="V183" s="532">
        <f>IF($E183="n/a","n/a",IF(V$3-12&gt;$E183,$D183-SUM($F183:U183),$D183/$E183))</f>
        <v>0</v>
      </c>
      <c r="W183" s="532">
        <f>IF($E183="n/a","n/a",IF(W$3-12&gt;$E183,$D183-SUM($F183:V183),$D183/$E183))</f>
        <v>0</v>
      </c>
      <c r="X183" s="532">
        <f>IF($E183="n/a","n/a",IF(X$3-12&gt;$E183,$D183-SUM($F183:W183),$D183/$E183))</f>
        <v>0</v>
      </c>
      <c r="Y183" s="532">
        <f>IF($E183="n/a","n/a",IF(Y$3-12&gt;$E183,$D183-SUM($F183:X183),$D183/$E183))</f>
        <v>0</v>
      </c>
      <c r="Z183" s="532">
        <f>IF($E183="n/a","n/a",IF(Z$3-12&gt;$E183,$D183-SUM($F183:Y183),$D183/$E183))</f>
        <v>0</v>
      </c>
      <c r="AA183" s="532">
        <f>IF($E183="n/a","n/a",IF(AA$3-12&gt;$E183,$D183-SUM($F183:Z183),$D183/$E183))</f>
        <v>0</v>
      </c>
      <c r="AB183" s="532">
        <f>IF($E183="n/a","n/a",IF(AB$3-12&gt;$E183,$D183-SUM($F183:AA183),$D183/$E183))</f>
        <v>0</v>
      </c>
      <c r="AC183" s="532">
        <f>IF($E183="n/a","n/a",IF(AC$3-12&gt;$E183,$D183-SUM($F183:AB183),$D183/$E183))</f>
        <v>0</v>
      </c>
      <c r="AD183" s="532">
        <f>IF($E183="n/a","n/a",IF(AD$3-12&gt;$E183,$D183-SUM($F183:AC183),$D183/$E183))</f>
        <v>0</v>
      </c>
      <c r="AE183" s="532">
        <f>IF($E183="n/a","n/a",IF(AE$3-12&gt;$E183,$D183-SUM($F183:AD183),$D183/$E183))</f>
        <v>0</v>
      </c>
      <c r="AF183" s="532">
        <f>IF($E183="n/a","n/a",IF(AF$3-12&gt;$E183,$D183-SUM($F183:AE183),$D183/$E183))</f>
        <v>0</v>
      </c>
      <c r="AG183" s="532">
        <f>IF($E183="n/a","n/a",IF(AG$3-12&gt;$E183,$D183-SUM($F183:AF183),$D183/$E183))</f>
        <v>0</v>
      </c>
      <c r="AH183" s="532">
        <f>IF($E183="n/a","n/a",IF(AH$3-12&gt;$E183,$D183-SUM($F183:AG183),$D183/$E183))</f>
        <v>0</v>
      </c>
      <c r="AI183" s="532">
        <f>IF($E183="n/a","n/a",IF(AI$3-12&gt;$E183,$D183-SUM($F183:AH183),$D183/$E183))</f>
        <v>0</v>
      </c>
      <c r="AJ183" s="532">
        <f>IF($E183="n/a","n/a",IF(AJ$3-12&gt;$E183,$D183-SUM($F183:AI183),$D183/$E183))</f>
        <v>0</v>
      </c>
      <c r="AK183" s="532">
        <f>IF($E183="n/a","n/a",IF(AK$3-12&gt;$E183,$D183-SUM($F183:AJ183),$D183/$E183))</f>
        <v>0</v>
      </c>
      <c r="AL183" s="532">
        <f>IF($E183="n/a","n/a",IF(AL$3-12&gt;$E183,$D183-SUM($F183:AK183),$D183/$E183))</f>
        <v>0</v>
      </c>
      <c r="AM183" s="532">
        <f>IF($E183="n/a","n/a",IF(AM$3-12&gt;$E183,$D183-SUM($F183:AL183),$D183/$E183))</f>
        <v>0</v>
      </c>
      <c r="AN183" s="532">
        <f>IF($E183="n/a","n/a",IF(AN$3-12&gt;$E183,$D183-SUM($F183:AM183),$D183/$E183))</f>
        <v>0</v>
      </c>
      <c r="AO183" s="532">
        <f>IF($E183="n/a","n/a",IF(AO$3-12&gt;$E183,$D183-SUM($F183:AN183),$D183/$E183))</f>
        <v>0</v>
      </c>
      <c r="AP183" s="532">
        <f>IF($E183="n/a","n/a",IF(AP$3-12&gt;$E183,$D183-SUM($F183:AO183),$D183/$E183))</f>
        <v>0</v>
      </c>
      <c r="AQ183" s="532">
        <f>IF($E183="n/a","n/a",IF(AQ$3-12&gt;$E183,$D183-SUM($F183:AP183),$D183/$E183))</f>
        <v>0</v>
      </c>
      <c r="AR183" s="532">
        <f>IF($E183="n/a","n/a",IF(AR$3-12&gt;$E183,$D183-SUM($F183:AQ183),$D183/$E183))</f>
        <v>0</v>
      </c>
      <c r="AS183" s="532">
        <f>IF($E183="n/a","n/a",IF(AS$3-12&gt;$E183,$D183-SUM($F183:AR183),$D183/$E183))</f>
        <v>0</v>
      </c>
      <c r="AT183" s="532">
        <f>IF($E183="n/a","n/a",IF(AT$3-12&gt;$E183,$D183-SUM($F183:AS183),$D183/$E183))</f>
        <v>0</v>
      </c>
      <c r="AU183" s="532">
        <f>IF($E183="n/a","n/a",IF(AU$3-12&gt;$E183,$D183-SUM($F183:AT183),$D183/$E183))</f>
        <v>0</v>
      </c>
      <c r="AV183" s="532">
        <f>IF($E183="n/a","n/a",IF(AV$3-12&gt;$E183,$D183-SUM($F183:AU183),$D183/$E183))</f>
        <v>0</v>
      </c>
      <c r="AW183" s="532">
        <f>IF($E183="n/a","n/a",IF(AW$3-12&gt;$E183,$D183-SUM($F183:AV183),$D183/$E183))</f>
        <v>0</v>
      </c>
      <c r="AX183" s="532">
        <f>IF($E183="n/a","n/a",IF(AX$3-12&gt;$E183,$D183-SUM($F183:AW183),$D183/$E183))</f>
        <v>0</v>
      </c>
      <c r="AY183" s="532">
        <f>IF($E183="n/a","n/a",IF(AY$3-12&gt;$E183,$D183-SUM($F183:AX183),$D183/$E183))</f>
        <v>0</v>
      </c>
      <c r="AZ183" s="532">
        <f>IF($E183="n/a","n/a",IF(AZ$3-12&gt;$E183,$D183-SUM($F183:AY183),$D183/$E183))</f>
        <v>0</v>
      </c>
      <c r="BA183" s="532">
        <f>IF($E183="n/a","n/a",IF(BA$3-12&gt;$E183,$D183-SUM($F183:AZ183),$D183/$E183))</f>
        <v>0</v>
      </c>
      <c r="BB183" s="532">
        <f>IF($E183="n/a","n/a",IF(BB$3-12&gt;$E183,$D183-SUM($F183:BA183),$D183/$E183))</f>
        <v>0</v>
      </c>
      <c r="BC183" s="532">
        <f>IF($E183="n/a","n/a",IF(BC$3-12&gt;$E183,$D183-SUM($F183:BB183),$D183/$E183))</f>
        <v>0</v>
      </c>
      <c r="BD183" s="532">
        <f>IF($E183="n/a","n/a",IF(BD$3-12&gt;$E183,$D183-SUM($F183:BC183),$D183/$E183))</f>
        <v>0</v>
      </c>
      <c r="BE183" s="532">
        <f>IF($E183="n/a","n/a",IF(BE$3-12&gt;$E183,$D183-SUM($F183:BD183),$D183/$E183))</f>
        <v>0</v>
      </c>
      <c r="BF183" s="532">
        <f>IF($E183="n/a","n/a",IF(BF$3-12&gt;$E183,$D183-SUM($F183:BE183),$D183/$E183))</f>
        <v>0</v>
      </c>
      <c r="BG183" s="532">
        <f>IF($E183="n/a","n/a",IF(BG$3-12&gt;$E183,$D183-SUM($F183:BF183),$D183/$E183))</f>
        <v>0</v>
      </c>
      <c r="BH183" s="532">
        <f>IF($E183="n/a","n/a",IF(BH$3-12&gt;$E183,$D183-SUM($F183:BG183),$D183/$E183))</f>
        <v>0</v>
      </c>
      <c r="BI183" s="532">
        <f>IF($E183="n/a","n/a",IF(BI$3-12&gt;$E183,$D183-SUM($F183:BH183),$D183/$E183))</f>
        <v>0</v>
      </c>
      <c r="BJ183" s="532">
        <f>IF($E183="n/a","n/a",IF(BJ$3-12&gt;$E183,$D183-SUM($F183:BI183),$D183/$E183))</f>
        <v>0</v>
      </c>
      <c r="BK183" s="532">
        <f>IF($E183="n/a","n/a",IF(BK$3-12&gt;$E183,$D183-SUM($F183:BJ183),$D183/$E183))</f>
        <v>0</v>
      </c>
      <c r="BL183" s="532">
        <f>IF($E183="n/a","n/a",IF(BL$3-12&gt;$E183,$D183-SUM($F183:BK183),$D183/$E183))</f>
        <v>0</v>
      </c>
      <c r="BM183" s="532">
        <f>IF($E183="n/a","n/a",IF(BM$3-12&gt;$E183,$D183-SUM($F183:BL183),$D183/$E183))</f>
        <v>0</v>
      </c>
      <c r="BN183" s="532">
        <f>IF($E183="n/a","n/a",IF(BN$3-12&gt;$E183,$D183-SUM($F183:BM183),$D183/$E183))</f>
        <v>0</v>
      </c>
      <c r="BO183" s="532">
        <f>IF($E183="n/a","n/a",IF(BO$3-12&gt;$E183,$D183-SUM($F183:BN183),$D183/$E183))</f>
        <v>0</v>
      </c>
      <c r="BP183" s="532">
        <f>IF($E183="n/a","n/a",IF(BP$3-12&gt;$E183,$D183-SUM($F183:BO183),$D183/$E183))</f>
        <v>0</v>
      </c>
      <c r="BQ183" s="532">
        <f>IF($E183="n/a","n/a",IF(BQ$3-12&gt;$E183,$D183-SUM($F183:BP183),$D183/$E183))</f>
        <v>0</v>
      </c>
      <c r="BR183" s="532">
        <f>IF($E183="n/a","n/a",IF(BR$3-12&gt;$E183,$D183-SUM($F183:BQ183),$D183/$E183))</f>
        <v>0</v>
      </c>
      <c r="BS183" s="532">
        <f>IF($E183="n/a","n/a",IF(BS$3-12&gt;$E183,$D183-SUM($F183:BR183),$D183/$E183))</f>
        <v>0</v>
      </c>
      <c r="BT183" s="532">
        <f>IF($E183="n/a","n/a",IF(BT$3-12&gt;$E183,$D183-SUM($F183:BS183),$D183/$E183))</f>
        <v>0</v>
      </c>
      <c r="BU183" s="532">
        <f>IF($E183="n/a","n/a",IF(BU$3-12&gt;$E183,$D183-SUM($F183:BT183),$D183/$E183))</f>
        <v>0</v>
      </c>
      <c r="BV183" s="532">
        <f>IF($E183="n/a","n/a",IF(BV$3-12&gt;$E183,$D183-SUM($F183:BU183),$D183/$E183))</f>
        <v>0</v>
      </c>
      <c r="BW183" s="532">
        <f>IF($E183="n/a","n/a",IF(BW$3-12&gt;$E183,$D183-SUM($F183:BV183),$D183/$E183))</f>
        <v>0</v>
      </c>
      <c r="BX183" s="532">
        <f>IF($E183="n/a","n/a",IF(BX$3-12&gt;$E183,$D183-SUM($F183:BW183),$D183/$E183))</f>
        <v>0</v>
      </c>
      <c r="BY183" s="532">
        <f>IF($E183="n/a","n/a",IF(BY$3-12&gt;$E183,$D183-SUM($F183:BX183),$D183/$E183))</f>
        <v>0</v>
      </c>
      <c r="BZ183" s="532">
        <f>IF($E183="n/a","n/a",IF(BZ$3-12&gt;$E183,$D183-SUM($F183:BY183),$D183/$E183))</f>
        <v>0</v>
      </c>
    </row>
    <row r="184" spans="1:84" s="356" customFormat="1">
      <c r="A184" s="506" t="s">
        <v>27</v>
      </c>
      <c r="B184" s="471"/>
      <c r="C184" s="541">
        <f>SUM(C168:C183)</f>
        <v>0</v>
      </c>
      <c r="D184" s="541">
        <f>SUM(D168:D183)</f>
        <v>144407.5011554221</v>
      </c>
      <c r="E184" s="541"/>
      <c r="F184" s="472">
        <f>SUM(F168:F183)</f>
        <v>0</v>
      </c>
      <c r="G184" s="472">
        <f t="shared" ref="G184:Q184" si="54">SUM(G168:G183)</f>
        <v>0</v>
      </c>
      <c r="H184" s="472">
        <f t="shared" si="54"/>
        <v>0</v>
      </c>
      <c r="I184" s="472">
        <f t="shared" si="54"/>
        <v>0</v>
      </c>
      <c r="J184" s="472">
        <f t="shared" si="54"/>
        <v>0</v>
      </c>
      <c r="K184" s="472">
        <f t="shared" si="54"/>
        <v>0</v>
      </c>
      <c r="L184" s="529">
        <f t="shared" si="54"/>
        <v>0</v>
      </c>
      <c r="M184" s="472">
        <f t="shared" si="54"/>
        <v>0</v>
      </c>
      <c r="N184" s="472">
        <f t="shared" si="54"/>
        <v>0</v>
      </c>
      <c r="O184" s="472">
        <f t="shared" si="54"/>
        <v>0</v>
      </c>
      <c r="P184" s="472">
        <f t="shared" si="54"/>
        <v>0</v>
      </c>
      <c r="Q184" s="473">
        <f t="shared" si="54"/>
        <v>0</v>
      </c>
      <c r="R184" s="472">
        <f>SUM(R168:R183)</f>
        <v>5659.6059541905706</v>
      </c>
      <c r="S184" s="472">
        <f t="shared" ref="S184:BZ184" si="55">SUM(S168:S183)</f>
        <v>5659.6059541905706</v>
      </c>
      <c r="T184" s="472">
        <f t="shared" si="55"/>
        <v>5659.6059541905706</v>
      </c>
      <c r="U184" s="472">
        <f t="shared" si="55"/>
        <v>5659.6059541905706</v>
      </c>
      <c r="V184" s="472">
        <f t="shared" si="55"/>
        <v>5659.6059541905706</v>
      </c>
      <c r="W184" s="472">
        <f t="shared" si="55"/>
        <v>5659.6059541905706</v>
      </c>
      <c r="X184" s="472">
        <f t="shared" si="55"/>
        <v>5659.6059541905706</v>
      </c>
      <c r="Y184" s="472">
        <f t="shared" si="55"/>
        <v>5659.6059541905706</v>
      </c>
      <c r="Z184" s="472">
        <f t="shared" si="55"/>
        <v>5659.6059541905706</v>
      </c>
      <c r="AA184" s="472">
        <f t="shared" si="55"/>
        <v>5081.3205605862813</v>
      </c>
      <c r="AB184" s="472">
        <f t="shared" si="55"/>
        <v>2998.3625525522002</v>
      </c>
      <c r="AC184" s="472">
        <f t="shared" si="55"/>
        <v>2965.6646194146188</v>
      </c>
      <c r="AD184" s="472">
        <f t="shared" si="55"/>
        <v>2965.6646194146188</v>
      </c>
      <c r="AE184" s="472">
        <f t="shared" si="55"/>
        <v>2965.6646194146188</v>
      </c>
      <c r="AF184" s="472">
        <f t="shared" si="55"/>
        <v>2965.6646194146188</v>
      </c>
      <c r="AG184" s="472">
        <f t="shared" si="55"/>
        <v>2965.6646194146188</v>
      </c>
      <c r="AH184" s="472">
        <f t="shared" si="55"/>
        <v>2965.6646194146188</v>
      </c>
      <c r="AI184" s="472">
        <f t="shared" si="55"/>
        <v>2965.6646194146188</v>
      </c>
      <c r="AJ184" s="472">
        <f t="shared" si="55"/>
        <v>2965.6646194146188</v>
      </c>
      <c r="AK184" s="472">
        <f t="shared" si="55"/>
        <v>2965.6646194146188</v>
      </c>
      <c r="AL184" s="472">
        <f t="shared" si="55"/>
        <v>2965.6646194146188</v>
      </c>
      <c r="AM184" s="472">
        <f t="shared" si="55"/>
        <v>2965.6646194146188</v>
      </c>
      <c r="AN184" s="472">
        <f t="shared" si="55"/>
        <v>2965.6646194146188</v>
      </c>
      <c r="AO184" s="472">
        <f t="shared" si="55"/>
        <v>2965.6646194146188</v>
      </c>
      <c r="AP184" s="472">
        <f t="shared" si="55"/>
        <v>2965.6646194146188</v>
      </c>
      <c r="AQ184" s="472">
        <f t="shared" si="55"/>
        <v>2965.6646194146188</v>
      </c>
      <c r="AR184" s="472">
        <f t="shared" si="55"/>
        <v>2965.6646194146188</v>
      </c>
      <c r="AS184" s="472">
        <f t="shared" si="55"/>
        <v>2965.6646194146188</v>
      </c>
      <c r="AT184" s="472">
        <f t="shared" si="55"/>
        <v>2965.6646194146188</v>
      </c>
      <c r="AU184" s="472">
        <f t="shared" si="55"/>
        <v>2965.6646194146188</v>
      </c>
      <c r="AV184" s="472">
        <f t="shared" si="55"/>
        <v>2965.6646194146188</v>
      </c>
      <c r="AW184" s="472">
        <f t="shared" si="55"/>
        <v>2965.6646194146188</v>
      </c>
      <c r="AX184" s="472">
        <f t="shared" si="55"/>
        <v>2965.6646194146188</v>
      </c>
      <c r="AY184" s="472">
        <f t="shared" si="55"/>
        <v>2965.6646194146188</v>
      </c>
      <c r="AZ184" s="472">
        <f t="shared" si="55"/>
        <v>2965.6646194146188</v>
      </c>
      <c r="BA184" s="472">
        <f t="shared" si="55"/>
        <v>2965.1793546135073</v>
      </c>
      <c r="BB184" s="472">
        <f t="shared" si="55"/>
        <v>2962.8531646145289</v>
      </c>
      <c r="BC184" s="472">
        <f t="shared" si="55"/>
        <v>2962.8531646145289</v>
      </c>
      <c r="BD184" s="472">
        <f t="shared" si="55"/>
        <v>2962.8531646145289</v>
      </c>
      <c r="BE184" s="472">
        <f t="shared" si="55"/>
        <v>1349.346545801006</v>
      </c>
      <c r="BF184" s="472">
        <f t="shared" si="55"/>
        <v>74.012407395791428</v>
      </c>
      <c r="BG184" s="472">
        <f t="shared" si="55"/>
        <v>74.012407395791428</v>
      </c>
      <c r="BH184" s="472">
        <f t="shared" si="55"/>
        <v>74.012407395791428</v>
      </c>
      <c r="BI184" s="472">
        <f t="shared" si="55"/>
        <v>74.012407395791428</v>
      </c>
      <c r="BJ184" s="472">
        <f t="shared" si="55"/>
        <v>74.012407395791428</v>
      </c>
      <c r="BK184" s="472">
        <f t="shared" si="55"/>
        <v>74.012407395791428</v>
      </c>
      <c r="BL184" s="472">
        <f t="shared" si="55"/>
        <v>74.012407395791428</v>
      </c>
      <c r="BM184" s="472">
        <f t="shared" si="55"/>
        <v>74.012407395791428</v>
      </c>
      <c r="BN184" s="472">
        <f t="shared" si="55"/>
        <v>74.012407395791428</v>
      </c>
      <c r="BO184" s="472">
        <f t="shared" si="55"/>
        <v>74.012407395791428</v>
      </c>
      <c r="BP184" s="472">
        <f t="shared" si="55"/>
        <v>74.012407395791428</v>
      </c>
      <c r="BQ184" s="472">
        <f t="shared" si="55"/>
        <v>74.012407395791428</v>
      </c>
      <c r="BR184" s="472">
        <f t="shared" si="55"/>
        <v>74.012407395791428</v>
      </c>
      <c r="BS184" s="472">
        <f t="shared" si="55"/>
        <v>50.16689821423688</v>
      </c>
      <c r="BT184" s="472">
        <f t="shared" si="55"/>
        <v>0</v>
      </c>
      <c r="BU184" s="472">
        <f t="shared" si="55"/>
        <v>0</v>
      </c>
      <c r="BV184" s="472">
        <f t="shared" si="55"/>
        <v>0</v>
      </c>
      <c r="BW184" s="472">
        <f t="shared" si="55"/>
        <v>0</v>
      </c>
      <c r="BX184" s="472">
        <f t="shared" si="55"/>
        <v>0</v>
      </c>
      <c r="BY184" s="472">
        <f t="shared" si="55"/>
        <v>0</v>
      </c>
      <c r="BZ184" s="472">
        <f t="shared" si="55"/>
        <v>0</v>
      </c>
    </row>
    <row r="188" spans="1:84">
      <c r="A188" s="415" t="s">
        <v>295</v>
      </c>
    </row>
    <row r="189" spans="1:84" s="512" customFormat="1">
      <c r="A189" s="478"/>
      <c r="B189" s="478" t="s">
        <v>295</v>
      </c>
      <c r="C189" s="478"/>
      <c r="D189" s="478"/>
      <c r="E189" s="479"/>
      <c r="F189" s="478"/>
      <c r="G189" s="478"/>
      <c r="H189" s="478"/>
      <c r="I189" s="478"/>
      <c r="J189" s="478"/>
      <c r="K189" s="479"/>
      <c r="L189" s="478"/>
      <c r="M189" s="478"/>
      <c r="N189" s="478"/>
      <c r="O189" s="478"/>
      <c r="P189" s="478"/>
      <c r="Q189" s="478"/>
      <c r="R189" s="478"/>
      <c r="S189" s="478"/>
      <c r="T189" s="478"/>
      <c r="U189" s="478"/>
      <c r="V189" s="478"/>
      <c r="W189" s="478"/>
      <c r="X189" s="478"/>
      <c r="Y189" s="478"/>
      <c r="Z189" s="478"/>
      <c r="AA189" s="478"/>
      <c r="AB189" s="478"/>
      <c r="AC189" s="478"/>
      <c r="AD189" s="478"/>
      <c r="AE189" s="478"/>
      <c r="AF189" s="478"/>
      <c r="AG189" s="478"/>
      <c r="AH189" s="478"/>
      <c r="AI189" s="478"/>
      <c r="AJ189" s="478"/>
      <c r="AK189" s="478"/>
      <c r="AL189" s="478"/>
      <c r="AM189" s="478"/>
      <c r="AN189" s="478"/>
      <c r="AO189" s="478"/>
      <c r="AP189" s="478"/>
      <c r="AQ189" s="478"/>
      <c r="AR189" s="478"/>
      <c r="AS189" s="478"/>
      <c r="AT189" s="478"/>
      <c r="AU189" s="478"/>
      <c r="AV189" s="478"/>
      <c r="AW189" s="478"/>
      <c r="AX189" s="478"/>
      <c r="AY189" s="478"/>
      <c r="AZ189" s="478"/>
      <c r="BA189" s="478"/>
      <c r="BB189" s="478"/>
      <c r="BC189" s="478"/>
      <c r="BD189" s="478"/>
      <c r="BE189" s="478"/>
      <c r="BF189" s="478"/>
      <c r="BG189" s="478"/>
      <c r="BH189" s="478"/>
      <c r="BI189" s="478"/>
      <c r="BJ189" s="478"/>
      <c r="BK189" s="478"/>
      <c r="BL189" s="478"/>
      <c r="BM189" s="478"/>
      <c r="BN189" s="478"/>
      <c r="BO189" s="478"/>
      <c r="BP189" s="478"/>
      <c r="BQ189" s="478"/>
      <c r="BR189" s="478"/>
      <c r="BS189" s="478"/>
      <c r="BT189" s="478"/>
      <c r="BU189" s="478"/>
      <c r="BV189" s="478"/>
      <c r="BW189" s="478"/>
      <c r="BX189" s="478"/>
      <c r="BY189" s="478"/>
      <c r="BZ189" s="478"/>
      <c r="CA189" s="478"/>
      <c r="CB189" s="478"/>
      <c r="CC189" s="478"/>
      <c r="CD189" s="478"/>
      <c r="CE189" s="478"/>
      <c r="CF189" s="478"/>
    </row>
    <row r="190" spans="1:84" customFormat="1">
      <c r="A190" s="384"/>
      <c r="B190" s="35"/>
      <c r="C190" s="35"/>
      <c r="D190" s="35"/>
      <c r="E190" s="35"/>
      <c r="F190" s="103"/>
      <c r="G190" s="103"/>
      <c r="H190" s="103"/>
      <c r="I190" s="103"/>
      <c r="J190" s="103"/>
      <c r="K190" s="103"/>
      <c r="L190" s="103"/>
      <c r="M190" s="103"/>
      <c r="N190" s="103"/>
      <c r="O190" s="103"/>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9"/>
      <c r="BJ190" s="9"/>
    </row>
    <row r="191" spans="1:84" s="3" customFormat="1" hidden="1" outlineLevel="1">
      <c r="A191" s="385"/>
      <c r="B191" s="103"/>
      <c r="C191" s="542" t="str">
        <f>B218</f>
        <v>Secondary</v>
      </c>
      <c r="D191" s="103">
        <f>VLOOKUP(C191,$A$123:$D$139,4,FALSE)</f>
        <v>15</v>
      </c>
      <c r="E191" s="103">
        <f>VLOOKUP(C191,$A$123:$D$139,3,FALSE)</f>
        <v>25</v>
      </c>
      <c r="F191" s="543">
        <f>IF(F$123="",0,HLOOKUP(F$2,$F$123:$BZ$140,MATCH($C191,$A$60:$A$76,0),FALSE))</f>
        <v>1881.0302450329443</v>
      </c>
      <c r="G191" s="543">
        <f t="shared" ref="G191:BR191" si="56">IF(G$123="",0,HLOOKUP(G$2,$F$123:$BZ$140,MATCH($C191,$A$60:$A$76,0),FALSE))</f>
        <v>13178.203565331029</v>
      </c>
      <c r="H191" s="543">
        <f t="shared" si="56"/>
        <v>11751.956271538585</v>
      </c>
      <c r="I191" s="543">
        <f t="shared" si="56"/>
        <v>20055.377713857091</v>
      </c>
      <c r="J191" s="543">
        <f t="shared" si="56"/>
        <v>23612.840729156167</v>
      </c>
      <c r="K191" s="543">
        <f t="shared" si="56"/>
        <v>17053.934747489009</v>
      </c>
      <c r="L191" s="543">
        <f t="shared" si="56"/>
        <v>8602.9915423240054</v>
      </c>
      <c r="M191" s="543">
        <f t="shared" si="56"/>
        <v>3387.9707171765681</v>
      </c>
      <c r="N191" s="543">
        <f t="shared" si="56"/>
        <v>11360.946811915072</v>
      </c>
      <c r="O191" s="543">
        <f t="shared" si="56"/>
        <v>13132.917594423809</v>
      </c>
      <c r="P191" s="543">
        <f t="shared" si="56"/>
        <v>14500.688785649671</v>
      </c>
      <c r="Q191" s="543">
        <f t="shared" si="56"/>
        <v>20401.739923635789</v>
      </c>
      <c r="R191" s="543">
        <f t="shared" si="56"/>
        <v>17594.265550408163</v>
      </c>
      <c r="S191" s="543">
        <f t="shared" si="56"/>
        <v>26721.154421213676</v>
      </c>
      <c r="T191" s="543">
        <f t="shared" si="56"/>
        <v>30628.578628664025</v>
      </c>
      <c r="U191" s="543">
        <f t="shared" si="56"/>
        <v>0</v>
      </c>
      <c r="V191" s="543">
        <f t="shared" si="56"/>
        <v>0</v>
      </c>
      <c r="W191" s="543">
        <f t="shared" si="56"/>
        <v>0</v>
      </c>
      <c r="X191" s="543">
        <f t="shared" si="56"/>
        <v>0</v>
      </c>
      <c r="Y191" s="543">
        <f t="shared" si="56"/>
        <v>0</v>
      </c>
      <c r="Z191" s="543">
        <f t="shared" si="56"/>
        <v>0</v>
      </c>
      <c r="AA191" s="543">
        <f t="shared" si="56"/>
        <v>0</v>
      </c>
      <c r="AB191" s="543">
        <f t="shared" si="56"/>
        <v>0</v>
      </c>
      <c r="AC191" s="543">
        <f t="shared" si="56"/>
        <v>0</v>
      </c>
      <c r="AD191" s="543">
        <f t="shared" si="56"/>
        <v>0</v>
      </c>
      <c r="AE191" s="543">
        <f t="shared" si="56"/>
        <v>0</v>
      </c>
      <c r="AF191" s="543">
        <f t="shared" si="56"/>
        <v>0</v>
      </c>
      <c r="AG191" s="543">
        <f t="shared" si="56"/>
        <v>0</v>
      </c>
      <c r="AH191" s="543">
        <f t="shared" si="56"/>
        <v>0</v>
      </c>
      <c r="AI191" s="543">
        <f t="shared" si="56"/>
        <v>0</v>
      </c>
      <c r="AJ191" s="543">
        <f t="shared" si="56"/>
        <v>0</v>
      </c>
      <c r="AK191" s="543">
        <f t="shared" si="56"/>
        <v>0</v>
      </c>
      <c r="AL191" s="543">
        <f t="shared" si="56"/>
        <v>0</v>
      </c>
      <c r="AM191" s="543">
        <f t="shared" si="56"/>
        <v>0</v>
      </c>
      <c r="AN191" s="543">
        <f t="shared" si="56"/>
        <v>0</v>
      </c>
      <c r="AO191" s="543">
        <f t="shared" si="56"/>
        <v>0</v>
      </c>
      <c r="AP191" s="543">
        <f t="shared" si="56"/>
        <v>0</v>
      </c>
      <c r="AQ191" s="543">
        <f t="shared" si="56"/>
        <v>0</v>
      </c>
      <c r="AR191" s="543">
        <f t="shared" si="56"/>
        <v>0</v>
      </c>
      <c r="AS191" s="543">
        <f t="shared" si="56"/>
        <v>0</v>
      </c>
      <c r="AT191" s="543">
        <f t="shared" si="56"/>
        <v>0</v>
      </c>
      <c r="AU191" s="543">
        <f t="shared" si="56"/>
        <v>0</v>
      </c>
      <c r="AV191" s="543">
        <f t="shared" si="56"/>
        <v>0</v>
      </c>
      <c r="AW191" s="543">
        <f t="shared" si="56"/>
        <v>0</v>
      </c>
      <c r="AX191" s="543">
        <f t="shared" si="56"/>
        <v>0</v>
      </c>
      <c r="AY191" s="543">
        <f t="shared" si="56"/>
        <v>0</v>
      </c>
      <c r="AZ191" s="543">
        <f t="shared" si="56"/>
        <v>0</v>
      </c>
      <c r="BA191" s="543">
        <f t="shared" si="56"/>
        <v>0</v>
      </c>
      <c r="BB191" s="543">
        <f t="shared" si="56"/>
        <v>0</v>
      </c>
      <c r="BC191" s="543">
        <f t="shared" si="56"/>
        <v>0</v>
      </c>
      <c r="BD191" s="543">
        <f t="shared" si="56"/>
        <v>0</v>
      </c>
      <c r="BE191" s="543">
        <f t="shared" si="56"/>
        <v>0</v>
      </c>
      <c r="BF191" s="543">
        <f>IF(BF$123="",0,HLOOKUP(BF$2,$F$123:$BZ$140,MATCH($C191,$A$60:$A$76,0),FALSE))</f>
        <v>0</v>
      </c>
      <c r="BG191" s="543">
        <f t="shared" si="56"/>
        <v>0</v>
      </c>
      <c r="BH191" s="543">
        <f t="shared" si="56"/>
        <v>0</v>
      </c>
      <c r="BI191" s="543">
        <f t="shared" si="56"/>
        <v>0</v>
      </c>
      <c r="BJ191" s="543">
        <f t="shared" si="56"/>
        <v>0</v>
      </c>
      <c r="BK191" s="543">
        <f t="shared" si="56"/>
        <v>0</v>
      </c>
      <c r="BL191" s="543">
        <f t="shared" si="56"/>
        <v>0</v>
      </c>
      <c r="BM191" s="543">
        <f t="shared" si="56"/>
        <v>0</v>
      </c>
      <c r="BN191" s="543">
        <f t="shared" si="56"/>
        <v>0</v>
      </c>
      <c r="BO191" s="543">
        <f t="shared" si="56"/>
        <v>0</v>
      </c>
      <c r="BP191" s="543">
        <f t="shared" si="56"/>
        <v>0</v>
      </c>
      <c r="BQ191" s="543">
        <f t="shared" si="56"/>
        <v>0</v>
      </c>
      <c r="BR191" s="543">
        <f t="shared" si="56"/>
        <v>0</v>
      </c>
      <c r="BS191" s="543">
        <f t="shared" ref="BS191:BZ191" si="57">IF(BS$123="",0,HLOOKUP(BS$2,$F$123:$BZ$140,MATCH($C191,$A$60:$A$76,0),FALSE))</f>
        <v>0</v>
      </c>
      <c r="BT191" s="543">
        <f t="shared" si="57"/>
        <v>0</v>
      </c>
      <c r="BU191" s="543">
        <f t="shared" si="57"/>
        <v>0</v>
      </c>
      <c r="BV191" s="543">
        <f t="shared" si="57"/>
        <v>0</v>
      </c>
      <c r="BW191" s="543">
        <f t="shared" si="57"/>
        <v>0</v>
      </c>
      <c r="BX191" s="543">
        <f t="shared" si="57"/>
        <v>0</v>
      </c>
      <c r="BY191" s="543">
        <f t="shared" si="57"/>
        <v>0</v>
      </c>
      <c r="BZ191" s="543">
        <f t="shared" si="57"/>
        <v>0</v>
      </c>
    </row>
    <row r="192" spans="1:84" customFormat="1" hidden="1" outlineLevel="1">
      <c r="A192" s="544"/>
      <c r="B192" s="103"/>
      <c r="C192" s="722" t="s">
        <v>296</v>
      </c>
      <c r="D192" s="545">
        <v>0</v>
      </c>
      <c r="E192" s="27"/>
      <c r="F192" s="103"/>
      <c r="G192" s="103"/>
      <c r="H192" s="103"/>
      <c r="I192" s="103"/>
      <c r="J192" s="103"/>
      <c r="K192" s="546"/>
      <c r="L192" s="103"/>
      <c r="M192" s="103"/>
      <c r="N192" s="103"/>
      <c r="O192" s="103"/>
      <c r="P192" s="103"/>
      <c r="Q192" s="103"/>
      <c r="R192" s="103"/>
      <c r="S192" s="103"/>
      <c r="T192" s="103"/>
      <c r="U192" s="103"/>
      <c r="V192" s="103"/>
      <c r="W192" s="103"/>
      <c r="X192" s="103"/>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row>
    <row r="193" spans="1:78" customFormat="1" hidden="1" outlineLevel="1">
      <c r="A193" s="547"/>
      <c r="B193" s="103"/>
      <c r="C193" s="722"/>
      <c r="D193" s="545">
        <v>1</v>
      </c>
      <c r="E193" s="27"/>
      <c r="F193" s="145"/>
      <c r="G193" s="548">
        <f>IF($E191="n/a","n/a",IF(G$3&gt;($E191+$D193),$F191-SUM($F193:F193),$F191/$E191))</f>
        <v>75.24120980131778</v>
      </c>
      <c r="H193" s="116">
        <f>IF($E191="n/a","n/a",IF(H$3&gt;($E191+$D193),$F191-SUM($F193:G193),$F191/$E191))</f>
        <v>75.24120980131778</v>
      </c>
      <c r="I193" s="116">
        <f>IF($E191="n/a","n/a",IF(I$3&gt;($E191+$D193),$F191-SUM($F193:H193),$F191/$E191))</f>
        <v>75.24120980131778</v>
      </c>
      <c r="J193" s="116">
        <f>IF($E191="n/a","n/a",IF(J$3&gt;($E191+$D193),$F191-SUM($F193:I193),$F191/$E191))</f>
        <v>75.24120980131778</v>
      </c>
      <c r="K193" s="549">
        <f>IF($E191="n/a","n/a",IF(K$3&gt;($E191+$D193),$F191-SUM($F193:J193),$F191/$E191))</f>
        <v>75.24120980131778</v>
      </c>
      <c r="L193" s="550">
        <f>IF($D$191="n/a","n/a",IF(L$3&gt;($D$191+$D193),$F191-SUM($F193:K193),(($F191-SUM($G193:$K193))/($D$191-COUNT($G193:$K193)))))</f>
        <v>150.48241960263553</v>
      </c>
      <c r="M193" s="550">
        <f>IF($D$191="n/a","n/a",IF(M$3&gt;($D$191+$D193),$F191-SUM($F193:L193),(($F191-SUM($G193:$K193))/($D$191-COUNT($G193:$K193)))))</f>
        <v>150.48241960263553</v>
      </c>
      <c r="N193" s="550">
        <f>IF($D$191="n/a","n/a",IF(N$3&gt;($D$191+$D193),$F191-SUM($F193:M193),(($F191-SUM($G193:$K193))/($D$191-COUNT($G193:$K193)))))</f>
        <v>150.48241960263553</v>
      </c>
      <c r="O193" s="550">
        <f>IF($D$191="n/a","n/a",IF(O$3&gt;($D$191+$D193),$F191-SUM($F193:N193),(($F191-SUM($G193:$K193))/($D$191-COUNT($G193:$K193)))))</f>
        <v>150.48241960263553</v>
      </c>
      <c r="P193" s="550">
        <f>IF($D$191="n/a","n/a",IF(P$3&gt;($D$191+$D193),$F191-SUM($F193:O193),(($F191-SUM($G193:$K193))/($D$191-COUNT($G193:$K193)))))</f>
        <v>150.48241960263553</v>
      </c>
      <c r="Q193" s="550">
        <f>IF($D$191="n/a","n/a",IF(Q$3&gt;($D$191+$D193),$F191-SUM($F193:P193),(($F191-SUM($G193:$K193))/($D$191-COUNT($G193:$K193)))))</f>
        <v>150.48241960263553</v>
      </c>
      <c r="R193" s="550">
        <f>IF($D$191="n/a","n/a",IF(R$3&gt;($D$191+$D193),$F191-SUM($F193:Q193),(($F191-SUM($G193:$K193))/($D$191-COUNT($G193:$K193)))))</f>
        <v>150.48241960263553</v>
      </c>
      <c r="S193" s="550">
        <f>IF($D$191="n/a","n/a",IF(S$3&gt;($D$191+$D193),$F191-SUM($F193:R193),(($F191-SUM($G193:$K193))/($D$191-COUNT($G193:$K193)))))</f>
        <v>150.48241960263553</v>
      </c>
      <c r="T193" s="550">
        <f>IF($D$191="n/a","n/a",IF(T$3&gt;($D$191+$D193),$F191-SUM($F193:S193),(($F191-SUM($G193:$K193))/($D$191-COUNT($G193:$K193)))))</f>
        <v>150.48241960263553</v>
      </c>
      <c r="U193" s="550">
        <f>IF($D$191="n/a","n/a",IF(U$3&gt;($D$191+$D193),$F191-SUM($F193:T193),(($F191-SUM($G193:$K193))/($D$191-COUNT($G193:$K193)))))</f>
        <v>150.48241960263553</v>
      </c>
      <c r="V193" s="550">
        <f>IF($D$191="n/a","n/a",IF(V$3&gt;($D$191+$D193),$F191-SUM($F193:U193),(($F191-SUM($G193:$K193))/($D$191-COUNT($G193:$K193)))))</f>
        <v>4.5474735088646412E-13</v>
      </c>
      <c r="W193" s="550">
        <f>IF($D$191="n/a","n/a",IF(W$3&gt;($D$191+$D193),$F191-SUM($F193:V193),(($F191-SUM($G193:$K193))/($D$191-COUNT($G193:$K193)))))</f>
        <v>0</v>
      </c>
      <c r="X193" s="550">
        <f>IF($D$191="n/a","n/a",IF(X$3&gt;($D$191+$D193),$F191-SUM($F193:W193),(($F191-SUM($G193:$K193))/($D$191-COUNT($G193:$K193)))))</f>
        <v>0</v>
      </c>
      <c r="Y193" s="550">
        <f>IF($D$191="n/a","n/a",IF(Y$3&gt;($D$191+$D193),$F191-SUM($F193:X193),(($F191-SUM($G193:$K193))/($D$191-COUNT($G193:$K193)))))</f>
        <v>0</v>
      </c>
      <c r="Z193" s="550">
        <f>IF($D$191="n/a","n/a",IF(Z$3&gt;($D$191+$D193),$F191-SUM($F193:Y193),(($F191-SUM($G193:$K193))/($D$191-COUNT($G193:$K193)))))</f>
        <v>0</v>
      </c>
      <c r="AA193" s="550">
        <f>IF($D$191="n/a","n/a",IF(AA$3&gt;($D$191+$D193),$F191-SUM($F193:Z193),(($F191-SUM($G193:$K193))/($D$191-COUNT($G193:$K193)))))</f>
        <v>0</v>
      </c>
      <c r="AB193" s="550">
        <f>IF($D$191="n/a","n/a",IF(AB$3&gt;($D$191+$D193),$F191-SUM($F193:AA193),(($F191-SUM($G193:$K193))/($D$191-COUNT($G193:$K193)))))</f>
        <v>0</v>
      </c>
      <c r="AC193" s="550">
        <f>IF($D$191="n/a","n/a",IF(AC$3&gt;($D$191+$D193),$F191-SUM($F193:AB193),(($F191-SUM($G193:$K193))/($D$191-COUNT($G193:$K193)))))</f>
        <v>0</v>
      </c>
      <c r="AD193" s="550">
        <f>IF($D$191="n/a","n/a",IF(AD$3&gt;($D$191+$D193),$F191-SUM($F193:AC193),(($F191-SUM($G193:$K193))/($D$191-COUNT($G193:$K193)))))</f>
        <v>0</v>
      </c>
      <c r="AE193" s="550">
        <f>IF($D$191="n/a","n/a",IF(AE$3&gt;($D$191+$D193),$F191-SUM($F193:AD193),(($F191-SUM($G193:$K193))/($D$191-COUNT($G193:$K193)))))</f>
        <v>0</v>
      </c>
      <c r="AF193" s="550">
        <f>IF($D$191="n/a","n/a",IF(AF$3&gt;($D$191+$D193),$F191-SUM($F193:AE193),(($F191-SUM($G193:$K193))/($D$191-COUNT($G193:$K193)))))</f>
        <v>0</v>
      </c>
      <c r="AG193" s="550">
        <f>IF($D$191="n/a","n/a",IF(AG$3&gt;($D$191+$D193),$F191-SUM($F193:AF193),(($F191-SUM($G193:$K193))/($D$191-COUNT($G193:$K193)))))</f>
        <v>0</v>
      </c>
      <c r="AH193" s="550">
        <f>IF($D$191="n/a","n/a",IF(AH$3&gt;($D$191+$D193),$F191-SUM($F193:AG193),(($F191-SUM($G193:$K193))/($D$191-COUNT($G193:$K193)))))</f>
        <v>0</v>
      </c>
      <c r="AI193" s="550">
        <f>IF($D$191="n/a","n/a",IF(AI$3&gt;($D$191+$D193),$F191-SUM($F193:AH193),(($F191-SUM($G193:$K193))/($D$191-COUNT($G193:$K193)))))</f>
        <v>0</v>
      </c>
      <c r="AJ193" s="550">
        <f>IF($D$191="n/a","n/a",IF(AJ$3&gt;($D$191+$D193),$F191-SUM($F193:AI193),(($F191-SUM($G193:$K193))/($D$191-COUNT($G193:$K193)))))</f>
        <v>0</v>
      </c>
      <c r="AK193" s="550">
        <f>IF($D$191="n/a","n/a",IF(AK$3&gt;($D$191+$D193),$F191-SUM($F193:AJ193),(($F191-SUM($G193:$K193))/($D$191-COUNT($G193:$K193)))))</f>
        <v>0</v>
      </c>
      <c r="AL193" s="550">
        <f>IF($D$191="n/a","n/a",IF(AL$3&gt;($D$191+$D193),$F191-SUM($F193:AK193),(($F191-SUM($G193:$K193))/($D$191-COUNT($G193:$K193)))))</f>
        <v>0</v>
      </c>
      <c r="AM193" s="550">
        <f>IF($D$191="n/a","n/a",IF(AM$3&gt;($D$191+$D193),$F191-SUM($F193:AL193),(($F191-SUM($G193:$K193))/($D$191-COUNT($G193:$K193)))))</f>
        <v>0</v>
      </c>
      <c r="AN193" s="550">
        <f>IF($D$191="n/a","n/a",IF(AN$3&gt;($D$191+$D193),$F191-SUM($F193:AM193),(($F191-SUM($G193:$K193))/($D$191-COUNT($G193:$K193)))))</f>
        <v>0</v>
      </c>
      <c r="AO193" s="550">
        <f>IF($D$191="n/a","n/a",IF(AO$3&gt;($D$191+$D193),$F191-SUM($F193:AN193),(($F191-SUM($G193:$K193))/($D$191-COUNT($G193:$K193)))))</f>
        <v>0</v>
      </c>
      <c r="AP193" s="550">
        <f>IF($D$191="n/a","n/a",IF(AP$3&gt;($D$191+$D193),$F191-SUM($F193:AO193),(($F191-SUM($G193:$K193))/($D$191-COUNT($G193:$K193)))))</f>
        <v>0</v>
      </c>
      <c r="AQ193" s="550">
        <f>IF($D$191="n/a","n/a",IF(AQ$3&gt;($D$191+$D193),$F191-SUM($F193:AP193),(($F191-SUM($G193:$K193))/($D$191-COUNT($G193:$K193)))))</f>
        <v>0</v>
      </c>
      <c r="AR193" s="550">
        <f>IF($D$191="n/a","n/a",IF(AR$3&gt;($D$191+$D193),$F191-SUM($F193:AQ193),(($F191-SUM($G193:$K193))/($D$191-COUNT($G193:$K193)))))</f>
        <v>0</v>
      </c>
      <c r="AS193" s="550">
        <f>IF($D$191="n/a","n/a",IF(AS$3&gt;($D$191+$D193),$F191-SUM($F193:AR193),(($F191-SUM($G193:$K193))/($D$191-COUNT($G193:$K193)))))</f>
        <v>0</v>
      </c>
      <c r="AT193" s="550">
        <f>IF($D$191="n/a","n/a",IF(AT$3&gt;($D$191+$D193),$F191-SUM($F193:AS193),(($F191-SUM($G193:$K193))/($D$191-COUNT($G193:$K193)))))</f>
        <v>0</v>
      </c>
      <c r="AU193" s="550">
        <f>IF($D$191="n/a","n/a",IF(AU$3&gt;($D$191+$D193),$F191-SUM($F193:AT193),(($F191-SUM($G193:$K193))/($D$191-COUNT($G193:$K193)))))</f>
        <v>0</v>
      </c>
      <c r="AV193" s="550">
        <f>IF($D$191="n/a","n/a",IF(AV$3&gt;($D$191+$D193),$F191-SUM($F193:AU193),(($F191-SUM($G193:$K193))/($D$191-COUNT($G193:$K193)))))</f>
        <v>0</v>
      </c>
      <c r="AW193" s="550">
        <f>IF($D$191="n/a","n/a",IF(AW$3&gt;($D$191+$D193),$F191-SUM($F193:AV193),(($F191-SUM($G193:$K193))/($D$191-COUNT($G193:$K193)))))</f>
        <v>0</v>
      </c>
      <c r="AX193" s="550">
        <f>IF($D$191="n/a","n/a",IF(AX$3&gt;($D$191+$D193),$F191-SUM($F193:AW193),(($F191-SUM($G193:$K193))/($D$191-COUNT($G193:$K193)))))</f>
        <v>0</v>
      </c>
      <c r="AY193" s="550">
        <f>IF($D$191="n/a","n/a",IF(AY$3&gt;($D$191+$D193),$F191-SUM($F193:AX193),(($F191-SUM($G193:$K193))/($D$191-COUNT($G193:$K193)))))</f>
        <v>0</v>
      </c>
      <c r="AZ193" s="550">
        <f>IF($D$191="n/a","n/a",IF(AZ$3&gt;($D$191+$D193),$F191-SUM($F193:AY193),(($F191-SUM($G193:$K193))/($D$191-COUNT($G193:$K193)))))</f>
        <v>0</v>
      </c>
      <c r="BA193" s="550">
        <f>IF($D$191="n/a","n/a",IF(BA$3&gt;($D$191+$D193),$F191-SUM($F193:AZ193),(($F191-SUM($G193:$K193))/($D$191-COUNT($G193:$K193)))))</f>
        <v>0</v>
      </c>
      <c r="BB193" s="550">
        <f>IF($D$191="n/a","n/a",IF(BB$3&gt;($D$191+$D193),$F191-SUM($F193:BA193),(($F191-SUM($G193:$K193))/($D$191-COUNT($G193:$K193)))))</f>
        <v>0</v>
      </c>
      <c r="BC193" s="550">
        <f>IF($D$191="n/a","n/a",IF(BC$3&gt;($D$191+$D193),$F191-SUM($F193:BB193),(($F191-SUM($G193:$K193))/($D$191-COUNT($G193:$K193)))))</f>
        <v>0</v>
      </c>
      <c r="BD193" s="550">
        <f>IF($D$191="n/a","n/a",IF(BD$3&gt;($D$191+$D193),$F191-SUM($F193:BC193),(($F191-SUM($G193:$K193))/($D$191-COUNT($G193:$K193)))))</f>
        <v>0</v>
      </c>
      <c r="BE193" s="550">
        <f>IF($D$191="n/a","n/a",IF(BE$3&gt;($D$191+$D193),$F191-SUM($F193:BD193),(($F191-SUM($G193:$K193))/($D$191-COUNT($G193:$K193)))))</f>
        <v>0</v>
      </c>
      <c r="BF193" s="550">
        <f>IF($D$191="n/a","n/a",IF(BF$3&gt;($D$191+$D193),$F191-SUM($F193:BE193),(($F191-SUM($G193:$K193))/($D$191-COUNT($G193:$K193)))))</f>
        <v>0</v>
      </c>
      <c r="BG193" s="550">
        <f>IF($D$191="n/a","n/a",IF(BG$3&gt;($D$191+$D193),$F191-SUM($F193:BF193),(($F191-SUM($G193:$K193))/($D$191-COUNT($G193:$K193)))))</f>
        <v>0</v>
      </c>
      <c r="BH193" s="550">
        <f>IF($D$191="n/a","n/a",IF(BH$3&gt;($D$191+$D193),$F191-SUM($F193:BG193),(($F191-SUM($G193:$K193))/($D$191-COUNT($G193:$K193)))))</f>
        <v>0</v>
      </c>
      <c r="BI193" s="550">
        <f>IF($D$191="n/a","n/a",IF(BI$3&gt;($D$191+$D193),$F191-SUM($F193:BH193),(($F191-SUM($G193:$K193))/($D$191-COUNT($G193:$K193)))))</f>
        <v>0</v>
      </c>
      <c r="BJ193" s="550">
        <f>IF($D$191="n/a","n/a",IF(BJ$3&gt;($D$191+$D193),$F191-SUM($F193:BI193),(($F191-SUM($G193:$K193))/($D$191-COUNT($G193:$K193)))))</f>
        <v>0</v>
      </c>
      <c r="BK193" s="550">
        <f>IF($D$191="n/a","n/a",IF(BK$3&gt;($D$191+$D193),$F191-SUM($F193:BJ193),(($F191-SUM($G193:$K193))/($D$191-COUNT($G193:$K193)))))</f>
        <v>0</v>
      </c>
      <c r="BL193" s="550">
        <f>IF($D$191="n/a","n/a",IF(BL$3&gt;($D$191+$D193),$F191-SUM($F193:BK193),(($F191-SUM($G193:$K193))/($D$191-COUNT($G193:$K193)))))</f>
        <v>0</v>
      </c>
      <c r="BM193" s="550">
        <f>IF($D$191="n/a","n/a",IF(BM$3&gt;($D$191+$D193),$F191-SUM($F193:BL193),(($F191-SUM($G193:$K193))/($D$191-COUNT($G193:$K193)))))</f>
        <v>0</v>
      </c>
      <c r="BN193" s="550">
        <f>IF($D$191="n/a","n/a",IF(BN$3&gt;($D$191+$D193),$F191-SUM($F193:BM193),(($F191-SUM($G193:$K193))/($D$191-COUNT($G193:$K193)))))</f>
        <v>0</v>
      </c>
      <c r="BO193" s="550">
        <f>IF($D$191="n/a","n/a",IF(BO$3&gt;($D$191+$D193),$F191-SUM($F193:BN193),(($F191-SUM($G193:$K193))/($D$191-COUNT($G193:$K193)))))</f>
        <v>0</v>
      </c>
      <c r="BP193" s="550">
        <f>IF($D$191="n/a","n/a",IF(BP$3&gt;($D$191+$D193),$F191-SUM($F193:BO193),(($F191-SUM($G193:$K193))/($D$191-COUNT($G193:$K193)))))</f>
        <v>0</v>
      </c>
      <c r="BQ193" s="550">
        <f>IF($D$191="n/a","n/a",IF(BQ$3&gt;($D$191+$D193),$F191-SUM($F193:BP193),(($F191-SUM($G193:$K193))/($D$191-COUNT($G193:$K193)))))</f>
        <v>0</v>
      </c>
      <c r="BR193" s="550">
        <f>IF($D$191="n/a","n/a",IF(BR$3&gt;($D$191+$D193),$F191-SUM($F193:BQ193),(($F191-SUM($G193:$K193))/($D$191-COUNT($G193:$K193)))))</f>
        <v>0</v>
      </c>
      <c r="BS193" s="550">
        <f>IF($D$191="n/a","n/a",IF(BS$3&gt;($D$191+$D193),$F191-SUM($F193:BR193),(($F191-SUM($G193:$K193))/($D$191-COUNT($G193:$K193)))))</f>
        <v>0</v>
      </c>
      <c r="BT193" s="550">
        <f>IF($D$191="n/a","n/a",IF(BT$3&gt;($D$191+$D193),$F191-SUM($F193:BS193),(($F191-SUM($G193:$K193))/($D$191-COUNT($G193:$K193)))))</f>
        <v>0</v>
      </c>
      <c r="BU193" s="550">
        <f>IF($D$191="n/a","n/a",IF(BU$3&gt;($D$191+$D193),$F191-SUM($F193:BT193),(($F191-SUM($G193:$K193))/($D$191-COUNT($G193:$K193)))))</f>
        <v>0</v>
      </c>
      <c r="BV193" s="550">
        <f>IF($D$191="n/a","n/a",IF(BV$3&gt;($D$191+$D193),$F191-SUM($F193:BU193),(($F191-SUM($G193:$K193))/($D$191-COUNT($G193:$K193)))))</f>
        <v>0</v>
      </c>
      <c r="BW193" s="550">
        <f>IF($D$191="n/a","n/a",IF(BW$3&gt;($D$191+$D193),$F191-SUM($F193:BV193),(($F191-SUM($G193:$K193))/($D$191-COUNT($G193:$K193)))))</f>
        <v>0</v>
      </c>
      <c r="BX193" s="550">
        <f>IF($D$191="n/a","n/a",IF(BX$3&gt;($D$191+$D193),$F191-SUM($F193:BW193),(($F191-SUM($G193:$K193))/($D$191-COUNT($G193:$K193)))))</f>
        <v>0</v>
      </c>
      <c r="BY193" s="550">
        <f>IF($D$191="n/a","n/a",IF(BY$3&gt;($D$191+$D193),$F191-SUM($F193:BX193),(($F191-SUM($G193:$K193))/($D$191-COUNT($G193:$K193)))))</f>
        <v>0</v>
      </c>
      <c r="BZ193" s="550">
        <f>IF($D$191="n/a","n/a",IF(BZ$3&gt;($D$191+$D193),$F191-SUM($F193:BY193),(($F191-SUM($G193:$K193))/($D$191-COUNT($G193:$K193)))))</f>
        <v>0</v>
      </c>
    </row>
    <row r="194" spans="1:78" customFormat="1" hidden="1" outlineLevel="1">
      <c r="A194" s="184"/>
      <c r="B194" s="103"/>
      <c r="C194" s="722"/>
      <c r="D194" s="545">
        <v>2</v>
      </c>
      <c r="E194" s="27"/>
      <c r="F194" s="146"/>
      <c r="G194" s="551"/>
      <c r="H194" s="103">
        <f>IF($E191="n/a","n/a",IF(H$3&gt;($E191+$D194),$G191-SUM($F194:G194),$G191/$E191))</f>
        <v>527.12814261324115</v>
      </c>
      <c r="I194" s="103">
        <f>IF($E191="n/a","n/a",IF(I$3&gt;($E191+$D194),$G191-SUM($F194:H194),$G191/$E191))</f>
        <v>527.12814261324115</v>
      </c>
      <c r="J194" s="103">
        <f>IF($E191="n/a","n/a",IF(J$3&gt;($E191+$D194),$G191-SUM($F194:I194),$G191/$E191))</f>
        <v>527.12814261324115</v>
      </c>
      <c r="K194" s="546">
        <f>IF($E191="n/a","n/a",IF(K$3&gt;($E191+$D194),$G191-SUM($F194:J194),$G191/$E191))</f>
        <v>527.12814261324115</v>
      </c>
      <c r="L194" s="550">
        <f>IF($D191="n/a","n/a",IF(L$3&gt;($D191+$D194),$G191-SUM($F194:K194),($G191-SUM($G194:$K194))/($D191-COUNT($G194:$K194))))</f>
        <v>1006.3355449889149</v>
      </c>
      <c r="M194" s="550">
        <f>IF($D191="n/a","n/a",IF(M$3&gt;($D191+$D194),$G191-SUM($F194:L194),($G191-SUM($G194:$K194))/($D191-COUNT($G194:$K194))))</f>
        <v>1006.3355449889149</v>
      </c>
      <c r="N194" s="550">
        <f>IF($D191="n/a","n/a",IF(N$3&gt;($D191+$D194),$G191-SUM($F194:M194),($G191-SUM($G194:$K194))/($D191-COUNT($G194:$K194))))</f>
        <v>1006.3355449889149</v>
      </c>
      <c r="O194" s="550">
        <f>IF($D191="n/a","n/a",IF(O$3&gt;($D191+$D194),$G191-SUM($F194:N194),($G191-SUM($G194:$K194))/($D191-COUNT($G194:$K194))))</f>
        <v>1006.3355449889149</v>
      </c>
      <c r="P194" s="550">
        <f>IF($D191="n/a","n/a",IF(P$3&gt;($D191+$D194),$G191-SUM($F194:O194),($G191-SUM($G194:$K194))/($D191-COUNT($G194:$K194))))</f>
        <v>1006.3355449889149</v>
      </c>
      <c r="Q194" s="550">
        <f>IF($D191="n/a","n/a",IF(Q$3&gt;($D191+$D194),$G191-SUM($F194:P194),($G191-SUM($G194:$K194))/($D191-COUNT($G194:$K194))))</f>
        <v>1006.3355449889149</v>
      </c>
      <c r="R194" s="550">
        <f>IF($D191="n/a","n/a",IF(R$3&gt;($D191+$D194),$G191-SUM($F194:Q194),($G191-SUM($G194:$K194))/($D191-COUNT($G194:$K194))))</f>
        <v>1006.3355449889149</v>
      </c>
      <c r="S194" s="550">
        <f>IF($D191="n/a","n/a",IF(S$3&gt;($D191+$D194),$G191-SUM($F194:R194),($G191-SUM($G194:$K194))/($D191-COUNT($G194:$K194))))</f>
        <v>1006.3355449889149</v>
      </c>
      <c r="T194" s="550">
        <f>IF($D191="n/a","n/a",IF(T$3&gt;($D191+$D194),$G191-SUM($F194:S194),($G191-SUM($G194:$K194))/($D191-COUNT($G194:$K194))))</f>
        <v>1006.3355449889149</v>
      </c>
      <c r="U194" s="550">
        <f>IF($D191="n/a","n/a",IF(U$3&gt;($D191+$D194),$G191-SUM($F194:T194),($G191-SUM($G194:$K194))/($D191-COUNT($G194:$K194))))</f>
        <v>1006.3355449889149</v>
      </c>
      <c r="V194" s="550">
        <f>IF($D191="n/a","n/a",IF(V$3&gt;($D191+$D194),$G191-SUM($F194:U194),($G191-SUM($G194:$K194))/($D191-COUNT($G194:$K194))))</f>
        <v>1006.3355449889149</v>
      </c>
      <c r="W194" s="550">
        <f>IF($D191="n/a","n/a",IF(W$3&gt;($D191+$D194),$G191-SUM($F194:V194),($G191-SUM($G194:$K194))/($D191-COUNT($G194:$K194))))</f>
        <v>0</v>
      </c>
      <c r="X194" s="550">
        <f>IF($D191="n/a","n/a",IF(X$3&gt;($D191+$D194),$G191-SUM($F194:W194),($G191-SUM($G194:$K194))/($D191-COUNT($G194:$K194))))</f>
        <v>0</v>
      </c>
      <c r="Y194" s="550">
        <f>IF($D191="n/a","n/a",IF(Y$3&gt;($D191+$D194),$G191-SUM($F194:X194),($G191-SUM($G194:$K194))/($D191-COUNT($G194:$K194))))</f>
        <v>0</v>
      </c>
      <c r="Z194" s="550">
        <f>IF($D191="n/a","n/a",IF(Z$3&gt;($D191+$D194),$G191-SUM($F194:Y194),($G191-SUM($G194:$K194))/($D191-COUNT($G194:$K194))))</f>
        <v>0</v>
      </c>
      <c r="AA194" s="550">
        <f>IF($D191="n/a","n/a",IF(AA$3&gt;($D191+$D194),$G191-SUM($F194:Z194),($G191-SUM($G194:$K194))/($D191-COUNT($G194:$K194))))</f>
        <v>0</v>
      </c>
      <c r="AB194" s="550">
        <f>IF($D191="n/a","n/a",IF(AB$3&gt;($D191+$D194),$G191-SUM($F194:AA194),($G191-SUM($G194:$K194))/($D191-COUNT($G194:$K194))))</f>
        <v>0</v>
      </c>
      <c r="AC194" s="550">
        <f>IF($D191="n/a","n/a",IF(AC$3&gt;($D191+$D194),$G191-SUM($F194:AB194),($G191-SUM($G194:$K194))/($D191-COUNT($G194:$K194))))</f>
        <v>0</v>
      </c>
      <c r="AD194" s="550">
        <f>IF($D191="n/a","n/a",IF(AD$3&gt;($D191+$D194),$G191-SUM($F194:AC194),($G191-SUM($G194:$K194))/($D191-COUNT($G194:$K194))))</f>
        <v>0</v>
      </c>
      <c r="AE194" s="550">
        <f>IF($D191="n/a","n/a",IF(AE$3&gt;($D191+$D194),$G191-SUM($F194:AD194),($G191-SUM($G194:$K194))/($D191-COUNT($G194:$K194))))</f>
        <v>0</v>
      </c>
      <c r="AF194" s="550">
        <f>IF($D191="n/a","n/a",IF(AF$3&gt;($D191+$D194),$G191-SUM($F194:AE194),($G191-SUM($G194:$K194))/($D191-COUNT($G194:$K194))))</f>
        <v>0</v>
      </c>
      <c r="AG194" s="550">
        <f>IF($D191="n/a","n/a",IF(AG$3&gt;($D191+$D194),$G191-SUM($F194:AF194),($G191-SUM($G194:$K194))/($D191-COUNT($G194:$K194))))</f>
        <v>0</v>
      </c>
      <c r="AH194" s="550">
        <f>IF($D191="n/a","n/a",IF(AH$3&gt;($D191+$D194),$G191-SUM($F194:AG194),($G191-SUM($G194:$K194))/($D191-COUNT($G194:$K194))))</f>
        <v>0</v>
      </c>
      <c r="AI194" s="550">
        <f>IF($D191="n/a","n/a",IF(AI$3&gt;($D191+$D194),$G191-SUM($F194:AH194),($G191-SUM($G194:$K194))/($D191-COUNT($G194:$K194))))</f>
        <v>0</v>
      </c>
      <c r="AJ194" s="550">
        <f>IF($D191="n/a","n/a",IF(AJ$3&gt;($D191+$D194),$G191-SUM($F194:AI194),($G191-SUM($G194:$K194))/($D191-COUNT($G194:$K194))))</f>
        <v>0</v>
      </c>
      <c r="AK194" s="550">
        <f>IF($D191="n/a","n/a",IF(AK$3&gt;($D191+$D194),$G191-SUM($F194:AJ194),($G191-SUM($G194:$K194))/($D191-COUNT($G194:$K194))))</f>
        <v>0</v>
      </c>
      <c r="AL194" s="550">
        <f>IF($D191="n/a","n/a",IF(AL$3&gt;($D191+$D194),$G191-SUM($F194:AK194),($G191-SUM($G194:$K194))/($D191-COUNT($G194:$K194))))</f>
        <v>0</v>
      </c>
      <c r="AM194" s="550">
        <f>IF($D191="n/a","n/a",IF(AM$3&gt;($D191+$D194),$G191-SUM($F194:AL194),($G191-SUM($G194:$K194))/($D191-COUNT($G194:$K194))))</f>
        <v>0</v>
      </c>
      <c r="AN194" s="550">
        <f>IF($D191="n/a","n/a",IF(AN$3&gt;($D191+$D194),$G191-SUM($F194:AM194),($G191-SUM($G194:$K194))/($D191-COUNT($G194:$K194))))</f>
        <v>0</v>
      </c>
      <c r="AO194" s="550">
        <f>IF($D191="n/a","n/a",IF(AO$3&gt;($D191+$D194),$G191-SUM($F194:AN194),($G191-SUM($G194:$K194))/($D191-COUNT($G194:$K194))))</f>
        <v>0</v>
      </c>
      <c r="AP194" s="550">
        <f>IF($D191="n/a","n/a",IF(AP$3&gt;($D191+$D194),$G191-SUM($F194:AO194),($G191-SUM($G194:$K194))/($D191-COUNT($G194:$K194))))</f>
        <v>0</v>
      </c>
      <c r="AQ194" s="550">
        <f>IF($D191="n/a","n/a",IF(AQ$3&gt;($D191+$D194),$G191-SUM($F194:AP194),($G191-SUM($G194:$K194))/($D191-COUNT($G194:$K194))))</f>
        <v>0</v>
      </c>
      <c r="AR194" s="550">
        <f>IF($D191="n/a","n/a",IF(AR$3&gt;($D191+$D194),$G191-SUM($F194:AQ194),($G191-SUM($G194:$K194))/($D191-COUNT($G194:$K194))))</f>
        <v>0</v>
      </c>
      <c r="AS194" s="550">
        <f>IF($D191="n/a","n/a",IF(AS$3&gt;($D191+$D194),$G191-SUM($F194:AR194),($G191-SUM($G194:$K194))/($D191-COUNT($G194:$K194))))</f>
        <v>0</v>
      </c>
      <c r="AT194" s="550">
        <f>IF($D191="n/a","n/a",IF(AT$3&gt;($D191+$D194),$G191-SUM($F194:AS194),($G191-SUM($G194:$K194))/($D191-COUNT($G194:$K194))))</f>
        <v>0</v>
      </c>
      <c r="AU194" s="550">
        <f>IF($D191="n/a","n/a",IF(AU$3&gt;($D191+$D194),$G191-SUM($F194:AT194),($G191-SUM($G194:$K194))/($D191-COUNT($G194:$K194))))</f>
        <v>0</v>
      </c>
      <c r="AV194" s="550">
        <f>IF($D191="n/a","n/a",IF(AV$3&gt;($D191+$D194),$G191-SUM($F194:AU194),($G191-SUM($G194:$K194))/($D191-COUNT($G194:$K194))))</f>
        <v>0</v>
      </c>
      <c r="AW194" s="550">
        <f>IF($D191="n/a","n/a",IF(AW$3&gt;($D191+$D194),$G191-SUM($F194:AV194),($G191-SUM($G194:$K194))/($D191-COUNT($G194:$K194))))</f>
        <v>0</v>
      </c>
      <c r="AX194" s="550">
        <f>IF($D191="n/a","n/a",IF(AX$3&gt;($D191+$D194),$G191-SUM($F194:AW194),($G191-SUM($G194:$K194))/($D191-COUNT($G194:$K194))))</f>
        <v>0</v>
      </c>
      <c r="AY194" s="550">
        <f>IF($D191="n/a","n/a",IF(AY$3&gt;($D191+$D194),$G191-SUM($F194:AX194),($G191-SUM($G194:$K194))/($D191-COUNT($G194:$K194))))</f>
        <v>0</v>
      </c>
      <c r="AZ194" s="550">
        <f>IF($D191="n/a","n/a",IF(AZ$3&gt;($D191+$D194),$G191-SUM($F194:AY194),($G191-SUM($G194:$K194))/($D191-COUNT($G194:$K194))))</f>
        <v>0</v>
      </c>
      <c r="BA194" s="550">
        <f>IF($D191="n/a","n/a",IF(BA$3&gt;($D191+$D194),$G191-SUM($F194:AZ194),($G191-SUM($G194:$K194))/($D191-COUNT($G194:$K194))))</f>
        <v>0</v>
      </c>
      <c r="BB194" s="550">
        <f>IF($D191="n/a","n/a",IF(BB$3&gt;($D191+$D194),$G191-SUM($F194:BA194),($G191-SUM($G194:$K194))/($D191-COUNT($G194:$K194))))</f>
        <v>0</v>
      </c>
      <c r="BC194" s="550">
        <f>IF($D191="n/a","n/a",IF(BC$3&gt;($D191+$D194),$G191-SUM($F194:BB194),($G191-SUM($G194:$K194))/($D191-COUNT($G194:$K194))))</f>
        <v>0</v>
      </c>
      <c r="BD194" s="550">
        <f>IF($D191="n/a","n/a",IF(BD$3&gt;($D191+$D194),$G191-SUM($F194:BC194),($G191-SUM($G194:$K194))/($D191-COUNT($G194:$K194))))</f>
        <v>0</v>
      </c>
      <c r="BE194" s="550">
        <f>IF($D191="n/a","n/a",IF(BE$3&gt;($D191+$D194),$G191-SUM($F194:BD194),($G191-SUM($G194:$K194))/($D191-COUNT($G194:$K194))))</f>
        <v>0</v>
      </c>
      <c r="BF194" s="550">
        <f>IF($D191="n/a","n/a",IF(BF$3&gt;($D191+$D194),$G191-SUM($F194:BE194),($G191-SUM($G194:$K194))/($D191-COUNT($G194:$K194))))</f>
        <v>0</v>
      </c>
      <c r="BG194" s="550">
        <f>IF($D191="n/a","n/a",IF(BG$3&gt;($D191+$D194),$G191-SUM($F194:BF194),($G191-SUM($G194:$K194))/($D191-COUNT($G194:$K194))))</f>
        <v>0</v>
      </c>
      <c r="BH194" s="550">
        <f>IF($D191="n/a","n/a",IF(BH$3&gt;($D191+$D194),$G191-SUM($F194:BG194),($G191-SUM($G194:$K194))/($D191-COUNT($G194:$K194))))</f>
        <v>0</v>
      </c>
      <c r="BI194" s="550">
        <f>IF($D191="n/a","n/a",IF(BI$3&gt;($D191+$D194),$G191-SUM($F194:BH194),($G191-SUM($G194:$K194))/($D191-COUNT($G194:$K194))))</f>
        <v>0</v>
      </c>
      <c r="BJ194" s="550">
        <f>IF($D191="n/a","n/a",IF(BJ$3&gt;($D191+$D194),$G191-SUM($F194:BI194),($G191-SUM($G194:$K194))/($D191-COUNT($G194:$K194))))</f>
        <v>0</v>
      </c>
      <c r="BK194" s="550">
        <f>IF($D191="n/a","n/a",IF(BK$3&gt;($D191+$D194),$G191-SUM($F194:BJ194),($G191-SUM($G194:$K194))/($D191-COUNT($G194:$K194))))</f>
        <v>0</v>
      </c>
      <c r="BL194" s="550">
        <f>IF($D191="n/a","n/a",IF(BL$3&gt;($D191+$D194),$G191-SUM($F194:BK194),($G191-SUM($G194:$K194))/($D191-COUNT($G194:$K194))))</f>
        <v>0</v>
      </c>
      <c r="BM194" s="550">
        <f>IF($D191="n/a","n/a",IF(BM$3&gt;($D191+$D194),$G191-SUM($F194:BL194),($G191-SUM($G194:$K194))/($D191-COUNT($G194:$K194))))</f>
        <v>0</v>
      </c>
      <c r="BN194" s="550">
        <f>IF($D191="n/a","n/a",IF(BN$3&gt;($D191+$D194),$G191-SUM($F194:BM194),($G191-SUM($G194:$K194))/($D191-COUNT($G194:$K194))))</f>
        <v>0</v>
      </c>
      <c r="BO194" s="550">
        <f>IF($D191="n/a","n/a",IF(BO$3&gt;($D191+$D194),$G191-SUM($F194:BN194),($G191-SUM($G194:$K194))/($D191-COUNT($G194:$K194))))</f>
        <v>0</v>
      </c>
      <c r="BP194" s="550">
        <f>IF($D191="n/a","n/a",IF(BP$3&gt;($D191+$D194),$G191-SUM($F194:BO194),($G191-SUM($G194:$K194))/($D191-COUNT($G194:$K194))))</f>
        <v>0</v>
      </c>
      <c r="BQ194" s="550">
        <f>IF($D191="n/a","n/a",IF(BQ$3&gt;($D191+$D194),$G191-SUM($F194:BP194),($G191-SUM($G194:$K194))/($D191-COUNT($G194:$K194))))</f>
        <v>0</v>
      </c>
      <c r="BR194" s="550">
        <f>IF($D191="n/a","n/a",IF(BR$3&gt;($D191+$D194),$G191-SUM($F194:BQ194),($G191-SUM($G194:$K194))/($D191-COUNT($G194:$K194))))</f>
        <v>0</v>
      </c>
      <c r="BS194" s="550">
        <f>IF($D191="n/a","n/a",IF(BS$3&gt;($D191+$D194),$G191-SUM($F194:BR194),($G191-SUM($G194:$K194))/($D191-COUNT($G194:$K194))))</f>
        <v>0</v>
      </c>
      <c r="BT194" s="550">
        <f>IF($D191="n/a","n/a",IF(BT$3&gt;($D191+$D194),$G191-SUM($F194:BS194),($G191-SUM($G194:$K194))/($D191-COUNT($G194:$K194))))</f>
        <v>0</v>
      </c>
      <c r="BU194" s="550">
        <f>IF($D191="n/a","n/a",IF(BU$3&gt;($D191+$D194),$G191-SUM($F194:BT194),($G191-SUM($G194:$K194))/($D191-COUNT($G194:$K194))))</f>
        <v>0</v>
      </c>
      <c r="BV194" s="550">
        <f>IF($D191="n/a","n/a",IF(BV$3&gt;($D191+$D194),$G191-SUM($F194:BU194),($G191-SUM($G194:$K194))/($D191-COUNT($G194:$K194))))</f>
        <v>0</v>
      </c>
      <c r="BW194" s="550">
        <f>IF($D191="n/a","n/a",IF(BW$3&gt;($D191+$D194),$G191-SUM($F194:BV194),($G191-SUM($G194:$K194))/($D191-COUNT($G194:$K194))))</f>
        <v>0</v>
      </c>
      <c r="BX194" s="550">
        <f>IF($D191="n/a","n/a",IF(BX$3&gt;($D191+$D194),$G191-SUM($F194:BW194),($G191-SUM($G194:$K194))/($D191-COUNT($G194:$K194))))</f>
        <v>0</v>
      </c>
      <c r="BY194" s="550">
        <f>IF($D191="n/a","n/a",IF(BY$3&gt;($D191+$D194),$G191-SUM($F194:BX194),($G191-SUM($G194:$K194))/($D191-COUNT($G194:$K194))))</f>
        <v>0</v>
      </c>
      <c r="BZ194" s="550">
        <f>IF($D191="n/a","n/a",IF(BZ$3&gt;($D191+$D194),$G191-SUM($F194:BY194),($G191-SUM($G194:$K194))/($D191-COUNT($G194:$K194))))</f>
        <v>0</v>
      </c>
    </row>
    <row r="195" spans="1:78" customFormat="1" hidden="1" outlineLevel="1">
      <c r="A195" s="184"/>
      <c r="B195" s="103"/>
      <c r="C195" s="722"/>
      <c r="D195" s="545">
        <v>3</v>
      </c>
      <c r="E195" s="27"/>
      <c r="F195" s="146"/>
      <c r="G195" s="552"/>
      <c r="H195" s="147"/>
      <c r="I195" s="103">
        <f>IF($E191="n/a","n/a",IF(I$3&gt;($E191+$D195),$H191-SUM($F195:H195),$H191/$E191))</f>
        <v>470.07825086154344</v>
      </c>
      <c r="J195" s="103">
        <f>IF($E191="n/a","n/a",IF(J$3&gt;($E191+$D195),$H191-SUM($F195:I195),$H191/$E191))</f>
        <v>470.07825086154344</v>
      </c>
      <c r="K195" s="546">
        <f>IF($E191="n/a","n/a",IF(K$3&gt;($E191+$D195),$H191-SUM($F195:J195),$H191/$E191))</f>
        <v>470.07825086154344</v>
      </c>
      <c r="L195" s="550">
        <f>IF($D191="n/a","n/a",IF(L$3&gt;($D191+$D195),$H191-SUM($F195:K195),($H191-SUM($G195:$K195))/($D191-COUNT($G195:$K195))))</f>
        <v>861.81012657949623</v>
      </c>
      <c r="M195" s="550">
        <f>IF($D191="n/a","n/a",IF(M$3&gt;($D191+$D195),$H191-SUM($F195:L195),($H191-SUM($G195:$K195))/($D191-COUNT($G195:$K195))))</f>
        <v>861.81012657949623</v>
      </c>
      <c r="N195" s="550">
        <f>IF($D191="n/a","n/a",IF(N$3&gt;($D191+$D195),$H191-SUM($F195:M195),($H191-SUM($G195:$K195))/($D191-COUNT($G195:$K195))))</f>
        <v>861.81012657949623</v>
      </c>
      <c r="O195" s="550">
        <f>IF($D191="n/a","n/a",IF(O$3&gt;($D191+$D195),$H191-SUM($F195:N195),($H191-SUM($G195:$K195))/($D191-COUNT($G195:$K195))))</f>
        <v>861.81012657949623</v>
      </c>
      <c r="P195" s="550">
        <f>IF($D191="n/a","n/a",IF(P$3&gt;($D191+$D195),$H191-SUM($F195:O195),($H191-SUM($G195:$K195))/($D191-COUNT($G195:$K195))))</f>
        <v>861.81012657949623</v>
      </c>
      <c r="Q195" s="550">
        <f>IF($D191="n/a","n/a",IF(Q$3&gt;($D191+$D195),$H191-SUM($F195:P195),($H191-SUM($G195:$K195))/($D191-COUNT($G195:$K195))))</f>
        <v>861.81012657949623</v>
      </c>
      <c r="R195" s="550">
        <f>IF($D191="n/a","n/a",IF(R$3&gt;($D191+$D195),$H191-SUM($F195:Q195),($H191-SUM($G195:$K195))/($D191-COUNT($G195:$K195))))</f>
        <v>861.81012657949623</v>
      </c>
      <c r="S195" s="550">
        <f>IF($D191="n/a","n/a",IF(S$3&gt;($D191+$D195),$H191-SUM($F195:R195),($H191-SUM($G195:$K195))/($D191-COUNT($G195:$K195))))</f>
        <v>861.81012657949623</v>
      </c>
      <c r="T195" s="550">
        <f>IF($D191="n/a","n/a",IF(T$3&gt;($D191+$D195),$H191-SUM($F195:S195),($H191-SUM($G195:$K195))/($D191-COUNT($G195:$K195))))</f>
        <v>861.81012657949623</v>
      </c>
      <c r="U195" s="550">
        <f>IF($D191="n/a","n/a",IF(U$3&gt;($D191+$D195),$H191-SUM($F195:T195),($H191-SUM($G195:$K195))/($D191-COUNT($G195:$K195))))</f>
        <v>861.81012657949623</v>
      </c>
      <c r="V195" s="550">
        <f>IF($D191="n/a","n/a",IF(V$3&gt;($D191+$D195),$H191-SUM($F195:U195),($H191-SUM($G195:$K195))/($D191-COUNT($G195:$K195))))</f>
        <v>861.81012657949623</v>
      </c>
      <c r="W195" s="550">
        <f>IF($D191="n/a","n/a",IF(W$3&gt;($D191+$D195),$H191-SUM($F195:V195),($H191-SUM($G195:$K195))/($D191-COUNT($G195:$K195))))</f>
        <v>861.81012657949623</v>
      </c>
      <c r="X195" s="550">
        <f>IF($D191="n/a","n/a",IF(X$3&gt;($D191+$D195),$H191-SUM($F195:W195),($H191-SUM($G195:$K195))/($D191-COUNT($G195:$K195))))</f>
        <v>3.637978807091713E-12</v>
      </c>
      <c r="Y195" s="550">
        <f>IF($D191="n/a","n/a",IF(Y$3&gt;($D191+$D195),$H191-SUM($F195:X195),($H191-SUM($G195:$K195))/($D191-COUNT($G195:$K195))))</f>
        <v>0</v>
      </c>
      <c r="Z195" s="550">
        <f>IF($D191="n/a","n/a",IF(Z$3&gt;($D191+$D195),$H191-SUM($F195:Y195),($H191-SUM($G195:$K195))/($D191-COUNT($G195:$K195))))</f>
        <v>0</v>
      </c>
      <c r="AA195" s="550">
        <f>IF($D191="n/a","n/a",IF(AA$3&gt;($D191+$D195),$H191-SUM($F195:Z195),($H191-SUM($G195:$K195))/($D191-COUNT($G195:$K195))))</f>
        <v>0</v>
      </c>
      <c r="AB195" s="550">
        <f>IF($D191="n/a","n/a",IF(AB$3&gt;($D191+$D195),$H191-SUM($F195:AA195),($H191-SUM($G195:$K195))/($D191-COUNT($G195:$K195))))</f>
        <v>0</v>
      </c>
      <c r="AC195" s="550">
        <f>IF($D191="n/a","n/a",IF(AC$3&gt;($D191+$D195),$H191-SUM($F195:AB195),($H191-SUM($G195:$K195))/($D191-COUNT($G195:$K195))))</f>
        <v>0</v>
      </c>
      <c r="AD195" s="550">
        <f>IF($D191="n/a","n/a",IF(AD$3&gt;($D191+$D195),$H191-SUM($F195:AC195),($H191-SUM($G195:$K195))/($D191-COUNT($G195:$K195))))</f>
        <v>0</v>
      </c>
      <c r="AE195" s="550">
        <f>IF($D191="n/a","n/a",IF(AE$3&gt;($D191+$D195),$H191-SUM($F195:AD195),($H191-SUM($G195:$K195))/($D191-COUNT($G195:$K195))))</f>
        <v>0</v>
      </c>
      <c r="AF195" s="550">
        <f>IF($D191="n/a","n/a",IF(AF$3&gt;($D191+$D195),$H191-SUM($F195:AE195),($H191-SUM($G195:$K195))/($D191-COUNT($G195:$K195))))</f>
        <v>0</v>
      </c>
      <c r="AG195" s="550">
        <f>IF($D191="n/a","n/a",IF(AG$3&gt;($D191+$D195),$H191-SUM($F195:AF195),($H191-SUM($G195:$K195))/($D191-COUNT($G195:$K195))))</f>
        <v>0</v>
      </c>
      <c r="AH195" s="550">
        <f>IF($D191="n/a","n/a",IF(AH$3&gt;($D191+$D195),$H191-SUM($F195:AG195),($H191-SUM($G195:$K195))/($D191-COUNT($G195:$K195))))</f>
        <v>0</v>
      </c>
      <c r="AI195" s="550">
        <f>IF($D191="n/a","n/a",IF(AI$3&gt;($D191+$D195),$H191-SUM($F195:AH195),($H191-SUM($G195:$K195))/($D191-COUNT($G195:$K195))))</f>
        <v>0</v>
      </c>
      <c r="AJ195" s="550">
        <f>IF($D191="n/a","n/a",IF(AJ$3&gt;($D191+$D195),$H191-SUM($F195:AI195),($H191-SUM($G195:$K195))/($D191-COUNT($G195:$K195))))</f>
        <v>0</v>
      </c>
      <c r="AK195" s="550">
        <f>IF($D191="n/a","n/a",IF(AK$3&gt;($D191+$D195),$H191-SUM($F195:AJ195),($H191-SUM($G195:$K195))/($D191-COUNT($G195:$K195))))</f>
        <v>0</v>
      </c>
      <c r="AL195" s="550">
        <f>IF($D191="n/a","n/a",IF(AL$3&gt;($D191+$D195),$H191-SUM($F195:AK195),($H191-SUM($G195:$K195))/($D191-COUNT($G195:$K195))))</f>
        <v>0</v>
      </c>
      <c r="AM195" s="550">
        <f>IF($D191="n/a","n/a",IF(AM$3&gt;($D191+$D195),$H191-SUM($F195:AL195),($H191-SUM($G195:$K195))/($D191-COUNT($G195:$K195))))</f>
        <v>0</v>
      </c>
      <c r="AN195" s="550">
        <f>IF($D191="n/a","n/a",IF(AN$3&gt;($D191+$D195),$H191-SUM($F195:AM195),($H191-SUM($G195:$K195))/($D191-COUNT($G195:$K195))))</f>
        <v>0</v>
      </c>
      <c r="AO195" s="550">
        <f>IF($D191="n/a","n/a",IF(AO$3&gt;($D191+$D195),$H191-SUM($F195:AN195),($H191-SUM($G195:$K195))/($D191-COUNT($G195:$K195))))</f>
        <v>0</v>
      </c>
      <c r="AP195" s="550">
        <f>IF($D191="n/a","n/a",IF(AP$3&gt;($D191+$D195),$H191-SUM($F195:AO195),($H191-SUM($G195:$K195))/($D191-COUNT($G195:$K195))))</f>
        <v>0</v>
      </c>
      <c r="AQ195" s="550">
        <f>IF($D191="n/a","n/a",IF(AQ$3&gt;($D191+$D195),$H191-SUM($F195:AP195),($H191-SUM($G195:$K195))/($D191-COUNT($G195:$K195))))</f>
        <v>0</v>
      </c>
      <c r="AR195" s="550">
        <f>IF($D191="n/a","n/a",IF(AR$3&gt;($D191+$D195),$H191-SUM($F195:AQ195),($H191-SUM($G195:$K195))/($D191-COUNT($G195:$K195))))</f>
        <v>0</v>
      </c>
      <c r="AS195" s="550">
        <f>IF($D191="n/a","n/a",IF(AS$3&gt;($D191+$D195),$H191-SUM($F195:AR195),($H191-SUM($G195:$K195))/($D191-COUNT($G195:$K195))))</f>
        <v>0</v>
      </c>
      <c r="AT195" s="550">
        <f>IF($D191="n/a","n/a",IF(AT$3&gt;($D191+$D195),$H191-SUM($F195:AS195),($H191-SUM($G195:$K195))/($D191-COUNT($G195:$K195))))</f>
        <v>0</v>
      </c>
      <c r="AU195" s="550">
        <f>IF($D191="n/a","n/a",IF(AU$3&gt;($D191+$D195),$H191-SUM($F195:AT195),($H191-SUM($G195:$K195))/($D191-COUNT($G195:$K195))))</f>
        <v>0</v>
      </c>
      <c r="AV195" s="550">
        <f>IF($D191="n/a","n/a",IF(AV$3&gt;($D191+$D195),$H191-SUM($F195:AU195),($H191-SUM($G195:$K195))/($D191-COUNT($G195:$K195))))</f>
        <v>0</v>
      </c>
      <c r="AW195" s="550">
        <f>IF($D191="n/a","n/a",IF(AW$3&gt;($D191+$D195),$H191-SUM($F195:AV195),($H191-SUM($G195:$K195))/($D191-COUNT($G195:$K195))))</f>
        <v>0</v>
      </c>
      <c r="AX195" s="550">
        <f>IF($D191="n/a","n/a",IF(AX$3&gt;($D191+$D195),$H191-SUM($F195:AW195),($H191-SUM($G195:$K195))/($D191-COUNT($G195:$K195))))</f>
        <v>0</v>
      </c>
      <c r="AY195" s="550">
        <f>IF($D191="n/a","n/a",IF(AY$3&gt;($D191+$D195),$H191-SUM($F195:AX195),($H191-SUM($G195:$K195))/($D191-COUNT($G195:$K195))))</f>
        <v>0</v>
      </c>
      <c r="AZ195" s="550">
        <f>IF($D191="n/a","n/a",IF(AZ$3&gt;($D191+$D195),$H191-SUM($F195:AY195),($H191-SUM($G195:$K195))/($D191-COUNT($G195:$K195))))</f>
        <v>0</v>
      </c>
      <c r="BA195" s="550">
        <f>IF($D191="n/a","n/a",IF(BA$3&gt;($D191+$D195),$H191-SUM($F195:AZ195),($H191-SUM($G195:$K195))/($D191-COUNT($G195:$K195))))</f>
        <v>0</v>
      </c>
      <c r="BB195" s="550">
        <f>IF($D191="n/a","n/a",IF(BB$3&gt;($D191+$D195),$H191-SUM($F195:BA195),($H191-SUM($G195:$K195))/($D191-COUNT($G195:$K195))))</f>
        <v>0</v>
      </c>
      <c r="BC195" s="550">
        <f>IF($D191="n/a","n/a",IF(BC$3&gt;($D191+$D195),$H191-SUM($F195:BB195),($H191-SUM($G195:$K195))/($D191-COUNT($G195:$K195))))</f>
        <v>0</v>
      </c>
      <c r="BD195" s="550">
        <f>IF($D191="n/a","n/a",IF(BD$3&gt;($D191+$D195),$H191-SUM($F195:BC195),($H191-SUM($G195:$K195))/($D191-COUNT($G195:$K195))))</f>
        <v>0</v>
      </c>
      <c r="BE195" s="550">
        <f>IF($D191="n/a","n/a",IF(BE$3&gt;($D191+$D195),$H191-SUM($F195:BD195),($H191-SUM($G195:$K195))/($D191-COUNT($G195:$K195))))</f>
        <v>0</v>
      </c>
      <c r="BF195" s="550">
        <f>IF($D191="n/a","n/a",IF(BF$3&gt;($D191+$D195),$H191-SUM($F195:BE195),($H191-SUM($G195:$K195))/($D191-COUNT($G195:$K195))))</f>
        <v>0</v>
      </c>
      <c r="BG195" s="550">
        <f>IF($D191="n/a","n/a",IF(BG$3&gt;($D191+$D195),$H191-SUM($F195:BF195),($H191-SUM($G195:$K195))/($D191-COUNT($G195:$K195))))</f>
        <v>0</v>
      </c>
      <c r="BH195" s="550">
        <f>IF($D191="n/a","n/a",IF(BH$3&gt;($D191+$D195),$H191-SUM($F195:BG195),($H191-SUM($G195:$K195))/($D191-COUNT($G195:$K195))))</f>
        <v>0</v>
      </c>
      <c r="BI195" s="550">
        <f>IF($D191="n/a","n/a",IF(BI$3&gt;($D191+$D195),$H191-SUM($F195:BH195),($H191-SUM($G195:$K195))/($D191-COUNT($G195:$K195))))</f>
        <v>0</v>
      </c>
      <c r="BJ195" s="550">
        <f>IF($D191="n/a","n/a",IF(BJ$3&gt;($D191+$D195),$H191-SUM($F195:BI195),($H191-SUM($G195:$K195))/($D191-COUNT($G195:$K195))))</f>
        <v>0</v>
      </c>
      <c r="BK195" s="550">
        <f>IF($D191="n/a","n/a",IF(BK$3&gt;($D191+$D195),$H191-SUM($F195:BJ195),($H191-SUM($G195:$K195))/($D191-COUNT($G195:$K195))))</f>
        <v>0</v>
      </c>
      <c r="BL195" s="550">
        <f>IF($D191="n/a","n/a",IF(BL$3&gt;($D191+$D195),$H191-SUM($F195:BK195),($H191-SUM($G195:$K195))/($D191-COUNT($G195:$K195))))</f>
        <v>0</v>
      </c>
      <c r="BM195" s="550">
        <f>IF($D191="n/a","n/a",IF(BM$3&gt;($D191+$D195),$H191-SUM($F195:BL195),($H191-SUM($G195:$K195))/($D191-COUNT($G195:$K195))))</f>
        <v>0</v>
      </c>
      <c r="BN195" s="550">
        <f>IF($D191="n/a","n/a",IF(BN$3&gt;($D191+$D195),$H191-SUM($F195:BM195),($H191-SUM($G195:$K195))/($D191-COUNT($G195:$K195))))</f>
        <v>0</v>
      </c>
      <c r="BO195" s="550">
        <f>IF($D191="n/a","n/a",IF(BO$3&gt;($D191+$D195),$H191-SUM($F195:BN195),($H191-SUM($G195:$K195))/($D191-COUNT($G195:$K195))))</f>
        <v>0</v>
      </c>
      <c r="BP195" s="550">
        <f>IF($D191="n/a","n/a",IF(BP$3&gt;($D191+$D195),$H191-SUM($F195:BO195),($H191-SUM($G195:$K195))/($D191-COUNT($G195:$K195))))</f>
        <v>0</v>
      </c>
      <c r="BQ195" s="550">
        <f>IF($D191="n/a","n/a",IF(BQ$3&gt;($D191+$D195),$H191-SUM($F195:BP195),($H191-SUM($G195:$K195))/($D191-COUNT($G195:$K195))))</f>
        <v>0</v>
      </c>
      <c r="BR195" s="550">
        <f>IF($D191="n/a","n/a",IF(BR$3&gt;($D191+$D195),$H191-SUM($F195:BQ195),($H191-SUM($G195:$K195))/($D191-COUNT($G195:$K195))))</f>
        <v>0</v>
      </c>
      <c r="BS195" s="550">
        <f>IF($D191="n/a","n/a",IF(BS$3&gt;($D191+$D195),$H191-SUM($F195:BR195),($H191-SUM($G195:$K195))/($D191-COUNT($G195:$K195))))</f>
        <v>0</v>
      </c>
      <c r="BT195" s="550">
        <f>IF($D191="n/a","n/a",IF(BT$3&gt;($D191+$D195),$H191-SUM($F195:BS195),($H191-SUM($G195:$K195))/($D191-COUNT($G195:$K195))))</f>
        <v>0</v>
      </c>
      <c r="BU195" s="550">
        <f>IF($D191="n/a","n/a",IF(BU$3&gt;($D191+$D195),$H191-SUM($F195:BT195),($H191-SUM($G195:$K195))/($D191-COUNT($G195:$K195))))</f>
        <v>0</v>
      </c>
      <c r="BV195" s="550">
        <f>IF($D191="n/a","n/a",IF(BV$3&gt;($D191+$D195),$H191-SUM($F195:BU195),($H191-SUM($G195:$K195))/($D191-COUNT($G195:$K195))))</f>
        <v>0</v>
      </c>
      <c r="BW195" s="550">
        <f>IF($D191="n/a","n/a",IF(BW$3&gt;($D191+$D195),$H191-SUM($F195:BV195),($H191-SUM($G195:$K195))/($D191-COUNT($G195:$K195))))</f>
        <v>0</v>
      </c>
      <c r="BX195" s="550">
        <f>IF($D191="n/a","n/a",IF(BX$3&gt;($D191+$D195),$H191-SUM($F195:BW195),($H191-SUM($G195:$K195))/($D191-COUNT($G195:$K195))))</f>
        <v>0</v>
      </c>
      <c r="BY195" s="550">
        <f>IF($D191="n/a","n/a",IF(BY$3&gt;($D191+$D195),$H191-SUM($F195:BX195),($H191-SUM($G195:$K195))/($D191-COUNT($G195:$K195))))</f>
        <v>0</v>
      </c>
      <c r="BZ195" s="550">
        <f>IF($D191="n/a","n/a",IF(BZ$3&gt;($D191+$D195),$H191-SUM($F195:BY195),($H191-SUM($G195:$K195))/($D191-COUNT($G195:$K195))))</f>
        <v>0</v>
      </c>
    </row>
    <row r="196" spans="1:78" customFormat="1" hidden="1" outlineLevel="1">
      <c r="A196" s="184"/>
      <c r="B196" s="103"/>
      <c r="C196" s="722"/>
      <c r="D196" s="545">
        <v>4</v>
      </c>
      <c r="E196" s="27"/>
      <c r="F196" s="146"/>
      <c r="G196" s="552"/>
      <c r="H196" s="553"/>
      <c r="I196" s="147"/>
      <c r="J196" s="103">
        <f>IF($E191="n/a","n/a",IF(J$3&gt;($E191+$D196),$I191-SUM($F196:I196),$I191/$E191))</f>
        <v>802.21510855428369</v>
      </c>
      <c r="K196" s="546">
        <f>IF($E191="n/a","n/a",IF(K$3&gt;($E191+$D196),$I191-SUM($F196:J196),$I191/$E191))</f>
        <v>802.21510855428369</v>
      </c>
      <c r="L196" s="550">
        <f>IF($D191="n/a","n/a",IF(L$3&gt;($D191+$D196),$I191-SUM($F196:K196),($I191-SUM($G196:$K196))/($D191-COUNT($G196:$K196))))</f>
        <v>1419.3036535960402</v>
      </c>
      <c r="M196" s="550">
        <f>IF($D191="n/a","n/a",IF(M$3&gt;($D191+$D196),$I191-SUM($F196:L196),($I191-SUM($G196:$K196))/($D191-COUNT($G196:$K196))))</f>
        <v>1419.3036535960402</v>
      </c>
      <c r="N196" s="550">
        <f>IF($D191="n/a","n/a",IF(N$3&gt;($D191+$D196),$I191-SUM($F196:M196),($I191-SUM($G196:$K196))/($D191-COUNT($G196:$K196))))</f>
        <v>1419.3036535960402</v>
      </c>
      <c r="O196" s="550">
        <f>IF($D191="n/a","n/a",IF(O$3&gt;($D191+$D196),$I191-SUM($F196:N196),($I191-SUM($G196:$K196))/($D191-COUNT($G196:$K196))))</f>
        <v>1419.3036535960402</v>
      </c>
      <c r="P196" s="550">
        <f>IF($D191="n/a","n/a",IF(P$3&gt;($D191+$D196),$I191-SUM($F196:O196),($I191-SUM($G196:$K196))/($D191-COUNT($G196:$K196))))</f>
        <v>1419.3036535960402</v>
      </c>
      <c r="Q196" s="550">
        <f>IF($D191="n/a","n/a",IF(Q$3&gt;($D191+$D196),$I191-SUM($F196:P196),($I191-SUM($G196:$K196))/($D191-COUNT($G196:$K196))))</f>
        <v>1419.3036535960402</v>
      </c>
      <c r="R196" s="550">
        <f>IF($D191="n/a","n/a",IF(R$3&gt;($D191+$D196),$I191-SUM($F196:Q196),($I191-SUM($G196:$K196))/($D191-COUNT($G196:$K196))))</f>
        <v>1419.3036535960402</v>
      </c>
      <c r="S196" s="550">
        <f>IF($D191="n/a","n/a",IF(S$3&gt;($D191+$D196),$I191-SUM($F196:R196),($I191-SUM($G196:$K196))/($D191-COUNT($G196:$K196))))</f>
        <v>1419.3036535960402</v>
      </c>
      <c r="T196" s="550">
        <f>IF($D191="n/a","n/a",IF(T$3&gt;($D191+$D196),$I191-SUM($F196:S196),($I191-SUM($G196:$K196))/($D191-COUNT($G196:$K196))))</f>
        <v>1419.3036535960402</v>
      </c>
      <c r="U196" s="550">
        <f>IF($D191="n/a","n/a",IF(U$3&gt;($D191+$D196),$I191-SUM($F196:T196),($I191-SUM($G196:$K196))/($D191-COUNT($G196:$K196))))</f>
        <v>1419.3036535960402</v>
      </c>
      <c r="V196" s="550">
        <f>IF($D191="n/a","n/a",IF(V$3&gt;($D191+$D196),$I191-SUM($F196:U196),($I191-SUM($G196:$K196))/($D191-COUNT($G196:$K196))))</f>
        <v>1419.3036535960402</v>
      </c>
      <c r="W196" s="550">
        <f>IF($D191="n/a","n/a",IF(W$3&gt;($D191+$D196),$I191-SUM($F196:V196),($I191-SUM($G196:$K196))/($D191-COUNT($G196:$K196))))</f>
        <v>1419.3036535960402</v>
      </c>
      <c r="X196" s="550">
        <f>IF($D191="n/a","n/a",IF(X$3&gt;($D191+$D196),$I191-SUM($F196:W196),($I191-SUM($G196:$K196))/($D191-COUNT($G196:$K196))))</f>
        <v>1419.3036535960402</v>
      </c>
      <c r="Y196" s="550">
        <f>IF($D191="n/a","n/a",IF(Y$3&gt;($D191+$D196),$I191-SUM($F196:X196),($I191-SUM($G196:$K196))/($D191-COUNT($G196:$K196))))</f>
        <v>0</v>
      </c>
      <c r="Z196" s="550">
        <f>IF($D191="n/a","n/a",IF(Z$3&gt;($D191+$D196),$I191-SUM($F196:Y196),($I191-SUM($G196:$K196))/($D191-COUNT($G196:$K196))))</f>
        <v>0</v>
      </c>
      <c r="AA196" s="550">
        <f>IF($D191="n/a","n/a",IF(AA$3&gt;($D191+$D196),$I191-SUM($F196:Z196),($I191-SUM($G196:$K196))/($D191-COUNT($G196:$K196))))</f>
        <v>0</v>
      </c>
      <c r="AB196" s="550">
        <f>IF($D191="n/a","n/a",IF(AB$3&gt;($D191+$D196),$I191-SUM($F196:AA196),($I191-SUM($G196:$K196))/($D191-COUNT($G196:$K196))))</f>
        <v>0</v>
      </c>
      <c r="AC196" s="550">
        <f>IF($D191="n/a","n/a",IF(AC$3&gt;($D191+$D196),$I191-SUM($F196:AB196),($I191-SUM($G196:$K196))/($D191-COUNT($G196:$K196))))</f>
        <v>0</v>
      </c>
      <c r="AD196" s="550">
        <f>IF($D191="n/a","n/a",IF(AD$3&gt;($D191+$D196),$I191-SUM($F196:AC196),($I191-SUM($G196:$K196))/($D191-COUNT($G196:$K196))))</f>
        <v>0</v>
      </c>
      <c r="AE196" s="550">
        <f>IF($D191="n/a","n/a",IF(AE$3&gt;($D191+$D196),$I191-SUM($F196:AD196),($I191-SUM($G196:$K196))/($D191-COUNT($G196:$K196))))</f>
        <v>0</v>
      </c>
      <c r="AF196" s="550">
        <f>IF($D191="n/a","n/a",IF(AF$3&gt;($D191+$D196),$I191-SUM($F196:AE196),($I191-SUM($G196:$K196))/($D191-COUNT($G196:$K196))))</f>
        <v>0</v>
      </c>
      <c r="AG196" s="550">
        <f>IF($D191="n/a","n/a",IF(AG$3&gt;($D191+$D196),$I191-SUM($F196:AF196),($I191-SUM($G196:$K196))/($D191-COUNT($G196:$K196))))</f>
        <v>0</v>
      </c>
      <c r="AH196" s="550">
        <f>IF($D191="n/a","n/a",IF(AH$3&gt;($D191+$D196),$I191-SUM($F196:AG196),($I191-SUM($G196:$K196))/($D191-COUNT($G196:$K196))))</f>
        <v>0</v>
      </c>
      <c r="AI196" s="550">
        <f>IF($D191="n/a","n/a",IF(AI$3&gt;($D191+$D196),$I191-SUM($F196:AH196),($I191-SUM($G196:$K196))/($D191-COUNT($G196:$K196))))</f>
        <v>0</v>
      </c>
      <c r="AJ196" s="550">
        <f>IF($D191="n/a","n/a",IF(AJ$3&gt;($D191+$D196),$I191-SUM($F196:AI196),($I191-SUM($G196:$K196))/($D191-COUNT($G196:$K196))))</f>
        <v>0</v>
      </c>
      <c r="AK196" s="550">
        <f>IF($D191="n/a","n/a",IF(AK$3&gt;($D191+$D196),$I191-SUM($F196:AJ196),($I191-SUM($G196:$K196))/($D191-COUNT($G196:$K196))))</f>
        <v>0</v>
      </c>
      <c r="AL196" s="550">
        <f>IF($D191="n/a","n/a",IF(AL$3&gt;($D191+$D196),$I191-SUM($F196:AK196),($I191-SUM($G196:$K196))/($D191-COUNT($G196:$K196))))</f>
        <v>0</v>
      </c>
      <c r="AM196" s="550">
        <f>IF($D191="n/a","n/a",IF(AM$3&gt;($D191+$D196),$I191-SUM($F196:AL196),($I191-SUM($G196:$K196))/($D191-COUNT($G196:$K196))))</f>
        <v>0</v>
      </c>
      <c r="AN196" s="550">
        <f>IF($D191="n/a","n/a",IF(AN$3&gt;($D191+$D196),$I191-SUM($F196:AM196),($I191-SUM($G196:$K196))/($D191-COUNT($G196:$K196))))</f>
        <v>0</v>
      </c>
      <c r="AO196" s="550">
        <f>IF($D191="n/a","n/a",IF(AO$3&gt;($D191+$D196),$I191-SUM($F196:AN196),($I191-SUM($G196:$K196))/($D191-COUNT($G196:$K196))))</f>
        <v>0</v>
      </c>
      <c r="AP196" s="550">
        <f>IF($D191="n/a","n/a",IF(AP$3&gt;($D191+$D196),$I191-SUM($F196:AO196),($I191-SUM($G196:$K196))/($D191-COUNT($G196:$K196))))</f>
        <v>0</v>
      </c>
      <c r="AQ196" s="550">
        <f>IF($D191="n/a","n/a",IF(AQ$3&gt;($D191+$D196),$I191-SUM($F196:AP196),($I191-SUM($G196:$K196))/($D191-COUNT($G196:$K196))))</f>
        <v>0</v>
      </c>
      <c r="AR196" s="550">
        <f>IF($D191="n/a","n/a",IF(AR$3&gt;($D191+$D196),$I191-SUM($F196:AQ196),($I191-SUM($G196:$K196))/($D191-COUNT($G196:$K196))))</f>
        <v>0</v>
      </c>
      <c r="AS196" s="550">
        <f>IF($D191="n/a","n/a",IF(AS$3&gt;($D191+$D196),$I191-SUM($F196:AR196),($I191-SUM($G196:$K196))/($D191-COUNT($G196:$K196))))</f>
        <v>0</v>
      </c>
      <c r="AT196" s="550">
        <f>IF($D191="n/a","n/a",IF(AT$3&gt;($D191+$D196),$I191-SUM($F196:AS196),($I191-SUM($G196:$K196))/($D191-COUNT($G196:$K196))))</f>
        <v>0</v>
      </c>
      <c r="AU196" s="550">
        <f>IF($D191="n/a","n/a",IF(AU$3&gt;($D191+$D196),$I191-SUM($F196:AT196),($I191-SUM($G196:$K196))/($D191-COUNT($G196:$K196))))</f>
        <v>0</v>
      </c>
      <c r="AV196" s="550">
        <f>IF($D191="n/a","n/a",IF(AV$3&gt;($D191+$D196),$I191-SUM($F196:AU196),($I191-SUM($G196:$K196))/($D191-COUNT($G196:$K196))))</f>
        <v>0</v>
      </c>
      <c r="AW196" s="550">
        <f>IF($D191="n/a","n/a",IF(AW$3&gt;($D191+$D196),$I191-SUM($F196:AV196),($I191-SUM($G196:$K196))/($D191-COUNT($G196:$K196))))</f>
        <v>0</v>
      </c>
      <c r="AX196" s="550">
        <f>IF($D191="n/a","n/a",IF(AX$3&gt;($D191+$D196),$I191-SUM($F196:AW196),($I191-SUM($G196:$K196))/($D191-COUNT($G196:$K196))))</f>
        <v>0</v>
      </c>
      <c r="AY196" s="550">
        <f>IF($D191="n/a","n/a",IF(AY$3&gt;($D191+$D196),$I191-SUM($F196:AX196),($I191-SUM($G196:$K196))/($D191-COUNT($G196:$K196))))</f>
        <v>0</v>
      </c>
      <c r="AZ196" s="550">
        <f>IF($D191="n/a","n/a",IF(AZ$3&gt;($D191+$D196),$I191-SUM($F196:AY196),($I191-SUM($G196:$K196))/($D191-COUNT($G196:$K196))))</f>
        <v>0</v>
      </c>
      <c r="BA196" s="550">
        <f>IF($D191="n/a","n/a",IF(BA$3&gt;($D191+$D196),$I191-SUM($F196:AZ196),($I191-SUM($G196:$K196))/($D191-COUNT($G196:$K196))))</f>
        <v>0</v>
      </c>
      <c r="BB196" s="550">
        <f>IF($D191="n/a","n/a",IF(BB$3&gt;($D191+$D196),$I191-SUM($F196:BA196),($I191-SUM($G196:$K196))/($D191-COUNT($G196:$K196))))</f>
        <v>0</v>
      </c>
      <c r="BC196" s="550">
        <f>IF($D191="n/a","n/a",IF(BC$3&gt;($D191+$D196),$I191-SUM($F196:BB196),($I191-SUM($G196:$K196))/($D191-COUNT($G196:$K196))))</f>
        <v>0</v>
      </c>
      <c r="BD196" s="550">
        <f>IF($D191="n/a","n/a",IF(BD$3&gt;($D191+$D196),$I191-SUM($F196:BC196),($I191-SUM($G196:$K196))/($D191-COUNT($G196:$K196))))</f>
        <v>0</v>
      </c>
      <c r="BE196" s="550">
        <f>IF($D191="n/a","n/a",IF(BE$3&gt;($D191+$D196),$I191-SUM($F196:BD196),($I191-SUM($G196:$K196))/($D191-COUNT($G196:$K196))))</f>
        <v>0</v>
      </c>
      <c r="BF196" s="550">
        <f>IF($D191="n/a","n/a",IF(BF$3&gt;($D191+$D196),$I191-SUM($F196:BE196),($I191-SUM($G196:$K196))/($D191-COUNT($G196:$K196))))</f>
        <v>0</v>
      </c>
      <c r="BG196" s="550">
        <f>IF($D191="n/a","n/a",IF(BG$3&gt;($D191+$D196),$I191-SUM($F196:BF196),($I191-SUM($G196:$K196))/($D191-COUNT($G196:$K196))))</f>
        <v>0</v>
      </c>
      <c r="BH196" s="550">
        <f>IF($D191="n/a","n/a",IF(BH$3&gt;($D191+$D196),$I191-SUM($F196:BG196),($I191-SUM($G196:$K196))/($D191-COUNT($G196:$K196))))</f>
        <v>0</v>
      </c>
      <c r="BI196" s="550">
        <f>IF($D191="n/a","n/a",IF(BI$3&gt;($D191+$D196),$I191-SUM($F196:BH196),($I191-SUM($G196:$K196))/($D191-COUNT($G196:$K196))))</f>
        <v>0</v>
      </c>
      <c r="BJ196" s="550">
        <f>IF($D191="n/a","n/a",IF(BJ$3&gt;($D191+$D196),$I191-SUM($F196:BI196),($I191-SUM($G196:$K196))/($D191-COUNT($G196:$K196))))</f>
        <v>0</v>
      </c>
      <c r="BK196" s="550">
        <f>IF($D191="n/a","n/a",IF(BK$3&gt;($D191+$D196),$I191-SUM($F196:BJ196),($I191-SUM($G196:$K196))/($D191-COUNT($G196:$K196))))</f>
        <v>0</v>
      </c>
      <c r="BL196" s="550">
        <f>IF($D191="n/a","n/a",IF(BL$3&gt;($D191+$D196),$I191-SUM($F196:BK196),($I191-SUM($G196:$K196))/($D191-COUNT($G196:$K196))))</f>
        <v>0</v>
      </c>
      <c r="BM196" s="550">
        <f>IF($D191="n/a","n/a",IF(BM$3&gt;($D191+$D196),$I191-SUM($F196:BL196),($I191-SUM($G196:$K196))/($D191-COUNT($G196:$K196))))</f>
        <v>0</v>
      </c>
      <c r="BN196" s="550">
        <f>IF($D191="n/a","n/a",IF(BN$3&gt;($D191+$D196),$I191-SUM($F196:BM196),($I191-SUM($G196:$K196))/($D191-COUNT($G196:$K196))))</f>
        <v>0</v>
      </c>
      <c r="BO196" s="550">
        <f>IF($D191="n/a","n/a",IF(BO$3&gt;($D191+$D196),$I191-SUM($F196:BN196),($I191-SUM($G196:$K196))/($D191-COUNT($G196:$K196))))</f>
        <v>0</v>
      </c>
      <c r="BP196" s="550">
        <f>IF($D191="n/a","n/a",IF(BP$3&gt;($D191+$D196),$I191-SUM($F196:BO196),($I191-SUM($G196:$K196))/($D191-COUNT($G196:$K196))))</f>
        <v>0</v>
      </c>
      <c r="BQ196" s="550">
        <f>IF($D191="n/a","n/a",IF(BQ$3&gt;($D191+$D196),$I191-SUM($F196:BP196),($I191-SUM($G196:$K196))/($D191-COUNT($G196:$K196))))</f>
        <v>0</v>
      </c>
      <c r="BR196" s="550">
        <f>IF($D191="n/a","n/a",IF(BR$3&gt;($D191+$D196),$I191-SUM($F196:BQ196),($I191-SUM($G196:$K196))/($D191-COUNT($G196:$K196))))</f>
        <v>0</v>
      </c>
      <c r="BS196" s="550">
        <f>IF($D191="n/a","n/a",IF(BS$3&gt;($D191+$D196),$I191-SUM($F196:BR196),($I191-SUM($G196:$K196))/($D191-COUNT($G196:$K196))))</f>
        <v>0</v>
      </c>
      <c r="BT196" s="550">
        <f>IF($D191="n/a","n/a",IF(BT$3&gt;($D191+$D196),$I191-SUM($F196:BS196),($I191-SUM($G196:$K196))/($D191-COUNT($G196:$K196))))</f>
        <v>0</v>
      </c>
      <c r="BU196" s="550">
        <f>IF($D191="n/a","n/a",IF(BU$3&gt;($D191+$D196),$I191-SUM($F196:BT196),($I191-SUM($G196:$K196))/($D191-COUNT($G196:$K196))))</f>
        <v>0</v>
      </c>
      <c r="BV196" s="550">
        <f>IF($D191="n/a","n/a",IF(BV$3&gt;($D191+$D196),$I191-SUM($F196:BU196),($I191-SUM($G196:$K196))/($D191-COUNT($G196:$K196))))</f>
        <v>0</v>
      </c>
      <c r="BW196" s="550">
        <f>IF($D191="n/a","n/a",IF(BW$3&gt;($D191+$D196),$I191-SUM($F196:BV196),($I191-SUM($G196:$K196))/($D191-COUNT($G196:$K196))))</f>
        <v>0</v>
      </c>
      <c r="BX196" s="550">
        <f>IF($D191="n/a","n/a",IF(BX$3&gt;($D191+$D196),$I191-SUM($F196:BW196),($I191-SUM($G196:$K196))/($D191-COUNT($G196:$K196))))</f>
        <v>0</v>
      </c>
      <c r="BY196" s="550">
        <f>IF($D191="n/a","n/a",IF(BY$3&gt;($D191+$D196),$I191-SUM($F196:BX196),($I191-SUM($G196:$K196))/($D191-COUNT($G196:$K196))))</f>
        <v>0</v>
      </c>
      <c r="BZ196" s="550">
        <f>IF($D191="n/a","n/a",IF(BZ$3&gt;($D191+$D196),$I191-SUM($F196:BY196),($I191-SUM($G196:$K196))/($D191-COUNT($G196:$K196))))</f>
        <v>0</v>
      </c>
    </row>
    <row r="197" spans="1:78" customFormat="1" hidden="1" outlineLevel="1">
      <c r="A197" s="184"/>
      <c r="B197" s="103"/>
      <c r="C197" s="722"/>
      <c r="D197" s="545">
        <v>5</v>
      </c>
      <c r="E197" s="27"/>
      <c r="F197" s="146"/>
      <c r="G197" s="554"/>
      <c r="H197" s="555"/>
      <c r="I197" s="555"/>
      <c r="J197" s="556"/>
      <c r="K197" s="557">
        <f>IF($E191="n/a","n/a",IF(K$3&gt;($E191+$D197),$J191-SUM($F197:J197),$J191/$E191))</f>
        <v>944.51362916624669</v>
      </c>
      <c r="L197" s="550">
        <f>IF($D191="n/a","n/a",IF(L$3&gt;($D191+$D197),$J191-SUM($F197:K197),($J191-SUM($G197:$K197))/($D191-COUNT($G197:$K197))))</f>
        <v>1619.1662214278515</v>
      </c>
      <c r="M197" s="550">
        <f>IF($D191="n/a","n/a",IF(M$3&gt;($D191+$D197),$J191-SUM($F197:L197),($J191-SUM($G197:$K197))/($D191-COUNT($G197:$K197))))</f>
        <v>1619.1662214278515</v>
      </c>
      <c r="N197" s="550">
        <f>IF($D191="n/a","n/a",IF(N$3&gt;($D191+$D197),$J191-SUM($F197:M197),($J191-SUM($G197:$K197))/($D191-COUNT($G197:$K197))))</f>
        <v>1619.1662214278515</v>
      </c>
      <c r="O197" s="550">
        <f>IF($D191="n/a","n/a",IF(O$3&gt;($D191+$D197),$J191-SUM($F197:N197),($J191-SUM($G197:$K197))/($D191-COUNT($G197:$K197))))</f>
        <v>1619.1662214278515</v>
      </c>
      <c r="P197" s="550">
        <f>IF($D191="n/a","n/a",IF(P$3&gt;($D191+$D197),$J191-SUM($F197:O197),($J191-SUM($G197:$K197))/($D191-COUNT($G197:$K197))))</f>
        <v>1619.1662214278515</v>
      </c>
      <c r="Q197" s="550">
        <f>IF($D191="n/a","n/a",IF(Q$3&gt;($D191+$D197),$J191-SUM($F197:P197),($J191-SUM($G197:$K197))/($D191-COUNT($G197:$K197))))</f>
        <v>1619.1662214278515</v>
      </c>
      <c r="R197" s="550">
        <f>IF($D191="n/a","n/a",IF(R$3&gt;($D191+$D197),$J191-SUM($F197:Q197),($J191-SUM($G197:$K197))/($D191-COUNT($G197:$K197))))</f>
        <v>1619.1662214278515</v>
      </c>
      <c r="S197" s="550">
        <f>IF($D191="n/a","n/a",IF(S$3&gt;($D191+$D197),$J191-SUM($F197:R197),($J191-SUM($G197:$K197))/($D191-COUNT($G197:$K197))))</f>
        <v>1619.1662214278515</v>
      </c>
      <c r="T197" s="550">
        <f>IF($D191="n/a","n/a",IF(T$3&gt;($D191+$D197),$J191-SUM($F197:S197),($J191-SUM($G197:$K197))/($D191-COUNT($G197:$K197))))</f>
        <v>1619.1662214278515</v>
      </c>
      <c r="U197" s="550">
        <f>IF($D191="n/a","n/a",IF(U$3&gt;($D191+$D197),$J191-SUM($F197:T197),($J191-SUM($G197:$K197))/($D191-COUNT($G197:$K197))))</f>
        <v>1619.1662214278515</v>
      </c>
      <c r="V197" s="550">
        <f>IF($D191="n/a","n/a",IF(V$3&gt;($D191+$D197),$J191-SUM($F197:U197),($J191-SUM($G197:$K197))/($D191-COUNT($G197:$K197))))</f>
        <v>1619.1662214278515</v>
      </c>
      <c r="W197" s="550">
        <f>IF($D191="n/a","n/a",IF(W$3&gt;($D191+$D197),$J191-SUM($F197:V197),($J191-SUM($G197:$K197))/($D191-COUNT($G197:$K197))))</f>
        <v>1619.1662214278515</v>
      </c>
      <c r="X197" s="550">
        <f>IF($D191="n/a","n/a",IF(X$3&gt;($D191+$D197),$J191-SUM($F197:W197),($J191-SUM($G197:$K197))/($D191-COUNT($G197:$K197))))</f>
        <v>1619.1662214278515</v>
      </c>
      <c r="Y197" s="550">
        <f>IF($D191="n/a","n/a",IF(Y$3&gt;($D191+$D197),$J191-SUM($F197:X197),($J191-SUM($G197:$K197))/($D191-COUNT($G197:$K197))))</f>
        <v>1619.1662214278515</v>
      </c>
      <c r="Z197" s="550">
        <f>IF($D191="n/a","n/a",IF(Z$3&gt;($D191+$D197),$J191-SUM($F197:Y197),($J191-SUM($G197:$K197))/($D191-COUNT($G197:$K197))))</f>
        <v>0</v>
      </c>
      <c r="AA197" s="550">
        <f>IF($D191="n/a","n/a",IF(AA$3&gt;($D191+$D197),$J191-SUM($F197:Z197),($J191-SUM($G197:$K197))/($D191-COUNT($G197:$K197))))</f>
        <v>0</v>
      </c>
      <c r="AB197" s="550">
        <f>IF($D191="n/a","n/a",IF(AB$3&gt;($D191+$D197),$J191-SUM($F197:AA197),($J191-SUM($G197:$K197))/($D191-COUNT($G197:$K197))))</f>
        <v>0</v>
      </c>
      <c r="AC197" s="550">
        <f>IF($D191="n/a","n/a",IF(AC$3&gt;($D191+$D197),$J191-SUM($F197:AB197),($J191-SUM($G197:$K197))/($D191-COUNT($G197:$K197))))</f>
        <v>0</v>
      </c>
      <c r="AD197" s="550">
        <f>IF($D191="n/a","n/a",IF(AD$3&gt;($D191+$D197),$J191-SUM($F197:AC197),($J191-SUM($G197:$K197))/($D191-COUNT($G197:$K197))))</f>
        <v>0</v>
      </c>
      <c r="AE197" s="550">
        <f>IF($D191="n/a","n/a",IF(AE$3&gt;($D191+$D197),$J191-SUM($F197:AD197),($J191-SUM($G197:$K197))/($D191-COUNT($G197:$K197))))</f>
        <v>0</v>
      </c>
      <c r="AF197" s="550">
        <f>IF($D191="n/a","n/a",IF(AF$3&gt;($D191+$D197),$J191-SUM($F197:AE197),($J191-SUM($G197:$K197))/($D191-COUNT($G197:$K197))))</f>
        <v>0</v>
      </c>
      <c r="AG197" s="550">
        <f>IF($D191="n/a","n/a",IF(AG$3&gt;($D191+$D197),$J191-SUM($F197:AF197),($J191-SUM($G197:$K197))/($D191-COUNT($G197:$K197))))</f>
        <v>0</v>
      </c>
      <c r="AH197" s="550">
        <f>IF($D191="n/a","n/a",IF(AH$3&gt;($D191+$D197),$J191-SUM($F197:AG197),($J191-SUM($G197:$K197))/($D191-COUNT($G197:$K197))))</f>
        <v>0</v>
      </c>
      <c r="AI197" s="550">
        <f>IF($D191="n/a","n/a",IF(AI$3&gt;($D191+$D197),$J191-SUM($F197:AH197),($J191-SUM($G197:$K197))/($D191-COUNT($G197:$K197))))</f>
        <v>0</v>
      </c>
      <c r="AJ197" s="550">
        <f>IF($D191="n/a","n/a",IF(AJ$3&gt;($D191+$D197),$J191-SUM($F197:AI197),($J191-SUM($G197:$K197))/($D191-COUNT($G197:$K197))))</f>
        <v>0</v>
      </c>
      <c r="AK197" s="550">
        <f>IF($D191="n/a","n/a",IF(AK$3&gt;($D191+$D197),$J191-SUM($F197:AJ197),($J191-SUM($G197:$K197))/($D191-COUNT($G197:$K197))))</f>
        <v>0</v>
      </c>
      <c r="AL197" s="550">
        <f>IF($D191="n/a","n/a",IF(AL$3&gt;($D191+$D197),$J191-SUM($F197:AK197),($J191-SUM($G197:$K197))/($D191-COUNT($G197:$K197))))</f>
        <v>0</v>
      </c>
      <c r="AM197" s="550">
        <f>IF($D191="n/a","n/a",IF(AM$3&gt;($D191+$D197),$J191-SUM($F197:AL197),($J191-SUM($G197:$K197))/($D191-COUNT($G197:$K197))))</f>
        <v>0</v>
      </c>
      <c r="AN197" s="550">
        <f>IF($D191="n/a","n/a",IF(AN$3&gt;($D191+$D197),$J191-SUM($F197:AM197),($J191-SUM($G197:$K197))/($D191-COUNT($G197:$K197))))</f>
        <v>0</v>
      </c>
      <c r="AO197" s="550">
        <f>IF($D191="n/a","n/a",IF(AO$3&gt;($D191+$D197),$J191-SUM($F197:AN197),($J191-SUM($G197:$K197))/($D191-COUNT($G197:$K197))))</f>
        <v>0</v>
      </c>
      <c r="AP197" s="550">
        <f>IF($D191="n/a","n/a",IF(AP$3&gt;($D191+$D197),$J191-SUM($F197:AO197),($J191-SUM($G197:$K197))/($D191-COUNT($G197:$K197))))</f>
        <v>0</v>
      </c>
      <c r="AQ197" s="550">
        <f>IF($D191="n/a","n/a",IF(AQ$3&gt;($D191+$D197),$J191-SUM($F197:AP197),($J191-SUM($G197:$K197))/($D191-COUNT($G197:$K197))))</f>
        <v>0</v>
      </c>
      <c r="AR197" s="550">
        <f>IF($D191="n/a","n/a",IF(AR$3&gt;($D191+$D197),$J191-SUM($F197:AQ197),($J191-SUM($G197:$K197))/($D191-COUNT($G197:$K197))))</f>
        <v>0</v>
      </c>
      <c r="AS197" s="550">
        <f>IF($D191="n/a","n/a",IF(AS$3&gt;($D191+$D197),$J191-SUM($F197:AR197),($J191-SUM($G197:$K197))/($D191-COUNT($G197:$K197))))</f>
        <v>0</v>
      </c>
      <c r="AT197" s="550">
        <f>IF($D191="n/a","n/a",IF(AT$3&gt;($D191+$D197),$J191-SUM($F197:AS197),($J191-SUM($G197:$K197))/($D191-COUNT($G197:$K197))))</f>
        <v>0</v>
      </c>
      <c r="AU197" s="550">
        <f>IF($D191="n/a","n/a",IF(AU$3&gt;($D191+$D197),$J191-SUM($F197:AT197),($J191-SUM($G197:$K197))/($D191-COUNT($G197:$K197))))</f>
        <v>0</v>
      </c>
      <c r="AV197" s="550">
        <f>IF($D191="n/a","n/a",IF(AV$3&gt;($D191+$D197),$J191-SUM($F197:AU197),($J191-SUM($G197:$K197))/($D191-COUNT($G197:$K197))))</f>
        <v>0</v>
      </c>
      <c r="AW197" s="550">
        <f>IF($D191="n/a","n/a",IF(AW$3&gt;($D191+$D197),$J191-SUM($F197:AV197),($J191-SUM($G197:$K197))/($D191-COUNT($G197:$K197))))</f>
        <v>0</v>
      </c>
      <c r="AX197" s="550">
        <f>IF($D191="n/a","n/a",IF(AX$3&gt;($D191+$D197),$J191-SUM($F197:AW197),($J191-SUM($G197:$K197))/($D191-COUNT($G197:$K197))))</f>
        <v>0</v>
      </c>
      <c r="AY197" s="550">
        <f>IF($D191="n/a","n/a",IF(AY$3&gt;($D191+$D197),$J191-SUM($F197:AX197),($J191-SUM($G197:$K197))/($D191-COUNT($G197:$K197))))</f>
        <v>0</v>
      </c>
      <c r="AZ197" s="550">
        <f>IF($D191="n/a","n/a",IF(AZ$3&gt;($D191+$D197),$J191-SUM($F197:AY197),($J191-SUM($G197:$K197))/($D191-COUNT($G197:$K197))))</f>
        <v>0</v>
      </c>
      <c r="BA197" s="550">
        <f>IF($D191="n/a","n/a",IF(BA$3&gt;($D191+$D197),$J191-SUM($F197:AZ197),($J191-SUM($G197:$K197))/($D191-COUNT($G197:$K197))))</f>
        <v>0</v>
      </c>
      <c r="BB197" s="550">
        <f>IF($D191="n/a","n/a",IF(BB$3&gt;($D191+$D197),$J191-SUM($F197:BA197),($J191-SUM($G197:$K197))/($D191-COUNT($G197:$K197))))</f>
        <v>0</v>
      </c>
      <c r="BC197" s="550">
        <f>IF($D191="n/a","n/a",IF(BC$3&gt;($D191+$D197),$J191-SUM($F197:BB197),($J191-SUM($G197:$K197))/($D191-COUNT($G197:$K197))))</f>
        <v>0</v>
      </c>
      <c r="BD197" s="550">
        <f>IF($D191="n/a","n/a",IF(BD$3&gt;($D191+$D197),$J191-SUM($F197:BC197),($J191-SUM($G197:$K197))/($D191-COUNT($G197:$K197))))</f>
        <v>0</v>
      </c>
      <c r="BE197" s="550">
        <f>IF($D191="n/a","n/a",IF(BE$3&gt;($D191+$D197),$J191-SUM($F197:BD197),($J191-SUM($G197:$K197))/($D191-COUNT($G197:$K197))))</f>
        <v>0</v>
      </c>
      <c r="BF197" s="550">
        <f>IF($D191="n/a","n/a",IF(BF$3&gt;($D191+$D197),$J191-SUM($F197:BE197),($J191-SUM($G197:$K197))/($D191-COUNT($G197:$K197))))</f>
        <v>0</v>
      </c>
      <c r="BG197" s="550">
        <f>IF($D191="n/a","n/a",IF(BG$3&gt;($D191+$D197),$J191-SUM($F197:BF197),($J191-SUM($G197:$K197))/($D191-COUNT($G197:$K197))))</f>
        <v>0</v>
      </c>
      <c r="BH197" s="550">
        <f>IF($D191="n/a","n/a",IF(BH$3&gt;($D191+$D197),$J191-SUM($F197:BG197),($J191-SUM($G197:$K197))/($D191-COUNT($G197:$K197))))</f>
        <v>0</v>
      </c>
      <c r="BI197" s="550">
        <f>IF($D191="n/a","n/a",IF(BI$3&gt;($D191+$D197),$J191-SUM($F197:BH197),($J191-SUM($G197:$K197))/($D191-COUNT($G197:$K197))))</f>
        <v>0</v>
      </c>
      <c r="BJ197" s="550">
        <f>IF($D191="n/a","n/a",IF(BJ$3&gt;($D191+$D197),$J191-SUM($F197:BI197),($J191-SUM($G197:$K197))/($D191-COUNT($G197:$K197))))</f>
        <v>0</v>
      </c>
      <c r="BK197" s="550">
        <f>IF($D191="n/a","n/a",IF(BK$3&gt;($D191+$D197),$J191-SUM($F197:BJ197),($J191-SUM($G197:$K197))/($D191-COUNT($G197:$K197))))</f>
        <v>0</v>
      </c>
      <c r="BL197" s="550">
        <f>IF($D191="n/a","n/a",IF(BL$3&gt;($D191+$D197),$J191-SUM($F197:BK197),($J191-SUM($G197:$K197))/($D191-COUNT($G197:$K197))))</f>
        <v>0</v>
      </c>
      <c r="BM197" s="550">
        <f>IF($D191="n/a","n/a",IF(BM$3&gt;($D191+$D197),$J191-SUM($F197:BL197),($J191-SUM($G197:$K197))/($D191-COUNT($G197:$K197))))</f>
        <v>0</v>
      </c>
      <c r="BN197" s="550">
        <f>IF($D191="n/a","n/a",IF(BN$3&gt;($D191+$D197),$J191-SUM($F197:BM197),($J191-SUM($G197:$K197))/($D191-COUNT($G197:$K197))))</f>
        <v>0</v>
      </c>
      <c r="BO197" s="550">
        <f>IF($D191="n/a","n/a",IF(BO$3&gt;($D191+$D197),$J191-SUM($F197:BN197),($J191-SUM($G197:$K197))/($D191-COUNT($G197:$K197))))</f>
        <v>0</v>
      </c>
      <c r="BP197" s="550">
        <f>IF($D191="n/a","n/a",IF(BP$3&gt;($D191+$D197),$J191-SUM($F197:BO197),($J191-SUM($G197:$K197))/($D191-COUNT($G197:$K197))))</f>
        <v>0</v>
      </c>
      <c r="BQ197" s="550">
        <f>IF($D191="n/a","n/a",IF(BQ$3&gt;($D191+$D197),$J191-SUM($F197:BP197),($J191-SUM($G197:$K197))/($D191-COUNT($G197:$K197))))</f>
        <v>0</v>
      </c>
      <c r="BR197" s="550">
        <f>IF($D191="n/a","n/a",IF(BR$3&gt;($D191+$D197),$J191-SUM($F197:BQ197),($J191-SUM($G197:$K197))/($D191-COUNT($G197:$K197))))</f>
        <v>0</v>
      </c>
      <c r="BS197" s="550">
        <f>IF($D191="n/a","n/a",IF(BS$3&gt;($D191+$D197),$J191-SUM($F197:BR197),($J191-SUM($G197:$K197))/($D191-COUNT($G197:$K197))))</f>
        <v>0</v>
      </c>
      <c r="BT197" s="550">
        <f>IF($D191="n/a","n/a",IF(BT$3&gt;($D191+$D197),$J191-SUM($F197:BS197),($J191-SUM($G197:$K197))/($D191-COUNT($G197:$K197))))</f>
        <v>0</v>
      </c>
      <c r="BU197" s="550">
        <f>IF($D191="n/a","n/a",IF(BU$3&gt;($D191+$D197),$J191-SUM($F197:BT197),($J191-SUM($G197:$K197))/($D191-COUNT($G197:$K197))))</f>
        <v>0</v>
      </c>
      <c r="BV197" s="550">
        <f>IF($D191="n/a","n/a",IF(BV$3&gt;($D191+$D197),$J191-SUM($F197:BU197),($J191-SUM($G197:$K197))/($D191-COUNT($G197:$K197))))</f>
        <v>0</v>
      </c>
      <c r="BW197" s="550">
        <f>IF($D191="n/a","n/a",IF(BW$3&gt;($D191+$D197),$J191-SUM($F197:BV197),($J191-SUM($G197:$K197))/($D191-COUNT($G197:$K197))))</f>
        <v>0</v>
      </c>
      <c r="BX197" s="550">
        <f>IF($D191="n/a","n/a",IF(BX$3&gt;($D191+$D197),$J191-SUM($F197:BW197),($J191-SUM($G197:$K197))/($D191-COUNT($G197:$K197))))</f>
        <v>0</v>
      </c>
      <c r="BY197" s="550">
        <f>IF($D191="n/a","n/a",IF(BY$3&gt;($D191+$D197),$J191-SUM($F197:BX197),($J191-SUM($G197:$K197))/($D191-COUNT($G197:$K197))))</f>
        <v>0</v>
      </c>
      <c r="BZ197" s="550">
        <f>IF($D191="n/a","n/a",IF(BZ$3&gt;($D191+$D197),$J191-SUM($F197:BY197),($J191-SUM($G197:$K197))/($D191-COUNT($G197:$K197))))</f>
        <v>0</v>
      </c>
    </row>
    <row r="198" spans="1:78" customFormat="1" hidden="1" outlineLevel="1">
      <c r="A198" s="184"/>
      <c r="B198" s="103"/>
      <c r="C198" s="722"/>
      <c r="D198" s="545">
        <v>6</v>
      </c>
      <c r="E198" s="27"/>
      <c r="F198" s="146"/>
      <c r="G198" s="148"/>
      <c r="H198" s="148"/>
      <c r="I198" s="148"/>
      <c r="J198" s="148"/>
      <c r="K198" s="558"/>
      <c r="L198" s="69">
        <f>IF($D191="n/a","n/a",IF(L$3&gt;($D191+$D198),$K191-SUM($F198:K198),$K191/$D191))</f>
        <v>1136.9289831659339</v>
      </c>
      <c r="M198" s="69">
        <f>IF($D191="n/a","n/a",IF(M$3&gt;($D191+$D198),$K191-SUM($F198:L198),$K191/$D191))</f>
        <v>1136.9289831659339</v>
      </c>
      <c r="N198" s="69">
        <f>IF($D191="n/a","n/a",IF(N$3&gt;($D191+$D198),$K191-SUM($F198:M198),$K191/$D191))</f>
        <v>1136.9289831659339</v>
      </c>
      <c r="O198" s="69">
        <f>IF($D191="n/a","n/a",IF(O$3&gt;($D191+$D198),$K191-SUM($F198:N198),$K191/$D191))</f>
        <v>1136.9289831659339</v>
      </c>
      <c r="P198" s="69">
        <f>IF($D191="n/a","n/a",IF(P$3&gt;($D191+$D198),$K191-SUM($F198:O198),$K191/$D191))</f>
        <v>1136.9289831659339</v>
      </c>
      <c r="Q198" s="69">
        <f>IF($D191="n/a","n/a",IF(Q$3&gt;($D191+$D198),$K191-SUM($F198:P198),$K191/$D191))</f>
        <v>1136.9289831659339</v>
      </c>
      <c r="R198" s="69">
        <f>IF($D191="n/a","n/a",IF(R$3&gt;($D191+$D198),$K191-SUM($F198:Q198),$K191/$D191))</f>
        <v>1136.9289831659339</v>
      </c>
      <c r="S198" s="69">
        <f>IF($D191="n/a","n/a",IF(S$3&gt;($D191+$D198),$K191-SUM($F198:R198),$K191/$D191))</f>
        <v>1136.9289831659339</v>
      </c>
      <c r="T198" s="69">
        <f>IF($D191="n/a","n/a",IF(T$3&gt;($D191+$D198),$K191-SUM($F198:S198),$K191/$D191))</f>
        <v>1136.9289831659339</v>
      </c>
      <c r="U198" s="69">
        <f>IF($D191="n/a","n/a",IF(U$3&gt;($D191+$D198),$K191-SUM($F198:T198),$K191/$D191))</f>
        <v>1136.9289831659339</v>
      </c>
      <c r="V198" s="69">
        <f>IF($D191="n/a","n/a",IF(V$3&gt;($D191+$D198),$K191-SUM($F198:U198),$K191/$D191))</f>
        <v>1136.9289831659339</v>
      </c>
      <c r="W198" s="69">
        <f>IF($D191="n/a","n/a",IF(W$3&gt;($D191+$D198),$K191-SUM($F198:V198),$K191/$D191))</f>
        <v>1136.9289831659339</v>
      </c>
      <c r="X198" s="69">
        <f>IF($D191="n/a","n/a",IF(X$3&gt;($D191+$D198),$K191-SUM($F198:W198),$K191/$D191))</f>
        <v>1136.9289831659339</v>
      </c>
      <c r="Y198" s="69">
        <f>IF($D191="n/a","n/a",IF(Y$3&gt;($D191+$D198),$K191-SUM($F198:X198),$K191/$D191))</f>
        <v>1136.9289831659339</v>
      </c>
      <c r="Z198" s="69">
        <f>IF($D191="n/a","n/a",IF(Z$3&gt;($D191+$D198),$K191-SUM($F198:Y198),$K191/$D191))</f>
        <v>1136.9289831659339</v>
      </c>
      <c r="AA198" s="69">
        <f>IF($D191="n/a","n/a",IF(AA$3&gt;($D191+$D198),$K191-SUM($F198:Z198),$K191/$D191))</f>
        <v>3.637978807091713E-12</v>
      </c>
      <c r="AB198" s="69">
        <f>IF($D191="n/a","n/a",IF(AB$3&gt;($D191+$D198),$K191-SUM($F198:AA198),$K191/$D191))</f>
        <v>0</v>
      </c>
      <c r="AC198" s="69">
        <f>IF($D191="n/a","n/a",IF(AC$3&gt;($D191+$D198),$K191-SUM($F198:AB198),$K191/$D191))</f>
        <v>0</v>
      </c>
      <c r="AD198" s="69">
        <f>IF($D191="n/a","n/a",IF(AD$3&gt;($D191+$D198),$K191-SUM($F198:AC198),$K191/$D191))</f>
        <v>0</v>
      </c>
      <c r="AE198" s="69">
        <f>IF($D191="n/a","n/a",IF(AE$3&gt;($D191+$D198),$K191-SUM($F198:AD198),$K191/$D191))</f>
        <v>0</v>
      </c>
      <c r="AF198" s="69">
        <f>IF($D191="n/a","n/a",IF(AF$3&gt;($D191+$D198),$K191-SUM($F198:AE198),$K191/$D191))</f>
        <v>0</v>
      </c>
      <c r="AG198" s="69">
        <f>IF($D191="n/a","n/a",IF(AG$3&gt;($D191+$D198),$K191-SUM($F198:AF198),$K191/$D191))</f>
        <v>0</v>
      </c>
      <c r="AH198" s="69">
        <f>IF($D191="n/a","n/a",IF(AH$3&gt;($D191+$D198),$K191-SUM($F198:AG198),$K191/$D191))</f>
        <v>0</v>
      </c>
      <c r="AI198" s="69">
        <f>IF($D191="n/a","n/a",IF(AI$3&gt;($D191+$D198),$K191-SUM($F198:AH198),$K191/$D191))</f>
        <v>0</v>
      </c>
      <c r="AJ198" s="69">
        <f>IF($D191="n/a","n/a",IF(AJ$3&gt;($D191+$D198),$K191-SUM($F198:AI198),$K191/$D191))</f>
        <v>0</v>
      </c>
      <c r="AK198" s="69">
        <f>IF($D191="n/a","n/a",IF(AK$3&gt;($D191+$D198),$K191-SUM($F198:AJ198),$K191/$D191))</f>
        <v>0</v>
      </c>
      <c r="AL198" s="69">
        <f>IF($D191="n/a","n/a",IF(AL$3&gt;($D191+$D198),$K191-SUM($F198:AK198),$K191/$D191))</f>
        <v>0</v>
      </c>
      <c r="AM198" s="69">
        <f>IF($D191="n/a","n/a",IF(AM$3&gt;($D191+$D198),$K191-SUM($F198:AL198),$K191/$D191))</f>
        <v>0</v>
      </c>
      <c r="AN198" s="69">
        <f>IF($D191="n/a","n/a",IF(AN$3&gt;($D191+$D198),$K191-SUM($F198:AM198),$K191/$D191))</f>
        <v>0</v>
      </c>
      <c r="AO198" s="69">
        <f>IF($D191="n/a","n/a",IF(AO$3&gt;($D191+$D198),$K191-SUM($F198:AN198),$K191/$D191))</f>
        <v>0</v>
      </c>
      <c r="AP198" s="69">
        <f>IF($D191="n/a","n/a",IF(AP$3&gt;($D191+$D198),$K191-SUM($F198:AO198),$K191/$D191))</f>
        <v>0</v>
      </c>
      <c r="AQ198" s="69">
        <f>IF($D191="n/a","n/a",IF(AQ$3&gt;($D191+$D198),$K191-SUM($F198:AP198),$K191/$D191))</f>
        <v>0</v>
      </c>
      <c r="AR198" s="69">
        <f>IF($D191="n/a","n/a",IF(AR$3&gt;($D191+$D198),$K191-SUM($F198:AQ198),$K191/$D191))</f>
        <v>0</v>
      </c>
      <c r="AS198" s="69">
        <f>IF($D191="n/a","n/a",IF(AS$3&gt;($D191+$D198),$K191-SUM($F198:AR198),$K191/$D191))</f>
        <v>0</v>
      </c>
      <c r="AT198" s="69">
        <f>IF($D191="n/a","n/a",IF(AT$3&gt;($D191+$D198),$K191-SUM($F198:AS198),$K191/$D191))</f>
        <v>0</v>
      </c>
      <c r="AU198" s="69">
        <f>IF($D191="n/a","n/a",IF(AU$3&gt;($D191+$D198),$K191-SUM($F198:AT198),$K191/$D191))</f>
        <v>0</v>
      </c>
      <c r="AV198" s="69">
        <f>IF($D191="n/a","n/a",IF(AV$3&gt;($D191+$D198),$K191-SUM($F198:AU198),$K191/$D191))</f>
        <v>0</v>
      </c>
      <c r="AW198" s="69">
        <f>IF($D191="n/a","n/a",IF(AW$3&gt;($D191+$D198),$K191-SUM($F198:AV198),$K191/$D191))</f>
        <v>0</v>
      </c>
      <c r="AX198" s="69">
        <f>IF($D191="n/a","n/a",IF(AX$3&gt;($D191+$D198),$K191-SUM($F198:AW198),$K191/$D191))</f>
        <v>0</v>
      </c>
      <c r="AY198" s="69">
        <f>IF($D191="n/a","n/a",IF(AY$3&gt;($D191+$D198),$K191-SUM($F198:AX198),$K191/$D191))</f>
        <v>0</v>
      </c>
      <c r="AZ198" s="69">
        <f>IF($D191="n/a","n/a",IF(AZ$3&gt;($D191+$D198),$K191-SUM($F198:AY198),$K191/$D191))</f>
        <v>0</v>
      </c>
      <c r="BA198" s="69">
        <f>IF($D191="n/a","n/a",IF(BA$3&gt;($D191+$D198),$K191-SUM($F198:AZ198),$K191/$D191))</f>
        <v>0</v>
      </c>
      <c r="BB198" s="69">
        <f>IF($D191="n/a","n/a",IF(BB$3&gt;($D191+$D198),$K191-SUM($F198:BA198),$K191/$D191))</f>
        <v>0</v>
      </c>
      <c r="BC198" s="69">
        <f>IF($D191="n/a","n/a",IF(BC$3&gt;($D191+$D198),$K191-SUM($F198:BB198),$K191/$D191))</f>
        <v>0</v>
      </c>
      <c r="BD198" s="69">
        <f>IF($D191="n/a","n/a",IF(BD$3&gt;($D191+$D198),$K191-SUM($F198:BC198),$K191/$D191))</f>
        <v>0</v>
      </c>
      <c r="BE198" s="69">
        <f>IF($D191="n/a","n/a",IF(BE$3&gt;($D191+$D198),$K191-SUM($F198:BD198),$K191/$D191))</f>
        <v>0</v>
      </c>
      <c r="BF198" s="69">
        <f>IF($D191="n/a","n/a",IF(BF$3&gt;($D191+$D198),$K191-SUM($F198:BE198),$K191/$D191))</f>
        <v>0</v>
      </c>
      <c r="BG198" s="69">
        <f>IF($D191="n/a","n/a",IF(BG$3&gt;($D191+$D198),$K191-SUM($F198:BF198),$K191/$D191))</f>
        <v>0</v>
      </c>
      <c r="BH198" s="69">
        <f>IF($D191="n/a","n/a",IF(BH$3&gt;($D191+$D198),$K191-SUM($F198:BG198),$K191/$D191))</f>
        <v>0</v>
      </c>
      <c r="BI198" s="69">
        <f>IF($D191="n/a","n/a",IF(BI$3&gt;($D191+$D198),$K191-SUM($F198:BH198),$K191/$D191))</f>
        <v>0</v>
      </c>
      <c r="BJ198" s="69">
        <f>IF($D191="n/a","n/a",IF(BJ$3&gt;($D191+$D198),$K191-SUM($F198:BI198),$K191/$D191))</f>
        <v>0</v>
      </c>
      <c r="BK198" s="69">
        <f>IF($D191="n/a","n/a",IF(BK$3&gt;($D191+$D198),$K191-SUM($F198:BJ198),$K191/$D191))</f>
        <v>0</v>
      </c>
      <c r="BL198" s="69">
        <f>IF($D191="n/a","n/a",IF(BL$3&gt;($D191+$D198),$K191-SUM($F198:BK198),$K191/$D191))</f>
        <v>0</v>
      </c>
      <c r="BM198" s="69">
        <f>IF($D191="n/a","n/a",IF(BM$3&gt;($D191+$D198),$K191-SUM($F198:BL198),$K191/$D191))</f>
        <v>0</v>
      </c>
      <c r="BN198" s="69">
        <f>IF($D191="n/a","n/a",IF(BN$3&gt;($D191+$D198),$K191-SUM($F198:BM198),$K191/$D191))</f>
        <v>0</v>
      </c>
      <c r="BO198" s="69">
        <f>IF($D191="n/a","n/a",IF(BO$3&gt;($D191+$D198),$K191-SUM($F198:BN198),$K191/$D191))</f>
        <v>0</v>
      </c>
      <c r="BP198" s="69">
        <f>IF($D191="n/a","n/a",IF(BP$3&gt;($D191+$D198),$K191-SUM($F198:BO198),$K191/$D191))</f>
        <v>0</v>
      </c>
      <c r="BQ198" s="69">
        <f>IF($D191="n/a","n/a",IF(BQ$3&gt;($D191+$D198),$K191-SUM($F198:BP198),$K191/$D191))</f>
        <v>0</v>
      </c>
      <c r="BR198" s="69">
        <f>IF($D191="n/a","n/a",IF(BR$3&gt;($D191+$D198),$K191-SUM($F198:BQ198),$K191/$D191))</f>
        <v>0</v>
      </c>
      <c r="BS198" s="69">
        <f>IF($D191="n/a","n/a",IF(BS$3&gt;($D191+$D198),$K191-SUM($F198:BR198),$K191/$D191))</f>
        <v>0</v>
      </c>
      <c r="BT198" s="69">
        <f>IF($D191="n/a","n/a",IF(BT$3&gt;($D191+$D198),$K191-SUM($F198:BS198),$K191/$D191))</f>
        <v>0</v>
      </c>
      <c r="BU198" s="69">
        <f>IF($D191="n/a","n/a",IF(BU$3&gt;($D191+$D198),$K191-SUM($F198:BT198),$K191/$D191))</f>
        <v>0</v>
      </c>
      <c r="BV198" s="69">
        <f>IF($D191="n/a","n/a",IF(BV$3&gt;($D191+$D198),$K191-SUM($F198:BU198),$K191/$D191))</f>
        <v>0</v>
      </c>
      <c r="BW198" s="69">
        <f>IF($D191="n/a","n/a",IF(BW$3&gt;($D191+$D198),$K191-SUM($F198:BV198),$K191/$D191))</f>
        <v>0</v>
      </c>
      <c r="BX198" s="69">
        <f>IF($D191="n/a","n/a",IF(BX$3&gt;($D191+$D198),$K191-SUM($F198:BW198),$K191/$D191))</f>
        <v>0</v>
      </c>
      <c r="BY198" s="69">
        <f>IF($D191="n/a","n/a",IF(BY$3&gt;($D191+$D198),$K191-SUM($F198:BX198),$K191/$D191))</f>
        <v>0</v>
      </c>
      <c r="BZ198" s="69">
        <f>IF($D191="n/a","n/a",IF(BZ$3&gt;($D191+$D198),$K191-SUM($F198:BY198),$K191/$D191))</f>
        <v>0</v>
      </c>
    </row>
    <row r="199" spans="1:78" customFormat="1" hidden="1" outlineLevel="1">
      <c r="A199" s="184"/>
      <c r="B199" s="103"/>
      <c r="C199" s="722"/>
      <c r="D199" s="545">
        <v>7</v>
      </c>
      <c r="E199" s="27"/>
      <c r="F199" s="146"/>
      <c r="G199" s="148"/>
      <c r="H199" s="148"/>
      <c r="I199" s="148"/>
      <c r="J199" s="148"/>
      <c r="K199" s="558"/>
      <c r="L199" s="147"/>
      <c r="M199" s="69">
        <f>IF($D191="n/a","n/a",IF(M$3&gt;($D191+$D199),$L191-SUM($F199:L199),$L191/$D191))</f>
        <v>573.53276948826704</v>
      </c>
      <c r="N199" s="69">
        <f>IF($D191="n/a","n/a",IF(N$3&gt;($D191+$D199),$L191-SUM($F199:M199),$L191/$D191))</f>
        <v>573.53276948826704</v>
      </c>
      <c r="O199" s="69">
        <f>IF($D191="n/a","n/a",IF(O$3&gt;($D191+$D199),$L191-SUM($F199:N199),$L191/$D191))</f>
        <v>573.53276948826704</v>
      </c>
      <c r="P199" s="69">
        <f>IF($D191="n/a","n/a",IF(P$3&gt;($D191+$D199),$L191-SUM($F199:O199),$L191/$D191))</f>
        <v>573.53276948826704</v>
      </c>
      <c r="Q199" s="69">
        <f>IF($D191="n/a","n/a",IF(Q$3&gt;($D191+$D199),$L191-SUM($F199:P199),$L191/$D191))</f>
        <v>573.53276948826704</v>
      </c>
      <c r="R199" s="69">
        <f>IF($D191="n/a","n/a",IF(R$3&gt;($D191+$D199),$L191-SUM($F199:Q199),$L191/$D191))</f>
        <v>573.53276948826704</v>
      </c>
      <c r="S199" s="69">
        <f>IF($D191="n/a","n/a",IF(S$3&gt;($D191+$D199),$L191-SUM($F199:R199),$L191/$D191))</f>
        <v>573.53276948826704</v>
      </c>
      <c r="T199" s="69">
        <f>IF($D191="n/a","n/a",IF(T$3&gt;($D191+$D199),$L191-SUM($F199:S199),$L191/$D191))</f>
        <v>573.53276948826704</v>
      </c>
      <c r="U199" s="69">
        <f>IF($D191="n/a","n/a",IF(U$3&gt;($D191+$D199),$L191-SUM($F199:T199),$L191/$D191))</f>
        <v>573.53276948826704</v>
      </c>
      <c r="V199" s="69">
        <f>IF($D191="n/a","n/a",IF(V$3&gt;($D191+$D199),$L191-SUM($F199:U199),$L191/$D191))</f>
        <v>573.53276948826704</v>
      </c>
      <c r="W199" s="69">
        <f>IF($D191="n/a","n/a",IF(W$3&gt;($D191+$D199),$L191-SUM($F199:V199),$L191/$D191))</f>
        <v>573.53276948826704</v>
      </c>
      <c r="X199" s="69">
        <f>IF($D191="n/a","n/a",IF(X$3&gt;($D191+$D199),$L191-SUM($F199:W199),$L191/$D191))</f>
        <v>573.53276948826704</v>
      </c>
      <c r="Y199" s="69">
        <f>IF($D191="n/a","n/a",IF(Y$3&gt;($D191+$D199),$L191-SUM($F199:X199),$L191/$D191))</f>
        <v>573.53276948826704</v>
      </c>
      <c r="Z199" s="69">
        <f>IF($D191="n/a","n/a",IF(Z$3&gt;($D191+$D199),$L191-SUM($F199:Y199),$L191/$D191))</f>
        <v>573.53276948826704</v>
      </c>
      <c r="AA199" s="69">
        <f>IF($D191="n/a","n/a",IF(AA$3&gt;($D191+$D199),$L191-SUM($F199:Z199),$L191/$D191))</f>
        <v>573.53276948826704</v>
      </c>
      <c r="AB199" s="69">
        <f>IF($D191="n/a","n/a",IF(AB$3&gt;($D191+$D199),$L191-SUM($F199:AA199),$L191/$D191))</f>
        <v>0</v>
      </c>
      <c r="AC199" s="69">
        <f>IF($D191="n/a","n/a",IF(AC$3&gt;($D191+$D199),$L191-SUM($F199:AB199),$L191/$D191))</f>
        <v>0</v>
      </c>
      <c r="AD199" s="69">
        <f>IF($D191="n/a","n/a",IF(AD$3&gt;($D191+$D199),$L191-SUM($F199:AC199),$L191/$D191))</f>
        <v>0</v>
      </c>
      <c r="AE199" s="69">
        <f>IF($D191="n/a","n/a",IF(AE$3&gt;($D191+$D199),$L191-SUM($F199:AD199),$L191/$D191))</f>
        <v>0</v>
      </c>
      <c r="AF199" s="69">
        <f>IF($D191="n/a","n/a",IF(AF$3&gt;($D191+$D199),$L191-SUM($F199:AE199),$L191/$D191))</f>
        <v>0</v>
      </c>
      <c r="AG199" s="69">
        <f>IF($D191="n/a","n/a",IF(AG$3&gt;($D191+$D199),$L191-SUM($F199:AF199),$L191/$D191))</f>
        <v>0</v>
      </c>
      <c r="AH199" s="69">
        <f>IF($D191="n/a","n/a",IF(AH$3&gt;($D191+$D199),$L191-SUM($F199:AG199),$L191/$D191))</f>
        <v>0</v>
      </c>
      <c r="AI199" s="69">
        <f>IF($D191="n/a","n/a",IF(AI$3&gt;($D191+$D199),$L191-SUM($F199:AH199),$L191/$D191))</f>
        <v>0</v>
      </c>
      <c r="AJ199" s="69">
        <f>IF($D191="n/a","n/a",IF(AJ$3&gt;($D191+$D199),$L191-SUM($F199:AI199),$L191/$D191))</f>
        <v>0</v>
      </c>
      <c r="AK199" s="69">
        <f>IF($D191="n/a","n/a",IF(AK$3&gt;($D191+$D199),$L191-SUM($F199:AJ199),$L191/$D191))</f>
        <v>0</v>
      </c>
      <c r="AL199" s="69">
        <f>IF($D191="n/a","n/a",IF(AL$3&gt;($D191+$D199),$L191-SUM($F199:AK199),$L191/$D191))</f>
        <v>0</v>
      </c>
      <c r="AM199" s="69">
        <f>IF($D191="n/a","n/a",IF(AM$3&gt;($D191+$D199),$L191-SUM($F199:AL199),$L191/$D191))</f>
        <v>0</v>
      </c>
      <c r="AN199" s="69">
        <f>IF($D191="n/a","n/a",IF(AN$3&gt;($D191+$D199),$L191-SUM($F199:AM199),$L191/$D191))</f>
        <v>0</v>
      </c>
      <c r="AO199" s="69">
        <f>IF($D191="n/a","n/a",IF(AO$3&gt;($D191+$D199),$L191-SUM($F199:AN199),$L191/$D191))</f>
        <v>0</v>
      </c>
      <c r="AP199" s="69">
        <f>IF($D191="n/a","n/a",IF(AP$3&gt;($D191+$D199),$L191-SUM($F199:AO199),$L191/$D191))</f>
        <v>0</v>
      </c>
      <c r="AQ199" s="69">
        <f>IF($D191="n/a","n/a",IF(AQ$3&gt;($D191+$D199),$L191-SUM($F199:AP199),$L191/$D191))</f>
        <v>0</v>
      </c>
      <c r="AR199" s="69">
        <f>IF($D191="n/a","n/a",IF(AR$3&gt;($D191+$D199),$L191-SUM($F199:AQ199),$L191/$D191))</f>
        <v>0</v>
      </c>
      <c r="AS199" s="69">
        <f>IF($D191="n/a","n/a",IF(AS$3&gt;($D191+$D199),$L191-SUM($F199:AR199),$L191/$D191))</f>
        <v>0</v>
      </c>
      <c r="AT199" s="69">
        <f>IF($D191="n/a","n/a",IF(AT$3&gt;($D191+$D199),$L191-SUM($F199:AS199),$L191/$D191))</f>
        <v>0</v>
      </c>
      <c r="AU199" s="69">
        <f>IF($D191="n/a","n/a",IF(AU$3&gt;($D191+$D199),$L191-SUM($F199:AT199),$L191/$D191))</f>
        <v>0</v>
      </c>
      <c r="AV199" s="69">
        <f>IF($D191="n/a","n/a",IF(AV$3&gt;($D191+$D199),$L191-SUM($F199:AU199),$L191/$D191))</f>
        <v>0</v>
      </c>
      <c r="AW199" s="69">
        <f>IF($D191="n/a","n/a",IF(AW$3&gt;($D191+$D199),$L191-SUM($F199:AV199),$L191/$D191))</f>
        <v>0</v>
      </c>
      <c r="AX199" s="69">
        <f>IF($D191="n/a","n/a",IF(AX$3&gt;($D191+$D199),$L191-SUM($F199:AW199),$L191/$D191))</f>
        <v>0</v>
      </c>
      <c r="AY199" s="69">
        <f>IF($D191="n/a","n/a",IF(AY$3&gt;($D191+$D199),$L191-SUM($F199:AX199),$L191/$D191))</f>
        <v>0</v>
      </c>
      <c r="AZ199" s="69">
        <f>IF($D191="n/a","n/a",IF(AZ$3&gt;($D191+$D199),$L191-SUM($F199:AY199),$L191/$D191))</f>
        <v>0</v>
      </c>
      <c r="BA199" s="69">
        <f>IF($D191="n/a","n/a",IF(BA$3&gt;($D191+$D199),$L191-SUM($F199:AZ199),$L191/$D191))</f>
        <v>0</v>
      </c>
      <c r="BB199" s="69">
        <f>IF($D191="n/a","n/a",IF(BB$3&gt;($D191+$D199),$L191-SUM($F199:BA199),$L191/$D191))</f>
        <v>0</v>
      </c>
      <c r="BC199" s="69">
        <f>IF($D191="n/a","n/a",IF(BC$3&gt;($D191+$D199),$L191-SUM($F199:BB199),$L191/$D191))</f>
        <v>0</v>
      </c>
      <c r="BD199" s="69">
        <f>IF($D191="n/a","n/a",IF(BD$3&gt;($D191+$D199),$L191-SUM($F199:BC199),$L191/$D191))</f>
        <v>0</v>
      </c>
      <c r="BE199" s="69">
        <f>IF($D191="n/a","n/a",IF(BE$3&gt;($D191+$D199),$L191-SUM($F199:BD199),$L191/$D191))</f>
        <v>0</v>
      </c>
      <c r="BF199" s="69">
        <f>IF($D191="n/a","n/a",IF(BF$3&gt;($D191+$D199),$L191-SUM($F199:BE199),$L191/$D191))</f>
        <v>0</v>
      </c>
      <c r="BG199" s="69">
        <f>IF($D191="n/a","n/a",IF(BG$3&gt;($D191+$D199),$L191-SUM($F199:BF199),$L191/$D191))</f>
        <v>0</v>
      </c>
      <c r="BH199" s="69">
        <f>IF($D191="n/a","n/a",IF(BH$3&gt;($D191+$D199),$L191-SUM($F199:BG199),$L191/$D191))</f>
        <v>0</v>
      </c>
      <c r="BI199" s="69">
        <f>IF($D191="n/a","n/a",IF(BI$3&gt;($D191+$D199),$L191-SUM($F199:BH199),$L191/$D191))</f>
        <v>0</v>
      </c>
      <c r="BJ199" s="69">
        <f>IF($D191="n/a","n/a",IF(BJ$3&gt;($D191+$D199),$L191-SUM($F199:BI199),$L191/$D191))</f>
        <v>0</v>
      </c>
      <c r="BK199" s="69">
        <f>IF($D191="n/a","n/a",IF(BK$3&gt;($D191+$D199),$L191-SUM($F199:BJ199),$L191/$D191))</f>
        <v>0</v>
      </c>
      <c r="BL199" s="69">
        <f>IF($D191="n/a","n/a",IF(BL$3&gt;($D191+$D199),$L191-SUM($F199:BK199),$L191/$D191))</f>
        <v>0</v>
      </c>
      <c r="BM199" s="69">
        <f>IF($D191="n/a","n/a",IF(BM$3&gt;($D191+$D199),$L191-SUM($F199:BL199),$L191/$D191))</f>
        <v>0</v>
      </c>
      <c r="BN199" s="69">
        <f>IF($D191="n/a","n/a",IF(BN$3&gt;($D191+$D199),$L191-SUM($F199:BM199),$L191/$D191))</f>
        <v>0</v>
      </c>
      <c r="BO199" s="69">
        <f>IF($D191="n/a","n/a",IF(BO$3&gt;($D191+$D199),$L191-SUM($F199:BN199),$L191/$D191))</f>
        <v>0</v>
      </c>
      <c r="BP199" s="69">
        <f>IF($D191="n/a","n/a",IF(BP$3&gt;($D191+$D199),$L191-SUM($F199:BO199),$L191/$D191))</f>
        <v>0</v>
      </c>
      <c r="BQ199" s="69">
        <f>IF($D191="n/a","n/a",IF(BQ$3&gt;($D191+$D199),$L191-SUM($F199:BP199),$L191/$D191))</f>
        <v>0</v>
      </c>
      <c r="BR199" s="69">
        <f>IF($D191="n/a","n/a",IF(BR$3&gt;($D191+$D199),$L191-SUM($F199:BQ199),$L191/$D191))</f>
        <v>0</v>
      </c>
      <c r="BS199" s="69">
        <f>IF($D191="n/a","n/a",IF(BS$3&gt;($D191+$D199),$L191-SUM($F199:BR199),$L191/$D191))</f>
        <v>0</v>
      </c>
      <c r="BT199" s="69">
        <f>IF($D191="n/a","n/a",IF(BT$3&gt;($D191+$D199),$L191-SUM($F199:BS199),$L191/$D191))</f>
        <v>0</v>
      </c>
      <c r="BU199" s="69">
        <f>IF($D191="n/a","n/a",IF(BU$3&gt;($D191+$D199),$L191-SUM($F199:BT199),$L191/$D191))</f>
        <v>0</v>
      </c>
      <c r="BV199" s="69">
        <f>IF($D191="n/a","n/a",IF(BV$3&gt;($D191+$D199),$L191-SUM($F199:BU199),$L191/$D191))</f>
        <v>0</v>
      </c>
      <c r="BW199" s="69">
        <f>IF($D191="n/a","n/a",IF(BW$3&gt;($D191+$D199),$L191-SUM($F199:BV199),$L191/$D191))</f>
        <v>0</v>
      </c>
      <c r="BX199" s="69">
        <f>IF($D191="n/a","n/a",IF(BX$3&gt;($D191+$D199),$L191-SUM($F199:BW199),$L191/$D191))</f>
        <v>0</v>
      </c>
      <c r="BY199" s="69">
        <f>IF($D191="n/a","n/a",IF(BY$3&gt;($D191+$D199),$L191-SUM($F199:BX199),$L191/$D191))</f>
        <v>0</v>
      </c>
      <c r="BZ199" s="69">
        <f>IF($D191="n/a","n/a",IF(BZ$3&gt;($D191+$D199),$L191-SUM($F199:BY199),$L191/$D191))</f>
        <v>0</v>
      </c>
    </row>
    <row r="200" spans="1:78" customFormat="1" hidden="1" outlineLevel="1">
      <c r="A200" s="184"/>
      <c r="B200" s="103"/>
      <c r="C200" s="722"/>
      <c r="D200" s="545">
        <v>8</v>
      </c>
      <c r="E200" s="27"/>
      <c r="F200" s="146"/>
      <c r="G200" s="148"/>
      <c r="H200" s="148"/>
      <c r="I200" s="148"/>
      <c r="J200" s="148"/>
      <c r="K200" s="558"/>
      <c r="L200" s="148"/>
      <c r="M200" s="147"/>
      <c r="N200" s="69">
        <f>IF($D191="n/a","n/a",IF(N$3&gt;($D191+$D200),$M191-SUM($F200:M200),$M191/$D191))</f>
        <v>225.86471447843786</v>
      </c>
      <c r="O200" s="69">
        <f>IF($D191="n/a","n/a",IF(O$3&gt;($D191+$D200),$M191-SUM($F200:N200),$M191/$D191))</f>
        <v>225.86471447843786</v>
      </c>
      <c r="P200" s="69">
        <f>IF($D191="n/a","n/a",IF(P$3&gt;($D191+$D200),$M191-SUM($F200:O200),$M191/$D191))</f>
        <v>225.86471447843786</v>
      </c>
      <c r="Q200" s="69">
        <f>IF($D191="n/a","n/a",IF(Q$3&gt;($D191+$D200),$M191-SUM($F200:P200),$M191/$D191))</f>
        <v>225.86471447843786</v>
      </c>
      <c r="R200" s="69">
        <f>IF($D191="n/a","n/a",IF(R$3&gt;($D191+$D200),$M191-SUM($F200:Q200),$M191/$D191))</f>
        <v>225.86471447843786</v>
      </c>
      <c r="S200" s="69">
        <f>IF($D191="n/a","n/a",IF(S$3&gt;($D191+$D200),$M191-SUM($F200:R200),$M191/$D191))</f>
        <v>225.86471447843786</v>
      </c>
      <c r="T200" s="69">
        <f>IF($D191="n/a","n/a",IF(T$3&gt;($D191+$D200),$M191-SUM($F200:S200),$M191/$D191))</f>
        <v>225.86471447843786</v>
      </c>
      <c r="U200" s="69">
        <f>IF($D191="n/a","n/a",IF(U$3&gt;($D191+$D200),$M191-SUM($F200:T200),$M191/$D191))</f>
        <v>225.86471447843786</v>
      </c>
      <c r="V200" s="69">
        <f>IF($D191="n/a","n/a",IF(V$3&gt;($D191+$D200),$M191-SUM($F200:U200),$M191/$D191))</f>
        <v>225.86471447843786</v>
      </c>
      <c r="W200" s="69">
        <f>IF($D191="n/a","n/a",IF(W$3&gt;($D191+$D200),$M191-SUM($F200:V200),$M191/$D191))</f>
        <v>225.86471447843786</v>
      </c>
      <c r="X200" s="69">
        <f>IF($D191="n/a","n/a",IF(X$3&gt;($D191+$D200),$M191-SUM($F200:W200),$M191/$D191))</f>
        <v>225.86471447843786</v>
      </c>
      <c r="Y200" s="69">
        <f>IF($D191="n/a","n/a",IF(Y$3&gt;($D191+$D200),$M191-SUM($F200:X200),$M191/$D191))</f>
        <v>225.86471447843786</v>
      </c>
      <c r="Z200" s="69">
        <f>IF($D191="n/a","n/a",IF(Z$3&gt;($D191+$D200),$M191-SUM($F200:Y200),$M191/$D191))</f>
        <v>225.86471447843786</v>
      </c>
      <c r="AA200" s="69">
        <f>IF($D191="n/a","n/a",IF(AA$3&gt;($D191+$D200),$M191-SUM($F200:Z200),$M191/$D191))</f>
        <v>225.86471447843786</v>
      </c>
      <c r="AB200" s="69">
        <f>IF($D191="n/a","n/a",IF(AB$3&gt;($D191+$D200),$M191-SUM($F200:AA200),$M191/$D191))</f>
        <v>225.86471447843786</v>
      </c>
      <c r="AC200" s="69">
        <f>IF($D191="n/a","n/a",IF(AC$3&gt;($D191+$D200),$M191-SUM($F200:AB200),$M191/$D191))</f>
        <v>9.0949470177292824E-13</v>
      </c>
      <c r="AD200" s="69">
        <f>IF($D191="n/a","n/a",IF(AD$3&gt;($D191+$D200),$M191-SUM($F200:AC200),$M191/$D191))</f>
        <v>0</v>
      </c>
      <c r="AE200" s="69">
        <f>IF($D191="n/a","n/a",IF(AE$3&gt;($D191+$D200),$M191-SUM($F200:AD200),$M191/$D191))</f>
        <v>0</v>
      </c>
      <c r="AF200" s="69">
        <f>IF($D191="n/a","n/a",IF(AF$3&gt;($D191+$D200),$M191-SUM($F200:AE200),$M191/$D191))</f>
        <v>0</v>
      </c>
      <c r="AG200" s="69">
        <f>IF($D191="n/a","n/a",IF(AG$3&gt;($D191+$D200),$M191-SUM($F200:AF200),$M191/$D191))</f>
        <v>0</v>
      </c>
      <c r="AH200" s="69">
        <f>IF($D191="n/a","n/a",IF(AH$3&gt;($D191+$D200),$M191-SUM($F200:AG200),$M191/$D191))</f>
        <v>0</v>
      </c>
      <c r="AI200" s="69">
        <f>IF($D191="n/a","n/a",IF(AI$3&gt;($D191+$D200),$M191-SUM($F200:AH200),$M191/$D191))</f>
        <v>0</v>
      </c>
      <c r="AJ200" s="69">
        <f>IF($D191="n/a","n/a",IF(AJ$3&gt;($D191+$D200),$M191-SUM($F200:AI200),$M191/$D191))</f>
        <v>0</v>
      </c>
      <c r="AK200" s="69">
        <f>IF($D191="n/a","n/a",IF(AK$3&gt;($D191+$D200),$M191-SUM($F200:AJ200),$M191/$D191))</f>
        <v>0</v>
      </c>
      <c r="AL200" s="69">
        <f>IF($D191="n/a","n/a",IF(AL$3&gt;($D191+$D200),$M191-SUM($F200:AK200),$M191/$D191))</f>
        <v>0</v>
      </c>
      <c r="AM200" s="69">
        <f>IF($D191="n/a","n/a",IF(AM$3&gt;($D191+$D200),$M191-SUM($F200:AL200),$M191/$D191))</f>
        <v>0</v>
      </c>
      <c r="AN200" s="69">
        <f>IF($D191="n/a","n/a",IF(AN$3&gt;($D191+$D200),$M191-SUM($F200:AM200),$M191/$D191))</f>
        <v>0</v>
      </c>
      <c r="AO200" s="69">
        <f>IF($D191="n/a","n/a",IF(AO$3&gt;($D191+$D200),$M191-SUM($F200:AN200),$M191/$D191))</f>
        <v>0</v>
      </c>
      <c r="AP200" s="69">
        <f>IF($D191="n/a","n/a",IF(AP$3&gt;($D191+$D200),$M191-SUM($F200:AO200),$M191/$D191))</f>
        <v>0</v>
      </c>
      <c r="AQ200" s="69">
        <f>IF($D191="n/a","n/a",IF(AQ$3&gt;($D191+$D200),$M191-SUM($F200:AP200),$M191/$D191))</f>
        <v>0</v>
      </c>
      <c r="AR200" s="69">
        <f>IF($D191="n/a","n/a",IF(AR$3&gt;($D191+$D200),$M191-SUM($F200:AQ200),$M191/$D191))</f>
        <v>0</v>
      </c>
      <c r="AS200" s="69">
        <f>IF($D191="n/a","n/a",IF(AS$3&gt;($D191+$D200),$M191-SUM($F200:AR200),$M191/$D191))</f>
        <v>0</v>
      </c>
      <c r="AT200" s="69">
        <f>IF($D191="n/a","n/a",IF(AT$3&gt;($D191+$D200),$M191-SUM($F200:AS200),$M191/$D191))</f>
        <v>0</v>
      </c>
      <c r="AU200" s="69">
        <f>IF($D191="n/a","n/a",IF(AU$3&gt;($D191+$D200),$M191-SUM($F200:AT200),$M191/$D191))</f>
        <v>0</v>
      </c>
      <c r="AV200" s="69">
        <f>IF($D191="n/a","n/a",IF(AV$3&gt;($D191+$D200),$M191-SUM($F200:AU200),$M191/$D191))</f>
        <v>0</v>
      </c>
      <c r="AW200" s="69">
        <f>IF($D191="n/a","n/a",IF(AW$3&gt;($D191+$D200),$M191-SUM($F200:AV200),$M191/$D191))</f>
        <v>0</v>
      </c>
      <c r="AX200" s="69">
        <f>IF($D191="n/a","n/a",IF(AX$3&gt;($D191+$D200),$M191-SUM($F200:AW200),$M191/$D191))</f>
        <v>0</v>
      </c>
      <c r="AY200" s="69">
        <f>IF($D191="n/a","n/a",IF(AY$3&gt;($D191+$D200),$M191-SUM($F200:AX200),$M191/$D191))</f>
        <v>0</v>
      </c>
      <c r="AZ200" s="69">
        <f>IF($D191="n/a","n/a",IF(AZ$3&gt;($D191+$D200),$M191-SUM($F200:AY200),$M191/$D191))</f>
        <v>0</v>
      </c>
      <c r="BA200" s="69">
        <f>IF($D191="n/a","n/a",IF(BA$3&gt;($D191+$D200),$M191-SUM($F200:AZ200),$M191/$D191))</f>
        <v>0</v>
      </c>
      <c r="BB200" s="69">
        <f>IF($D191="n/a","n/a",IF(BB$3&gt;($D191+$D200),$M191-SUM($F200:BA200),$M191/$D191))</f>
        <v>0</v>
      </c>
      <c r="BC200" s="69">
        <f>IF($D191="n/a","n/a",IF(BC$3&gt;($D191+$D200),$M191-SUM($F200:BB200),$M191/$D191))</f>
        <v>0</v>
      </c>
      <c r="BD200" s="69">
        <f>IF($D191="n/a","n/a",IF(BD$3&gt;($D191+$D200),$M191-SUM($F200:BC200),$M191/$D191))</f>
        <v>0</v>
      </c>
      <c r="BE200" s="69">
        <f>IF($D191="n/a","n/a",IF(BE$3&gt;($D191+$D200),$M191-SUM($F200:BD200),$M191/$D191))</f>
        <v>0</v>
      </c>
      <c r="BF200" s="69">
        <f>IF($D191="n/a","n/a",IF(BF$3&gt;($D191+$D200),$M191-SUM($F200:BE200),$M191/$D191))</f>
        <v>0</v>
      </c>
      <c r="BG200" s="69">
        <f>IF($D191="n/a","n/a",IF(BG$3&gt;($D191+$D200),$M191-SUM($F200:BF200),$M191/$D191))</f>
        <v>0</v>
      </c>
      <c r="BH200" s="69">
        <f>IF($D191="n/a","n/a",IF(BH$3&gt;($D191+$D200),$M191-SUM($F200:BG200),$M191/$D191))</f>
        <v>0</v>
      </c>
      <c r="BI200" s="69">
        <f>IF($D191="n/a","n/a",IF(BI$3&gt;($D191+$D200),$M191-SUM($F200:BH200),$M191/$D191))</f>
        <v>0</v>
      </c>
      <c r="BJ200" s="69">
        <f>IF($D191="n/a","n/a",IF(BJ$3&gt;($D191+$D200),$M191-SUM($F200:BI200),$M191/$D191))</f>
        <v>0</v>
      </c>
      <c r="BK200" s="69">
        <f>IF($D191="n/a","n/a",IF(BK$3&gt;($D191+$D200),$M191-SUM($F200:BJ200),$M191/$D191))</f>
        <v>0</v>
      </c>
      <c r="BL200" s="69">
        <f>IF($D191="n/a","n/a",IF(BL$3&gt;($D191+$D200),$M191-SUM($F200:BK200),$M191/$D191))</f>
        <v>0</v>
      </c>
      <c r="BM200" s="69">
        <f>IF($D191="n/a","n/a",IF(BM$3&gt;($D191+$D200),$M191-SUM($F200:BL200),$M191/$D191))</f>
        <v>0</v>
      </c>
      <c r="BN200" s="69">
        <f>IF($D191="n/a","n/a",IF(BN$3&gt;($D191+$D200),$M191-SUM($F200:BM200),$M191/$D191))</f>
        <v>0</v>
      </c>
      <c r="BO200" s="69">
        <f>IF($D191="n/a","n/a",IF(BO$3&gt;($D191+$D200),$M191-SUM($F200:BN200),$M191/$D191))</f>
        <v>0</v>
      </c>
      <c r="BP200" s="69">
        <f>IF($D191="n/a","n/a",IF(BP$3&gt;($D191+$D200),$M191-SUM($F200:BO200),$M191/$D191))</f>
        <v>0</v>
      </c>
      <c r="BQ200" s="69">
        <f>IF($D191="n/a","n/a",IF(BQ$3&gt;($D191+$D200),$M191-SUM($F200:BP200),$M191/$D191))</f>
        <v>0</v>
      </c>
      <c r="BR200" s="69">
        <f>IF($D191="n/a","n/a",IF(BR$3&gt;($D191+$D200),$M191-SUM($F200:BQ200),$M191/$D191))</f>
        <v>0</v>
      </c>
      <c r="BS200" s="69">
        <f>IF($D191="n/a","n/a",IF(BS$3&gt;($D191+$D200),$M191-SUM($F200:BR200),$M191/$D191))</f>
        <v>0</v>
      </c>
      <c r="BT200" s="69">
        <f>IF($D191="n/a","n/a",IF(BT$3&gt;($D191+$D200),$M191-SUM($F200:BS200),$M191/$D191))</f>
        <v>0</v>
      </c>
      <c r="BU200" s="69">
        <f>IF($D191="n/a","n/a",IF(BU$3&gt;($D191+$D200),$M191-SUM($F200:BT200),$M191/$D191))</f>
        <v>0</v>
      </c>
      <c r="BV200" s="69">
        <f>IF($D191="n/a","n/a",IF(BV$3&gt;($D191+$D200),$M191-SUM($F200:BU200),$M191/$D191))</f>
        <v>0</v>
      </c>
      <c r="BW200" s="69">
        <f>IF($D191="n/a","n/a",IF(BW$3&gt;($D191+$D200),$M191-SUM($F200:BV200),$M191/$D191))</f>
        <v>0</v>
      </c>
      <c r="BX200" s="69">
        <f>IF($D191="n/a","n/a",IF(BX$3&gt;($D191+$D200),$M191-SUM($F200:BW200),$M191/$D191))</f>
        <v>0</v>
      </c>
      <c r="BY200" s="69">
        <f>IF($D191="n/a","n/a",IF(BY$3&gt;($D191+$D200),$M191-SUM($F200:BX200),$M191/$D191))</f>
        <v>0</v>
      </c>
      <c r="BZ200" s="69">
        <f>IF($D191="n/a","n/a",IF(BZ$3&gt;($D191+$D200),$M191-SUM($F200:BY200),$M191/$D191))</f>
        <v>0</v>
      </c>
    </row>
    <row r="201" spans="1:78" customFormat="1" hidden="1" outlineLevel="1">
      <c r="A201" s="184"/>
      <c r="B201" s="103"/>
      <c r="C201" s="722"/>
      <c r="D201" s="545">
        <v>9</v>
      </c>
      <c r="E201" s="27"/>
      <c r="F201" s="146"/>
      <c r="G201" s="148"/>
      <c r="H201" s="148"/>
      <c r="I201" s="148"/>
      <c r="J201" s="148"/>
      <c r="K201" s="558"/>
      <c r="L201" s="148"/>
      <c r="M201" s="148"/>
      <c r="N201" s="147"/>
      <c r="O201" s="69">
        <f>IF($D191="n/a","n/a",IF(O$3&gt;($D191+$D201),$N191-SUM($F201:N201),$N191/$D191))</f>
        <v>757.3964541276714</v>
      </c>
      <c r="P201" s="69">
        <f>IF($D191="n/a","n/a",IF(P$3&gt;($D191+$D201),$N191-SUM($F201:O201),$N191/$D191))</f>
        <v>757.3964541276714</v>
      </c>
      <c r="Q201" s="69">
        <f>IF($D191="n/a","n/a",IF(Q$3&gt;($D191+$D201),$N191-SUM($F201:P201),$N191/$D191))</f>
        <v>757.3964541276714</v>
      </c>
      <c r="R201" s="69">
        <f>IF($D191="n/a","n/a",IF(R$3&gt;($D191+$D201),$N191-SUM($F201:Q201),$N191/$D191))</f>
        <v>757.3964541276714</v>
      </c>
      <c r="S201" s="69">
        <f>IF($D191="n/a","n/a",IF(S$3&gt;($D191+$D201),$N191-SUM($F201:R201),$N191/$D191))</f>
        <v>757.3964541276714</v>
      </c>
      <c r="T201" s="69">
        <f>IF($D191="n/a","n/a",IF(T$3&gt;($D191+$D201),$N191-SUM($F201:S201),$N191/$D191))</f>
        <v>757.3964541276714</v>
      </c>
      <c r="U201" s="69">
        <f>IF($D191="n/a","n/a",IF(U$3&gt;($D191+$D201),$N191-SUM($F201:T201),$N191/$D191))</f>
        <v>757.3964541276714</v>
      </c>
      <c r="V201" s="69">
        <f>IF($D191="n/a","n/a",IF(V$3&gt;($D191+$D201),$N191-SUM($F201:U201),$N191/$D191))</f>
        <v>757.3964541276714</v>
      </c>
      <c r="W201" s="69">
        <f>IF($D191="n/a","n/a",IF(W$3&gt;($D191+$D201),$N191-SUM($F201:V201),$N191/$D191))</f>
        <v>757.3964541276714</v>
      </c>
      <c r="X201" s="69">
        <f>IF($D191="n/a","n/a",IF(X$3&gt;($D191+$D201),$N191-SUM($F201:W201),$N191/$D191))</f>
        <v>757.3964541276714</v>
      </c>
      <c r="Y201" s="69">
        <f>IF($D191="n/a","n/a",IF(Y$3&gt;($D191+$D201),$N191-SUM($F201:X201),$N191/$D191))</f>
        <v>757.3964541276714</v>
      </c>
      <c r="Z201" s="69">
        <f>IF($D191="n/a","n/a",IF(Z$3&gt;($D191+$D201),$N191-SUM($F201:Y201),$N191/$D191))</f>
        <v>757.3964541276714</v>
      </c>
      <c r="AA201" s="69">
        <f>IF($D191="n/a","n/a",IF(AA$3&gt;($D191+$D201),$N191-SUM($F201:Z201),$N191/$D191))</f>
        <v>757.3964541276714</v>
      </c>
      <c r="AB201" s="69">
        <f>IF($D191="n/a","n/a",IF(AB$3&gt;($D191+$D201),$N191-SUM($F201:AA201),$N191/$D191))</f>
        <v>757.3964541276714</v>
      </c>
      <c r="AC201" s="69">
        <f>IF($D191="n/a","n/a",IF(AC$3&gt;($D191+$D201),$N191-SUM($F201:AB201),$N191/$D191))</f>
        <v>757.3964541276714</v>
      </c>
      <c r="AD201" s="69">
        <f>IF($D191="n/a","n/a",IF(AD$3&gt;($D191+$D201),$N191-SUM($F201:AC201),$N191/$D191))</f>
        <v>3.637978807091713E-12</v>
      </c>
      <c r="AE201" s="69">
        <f>IF($D191="n/a","n/a",IF(AE$3&gt;($D191+$D201),$N191-SUM($F201:AD201),$N191/$D191))</f>
        <v>0</v>
      </c>
      <c r="AF201" s="69">
        <f>IF($D191="n/a","n/a",IF(AF$3&gt;($D191+$D201),$N191-SUM($F201:AE201),$N191/$D191))</f>
        <v>0</v>
      </c>
      <c r="AG201" s="69">
        <f>IF($D191="n/a","n/a",IF(AG$3&gt;($D191+$D201),$N191-SUM($F201:AF201),$N191/$D191))</f>
        <v>0</v>
      </c>
      <c r="AH201" s="69">
        <f>IF($D191="n/a","n/a",IF(AH$3&gt;($D191+$D201),$N191-SUM($F201:AG201),$N191/$D191))</f>
        <v>0</v>
      </c>
      <c r="AI201" s="69">
        <f>IF($D191="n/a","n/a",IF(AI$3&gt;($D191+$D201),$N191-SUM($F201:AH201),$N191/$D191))</f>
        <v>0</v>
      </c>
      <c r="AJ201" s="69">
        <f>IF($D191="n/a","n/a",IF(AJ$3&gt;($D191+$D201),$N191-SUM($F201:AI201),$N191/$D191))</f>
        <v>0</v>
      </c>
      <c r="AK201" s="69">
        <f>IF($D191="n/a","n/a",IF(AK$3&gt;($D191+$D201),$N191-SUM($F201:AJ201),$N191/$D191))</f>
        <v>0</v>
      </c>
      <c r="AL201" s="69">
        <f>IF($D191="n/a","n/a",IF(AL$3&gt;($D191+$D201),$N191-SUM($F201:AK201),$N191/$D191))</f>
        <v>0</v>
      </c>
      <c r="AM201" s="69">
        <f>IF($D191="n/a","n/a",IF(AM$3&gt;($D191+$D201),$N191-SUM($F201:AL201),$N191/$D191))</f>
        <v>0</v>
      </c>
      <c r="AN201" s="69">
        <f>IF($D191="n/a","n/a",IF(AN$3&gt;($D191+$D201),$N191-SUM($F201:AM201),$N191/$D191))</f>
        <v>0</v>
      </c>
      <c r="AO201" s="69">
        <f>IF($D191="n/a","n/a",IF(AO$3&gt;($D191+$D201),$N191-SUM($F201:AN201),$N191/$D191))</f>
        <v>0</v>
      </c>
      <c r="AP201" s="69">
        <f>IF($D191="n/a","n/a",IF(AP$3&gt;($D191+$D201),$N191-SUM($F201:AO201),$N191/$D191))</f>
        <v>0</v>
      </c>
      <c r="AQ201" s="69">
        <f>IF($D191="n/a","n/a",IF(AQ$3&gt;($D191+$D201),$N191-SUM($F201:AP201),$N191/$D191))</f>
        <v>0</v>
      </c>
      <c r="AR201" s="69">
        <f>IF($D191="n/a","n/a",IF(AR$3&gt;($D191+$D201),$N191-SUM($F201:AQ201),$N191/$D191))</f>
        <v>0</v>
      </c>
      <c r="AS201" s="69">
        <f>IF($D191="n/a","n/a",IF(AS$3&gt;($D191+$D201),$N191-SUM($F201:AR201),$N191/$D191))</f>
        <v>0</v>
      </c>
      <c r="AT201" s="69">
        <f>IF($D191="n/a","n/a",IF(AT$3&gt;($D191+$D201),$N191-SUM($F201:AS201),$N191/$D191))</f>
        <v>0</v>
      </c>
      <c r="AU201" s="69">
        <f>IF($D191="n/a","n/a",IF(AU$3&gt;($D191+$D201),$N191-SUM($F201:AT201),$N191/$D191))</f>
        <v>0</v>
      </c>
      <c r="AV201" s="69">
        <f>IF($D191="n/a","n/a",IF(AV$3&gt;($D191+$D201),$N191-SUM($F201:AU201),$N191/$D191))</f>
        <v>0</v>
      </c>
      <c r="AW201" s="69">
        <f>IF($D191="n/a","n/a",IF(AW$3&gt;($D191+$D201),$N191-SUM($F201:AV201),$N191/$D191))</f>
        <v>0</v>
      </c>
      <c r="AX201" s="69">
        <f>IF($D191="n/a","n/a",IF(AX$3&gt;($D191+$D201),$N191-SUM($F201:AW201),$N191/$D191))</f>
        <v>0</v>
      </c>
      <c r="AY201" s="69">
        <f>IF($D191="n/a","n/a",IF(AY$3&gt;($D191+$D201),$N191-SUM($F201:AX201),$N191/$D191))</f>
        <v>0</v>
      </c>
      <c r="AZ201" s="69">
        <f>IF($D191="n/a","n/a",IF(AZ$3&gt;($D191+$D201),$N191-SUM($F201:AY201),$N191/$D191))</f>
        <v>0</v>
      </c>
      <c r="BA201" s="69">
        <f>IF($D191="n/a","n/a",IF(BA$3&gt;($D191+$D201),$N191-SUM($F201:AZ201),$N191/$D191))</f>
        <v>0</v>
      </c>
      <c r="BB201" s="69">
        <f>IF($D191="n/a","n/a",IF(BB$3&gt;($D191+$D201),$N191-SUM($F201:BA201),$N191/$D191))</f>
        <v>0</v>
      </c>
      <c r="BC201" s="69">
        <f>IF($D191="n/a","n/a",IF(BC$3&gt;($D191+$D201),$N191-SUM($F201:BB201),$N191/$D191))</f>
        <v>0</v>
      </c>
      <c r="BD201" s="69">
        <f>IF($D191="n/a","n/a",IF(BD$3&gt;($D191+$D201),$N191-SUM($F201:BC201),$N191/$D191))</f>
        <v>0</v>
      </c>
      <c r="BE201" s="69">
        <f>IF($D191="n/a","n/a",IF(BE$3&gt;($D191+$D201),$N191-SUM($F201:BD201),$N191/$D191))</f>
        <v>0</v>
      </c>
      <c r="BF201" s="69">
        <f>IF($D191="n/a","n/a",IF(BF$3&gt;($D191+$D201),$N191-SUM($F201:BE201),$N191/$D191))</f>
        <v>0</v>
      </c>
      <c r="BG201" s="69">
        <f>IF($D191="n/a","n/a",IF(BG$3&gt;($D191+$D201),$N191-SUM($F201:BF201),$N191/$D191))</f>
        <v>0</v>
      </c>
      <c r="BH201" s="69">
        <f>IF($D191="n/a","n/a",IF(BH$3&gt;($D191+$D201),$N191-SUM($F201:BG201),$N191/$D191))</f>
        <v>0</v>
      </c>
      <c r="BI201" s="69">
        <f>IF($D191="n/a","n/a",IF(BI$3&gt;($D191+$D201),$N191-SUM($F201:BH201),$N191/$D191))</f>
        <v>0</v>
      </c>
      <c r="BJ201" s="69">
        <f>IF($D191="n/a","n/a",IF(BJ$3&gt;($D191+$D201),$N191-SUM($F201:BI201),$N191/$D191))</f>
        <v>0</v>
      </c>
      <c r="BK201" s="69">
        <f>IF($D191="n/a","n/a",IF(BK$3&gt;($D191+$D201),$N191-SUM($F201:BJ201),$N191/$D191))</f>
        <v>0</v>
      </c>
      <c r="BL201" s="69">
        <f>IF($D191="n/a","n/a",IF(BL$3&gt;($D191+$D201),$N191-SUM($F201:BK201),$N191/$D191))</f>
        <v>0</v>
      </c>
      <c r="BM201" s="69">
        <f>IF($D191="n/a","n/a",IF(BM$3&gt;($D191+$D201),$N191-SUM($F201:BL201),$N191/$D191))</f>
        <v>0</v>
      </c>
      <c r="BN201" s="69">
        <f>IF($D191="n/a","n/a",IF(BN$3&gt;($D191+$D201),$N191-SUM($F201:BM201),$N191/$D191))</f>
        <v>0</v>
      </c>
      <c r="BO201" s="69">
        <f>IF($D191="n/a","n/a",IF(BO$3&gt;($D191+$D201),$N191-SUM($F201:BN201),$N191/$D191))</f>
        <v>0</v>
      </c>
      <c r="BP201" s="69">
        <f>IF($D191="n/a","n/a",IF(BP$3&gt;($D191+$D201),$N191-SUM($F201:BO201),$N191/$D191))</f>
        <v>0</v>
      </c>
      <c r="BQ201" s="69">
        <f>IF($D191="n/a","n/a",IF(BQ$3&gt;($D191+$D201),$N191-SUM($F201:BP201),$N191/$D191))</f>
        <v>0</v>
      </c>
      <c r="BR201" s="69">
        <f>IF($D191="n/a","n/a",IF(BR$3&gt;($D191+$D201),$N191-SUM($F201:BQ201),$N191/$D191))</f>
        <v>0</v>
      </c>
      <c r="BS201" s="69">
        <f>IF($D191="n/a","n/a",IF(BS$3&gt;($D191+$D201),$N191-SUM($F201:BR201),$N191/$D191))</f>
        <v>0</v>
      </c>
      <c r="BT201" s="69">
        <f>IF($D191="n/a","n/a",IF(BT$3&gt;($D191+$D201),$N191-SUM($F201:BS201),$N191/$D191))</f>
        <v>0</v>
      </c>
      <c r="BU201" s="69">
        <f>IF($D191="n/a","n/a",IF(BU$3&gt;($D191+$D201),$N191-SUM($F201:BT201),$N191/$D191))</f>
        <v>0</v>
      </c>
      <c r="BV201" s="69">
        <f>IF($D191="n/a","n/a",IF(BV$3&gt;($D191+$D201),$N191-SUM($F201:BU201),$N191/$D191))</f>
        <v>0</v>
      </c>
      <c r="BW201" s="69">
        <f>IF($D191="n/a","n/a",IF(BW$3&gt;($D191+$D201),$N191-SUM($F201:BV201),$N191/$D191))</f>
        <v>0</v>
      </c>
      <c r="BX201" s="69">
        <f>IF($D191="n/a","n/a",IF(BX$3&gt;($D191+$D201),$N191-SUM($F201:BW201),$N191/$D191))</f>
        <v>0</v>
      </c>
      <c r="BY201" s="69">
        <f>IF($D191="n/a","n/a",IF(BY$3&gt;($D191+$D201),$N191-SUM($F201:BX201),$N191/$D191))</f>
        <v>0</v>
      </c>
      <c r="BZ201" s="69">
        <f>IF($D191="n/a","n/a",IF(BZ$3&gt;($D191+$D201),$N191-SUM($F201:BY201),$N191/$D191))</f>
        <v>0</v>
      </c>
    </row>
    <row r="202" spans="1:78" customFormat="1" hidden="1" outlineLevel="1">
      <c r="A202" s="184"/>
      <c r="B202" s="103"/>
      <c r="C202" s="722"/>
      <c r="D202" s="545">
        <v>10</v>
      </c>
      <c r="E202" s="27"/>
      <c r="F202" s="146"/>
      <c r="G202" s="148"/>
      <c r="H202" s="148"/>
      <c r="I202" s="148"/>
      <c r="J202" s="148"/>
      <c r="K202" s="558"/>
      <c r="L202" s="148"/>
      <c r="M202" s="148"/>
      <c r="N202" s="148"/>
      <c r="O202" s="147"/>
      <c r="P202" s="69">
        <f>IF($D191="n/a","n/a",IF(P$3&gt;($D191+$D202),$O191-SUM($F202:O202),$O191/$D191))</f>
        <v>875.5278396282539</v>
      </c>
      <c r="Q202" s="69">
        <f>IF($D191="n/a","n/a",IF(Q$3&gt;($D191+$D202),$O191-SUM($F202:P202),$O191/$D191))</f>
        <v>875.5278396282539</v>
      </c>
      <c r="R202" s="69">
        <f>IF($D191="n/a","n/a",IF(R$3&gt;($D191+$D202),$O191-SUM($F202:Q202),$O191/$D191))</f>
        <v>875.5278396282539</v>
      </c>
      <c r="S202" s="69">
        <f>IF($D191="n/a","n/a",IF(S$3&gt;($D191+$D202),$O191-SUM($F202:R202),$O191/$D191))</f>
        <v>875.5278396282539</v>
      </c>
      <c r="T202" s="69">
        <f>IF($D191="n/a","n/a",IF(T$3&gt;($D191+$D202),$O191-SUM($F202:S202),$O191/$D191))</f>
        <v>875.5278396282539</v>
      </c>
      <c r="U202" s="69">
        <f>IF($D191="n/a","n/a",IF(U$3&gt;($D191+$D202),$O191-SUM($F202:T202),$O191/$D191))</f>
        <v>875.5278396282539</v>
      </c>
      <c r="V202" s="69">
        <f>IF($D191="n/a","n/a",IF(V$3&gt;($D191+$D202),$O191-SUM($F202:U202),$O191/$D191))</f>
        <v>875.5278396282539</v>
      </c>
      <c r="W202" s="69">
        <f>IF($D191="n/a","n/a",IF(W$3&gt;($D191+$D202),$O191-SUM($F202:V202),$O191/$D191))</f>
        <v>875.5278396282539</v>
      </c>
      <c r="X202" s="69">
        <f>IF($D191="n/a","n/a",IF(X$3&gt;($D191+$D202),$O191-SUM($F202:W202),$O191/$D191))</f>
        <v>875.5278396282539</v>
      </c>
      <c r="Y202" s="69">
        <f>IF($D191="n/a","n/a",IF(Y$3&gt;($D191+$D202),$O191-SUM($F202:X202),$O191/$D191))</f>
        <v>875.5278396282539</v>
      </c>
      <c r="Z202" s="69">
        <f>IF($D191="n/a","n/a",IF(Z$3&gt;($D191+$D202),$O191-SUM($F202:Y202),$O191/$D191))</f>
        <v>875.5278396282539</v>
      </c>
      <c r="AA202" s="69">
        <f>IF($D191="n/a","n/a",IF(AA$3&gt;($D191+$D202),$O191-SUM($F202:Z202),$O191/$D191))</f>
        <v>875.5278396282539</v>
      </c>
      <c r="AB202" s="69">
        <f>IF($D191="n/a","n/a",IF(AB$3&gt;($D191+$D202),$O191-SUM($F202:AA202),$O191/$D191))</f>
        <v>875.5278396282539</v>
      </c>
      <c r="AC202" s="69">
        <f>IF($D191="n/a","n/a",IF(AC$3&gt;($D191+$D202),$O191-SUM($F202:AB202),$O191/$D191))</f>
        <v>875.5278396282539</v>
      </c>
      <c r="AD202" s="69">
        <f>IF($D191="n/a","n/a",IF(AD$3&gt;($D191+$D202),$O191-SUM($F202:AC202),$O191/$D191))</f>
        <v>875.5278396282539</v>
      </c>
      <c r="AE202" s="69">
        <f>IF($D191="n/a","n/a",IF(AE$3&gt;($D191+$D202),$O191-SUM($F202:AD202),$O191/$D191))</f>
        <v>0</v>
      </c>
      <c r="AF202" s="69">
        <f>IF($D191="n/a","n/a",IF(AF$3&gt;($D191+$D202),$O191-SUM($F202:AE202),$O191/$D191))</f>
        <v>0</v>
      </c>
      <c r="AG202" s="69">
        <f>IF($D191="n/a","n/a",IF(AG$3&gt;($D191+$D202),$O191-SUM($F202:AF202),$O191/$D191))</f>
        <v>0</v>
      </c>
      <c r="AH202" s="69">
        <f>IF($D191="n/a","n/a",IF(AH$3&gt;($D191+$D202),$O191-SUM($F202:AG202),$O191/$D191))</f>
        <v>0</v>
      </c>
      <c r="AI202" s="69">
        <f>IF($D191="n/a","n/a",IF(AI$3&gt;($D191+$D202),$O191-SUM($F202:AH202),$O191/$D191))</f>
        <v>0</v>
      </c>
      <c r="AJ202" s="69">
        <f>IF($D191="n/a","n/a",IF(AJ$3&gt;($D191+$D202),$O191-SUM($F202:AI202),$O191/$D191))</f>
        <v>0</v>
      </c>
      <c r="AK202" s="69">
        <f>IF($D191="n/a","n/a",IF(AK$3&gt;($D191+$D202),$O191-SUM($F202:AJ202),$O191/$D191))</f>
        <v>0</v>
      </c>
      <c r="AL202" s="69">
        <f>IF($D191="n/a","n/a",IF(AL$3&gt;($D191+$D202),$O191-SUM($F202:AK202),$O191/$D191))</f>
        <v>0</v>
      </c>
      <c r="AM202" s="69">
        <f>IF($D191="n/a","n/a",IF(AM$3&gt;($D191+$D202),$O191-SUM($F202:AL202),$O191/$D191))</f>
        <v>0</v>
      </c>
      <c r="AN202" s="69">
        <f>IF($D191="n/a","n/a",IF(AN$3&gt;($D191+$D202),$O191-SUM($F202:AM202),$O191/$D191))</f>
        <v>0</v>
      </c>
      <c r="AO202" s="69">
        <f>IF($D191="n/a","n/a",IF(AO$3&gt;($D191+$D202),$O191-SUM($F202:AN202),$O191/$D191))</f>
        <v>0</v>
      </c>
      <c r="AP202" s="69">
        <f>IF($D191="n/a","n/a",IF(AP$3&gt;($D191+$D202),$O191-SUM($F202:AO202),$O191/$D191))</f>
        <v>0</v>
      </c>
      <c r="AQ202" s="69">
        <f>IF($D191="n/a","n/a",IF(AQ$3&gt;($D191+$D202),$O191-SUM($F202:AP202),$O191/$D191))</f>
        <v>0</v>
      </c>
      <c r="AR202" s="69">
        <f>IF($D191="n/a","n/a",IF(AR$3&gt;($D191+$D202),$O191-SUM($F202:AQ202),$O191/$D191))</f>
        <v>0</v>
      </c>
      <c r="AS202" s="69">
        <f>IF($D191="n/a","n/a",IF(AS$3&gt;($D191+$D202),$O191-SUM($F202:AR202),$O191/$D191))</f>
        <v>0</v>
      </c>
      <c r="AT202" s="69">
        <f>IF($D191="n/a","n/a",IF(AT$3&gt;($D191+$D202),$O191-SUM($F202:AS202),$O191/$D191))</f>
        <v>0</v>
      </c>
      <c r="AU202" s="69">
        <f>IF($D191="n/a","n/a",IF(AU$3&gt;($D191+$D202),$O191-SUM($F202:AT202),$O191/$D191))</f>
        <v>0</v>
      </c>
      <c r="AV202" s="69">
        <f>IF($D191="n/a","n/a",IF(AV$3&gt;($D191+$D202),$O191-SUM($F202:AU202),$O191/$D191))</f>
        <v>0</v>
      </c>
      <c r="AW202" s="69">
        <f>IF($D191="n/a","n/a",IF(AW$3&gt;($D191+$D202),$O191-SUM($F202:AV202),$O191/$D191))</f>
        <v>0</v>
      </c>
      <c r="AX202" s="69">
        <f>IF($D191="n/a","n/a",IF(AX$3&gt;($D191+$D202),$O191-SUM($F202:AW202),$O191/$D191))</f>
        <v>0</v>
      </c>
      <c r="AY202" s="69">
        <f>IF($D191="n/a","n/a",IF(AY$3&gt;($D191+$D202),$O191-SUM($F202:AX202),$O191/$D191))</f>
        <v>0</v>
      </c>
      <c r="AZ202" s="69">
        <f>IF($D191="n/a","n/a",IF(AZ$3&gt;($D191+$D202),$O191-SUM($F202:AY202),$O191/$D191))</f>
        <v>0</v>
      </c>
      <c r="BA202" s="69">
        <f>IF($D191="n/a","n/a",IF(BA$3&gt;($D191+$D202),$O191-SUM($F202:AZ202),$O191/$D191))</f>
        <v>0</v>
      </c>
      <c r="BB202" s="69">
        <f>IF($D191="n/a","n/a",IF(BB$3&gt;($D191+$D202),$O191-SUM($F202:BA202),$O191/$D191))</f>
        <v>0</v>
      </c>
      <c r="BC202" s="69">
        <f>IF($D191="n/a","n/a",IF(BC$3&gt;($D191+$D202),$O191-SUM($F202:BB202),$O191/$D191))</f>
        <v>0</v>
      </c>
      <c r="BD202" s="69">
        <f>IF($D191="n/a","n/a",IF(BD$3&gt;($D191+$D202),$O191-SUM($F202:BC202),$O191/$D191))</f>
        <v>0</v>
      </c>
      <c r="BE202" s="69">
        <f>IF($D191="n/a","n/a",IF(BE$3&gt;($D191+$D202),$O191-SUM($F202:BD202),$O191/$D191))</f>
        <v>0</v>
      </c>
      <c r="BF202" s="69">
        <f>IF($D191="n/a","n/a",IF(BF$3&gt;($D191+$D202),$O191-SUM($F202:BE202),$O191/$D191))</f>
        <v>0</v>
      </c>
      <c r="BG202" s="69">
        <f>IF($D191="n/a","n/a",IF(BG$3&gt;($D191+$D202),$O191-SUM($F202:BF202),$O191/$D191))</f>
        <v>0</v>
      </c>
      <c r="BH202" s="69">
        <f>IF($D191="n/a","n/a",IF(BH$3&gt;($D191+$D202),$O191-SUM($F202:BG202),$O191/$D191))</f>
        <v>0</v>
      </c>
      <c r="BI202" s="69">
        <f>IF($D191="n/a","n/a",IF(BI$3&gt;($D191+$D202),$O191-SUM($F202:BH202),$O191/$D191))</f>
        <v>0</v>
      </c>
      <c r="BJ202" s="69">
        <f>IF($D191="n/a","n/a",IF(BJ$3&gt;($D191+$D202),$O191-SUM($F202:BI202),$O191/$D191))</f>
        <v>0</v>
      </c>
      <c r="BK202" s="69">
        <f>IF($D191="n/a","n/a",IF(BK$3&gt;($D191+$D202),$O191-SUM($F202:BJ202),$O191/$D191))</f>
        <v>0</v>
      </c>
      <c r="BL202" s="69">
        <f>IF($D191="n/a","n/a",IF(BL$3&gt;($D191+$D202),$O191-SUM($F202:BK202),$O191/$D191))</f>
        <v>0</v>
      </c>
      <c r="BM202" s="69">
        <f>IF($D191="n/a","n/a",IF(BM$3&gt;($D191+$D202),$O191-SUM($F202:BL202),$O191/$D191))</f>
        <v>0</v>
      </c>
      <c r="BN202" s="69">
        <f>IF($D191="n/a","n/a",IF(BN$3&gt;($D191+$D202),$O191-SUM($F202:BM202),$O191/$D191))</f>
        <v>0</v>
      </c>
      <c r="BO202" s="69">
        <f>IF($D191="n/a","n/a",IF(BO$3&gt;($D191+$D202),$O191-SUM($F202:BN202),$O191/$D191))</f>
        <v>0</v>
      </c>
      <c r="BP202" s="69">
        <f>IF($D191="n/a","n/a",IF(BP$3&gt;($D191+$D202),$O191-SUM($F202:BO202),$O191/$D191))</f>
        <v>0</v>
      </c>
      <c r="BQ202" s="69">
        <f>IF($D191="n/a","n/a",IF(BQ$3&gt;($D191+$D202),$O191-SUM($F202:BP202),$O191/$D191))</f>
        <v>0</v>
      </c>
      <c r="BR202" s="69">
        <f>IF($D191="n/a","n/a",IF(BR$3&gt;($D191+$D202),$O191-SUM($F202:BQ202),$O191/$D191))</f>
        <v>0</v>
      </c>
      <c r="BS202" s="69">
        <f>IF($D191="n/a","n/a",IF(BS$3&gt;($D191+$D202),$O191-SUM($F202:BR202),$O191/$D191))</f>
        <v>0</v>
      </c>
      <c r="BT202" s="69">
        <f>IF($D191="n/a","n/a",IF(BT$3&gt;($D191+$D202),$O191-SUM($F202:BS202),$O191/$D191))</f>
        <v>0</v>
      </c>
      <c r="BU202" s="69">
        <f>IF($D191="n/a","n/a",IF(BU$3&gt;($D191+$D202),$O191-SUM($F202:BT202),$O191/$D191))</f>
        <v>0</v>
      </c>
      <c r="BV202" s="69">
        <f>IF($D191="n/a","n/a",IF(BV$3&gt;($D191+$D202),$O191-SUM($F202:BU202),$O191/$D191))</f>
        <v>0</v>
      </c>
      <c r="BW202" s="69">
        <f>IF($D191="n/a","n/a",IF(BW$3&gt;($D191+$D202),$O191-SUM($F202:BV202),$O191/$D191))</f>
        <v>0</v>
      </c>
      <c r="BX202" s="69">
        <f>IF($D191="n/a","n/a",IF(BX$3&gt;($D191+$D202),$O191-SUM($F202:BW202),$O191/$D191))</f>
        <v>0</v>
      </c>
      <c r="BY202" s="69">
        <f>IF($D191="n/a","n/a",IF(BY$3&gt;($D191+$D202),$O191-SUM($F202:BX202),$O191/$D191))</f>
        <v>0</v>
      </c>
      <c r="BZ202" s="69">
        <f>IF($D191="n/a","n/a",IF(BZ$3&gt;($D191+$D202),$O191-SUM($F202:BY202),$O191/$D191))</f>
        <v>0</v>
      </c>
    </row>
    <row r="203" spans="1:78" customFormat="1" hidden="1" outlineLevel="1">
      <c r="A203" s="184"/>
      <c r="B203" s="559"/>
      <c r="C203" s="722"/>
      <c r="D203" s="545">
        <v>11</v>
      </c>
      <c r="E203" s="27"/>
      <c r="F203" s="146"/>
      <c r="G203" s="148"/>
      <c r="H203" s="148"/>
      <c r="I203" s="148"/>
      <c r="J203" s="148"/>
      <c r="K203" s="558"/>
      <c r="L203" s="148"/>
      <c r="M203" s="148"/>
      <c r="N203" s="148"/>
      <c r="O203" s="553"/>
      <c r="P203" s="147"/>
      <c r="Q203" s="69">
        <f>IF($D191="n/a","n/a",IF(Q$3&gt;($D191+$D203),$P191-SUM($F203:P203),$P191/$D191))</f>
        <v>966.71258570997804</v>
      </c>
      <c r="R203" s="69">
        <f>IF($D191="n/a","n/a",IF(R$3&gt;($D191+$D203),$P191-SUM($F203:Q203),$P191/$D191))</f>
        <v>966.71258570997804</v>
      </c>
      <c r="S203" s="69">
        <f>IF($D191="n/a","n/a",IF(S$3&gt;($D191+$D203),$P191-SUM($F203:R203),$P191/$D191))</f>
        <v>966.71258570997804</v>
      </c>
      <c r="T203" s="69">
        <f>IF($D191="n/a","n/a",IF(T$3&gt;($D191+$D203),$P191-SUM($F203:S203),$P191/$D191))</f>
        <v>966.71258570997804</v>
      </c>
      <c r="U203" s="69">
        <f>IF($D191="n/a","n/a",IF(U$3&gt;($D191+$D203),$P191-SUM($F203:T203),$P191/$D191))</f>
        <v>966.71258570997804</v>
      </c>
      <c r="V203" s="69">
        <f>IF($D191="n/a","n/a",IF(V$3&gt;($D191+$D203),$P191-SUM($F203:U203),$P191/$D191))</f>
        <v>966.71258570997804</v>
      </c>
      <c r="W203" s="69">
        <f>IF($D191="n/a","n/a",IF(W$3&gt;($D191+$D203),$P191-SUM($F203:V203),$P191/$D191))</f>
        <v>966.71258570997804</v>
      </c>
      <c r="X203" s="69">
        <f>IF($D191="n/a","n/a",IF(X$3&gt;($D191+$D203),$P191-SUM($F203:W203),$P191/$D191))</f>
        <v>966.71258570997804</v>
      </c>
      <c r="Y203" s="69">
        <f>IF($D191="n/a","n/a",IF(Y$3&gt;($D191+$D203),$P191-SUM($F203:X203),$P191/$D191))</f>
        <v>966.71258570997804</v>
      </c>
      <c r="Z203" s="69">
        <f>IF($D191="n/a","n/a",IF(Z$3&gt;($D191+$D203),$P191-SUM($F203:Y203),$P191/$D191))</f>
        <v>966.71258570997804</v>
      </c>
      <c r="AA203" s="69">
        <f>IF($D191="n/a","n/a",IF(AA$3&gt;($D191+$D203),$P191-SUM($F203:Z203),$P191/$D191))</f>
        <v>966.71258570997804</v>
      </c>
      <c r="AB203" s="69">
        <f>IF($D191="n/a","n/a",IF(AB$3&gt;($D191+$D203),$P191-SUM($F203:AA203),$P191/$D191))</f>
        <v>966.71258570997804</v>
      </c>
      <c r="AC203" s="69">
        <f>IF($D191="n/a","n/a",IF(AC$3&gt;($D191+$D203),$P191-SUM($F203:AB203),$P191/$D191))</f>
        <v>966.71258570997804</v>
      </c>
      <c r="AD203" s="69">
        <f>IF($D191="n/a","n/a",IF(AD$3&gt;($D191+$D203),$P191-SUM($F203:AC203),$P191/$D191))</f>
        <v>966.71258570997804</v>
      </c>
      <c r="AE203" s="69">
        <f>IF($D191="n/a","n/a",IF(AE$3&gt;($D191+$D203),$P191-SUM($F203:AD203),$P191/$D191))</f>
        <v>966.71258570997804</v>
      </c>
      <c r="AF203" s="69">
        <f>IF($D191="n/a","n/a",IF(AF$3&gt;($D191+$D203),$P191-SUM($F203:AE203),$P191/$D191))</f>
        <v>0</v>
      </c>
      <c r="AG203" s="69">
        <f>IF($D191="n/a","n/a",IF(AG$3&gt;($D191+$D203),$P191-SUM($F203:AF203),$P191/$D191))</f>
        <v>0</v>
      </c>
      <c r="AH203" s="69">
        <f>IF($D191="n/a","n/a",IF(AH$3&gt;($D191+$D203),$P191-SUM($F203:AG203),$P191/$D191))</f>
        <v>0</v>
      </c>
      <c r="AI203" s="69">
        <f>IF($D191="n/a","n/a",IF(AI$3&gt;($D191+$D203),$P191-SUM($F203:AH203),$P191/$D191))</f>
        <v>0</v>
      </c>
      <c r="AJ203" s="69">
        <f>IF($D191="n/a","n/a",IF(AJ$3&gt;($D191+$D203),$P191-SUM($F203:AI203),$P191/$D191))</f>
        <v>0</v>
      </c>
      <c r="AK203" s="69">
        <f>IF($D191="n/a","n/a",IF(AK$3&gt;($D191+$D203),$P191-SUM($F203:AJ203),$P191/$D191))</f>
        <v>0</v>
      </c>
      <c r="AL203" s="69">
        <f>IF($D191="n/a","n/a",IF(AL$3&gt;($D191+$D203),$P191-SUM($F203:AK203),$P191/$D191))</f>
        <v>0</v>
      </c>
      <c r="AM203" s="69">
        <f>IF($D191="n/a","n/a",IF(AM$3&gt;($D191+$D203),$P191-SUM($F203:AL203),$P191/$D191))</f>
        <v>0</v>
      </c>
      <c r="AN203" s="69">
        <f>IF($D191="n/a","n/a",IF(AN$3&gt;($D191+$D203),$P191-SUM($F203:AM203),$P191/$D191))</f>
        <v>0</v>
      </c>
      <c r="AO203" s="69">
        <f>IF($D191="n/a","n/a",IF(AO$3&gt;($D191+$D203),$P191-SUM($F203:AN203),$P191/$D191))</f>
        <v>0</v>
      </c>
      <c r="AP203" s="69">
        <f>IF($D191="n/a","n/a",IF(AP$3&gt;($D191+$D203),$P191-SUM($F203:AO203),$P191/$D191))</f>
        <v>0</v>
      </c>
      <c r="AQ203" s="69">
        <f>IF($D191="n/a","n/a",IF(AQ$3&gt;($D191+$D203),$P191-SUM($F203:AP203),$P191/$D191))</f>
        <v>0</v>
      </c>
      <c r="AR203" s="69">
        <f>IF($D191="n/a","n/a",IF(AR$3&gt;($D191+$D203),$P191-SUM($F203:AQ203),$P191/$D191))</f>
        <v>0</v>
      </c>
      <c r="AS203" s="69">
        <f>IF($D191="n/a","n/a",IF(AS$3&gt;($D191+$D203),$P191-SUM($F203:AR203),$P191/$D191))</f>
        <v>0</v>
      </c>
      <c r="AT203" s="69">
        <f>IF($D191="n/a","n/a",IF(AT$3&gt;($D191+$D203),$P191-SUM($F203:AS203),$P191/$D191))</f>
        <v>0</v>
      </c>
      <c r="AU203" s="69">
        <f>IF($D191="n/a","n/a",IF(AU$3&gt;($D191+$D203),$P191-SUM($F203:AT203),$P191/$D191))</f>
        <v>0</v>
      </c>
      <c r="AV203" s="69">
        <f>IF($D191="n/a","n/a",IF(AV$3&gt;($D191+$D203),$P191-SUM($F203:AU203),$P191/$D191))</f>
        <v>0</v>
      </c>
      <c r="AW203" s="69">
        <f>IF($D191="n/a","n/a",IF(AW$3&gt;($D191+$D203),$P191-SUM($F203:AV203),$P191/$D191))</f>
        <v>0</v>
      </c>
      <c r="AX203" s="69">
        <f>IF($D191="n/a","n/a",IF(AX$3&gt;($D191+$D203),$P191-SUM($F203:AW203),$P191/$D191))</f>
        <v>0</v>
      </c>
      <c r="AY203" s="69">
        <f>IF($D191="n/a","n/a",IF(AY$3&gt;($D191+$D203),$P191-SUM($F203:AX203),$P191/$D191))</f>
        <v>0</v>
      </c>
      <c r="AZ203" s="69">
        <f>IF($D191="n/a","n/a",IF(AZ$3&gt;($D191+$D203),$P191-SUM($F203:AY203),$P191/$D191))</f>
        <v>0</v>
      </c>
      <c r="BA203" s="69">
        <f>IF($D191="n/a","n/a",IF(BA$3&gt;($D191+$D203),$P191-SUM($F203:AZ203),$P191/$D191))</f>
        <v>0</v>
      </c>
      <c r="BB203" s="69">
        <f>IF($D191="n/a","n/a",IF(BB$3&gt;($D191+$D203),$P191-SUM($F203:BA203),$P191/$D191))</f>
        <v>0</v>
      </c>
      <c r="BC203" s="69">
        <f>IF($D191="n/a","n/a",IF(BC$3&gt;($D191+$D203),$P191-SUM($F203:BB203),$P191/$D191))</f>
        <v>0</v>
      </c>
      <c r="BD203" s="69">
        <f>IF($D191="n/a","n/a",IF(BD$3&gt;($D191+$D203),$P191-SUM($F203:BC203),$P191/$D191))</f>
        <v>0</v>
      </c>
      <c r="BE203" s="69">
        <f>IF($D191="n/a","n/a",IF(BE$3&gt;($D191+$D203),$P191-SUM($F203:BD203),$P191/$D191))</f>
        <v>0</v>
      </c>
      <c r="BF203" s="69">
        <f>IF($D191="n/a","n/a",IF(BF$3&gt;($D191+$D203),$P191-SUM($F203:BE203),$P191/$D191))</f>
        <v>0</v>
      </c>
      <c r="BG203" s="69">
        <f>IF($D191="n/a","n/a",IF(BG$3&gt;($D191+$D203),$P191-SUM($F203:BF203),$P191/$D191))</f>
        <v>0</v>
      </c>
      <c r="BH203" s="69">
        <f>IF($D191="n/a","n/a",IF(BH$3&gt;($D191+$D203),$P191-SUM($F203:BG203),$P191/$D191))</f>
        <v>0</v>
      </c>
      <c r="BI203" s="69">
        <f>IF($D191="n/a","n/a",IF(BI$3&gt;($D191+$D203),$P191-SUM($F203:BH203),$P191/$D191))</f>
        <v>0</v>
      </c>
      <c r="BJ203" s="69">
        <f>IF($D191="n/a","n/a",IF(BJ$3&gt;($D191+$D203),$P191-SUM($F203:BI203),$P191/$D191))</f>
        <v>0</v>
      </c>
      <c r="BK203" s="69">
        <f>IF($D191="n/a","n/a",IF(BK$3&gt;($D191+$D203),$P191-SUM($F203:BJ203),$P191/$D191))</f>
        <v>0</v>
      </c>
      <c r="BL203" s="69">
        <f>IF($D191="n/a","n/a",IF(BL$3&gt;($D191+$D203),$P191-SUM($F203:BK203),$P191/$D191))</f>
        <v>0</v>
      </c>
      <c r="BM203" s="69">
        <f>IF($D191="n/a","n/a",IF(BM$3&gt;($D191+$D203),$P191-SUM($F203:BL203),$P191/$D191))</f>
        <v>0</v>
      </c>
      <c r="BN203" s="69">
        <f>IF($D191="n/a","n/a",IF(BN$3&gt;($D191+$D203),$P191-SUM($F203:BM203),$P191/$D191))</f>
        <v>0</v>
      </c>
      <c r="BO203" s="69">
        <f>IF($D191="n/a","n/a",IF(BO$3&gt;($D191+$D203),$P191-SUM($F203:BN203),$P191/$D191))</f>
        <v>0</v>
      </c>
      <c r="BP203" s="69">
        <f>IF($D191="n/a","n/a",IF(BP$3&gt;($D191+$D203),$P191-SUM($F203:BO203),$P191/$D191))</f>
        <v>0</v>
      </c>
      <c r="BQ203" s="69">
        <f>IF($D191="n/a","n/a",IF(BQ$3&gt;($D191+$D203),$P191-SUM($F203:BP203),$P191/$D191))</f>
        <v>0</v>
      </c>
      <c r="BR203" s="69">
        <f>IF($D191="n/a","n/a",IF(BR$3&gt;($D191+$D203),$P191-SUM($F203:BQ203),$P191/$D191))</f>
        <v>0</v>
      </c>
      <c r="BS203" s="69">
        <f>IF($D191="n/a","n/a",IF(BS$3&gt;($D191+$D203),$P191-SUM($F203:BR203),$P191/$D191))</f>
        <v>0</v>
      </c>
      <c r="BT203" s="69">
        <f>IF($D191="n/a","n/a",IF(BT$3&gt;($D191+$D203),$P191-SUM($F203:BS203),$P191/$D191))</f>
        <v>0</v>
      </c>
      <c r="BU203" s="69">
        <f>IF($D191="n/a","n/a",IF(BU$3&gt;($D191+$D203),$P191-SUM($F203:BT203),$P191/$D191))</f>
        <v>0</v>
      </c>
      <c r="BV203" s="69">
        <f>IF($D191="n/a","n/a",IF(BV$3&gt;($D191+$D203),$P191-SUM($F203:BU203),$P191/$D191))</f>
        <v>0</v>
      </c>
      <c r="BW203" s="69">
        <f>IF($D191="n/a","n/a",IF(BW$3&gt;($D191+$D203),$P191-SUM($F203:BV203),$P191/$D191))</f>
        <v>0</v>
      </c>
      <c r="BX203" s="69">
        <f>IF($D191="n/a","n/a",IF(BX$3&gt;($D191+$D203),$P191-SUM($F203:BW203),$P191/$D191))</f>
        <v>0</v>
      </c>
      <c r="BY203" s="69">
        <f>IF($D191="n/a","n/a",IF(BY$3&gt;($D191+$D203),$P191-SUM($F203:BX203),$P191/$D191))</f>
        <v>0</v>
      </c>
      <c r="BZ203" s="69">
        <f>IF($D191="n/a","n/a",IF(BZ$3&gt;($D191+$D203),$P191-SUM($F203:BY203),$P191/$D191))</f>
        <v>0</v>
      </c>
    </row>
    <row r="204" spans="1:78" customFormat="1" hidden="1" outlineLevel="1">
      <c r="A204" s="184"/>
      <c r="B204" s="559"/>
      <c r="C204" s="722"/>
      <c r="D204" s="545">
        <v>12</v>
      </c>
      <c r="E204" s="27"/>
      <c r="F204" s="146"/>
      <c r="G204" s="148"/>
      <c r="H204" s="148"/>
      <c r="I204" s="148"/>
      <c r="J204" s="148"/>
      <c r="K204" s="558"/>
      <c r="L204" s="148"/>
      <c r="M204" s="148"/>
      <c r="N204" s="148"/>
      <c r="O204" s="553"/>
      <c r="P204" s="553"/>
      <c r="Q204" s="147"/>
      <c r="R204" s="69">
        <f>IF($D191="n/a","n/a",IF(R$3&gt;($D191+$D204),$Q191-SUM($F204:Q204),$Q191/$D191))</f>
        <v>1360.1159949090527</v>
      </c>
      <c r="S204" s="69">
        <f>IF($D191="n/a","n/a",IF(S$3&gt;($D191+$D204),$Q191-SUM($F204:R204),$Q191/$D191))</f>
        <v>1360.1159949090527</v>
      </c>
      <c r="T204" s="69">
        <f>IF($D191="n/a","n/a",IF(T$3&gt;($D191+$D204),$Q191-SUM($F204:S204),$Q191/$D191))</f>
        <v>1360.1159949090527</v>
      </c>
      <c r="U204" s="69">
        <f>IF($D191="n/a","n/a",IF(U$3&gt;($D191+$D204),$Q191-SUM($F204:T204),$Q191/$D191))</f>
        <v>1360.1159949090527</v>
      </c>
      <c r="V204" s="69">
        <f>IF($D191="n/a","n/a",IF(V$3&gt;($D191+$D204),$Q191-SUM($F204:U204),$Q191/$D191))</f>
        <v>1360.1159949090527</v>
      </c>
      <c r="W204" s="69">
        <f>IF($D191="n/a","n/a",IF(W$3&gt;($D191+$D204),$Q191-SUM($F204:V204),$Q191/$D191))</f>
        <v>1360.1159949090527</v>
      </c>
      <c r="X204" s="69">
        <f>IF($D191="n/a","n/a",IF(X$3&gt;($D191+$D204),$Q191-SUM($F204:W204),$Q191/$D191))</f>
        <v>1360.1159949090527</v>
      </c>
      <c r="Y204" s="69">
        <f>IF($D191="n/a","n/a",IF(Y$3&gt;($D191+$D204),$Q191-SUM($F204:X204),$Q191/$D191))</f>
        <v>1360.1159949090527</v>
      </c>
      <c r="Z204" s="69">
        <f>IF($D191="n/a","n/a",IF(Z$3&gt;($D191+$D204),$Q191-SUM($F204:Y204),$Q191/$D191))</f>
        <v>1360.1159949090527</v>
      </c>
      <c r="AA204" s="69">
        <f>IF($D191="n/a","n/a",IF(AA$3&gt;($D191+$D204),$Q191-SUM($F204:Z204),$Q191/$D191))</f>
        <v>1360.1159949090527</v>
      </c>
      <c r="AB204" s="69">
        <f>IF($D191="n/a","n/a",IF(AB$3&gt;($D191+$D204),$Q191-SUM($F204:AA204),$Q191/$D191))</f>
        <v>1360.1159949090527</v>
      </c>
      <c r="AC204" s="69">
        <f>IF($D191="n/a","n/a",IF(AC$3&gt;($D191+$D204),$Q191-SUM($F204:AB204),$Q191/$D191))</f>
        <v>1360.1159949090527</v>
      </c>
      <c r="AD204" s="69">
        <f>IF($D191="n/a","n/a",IF(AD$3&gt;($D191+$D204),$Q191-SUM($F204:AC204),$Q191/$D191))</f>
        <v>1360.1159949090527</v>
      </c>
      <c r="AE204" s="69">
        <f>IF($D191="n/a","n/a",IF(AE$3&gt;($D191+$D204),$Q191-SUM($F204:AD204),$Q191/$D191))</f>
        <v>1360.1159949090527</v>
      </c>
      <c r="AF204" s="69">
        <f>IF($D191="n/a","n/a",IF(AF$3&gt;($D191+$D204),$Q191-SUM($F204:AE204),$Q191/$D191))</f>
        <v>1360.1159949090527</v>
      </c>
      <c r="AG204" s="69">
        <f>IF($D191="n/a","n/a",IF(AG$3&gt;($D191+$D204),$Q191-SUM($F204:AF204),$Q191/$D191))</f>
        <v>-3.637978807091713E-12</v>
      </c>
      <c r="AH204" s="69">
        <f>IF($D191="n/a","n/a",IF(AH$3&gt;($D191+$D204),$Q191-SUM($F204:AG204),$Q191/$D191))</f>
        <v>0</v>
      </c>
      <c r="AI204" s="69">
        <f>IF($D191="n/a","n/a",IF(AI$3&gt;($D191+$D204),$Q191-SUM($F204:AH204),$Q191/$D191))</f>
        <v>0</v>
      </c>
      <c r="AJ204" s="69">
        <f>IF($D191="n/a","n/a",IF(AJ$3&gt;($D191+$D204),$Q191-SUM($F204:AI204),$Q191/$D191))</f>
        <v>0</v>
      </c>
      <c r="AK204" s="69">
        <f>IF($D191="n/a","n/a",IF(AK$3&gt;($D191+$D204),$Q191-SUM($F204:AJ204),$Q191/$D191))</f>
        <v>0</v>
      </c>
      <c r="AL204" s="69">
        <f>IF($D191="n/a","n/a",IF(AL$3&gt;($D191+$D204),$Q191-SUM($F204:AK204),$Q191/$D191))</f>
        <v>0</v>
      </c>
      <c r="AM204" s="69">
        <f>IF($D191="n/a","n/a",IF(AM$3&gt;($D191+$D204),$Q191-SUM($F204:AL204),$Q191/$D191))</f>
        <v>0</v>
      </c>
      <c r="AN204" s="69">
        <f>IF($D191="n/a","n/a",IF(AN$3&gt;($D191+$D204),$Q191-SUM($F204:AM204),$Q191/$D191))</f>
        <v>0</v>
      </c>
      <c r="AO204" s="69">
        <f>IF($D191="n/a","n/a",IF(AO$3&gt;($D191+$D204),$Q191-SUM($F204:AN204),$Q191/$D191))</f>
        <v>0</v>
      </c>
      <c r="AP204" s="69">
        <f>IF($D191="n/a","n/a",IF(AP$3&gt;($D191+$D204),$Q191-SUM($F204:AO204),$Q191/$D191))</f>
        <v>0</v>
      </c>
      <c r="AQ204" s="69">
        <f>IF($D191="n/a","n/a",IF(AQ$3&gt;($D191+$D204),$Q191-SUM($F204:AP204),$Q191/$D191))</f>
        <v>0</v>
      </c>
      <c r="AR204" s="69">
        <f>IF($D191="n/a","n/a",IF(AR$3&gt;($D191+$D204),$Q191-SUM($F204:AQ204),$Q191/$D191))</f>
        <v>0</v>
      </c>
      <c r="AS204" s="69">
        <f>IF($D191="n/a","n/a",IF(AS$3&gt;($D191+$D204),$Q191-SUM($F204:AR204),$Q191/$D191))</f>
        <v>0</v>
      </c>
      <c r="AT204" s="69">
        <f>IF($D191="n/a","n/a",IF(AT$3&gt;($D191+$D204),$Q191-SUM($F204:AS204),$Q191/$D191))</f>
        <v>0</v>
      </c>
      <c r="AU204" s="69">
        <f>IF($D191="n/a","n/a",IF(AU$3&gt;($D191+$D204),$Q191-SUM($F204:AT204),$Q191/$D191))</f>
        <v>0</v>
      </c>
      <c r="AV204" s="69">
        <f>IF($D191="n/a","n/a",IF(AV$3&gt;($D191+$D204),$Q191-SUM($F204:AU204),$Q191/$D191))</f>
        <v>0</v>
      </c>
      <c r="AW204" s="69">
        <f>IF($D191="n/a","n/a",IF(AW$3&gt;($D191+$D204),$Q191-SUM($F204:AV204),$Q191/$D191))</f>
        <v>0</v>
      </c>
      <c r="AX204" s="69">
        <f>IF($D191="n/a","n/a",IF(AX$3&gt;($D191+$D204),$Q191-SUM($F204:AW204),$Q191/$D191))</f>
        <v>0</v>
      </c>
      <c r="AY204" s="69">
        <f>IF($D191="n/a","n/a",IF(AY$3&gt;($D191+$D204),$Q191-SUM($F204:AX204),$Q191/$D191))</f>
        <v>0</v>
      </c>
      <c r="AZ204" s="69">
        <f>IF($D191="n/a","n/a",IF(AZ$3&gt;($D191+$D204),$Q191-SUM($F204:AY204),$Q191/$D191))</f>
        <v>0</v>
      </c>
      <c r="BA204" s="69">
        <f>IF($D191="n/a","n/a",IF(BA$3&gt;($D191+$D204),$Q191-SUM($F204:AZ204),$Q191/$D191))</f>
        <v>0</v>
      </c>
      <c r="BB204" s="69">
        <f>IF($D191="n/a","n/a",IF(BB$3&gt;($D191+$D204),$Q191-SUM($F204:BA204),$Q191/$D191))</f>
        <v>0</v>
      </c>
      <c r="BC204" s="69">
        <f>IF($D191="n/a","n/a",IF(BC$3&gt;($D191+$D204),$Q191-SUM($F204:BB204),$Q191/$D191))</f>
        <v>0</v>
      </c>
      <c r="BD204" s="69">
        <f>IF($D191="n/a","n/a",IF(BD$3&gt;($D191+$D204),$Q191-SUM($F204:BC204),$Q191/$D191))</f>
        <v>0</v>
      </c>
      <c r="BE204" s="69">
        <f>IF($D191="n/a","n/a",IF(BE$3&gt;($D191+$D204),$Q191-SUM($F204:BD204),$Q191/$D191))</f>
        <v>0</v>
      </c>
      <c r="BF204" s="69">
        <f>IF($D191="n/a","n/a",IF(BF$3&gt;($D191+$D204),$Q191-SUM($F204:BE204),$Q191/$D191))</f>
        <v>0</v>
      </c>
      <c r="BG204" s="69">
        <f>IF($D191="n/a","n/a",IF(BG$3&gt;($D191+$D204),$Q191-SUM($F204:BF204),$Q191/$D191))</f>
        <v>0</v>
      </c>
      <c r="BH204" s="69">
        <f>IF($D191="n/a","n/a",IF(BH$3&gt;($D191+$D204),$Q191-SUM($F204:BG204),$Q191/$D191))</f>
        <v>0</v>
      </c>
      <c r="BI204" s="69">
        <f>IF($D191="n/a","n/a",IF(BI$3&gt;($D191+$D204),$Q191-SUM($F204:BH204),$Q191/$D191))</f>
        <v>0</v>
      </c>
      <c r="BJ204" s="69">
        <f>IF($D191="n/a","n/a",IF(BJ$3&gt;($D191+$D204),$Q191-SUM($F204:BI204),$Q191/$D191))</f>
        <v>0</v>
      </c>
      <c r="BK204" s="69">
        <f>IF($D191="n/a","n/a",IF(BK$3&gt;($D191+$D204),$Q191-SUM($F204:BJ204),$Q191/$D191))</f>
        <v>0</v>
      </c>
      <c r="BL204" s="69">
        <f>IF($D191="n/a","n/a",IF(BL$3&gt;($D191+$D204),$Q191-SUM($F204:BK204),$Q191/$D191))</f>
        <v>0</v>
      </c>
      <c r="BM204" s="69">
        <f>IF($D191="n/a","n/a",IF(BM$3&gt;($D191+$D204),$Q191-SUM($F204:BL204),$Q191/$D191))</f>
        <v>0</v>
      </c>
      <c r="BN204" s="69">
        <f>IF($D191="n/a","n/a",IF(BN$3&gt;($D191+$D204),$Q191-SUM($F204:BM204),$Q191/$D191))</f>
        <v>0</v>
      </c>
      <c r="BO204" s="69">
        <f>IF($D191="n/a","n/a",IF(BO$3&gt;($D191+$D204),$Q191-SUM($F204:BN204),$Q191/$D191))</f>
        <v>0</v>
      </c>
      <c r="BP204" s="69">
        <f>IF($D191="n/a","n/a",IF(BP$3&gt;($D191+$D204),$Q191-SUM($F204:BO204),$Q191/$D191))</f>
        <v>0</v>
      </c>
      <c r="BQ204" s="69">
        <f>IF($D191="n/a","n/a",IF(BQ$3&gt;($D191+$D204),$Q191-SUM($F204:BP204),$Q191/$D191))</f>
        <v>0</v>
      </c>
      <c r="BR204" s="69">
        <f>IF($D191="n/a","n/a",IF(BR$3&gt;($D191+$D204),$Q191-SUM($F204:BQ204),$Q191/$D191))</f>
        <v>0</v>
      </c>
      <c r="BS204" s="69">
        <f>IF($D191="n/a","n/a",IF(BS$3&gt;($D191+$D204),$Q191-SUM($F204:BR204),$Q191/$D191))</f>
        <v>0</v>
      </c>
      <c r="BT204" s="69">
        <f>IF($D191="n/a","n/a",IF(BT$3&gt;($D191+$D204),$Q191-SUM($F204:BS204),$Q191/$D191))</f>
        <v>0</v>
      </c>
      <c r="BU204" s="69">
        <f>IF($D191="n/a","n/a",IF(BU$3&gt;($D191+$D204),$Q191-SUM($F204:BT204),$Q191/$D191))</f>
        <v>0</v>
      </c>
      <c r="BV204" s="69">
        <f>IF($D191="n/a","n/a",IF(BV$3&gt;($D191+$D204),$Q191-SUM($F204:BU204),$Q191/$D191))</f>
        <v>0</v>
      </c>
      <c r="BW204" s="69">
        <f>IF($D191="n/a","n/a",IF(BW$3&gt;($D191+$D204),$Q191-SUM($F204:BV204),$Q191/$D191))</f>
        <v>0</v>
      </c>
      <c r="BX204" s="69">
        <f>IF($D191="n/a","n/a",IF(BX$3&gt;($D191+$D204),$Q191-SUM($F204:BW204),$Q191/$D191))</f>
        <v>0</v>
      </c>
      <c r="BY204" s="69">
        <f>IF($D191="n/a","n/a",IF(BY$3&gt;($D191+$D204),$Q191-SUM($F204:BX204),$Q191/$D191))</f>
        <v>0</v>
      </c>
      <c r="BZ204" s="69">
        <f>IF($D191="n/a","n/a",IF(BZ$3&gt;($D191+$D204),$Q191-SUM($F204:BY204),$Q191/$D191))</f>
        <v>0</v>
      </c>
    </row>
    <row r="205" spans="1:78" customFormat="1" hidden="1" outlineLevel="1">
      <c r="A205" s="184"/>
      <c r="B205" s="559"/>
      <c r="C205" s="722"/>
      <c r="D205" s="545">
        <v>13</v>
      </c>
      <c r="E205" s="27"/>
      <c r="F205" s="146"/>
      <c r="G205" s="148"/>
      <c r="H205" s="148"/>
      <c r="I205" s="148"/>
      <c r="J205" s="148"/>
      <c r="K205" s="558"/>
      <c r="L205" s="148"/>
      <c r="M205" s="148"/>
      <c r="N205" s="148"/>
      <c r="O205" s="553"/>
      <c r="P205" s="553"/>
      <c r="Q205" s="553"/>
      <c r="R205" s="147"/>
      <c r="S205" s="69">
        <f>IF($D191="n/a","n/a",IF(S$3&gt;($D191+$D205),$R191-SUM($F205:R205),$R191/$D191))</f>
        <v>1172.9510366938775</v>
      </c>
      <c r="T205" s="69">
        <f>IF($D191="n/a","n/a",IF(T$3&gt;($D191+$D205),$R191-SUM($F205:S205),$R191/$D191))</f>
        <v>1172.9510366938775</v>
      </c>
      <c r="U205" s="69">
        <f>IF($D191="n/a","n/a",IF(U$3&gt;($D191+$D205),$R191-SUM($F205:T205),$R191/$D191))</f>
        <v>1172.9510366938775</v>
      </c>
      <c r="V205" s="69">
        <f>IF($D191="n/a","n/a",IF(V$3&gt;($D191+$D205),$R191-SUM($F205:U205),$R191/$D191))</f>
        <v>1172.9510366938775</v>
      </c>
      <c r="W205" s="69">
        <f>IF($D191="n/a","n/a",IF(W$3&gt;($D191+$D205),$R191-SUM($F205:V205),$R191/$D191))</f>
        <v>1172.9510366938775</v>
      </c>
      <c r="X205" s="69">
        <f>IF($D191="n/a","n/a",IF(X$3&gt;($D191+$D205),$R191-SUM($F205:W205),$R191/$D191))</f>
        <v>1172.9510366938775</v>
      </c>
      <c r="Y205" s="69">
        <f>IF($D191="n/a","n/a",IF(Y$3&gt;($D191+$D205),$R191-SUM($F205:X205),$R191/$D191))</f>
        <v>1172.9510366938775</v>
      </c>
      <c r="Z205" s="69">
        <f>IF($D191="n/a","n/a",IF(Z$3&gt;($D191+$D205),$R191-SUM($F205:Y205),$R191/$D191))</f>
        <v>1172.9510366938775</v>
      </c>
      <c r="AA205" s="69">
        <f>IF($D191="n/a","n/a",IF(AA$3&gt;($D191+$D205),$R191-SUM($F205:Z205),$R191/$D191))</f>
        <v>1172.9510366938775</v>
      </c>
      <c r="AB205" s="69">
        <f>IF($D191="n/a","n/a",IF(AB$3&gt;($D191+$D205),$R191-SUM($F205:AA205),$R191/$D191))</f>
        <v>1172.9510366938775</v>
      </c>
      <c r="AC205" s="69">
        <f>IF($D191="n/a","n/a",IF(AC$3&gt;($D191+$D205),$R191-SUM($F205:AB205),$R191/$D191))</f>
        <v>1172.9510366938775</v>
      </c>
      <c r="AD205" s="69">
        <f>IF($D191="n/a","n/a",IF(AD$3&gt;($D191+$D205),$R191-SUM($F205:AC205),$R191/$D191))</f>
        <v>1172.9510366938775</v>
      </c>
      <c r="AE205" s="69">
        <f>IF($D191="n/a","n/a",IF(AE$3&gt;($D191+$D205),$R191-SUM($F205:AD205),$R191/$D191))</f>
        <v>1172.9510366938775</v>
      </c>
      <c r="AF205" s="69">
        <f>IF($D191="n/a","n/a",IF(AF$3&gt;($D191+$D205),$R191-SUM($F205:AE205),$R191/$D191))</f>
        <v>1172.9510366938775</v>
      </c>
      <c r="AG205" s="69">
        <f>IF($D191="n/a","n/a",IF(AG$3&gt;($D191+$D205),$R191-SUM($F205:AF205),$R191/$D191))</f>
        <v>1172.9510366938775</v>
      </c>
      <c r="AH205" s="69">
        <f>IF($D191="n/a","n/a",IF(AH$3&gt;($D191+$D205),$R191-SUM($F205:AG205),$R191/$D191))</f>
        <v>0</v>
      </c>
      <c r="AI205" s="69">
        <f>IF($D191="n/a","n/a",IF(AI$3&gt;($D191+$D205),$R191-SUM($F205:AH205),$R191/$D191))</f>
        <v>0</v>
      </c>
      <c r="AJ205" s="69">
        <f>IF($D191="n/a","n/a",IF(AJ$3&gt;($D191+$D205),$R191-SUM($F205:AI205),$R191/$D191))</f>
        <v>0</v>
      </c>
      <c r="AK205" s="69">
        <f>IF($D191="n/a","n/a",IF(AK$3&gt;($D191+$D205),$R191-SUM($F205:AJ205),$R191/$D191))</f>
        <v>0</v>
      </c>
      <c r="AL205" s="69">
        <f>IF($D191="n/a","n/a",IF(AL$3&gt;($D191+$D205),$R191-SUM($F205:AK205),$R191/$D191))</f>
        <v>0</v>
      </c>
      <c r="AM205" s="69">
        <f>IF($D191="n/a","n/a",IF(AM$3&gt;($D191+$D205),$R191-SUM($F205:AL205),$R191/$D191))</f>
        <v>0</v>
      </c>
      <c r="AN205" s="69">
        <f>IF($D191="n/a","n/a",IF(AN$3&gt;($D191+$D205),$R191-SUM($F205:AM205),$R191/$D191))</f>
        <v>0</v>
      </c>
      <c r="AO205" s="69">
        <f>IF($D191="n/a","n/a",IF(AO$3&gt;($D191+$D205),$R191-SUM($F205:AN205),$R191/$D191))</f>
        <v>0</v>
      </c>
      <c r="AP205" s="69">
        <f>IF($D191="n/a","n/a",IF(AP$3&gt;($D191+$D205),$R191-SUM($F205:AO205),$R191/$D191))</f>
        <v>0</v>
      </c>
      <c r="AQ205" s="69">
        <f>IF($D191="n/a","n/a",IF(AQ$3&gt;($D191+$D205),$R191-SUM($F205:AP205),$R191/$D191))</f>
        <v>0</v>
      </c>
      <c r="AR205" s="69">
        <f>IF($D191="n/a","n/a",IF(AR$3&gt;($D191+$D205),$R191-SUM($F205:AQ205),$R191/$D191))</f>
        <v>0</v>
      </c>
      <c r="AS205" s="69">
        <f>IF($D191="n/a","n/a",IF(AS$3&gt;($D191+$D205),$R191-SUM($F205:AR205),$R191/$D191))</f>
        <v>0</v>
      </c>
      <c r="AT205" s="69">
        <f>IF($D191="n/a","n/a",IF(AT$3&gt;($D191+$D205),$R191-SUM($F205:AS205),$R191/$D191))</f>
        <v>0</v>
      </c>
      <c r="AU205" s="69">
        <f>IF($D191="n/a","n/a",IF(AU$3&gt;($D191+$D205),$R191-SUM($F205:AT205),$R191/$D191))</f>
        <v>0</v>
      </c>
      <c r="AV205" s="69">
        <f>IF($D191="n/a","n/a",IF(AV$3&gt;($D191+$D205),$R191-SUM($F205:AU205),$R191/$D191))</f>
        <v>0</v>
      </c>
      <c r="AW205" s="69">
        <f>IF($D191="n/a","n/a",IF(AW$3&gt;($D191+$D205),$R191-SUM($F205:AV205),$R191/$D191))</f>
        <v>0</v>
      </c>
      <c r="AX205" s="69">
        <f>IF($D191="n/a","n/a",IF(AX$3&gt;($D191+$D205),$R191-SUM($F205:AW205),$R191/$D191))</f>
        <v>0</v>
      </c>
      <c r="AY205" s="69">
        <f>IF($D191="n/a","n/a",IF(AY$3&gt;($D191+$D205),$R191-SUM($F205:AX205),$R191/$D191))</f>
        <v>0</v>
      </c>
      <c r="AZ205" s="69">
        <f>IF($D191="n/a","n/a",IF(AZ$3&gt;($D191+$D205),$R191-SUM($F205:AY205),$R191/$D191))</f>
        <v>0</v>
      </c>
      <c r="BA205" s="69">
        <f>IF($D191="n/a","n/a",IF(BA$3&gt;($D191+$D205),$R191-SUM($F205:AZ205),$R191/$D191))</f>
        <v>0</v>
      </c>
      <c r="BB205" s="69">
        <f>IF($D191="n/a","n/a",IF(BB$3&gt;($D191+$D205),$R191-SUM($F205:BA205),$R191/$D191))</f>
        <v>0</v>
      </c>
      <c r="BC205" s="69">
        <f>IF($D191="n/a","n/a",IF(BC$3&gt;($D191+$D205),$R191-SUM($F205:BB205),$R191/$D191))</f>
        <v>0</v>
      </c>
      <c r="BD205" s="69">
        <f>IF($D191="n/a","n/a",IF(BD$3&gt;($D191+$D205),$R191-SUM($F205:BC205),$R191/$D191))</f>
        <v>0</v>
      </c>
      <c r="BE205" s="69">
        <f>IF($D191="n/a","n/a",IF(BE$3&gt;($D191+$D205),$R191-SUM($F205:BD205),$R191/$D191))</f>
        <v>0</v>
      </c>
      <c r="BF205" s="69">
        <f>IF($D191="n/a","n/a",IF(BF$3&gt;($D191+$D205),$R191-SUM($F205:BE205),$R191/$D191))</f>
        <v>0</v>
      </c>
      <c r="BG205" s="69">
        <f>IF($D191="n/a","n/a",IF(BG$3&gt;($D191+$D205),$R191-SUM($F205:BF205),$R191/$D191))</f>
        <v>0</v>
      </c>
      <c r="BH205" s="69">
        <f>IF($D191="n/a","n/a",IF(BH$3&gt;($D191+$D205),$R191-SUM($F205:BG205),$R191/$D191))</f>
        <v>0</v>
      </c>
      <c r="BI205" s="69">
        <f>IF($D191="n/a","n/a",IF(BI$3&gt;($D191+$D205),$R191-SUM($F205:BH205),$R191/$D191))</f>
        <v>0</v>
      </c>
      <c r="BJ205" s="69">
        <f>IF($D191="n/a","n/a",IF(BJ$3&gt;($D191+$D205),$R191-SUM($F205:BI205),$R191/$D191))</f>
        <v>0</v>
      </c>
      <c r="BK205" s="69">
        <f>IF($D191="n/a","n/a",IF(BK$3&gt;($D191+$D205),$R191-SUM($F205:BJ205),$R191/$D191))</f>
        <v>0</v>
      </c>
      <c r="BL205" s="69">
        <f>IF($D191="n/a","n/a",IF(BL$3&gt;($D191+$D205),$R191-SUM($F205:BK205),$R191/$D191))</f>
        <v>0</v>
      </c>
      <c r="BM205" s="69">
        <f>IF($D191="n/a","n/a",IF(BM$3&gt;($D191+$D205),$R191-SUM($F205:BL205),$R191/$D191))</f>
        <v>0</v>
      </c>
      <c r="BN205" s="69">
        <f>IF($D191="n/a","n/a",IF(BN$3&gt;($D191+$D205),$R191-SUM($F205:BM205),$R191/$D191))</f>
        <v>0</v>
      </c>
      <c r="BO205" s="69">
        <f>IF($D191="n/a","n/a",IF(BO$3&gt;($D191+$D205),$R191-SUM($F205:BN205),$R191/$D191))</f>
        <v>0</v>
      </c>
      <c r="BP205" s="69">
        <f>IF($D191="n/a","n/a",IF(BP$3&gt;($D191+$D205),$R191-SUM($F205:BO205),$R191/$D191))</f>
        <v>0</v>
      </c>
      <c r="BQ205" s="69">
        <f>IF($D191="n/a","n/a",IF(BQ$3&gt;($D191+$D205),$R191-SUM($F205:BP205),$R191/$D191))</f>
        <v>0</v>
      </c>
      <c r="BR205" s="69">
        <f>IF($D191="n/a","n/a",IF(BR$3&gt;($D191+$D205),$R191-SUM($F205:BQ205),$R191/$D191))</f>
        <v>0</v>
      </c>
      <c r="BS205" s="69">
        <f>IF($D191="n/a","n/a",IF(BS$3&gt;($D191+$D205),$R191-SUM($F205:BR205),$R191/$D191))</f>
        <v>0</v>
      </c>
      <c r="BT205" s="69">
        <f>IF($D191="n/a","n/a",IF(BT$3&gt;($D191+$D205),$R191-SUM($F205:BS205),$R191/$D191))</f>
        <v>0</v>
      </c>
      <c r="BU205" s="69">
        <f>IF($D191="n/a","n/a",IF(BU$3&gt;($D191+$D205),$R191-SUM($F205:BT205),$R191/$D191))</f>
        <v>0</v>
      </c>
      <c r="BV205" s="69">
        <f>IF($D191="n/a","n/a",IF(BV$3&gt;($D191+$D205),$R191-SUM($F205:BU205),$R191/$D191))</f>
        <v>0</v>
      </c>
      <c r="BW205" s="69">
        <f>IF($D191="n/a","n/a",IF(BW$3&gt;($D191+$D205),$R191-SUM($F205:BV205),$R191/$D191))</f>
        <v>0</v>
      </c>
      <c r="BX205" s="69">
        <f>IF($D191="n/a","n/a",IF(BX$3&gt;($D191+$D205),$R191-SUM($F205:BW205),$R191/$D191))</f>
        <v>0</v>
      </c>
      <c r="BY205" s="69">
        <f>IF($D191="n/a","n/a",IF(BY$3&gt;($D191+$D205),$R191-SUM($F205:BX205),$R191/$D191))</f>
        <v>0</v>
      </c>
      <c r="BZ205" s="69">
        <f>IF($D191="n/a","n/a",IF(BZ$3&gt;($D191+$D205),$R191-SUM($F205:BY205),$R191/$D191))</f>
        <v>0</v>
      </c>
    </row>
    <row r="206" spans="1:78" customFormat="1" hidden="1" outlineLevel="1">
      <c r="A206" s="560"/>
      <c r="B206" s="25"/>
      <c r="C206" s="722"/>
      <c r="D206" s="545">
        <v>14</v>
      </c>
      <c r="E206" s="27"/>
      <c r="F206" s="146"/>
      <c r="G206" s="148"/>
      <c r="H206" s="148"/>
      <c r="I206" s="148"/>
      <c r="J206" s="148"/>
      <c r="K206" s="558"/>
      <c r="L206" s="148"/>
      <c r="M206" s="148"/>
      <c r="N206" s="148"/>
      <c r="O206" s="553"/>
      <c r="P206" s="553"/>
      <c r="Q206" s="553"/>
      <c r="R206" s="553"/>
      <c r="S206" s="147"/>
      <c r="T206" s="69">
        <f>IF($D191="n/a","n/a",IF(T$3&gt;($D191+$D206),$S191-SUM($F206:S206),$S191/$D191))</f>
        <v>1781.4102947475783</v>
      </c>
      <c r="U206" s="69">
        <f>IF($D191="n/a","n/a",IF(U$3&gt;($D191+$D206),$S191-SUM($F206:T206),$S191/$D191))</f>
        <v>1781.4102947475783</v>
      </c>
      <c r="V206" s="69">
        <f>IF($D191="n/a","n/a",IF(V$3&gt;($D191+$D206),$S191-SUM($F206:U206),$S191/$D191))</f>
        <v>1781.4102947475783</v>
      </c>
      <c r="W206" s="69">
        <f>IF($D191="n/a","n/a",IF(W$3&gt;($D191+$D206),$S191-SUM($F206:V206),$S191/$D191))</f>
        <v>1781.4102947475783</v>
      </c>
      <c r="X206" s="69">
        <f>IF($D191="n/a","n/a",IF(X$3&gt;($D191+$D206),$S191-SUM($F206:W206),$S191/$D191))</f>
        <v>1781.4102947475783</v>
      </c>
      <c r="Y206" s="69">
        <f>IF($D191="n/a","n/a",IF(Y$3&gt;($D191+$D206),$S191-SUM($F206:X206),$S191/$D191))</f>
        <v>1781.4102947475783</v>
      </c>
      <c r="Z206" s="69">
        <f>IF($D191="n/a","n/a",IF(Z$3&gt;($D191+$D206),$S191-SUM($F206:Y206),$S191/$D191))</f>
        <v>1781.4102947475783</v>
      </c>
      <c r="AA206" s="69">
        <f>IF($D191="n/a","n/a",IF(AA$3&gt;($D191+$D206),$S191-SUM($F206:Z206),$S191/$D191))</f>
        <v>1781.4102947475783</v>
      </c>
      <c r="AB206" s="69">
        <f>IF($D191="n/a","n/a",IF(AB$3&gt;($D191+$D206),$S191-SUM($F206:AA206),$S191/$D191))</f>
        <v>1781.4102947475783</v>
      </c>
      <c r="AC206" s="69">
        <f>IF($D191="n/a","n/a",IF(AC$3&gt;($D191+$D206),$S191-SUM($F206:AB206),$S191/$D191))</f>
        <v>1781.4102947475783</v>
      </c>
      <c r="AD206" s="69">
        <f>IF($D191="n/a","n/a",IF(AD$3&gt;($D191+$D206),$S191-SUM($F206:AC206),$S191/$D191))</f>
        <v>1781.4102947475783</v>
      </c>
      <c r="AE206" s="69">
        <f>IF($D191="n/a","n/a",IF(AE$3&gt;($D191+$D206),$S191-SUM($F206:AD206),$S191/$D191))</f>
        <v>1781.4102947475783</v>
      </c>
      <c r="AF206" s="69">
        <f>IF($D191="n/a","n/a",IF(AF$3&gt;($D191+$D206),$S191-SUM($F206:AE206),$S191/$D191))</f>
        <v>1781.4102947475783</v>
      </c>
      <c r="AG206" s="69">
        <f>IF($D191="n/a","n/a",IF(AG$3&gt;($D191+$D206),$S191-SUM($F206:AF206),$S191/$D191))</f>
        <v>1781.4102947475783</v>
      </c>
      <c r="AH206" s="69">
        <f>IF($D191="n/a","n/a",IF(AH$3&gt;($D191+$D206),$S191-SUM($F206:AG206),$S191/$D191))</f>
        <v>1781.4102947475783</v>
      </c>
      <c r="AI206" s="69">
        <f>IF($D191="n/a","n/a",IF(AI$3&gt;($D191+$D206),$S191-SUM($F206:AH206),$S191/$D191))</f>
        <v>1.0913936421275139E-11</v>
      </c>
      <c r="AJ206" s="69">
        <f>IF($D191="n/a","n/a",IF(AJ$3&gt;($D191+$D206),$S191-SUM($F206:AI206),$S191/$D191))</f>
        <v>0</v>
      </c>
      <c r="AK206" s="69">
        <f>IF($D191="n/a","n/a",IF(AK$3&gt;($D191+$D206),$S191-SUM($F206:AJ206),$S191/$D191))</f>
        <v>0</v>
      </c>
      <c r="AL206" s="69">
        <f>IF($D191="n/a","n/a",IF(AL$3&gt;($D191+$D206),$S191-SUM($F206:AK206),$S191/$D191))</f>
        <v>0</v>
      </c>
      <c r="AM206" s="69">
        <f>IF($D191="n/a","n/a",IF(AM$3&gt;($D191+$D206),$S191-SUM($F206:AL206),$S191/$D191))</f>
        <v>0</v>
      </c>
      <c r="AN206" s="69">
        <f>IF($D191="n/a","n/a",IF(AN$3&gt;($D191+$D206),$S191-SUM($F206:AM206),$S191/$D191))</f>
        <v>0</v>
      </c>
      <c r="AO206" s="69">
        <f>IF($D191="n/a","n/a",IF(AO$3&gt;($D191+$D206),$S191-SUM($F206:AN206),$S191/$D191))</f>
        <v>0</v>
      </c>
      <c r="AP206" s="69">
        <f>IF($D191="n/a","n/a",IF(AP$3&gt;($D191+$D206),$S191-SUM($F206:AO206),$S191/$D191))</f>
        <v>0</v>
      </c>
      <c r="AQ206" s="69">
        <f>IF($D191="n/a","n/a",IF(AQ$3&gt;($D191+$D206),$S191-SUM($F206:AP206),$S191/$D191))</f>
        <v>0</v>
      </c>
      <c r="AR206" s="69">
        <f>IF($D191="n/a","n/a",IF(AR$3&gt;($D191+$D206),$S191-SUM($F206:AQ206),$S191/$D191))</f>
        <v>0</v>
      </c>
      <c r="AS206" s="69">
        <f>IF($D191="n/a","n/a",IF(AS$3&gt;($D191+$D206),$S191-SUM($F206:AR206),$S191/$D191))</f>
        <v>0</v>
      </c>
      <c r="AT206" s="69">
        <f>IF($D191="n/a","n/a",IF(AT$3&gt;($D191+$D206),$S191-SUM($F206:AS206),$S191/$D191))</f>
        <v>0</v>
      </c>
      <c r="AU206" s="69">
        <f>IF($D191="n/a","n/a",IF(AU$3&gt;($D191+$D206),$S191-SUM($F206:AT206),$S191/$D191))</f>
        <v>0</v>
      </c>
      <c r="AV206" s="69">
        <f>IF($D191="n/a","n/a",IF(AV$3&gt;($D191+$D206),$S191-SUM($F206:AU206),$S191/$D191))</f>
        <v>0</v>
      </c>
      <c r="AW206" s="69">
        <f>IF($D191="n/a","n/a",IF(AW$3&gt;($D191+$D206),$S191-SUM($F206:AV206),$S191/$D191))</f>
        <v>0</v>
      </c>
      <c r="AX206" s="69">
        <f>IF($D191="n/a","n/a",IF(AX$3&gt;($D191+$D206),$S191-SUM($F206:AW206),$S191/$D191))</f>
        <v>0</v>
      </c>
      <c r="AY206" s="69">
        <f>IF($D191="n/a","n/a",IF(AY$3&gt;($D191+$D206),$S191-SUM($F206:AX206),$S191/$D191))</f>
        <v>0</v>
      </c>
      <c r="AZ206" s="69">
        <f>IF($D191="n/a","n/a",IF(AZ$3&gt;($D191+$D206),$S191-SUM($F206:AY206),$S191/$D191))</f>
        <v>0</v>
      </c>
      <c r="BA206" s="69">
        <f>IF($D191="n/a","n/a",IF(BA$3&gt;($D191+$D206),$S191-SUM($F206:AZ206),$S191/$D191))</f>
        <v>0</v>
      </c>
      <c r="BB206" s="69">
        <f>IF($D191="n/a","n/a",IF(BB$3&gt;($D191+$D206),$S191-SUM($F206:BA206),$S191/$D191))</f>
        <v>0</v>
      </c>
      <c r="BC206" s="69">
        <f>IF($D191="n/a","n/a",IF(BC$3&gt;($D191+$D206),$S191-SUM($F206:BB206),$S191/$D191))</f>
        <v>0</v>
      </c>
      <c r="BD206" s="69">
        <f>IF($D191="n/a","n/a",IF(BD$3&gt;($D191+$D206),$S191-SUM($F206:BC206),$S191/$D191))</f>
        <v>0</v>
      </c>
      <c r="BE206" s="69">
        <f>IF($D191="n/a","n/a",IF(BE$3&gt;($D191+$D206),$S191-SUM($F206:BD206),$S191/$D191))</f>
        <v>0</v>
      </c>
      <c r="BF206" s="69">
        <f>IF($D191="n/a","n/a",IF(BF$3&gt;($D191+$D206),$S191-SUM($F206:BE206),$S191/$D191))</f>
        <v>0</v>
      </c>
      <c r="BG206" s="69">
        <f>IF($D191="n/a","n/a",IF(BG$3&gt;($D191+$D206),$S191-SUM($F206:BF206),$S191/$D191))</f>
        <v>0</v>
      </c>
      <c r="BH206" s="69">
        <f>IF($D191="n/a","n/a",IF(BH$3&gt;($D191+$D206),$S191-SUM($F206:BG206),$S191/$D191))</f>
        <v>0</v>
      </c>
      <c r="BI206" s="69">
        <f>IF($D191="n/a","n/a",IF(BI$3&gt;($D191+$D206),$S191-SUM($F206:BH206),$S191/$D191))</f>
        <v>0</v>
      </c>
      <c r="BJ206" s="69">
        <f>IF($D191="n/a","n/a",IF(BJ$3&gt;($D191+$D206),$S191-SUM($F206:BI206),$S191/$D191))</f>
        <v>0</v>
      </c>
      <c r="BK206" s="69">
        <f>IF($D191="n/a","n/a",IF(BK$3&gt;($D191+$D206),$S191-SUM($F206:BJ206),$S191/$D191))</f>
        <v>0</v>
      </c>
      <c r="BL206" s="69">
        <f>IF($D191="n/a","n/a",IF(BL$3&gt;($D191+$D206),$S191-SUM($F206:BK206),$S191/$D191))</f>
        <v>0</v>
      </c>
      <c r="BM206" s="69">
        <f>IF($D191="n/a","n/a",IF(BM$3&gt;($D191+$D206),$S191-SUM($F206:BL206),$S191/$D191))</f>
        <v>0</v>
      </c>
      <c r="BN206" s="69">
        <f>IF($D191="n/a","n/a",IF(BN$3&gt;($D191+$D206),$S191-SUM($F206:BM206),$S191/$D191))</f>
        <v>0</v>
      </c>
      <c r="BO206" s="69">
        <f>IF($D191="n/a","n/a",IF(BO$3&gt;($D191+$D206),$S191-SUM($F206:BN206),$S191/$D191))</f>
        <v>0</v>
      </c>
      <c r="BP206" s="69">
        <f>IF($D191="n/a","n/a",IF(BP$3&gt;($D191+$D206),$S191-SUM($F206:BO206),$S191/$D191))</f>
        <v>0</v>
      </c>
      <c r="BQ206" s="69">
        <f>IF($D191="n/a","n/a",IF(BQ$3&gt;($D191+$D206),$S191-SUM($F206:BP206),$S191/$D191))</f>
        <v>0</v>
      </c>
      <c r="BR206" s="69">
        <f>IF($D191="n/a","n/a",IF(BR$3&gt;($D191+$D206),$S191-SUM($F206:BQ206),$S191/$D191))</f>
        <v>0</v>
      </c>
      <c r="BS206" s="69">
        <f>IF($D191="n/a","n/a",IF(BS$3&gt;($D191+$D206),$S191-SUM($F206:BR206),$S191/$D191))</f>
        <v>0</v>
      </c>
      <c r="BT206" s="69">
        <f>IF($D191="n/a","n/a",IF(BT$3&gt;($D191+$D206),$S191-SUM($F206:BS206),$S191/$D191))</f>
        <v>0</v>
      </c>
      <c r="BU206" s="69">
        <f>IF($D191="n/a","n/a",IF(BU$3&gt;($D191+$D206),$S191-SUM($F206:BT206),$S191/$D191))</f>
        <v>0</v>
      </c>
      <c r="BV206" s="69">
        <f>IF($D191="n/a","n/a",IF(BV$3&gt;($D191+$D206),$S191-SUM($F206:BU206),$S191/$D191))</f>
        <v>0</v>
      </c>
      <c r="BW206" s="69">
        <f>IF($D191="n/a","n/a",IF(BW$3&gt;($D191+$D206),$S191-SUM($F206:BV206),$S191/$D191))</f>
        <v>0</v>
      </c>
      <c r="BX206" s="69">
        <f>IF($D191="n/a","n/a",IF(BX$3&gt;($D191+$D206),$S191-SUM($F206:BW206),$S191/$D191))</f>
        <v>0</v>
      </c>
      <c r="BY206" s="69">
        <f>IF($D191="n/a","n/a",IF(BY$3&gt;($D191+$D206),$S191-SUM($F206:BX206),$S191/$D191))</f>
        <v>0</v>
      </c>
      <c r="BZ206" s="69">
        <f>IF($D191="n/a","n/a",IF(BZ$3&gt;($D191+$D206),$S191-SUM($F206:BY206),$S191/$D191))</f>
        <v>0</v>
      </c>
    </row>
    <row r="207" spans="1:78" customFormat="1" hidden="1" outlineLevel="1">
      <c r="A207" s="560"/>
      <c r="B207" s="561"/>
      <c r="C207" s="722"/>
      <c r="D207" s="545">
        <v>15</v>
      </c>
      <c r="E207" s="27"/>
      <c r="F207" s="146"/>
      <c r="G207" s="148"/>
      <c r="H207" s="148"/>
      <c r="I207" s="148"/>
      <c r="J207" s="148"/>
      <c r="K207" s="558"/>
      <c r="L207" s="148"/>
      <c r="M207" s="148"/>
      <c r="N207" s="148"/>
      <c r="O207" s="553"/>
      <c r="P207" s="553"/>
      <c r="Q207" s="553"/>
      <c r="R207" s="553"/>
      <c r="S207" s="553"/>
      <c r="T207" s="147"/>
      <c r="U207" s="69">
        <f>IF($D191="n/a","n/a",IF(U$3&gt;($D191+$D207),$T191-SUM($F207:T207),$T191/$D191))</f>
        <v>2041.905241910935</v>
      </c>
      <c r="V207" s="69">
        <f>IF($D191="n/a","n/a",IF(V$3&gt;($D191+$D207),$T191-SUM($F207:U207),$T191/$D191))</f>
        <v>2041.905241910935</v>
      </c>
      <c r="W207" s="69">
        <f>IF($D191="n/a","n/a",IF(W$3&gt;($D191+$D207),$T191-SUM($F207:V207),$T191/$D191))</f>
        <v>2041.905241910935</v>
      </c>
      <c r="X207" s="69">
        <f>IF($D191="n/a","n/a",IF(X$3&gt;($D191+$D207),$T191-SUM($F207:W207),$T191/$D191))</f>
        <v>2041.905241910935</v>
      </c>
      <c r="Y207" s="69">
        <f>IF($D191="n/a","n/a",IF(Y$3&gt;($D191+$D207),$T191-SUM($F207:X207),$T191/$D191))</f>
        <v>2041.905241910935</v>
      </c>
      <c r="Z207" s="69">
        <f>IF($D191="n/a","n/a",IF(Z$3&gt;($D191+$D207),$T191-SUM($F207:Y207),$T191/$D191))</f>
        <v>2041.905241910935</v>
      </c>
      <c r="AA207" s="69">
        <f>IF($D191="n/a","n/a",IF(AA$3&gt;($D191+$D207),$T191-SUM($F207:Z207),$T191/$D191))</f>
        <v>2041.905241910935</v>
      </c>
      <c r="AB207" s="69">
        <f>IF($D191="n/a","n/a",IF(AB$3&gt;($D191+$D207),$T191-SUM($F207:AA207),$T191/$D191))</f>
        <v>2041.905241910935</v>
      </c>
      <c r="AC207" s="69">
        <f>IF($D191="n/a","n/a",IF(AC$3&gt;($D191+$D207),$T191-SUM($F207:AB207),$T191/$D191))</f>
        <v>2041.905241910935</v>
      </c>
      <c r="AD207" s="69">
        <f>IF($D191="n/a","n/a",IF(AD$3&gt;($D191+$D207),$T191-SUM($F207:AC207),$T191/$D191))</f>
        <v>2041.905241910935</v>
      </c>
      <c r="AE207" s="69">
        <f>IF($D191="n/a","n/a",IF(AE$3&gt;($D191+$D207),$T191-SUM($F207:AD207),$T191/$D191))</f>
        <v>2041.905241910935</v>
      </c>
      <c r="AF207" s="69">
        <f>IF($D191="n/a","n/a",IF(AF$3&gt;($D191+$D207),$T191-SUM($F207:AE207),$T191/$D191))</f>
        <v>2041.905241910935</v>
      </c>
      <c r="AG207" s="69">
        <f>IF($D191="n/a","n/a",IF(AG$3&gt;($D191+$D207),$T191-SUM($F207:AF207),$T191/$D191))</f>
        <v>2041.905241910935</v>
      </c>
      <c r="AH207" s="69">
        <f>IF($D191="n/a","n/a",IF(AH$3&gt;($D191+$D207),$T191-SUM($F207:AG207),$T191/$D191))</f>
        <v>2041.905241910935</v>
      </c>
      <c r="AI207" s="69">
        <f>IF($D191="n/a","n/a",IF(AI$3&gt;($D191+$D207),$T191-SUM($F207:AH207),$T191/$D191))</f>
        <v>2041.905241910935</v>
      </c>
      <c r="AJ207" s="69">
        <f>IF($D191="n/a","n/a",IF(AJ$3&gt;($D191+$D207),$T191-SUM($F207:AI207),$T191/$D191))</f>
        <v>-7.2759576141834259E-12</v>
      </c>
      <c r="AK207" s="69">
        <f>IF($D191="n/a","n/a",IF(AK$3&gt;($D191+$D207),$T191-SUM($F207:AJ207),$T191/$D191))</f>
        <v>0</v>
      </c>
      <c r="AL207" s="69">
        <f>IF($D191="n/a","n/a",IF(AL$3&gt;($D191+$D207),$T191-SUM($F207:AK207),$T191/$D191))</f>
        <v>0</v>
      </c>
      <c r="AM207" s="69">
        <f>IF($D191="n/a","n/a",IF(AM$3&gt;($D191+$D207),$T191-SUM($F207:AL207),$T191/$D191))</f>
        <v>0</v>
      </c>
      <c r="AN207" s="69">
        <f>IF($D191="n/a","n/a",IF(AN$3&gt;($D191+$D207),$T191-SUM($F207:AM207),$T191/$D191))</f>
        <v>0</v>
      </c>
      <c r="AO207" s="69">
        <f>IF($D191="n/a","n/a",IF(AO$3&gt;($D191+$D207),$T191-SUM($F207:AN207),$T191/$D191))</f>
        <v>0</v>
      </c>
      <c r="AP207" s="69">
        <f>IF($D191="n/a","n/a",IF(AP$3&gt;($D191+$D207),$T191-SUM($F207:AO207),$T191/$D191))</f>
        <v>0</v>
      </c>
      <c r="AQ207" s="69">
        <f>IF($D191="n/a","n/a",IF(AQ$3&gt;($D191+$D207),$T191-SUM($F207:AP207),$T191/$D191))</f>
        <v>0</v>
      </c>
      <c r="AR207" s="69">
        <f>IF($D191="n/a","n/a",IF(AR$3&gt;($D191+$D207),$T191-SUM($F207:AQ207),$T191/$D191))</f>
        <v>0</v>
      </c>
      <c r="AS207" s="69">
        <f>IF($D191="n/a","n/a",IF(AS$3&gt;($D191+$D207),$T191-SUM($F207:AR207),$T191/$D191))</f>
        <v>0</v>
      </c>
      <c r="AT207" s="69">
        <f>IF($D191="n/a","n/a",IF(AT$3&gt;($D191+$D207),$T191-SUM($F207:AS207),$T191/$D191))</f>
        <v>0</v>
      </c>
      <c r="AU207" s="69">
        <f>IF($D191="n/a","n/a",IF(AU$3&gt;($D191+$D207),$T191-SUM($F207:AT207),$T191/$D191))</f>
        <v>0</v>
      </c>
      <c r="AV207" s="69">
        <f>IF($D191="n/a","n/a",IF(AV$3&gt;($D191+$D207),$T191-SUM($F207:AU207),$T191/$D191))</f>
        <v>0</v>
      </c>
      <c r="AW207" s="69">
        <f>IF($D191="n/a","n/a",IF(AW$3&gt;($D191+$D207),$T191-SUM($F207:AV207),$T191/$D191))</f>
        <v>0</v>
      </c>
      <c r="AX207" s="69">
        <f>IF($D191="n/a","n/a",IF(AX$3&gt;($D191+$D207),$T191-SUM($F207:AW207),$T191/$D191))</f>
        <v>0</v>
      </c>
      <c r="AY207" s="69">
        <f>IF($D191="n/a","n/a",IF(AY$3&gt;($D191+$D207),$T191-SUM($F207:AX207),$T191/$D191))</f>
        <v>0</v>
      </c>
      <c r="AZ207" s="69">
        <f>IF($D191="n/a","n/a",IF(AZ$3&gt;($D191+$D207),$T191-SUM($F207:AY207),$T191/$D191))</f>
        <v>0</v>
      </c>
      <c r="BA207" s="69">
        <f>IF($D191="n/a","n/a",IF(BA$3&gt;($D191+$D207),$T191-SUM($F207:AZ207),$T191/$D191))</f>
        <v>0</v>
      </c>
      <c r="BB207" s="69">
        <f>IF($D191="n/a","n/a",IF(BB$3&gt;($D191+$D207),$T191-SUM($F207:BA207),$T191/$D191))</f>
        <v>0</v>
      </c>
      <c r="BC207" s="69">
        <f>IF($D191="n/a","n/a",IF(BC$3&gt;($D191+$D207),$T191-SUM($F207:BB207),$T191/$D191))</f>
        <v>0</v>
      </c>
      <c r="BD207" s="69">
        <f>IF($D191="n/a","n/a",IF(BD$3&gt;($D191+$D207),$T191-SUM($F207:BC207),$T191/$D191))</f>
        <v>0</v>
      </c>
      <c r="BE207" s="69">
        <f>IF($D191="n/a","n/a",IF(BE$3&gt;($D191+$D207),$T191-SUM($F207:BD207),$T191/$D191))</f>
        <v>0</v>
      </c>
      <c r="BF207" s="69">
        <f>IF($D191="n/a","n/a",IF(BF$3&gt;($D191+$D207),$T191-SUM($F207:BE207),$T191/$D191))</f>
        <v>0</v>
      </c>
      <c r="BG207" s="69">
        <f>IF($D191="n/a","n/a",IF(BG$3&gt;($D191+$D207),$T191-SUM($F207:BF207),$T191/$D191))</f>
        <v>0</v>
      </c>
      <c r="BH207" s="69">
        <f>IF($D191="n/a","n/a",IF(BH$3&gt;($D191+$D207),$T191-SUM($F207:BG207),$T191/$D191))</f>
        <v>0</v>
      </c>
      <c r="BI207" s="69">
        <f>IF($D191="n/a","n/a",IF(BI$3&gt;($D191+$D207),$T191-SUM($F207:BH207),$T191/$D191))</f>
        <v>0</v>
      </c>
      <c r="BJ207" s="69">
        <f>IF($D191="n/a","n/a",IF(BJ$3&gt;($D191+$D207),$T191-SUM($F207:BI207),$T191/$D191))</f>
        <v>0</v>
      </c>
      <c r="BK207" s="69">
        <f>IF($D191="n/a","n/a",IF(BK$3&gt;($D191+$D207),$T191-SUM($F207:BJ207),$T191/$D191))</f>
        <v>0</v>
      </c>
      <c r="BL207" s="69">
        <f>IF($D191="n/a","n/a",IF(BL$3&gt;($D191+$D207),$T191-SUM($F207:BK207),$T191/$D191))</f>
        <v>0</v>
      </c>
      <c r="BM207" s="69">
        <f>IF($D191="n/a","n/a",IF(BM$3&gt;($D191+$D207),$T191-SUM($F207:BL207),$T191/$D191))</f>
        <v>0</v>
      </c>
      <c r="BN207" s="69">
        <f>IF($D191="n/a","n/a",IF(BN$3&gt;($D191+$D207),$T191-SUM($F207:BM207),$T191/$D191))</f>
        <v>0</v>
      </c>
      <c r="BO207" s="69">
        <f>IF($D191="n/a","n/a",IF(BO$3&gt;($D191+$D207),$T191-SUM($F207:BN207),$T191/$D191))</f>
        <v>0</v>
      </c>
      <c r="BP207" s="69">
        <f>IF($D191="n/a","n/a",IF(BP$3&gt;($D191+$D207),$T191-SUM($F207:BO207),$T191/$D191))</f>
        <v>0</v>
      </c>
      <c r="BQ207" s="69">
        <f>IF($D191="n/a","n/a",IF(BQ$3&gt;($D191+$D207),$T191-SUM($F207:BP207),$T191/$D191))</f>
        <v>0</v>
      </c>
      <c r="BR207" s="69">
        <f>IF($D191="n/a","n/a",IF(BR$3&gt;($D191+$D207),$T191-SUM($F207:BQ207),$T191/$D191))</f>
        <v>0</v>
      </c>
      <c r="BS207" s="69">
        <f>IF($D191="n/a","n/a",IF(BS$3&gt;($D191+$D207),$T191-SUM($F207:BR207),$T191/$D191))</f>
        <v>0</v>
      </c>
      <c r="BT207" s="69">
        <f>IF($D191="n/a","n/a",IF(BT$3&gt;($D191+$D207),$T191-SUM($F207:BS207),$T191/$D191))</f>
        <v>0</v>
      </c>
      <c r="BU207" s="69">
        <f>IF($D191="n/a","n/a",IF(BU$3&gt;($D191+$D207),$T191-SUM($F207:BT207),$T191/$D191))</f>
        <v>0</v>
      </c>
      <c r="BV207" s="69">
        <f>IF($D191="n/a","n/a",IF(BV$3&gt;($D191+$D207),$T191-SUM($F207:BU207),$T191/$D191))</f>
        <v>0</v>
      </c>
      <c r="BW207" s="69">
        <f>IF($D191="n/a","n/a",IF(BW$3&gt;($D191+$D207),$T191-SUM($F207:BV207),$T191/$D191))</f>
        <v>0</v>
      </c>
      <c r="BX207" s="69">
        <f>IF($D191="n/a","n/a",IF(BX$3&gt;($D191+$D207),$T191-SUM($F207:BW207),$T191/$D191))</f>
        <v>0</v>
      </c>
      <c r="BY207" s="69">
        <f>IF($D191="n/a","n/a",IF(BY$3&gt;($D191+$D207),$T191-SUM($F207:BX207),$T191/$D191))</f>
        <v>0</v>
      </c>
      <c r="BZ207" s="69">
        <f>IF($D191="n/a","n/a",IF(BZ$3&gt;($D191+$D207),$T191-SUM($F207:BY207),$T191/$D191))</f>
        <v>0</v>
      </c>
    </row>
    <row r="208" spans="1:78" customFormat="1" hidden="1" outlineLevel="1">
      <c r="A208" s="560"/>
      <c r="B208" s="559"/>
      <c r="C208" s="722"/>
      <c r="D208" s="545">
        <v>16</v>
      </c>
      <c r="E208" s="27"/>
      <c r="F208" s="146"/>
      <c r="G208" s="148"/>
      <c r="H208" s="148"/>
      <c r="I208" s="148"/>
      <c r="J208" s="148"/>
      <c r="K208" s="558"/>
      <c r="L208" s="148"/>
      <c r="M208" s="148"/>
      <c r="N208" s="148"/>
      <c r="O208" s="553"/>
      <c r="P208" s="553"/>
      <c r="Q208" s="553"/>
      <c r="R208" s="553"/>
      <c r="S208" s="553"/>
      <c r="T208" s="553"/>
      <c r="U208" s="147"/>
      <c r="V208" s="69">
        <f>IF($D191="n/a","n/a",IF(V$3&gt;($D191+$D208),$U191-SUM($F208:U208),$U191/$D191))</f>
        <v>0</v>
      </c>
      <c r="W208" s="69">
        <f>IF($D191="n/a","n/a",IF(W$3&gt;($D191+$D208),$U191-SUM($F208:V208),$U191/$D191))</f>
        <v>0</v>
      </c>
      <c r="X208" s="69">
        <f>IF($D191="n/a","n/a",IF(X$3&gt;($D191+$D208),$U191-SUM($F208:W208),$U191/$D191))</f>
        <v>0</v>
      </c>
      <c r="Y208" s="69">
        <f>IF($D191="n/a","n/a",IF(Y$3&gt;($D191+$D208),$U191-SUM($F208:X208),$U191/$D191))</f>
        <v>0</v>
      </c>
      <c r="Z208" s="69">
        <f>IF($D191="n/a","n/a",IF(Z$3&gt;($D191+$D208),$U191-SUM($F208:Y208),$U191/$D191))</f>
        <v>0</v>
      </c>
      <c r="AA208" s="69">
        <f>IF($D191="n/a","n/a",IF(AA$3&gt;($D191+$D208),$U191-SUM($F208:Z208),$U191/$D191))</f>
        <v>0</v>
      </c>
      <c r="AB208" s="69">
        <f>IF($D191="n/a","n/a",IF(AB$3&gt;($D191+$D208),$U191-SUM($F208:AA208),$U191/$D191))</f>
        <v>0</v>
      </c>
      <c r="AC208" s="69">
        <f>IF($D191="n/a","n/a",IF(AC$3&gt;($D191+$D208),$U191-SUM($F208:AB208),$U191/$D191))</f>
        <v>0</v>
      </c>
      <c r="AD208" s="69">
        <f>IF($D191="n/a","n/a",IF(AD$3&gt;($D191+$D208),$U191-SUM($F208:AC208),$U191/$D191))</f>
        <v>0</v>
      </c>
      <c r="AE208" s="69">
        <f>IF($D191="n/a","n/a",IF(AE$3&gt;($D191+$D208),$U191-SUM($F208:AD208),$U191/$D191))</f>
        <v>0</v>
      </c>
      <c r="AF208" s="69">
        <f>IF($D191="n/a","n/a",IF(AF$3&gt;($D191+$D208),$U191-SUM($F208:AE208),$U191/$D191))</f>
        <v>0</v>
      </c>
      <c r="AG208" s="69">
        <f>IF($D191="n/a","n/a",IF(AG$3&gt;($D191+$D208),$U191-SUM($F208:AF208),$U191/$D191))</f>
        <v>0</v>
      </c>
      <c r="AH208" s="69">
        <f>IF($D191="n/a","n/a",IF(AH$3&gt;($D191+$D208),$U191-SUM($F208:AG208),$U191/$D191))</f>
        <v>0</v>
      </c>
      <c r="AI208" s="69">
        <f>IF($D191="n/a","n/a",IF(AI$3&gt;($D191+$D208),$U191-SUM($F208:AH208),$U191/$D191))</f>
        <v>0</v>
      </c>
      <c r="AJ208" s="69">
        <f>IF($D191="n/a","n/a",IF(AJ$3&gt;($D191+$D208),$U191-SUM($F208:AI208),$U191/$D191))</f>
        <v>0</v>
      </c>
      <c r="AK208" s="69">
        <f>IF($D191="n/a","n/a",IF(AK$3&gt;($D191+$D208),$U191-SUM($F208:AJ208),$U191/$D191))</f>
        <v>0</v>
      </c>
      <c r="AL208" s="69">
        <f>IF($D191="n/a","n/a",IF(AL$3&gt;($D191+$D208),$U191-SUM($F208:AK208),$U191/$D191))</f>
        <v>0</v>
      </c>
      <c r="AM208" s="69">
        <f>IF($D191="n/a","n/a",IF(AM$3&gt;($D191+$D208),$U191-SUM($F208:AL208),$U191/$D191))</f>
        <v>0</v>
      </c>
      <c r="AN208" s="69">
        <f>IF($D191="n/a","n/a",IF(AN$3&gt;($D191+$D208),$U191-SUM($F208:AM208),$U191/$D191))</f>
        <v>0</v>
      </c>
      <c r="AO208" s="69">
        <f>IF($D191="n/a","n/a",IF(AO$3&gt;($D191+$D208),$U191-SUM($F208:AN208),$U191/$D191))</f>
        <v>0</v>
      </c>
      <c r="AP208" s="69">
        <f>IF($D191="n/a","n/a",IF(AP$3&gt;($D191+$D208),$U191-SUM($F208:AO208),$U191/$D191))</f>
        <v>0</v>
      </c>
      <c r="AQ208" s="69">
        <f>IF($D191="n/a","n/a",IF(AQ$3&gt;($D191+$D208),$U191-SUM($F208:AP208),$U191/$D191))</f>
        <v>0</v>
      </c>
      <c r="AR208" s="69">
        <f>IF($D191="n/a","n/a",IF(AR$3&gt;($D191+$D208),$U191-SUM($F208:AQ208),$U191/$D191))</f>
        <v>0</v>
      </c>
      <c r="AS208" s="69">
        <f>IF($D191="n/a","n/a",IF(AS$3&gt;($D191+$D208),$U191-SUM($F208:AR208),$U191/$D191))</f>
        <v>0</v>
      </c>
      <c r="AT208" s="69">
        <f>IF($D191="n/a","n/a",IF(AT$3&gt;($D191+$D208),$U191-SUM($F208:AS208),$U191/$D191))</f>
        <v>0</v>
      </c>
      <c r="AU208" s="69">
        <f>IF($D191="n/a","n/a",IF(AU$3&gt;($D191+$D208),$U191-SUM($F208:AT208),$U191/$D191))</f>
        <v>0</v>
      </c>
      <c r="AV208" s="69">
        <f>IF($D191="n/a","n/a",IF(AV$3&gt;($D191+$D208),$U191-SUM($F208:AU208),$U191/$D191))</f>
        <v>0</v>
      </c>
      <c r="AW208" s="69">
        <f>IF($D191="n/a","n/a",IF(AW$3&gt;($D191+$D208),$U191-SUM($F208:AV208),$U191/$D191))</f>
        <v>0</v>
      </c>
      <c r="AX208" s="69">
        <f>IF($D191="n/a","n/a",IF(AX$3&gt;($D191+$D208),$U191-SUM($F208:AW208),$U191/$D191))</f>
        <v>0</v>
      </c>
      <c r="AY208" s="69">
        <f>IF($D191="n/a","n/a",IF(AY$3&gt;($D191+$D208),$U191-SUM($F208:AX208),$U191/$D191))</f>
        <v>0</v>
      </c>
      <c r="AZ208" s="69">
        <f>IF($D191="n/a","n/a",IF(AZ$3&gt;($D191+$D208),$U191-SUM($F208:AY208),$U191/$D191))</f>
        <v>0</v>
      </c>
      <c r="BA208" s="69">
        <f>IF($D191="n/a","n/a",IF(BA$3&gt;($D191+$D208),$U191-SUM($F208:AZ208),$U191/$D191))</f>
        <v>0</v>
      </c>
      <c r="BB208" s="69">
        <f>IF($D191="n/a","n/a",IF(BB$3&gt;($D191+$D208),$U191-SUM($F208:BA208),$U191/$D191))</f>
        <v>0</v>
      </c>
      <c r="BC208" s="69">
        <f>IF($D191="n/a","n/a",IF(BC$3&gt;($D191+$D208),$U191-SUM($F208:BB208),$U191/$D191))</f>
        <v>0</v>
      </c>
      <c r="BD208" s="69">
        <f>IF($D191="n/a","n/a",IF(BD$3&gt;($D191+$D208),$U191-SUM($F208:BC208),$U191/$D191))</f>
        <v>0</v>
      </c>
      <c r="BE208" s="69">
        <f>IF($D191="n/a","n/a",IF(BE$3&gt;($D191+$D208),$U191-SUM($F208:BD208),$U191/$D191))</f>
        <v>0</v>
      </c>
      <c r="BF208" s="69">
        <f>IF($D191="n/a","n/a",IF(BF$3&gt;($D191+$D208),$U191-SUM($F208:BE208),$U191/$D191))</f>
        <v>0</v>
      </c>
      <c r="BG208" s="69">
        <f>IF($D191="n/a","n/a",IF(BG$3&gt;($D191+$D208),$U191-SUM($F208:BF208),$U191/$D191))</f>
        <v>0</v>
      </c>
      <c r="BH208" s="69">
        <f>IF($D191="n/a","n/a",IF(BH$3&gt;($D191+$D208),$U191-SUM($F208:BG208),$U191/$D191))</f>
        <v>0</v>
      </c>
      <c r="BI208" s="69">
        <f>IF($D191="n/a","n/a",IF(BI$3&gt;($D191+$D208),$U191-SUM($F208:BH208),$U191/$D191))</f>
        <v>0</v>
      </c>
      <c r="BJ208" s="69">
        <f>IF($D191="n/a","n/a",IF(BJ$3&gt;($D191+$D208),$U191-SUM($F208:BI208),$U191/$D191))</f>
        <v>0</v>
      </c>
      <c r="BK208" s="69">
        <f>IF($D191="n/a","n/a",IF(BK$3&gt;($D191+$D208),$U191-SUM($F208:BJ208),$U191/$D191))</f>
        <v>0</v>
      </c>
      <c r="BL208" s="69">
        <f>IF($D191="n/a","n/a",IF(BL$3&gt;($D191+$D208),$U191-SUM($F208:BK208),$U191/$D191))</f>
        <v>0</v>
      </c>
      <c r="BM208" s="69">
        <f>IF($D191="n/a","n/a",IF(BM$3&gt;($D191+$D208),$U191-SUM($F208:BL208),$U191/$D191))</f>
        <v>0</v>
      </c>
      <c r="BN208" s="69">
        <f>IF($D191="n/a","n/a",IF(BN$3&gt;($D191+$D208),$U191-SUM($F208:BM208),$U191/$D191))</f>
        <v>0</v>
      </c>
      <c r="BO208" s="69">
        <f>IF($D191="n/a","n/a",IF(BO$3&gt;($D191+$D208),$U191-SUM($F208:BN208),$U191/$D191))</f>
        <v>0</v>
      </c>
      <c r="BP208" s="69">
        <f>IF($D191="n/a","n/a",IF(BP$3&gt;($D191+$D208),$U191-SUM($F208:BO208),$U191/$D191))</f>
        <v>0</v>
      </c>
      <c r="BQ208" s="69">
        <f>IF($D191="n/a","n/a",IF(BQ$3&gt;($D191+$D208),$U191-SUM($F208:BP208),$U191/$D191))</f>
        <v>0</v>
      </c>
      <c r="BR208" s="69">
        <f>IF($D191="n/a","n/a",IF(BR$3&gt;($D191+$D208),$U191-SUM($F208:BQ208),$U191/$D191))</f>
        <v>0</v>
      </c>
      <c r="BS208" s="69">
        <f>IF($D191="n/a","n/a",IF(BS$3&gt;($D191+$D208),$U191-SUM($F208:BR208),$U191/$D191))</f>
        <v>0</v>
      </c>
      <c r="BT208" s="69">
        <f>IF($D191="n/a","n/a",IF(BT$3&gt;($D191+$D208),$U191-SUM($F208:BS208),$U191/$D191))</f>
        <v>0</v>
      </c>
      <c r="BU208" s="69">
        <f>IF($D191="n/a","n/a",IF(BU$3&gt;($D191+$D208),$U191-SUM($F208:BT208),$U191/$D191))</f>
        <v>0</v>
      </c>
      <c r="BV208" s="69">
        <f>IF($D191="n/a","n/a",IF(BV$3&gt;($D191+$D208),$U191-SUM($F208:BU208),$U191/$D191))</f>
        <v>0</v>
      </c>
      <c r="BW208" s="69">
        <f>IF($D191="n/a","n/a",IF(BW$3&gt;($D191+$D208),$U191-SUM($F208:BV208),$U191/$D191))</f>
        <v>0</v>
      </c>
      <c r="BX208" s="69">
        <f>IF($D191="n/a","n/a",IF(BX$3&gt;($D191+$D208),$U191-SUM($F208:BW208),$U191/$D191))</f>
        <v>0</v>
      </c>
      <c r="BY208" s="69">
        <f>IF($D191="n/a","n/a",IF(BY$3&gt;($D191+$D208),$U191-SUM($F208:BX208),$U191/$D191))</f>
        <v>0</v>
      </c>
      <c r="BZ208" s="69">
        <f>IF($D191="n/a","n/a",IF(BZ$3&gt;($D191+$D208),$U191-SUM($F208:BY208),$U191/$D191))</f>
        <v>0</v>
      </c>
    </row>
    <row r="209" spans="1:78" customFormat="1" hidden="1" outlineLevel="1">
      <c r="A209" s="560"/>
      <c r="B209" s="559"/>
      <c r="C209" s="722"/>
      <c r="D209" s="545">
        <v>17</v>
      </c>
      <c r="E209" s="27"/>
      <c r="F209" s="146"/>
      <c r="G209" s="148"/>
      <c r="H209" s="148"/>
      <c r="I209" s="148"/>
      <c r="J209" s="148"/>
      <c r="K209" s="558"/>
      <c r="L209" s="148"/>
      <c r="M209" s="148"/>
      <c r="N209" s="148"/>
      <c r="O209" s="553"/>
      <c r="P209" s="553"/>
      <c r="Q209" s="553"/>
      <c r="R209" s="553"/>
      <c r="S209" s="553"/>
      <c r="T209" s="553"/>
      <c r="U209" s="553"/>
      <c r="V209" s="147"/>
      <c r="W209" s="69">
        <f>IF($D191="n/a","n/a",IF(W$3&gt;($D191+$D209),$V191-SUM($F209:V209),$V191/$D191))</f>
        <v>0</v>
      </c>
      <c r="X209" s="69">
        <f>IF($D191="n/a","n/a",IF(X$3&gt;($D191+$D209),$V191-SUM($F209:W209),$V191/$D191))</f>
        <v>0</v>
      </c>
      <c r="Y209" s="69">
        <f>IF($D191="n/a","n/a",IF(Y$3&gt;($D191+$D209),$V191-SUM($F209:X209),$V191/$D191))</f>
        <v>0</v>
      </c>
      <c r="Z209" s="69">
        <f>IF($D191="n/a","n/a",IF(Z$3&gt;($D191+$D209),$V191-SUM($F209:Y209),$V191/$D191))</f>
        <v>0</v>
      </c>
      <c r="AA209" s="69">
        <f>IF($D191="n/a","n/a",IF(AA$3&gt;($D191+$D209),$V191-SUM($F209:Z209),$V191/$D191))</f>
        <v>0</v>
      </c>
      <c r="AB209" s="69">
        <f>IF($D191="n/a","n/a",IF(AB$3&gt;($D191+$D209),$V191-SUM($F209:AA209),$V191/$D191))</f>
        <v>0</v>
      </c>
      <c r="AC209" s="69">
        <f>IF($D191="n/a","n/a",IF(AC$3&gt;($D191+$D209),$V191-SUM($F209:AB209),$V191/$D191))</f>
        <v>0</v>
      </c>
      <c r="AD209" s="69">
        <f>IF($D191="n/a","n/a",IF(AD$3&gt;($D191+$D209),$V191-SUM($F209:AC209),$V191/$D191))</f>
        <v>0</v>
      </c>
      <c r="AE209" s="69">
        <f>IF($D191="n/a","n/a",IF(AE$3&gt;($D191+$D209),$V191-SUM($F209:AD209),$V191/$D191))</f>
        <v>0</v>
      </c>
      <c r="AF209" s="69">
        <f>IF($D191="n/a","n/a",IF(AF$3&gt;($D191+$D209),$V191-SUM($F209:AE209),$V191/$D191))</f>
        <v>0</v>
      </c>
      <c r="AG209" s="69">
        <f>IF($D191="n/a","n/a",IF(AG$3&gt;($D191+$D209),$V191-SUM($F209:AF209),$V191/$D191))</f>
        <v>0</v>
      </c>
      <c r="AH209" s="69">
        <f>IF($D191="n/a","n/a",IF(AH$3&gt;($D191+$D209),$V191-SUM($F209:AG209),$V191/$D191))</f>
        <v>0</v>
      </c>
      <c r="AI209" s="69">
        <f>IF($D191="n/a","n/a",IF(AI$3&gt;($D191+$D209),$V191-SUM($F209:AH209),$V191/$D191))</f>
        <v>0</v>
      </c>
      <c r="AJ209" s="69">
        <f>IF($D191="n/a","n/a",IF(AJ$3&gt;($D191+$D209),$V191-SUM($F209:AI209),$V191/$D191))</f>
        <v>0</v>
      </c>
      <c r="AK209" s="69">
        <f>IF($D191="n/a","n/a",IF(AK$3&gt;($D191+$D209),$V191-SUM($F209:AJ209),$V191/$D191))</f>
        <v>0</v>
      </c>
      <c r="AL209" s="69">
        <f>IF($D191="n/a","n/a",IF(AL$3&gt;($D191+$D209),$V191-SUM($F209:AK209),$V191/$D191))</f>
        <v>0</v>
      </c>
      <c r="AM209" s="69">
        <f>IF($D191="n/a","n/a",IF(AM$3&gt;($D191+$D209),$V191-SUM($F209:AL209),$V191/$D191))</f>
        <v>0</v>
      </c>
      <c r="AN209" s="69">
        <f>IF($D191="n/a","n/a",IF(AN$3&gt;($D191+$D209),$V191-SUM($F209:AM209),$V191/$D191))</f>
        <v>0</v>
      </c>
      <c r="AO209" s="69">
        <f>IF($D191="n/a","n/a",IF(AO$3&gt;($D191+$D209),$V191-SUM($F209:AN209),$V191/$D191))</f>
        <v>0</v>
      </c>
      <c r="AP209" s="69">
        <f>IF($D191="n/a","n/a",IF(AP$3&gt;($D191+$D209),$V191-SUM($F209:AO209),$V191/$D191))</f>
        <v>0</v>
      </c>
      <c r="AQ209" s="69">
        <f>IF($D191="n/a","n/a",IF(AQ$3&gt;($D191+$D209),$V191-SUM($F209:AP209),$V191/$D191))</f>
        <v>0</v>
      </c>
      <c r="AR209" s="69">
        <f>IF($D191="n/a","n/a",IF(AR$3&gt;($D191+$D209),$V191-SUM($F209:AQ209),$V191/$D191))</f>
        <v>0</v>
      </c>
      <c r="AS209" s="69">
        <f>IF($D191="n/a","n/a",IF(AS$3&gt;($D191+$D209),$V191-SUM($F209:AR209),$V191/$D191))</f>
        <v>0</v>
      </c>
      <c r="AT209" s="69">
        <f>IF($D191="n/a","n/a",IF(AT$3&gt;($D191+$D209),$V191-SUM($F209:AS209),$V191/$D191))</f>
        <v>0</v>
      </c>
      <c r="AU209" s="69">
        <f>IF($D191="n/a","n/a",IF(AU$3&gt;($D191+$D209),$V191-SUM($F209:AT209),$V191/$D191))</f>
        <v>0</v>
      </c>
      <c r="AV209" s="69">
        <f>IF($D191="n/a","n/a",IF(AV$3&gt;($D191+$D209),$V191-SUM($F209:AU209),$V191/$D191))</f>
        <v>0</v>
      </c>
      <c r="AW209" s="69">
        <f>IF($D191="n/a","n/a",IF(AW$3&gt;($D191+$D209),$V191-SUM($F209:AV209),$V191/$D191))</f>
        <v>0</v>
      </c>
      <c r="AX209" s="69">
        <f>IF($D191="n/a","n/a",IF(AX$3&gt;($D191+$D209),$V191-SUM($F209:AW209),$V191/$D191))</f>
        <v>0</v>
      </c>
      <c r="AY209" s="69">
        <f>IF($D191="n/a","n/a",IF(AY$3&gt;($D191+$D209),$V191-SUM($F209:AX209),$V191/$D191))</f>
        <v>0</v>
      </c>
      <c r="AZ209" s="69">
        <f>IF($D191="n/a","n/a",IF(AZ$3&gt;($D191+$D209),$V191-SUM($F209:AY209),$V191/$D191))</f>
        <v>0</v>
      </c>
      <c r="BA209" s="69">
        <f>IF($D191="n/a","n/a",IF(BA$3&gt;($D191+$D209),$V191-SUM($F209:AZ209),$V191/$D191))</f>
        <v>0</v>
      </c>
      <c r="BB209" s="69">
        <f>IF($D191="n/a","n/a",IF(BB$3&gt;($D191+$D209),$V191-SUM($F209:BA209),$V191/$D191))</f>
        <v>0</v>
      </c>
      <c r="BC209" s="69">
        <f>IF($D191="n/a","n/a",IF(BC$3&gt;($D191+$D209),$V191-SUM($F209:BB209),$V191/$D191))</f>
        <v>0</v>
      </c>
      <c r="BD209" s="69">
        <f>IF($D191="n/a","n/a",IF(BD$3&gt;($D191+$D209),$V191-SUM($F209:BC209),$V191/$D191))</f>
        <v>0</v>
      </c>
      <c r="BE209" s="69">
        <f>IF($D191="n/a","n/a",IF(BE$3&gt;($D191+$D209),$V191-SUM($F209:BD209),$V191/$D191))</f>
        <v>0</v>
      </c>
      <c r="BF209" s="69">
        <f>IF($D191="n/a","n/a",IF(BF$3&gt;($D191+$D209),$V191-SUM($F209:BE209),$V191/$D191))</f>
        <v>0</v>
      </c>
      <c r="BG209" s="69">
        <f>IF($D191="n/a","n/a",IF(BG$3&gt;($D191+$D209),$V191-SUM($F209:BF209),$V191/$D191))</f>
        <v>0</v>
      </c>
      <c r="BH209" s="69">
        <f>IF($D191="n/a","n/a",IF(BH$3&gt;($D191+$D209),$V191-SUM($F209:BG209),$V191/$D191))</f>
        <v>0</v>
      </c>
      <c r="BI209" s="69">
        <f>IF($D191="n/a","n/a",IF(BI$3&gt;($D191+$D209),$V191-SUM($F209:BH209),$V191/$D191))</f>
        <v>0</v>
      </c>
      <c r="BJ209" s="69">
        <f>IF($D191="n/a","n/a",IF(BJ$3&gt;($D191+$D209),$V191-SUM($F209:BI209),$V191/$D191))</f>
        <v>0</v>
      </c>
      <c r="BK209" s="69">
        <f>IF($D191="n/a","n/a",IF(BK$3&gt;($D191+$D209),$V191-SUM($F209:BJ209),$V191/$D191))</f>
        <v>0</v>
      </c>
      <c r="BL209" s="69">
        <f>IF($D191="n/a","n/a",IF(BL$3&gt;($D191+$D209),$V191-SUM($F209:BK209),$V191/$D191))</f>
        <v>0</v>
      </c>
      <c r="BM209" s="69">
        <f>IF($D191="n/a","n/a",IF(BM$3&gt;($D191+$D209),$V191-SUM($F209:BL209),$V191/$D191))</f>
        <v>0</v>
      </c>
      <c r="BN209" s="69">
        <f>IF($D191="n/a","n/a",IF(BN$3&gt;($D191+$D209),$V191-SUM($F209:BM209),$V191/$D191))</f>
        <v>0</v>
      </c>
      <c r="BO209" s="69">
        <f>IF($D191="n/a","n/a",IF(BO$3&gt;($D191+$D209),$V191-SUM($F209:BN209),$V191/$D191))</f>
        <v>0</v>
      </c>
      <c r="BP209" s="69">
        <f>IF($D191="n/a","n/a",IF(BP$3&gt;($D191+$D209),$V191-SUM($F209:BO209),$V191/$D191))</f>
        <v>0</v>
      </c>
      <c r="BQ209" s="69">
        <f>IF($D191="n/a","n/a",IF(BQ$3&gt;($D191+$D209),$V191-SUM($F209:BP209),$V191/$D191))</f>
        <v>0</v>
      </c>
      <c r="BR209" s="69">
        <f>IF($D191="n/a","n/a",IF(BR$3&gt;($D191+$D209),$V191-SUM($F209:BQ209),$V191/$D191))</f>
        <v>0</v>
      </c>
      <c r="BS209" s="69">
        <f>IF($D191="n/a","n/a",IF(BS$3&gt;($D191+$D209),$V191-SUM($F209:BR209),$V191/$D191))</f>
        <v>0</v>
      </c>
      <c r="BT209" s="69">
        <f>IF($D191="n/a","n/a",IF(BT$3&gt;($D191+$D209),$V191-SUM($F209:BS209),$V191/$D191))</f>
        <v>0</v>
      </c>
      <c r="BU209" s="69">
        <f>IF($D191="n/a","n/a",IF(BU$3&gt;($D191+$D209),$V191-SUM($F209:BT209),$V191/$D191))</f>
        <v>0</v>
      </c>
      <c r="BV209" s="69">
        <f>IF($D191="n/a","n/a",IF(BV$3&gt;($D191+$D209),$V191-SUM($F209:BU209),$V191/$D191))</f>
        <v>0</v>
      </c>
      <c r="BW209" s="69">
        <f>IF($D191="n/a","n/a",IF(BW$3&gt;($D191+$D209),$V191-SUM($F209:BV209),$V191/$D191))</f>
        <v>0</v>
      </c>
      <c r="BX209" s="69">
        <f>IF($D191="n/a","n/a",IF(BX$3&gt;($D191+$D209),$V191-SUM($F209:BW209),$V191/$D191))</f>
        <v>0</v>
      </c>
      <c r="BY209" s="69">
        <f>IF($D191="n/a","n/a",IF(BY$3&gt;($D191+$D209),$V191-SUM($F209:BX209),$V191/$D191))</f>
        <v>0</v>
      </c>
      <c r="BZ209" s="69">
        <f>IF($D191="n/a","n/a",IF(BZ$3&gt;($D191+$D209),$V191-SUM($F209:BY209),$V191/$D191))</f>
        <v>0</v>
      </c>
    </row>
    <row r="210" spans="1:78" customFormat="1" hidden="1" outlineLevel="1">
      <c r="A210" s="560"/>
      <c r="B210" s="559"/>
      <c r="C210" s="722"/>
      <c r="D210" s="545">
        <v>18</v>
      </c>
      <c r="E210" s="27"/>
      <c r="F210" s="146"/>
      <c r="G210" s="148"/>
      <c r="H210" s="148"/>
      <c r="I210" s="148"/>
      <c r="J210" s="148"/>
      <c r="K210" s="558"/>
      <c r="L210" s="148"/>
      <c r="M210" s="148"/>
      <c r="N210" s="553"/>
      <c r="O210" s="553"/>
      <c r="P210" s="553"/>
      <c r="Q210" s="553"/>
      <c r="R210" s="553"/>
      <c r="S210" s="553"/>
      <c r="T210" s="553"/>
      <c r="U210" s="553"/>
      <c r="V210" s="553"/>
      <c r="W210" s="147"/>
      <c r="X210" s="69">
        <f>IF($D191="n/a","n/a",IF(X$3&gt;($D191+$D210),$W191-SUM($F210:W210),$W191/$D191))</f>
        <v>0</v>
      </c>
      <c r="Y210" s="69">
        <f>IF($D191="n/a","n/a",IF(Y$3&gt;($D191+$D210),$W191-SUM($F210:X210),$W191/$D191))</f>
        <v>0</v>
      </c>
      <c r="Z210" s="69">
        <f>IF($D191="n/a","n/a",IF(Z$3&gt;($D191+$D210),$W191-SUM($F210:Y210),$W191/$D191))</f>
        <v>0</v>
      </c>
      <c r="AA210" s="69">
        <f>IF($D191="n/a","n/a",IF(AA$3&gt;($D191+$D210),$W191-SUM($F210:Z210),$W191/$D191))</f>
        <v>0</v>
      </c>
      <c r="AB210" s="69">
        <f>IF($D191="n/a","n/a",IF(AB$3&gt;($D191+$D210),$W191-SUM($F210:AA210),$W191/$D191))</f>
        <v>0</v>
      </c>
      <c r="AC210" s="69">
        <f>IF($D191="n/a","n/a",IF(AC$3&gt;($D191+$D210),$W191-SUM($F210:AB210),$W191/$D191))</f>
        <v>0</v>
      </c>
      <c r="AD210" s="69">
        <f>IF($D191="n/a","n/a",IF(AD$3&gt;($D191+$D210),$W191-SUM($F210:AC210),$W191/$D191))</f>
        <v>0</v>
      </c>
      <c r="AE210" s="69">
        <f>IF($D191="n/a","n/a",IF(AE$3&gt;($D191+$D210),$W191-SUM($F210:AD210),$W191/$D191))</f>
        <v>0</v>
      </c>
      <c r="AF210" s="69">
        <f>IF($D191="n/a","n/a",IF(AF$3&gt;($D191+$D210),$W191-SUM($F210:AE210),$W191/$D191))</f>
        <v>0</v>
      </c>
      <c r="AG210" s="69">
        <f>IF($D191="n/a","n/a",IF(AG$3&gt;($D191+$D210),$W191-SUM($F210:AF210),$W191/$D191))</f>
        <v>0</v>
      </c>
      <c r="AH210" s="69">
        <f>IF($D191="n/a","n/a",IF(AH$3&gt;($D191+$D210),$W191-SUM($F210:AG210),$W191/$D191))</f>
        <v>0</v>
      </c>
      <c r="AI210" s="69">
        <f>IF($D191="n/a","n/a",IF(AI$3&gt;($D191+$D210),$W191-SUM($F210:AH210),$W191/$D191))</f>
        <v>0</v>
      </c>
      <c r="AJ210" s="69">
        <f>IF($D191="n/a","n/a",IF(AJ$3&gt;($D191+$D210),$W191-SUM($F210:AI210),$W191/$D191))</f>
        <v>0</v>
      </c>
      <c r="AK210" s="69">
        <f>IF($D191="n/a","n/a",IF(AK$3&gt;($D191+$D210),$W191-SUM($F210:AJ210),$W191/$D191))</f>
        <v>0</v>
      </c>
      <c r="AL210" s="69">
        <f>IF($D191="n/a","n/a",IF(AL$3&gt;($D191+$D210),$W191-SUM($F210:AK210),$W191/$D191))</f>
        <v>0</v>
      </c>
      <c r="AM210" s="69">
        <f>IF($D191="n/a","n/a",IF(AM$3&gt;($D191+$D210),$W191-SUM($F210:AL210),$W191/$D191))</f>
        <v>0</v>
      </c>
      <c r="AN210" s="69">
        <f>IF($D191="n/a","n/a",IF(AN$3&gt;($D191+$D210),$W191-SUM($F210:AM210),$W191/$D191))</f>
        <v>0</v>
      </c>
      <c r="AO210" s="69">
        <f>IF($D191="n/a","n/a",IF(AO$3&gt;($D191+$D210),$W191-SUM($F210:AN210),$W191/$D191))</f>
        <v>0</v>
      </c>
      <c r="AP210" s="69">
        <f>IF($D191="n/a","n/a",IF(AP$3&gt;($D191+$D210),$W191-SUM($F210:AO210),$W191/$D191))</f>
        <v>0</v>
      </c>
      <c r="AQ210" s="69">
        <f>IF($D191="n/a","n/a",IF(AQ$3&gt;($D191+$D210),$W191-SUM($F210:AP210),$W191/$D191))</f>
        <v>0</v>
      </c>
      <c r="AR210" s="69">
        <f>IF($D191="n/a","n/a",IF(AR$3&gt;($D191+$D210),$W191-SUM($F210:AQ210),$W191/$D191))</f>
        <v>0</v>
      </c>
      <c r="AS210" s="69">
        <f>IF($D191="n/a","n/a",IF(AS$3&gt;($D191+$D210),$W191-SUM($F210:AR210),$W191/$D191))</f>
        <v>0</v>
      </c>
      <c r="AT210" s="69">
        <f>IF($D191="n/a","n/a",IF(AT$3&gt;($D191+$D210),$W191-SUM($F210:AS210),$W191/$D191))</f>
        <v>0</v>
      </c>
      <c r="AU210" s="69">
        <f>IF($D191="n/a","n/a",IF(AU$3&gt;($D191+$D210),$W191-SUM($F210:AT210),$W191/$D191))</f>
        <v>0</v>
      </c>
      <c r="AV210" s="69">
        <f>IF($D191="n/a","n/a",IF(AV$3&gt;($D191+$D210),$W191-SUM($F210:AU210),$W191/$D191))</f>
        <v>0</v>
      </c>
      <c r="AW210" s="69">
        <f>IF($D191="n/a","n/a",IF(AW$3&gt;($D191+$D210),$W191-SUM($F210:AV210),$W191/$D191))</f>
        <v>0</v>
      </c>
      <c r="AX210" s="69">
        <f>IF($D191="n/a","n/a",IF(AX$3&gt;($D191+$D210),$W191-SUM($F210:AW210),$W191/$D191))</f>
        <v>0</v>
      </c>
      <c r="AY210" s="69">
        <f>IF($D191="n/a","n/a",IF(AY$3&gt;($D191+$D210),$W191-SUM($F210:AX210),$W191/$D191))</f>
        <v>0</v>
      </c>
      <c r="AZ210" s="69">
        <f>IF($D191="n/a","n/a",IF(AZ$3&gt;($D191+$D210),$W191-SUM($F210:AY210),$W191/$D191))</f>
        <v>0</v>
      </c>
      <c r="BA210" s="69">
        <f>IF($D191="n/a","n/a",IF(BA$3&gt;($D191+$D210),$W191-SUM($F210:AZ210),$W191/$D191))</f>
        <v>0</v>
      </c>
      <c r="BB210" s="69">
        <f>IF($D191="n/a","n/a",IF(BB$3&gt;($D191+$D210),$W191-SUM($F210:BA210),$W191/$D191))</f>
        <v>0</v>
      </c>
      <c r="BC210" s="69">
        <f>IF($D191="n/a","n/a",IF(BC$3&gt;($D191+$D210),$W191-SUM($F210:BB210),$W191/$D191))</f>
        <v>0</v>
      </c>
      <c r="BD210" s="69">
        <f>IF($D191="n/a","n/a",IF(BD$3&gt;($D191+$D210),$W191-SUM($F210:BC210),$W191/$D191))</f>
        <v>0</v>
      </c>
      <c r="BE210" s="69">
        <f>IF($D191="n/a","n/a",IF(BE$3&gt;($D191+$D210),$W191-SUM($F210:BD210),$W191/$D191))</f>
        <v>0</v>
      </c>
      <c r="BF210" s="69">
        <f>IF($D191="n/a","n/a",IF(BF$3&gt;($D191+$D210),$W191-SUM($F210:BE210),$W191/$D191))</f>
        <v>0</v>
      </c>
      <c r="BG210" s="69">
        <f>IF($D191="n/a","n/a",IF(BG$3&gt;($D191+$D210),$W191-SUM($F210:BF210),$W191/$D191))</f>
        <v>0</v>
      </c>
      <c r="BH210" s="69">
        <f>IF($D191="n/a","n/a",IF(BH$3&gt;($D191+$D210),$W191-SUM($F210:BG210),$W191/$D191))</f>
        <v>0</v>
      </c>
      <c r="BI210" s="69">
        <f>IF($D191="n/a","n/a",IF(BI$3&gt;($D191+$D210),$W191-SUM($F210:BH210),$W191/$D191))</f>
        <v>0</v>
      </c>
      <c r="BJ210" s="69">
        <f>IF($D191="n/a","n/a",IF(BJ$3&gt;($D191+$D210),$W191-SUM($F210:BI210),$W191/$D191))</f>
        <v>0</v>
      </c>
      <c r="BK210" s="69">
        <f>IF($D191="n/a","n/a",IF(BK$3&gt;($D191+$D210),$W191-SUM($F210:BJ210),$W191/$D191))</f>
        <v>0</v>
      </c>
      <c r="BL210" s="69">
        <f>IF($D191="n/a","n/a",IF(BL$3&gt;($D191+$D210),$W191-SUM($F210:BK210),$W191/$D191))</f>
        <v>0</v>
      </c>
      <c r="BM210" s="69">
        <f>IF($D191="n/a","n/a",IF(BM$3&gt;($D191+$D210),$W191-SUM($F210:BL210),$W191/$D191))</f>
        <v>0</v>
      </c>
      <c r="BN210" s="69">
        <f>IF($D191="n/a","n/a",IF(BN$3&gt;($D191+$D210),$W191-SUM($F210:BM210),$W191/$D191))</f>
        <v>0</v>
      </c>
      <c r="BO210" s="69">
        <f>IF($D191="n/a","n/a",IF(BO$3&gt;($D191+$D210),$W191-SUM($F210:BN210),$W191/$D191))</f>
        <v>0</v>
      </c>
      <c r="BP210" s="69">
        <f>IF($D191="n/a","n/a",IF(BP$3&gt;($D191+$D210),$W191-SUM($F210:BO210),$W191/$D191))</f>
        <v>0</v>
      </c>
      <c r="BQ210" s="69">
        <f>IF($D191="n/a","n/a",IF(BQ$3&gt;($D191+$D210),$W191-SUM($F210:BP210),$W191/$D191))</f>
        <v>0</v>
      </c>
      <c r="BR210" s="69">
        <f>IF($D191="n/a","n/a",IF(BR$3&gt;($D191+$D210),$W191-SUM($F210:BQ210),$W191/$D191))</f>
        <v>0</v>
      </c>
      <c r="BS210" s="69">
        <f>IF($D191="n/a","n/a",IF(BS$3&gt;($D191+$D210),$W191-SUM($F210:BR210),$W191/$D191))</f>
        <v>0</v>
      </c>
      <c r="BT210" s="69">
        <f>IF($D191="n/a","n/a",IF(BT$3&gt;($D191+$D210),$W191-SUM($F210:BS210),$W191/$D191))</f>
        <v>0</v>
      </c>
      <c r="BU210" s="69">
        <f>IF($D191="n/a","n/a",IF(BU$3&gt;($D191+$D210),$W191-SUM($F210:BT210),$W191/$D191))</f>
        <v>0</v>
      </c>
      <c r="BV210" s="69">
        <f>IF($D191="n/a","n/a",IF(BV$3&gt;($D191+$D210),$W191-SUM($F210:BU210),$W191/$D191))</f>
        <v>0</v>
      </c>
      <c r="BW210" s="69">
        <f>IF($D191="n/a","n/a",IF(BW$3&gt;($D191+$D210),$W191-SUM($F210:BV210),$W191/$D191))</f>
        <v>0</v>
      </c>
      <c r="BX210" s="69">
        <f>IF($D191="n/a","n/a",IF(BX$3&gt;($D191+$D210),$W191-SUM($F210:BW210),$W191/$D191))</f>
        <v>0</v>
      </c>
      <c r="BY210" s="69">
        <f>IF($D191="n/a","n/a",IF(BY$3&gt;($D191+$D210),$W191-SUM($F210:BX210),$W191/$D191))</f>
        <v>0</v>
      </c>
      <c r="BZ210" s="69">
        <f>IF($D191="n/a","n/a",IF(BZ$3&gt;($D191+$D210),$W191-SUM($F210:BY210),$W191/$D191))</f>
        <v>0</v>
      </c>
    </row>
    <row r="211" spans="1:78" customFormat="1" hidden="1" outlineLevel="1">
      <c r="A211" s="560"/>
      <c r="B211" s="25"/>
      <c r="C211" s="722"/>
      <c r="D211" s="545">
        <v>19</v>
      </c>
      <c r="E211" s="27"/>
      <c r="F211" s="146"/>
      <c r="G211" s="148"/>
      <c r="H211" s="148"/>
      <c r="I211" s="148"/>
      <c r="J211" s="148"/>
      <c r="K211" s="558"/>
      <c r="L211" s="148"/>
      <c r="M211" s="148"/>
      <c r="N211" s="553"/>
      <c r="O211" s="553"/>
      <c r="P211" s="553"/>
      <c r="Q211" s="553"/>
      <c r="R211" s="553"/>
      <c r="S211" s="553"/>
      <c r="T211" s="553"/>
      <c r="U211" s="553"/>
      <c r="V211" s="553"/>
      <c r="W211" s="553"/>
      <c r="X211" s="147"/>
      <c r="Y211" s="69">
        <f>IF($D191="n/a","n/a",IF(Y$3&gt;($D191+$D211),$X191-SUM($F211:X211),$X191/$D191))</f>
        <v>0</v>
      </c>
      <c r="Z211" s="69">
        <f>IF($D191="n/a","n/a",IF(Z$3&gt;($D191+$D211),$X191-SUM($F211:Y211),$X191/$D191))</f>
        <v>0</v>
      </c>
      <c r="AA211" s="69">
        <f>IF($D191="n/a","n/a",IF(AA$3&gt;($D191+$D211),$X191-SUM($F211:Z211),$X191/$D191))</f>
        <v>0</v>
      </c>
      <c r="AB211" s="69">
        <f>IF($D191="n/a","n/a",IF(AB$3&gt;($D191+$D211),$X191-SUM($F211:AA211),$X191/$D191))</f>
        <v>0</v>
      </c>
      <c r="AC211" s="69">
        <f>IF($D191="n/a","n/a",IF(AC$3&gt;($D191+$D211),$X191-SUM($F211:AB211),$X191/$D191))</f>
        <v>0</v>
      </c>
      <c r="AD211" s="69">
        <f>IF($D191="n/a","n/a",IF(AD$3&gt;($D191+$D211),$X191-SUM($F211:AC211),$X191/$D191))</f>
        <v>0</v>
      </c>
      <c r="AE211" s="69">
        <f>IF($D191="n/a","n/a",IF(AE$3&gt;($D191+$D211),$X191-SUM($F211:AD211),$X191/$D191))</f>
        <v>0</v>
      </c>
      <c r="AF211" s="69">
        <f>IF($D191="n/a","n/a",IF(AF$3&gt;($D191+$D211),$X191-SUM($F211:AE211),$X191/$D191))</f>
        <v>0</v>
      </c>
      <c r="AG211" s="69">
        <f>IF($D191="n/a","n/a",IF(AG$3&gt;($D191+$D211),$X191-SUM($F211:AF211),$X191/$D191))</f>
        <v>0</v>
      </c>
      <c r="AH211" s="69">
        <f>IF($D191="n/a","n/a",IF(AH$3&gt;($D191+$D211),$X191-SUM($F211:AG211),$X191/$D191))</f>
        <v>0</v>
      </c>
      <c r="AI211" s="69">
        <f>IF($D191="n/a","n/a",IF(AI$3&gt;($D191+$D211),$X191-SUM($F211:AH211),$X191/$D191))</f>
        <v>0</v>
      </c>
      <c r="AJ211" s="69">
        <f>IF($D191="n/a","n/a",IF(AJ$3&gt;($D191+$D211),$X191-SUM($F211:AI211),$X191/$D191))</f>
        <v>0</v>
      </c>
      <c r="AK211" s="69">
        <f>IF($D191="n/a","n/a",IF(AK$3&gt;($D191+$D211),$X191-SUM($F211:AJ211),$X191/$D191))</f>
        <v>0</v>
      </c>
      <c r="AL211" s="69">
        <f>IF($D191="n/a","n/a",IF(AL$3&gt;($D191+$D211),$X191-SUM($F211:AK211),$X191/$D191))</f>
        <v>0</v>
      </c>
      <c r="AM211" s="69">
        <f>IF($D191="n/a","n/a",IF(AM$3&gt;($D191+$D211),$X191-SUM($F211:AL211),$X191/$D191))</f>
        <v>0</v>
      </c>
      <c r="AN211" s="69">
        <f>IF($D191="n/a","n/a",IF(AN$3&gt;($D191+$D211),$X191-SUM($F211:AM211),$X191/$D191))</f>
        <v>0</v>
      </c>
      <c r="AO211" s="69">
        <f>IF($D191="n/a","n/a",IF(AO$3&gt;($D191+$D211),$X191-SUM($F211:AN211),$X191/$D191))</f>
        <v>0</v>
      </c>
      <c r="AP211" s="69">
        <f>IF($D191="n/a","n/a",IF(AP$3&gt;($D191+$D211),$X191-SUM($F211:AO211),$X191/$D191))</f>
        <v>0</v>
      </c>
      <c r="AQ211" s="69">
        <f>IF($D191="n/a","n/a",IF(AQ$3&gt;($D191+$D211),$X191-SUM($F211:AP211),$X191/$D191))</f>
        <v>0</v>
      </c>
      <c r="AR211" s="69">
        <f>IF($D191="n/a","n/a",IF(AR$3&gt;($D191+$D211),$X191-SUM($F211:AQ211),$X191/$D191))</f>
        <v>0</v>
      </c>
      <c r="AS211" s="69">
        <f>IF($D191="n/a","n/a",IF(AS$3&gt;($D191+$D211),$X191-SUM($F211:AR211),$X191/$D191))</f>
        <v>0</v>
      </c>
      <c r="AT211" s="69">
        <f>IF($D191="n/a","n/a",IF(AT$3&gt;($D191+$D211),$X191-SUM($F211:AS211),$X191/$D191))</f>
        <v>0</v>
      </c>
      <c r="AU211" s="69">
        <f>IF($D191="n/a","n/a",IF(AU$3&gt;($D191+$D211),$X191-SUM($F211:AT211),$X191/$D191))</f>
        <v>0</v>
      </c>
      <c r="AV211" s="69">
        <f>IF($D191="n/a","n/a",IF(AV$3&gt;($D191+$D211),$X191-SUM($F211:AU211),$X191/$D191))</f>
        <v>0</v>
      </c>
      <c r="AW211" s="69">
        <f>IF($D191="n/a","n/a",IF(AW$3&gt;($D191+$D211),$X191-SUM($F211:AV211),$X191/$D191))</f>
        <v>0</v>
      </c>
      <c r="AX211" s="69">
        <f>IF($D191="n/a","n/a",IF(AX$3&gt;($D191+$D211),$X191-SUM($F211:AW211),$X191/$D191))</f>
        <v>0</v>
      </c>
      <c r="AY211" s="69">
        <f>IF($D191="n/a","n/a",IF(AY$3&gt;($D191+$D211),$X191-SUM($F211:AX211),$X191/$D191))</f>
        <v>0</v>
      </c>
      <c r="AZ211" s="69">
        <f>IF($D191="n/a","n/a",IF(AZ$3&gt;($D191+$D211),$X191-SUM($F211:AY211),$X191/$D191))</f>
        <v>0</v>
      </c>
      <c r="BA211" s="69">
        <f>IF($D191="n/a","n/a",IF(BA$3&gt;($D191+$D211),$X191-SUM($F211:AZ211),$X191/$D191))</f>
        <v>0</v>
      </c>
      <c r="BB211" s="69">
        <f>IF($D191="n/a","n/a",IF(BB$3&gt;($D191+$D211),$X191-SUM($F211:BA211),$X191/$D191))</f>
        <v>0</v>
      </c>
      <c r="BC211" s="69">
        <f>IF($D191="n/a","n/a",IF(BC$3&gt;($D191+$D211),$X191-SUM($F211:BB211),$X191/$D191))</f>
        <v>0</v>
      </c>
      <c r="BD211" s="69">
        <f>IF($D191="n/a","n/a",IF(BD$3&gt;($D191+$D211),$X191-SUM($F211:BC211),$X191/$D191))</f>
        <v>0</v>
      </c>
      <c r="BE211" s="69">
        <f>IF($D191="n/a","n/a",IF(BE$3&gt;($D191+$D211),$X191-SUM($F211:BD211),$X191/$D191))</f>
        <v>0</v>
      </c>
      <c r="BF211" s="69">
        <f>IF($D191="n/a","n/a",IF(BF$3&gt;($D191+$D211),$X191-SUM($F211:BE211),$X191/$D191))</f>
        <v>0</v>
      </c>
      <c r="BG211" s="69">
        <f>IF($D191="n/a","n/a",IF(BG$3&gt;($D191+$D211),$X191-SUM($F211:BF211),$X191/$D191))</f>
        <v>0</v>
      </c>
      <c r="BH211" s="69">
        <f>IF($D191="n/a","n/a",IF(BH$3&gt;($D191+$D211),$X191-SUM($F211:BG211),$X191/$D191))</f>
        <v>0</v>
      </c>
      <c r="BI211" s="69">
        <f>IF($D191="n/a","n/a",IF(BI$3&gt;($D191+$D211),$X191-SUM($F211:BH211),$X191/$D191))</f>
        <v>0</v>
      </c>
      <c r="BJ211" s="69">
        <f>IF($D191="n/a","n/a",IF(BJ$3&gt;($D191+$D211),$X191-SUM($F211:BI211),$X191/$D191))</f>
        <v>0</v>
      </c>
      <c r="BK211" s="69">
        <f>IF($D191="n/a","n/a",IF(BK$3&gt;($D191+$D211),$X191-SUM($F211:BJ211),$X191/$D191))</f>
        <v>0</v>
      </c>
      <c r="BL211" s="69">
        <f>IF($D191="n/a","n/a",IF(BL$3&gt;($D191+$D211),$X191-SUM($F211:BK211),$X191/$D191))</f>
        <v>0</v>
      </c>
      <c r="BM211" s="69">
        <f>IF($D191="n/a","n/a",IF(BM$3&gt;($D191+$D211),$X191-SUM($F211:BL211),$X191/$D191))</f>
        <v>0</v>
      </c>
      <c r="BN211" s="69">
        <f>IF($D191="n/a","n/a",IF(BN$3&gt;($D191+$D211),$X191-SUM($F211:BM211),$X191/$D191))</f>
        <v>0</v>
      </c>
      <c r="BO211" s="69">
        <f>IF($D191="n/a","n/a",IF(BO$3&gt;($D191+$D211),$X191-SUM($F211:BN211),$X191/$D191))</f>
        <v>0</v>
      </c>
      <c r="BP211" s="69">
        <f>IF($D191="n/a","n/a",IF(BP$3&gt;($D191+$D211),$X191-SUM($F211:BO211),$X191/$D191))</f>
        <v>0</v>
      </c>
      <c r="BQ211" s="69">
        <f>IF($D191="n/a","n/a",IF(BQ$3&gt;($D191+$D211),$X191-SUM($F211:BP211),$X191/$D191))</f>
        <v>0</v>
      </c>
      <c r="BR211" s="69">
        <f>IF($D191="n/a","n/a",IF(BR$3&gt;($D191+$D211),$X191-SUM($F211:BQ211),$X191/$D191))</f>
        <v>0</v>
      </c>
      <c r="BS211" s="69">
        <f>IF($D191="n/a","n/a",IF(BS$3&gt;($D191+$D211),$X191-SUM($F211:BR211),$X191/$D191))</f>
        <v>0</v>
      </c>
      <c r="BT211" s="69">
        <f>IF($D191="n/a","n/a",IF(BT$3&gt;($D191+$D211),$X191-SUM($F211:BS211),$X191/$D191))</f>
        <v>0</v>
      </c>
      <c r="BU211" s="69">
        <f>IF($D191="n/a","n/a",IF(BU$3&gt;($D191+$D211),$X191-SUM($F211:BT211),$X191/$D191))</f>
        <v>0</v>
      </c>
      <c r="BV211" s="69">
        <f>IF($D191="n/a","n/a",IF(BV$3&gt;($D191+$D211),$X191-SUM($F211:BU211),$X191/$D191))</f>
        <v>0</v>
      </c>
      <c r="BW211" s="69">
        <f>IF($D191="n/a","n/a",IF(BW$3&gt;($D191+$D211),$X191-SUM($F211:BV211),$X191/$D191))</f>
        <v>0</v>
      </c>
      <c r="BX211" s="69">
        <f>IF($D191="n/a","n/a",IF(BX$3&gt;($D191+$D211),$X191-SUM($F211:BW211),$X191/$D191))</f>
        <v>0</v>
      </c>
      <c r="BY211" s="69">
        <f>IF($D191="n/a","n/a",IF(BY$3&gt;($D191+$D211),$X191-SUM($F211:BX211),$X191/$D191))</f>
        <v>0</v>
      </c>
      <c r="BZ211" s="69">
        <f>IF($D191="n/a","n/a",IF(BZ$3&gt;($D191+$D211),$X191-SUM($F211:BY211),$X191/$D191))</f>
        <v>0</v>
      </c>
    </row>
    <row r="212" spans="1:78" customFormat="1" hidden="1" outlineLevel="1">
      <c r="A212" s="560"/>
      <c r="B212" s="25"/>
      <c r="C212" s="722"/>
      <c r="D212" s="545">
        <v>20</v>
      </c>
      <c r="E212" s="27"/>
      <c r="F212" s="146"/>
      <c r="G212" s="148"/>
      <c r="H212" s="148"/>
      <c r="I212" s="148"/>
      <c r="J212" s="148"/>
      <c r="K212" s="558"/>
      <c r="L212" s="148"/>
      <c r="M212" s="148"/>
      <c r="N212" s="553"/>
      <c r="O212" s="553"/>
      <c r="P212" s="553"/>
      <c r="Q212" s="553"/>
      <c r="R212" s="553"/>
      <c r="S212" s="553"/>
      <c r="T212" s="553"/>
      <c r="U212" s="553"/>
      <c r="V212" s="553"/>
      <c r="W212" s="553"/>
      <c r="X212" s="553"/>
      <c r="Y212" s="147"/>
      <c r="Z212" s="69">
        <f>IF($D191="n/a","n/a",IF(Z$3&gt;($D191+$D212),$Y191-SUM($F212:Y212),$Y191/$D191))</f>
        <v>0</v>
      </c>
      <c r="AA212" s="69">
        <f>IF($D191="n/a","n/a",IF(AA$3&gt;($D191+$D212),$Y191-SUM($F212:Z212),$Y191/$D191))</f>
        <v>0</v>
      </c>
      <c r="AB212" s="69">
        <f>IF($D191="n/a","n/a",IF(AB$3&gt;($D191+$D212),$Y191-SUM($F212:AA212),$Y191/$D191))</f>
        <v>0</v>
      </c>
      <c r="AC212" s="69">
        <f>IF($D191="n/a","n/a",IF(AC$3&gt;($D191+$D212),$Y191-SUM($F212:AB212),$Y191/$D191))</f>
        <v>0</v>
      </c>
      <c r="AD212" s="69">
        <f>IF($D191="n/a","n/a",IF(AD$3&gt;($D191+$D212),$Y191-SUM($F212:AC212),$Y191/$D191))</f>
        <v>0</v>
      </c>
      <c r="AE212" s="69">
        <f>IF($D191="n/a","n/a",IF(AE$3&gt;($D191+$D212),$Y191-SUM($F212:AD212),$Y191/$D191))</f>
        <v>0</v>
      </c>
      <c r="AF212" s="69">
        <f>IF($D191="n/a","n/a",IF(AF$3&gt;($D191+$D212),$Y191-SUM($F212:AE212),$Y191/$D191))</f>
        <v>0</v>
      </c>
      <c r="AG212" s="69">
        <f>IF($D191="n/a","n/a",IF(AG$3&gt;($D191+$D212),$Y191-SUM($F212:AF212),$Y191/$D191))</f>
        <v>0</v>
      </c>
      <c r="AH212" s="69">
        <f>IF($D191="n/a","n/a",IF(AH$3&gt;($D191+$D212),$Y191-SUM($F212:AG212),$Y191/$D191))</f>
        <v>0</v>
      </c>
      <c r="AI212" s="69">
        <f>IF($D191="n/a","n/a",IF(AI$3&gt;($D191+$D212),$Y191-SUM($F212:AH212),$Y191/$D191))</f>
        <v>0</v>
      </c>
      <c r="AJ212" s="69">
        <f>IF($D191="n/a","n/a",IF(AJ$3&gt;($D191+$D212),$Y191-SUM($F212:AI212),$Y191/$D191))</f>
        <v>0</v>
      </c>
      <c r="AK212" s="69">
        <f>IF($D191="n/a","n/a",IF(AK$3&gt;($D191+$D212),$Y191-SUM($F212:AJ212),$Y191/$D191))</f>
        <v>0</v>
      </c>
      <c r="AL212" s="69">
        <f>IF($D191="n/a","n/a",IF(AL$3&gt;($D191+$D212),$Y191-SUM($F212:AK212),$Y191/$D191))</f>
        <v>0</v>
      </c>
      <c r="AM212" s="69">
        <f>IF($D191="n/a","n/a",IF(AM$3&gt;($D191+$D212),$Y191-SUM($F212:AL212),$Y191/$D191))</f>
        <v>0</v>
      </c>
      <c r="AN212" s="69">
        <f>IF($D191="n/a","n/a",IF(AN$3&gt;($D191+$D212),$Y191-SUM($F212:AM212),$Y191/$D191))</f>
        <v>0</v>
      </c>
      <c r="AO212" s="69">
        <f>IF($D191="n/a","n/a",IF(AO$3&gt;($D191+$D212),$Y191-SUM($F212:AN212),$Y191/$D191))</f>
        <v>0</v>
      </c>
      <c r="AP212" s="69">
        <f>IF($D191="n/a","n/a",IF(AP$3&gt;($D191+$D212),$Y191-SUM($F212:AO212),$Y191/$D191))</f>
        <v>0</v>
      </c>
      <c r="AQ212" s="69">
        <f>IF($D191="n/a","n/a",IF(AQ$3&gt;($D191+$D212),$Y191-SUM($F212:AP212),$Y191/$D191))</f>
        <v>0</v>
      </c>
      <c r="AR212" s="69">
        <f>IF($D191="n/a","n/a",IF(AR$3&gt;($D191+$D212),$Y191-SUM($F212:AQ212),$Y191/$D191))</f>
        <v>0</v>
      </c>
      <c r="AS212" s="69">
        <f>IF($D191="n/a","n/a",IF(AS$3&gt;($D191+$D212),$Y191-SUM($F212:AR212),$Y191/$D191))</f>
        <v>0</v>
      </c>
      <c r="AT212" s="69">
        <f>IF($D191="n/a","n/a",IF(AT$3&gt;($D191+$D212),$Y191-SUM($F212:AS212),$Y191/$D191))</f>
        <v>0</v>
      </c>
      <c r="AU212" s="69">
        <f>IF($D191="n/a","n/a",IF(AU$3&gt;($D191+$D212),$Y191-SUM($F212:AT212),$Y191/$D191))</f>
        <v>0</v>
      </c>
      <c r="AV212" s="69">
        <f>IF($D191="n/a","n/a",IF(AV$3&gt;($D191+$D212),$Y191-SUM($F212:AU212),$Y191/$D191))</f>
        <v>0</v>
      </c>
      <c r="AW212" s="69">
        <f>IF($D191="n/a","n/a",IF(AW$3&gt;($D191+$D212),$Y191-SUM($F212:AV212),$Y191/$D191))</f>
        <v>0</v>
      </c>
      <c r="AX212" s="69">
        <f>IF($D191="n/a","n/a",IF(AX$3&gt;($D191+$D212),$Y191-SUM($F212:AW212),$Y191/$D191))</f>
        <v>0</v>
      </c>
      <c r="AY212" s="69">
        <f>IF($D191="n/a","n/a",IF(AY$3&gt;($D191+$D212),$Y191-SUM($F212:AX212),$Y191/$D191))</f>
        <v>0</v>
      </c>
      <c r="AZ212" s="69">
        <f>IF($D191="n/a","n/a",IF(AZ$3&gt;($D191+$D212),$Y191-SUM($F212:AY212),$Y191/$D191))</f>
        <v>0</v>
      </c>
      <c r="BA212" s="69">
        <f>IF($D191="n/a","n/a",IF(BA$3&gt;($D191+$D212),$Y191-SUM($F212:AZ212),$Y191/$D191))</f>
        <v>0</v>
      </c>
      <c r="BB212" s="69">
        <f>IF($D191="n/a","n/a",IF(BB$3&gt;($D191+$D212),$Y191-SUM($F212:BA212),$Y191/$D191))</f>
        <v>0</v>
      </c>
      <c r="BC212" s="69">
        <f>IF($D191="n/a","n/a",IF(BC$3&gt;($D191+$D212),$Y191-SUM($F212:BB212),$Y191/$D191))</f>
        <v>0</v>
      </c>
      <c r="BD212" s="69">
        <f>IF($D191="n/a","n/a",IF(BD$3&gt;($D191+$D212),$Y191-SUM($F212:BC212),$Y191/$D191))</f>
        <v>0</v>
      </c>
      <c r="BE212" s="69">
        <f>IF($D191="n/a","n/a",IF(BE$3&gt;($D191+$D212),$Y191-SUM($F212:BD212),$Y191/$D191))</f>
        <v>0</v>
      </c>
      <c r="BF212" s="69">
        <f>IF($D191="n/a","n/a",IF(BF$3&gt;($D191+$D212),$Y191-SUM($F212:BE212),$Y191/$D191))</f>
        <v>0</v>
      </c>
      <c r="BG212" s="69">
        <f>IF($D191="n/a","n/a",IF(BG$3&gt;($D191+$D212),$Y191-SUM($F212:BF212),$Y191/$D191))</f>
        <v>0</v>
      </c>
      <c r="BH212" s="69">
        <f>IF($D191="n/a","n/a",IF(BH$3&gt;($D191+$D212),$Y191-SUM($F212:BG212),$Y191/$D191))</f>
        <v>0</v>
      </c>
      <c r="BI212" s="69">
        <f>IF($D191="n/a","n/a",IF(BI$3&gt;($D191+$D212),$Y191-SUM($F212:BH212),$Y191/$D191))</f>
        <v>0</v>
      </c>
      <c r="BJ212" s="69">
        <f>IF($D191="n/a","n/a",IF(BJ$3&gt;($D191+$D212),$Y191-SUM($F212:BI212),$Y191/$D191))</f>
        <v>0</v>
      </c>
      <c r="BK212" s="69">
        <f>IF($D191="n/a","n/a",IF(BK$3&gt;($D191+$D212),$Y191-SUM($F212:BJ212),$Y191/$D191))</f>
        <v>0</v>
      </c>
      <c r="BL212" s="69">
        <f>IF($D191="n/a","n/a",IF(BL$3&gt;($D191+$D212),$Y191-SUM($F212:BK212),$Y191/$D191))</f>
        <v>0</v>
      </c>
      <c r="BM212" s="69">
        <f>IF($D191="n/a","n/a",IF(BM$3&gt;($D191+$D212),$Y191-SUM($F212:BL212),$Y191/$D191))</f>
        <v>0</v>
      </c>
      <c r="BN212" s="69">
        <f>IF($D191="n/a","n/a",IF(BN$3&gt;($D191+$D212),$Y191-SUM($F212:BM212),$Y191/$D191))</f>
        <v>0</v>
      </c>
      <c r="BO212" s="69">
        <f>IF($D191="n/a","n/a",IF(BO$3&gt;($D191+$D212),$Y191-SUM($F212:BN212),$Y191/$D191))</f>
        <v>0</v>
      </c>
      <c r="BP212" s="69">
        <f>IF($D191="n/a","n/a",IF(BP$3&gt;($D191+$D212),$Y191-SUM($F212:BO212),$Y191/$D191))</f>
        <v>0</v>
      </c>
      <c r="BQ212" s="69">
        <f>IF($D191="n/a","n/a",IF(BQ$3&gt;($D191+$D212),$Y191-SUM($F212:BP212),$Y191/$D191))</f>
        <v>0</v>
      </c>
      <c r="BR212" s="69">
        <f>IF($D191="n/a","n/a",IF(BR$3&gt;($D191+$D212),$Y191-SUM($F212:BQ212),$Y191/$D191))</f>
        <v>0</v>
      </c>
      <c r="BS212" s="69">
        <f>IF($D191="n/a","n/a",IF(BS$3&gt;($D191+$D212),$Y191-SUM($F212:BR212),$Y191/$D191))</f>
        <v>0</v>
      </c>
      <c r="BT212" s="69">
        <f>IF($D191="n/a","n/a",IF(BT$3&gt;($D191+$D212),$Y191-SUM($F212:BS212),$Y191/$D191))</f>
        <v>0</v>
      </c>
      <c r="BU212" s="69">
        <f>IF($D191="n/a","n/a",IF(BU$3&gt;($D191+$D212),$Y191-SUM($F212:BT212),$Y191/$D191))</f>
        <v>0</v>
      </c>
      <c r="BV212" s="69">
        <f>IF($D191="n/a","n/a",IF(BV$3&gt;($D191+$D212),$Y191-SUM($F212:BU212),$Y191/$D191))</f>
        <v>0</v>
      </c>
      <c r="BW212" s="69">
        <f>IF($D191="n/a","n/a",IF(BW$3&gt;($D191+$D212),$Y191-SUM($F212:BV212),$Y191/$D191))</f>
        <v>0</v>
      </c>
      <c r="BX212" s="69">
        <f>IF($D191="n/a","n/a",IF(BX$3&gt;($D191+$D212),$Y191-SUM($F212:BW212),$Y191/$D191))</f>
        <v>0</v>
      </c>
      <c r="BY212" s="69">
        <f>IF($D191="n/a","n/a",IF(BY$3&gt;($D191+$D212),$Y191-SUM($F212:BX212),$Y191/$D191))</f>
        <v>0</v>
      </c>
      <c r="BZ212" s="69">
        <f>IF($D191="n/a","n/a",IF(BZ$3&gt;($D191+$D212),$Y191-SUM($F212:BY212),$Y191/$D191))</f>
        <v>0</v>
      </c>
    </row>
    <row r="213" spans="1:78" customFormat="1" hidden="1" outlineLevel="1">
      <c r="A213" s="560"/>
      <c r="B213" s="25"/>
      <c r="C213" s="722"/>
      <c r="D213" s="545">
        <v>21</v>
      </c>
      <c r="E213" s="27"/>
      <c r="F213" s="146"/>
      <c r="G213" s="148"/>
      <c r="H213" s="148"/>
      <c r="I213" s="148"/>
      <c r="J213" s="148"/>
      <c r="K213" s="558"/>
      <c r="L213" s="148"/>
      <c r="M213" s="148"/>
      <c r="N213" s="553"/>
      <c r="O213" s="553"/>
      <c r="P213" s="553"/>
      <c r="Q213" s="553"/>
      <c r="R213" s="553"/>
      <c r="S213" s="553"/>
      <c r="T213" s="553"/>
      <c r="U213" s="553"/>
      <c r="V213" s="553"/>
      <c r="W213" s="553"/>
      <c r="X213" s="553"/>
      <c r="Y213" s="553"/>
      <c r="Z213" s="147"/>
      <c r="AA213" s="69">
        <f>IF($D191="n/a","n/a",IF(AA$3&gt;($D191+$D213),$Z191-SUM($F213:Z213),$Z191/$D191))</f>
        <v>0</v>
      </c>
      <c r="AB213" s="69">
        <f>IF($D191="n/a","n/a",IF(AB$3&gt;($D191+$D213),$Z191-SUM($F213:AA213),$Z191/$D191))</f>
        <v>0</v>
      </c>
      <c r="AC213" s="69">
        <f>IF($D191="n/a","n/a",IF(AC$3&gt;($D191+$D213),$Z191-SUM($F213:AB213),$Z191/$D191))</f>
        <v>0</v>
      </c>
      <c r="AD213" s="69">
        <f>IF($D191="n/a","n/a",IF(AD$3&gt;($D191+$D213),$Z191-SUM($F213:AC213),$Z191/$D191))</f>
        <v>0</v>
      </c>
      <c r="AE213" s="69">
        <f>IF($D191="n/a","n/a",IF(AE$3&gt;($D191+$D213),$Z191-SUM($F213:AD213),$Z191/$D191))</f>
        <v>0</v>
      </c>
      <c r="AF213" s="69">
        <f>IF($D191="n/a","n/a",IF(AF$3&gt;($D191+$D213),$Z191-SUM($F213:AE213),$Z191/$D191))</f>
        <v>0</v>
      </c>
      <c r="AG213" s="69">
        <f>IF($D191="n/a","n/a",IF(AG$3&gt;($D191+$D213),$Z191-SUM($F213:AF213),$Z191/$D191))</f>
        <v>0</v>
      </c>
      <c r="AH213" s="69">
        <f>IF($D191="n/a","n/a",IF(AH$3&gt;($D191+$D213),$Z191-SUM($F213:AG213),$Z191/$D191))</f>
        <v>0</v>
      </c>
      <c r="AI213" s="69">
        <f>IF($D191="n/a","n/a",IF(AI$3&gt;($D191+$D213),$Z191-SUM($F213:AH213),$Z191/$D191))</f>
        <v>0</v>
      </c>
      <c r="AJ213" s="69">
        <f>IF($D191="n/a","n/a",IF(AJ$3&gt;($D191+$D213),$Z191-SUM($F213:AI213),$Z191/$D191))</f>
        <v>0</v>
      </c>
      <c r="AK213" s="69">
        <f>IF($D191="n/a","n/a",IF(AK$3&gt;($D191+$D213),$Z191-SUM($F213:AJ213),$Z191/$D191))</f>
        <v>0</v>
      </c>
      <c r="AL213" s="69">
        <f>IF($D191="n/a","n/a",IF(AL$3&gt;($D191+$D213),$Z191-SUM($F213:AK213),$Z191/$D191))</f>
        <v>0</v>
      </c>
      <c r="AM213" s="69">
        <f>IF($D191="n/a","n/a",IF(AM$3&gt;($D191+$D213),$Z191-SUM($F213:AL213),$Z191/$D191))</f>
        <v>0</v>
      </c>
      <c r="AN213" s="69">
        <f>IF($D191="n/a","n/a",IF(AN$3&gt;($D191+$D213),$Z191-SUM($F213:AM213),$Z191/$D191))</f>
        <v>0</v>
      </c>
      <c r="AO213" s="69">
        <f>IF($D191="n/a","n/a",IF(AO$3&gt;($D191+$D213),$Z191-SUM($F213:AN213),$Z191/$D191))</f>
        <v>0</v>
      </c>
      <c r="AP213" s="69">
        <f>IF($D191="n/a","n/a",IF(AP$3&gt;($D191+$D213),$Z191-SUM($F213:AO213),$Z191/$D191))</f>
        <v>0</v>
      </c>
      <c r="AQ213" s="69">
        <f>IF($D191="n/a","n/a",IF(AQ$3&gt;($D191+$D213),$Z191-SUM($F213:AP213),$Z191/$D191))</f>
        <v>0</v>
      </c>
      <c r="AR213" s="69">
        <f>IF($D191="n/a","n/a",IF(AR$3&gt;($D191+$D213),$Z191-SUM($F213:AQ213),$Z191/$D191))</f>
        <v>0</v>
      </c>
      <c r="AS213" s="69">
        <f>IF($D191="n/a","n/a",IF(AS$3&gt;($D191+$D213),$Z191-SUM($F213:AR213),$Z191/$D191))</f>
        <v>0</v>
      </c>
      <c r="AT213" s="69">
        <f>IF($D191="n/a","n/a",IF(AT$3&gt;($D191+$D213),$Z191-SUM($F213:AS213),$Z191/$D191))</f>
        <v>0</v>
      </c>
      <c r="AU213" s="69">
        <f>IF($D191="n/a","n/a",IF(AU$3&gt;($D191+$D213),$Z191-SUM($F213:AT213),$Z191/$D191))</f>
        <v>0</v>
      </c>
      <c r="AV213" s="69">
        <f>IF($D191="n/a","n/a",IF(AV$3&gt;($D191+$D213),$Z191-SUM($F213:AU213),$Z191/$D191))</f>
        <v>0</v>
      </c>
      <c r="AW213" s="69">
        <f>IF($D191="n/a","n/a",IF(AW$3&gt;($D191+$D213),$Z191-SUM($F213:AV213),$Z191/$D191))</f>
        <v>0</v>
      </c>
      <c r="AX213" s="69">
        <f>IF($D191="n/a","n/a",IF(AX$3&gt;($D191+$D213),$Z191-SUM($F213:AW213),$Z191/$D191))</f>
        <v>0</v>
      </c>
      <c r="AY213" s="69">
        <f>IF($D191="n/a","n/a",IF(AY$3&gt;($D191+$D213),$Z191-SUM($F213:AX213),$Z191/$D191))</f>
        <v>0</v>
      </c>
      <c r="AZ213" s="69">
        <f>IF($D191="n/a","n/a",IF(AZ$3&gt;($D191+$D213),$Z191-SUM($F213:AY213),$Z191/$D191))</f>
        <v>0</v>
      </c>
      <c r="BA213" s="69">
        <f>IF($D191="n/a","n/a",IF(BA$3&gt;($D191+$D213),$Z191-SUM($F213:AZ213),$Z191/$D191))</f>
        <v>0</v>
      </c>
      <c r="BB213" s="69">
        <f>IF($D191="n/a","n/a",IF(BB$3&gt;($D191+$D213),$Z191-SUM($F213:BA213),$Z191/$D191))</f>
        <v>0</v>
      </c>
      <c r="BC213" s="69">
        <f>IF($D191="n/a","n/a",IF(BC$3&gt;($D191+$D213),$Z191-SUM($F213:BB213),$Z191/$D191))</f>
        <v>0</v>
      </c>
      <c r="BD213" s="69">
        <f>IF($D191="n/a","n/a",IF(BD$3&gt;($D191+$D213),$Z191-SUM($F213:BC213),$Z191/$D191))</f>
        <v>0</v>
      </c>
      <c r="BE213" s="69">
        <f>IF($D191="n/a","n/a",IF(BE$3&gt;($D191+$D213),$Z191-SUM($F213:BD213),$Z191/$D191))</f>
        <v>0</v>
      </c>
      <c r="BF213" s="69">
        <f>IF($D191="n/a","n/a",IF(BF$3&gt;($D191+$D213),$Z191-SUM($F213:BE213),$Z191/$D191))</f>
        <v>0</v>
      </c>
      <c r="BG213" s="69">
        <f>IF($D191="n/a","n/a",IF(BG$3&gt;($D191+$D213),$Z191-SUM($F213:BF213),$Z191/$D191))</f>
        <v>0</v>
      </c>
      <c r="BH213" s="69">
        <f>IF($D191="n/a","n/a",IF(BH$3&gt;($D191+$D213),$Z191-SUM($F213:BG213),$Z191/$D191))</f>
        <v>0</v>
      </c>
      <c r="BI213" s="69">
        <f>IF($D191="n/a","n/a",IF(BI$3&gt;($D191+$D213),$Z191-SUM($F213:BH213),$Z191/$D191))</f>
        <v>0</v>
      </c>
      <c r="BJ213" s="69">
        <f>IF($D191="n/a","n/a",IF(BJ$3&gt;($D191+$D213),$Z191-SUM($F213:BI213),$Z191/$D191))</f>
        <v>0</v>
      </c>
      <c r="BK213" s="69">
        <f>IF($D191="n/a","n/a",IF(BK$3&gt;($D191+$D213),$Z191-SUM($F213:BJ213),$Z191/$D191))</f>
        <v>0</v>
      </c>
      <c r="BL213" s="69">
        <f>IF($D191="n/a","n/a",IF(BL$3&gt;($D191+$D213),$Z191-SUM($F213:BK213),$Z191/$D191))</f>
        <v>0</v>
      </c>
      <c r="BM213" s="69">
        <f>IF($D191="n/a","n/a",IF(BM$3&gt;($D191+$D213),$Z191-SUM($F213:BL213),$Z191/$D191))</f>
        <v>0</v>
      </c>
      <c r="BN213" s="69">
        <f>IF($D191="n/a","n/a",IF(BN$3&gt;($D191+$D213),$Z191-SUM($F213:BM213),$Z191/$D191))</f>
        <v>0</v>
      </c>
      <c r="BO213" s="69">
        <f>IF($D191="n/a","n/a",IF(BO$3&gt;($D191+$D213),$Z191-SUM($F213:BN213),$Z191/$D191))</f>
        <v>0</v>
      </c>
      <c r="BP213" s="69">
        <f>IF($D191="n/a","n/a",IF(BP$3&gt;($D191+$D213),$Z191-SUM($F213:BO213),$Z191/$D191))</f>
        <v>0</v>
      </c>
      <c r="BQ213" s="69">
        <f>IF($D191="n/a","n/a",IF(BQ$3&gt;($D191+$D213),$Z191-SUM($F213:BP213),$Z191/$D191))</f>
        <v>0</v>
      </c>
      <c r="BR213" s="69">
        <f>IF($D191="n/a","n/a",IF(BR$3&gt;($D191+$D213),$Z191-SUM($F213:BQ213),$Z191/$D191))</f>
        <v>0</v>
      </c>
      <c r="BS213" s="69">
        <f>IF($D191="n/a","n/a",IF(BS$3&gt;($D191+$D213),$Z191-SUM($F213:BR213),$Z191/$D191))</f>
        <v>0</v>
      </c>
      <c r="BT213" s="69">
        <f>IF($D191="n/a","n/a",IF(BT$3&gt;($D191+$D213),$Z191-SUM($F213:BS213),$Z191/$D191))</f>
        <v>0</v>
      </c>
      <c r="BU213" s="69">
        <f>IF($D191="n/a","n/a",IF(BU$3&gt;($D191+$D213),$Z191-SUM($F213:BT213),$Z191/$D191))</f>
        <v>0</v>
      </c>
      <c r="BV213" s="69">
        <f>IF($D191="n/a","n/a",IF(BV$3&gt;($D191+$D213),$Z191-SUM($F213:BU213),$Z191/$D191))</f>
        <v>0</v>
      </c>
      <c r="BW213" s="69">
        <f>IF($D191="n/a","n/a",IF(BW$3&gt;($D191+$D213),$Z191-SUM($F213:BV213),$Z191/$D191))</f>
        <v>0</v>
      </c>
      <c r="BX213" s="69">
        <f>IF($D191="n/a","n/a",IF(BX$3&gt;($D191+$D213),$Z191-SUM($F213:BW213),$Z191/$D191))</f>
        <v>0</v>
      </c>
      <c r="BY213" s="69">
        <f>IF($D191="n/a","n/a",IF(BY$3&gt;($D191+$D213),$Z191-SUM($F213:BX213),$Z191/$D191))</f>
        <v>0</v>
      </c>
      <c r="BZ213" s="69">
        <f>IF($D191="n/a","n/a",IF(BZ$3&gt;($D191+$D213),$Z191-SUM($F213:BY213),$Z191/$D191))</f>
        <v>0</v>
      </c>
    </row>
    <row r="214" spans="1:78" customFormat="1" hidden="1" outlineLevel="1">
      <c r="A214" s="560"/>
      <c r="B214" s="25"/>
      <c r="C214" s="722"/>
      <c r="D214" s="545">
        <v>22</v>
      </c>
      <c r="E214" s="27"/>
      <c r="F214" s="146"/>
      <c r="G214" s="148"/>
      <c r="H214" s="148"/>
      <c r="I214" s="148"/>
      <c r="J214" s="148"/>
      <c r="K214" s="558"/>
      <c r="L214" s="148"/>
      <c r="M214" s="148"/>
      <c r="N214" s="553"/>
      <c r="O214" s="553"/>
      <c r="P214" s="553"/>
      <c r="Q214" s="553"/>
      <c r="R214" s="553"/>
      <c r="S214" s="553"/>
      <c r="T214" s="553"/>
      <c r="U214" s="553"/>
      <c r="V214" s="553"/>
      <c r="W214" s="553"/>
      <c r="X214" s="553"/>
      <c r="Y214" s="553"/>
      <c r="Z214" s="553"/>
      <c r="AA214" s="147"/>
      <c r="AB214" s="69">
        <f>IF($D191="n/a","n/a",IF(AB$3&gt;($D191+$D214),$AA191-SUM($F214:AA214),$AA191/$D191))</f>
        <v>0</v>
      </c>
      <c r="AC214" s="69">
        <f>IF($D191="n/a","n/a",IF(AC$3&gt;($D191+$D214),$AA191-SUM($F214:AB214),$AA191/$D191))</f>
        <v>0</v>
      </c>
      <c r="AD214" s="69">
        <f>IF($D191="n/a","n/a",IF(AD$3&gt;($D191+$D214),$AA191-SUM($F214:AC214),$AA191/$D191))</f>
        <v>0</v>
      </c>
      <c r="AE214" s="69">
        <f>IF($D191="n/a","n/a",IF(AE$3&gt;($D191+$D214),$AA191-SUM($F214:AD214),$AA191/$D191))</f>
        <v>0</v>
      </c>
      <c r="AF214" s="69">
        <f>IF($D191="n/a","n/a",IF(AF$3&gt;($D191+$D214),$AA191-SUM($F214:AE214),$AA191/$D191))</f>
        <v>0</v>
      </c>
      <c r="AG214" s="69">
        <f>IF($D191="n/a","n/a",IF(AG$3&gt;($D191+$D214),$AA191-SUM($F214:AF214),$AA191/$D191))</f>
        <v>0</v>
      </c>
      <c r="AH214" s="69">
        <f>IF($D191="n/a","n/a",IF(AH$3&gt;($D191+$D214),$AA191-SUM($F214:AG214),$AA191/$D191))</f>
        <v>0</v>
      </c>
      <c r="AI214" s="69">
        <f>IF($D191="n/a","n/a",IF(AI$3&gt;($D191+$D214),$AA191-SUM($F214:AH214),$AA191/$D191))</f>
        <v>0</v>
      </c>
      <c r="AJ214" s="69">
        <f>IF($D191="n/a","n/a",IF(AJ$3&gt;($D191+$D214),$AA191-SUM($F214:AI214),$AA191/$D191))</f>
        <v>0</v>
      </c>
      <c r="AK214" s="69">
        <f>IF($D191="n/a","n/a",IF(AK$3&gt;($D191+$D214),$AA191-SUM($F214:AJ214),$AA191/$D191))</f>
        <v>0</v>
      </c>
      <c r="AL214" s="69">
        <f>IF($D191="n/a","n/a",IF(AL$3&gt;($D191+$D214),$AA191-SUM($F214:AK214),$AA191/$D191))</f>
        <v>0</v>
      </c>
      <c r="AM214" s="69">
        <f>IF($D191="n/a","n/a",IF(AM$3&gt;($D191+$D214),$AA191-SUM($F214:AL214),$AA191/$D191))</f>
        <v>0</v>
      </c>
      <c r="AN214" s="69">
        <f>IF($D191="n/a","n/a",IF(AN$3&gt;($D191+$D214),$AA191-SUM($F214:AM214),$AA191/$D191))</f>
        <v>0</v>
      </c>
      <c r="AO214" s="69">
        <f>IF($D191="n/a","n/a",IF(AO$3&gt;($D191+$D214),$AA191-SUM($F214:AN214),$AA191/$D191))</f>
        <v>0</v>
      </c>
      <c r="AP214" s="69">
        <f>IF($D191="n/a","n/a",IF(AP$3&gt;($D191+$D214),$AA191-SUM($F214:AO214),$AA191/$D191))</f>
        <v>0</v>
      </c>
      <c r="AQ214" s="69">
        <f>IF($D191="n/a","n/a",IF(AQ$3&gt;($D191+$D214),$AA191-SUM($F214:AP214),$AA191/$D191))</f>
        <v>0</v>
      </c>
      <c r="AR214" s="69">
        <f>IF($D191="n/a","n/a",IF(AR$3&gt;($D191+$D214),$AA191-SUM($F214:AQ214),$AA191/$D191))</f>
        <v>0</v>
      </c>
      <c r="AS214" s="69">
        <f>IF($D191="n/a","n/a",IF(AS$3&gt;($D191+$D214),$AA191-SUM($F214:AR214),$AA191/$D191))</f>
        <v>0</v>
      </c>
      <c r="AT214" s="69">
        <f>IF($D191="n/a","n/a",IF(AT$3&gt;($D191+$D214),$AA191-SUM($F214:AS214),$AA191/$D191))</f>
        <v>0</v>
      </c>
      <c r="AU214" s="69">
        <f>IF($D191="n/a","n/a",IF(AU$3&gt;($D191+$D214),$AA191-SUM($F214:AT214),$AA191/$D191))</f>
        <v>0</v>
      </c>
      <c r="AV214" s="69">
        <f>IF($D191="n/a","n/a",IF(AV$3&gt;($D191+$D214),$AA191-SUM($F214:AU214),$AA191/$D191))</f>
        <v>0</v>
      </c>
      <c r="AW214" s="69">
        <f>IF($D191="n/a","n/a",IF(AW$3&gt;($D191+$D214),$AA191-SUM($F214:AV214),$AA191/$D191))</f>
        <v>0</v>
      </c>
      <c r="AX214" s="69">
        <f>IF($D191="n/a","n/a",IF(AX$3&gt;($D191+$D214),$AA191-SUM($F214:AW214),$AA191/$D191))</f>
        <v>0</v>
      </c>
      <c r="AY214" s="69">
        <f>IF($D191="n/a","n/a",IF(AY$3&gt;($D191+$D214),$AA191-SUM($F214:AX214),$AA191/$D191))</f>
        <v>0</v>
      </c>
      <c r="AZ214" s="69">
        <f>IF($D191="n/a","n/a",IF(AZ$3&gt;($D191+$D214),$AA191-SUM($F214:AY214),$AA191/$D191))</f>
        <v>0</v>
      </c>
      <c r="BA214" s="69">
        <f>IF($D191="n/a","n/a",IF(BA$3&gt;($D191+$D214),$AA191-SUM($F214:AZ214),$AA191/$D191))</f>
        <v>0</v>
      </c>
      <c r="BB214" s="69">
        <f>IF($D191="n/a","n/a",IF(BB$3&gt;($D191+$D214),$AA191-SUM($F214:BA214),$AA191/$D191))</f>
        <v>0</v>
      </c>
      <c r="BC214" s="69">
        <f>IF($D191="n/a","n/a",IF(BC$3&gt;($D191+$D214),$AA191-SUM($F214:BB214),$AA191/$D191))</f>
        <v>0</v>
      </c>
      <c r="BD214" s="69">
        <f>IF($D191="n/a","n/a",IF(BD$3&gt;($D191+$D214),$AA191-SUM($F214:BC214),$AA191/$D191))</f>
        <v>0</v>
      </c>
      <c r="BE214" s="69">
        <f>IF($D191="n/a","n/a",IF(BE$3&gt;($D191+$D214),$AA191-SUM($F214:BD214),$AA191/$D191))</f>
        <v>0</v>
      </c>
      <c r="BF214" s="69">
        <f>IF($D191="n/a","n/a",IF(BF$3&gt;($D191+$D214),$AA191-SUM($F214:BE214),$AA191/$D191))</f>
        <v>0</v>
      </c>
      <c r="BG214" s="69">
        <f>IF($D191="n/a","n/a",IF(BG$3&gt;($D191+$D214),$AA191-SUM($F214:BF214),$AA191/$D191))</f>
        <v>0</v>
      </c>
      <c r="BH214" s="69">
        <f>IF($D191="n/a","n/a",IF(BH$3&gt;($D191+$D214),$AA191-SUM($F214:BG214),$AA191/$D191))</f>
        <v>0</v>
      </c>
      <c r="BI214" s="69">
        <f>IF($D191="n/a","n/a",IF(BI$3&gt;($D191+$D214),$AA191-SUM($F214:BH214),$AA191/$D191))</f>
        <v>0</v>
      </c>
      <c r="BJ214" s="69">
        <f>IF($D191="n/a","n/a",IF(BJ$3&gt;($D191+$D214),$AA191-SUM($F214:BI214),$AA191/$D191))</f>
        <v>0</v>
      </c>
      <c r="BK214" s="69">
        <f>IF($D191="n/a","n/a",IF(BK$3&gt;($D191+$D214),$AA191-SUM($F214:BJ214),$AA191/$D191))</f>
        <v>0</v>
      </c>
      <c r="BL214" s="69">
        <f>IF($D191="n/a","n/a",IF(BL$3&gt;($D191+$D214),$AA191-SUM($F214:BK214),$AA191/$D191))</f>
        <v>0</v>
      </c>
      <c r="BM214" s="69">
        <f>IF($D191="n/a","n/a",IF(BM$3&gt;($D191+$D214),$AA191-SUM($F214:BL214),$AA191/$D191))</f>
        <v>0</v>
      </c>
      <c r="BN214" s="69">
        <f>IF($D191="n/a","n/a",IF(BN$3&gt;($D191+$D214),$AA191-SUM($F214:BM214),$AA191/$D191))</f>
        <v>0</v>
      </c>
      <c r="BO214" s="69">
        <f>IF($D191="n/a","n/a",IF(BO$3&gt;($D191+$D214),$AA191-SUM($F214:BN214),$AA191/$D191))</f>
        <v>0</v>
      </c>
      <c r="BP214" s="69">
        <f>IF($D191="n/a","n/a",IF(BP$3&gt;($D191+$D214),$AA191-SUM($F214:BO214),$AA191/$D191))</f>
        <v>0</v>
      </c>
      <c r="BQ214" s="69">
        <f>IF($D191="n/a","n/a",IF(BQ$3&gt;($D191+$D214),$AA191-SUM($F214:BP214),$AA191/$D191))</f>
        <v>0</v>
      </c>
      <c r="BR214" s="69">
        <f>IF($D191="n/a","n/a",IF(BR$3&gt;($D191+$D214),$AA191-SUM($F214:BQ214),$AA191/$D191))</f>
        <v>0</v>
      </c>
      <c r="BS214" s="69">
        <f>IF($D191="n/a","n/a",IF(BS$3&gt;($D191+$D214),$AA191-SUM($F214:BR214),$AA191/$D191))</f>
        <v>0</v>
      </c>
      <c r="BT214" s="69">
        <f>IF($D191="n/a","n/a",IF(BT$3&gt;($D191+$D214),$AA191-SUM($F214:BS214),$AA191/$D191))</f>
        <v>0</v>
      </c>
      <c r="BU214" s="69">
        <f>IF($D191="n/a","n/a",IF(BU$3&gt;($D191+$D214),$AA191-SUM($F214:BT214),$AA191/$D191))</f>
        <v>0</v>
      </c>
      <c r="BV214" s="69">
        <f>IF($D191="n/a","n/a",IF(BV$3&gt;($D191+$D214),$AA191-SUM($F214:BU214),$AA191/$D191))</f>
        <v>0</v>
      </c>
      <c r="BW214" s="69">
        <f>IF($D191="n/a","n/a",IF(BW$3&gt;($D191+$D214),$AA191-SUM($F214:BV214),$AA191/$D191))</f>
        <v>0</v>
      </c>
      <c r="BX214" s="69">
        <f>IF($D191="n/a","n/a",IF(BX$3&gt;($D191+$D214),$AA191-SUM($F214:BW214),$AA191/$D191))</f>
        <v>0</v>
      </c>
      <c r="BY214" s="69">
        <f>IF($D191="n/a","n/a",IF(BY$3&gt;($D191+$D214),$AA191-SUM($F214:BX214),$AA191/$D191))</f>
        <v>0</v>
      </c>
      <c r="BZ214" s="69">
        <f>IF($D191="n/a","n/a",IF(BZ$3&gt;($D191+$D214),$AA191-SUM($F214:BY214),$AA191/$D191))</f>
        <v>0</v>
      </c>
    </row>
    <row r="215" spans="1:78" customFormat="1" hidden="1" outlineLevel="1">
      <c r="A215" s="560"/>
      <c r="B215" s="25"/>
      <c r="C215" s="722"/>
      <c r="D215" s="545">
        <v>23</v>
      </c>
      <c r="E215" s="27"/>
      <c r="F215" s="146"/>
      <c r="G215" s="148"/>
      <c r="H215" s="148"/>
      <c r="I215" s="148"/>
      <c r="J215" s="148"/>
      <c r="K215" s="558"/>
      <c r="L215" s="148"/>
      <c r="M215" s="148"/>
      <c r="N215" s="553"/>
      <c r="O215" s="553"/>
      <c r="P215" s="553"/>
      <c r="Q215" s="553"/>
      <c r="R215" s="553"/>
      <c r="S215" s="553"/>
      <c r="T215" s="553"/>
      <c r="U215" s="553"/>
      <c r="V215" s="553"/>
      <c r="W215" s="553"/>
      <c r="X215" s="553"/>
      <c r="Y215" s="553"/>
      <c r="Z215" s="553"/>
      <c r="AA215" s="553"/>
      <c r="AB215" s="147"/>
      <c r="AC215" s="69">
        <f>IF($D191="n/a","n/a",IF(AC$3&gt;($D191+$D215),$AB191-SUM($F215:AB215),$AB191/$D191))</f>
        <v>0</v>
      </c>
      <c r="AD215" s="69">
        <f>IF($D191="n/a","n/a",IF(AD$3&gt;($D191+$D215),$AB191-SUM($F215:AC215),$AB191/$D191))</f>
        <v>0</v>
      </c>
      <c r="AE215" s="69">
        <f>IF($D191="n/a","n/a",IF(AE$3&gt;($D191+$D215),$AB191-SUM($F215:AD215),$AB191/$D191))</f>
        <v>0</v>
      </c>
      <c r="AF215" s="69">
        <f>IF($D191="n/a","n/a",IF(AF$3&gt;($D191+$D215),$AB191-SUM($F215:AE215),$AB191/$D191))</f>
        <v>0</v>
      </c>
      <c r="AG215" s="69">
        <f>IF($D191="n/a","n/a",IF(AG$3&gt;($D191+$D215),$AB191-SUM($F215:AF215),$AB191/$D191))</f>
        <v>0</v>
      </c>
      <c r="AH215" s="69">
        <f>IF($D191="n/a","n/a",IF(AH$3&gt;($D191+$D215),$AB191-SUM($F215:AG215),$AB191/$D191))</f>
        <v>0</v>
      </c>
      <c r="AI215" s="69">
        <f>IF($D191="n/a","n/a",IF(AI$3&gt;($D191+$D215),$AB191-SUM($F215:AH215),$AB191/$D191))</f>
        <v>0</v>
      </c>
      <c r="AJ215" s="69">
        <f>IF($D191="n/a","n/a",IF(AJ$3&gt;($D191+$D215),$AB191-SUM($F215:AI215),$AB191/$D191))</f>
        <v>0</v>
      </c>
      <c r="AK215" s="69">
        <f>IF($D191="n/a","n/a",IF(AK$3&gt;($D191+$D215),$AB191-SUM($F215:AJ215),$AB191/$D191))</f>
        <v>0</v>
      </c>
      <c r="AL215" s="69">
        <f>IF($D191="n/a","n/a",IF(AL$3&gt;($D191+$D215),$AB191-SUM($F215:AK215),$AB191/$D191))</f>
        <v>0</v>
      </c>
      <c r="AM215" s="69">
        <f>IF($D191="n/a","n/a",IF(AM$3&gt;($D191+$D215),$AB191-SUM($F215:AL215),$AB191/$D191))</f>
        <v>0</v>
      </c>
      <c r="AN215" s="69">
        <f>IF($D191="n/a","n/a",IF(AN$3&gt;($D191+$D215),$AB191-SUM($F215:AM215),$AB191/$D191))</f>
        <v>0</v>
      </c>
      <c r="AO215" s="69">
        <f>IF($D191="n/a","n/a",IF(AO$3&gt;($D191+$D215),$AB191-SUM($F215:AN215),$AB191/$D191))</f>
        <v>0</v>
      </c>
      <c r="AP215" s="69">
        <f>IF($D191="n/a","n/a",IF(AP$3&gt;($D191+$D215),$AB191-SUM($F215:AO215),$AB191/$D191))</f>
        <v>0</v>
      </c>
      <c r="AQ215" s="69">
        <f>IF($D191="n/a","n/a",IF(AQ$3&gt;($D191+$D215),$AB191-SUM($F215:AP215),$AB191/$D191))</f>
        <v>0</v>
      </c>
      <c r="AR215" s="69">
        <f>IF($D191="n/a","n/a",IF(AR$3&gt;($D191+$D215),$AB191-SUM($F215:AQ215),$AB191/$D191))</f>
        <v>0</v>
      </c>
      <c r="AS215" s="69">
        <f>IF($D191="n/a","n/a",IF(AS$3&gt;($D191+$D215),$AB191-SUM($F215:AR215),$AB191/$D191))</f>
        <v>0</v>
      </c>
      <c r="AT215" s="69">
        <f>IF($D191="n/a","n/a",IF(AT$3&gt;($D191+$D215),$AB191-SUM($F215:AS215),$AB191/$D191))</f>
        <v>0</v>
      </c>
      <c r="AU215" s="69">
        <f>IF($D191="n/a","n/a",IF(AU$3&gt;($D191+$D215),$AB191-SUM($F215:AT215),$AB191/$D191))</f>
        <v>0</v>
      </c>
      <c r="AV215" s="69">
        <f>IF($D191="n/a","n/a",IF(AV$3&gt;($D191+$D215),$AB191-SUM($F215:AU215),$AB191/$D191))</f>
        <v>0</v>
      </c>
      <c r="AW215" s="69">
        <f>IF($D191="n/a","n/a",IF(AW$3&gt;($D191+$D215),$AB191-SUM($F215:AV215),$AB191/$D191))</f>
        <v>0</v>
      </c>
      <c r="AX215" s="69">
        <f>IF($D191="n/a","n/a",IF(AX$3&gt;($D191+$D215),$AB191-SUM($F215:AW215),$AB191/$D191))</f>
        <v>0</v>
      </c>
      <c r="AY215" s="69">
        <f>IF($D191="n/a","n/a",IF(AY$3&gt;($D191+$D215),$AB191-SUM($F215:AX215),$AB191/$D191))</f>
        <v>0</v>
      </c>
      <c r="AZ215" s="69">
        <f>IF($D191="n/a","n/a",IF(AZ$3&gt;($D191+$D215),$AB191-SUM($F215:AY215),$AB191/$D191))</f>
        <v>0</v>
      </c>
      <c r="BA215" s="69">
        <f>IF($D191="n/a","n/a",IF(BA$3&gt;($D191+$D215),$AB191-SUM($F215:AZ215),$AB191/$D191))</f>
        <v>0</v>
      </c>
      <c r="BB215" s="69">
        <f>IF($D191="n/a","n/a",IF(BB$3&gt;($D191+$D215),$AB191-SUM($F215:BA215),$AB191/$D191))</f>
        <v>0</v>
      </c>
      <c r="BC215" s="69">
        <f>IF($D191="n/a","n/a",IF(BC$3&gt;($D191+$D215),$AB191-SUM($F215:BB215),$AB191/$D191))</f>
        <v>0</v>
      </c>
      <c r="BD215" s="69">
        <f>IF($D191="n/a","n/a",IF(BD$3&gt;($D191+$D215),$AB191-SUM($F215:BC215),$AB191/$D191))</f>
        <v>0</v>
      </c>
      <c r="BE215" s="69">
        <f>IF($D191="n/a","n/a",IF(BE$3&gt;($D191+$D215),$AB191-SUM($F215:BD215),$AB191/$D191))</f>
        <v>0</v>
      </c>
      <c r="BF215" s="69">
        <f>IF($D191="n/a","n/a",IF(BF$3&gt;($D191+$D215),$AB191-SUM($F215:BE215),$AB191/$D191))</f>
        <v>0</v>
      </c>
      <c r="BG215" s="69">
        <f>IF($D191="n/a","n/a",IF(BG$3&gt;($D191+$D215),$AB191-SUM($F215:BF215),$AB191/$D191))</f>
        <v>0</v>
      </c>
      <c r="BH215" s="69">
        <f>IF($D191="n/a","n/a",IF(BH$3&gt;($D191+$D215),$AB191-SUM($F215:BG215),$AB191/$D191))</f>
        <v>0</v>
      </c>
      <c r="BI215" s="69">
        <f>IF($D191="n/a","n/a",IF(BI$3&gt;($D191+$D215),$AB191-SUM($F215:BH215),$AB191/$D191))</f>
        <v>0</v>
      </c>
      <c r="BJ215" s="69">
        <f>IF($D191="n/a","n/a",IF(BJ$3&gt;($D191+$D215),$AB191-SUM($F215:BI215),$AB191/$D191))</f>
        <v>0</v>
      </c>
      <c r="BK215" s="69">
        <f>IF($D191="n/a","n/a",IF(BK$3&gt;($D191+$D215),$AB191-SUM($F215:BJ215),$AB191/$D191))</f>
        <v>0</v>
      </c>
      <c r="BL215" s="69">
        <f>IF($D191="n/a","n/a",IF(BL$3&gt;($D191+$D215),$AB191-SUM($F215:BK215),$AB191/$D191))</f>
        <v>0</v>
      </c>
      <c r="BM215" s="69">
        <f>IF($D191="n/a","n/a",IF(BM$3&gt;($D191+$D215),$AB191-SUM($F215:BL215),$AB191/$D191))</f>
        <v>0</v>
      </c>
      <c r="BN215" s="69">
        <f>IF($D191="n/a","n/a",IF(BN$3&gt;($D191+$D215),$AB191-SUM($F215:BM215),$AB191/$D191))</f>
        <v>0</v>
      </c>
      <c r="BO215" s="69">
        <f>IF($D191="n/a","n/a",IF(BO$3&gt;($D191+$D215),$AB191-SUM($F215:BN215),$AB191/$D191))</f>
        <v>0</v>
      </c>
      <c r="BP215" s="69">
        <f>IF($D191="n/a","n/a",IF(BP$3&gt;($D191+$D215),$AB191-SUM($F215:BO215),$AB191/$D191))</f>
        <v>0</v>
      </c>
      <c r="BQ215" s="69">
        <f>IF($D191="n/a","n/a",IF(BQ$3&gt;($D191+$D215),$AB191-SUM($F215:BP215),$AB191/$D191))</f>
        <v>0</v>
      </c>
      <c r="BR215" s="69">
        <f>IF($D191="n/a","n/a",IF(BR$3&gt;($D191+$D215),$AB191-SUM($F215:BQ215),$AB191/$D191))</f>
        <v>0</v>
      </c>
      <c r="BS215" s="69">
        <f>IF($D191="n/a","n/a",IF(BS$3&gt;($D191+$D215),$AB191-SUM($F215:BR215),$AB191/$D191))</f>
        <v>0</v>
      </c>
      <c r="BT215" s="69">
        <f>IF($D191="n/a","n/a",IF(BT$3&gt;($D191+$D215),$AB191-SUM($F215:BS215),$AB191/$D191))</f>
        <v>0</v>
      </c>
      <c r="BU215" s="69">
        <f>IF($D191="n/a","n/a",IF(BU$3&gt;($D191+$D215),$AB191-SUM($F215:BT215),$AB191/$D191))</f>
        <v>0</v>
      </c>
      <c r="BV215" s="69">
        <f>IF($D191="n/a","n/a",IF(BV$3&gt;($D191+$D215),$AB191-SUM($F215:BU215),$AB191/$D191))</f>
        <v>0</v>
      </c>
      <c r="BW215" s="69">
        <f>IF($D191="n/a","n/a",IF(BW$3&gt;($D191+$D215),$AB191-SUM($F215:BV215),$AB191/$D191))</f>
        <v>0</v>
      </c>
      <c r="BX215" s="69">
        <f>IF($D191="n/a","n/a",IF(BX$3&gt;($D191+$D215),$AB191-SUM($F215:BW215),$AB191/$D191))</f>
        <v>0</v>
      </c>
      <c r="BY215" s="69">
        <f>IF($D191="n/a","n/a",IF(BY$3&gt;($D191+$D215),$AB191-SUM($F215:BX215),$AB191/$D191))</f>
        <v>0</v>
      </c>
      <c r="BZ215" s="69">
        <f>IF($D191="n/a","n/a",IF(BZ$3&gt;($D191+$D215),$AB191-SUM($F215:BY215),$AB191/$D191))</f>
        <v>0</v>
      </c>
    </row>
    <row r="216" spans="1:78" customFormat="1" hidden="1" outlineLevel="1">
      <c r="A216" s="560"/>
      <c r="B216" s="25"/>
      <c r="C216" s="722"/>
      <c r="D216" s="545">
        <v>24</v>
      </c>
      <c r="E216" s="27"/>
      <c r="F216" s="146"/>
      <c r="G216" s="148"/>
      <c r="H216" s="148"/>
      <c r="I216" s="148"/>
      <c r="J216" s="148"/>
      <c r="K216" s="558"/>
      <c r="L216" s="148"/>
      <c r="M216" s="148"/>
      <c r="N216" s="553"/>
      <c r="O216" s="553"/>
      <c r="P216" s="553"/>
      <c r="Q216" s="553"/>
      <c r="R216" s="553"/>
      <c r="S216" s="553"/>
      <c r="T216" s="553"/>
      <c r="U216" s="553"/>
      <c r="V216" s="553"/>
      <c r="W216" s="553"/>
      <c r="X216" s="553"/>
      <c r="Y216" s="553"/>
      <c r="Z216" s="553"/>
      <c r="AA216" s="553"/>
      <c r="AB216" s="553"/>
      <c r="AC216" s="147"/>
      <c r="AD216" s="69">
        <f>IF($D191="n/a","n/a",IF(AD$3&gt;($D191+$D216),$AC191-SUM($F216:AC216),$AC191/$D191))</f>
        <v>0</v>
      </c>
      <c r="AE216" s="69">
        <f>IF($D191="n/a","n/a",IF(AE$3&gt;($D191+$D216),$AC191-SUM($F216:AD216),$AC191/$D191))</f>
        <v>0</v>
      </c>
      <c r="AF216" s="69">
        <f>IF($D191="n/a","n/a",IF(AF$3&gt;($D191+$D216),$AC191-SUM($F216:AE216),$AC191/$D191))</f>
        <v>0</v>
      </c>
      <c r="AG216" s="69">
        <f>IF($D191="n/a","n/a",IF(AG$3&gt;($D191+$D216),$AC191-SUM($F216:AF216),$AC191/$D191))</f>
        <v>0</v>
      </c>
      <c r="AH216" s="69">
        <f>IF($D191="n/a","n/a",IF(AH$3&gt;($D191+$D216),$AC191-SUM($F216:AG216),$AC191/$D191))</f>
        <v>0</v>
      </c>
      <c r="AI216" s="69">
        <f>IF($D191="n/a","n/a",IF(AI$3&gt;($D191+$D216),$AC191-SUM($F216:AH216),$AC191/$D191))</f>
        <v>0</v>
      </c>
      <c r="AJ216" s="69">
        <f>IF($D191="n/a","n/a",IF(AJ$3&gt;($D191+$D216),$AC191-SUM($F216:AI216),$AC191/$D191))</f>
        <v>0</v>
      </c>
      <c r="AK216" s="69">
        <f>IF($D191="n/a","n/a",IF(AK$3&gt;($D191+$D216),$AC191-SUM($F216:AJ216),$AC191/$D191))</f>
        <v>0</v>
      </c>
      <c r="AL216" s="69">
        <f>IF($D191="n/a","n/a",IF(AL$3&gt;($D191+$D216),$AC191-SUM($F216:AK216),$AC191/$D191))</f>
        <v>0</v>
      </c>
      <c r="AM216" s="69">
        <f>IF($D191="n/a","n/a",IF(AM$3&gt;($D191+$D216),$AC191-SUM($F216:AL216),$AC191/$D191))</f>
        <v>0</v>
      </c>
      <c r="AN216" s="69">
        <f>IF($D191="n/a","n/a",IF(AN$3&gt;($D191+$D216),$AC191-SUM($F216:AM216),$AC191/$D191))</f>
        <v>0</v>
      </c>
      <c r="AO216" s="69">
        <f>IF($D191="n/a","n/a",IF(AO$3&gt;($D191+$D216),$AC191-SUM($F216:AN216),$AC191/$D191))</f>
        <v>0</v>
      </c>
      <c r="AP216" s="69">
        <f>IF($D191="n/a","n/a",IF(AP$3&gt;($D191+$D216),$AC191-SUM($F216:AO216),$AC191/$D191))</f>
        <v>0</v>
      </c>
      <c r="AQ216" s="69">
        <f>IF($D191="n/a","n/a",IF(AQ$3&gt;($D191+$D216),$AC191-SUM($F216:AP216),$AC191/$D191))</f>
        <v>0</v>
      </c>
      <c r="AR216" s="69">
        <f>IF($D191="n/a","n/a",IF(AR$3&gt;($D191+$D216),$AC191-SUM($F216:AQ216),$AC191/$D191))</f>
        <v>0</v>
      </c>
      <c r="AS216" s="69">
        <f>IF($D191="n/a","n/a",IF(AS$3&gt;($D191+$D216),$AC191-SUM($F216:AR216),$AC191/$D191))</f>
        <v>0</v>
      </c>
      <c r="AT216" s="69">
        <f>IF($D191="n/a","n/a",IF(AT$3&gt;($D191+$D216),$AC191-SUM($F216:AS216),$AC191/$D191))</f>
        <v>0</v>
      </c>
      <c r="AU216" s="69">
        <f>IF($D191="n/a","n/a",IF(AU$3&gt;($D191+$D216),$AC191-SUM($F216:AT216),$AC191/$D191))</f>
        <v>0</v>
      </c>
      <c r="AV216" s="69">
        <f>IF($D191="n/a","n/a",IF(AV$3&gt;($D191+$D216),$AC191-SUM($F216:AU216),$AC191/$D191))</f>
        <v>0</v>
      </c>
      <c r="AW216" s="69">
        <f>IF($D191="n/a","n/a",IF(AW$3&gt;($D191+$D216),$AC191-SUM($F216:AV216),$AC191/$D191))</f>
        <v>0</v>
      </c>
      <c r="AX216" s="69">
        <f>IF($D191="n/a","n/a",IF(AX$3&gt;($D191+$D216),$AC191-SUM($F216:AW216),$AC191/$D191))</f>
        <v>0</v>
      </c>
      <c r="AY216" s="69">
        <f>IF($D191="n/a","n/a",IF(AY$3&gt;($D191+$D216),$AC191-SUM($F216:AX216),$AC191/$D191))</f>
        <v>0</v>
      </c>
      <c r="AZ216" s="69">
        <f>IF($D191="n/a","n/a",IF(AZ$3&gt;($D191+$D216),$AC191-SUM($F216:AY216),$AC191/$D191))</f>
        <v>0</v>
      </c>
      <c r="BA216" s="69">
        <f>IF($D191="n/a","n/a",IF(BA$3&gt;($D191+$D216),$AC191-SUM($F216:AZ216),$AC191/$D191))</f>
        <v>0</v>
      </c>
      <c r="BB216" s="69">
        <f>IF($D191="n/a","n/a",IF(BB$3&gt;($D191+$D216),$AC191-SUM($F216:BA216),$AC191/$D191))</f>
        <v>0</v>
      </c>
      <c r="BC216" s="69">
        <f>IF($D191="n/a","n/a",IF(BC$3&gt;($D191+$D216),$AC191-SUM($F216:BB216),$AC191/$D191))</f>
        <v>0</v>
      </c>
      <c r="BD216" s="69">
        <f>IF($D191="n/a","n/a",IF(BD$3&gt;($D191+$D216),$AC191-SUM($F216:BC216),$AC191/$D191))</f>
        <v>0</v>
      </c>
      <c r="BE216" s="69">
        <f>IF($D191="n/a","n/a",IF(BE$3&gt;($D191+$D216),$AC191-SUM($F216:BD216),$AC191/$D191))</f>
        <v>0</v>
      </c>
      <c r="BF216" s="69">
        <f>IF($D191="n/a","n/a",IF(BF$3&gt;($D191+$D216),$AC191-SUM($F216:BE216),$AC191/$D191))</f>
        <v>0</v>
      </c>
      <c r="BG216" s="69">
        <f>IF($D191="n/a","n/a",IF(BG$3&gt;($D191+$D216),$AC191-SUM($F216:BF216),$AC191/$D191))</f>
        <v>0</v>
      </c>
      <c r="BH216" s="69">
        <f>IF($D191="n/a","n/a",IF(BH$3&gt;($D191+$D216),$AC191-SUM($F216:BG216),$AC191/$D191))</f>
        <v>0</v>
      </c>
      <c r="BI216" s="69">
        <f>IF($D191="n/a","n/a",IF(BI$3&gt;($D191+$D216),$AC191-SUM($F216:BH216),$AC191/$D191))</f>
        <v>0</v>
      </c>
      <c r="BJ216" s="69">
        <f>IF($D191="n/a","n/a",IF(BJ$3&gt;($D191+$D216),$AC191-SUM($F216:BI216),$AC191/$D191))</f>
        <v>0</v>
      </c>
      <c r="BK216" s="69">
        <f>IF($D191="n/a","n/a",IF(BK$3&gt;($D191+$D216),$AC191-SUM($F216:BJ216),$AC191/$D191))</f>
        <v>0</v>
      </c>
      <c r="BL216" s="69">
        <f>IF($D191="n/a","n/a",IF(BL$3&gt;($D191+$D216),$AC191-SUM($F216:BK216),$AC191/$D191))</f>
        <v>0</v>
      </c>
      <c r="BM216" s="69">
        <f>IF($D191="n/a","n/a",IF(BM$3&gt;($D191+$D216),$AC191-SUM($F216:BL216),$AC191/$D191))</f>
        <v>0</v>
      </c>
      <c r="BN216" s="69">
        <f>IF($D191="n/a","n/a",IF(BN$3&gt;($D191+$D216),$AC191-SUM($F216:BM216),$AC191/$D191))</f>
        <v>0</v>
      </c>
      <c r="BO216" s="69">
        <f>IF($D191="n/a","n/a",IF(BO$3&gt;($D191+$D216),$AC191-SUM($F216:BN216),$AC191/$D191))</f>
        <v>0</v>
      </c>
      <c r="BP216" s="69">
        <f>IF($D191="n/a","n/a",IF(BP$3&gt;($D191+$D216),$AC191-SUM($F216:BO216),$AC191/$D191))</f>
        <v>0</v>
      </c>
      <c r="BQ216" s="69">
        <f>IF($D191="n/a","n/a",IF(BQ$3&gt;($D191+$D216),$AC191-SUM($F216:BP216),$AC191/$D191))</f>
        <v>0</v>
      </c>
      <c r="BR216" s="69">
        <f>IF($D191="n/a","n/a",IF(BR$3&gt;($D191+$D216),$AC191-SUM($F216:BQ216),$AC191/$D191))</f>
        <v>0</v>
      </c>
      <c r="BS216" s="69">
        <f>IF($D191="n/a","n/a",IF(BS$3&gt;($D191+$D216),$AC191-SUM($F216:BR216),$AC191/$D191))</f>
        <v>0</v>
      </c>
      <c r="BT216" s="69">
        <f>IF($D191="n/a","n/a",IF(BT$3&gt;($D191+$D216),$AC191-SUM($F216:BS216),$AC191/$D191))</f>
        <v>0</v>
      </c>
      <c r="BU216" s="69">
        <f>IF($D191="n/a","n/a",IF(BU$3&gt;($D191+$D216),$AC191-SUM($F216:BT216),$AC191/$D191))</f>
        <v>0</v>
      </c>
      <c r="BV216" s="69">
        <f>IF($D191="n/a","n/a",IF(BV$3&gt;($D191+$D216),$AC191-SUM($F216:BU216),$AC191/$D191))</f>
        <v>0</v>
      </c>
      <c r="BW216" s="69">
        <f>IF($D191="n/a","n/a",IF(BW$3&gt;($D191+$D216),$AC191-SUM($F216:BV216),$AC191/$D191))</f>
        <v>0</v>
      </c>
      <c r="BX216" s="69">
        <f>IF($D191="n/a","n/a",IF(BX$3&gt;($D191+$D216),$AC191-SUM($F216:BW216),$AC191/$D191))</f>
        <v>0</v>
      </c>
      <c r="BY216" s="69">
        <f>IF($D191="n/a","n/a",IF(BY$3&gt;($D191+$D216),$AC191-SUM($F216:BX216),$AC191/$D191))</f>
        <v>0</v>
      </c>
      <c r="BZ216" s="69">
        <f>IF($D191="n/a","n/a",IF(BZ$3&gt;($D191+$D216),$AC191-SUM($F216:BY216),$AC191/$D191))</f>
        <v>0</v>
      </c>
    </row>
    <row r="217" spans="1:78" customFormat="1" hidden="1" outlineLevel="1">
      <c r="A217" s="560"/>
      <c r="B217" s="25"/>
      <c r="C217" s="722"/>
      <c r="D217" s="562">
        <v>25</v>
      </c>
      <c r="E217" s="27"/>
      <c r="F217" s="146"/>
      <c r="G217" s="148"/>
      <c r="H217" s="148"/>
      <c r="I217" s="148"/>
      <c r="J217" s="148"/>
      <c r="K217" s="558"/>
      <c r="L217" s="148"/>
      <c r="M217" s="148"/>
      <c r="N217" s="148"/>
      <c r="O217" s="553"/>
      <c r="P217" s="553"/>
      <c r="Q217" s="553"/>
      <c r="R217" s="553"/>
      <c r="S217" s="553"/>
      <c r="T217" s="553"/>
      <c r="U217" s="553"/>
      <c r="V217" s="553"/>
      <c r="W217" s="553"/>
      <c r="X217" s="553"/>
      <c r="Y217" s="553"/>
      <c r="Z217" s="553"/>
      <c r="AA217" s="553"/>
      <c r="AB217" s="553"/>
      <c r="AC217" s="553"/>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147"/>
      <c r="BY217" s="147"/>
      <c r="BZ217" s="147"/>
    </row>
    <row r="218" spans="1:78" customFormat="1" collapsed="1">
      <c r="A218" s="560"/>
      <c r="B218" s="271" t="str">
        <f>A39</f>
        <v>Secondary</v>
      </c>
      <c r="C218" s="9"/>
      <c r="D218" s="9"/>
      <c r="E218" s="563"/>
      <c r="F218" s="161">
        <f t="shared" ref="F218:AK218" si="58">SUM(F192:F217)</f>
        <v>0</v>
      </c>
      <c r="G218" s="161">
        <f t="shared" si="58"/>
        <v>75.24120980131778</v>
      </c>
      <c r="H218" s="161">
        <f t="shared" si="58"/>
        <v>602.36935241455899</v>
      </c>
      <c r="I218" s="161">
        <f t="shared" si="58"/>
        <v>1072.4476032761024</v>
      </c>
      <c r="J218" s="161">
        <f t="shared" si="58"/>
        <v>1874.6627118303861</v>
      </c>
      <c r="K218" s="564">
        <f t="shared" si="58"/>
        <v>2819.1763409966329</v>
      </c>
      <c r="L218" s="161">
        <f t="shared" si="58"/>
        <v>6194.0269493608721</v>
      </c>
      <c r="M218" s="161">
        <f>SUM(M192:M217)</f>
        <v>6767.5597188491392</v>
      </c>
      <c r="N218" s="161">
        <f t="shared" si="58"/>
        <v>6993.4244333275774</v>
      </c>
      <c r="O218" s="161">
        <f t="shared" si="58"/>
        <v>7750.8208874552492</v>
      </c>
      <c r="P218" s="161">
        <f t="shared" si="58"/>
        <v>8626.348727083503</v>
      </c>
      <c r="Q218" s="161">
        <f t="shared" si="58"/>
        <v>9593.0613127934812</v>
      </c>
      <c r="R218" s="161">
        <f t="shared" si="58"/>
        <v>10953.177307702534</v>
      </c>
      <c r="S218" s="161">
        <f t="shared" si="58"/>
        <v>12126.128344396411</v>
      </c>
      <c r="T218" s="161">
        <f t="shared" si="58"/>
        <v>13907.53863914399</v>
      </c>
      <c r="U218" s="161">
        <f t="shared" si="58"/>
        <v>15949.443881054925</v>
      </c>
      <c r="V218" s="161">
        <f t="shared" si="58"/>
        <v>15798.961461452291</v>
      </c>
      <c r="W218" s="161">
        <f t="shared" si="58"/>
        <v>14792.625916463376</v>
      </c>
      <c r="X218" s="161">
        <f t="shared" si="58"/>
        <v>13930.815789883882</v>
      </c>
      <c r="Y218" s="161">
        <f t="shared" si="58"/>
        <v>12511.512136287838</v>
      </c>
      <c r="Z218" s="161">
        <f t="shared" si="58"/>
        <v>10892.345914859987</v>
      </c>
      <c r="AA218" s="161">
        <f t="shared" si="58"/>
        <v>9755.4169316940552</v>
      </c>
      <c r="AB218" s="161">
        <f t="shared" si="58"/>
        <v>9181.8841622057862</v>
      </c>
      <c r="AC218" s="161">
        <f t="shared" si="58"/>
        <v>8956.019447727349</v>
      </c>
      <c r="AD218" s="161">
        <f t="shared" si="58"/>
        <v>8198.6229935996798</v>
      </c>
      <c r="AE218" s="161">
        <f t="shared" si="58"/>
        <v>7323.0951539714215</v>
      </c>
      <c r="AF218" s="161">
        <f t="shared" si="58"/>
        <v>6356.3825682614433</v>
      </c>
      <c r="AG218" s="161">
        <f t="shared" si="58"/>
        <v>4996.2665733523872</v>
      </c>
      <c r="AH218" s="161">
        <f t="shared" si="58"/>
        <v>3823.3155366585133</v>
      </c>
      <c r="AI218" s="161">
        <f t="shared" si="58"/>
        <v>2041.905241910946</v>
      </c>
      <c r="AJ218" s="161">
        <f t="shared" si="58"/>
        <v>-7.2759576141834259E-12</v>
      </c>
      <c r="AK218" s="161">
        <f t="shared" si="58"/>
        <v>0</v>
      </c>
      <c r="AL218" s="161">
        <f t="shared" ref="AL218:BZ218" si="59">SUM(AL192:AL217)</f>
        <v>0</v>
      </c>
      <c r="AM218" s="161">
        <f t="shared" si="59"/>
        <v>0</v>
      </c>
      <c r="AN218" s="161">
        <f t="shared" si="59"/>
        <v>0</v>
      </c>
      <c r="AO218" s="161">
        <f t="shared" si="59"/>
        <v>0</v>
      </c>
      <c r="AP218" s="161">
        <f t="shared" si="59"/>
        <v>0</v>
      </c>
      <c r="AQ218" s="161">
        <f t="shared" si="59"/>
        <v>0</v>
      </c>
      <c r="AR218" s="161">
        <f t="shared" si="59"/>
        <v>0</v>
      </c>
      <c r="AS218" s="161">
        <f t="shared" si="59"/>
        <v>0</v>
      </c>
      <c r="AT218" s="161">
        <f t="shared" si="59"/>
        <v>0</v>
      </c>
      <c r="AU218" s="161">
        <f t="shared" si="59"/>
        <v>0</v>
      </c>
      <c r="AV218" s="161">
        <f t="shared" si="59"/>
        <v>0</v>
      </c>
      <c r="AW218" s="161">
        <f t="shared" si="59"/>
        <v>0</v>
      </c>
      <c r="AX218" s="161">
        <f t="shared" si="59"/>
        <v>0</v>
      </c>
      <c r="AY218" s="161">
        <f t="shared" si="59"/>
        <v>0</v>
      </c>
      <c r="AZ218" s="161">
        <f t="shared" si="59"/>
        <v>0</v>
      </c>
      <c r="BA218" s="161">
        <f t="shared" si="59"/>
        <v>0</v>
      </c>
      <c r="BB218" s="161">
        <f t="shared" si="59"/>
        <v>0</v>
      </c>
      <c r="BC218" s="161">
        <f t="shared" si="59"/>
        <v>0</v>
      </c>
      <c r="BD218" s="161">
        <f t="shared" si="59"/>
        <v>0</v>
      </c>
      <c r="BE218" s="161">
        <f t="shared" si="59"/>
        <v>0</v>
      </c>
      <c r="BF218" s="161">
        <f t="shared" si="59"/>
        <v>0</v>
      </c>
      <c r="BG218" s="161">
        <f t="shared" si="59"/>
        <v>0</v>
      </c>
      <c r="BH218" s="161">
        <f t="shared" si="59"/>
        <v>0</v>
      </c>
      <c r="BI218" s="161">
        <f t="shared" si="59"/>
        <v>0</v>
      </c>
      <c r="BJ218" s="161">
        <f t="shared" si="59"/>
        <v>0</v>
      </c>
      <c r="BK218" s="161">
        <f t="shared" si="59"/>
        <v>0</v>
      </c>
      <c r="BL218" s="161">
        <f t="shared" si="59"/>
        <v>0</v>
      </c>
      <c r="BM218" s="161">
        <f t="shared" si="59"/>
        <v>0</v>
      </c>
      <c r="BN218" s="161">
        <f t="shared" si="59"/>
        <v>0</v>
      </c>
      <c r="BO218" s="161">
        <f t="shared" si="59"/>
        <v>0</v>
      </c>
      <c r="BP218" s="161">
        <f t="shared" si="59"/>
        <v>0</v>
      </c>
      <c r="BQ218" s="161">
        <f t="shared" si="59"/>
        <v>0</v>
      </c>
      <c r="BR218" s="161">
        <f t="shared" si="59"/>
        <v>0</v>
      </c>
      <c r="BS218" s="161">
        <f t="shared" si="59"/>
        <v>0</v>
      </c>
      <c r="BT218" s="161">
        <f t="shared" si="59"/>
        <v>0</v>
      </c>
      <c r="BU218" s="161">
        <f t="shared" si="59"/>
        <v>0</v>
      </c>
      <c r="BV218" s="161">
        <f t="shared" si="59"/>
        <v>0</v>
      </c>
      <c r="BW218" s="161">
        <f t="shared" si="59"/>
        <v>0</v>
      </c>
      <c r="BX218" s="161">
        <f t="shared" si="59"/>
        <v>0</v>
      </c>
      <c r="BY218" s="161">
        <f t="shared" si="59"/>
        <v>0</v>
      </c>
      <c r="BZ218" s="161">
        <f t="shared" si="59"/>
        <v>0</v>
      </c>
    </row>
    <row r="219" spans="1:78" customFormat="1" hidden="1" outlineLevel="1">
      <c r="A219" s="19"/>
      <c r="B219" s="26"/>
      <c r="C219" s="9"/>
      <c r="D219" s="9"/>
      <c r="E219" s="563"/>
      <c r="F219" s="161"/>
      <c r="G219" s="161"/>
      <c r="H219" s="161"/>
      <c r="I219" s="161"/>
      <c r="J219" s="161"/>
      <c r="K219" s="564"/>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row>
    <row r="220" spans="1:78" customFormat="1" hidden="1" outlineLevel="1">
      <c r="A220" s="19"/>
      <c r="B220" s="103"/>
      <c r="C220" s="542" t="str">
        <f>B247</f>
        <v>Switchgear</v>
      </c>
      <c r="D220" s="103">
        <f>VLOOKUP(C220,$A$123:$D$139,4,FALSE)</f>
        <v>45</v>
      </c>
      <c r="E220" s="103">
        <f>VLOOKUP(C220,$A$123:$D$139,3,FALSE)</f>
        <v>45</v>
      </c>
      <c r="F220" s="565">
        <f>IF(F$123="",0,HLOOKUP(F$2,$F$123:$BZ$140,MATCH($C220,$A$60:$A$76,0),FALSE))</f>
        <v>2158.7387102996267</v>
      </c>
      <c r="G220" s="565">
        <f>IF(G$123="",0,HLOOKUP(G$2,$F$123:$BZ$140,MATCH($C220,$A$60:$A$76,0),FALSE))</f>
        <v>2477.5953496192146</v>
      </c>
      <c r="H220" s="565">
        <f t="shared" ref="H220:BS220" si="60">IF(H$123="",0,HLOOKUP(H$2,$F$123:$BZ$140,MATCH($C220,$A$60:$A$76,0),FALSE))</f>
        <v>24971.276204517031</v>
      </c>
      <c r="I220" s="565">
        <f t="shared" si="60"/>
        <v>14279.180621441816</v>
      </c>
      <c r="J220" s="565">
        <f t="shared" si="60"/>
        <v>58964.233087812456</v>
      </c>
      <c r="K220" s="565">
        <f t="shared" si="60"/>
        <v>47179.381111089875</v>
      </c>
      <c r="L220" s="565">
        <f t="shared" si="60"/>
        <v>7515.2857616971651</v>
      </c>
      <c r="M220" s="565">
        <f t="shared" si="60"/>
        <v>30203.214468702405</v>
      </c>
      <c r="N220" s="565">
        <f t="shared" si="60"/>
        <v>55336.196814750037</v>
      </c>
      <c r="O220" s="565">
        <f t="shared" si="60"/>
        <v>36371.212384198101</v>
      </c>
      <c r="P220" s="565">
        <f t="shared" si="60"/>
        <v>32270.069256385701</v>
      </c>
      <c r="Q220" s="565">
        <f t="shared" si="60"/>
        <v>44673.155941038123</v>
      </c>
      <c r="R220" s="565">
        <f t="shared" si="60"/>
        <v>32279.442172475716</v>
      </c>
      <c r="S220" s="565">
        <f t="shared" si="60"/>
        <v>54357.11571633249</v>
      </c>
      <c r="T220" s="565">
        <f t="shared" si="60"/>
        <v>53486.117534271674</v>
      </c>
      <c r="U220" s="565">
        <f t="shared" si="60"/>
        <v>0</v>
      </c>
      <c r="V220" s="565">
        <f t="shared" si="60"/>
        <v>0</v>
      </c>
      <c r="W220" s="565">
        <f t="shared" si="60"/>
        <v>0</v>
      </c>
      <c r="X220" s="565">
        <f t="shared" si="60"/>
        <v>0</v>
      </c>
      <c r="Y220" s="565">
        <f t="shared" si="60"/>
        <v>0</v>
      </c>
      <c r="Z220" s="565">
        <f t="shared" si="60"/>
        <v>0</v>
      </c>
      <c r="AA220" s="565">
        <f t="shared" si="60"/>
        <v>0</v>
      </c>
      <c r="AB220" s="565">
        <f t="shared" si="60"/>
        <v>0</v>
      </c>
      <c r="AC220" s="565">
        <f t="shared" si="60"/>
        <v>0</v>
      </c>
      <c r="AD220" s="565">
        <f t="shared" si="60"/>
        <v>0</v>
      </c>
      <c r="AE220" s="565">
        <f t="shared" si="60"/>
        <v>0</v>
      </c>
      <c r="AF220" s="565">
        <f t="shared" si="60"/>
        <v>0</v>
      </c>
      <c r="AG220" s="565">
        <f t="shared" si="60"/>
        <v>0</v>
      </c>
      <c r="AH220" s="565">
        <f t="shared" si="60"/>
        <v>0</v>
      </c>
      <c r="AI220" s="565">
        <f t="shared" si="60"/>
        <v>0</v>
      </c>
      <c r="AJ220" s="565">
        <f t="shared" si="60"/>
        <v>0</v>
      </c>
      <c r="AK220" s="565">
        <f t="shared" si="60"/>
        <v>0</v>
      </c>
      <c r="AL220" s="565">
        <f t="shared" si="60"/>
        <v>0</v>
      </c>
      <c r="AM220" s="565">
        <f t="shared" si="60"/>
        <v>0</v>
      </c>
      <c r="AN220" s="565">
        <f t="shared" si="60"/>
        <v>0</v>
      </c>
      <c r="AO220" s="565">
        <f t="shared" si="60"/>
        <v>0</v>
      </c>
      <c r="AP220" s="565">
        <f t="shared" si="60"/>
        <v>0</v>
      </c>
      <c r="AQ220" s="565">
        <f t="shared" si="60"/>
        <v>0</v>
      </c>
      <c r="AR220" s="565">
        <f t="shared" si="60"/>
        <v>0</v>
      </c>
      <c r="AS220" s="565">
        <f t="shared" si="60"/>
        <v>0</v>
      </c>
      <c r="AT220" s="565">
        <f t="shared" si="60"/>
        <v>0</v>
      </c>
      <c r="AU220" s="565">
        <f t="shared" si="60"/>
        <v>0</v>
      </c>
      <c r="AV220" s="565">
        <f t="shared" si="60"/>
        <v>0</v>
      </c>
      <c r="AW220" s="565">
        <f t="shared" si="60"/>
        <v>0</v>
      </c>
      <c r="AX220" s="565">
        <f t="shared" si="60"/>
        <v>0</v>
      </c>
      <c r="AY220" s="565">
        <f t="shared" si="60"/>
        <v>0</v>
      </c>
      <c r="AZ220" s="565">
        <f t="shared" si="60"/>
        <v>0</v>
      </c>
      <c r="BA220" s="565">
        <f t="shared" si="60"/>
        <v>0</v>
      </c>
      <c r="BB220" s="565">
        <f t="shared" si="60"/>
        <v>0</v>
      </c>
      <c r="BC220" s="565">
        <f>IF(BC$123="",0,HLOOKUP(BC$2,$F$123:$BZ$140,MATCH($C220,$A$60:$A$76,0),FALSE))</f>
        <v>0</v>
      </c>
      <c r="BD220" s="565">
        <f t="shared" si="60"/>
        <v>0</v>
      </c>
      <c r="BE220" s="565">
        <f t="shared" si="60"/>
        <v>0</v>
      </c>
      <c r="BF220" s="565">
        <f t="shared" si="60"/>
        <v>0</v>
      </c>
      <c r="BG220" s="565">
        <f t="shared" si="60"/>
        <v>0</v>
      </c>
      <c r="BH220" s="565">
        <f t="shared" si="60"/>
        <v>0</v>
      </c>
      <c r="BI220" s="565">
        <f t="shared" si="60"/>
        <v>0</v>
      </c>
      <c r="BJ220" s="565">
        <f t="shared" si="60"/>
        <v>0</v>
      </c>
      <c r="BK220" s="565">
        <f t="shared" si="60"/>
        <v>0</v>
      </c>
      <c r="BL220" s="565">
        <f t="shared" si="60"/>
        <v>0</v>
      </c>
      <c r="BM220" s="565">
        <f t="shared" si="60"/>
        <v>0</v>
      </c>
      <c r="BN220" s="565">
        <f t="shared" si="60"/>
        <v>0</v>
      </c>
      <c r="BO220" s="565">
        <f t="shared" si="60"/>
        <v>0</v>
      </c>
      <c r="BP220" s="565">
        <f t="shared" si="60"/>
        <v>0</v>
      </c>
      <c r="BQ220" s="565">
        <f t="shared" si="60"/>
        <v>0</v>
      </c>
      <c r="BR220" s="565">
        <f t="shared" si="60"/>
        <v>0</v>
      </c>
      <c r="BS220" s="565">
        <f t="shared" si="60"/>
        <v>0</v>
      </c>
      <c r="BT220" s="565">
        <f t="shared" ref="BT220:BZ220" si="61">IF(BT$123="",0,HLOOKUP(BT$2,$F$123:$BZ$140,MATCH($C220,$A$60:$A$76,0),FALSE))</f>
        <v>0</v>
      </c>
      <c r="BU220" s="565">
        <f t="shared" si="61"/>
        <v>0</v>
      </c>
      <c r="BV220" s="565">
        <f t="shared" si="61"/>
        <v>0</v>
      </c>
      <c r="BW220" s="565">
        <f t="shared" si="61"/>
        <v>0</v>
      </c>
      <c r="BX220" s="565">
        <f t="shared" si="61"/>
        <v>0</v>
      </c>
      <c r="BY220" s="565">
        <f t="shared" si="61"/>
        <v>0</v>
      </c>
      <c r="BZ220" s="565">
        <f t="shared" si="61"/>
        <v>0</v>
      </c>
    </row>
    <row r="221" spans="1:78" customFormat="1" hidden="1" outlineLevel="1">
      <c r="A221" s="19"/>
      <c r="B221" s="103"/>
      <c r="C221" s="722" t="s">
        <v>296</v>
      </c>
      <c r="D221" s="566">
        <v>0</v>
      </c>
      <c r="E221" s="27"/>
      <c r="F221" s="69"/>
      <c r="G221" s="69"/>
      <c r="H221" s="69"/>
      <c r="I221" s="69"/>
      <c r="J221" s="69"/>
      <c r="K221" s="546"/>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c r="BM221" s="69"/>
      <c r="BN221" s="69"/>
      <c r="BO221" s="69"/>
      <c r="BP221" s="69"/>
      <c r="BQ221" s="69"/>
      <c r="BR221" s="69"/>
    </row>
    <row r="222" spans="1:78" customFormat="1" hidden="1" outlineLevel="1">
      <c r="A222" s="19"/>
      <c r="B222" s="103"/>
      <c r="C222" s="722"/>
      <c r="D222" s="545">
        <v>1</v>
      </c>
      <c r="E222" s="27"/>
      <c r="F222" s="145"/>
      <c r="G222" s="567">
        <f>IF($E220="n/a","n/a",IF(G$3&gt;($E220+$D222),$F220-SUM($F222:F222),$F220/$E220))</f>
        <v>47.971971339991704</v>
      </c>
      <c r="H222" s="568">
        <f>IF($E220="n/a","n/a",IF(H$3&gt;($E220+$D222),$F220-SUM($F222:G222),$F220/$E220))</f>
        <v>47.971971339991704</v>
      </c>
      <c r="I222" s="568">
        <f>IF($E220="n/a","n/a",IF(I$3&gt;($E220+$D222),$F220-SUM($F222:H222),$F220/$E220))</f>
        <v>47.971971339991704</v>
      </c>
      <c r="J222" s="568">
        <f>IF($E220="n/a","n/a",IF(J$3&gt;($E220+$D222),$F220-SUM($F222:I222),$F220/$E220))</f>
        <v>47.971971339991704</v>
      </c>
      <c r="K222" s="569">
        <f>IF($E220="n/a","n/a",IF(K$3&gt;($E220+$D222),$F220-SUM($F222:J222),$F220/$E220))</f>
        <v>47.971971339991704</v>
      </c>
      <c r="L222" s="568">
        <f>IF($E220="n/a","n/a",IF(L$3&gt;($E220+$D222),$F220-SUM($F222:K222),$F220/$E220))</f>
        <v>47.971971339991704</v>
      </c>
      <c r="M222" s="568">
        <f>IF($E220="n/a","n/a",IF(M$3&gt;($E220+$D222),$F220-SUM($F222:L222),$F220/$E220))</f>
        <v>47.971971339991704</v>
      </c>
      <c r="N222" s="568">
        <f>IF($E220="n/a","n/a",IF(N$3&gt;($E220+$D222),$F220-SUM($F222:M222),$F220/$E220))</f>
        <v>47.971971339991704</v>
      </c>
      <c r="O222" s="568">
        <f>IF($E220="n/a","n/a",IF(O$3&gt;($E220+$D222),$F220-SUM($F222:N222),$F220/$E220))</f>
        <v>47.971971339991704</v>
      </c>
      <c r="P222" s="568">
        <f>IF($E220="n/a","n/a",IF(P$3&gt;($E220+$D222),$F220-SUM($F222:O222),$F220/$E220))</f>
        <v>47.971971339991704</v>
      </c>
      <c r="Q222" s="568">
        <f>IF($E220="n/a","n/a",IF(Q$3&gt;($E220+$D222),$F220-SUM($F222:P222),$F220/$E220))</f>
        <v>47.971971339991704</v>
      </c>
      <c r="R222" s="568">
        <f>IF($E220="n/a","n/a",IF(R$3&gt;($E220+$D222),$F220-SUM($F222:Q222),$F220/$E220))</f>
        <v>47.971971339991704</v>
      </c>
      <c r="S222" s="568">
        <f>IF($E220="n/a","n/a",IF(S$3&gt;($E220+$D222),$F220-SUM($F222:R222),$F220/$E220))</f>
        <v>47.971971339991704</v>
      </c>
      <c r="T222" s="568">
        <f>IF($E220="n/a","n/a",IF(T$3&gt;($E220+$D222),$F220-SUM($F222:S222),$F220/$E220))</f>
        <v>47.971971339991704</v>
      </c>
      <c r="U222" s="568">
        <f>IF($E220="n/a","n/a",IF(U$3&gt;($E220+$D222),$F220-SUM($F222:T222),$F220/$E220))</f>
        <v>47.971971339991704</v>
      </c>
      <c r="V222" s="568">
        <f>IF($E220="n/a","n/a",IF(V$3&gt;($E220+$D222),$F220-SUM($F222:U222),$F220/$E220))</f>
        <v>47.971971339991704</v>
      </c>
      <c r="W222" s="568">
        <f>IF($E220="n/a","n/a",IF(W$3&gt;($E220+$D222),$F220-SUM($F222:V222),$F220/$E220))</f>
        <v>47.971971339991704</v>
      </c>
      <c r="X222" s="568">
        <f>IF($E220="n/a","n/a",IF(X$3&gt;($E220+$D222),$F220-SUM($F222:W222),$F220/$E220))</f>
        <v>47.971971339991704</v>
      </c>
      <c r="Y222" s="568">
        <f>IF($E220="n/a","n/a",IF(Y$3&gt;($E220+$D222),$F220-SUM($F222:X222),$F220/$E220))</f>
        <v>47.971971339991704</v>
      </c>
      <c r="Z222" s="568">
        <f>IF($E220="n/a","n/a",IF(Z$3&gt;($E220+$D222),$F220-SUM($F222:Y222),$F220/$E220))</f>
        <v>47.971971339991704</v>
      </c>
      <c r="AA222" s="568">
        <f>IF($E220="n/a","n/a",IF(AA$3&gt;($E220+$D222),$F220-SUM($F222:Z222),$F220/$E220))</f>
        <v>47.971971339991704</v>
      </c>
      <c r="AB222" s="568">
        <f>IF($E220="n/a","n/a",IF(AB$3&gt;($E220+$D222),$F220-SUM($F222:AA222),$F220/$E220))</f>
        <v>47.971971339991704</v>
      </c>
      <c r="AC222" s="568">
        <f>IF($E220="n/a","n/a",IF(AC$3&gt;($E220+$D222),$F220-SUM($F222:AB222),$F220/$E220))</f>
        <v>47.971971339991704</v>
      </c>
      <c r="AD222" s="568">
        <f>IF($E220="n/a","n/a",IF(AD$3&gt;($E220+$D222),$F220-SUM($F222:AC222),$F220/$E220))</f>
        <v>47.971971339991704</v>
      </c>
      <c r="AE222" s="568">
        <f>IF($E220="n/a","n/a",IF(AE$3&gt;($E220+$D222),$F220-SUM($F222:AD222),$F220/$E220))</f>
        <v>47.971971339991704</v>
      </c>
      <c r="AF222" s="568">
        <f>IF($E220="n/a","n/a",IF(AF$3&gt;($E220+$D222),$F220-SUM($F222:AE222),$F220/$E220))</f>
        <v>47.971971339991704</v>
      </c>
      <c r="AG222" s="568">
        <f>IF($E220="n/a","n/a",IF(AG$3&gt;($E220+$D222),$F220-SUM($F222:AF222),$F220/$E220))</f>
        <v>47.971971339991704</v>
      </c>
      <c r="AH222" s="568">
        <f>IF($E220="n/a","n/a",IF(AH$3&gt;($E220+$D222),$F220-SUM($F222:AG222),$F220/$E220))</f>
        <v>47.971971339991704</v>
      </c>
      <c r="AI222" s="568">
        <f>IF($E220="n/a","n/a",IF(AI$3&gt;($E220+$D222),$F220-SUM($F222:AH222),$F220/$E220))</f>
        <v>47.971971339991704</v>
      </c>
      <c r="AJ222" s="568">
        <f>IF($E220="n/a","n/a",IF(AJ$3&gt;($E220+$D222),$F220-SUM($F222:AI222),$F220/$E220))</f>
        <v>47.971971339991704</v>
      </c>
      <c r="AK222" s="568">
        <f>IF($E220="n/a","n/a",IF(AK$3&gt;($E220+$D222),$F220-SUM($F222:AJ222),$F220/$E220))</f>
        <v>47.971971339991704</v>
      </c>
      <c r="AL222" s="568">
        <f>IF($E220="n/a","n/a",IF(AL$3&gt;($E220+$D222),$F220-SUM($F222:AK222),$F220/$E220))</f>
        <v>47.971971339991704</v>
      </c>
      <c r="AM222" s="568">
        <f>IF($E220="n/a","n/a",IF(AM$3&gt;($E220+$D222),$F220-SUM($F222:AL222),$F220/$E220))</f>
        <v>47.971971339991704</v>
      </c>
      <c r="AN222" s="568">
        <f>IF($E220="n/a","n/a",IF(AN$3&gt;($E220+$D222),$F220-SUM($F222:AM222),$F220/$E220))</f>
        <v>47.971971339991704</v>
      </c>
      <c r="AO222" s="568">
        <f>IF($E220="n/a","n/a",IF(AO$3&gt;($E220+$D222),$F220-SUM($F222:AN222),$F220/$E220))</f>
        <v>47.971971339991704</v>
      </c>
      <c r="AP222" s="568">
        <f>IF($E220="n/a","n/a",IF(AP$3&gt;($E220+$D222),$F220-SUM($F222:AO222),$F220/$E220))</f>
        <v>47.971971339991704</v>
      </c>
      <c r="AQ222" s="568">
        <f>IF($E220="n/a","n/a",IF(AQ$3&gt;($E220+$D222),$F220-SUM($F222:AP222),$F220/$E220))</f>
        <v>47.971971339991704</v>
      </c>
      <c r="AR222" s="568">
        <f>IF($E220="n/a","n/a",IF(AR$3&gt;($E220+$D222),$F220-SUM($F222:AQ222),$F220/$E220))</f>
        <v>47.971971339991704</v>
      </c>
      <c r="AS222" s="568">
        <f>IF($E220="n/a","n/a",IF(AS$3&gt;($E220+$D222),$F220-SUM($F222:AR222),$F220/$E220))</f>
        <v>47.971971339991704</v>
      </c>
      <c r="AT222" s="568">
        <f>IF($E220="n/a","n/a",IF(AT$3&gt;($E220+$D222),$F220-SUM($F222:AS222),$F220/$E220))</f>
        <v>47.971971339991704</v>
      </c>
      <c r="AU222" s="568">
        <f>IF($E220="n/a","n/a",IF(AU$3&gt;($E220+$D222),$F220-SUM($F222:AT222),$F220/$E220))</f>
        <v>47.971971339991704</v>
      </c>
      <c r="AV222" s="568">
        <f>IF($E220="n/a","n/a",IF(AV$3&gt;($E220+$D222),$F220-SUM($F222:AU222),$F220/$E220))</f>
        <v>47.971971339991704</v>
      </c>
      <c r="AW222" s="568">
        <f>IF($E220="n/a","n/a",IF(AW$3&gt;($E220+$D222),$F220-SUM($F222:AV222),$F220/$E220))</f>
        <v>47.971971339991704</v>
      </c>
      <c r="AX222" s="568">
        <f>IF($E220="n/a","n/a",IF(AX$3&gt;($E220+$D222),$F220-SUM($F222:AW222),$F220/$E220))</f>
        <v>47.971971339991704</v>
      </c>
      <c r="AY222" s="568">
        <f>IF($E220="n/a","n/a",IF(AY$3&gt;($E220+$D222),$F220-SUM($F222:AX222),$F220/$E220))</f>
        <v>47.971971339991704</v>
      </c>
      <c r="AZ222" s="568">
        <f>IF($E220="n/a","n/a",IF(AZ$3&gt;($E220+$D222),$F220-SUM($F222:AY222),$F220/$E220))</f>
        <v>-1.8189894035458565E-12</v>
      </c>
      <c r="BA222" s="568">
        <f>IF($E220="n/a","n/a",IF(BA$3&gt;($E220+$D222),$F220-SUM($F222:AZ222),$F220/$E220))</f>
        <v>0</v>
      </c>
      <c r="BB222" s="568">
        <f>IF($E220="n/a","n/a",IF(BB$3&gt;($E220+$D222),$F220-SUM($F222:BA222),$F220/$E220))</f>
        <v>0</v>
      </c>
      <c r="BC222" s="568">
        <f>IF($E220="n/a","n/a",IF(BC$3&gt;($E220+$D222),$F220-SUM($F222:BB222),$F220/$E220))</f>
        <v>0</v>
      </c>
      <c r="BD222" s="568">
        <f>IF($E220="n/a","n/a",IF(BD$3&gt;($E220+$D222),$F220-SUM($F222:BC222),$F220/$E220))</f>
        <v>0</v>
      </c>
      <c r="BE222" s="568">
        <f>IF($E220="n/a","n/a",IF(BE$3&gt;($E220+$D222),$F220-SUM($F222:BD222),$F220/$E220))</f>
        <v>0</v>
      </c>
      <c r="BF222" s="568">
        <f>IF($E220="n/a","n/a",IF(BF$3&gt;($E220+$D222),$F220-SUM($F222:BE222),$F220/$E220))</f>
        <v>0</v>
      </c>
      <c r="BG222" s="568">
        <f>IF($E220="n/a","n/a",IF(BG$3&gt;($E220+$D222),$F220-SUM($F222:BF222),$F220/$E220))</f>
        <v>0</v>
      </c>
      <c r="BH222" s="568">
        <f>IF($E220="n/a","n/a",IF(BH$3&gt;($E220+$D222),$F220-SUM($F222:BG222),$F220/$E220))</f>
        <v>0</v>
      </c>
      <c r="BI222" s="568">
        <f>IF($E220="n/a","n/a",IF(BI$3&gt;($E220+$D222),$F220-SUM($F222:BH222),$F220/$E220))</f>
        <v>0</v>
      </c>
      <c r="BJ222" s="568">
        <f>IF($E220="n/a","n/a",IF(BJ$3&gt;($E220+$D222),$F220-SUM($F222:BI222),$F220/$E220))</f>
        <v>0</v>
      </c>
      <c r="BK222" s="568">
        <f>IF($E220="n/a","n/a",IF(BK$3&gt;($E220+$D222),$F220-SUM($F222:BJ222),$F220/$E220))</f>
        <v>0</v>
      </c>
      <c r="BL222" s="568">
        <f>IF($E220="n/a","n/a",IF(BL$3&gt;($E220+$D222),$F220-SUM($F222:BK222),$F220/$E220))</f>
        <v>0</v>
      </c>
      <c r="BM222" s="568">
        <f>IF($E220="n/a","n/a",IF(BM$3&gt;($E220+$D222),$F220-SUM($F222:BL222),$F220/$E220))</f>
        <v>0</v>
      </c>
      <c r="BN222" s="568">
        <f>IF($E220="n/a","n/a",IF(BN$3&gt;($E220+$D222),$F220-SUM($F222:BM222),$F220/$E220))</f>
        <v>0</v>
      </c>
      <c r="BO222" s="568">
        <f>IF($E220="n/a","n/a",IF(BO$3&gt;($E220+$D222),$F220-SUM($F222:BN222),$F220/$E220))</f>
        <v>0</v>
      </c>
      <c r="BP222" s="568">
        <f>IF($E220="n/a","n/a",IF(BP$3&gt;($E220+$D222),$F220-SUM($F222:BO222),$F220/$E220))</f>
        <v>0</v>
      </c>
      <c r="BQ222" s="568">
        <f>IF($E220="n/a","n/a",IF(BQ$3&gt;($E220+$D222),$F220-SUM($F222:BP222),$F220/$E220))</f>
        <v>0</v>
      </c>
      <c r="BR222" s="568">
        <f>IF($E220="n/a","n/a",IF(BR$3&gt;($E220+$D222),$F220-SUM($F222:BQ222),$F220/$E220))</f>
        <v>0</v>
      </c>
      <c r="BS222" s="568">
        <f>IF($E220="n/a","n/a",IF(BS$3&gt;($E220+$D222),$F220-SUM($F222:BR222),$F220/$E220))</f>
        <v>0</v>
      </c>
      <c r="BT222" s="568">
        <f>IF($E220="n/a","n/a",IF(BT$3&gt;($E220+$D222),$F220-SUM($F222:BS222),$F220/$E220))</f>
        <v>0</v>
      </c>
      <c r="BU222" s="568">
        <f>IF($E220="n/a","n/a",IF(BU$3&gt;($E220+$D222),$F220-SUM($F222:BT222),$F220/$E220))</f>
        <v>0</v>
      </c>
      <c r="BV222" s="568">
        <f>IF($E220="n/a","n/a",IF(BV$3&gt;($E220+$D222),$F220-SUM($F222:BU222),$F220/$E220))</f>
        <v>0</v>
      </c>
      <c r="BW222" s="568">
        <f>IF($E220="n/a","n/a",IF(BW$3&gt;($E220+$D222),$F220-SUM($F222:BV222),$F220/$E220))</f>
        <v>0</v>
      </c>
      <c r="BX222" s="568">
        <f>IF($E220="n/a","n/a",IF(BX$3&gt;($E220+$D222),$F220-SUM($F222:BW222),$F220/$E220))</f>
        <v>0</v>
      </c>
      <c r="BY222" s="568">
        <f>IF($E220="n/a","n/a",IF(BY$3&gt;($E220+$D222),$F220-SUM($F222:BX222),$F220/$E220))</f>
        <v>0</v>
      </c>
      <c r="BZ222" s="569">
        <f>IF($E220="n/a","n/a",IF(BZ$3&gt;($E220+$D222),$F220-SUM($F222:BY222),$F220/$E220))</f>
        <v>0</v>
      </c>
    </row>
    <row r="223" spans="1:78" customFormat="1" hidden="1" outlineLevel="1">
      <c r="A223" s="19"/>
      <c r="B223" s="103"/>
      <c r="C223" s="722"/>
      <c r="D223" s="545">
        <v>2</v>
      </c>
      <c r="E223" s="27"/>
      <c r="F223" s="146"/>
      <c r="G223" s="570"/>
      <c r="H223" s="571">
        <f>IF($E220="n/a","n/a",IF(H$3&gt;($E220+$D223),$G220-SUM($F223:G223),$G220/$E220))</f>
        <v>55.057674435982548</v>
      </c>
      <c r="I223" s="571">
        <f>IF($E220="n/a","n/a",IF(I$3&gt;($E220+$D223),$G220-SUM($F223:H223),$G220/$E220))</f>
        <v>55.057674435982548</v>
      </c>
      <c r="J223" s="571">
        <f>IF($E220="n/a","n/a",IF(J$3&gt;($E220+$D223),$G220-SUM($F223:I223),$G220/$E220))</f>
        <v>55.057674435982548</v>
      </c>
      <c r="K223" s="572">
        <f>IF($E220="n/a","n/a",IF(K$3&gt;($E220+$D223),$G220-SUM($F223:J223),$G220/$E220))</f>
        <v>55.057674435982548</v>
      </c>
      <c r="L223" s="571">
        <f>IF($E220="n/a","n/a",IF(L$3&gt;($E220+$D223),$G220-SUM($F223:K223),$G220/$E220))</f>
        <v>55.057674435982548</v>
      </c>
      <c r="M223" s="571">
        <f>IF($E220="n/a","n/a",IF(M$3&gt;($E220+$D223),$G220-SUM($F223:L223),$G220/$E220))</f>
        <v>55.057674435982548</v>
      </c>
      <c r="N223" s="571">
        <f>IF($E220="n/a","n/a",IF(N$3&gt;($E220+$D223),$G220-SUM($F223:M223),$G220/$E220))</f>
        <v>55.057674435982548</v>
      </c>
      <c r="O223" s="571">
        <f>IF($E220="n/a","n/a",IF(O$3&gt;($E220+$D223),$G220-SUM($F223:N223),$G220/$E220))</f>
        <v>55.057674435982548</v>
      </c>
      <c r="P223" s="571">
        <f>IF($E220="n/a","n/a",IF(P$3&gt;($E220+$D223),$G220-SUM($F223:O223),$G220/$E220))</f>
        <v>55.057674435982548</v>
      </c>
      <c r="Q223" s="571">
        <f>IF($E220="n/a","n/a",IF(Q$3&gt;($E220+$D223),$G220-SUM($F223:P223),$G220/$E220))</f>
        <v>55.057674435982548</v>
      </c>
      <c r="R223" s="571">
        <f>IF($E220="n/a","n/a",IF(R$3&gt;($E220+$D223),$G220-SUM($F223:Q223),$G220/$E220))</f>
        <v>55.057674435982548</v>
      </c>
      <c r="S223" s="571">
        <f>IF($E220="n/a","n/a",IF(S$3&gt;($E220+$D223),$G220-SUM($F223:R223),$G220/$E220))</f>
        <v>55.057674435982548</v>
      </c>
      <c r="T223" s="571">
        <f>IF($E220="n/a","n/a",IF(T$3&gt;($E220+$D223),$G220-SUM($F223:S223),$G220/$E220))</f>
        <v>55.057674435982548</v>
      </c>
      <c r="U223" s="571">
        <f>IF($E220="n/a","n/a",IF(U$3&gt;($E220+$D223),$G220-SUM($F223:T223),$G220/$E220))</f>
        <v>55.057674435982548</v>
      </c>
      <c r="V223" s="571">
        <f>IF($E220="n/a","n/a",IF(V$3&gt;($E220+$D223),$G220-SUM($F223:U223),$G220/$E220))</f>
        <v>55.057674435982548</v>
      </c>
      <c r="W223" s="571">
        <f>IF($E220="n/a","n/a",IF(W$3&gt;($E220+$D223),$G220-SUM($F223:V223),$G220/$E220))</f>
        <v>55.057674435982548</v>
      </c>
      <c r="X223" s="571">
        <f>IF($E220="n/a","n/a",IF(X$3&gt;($E220+$D223),$G220-SUM($F223:W223),$G220/$E220))</f>
        <v>55.057674435982548</v>
      </c>
      <c r="Y223" s="571">
        <f>IF($E220="n/a","n/a",IF(Y$3&gt;($E220+$D223),$G220-SUM($F223:X223),$G220/$E220))</f>
        <v>55.057674435982548</v>
      </c>
      <c r="Z223" s="571">
        <f>IF($E220="n/a","n/a",IF(Z$3&gt;($E220+$D223),$G220-SUM($F223:Y223),$G220/$E220))</f>
        <v>55.057674435982548</v>
      </c>
      <c r="AA223" s="571">
        <f>IF($E220="n/a","n/a",IF(AA$3&gt;($E220+$D223),$G220-SUM($F223:Z223),$G220/$E220))</f>
        <v>55.057674435982548</v>
      </c>
      <c r="AB223" s="571">
        <f>IF($E220="n/a","n/a",IF(AB$3&gt;($E220+$D223),$G220-SUM($F223:AA223),$G220/$E220))</f>
        <v>55.057674435982548</v>
      </c>
      <c r="AC223" s="571">
        <f>IF($E220="n/a","n/a",IF(AC$3&gt;($E220+$D223),$G220-SUM($F223:AB223),$G220/$E220))</f>
        <v>55.057674435982548</v>
      </c>
      <c r="AD223" s="571">
        <f>IF($E220="n/a","n/a",IF(AD$3&gt;($E220+$D223),$G220-SUM($F223:AC223),$G220/$E220))</f>
        <v>55.057674435982548</v>
      </c>
      <c r="AE223" s="571">
        <f>IF($E220="n/a","n/a",IF(AE$3&gt;($E220+$D223),$G220-SUM($F223:AD223),$G220/$E220))</f>
        <v>55.057674435982548</v>
      </c>
      <c r="AF223" s="571">
        <f>IF($E220="n/a","n/a",IF(AF$3&gt;($E220+$D223),$G220-SUM($F223:AE223),$G220/$E220))</f>
        <v>55.057674435982548</v>
      </c>
      <c r="AG223" s="571">
        <f>IF($E220="n/a","n/a",IF(AG$3&gt;($E220+$D223),$G220-SUM($F223:AF223),$G220/$E220))</f>
        <v>55.057674435982548</v>
      </c>
      <c r="AH223" s="571">
        <f>IF($E220="n/a","n/a",IF(AH$3&gt;($E220+$D223),$G220-SUM($F223:AG223),$G220/$E220))</f>
        <v>55.057674435982548</v>
      </c>
      <c r="AI223" s="571">
        <f>IF($E220="n/a","n/a",IF(AI$3&gt;($E220+$D223),$G220-SUM($F223:AH223),$G220/$E220))</f>
        <v>55.057674435982548</v>
      </c>
      <c r="AJ223" s="571">
        <f>IF($E220="n/a","n/a",IF(AJ$3&gt;($E220+$D223),$G220-SUM($F223:AI223),$G220/$E220))</f>
        <v>55.057674435982548</v>
      </c>
      <c r="AK223" s="571">
        <f>IF($E220="n/a","n/a",IF(AK$3&gt;($E220+$D223),$G220-SUM($F223:AJ223),$G220/$E220))</f>
        <v>55.057674435982548</v>
      </c>
      <c r="AL223" s="571">
        <f>IF($E220="n/a","n/a",IF(AL$3&gt;($E220+$D223),$G220-SUM($F223:AK223),$G220/$E220))</f>
        <v>55.057674435982548</v>
      </c>
      <c r="AM223" s="571">
        <f>IF($E220="n/a","n/a",IF(AM$3&gt;($E220+$D223),$G220-SUM($F223:AL223),$G220/$E220))</f>
        <v>55.057674435982548</v>
      </c>
      <c r="AN223" s="571">
        <f>IF($E220="n/a","n/a",IF(AN$3&gt;($E220+$D223),$G220-SUM($F223:AM223),$G220/$E220))</f>
        <v>55.057674435982548</v>
      </c>
      <c r="AO223" s="571">
        <f>IF($E220="n/a","n/a",IF(AO$3&gt;($E220+$D223),$G220-SUM($F223:AN223),$G220/$E220))</f>
        <v>55.057674435982548</v>
      </c>
      <c r="AP223" s="571">
        <f>IF($E220="n/a","n/a",IF(AP$3&gt;($E220+$D223),$G220-SUM($F223:AO223),$G220/$E220))</f>
        <v>55.057674435982548</v>
      </c>
      <c r="AQ223" s="571">
        <f>IF($E220="n/a","n/a",IF(AQ$3&gt;($E220+$D223),$G220-SUM($F223:AP223),$G220/$E220))</f>
        <v>55.057674435982548</v>
      </c>
      <c r="AR223" s="571">
        <f>IF($E220="n/a","n/a",IF(AR$3&gt;($E220+$D223),$G220-SUM($F223:AQ223),$G220/$E220))</f>
        <v>55.057674435982548</v>
      </c>
      <c r="AS223" s="571">
        <f>IF($E220="n/a","n/a",IF(AS$3&gt;($E220+$D223),$G220-SUM($F223:AR223),$G220/$E220))</f>
        <v>55.057674435982548</v>
      </c>
      <c r="AT223" s="571">
        <f>IF($E220="n/a","n/a",IF(AT$3&gt;($E220+$D223),$G220-SUM($F223:AS223),$G220/$E220))</f>
        <v>55.057674435982548</v>
      </c>
      <c r="AU223" s="571">
        <f>IF($E220="n/a","n/a",IF(AU$3&gt;($E220+$D223),$G220-SUM($F223:AT223),$G220/$E220))</f>
        <v>55.057674435982548</v>
      </c>
      <c r="AV223" s="571">
        <f>IF($E220="n/a","n/a",IF(AV$3&gt;($E220+$D223),$G220-SUM($F223:AU223),$G220/$E220))</f>
        <v>55.057674435982548</v>
      </c>
      <c r="AW223" s="571">
        <f>IF($E220="n/a","n/a",IF(AW$3&gt;($E220+$D223),$G220-SUM($F223:AV223),$G220/$E220))</f>
        <v>55.057674435982548</v>
      </c>
      <c r="AX223" s="571">
        <f>IF($E220="n/a","n/a",IF(AX$3&gt;($E220+$D223),$G220-SUM($F223:AW223),$G220/$E220))</f>
        <v>55.057674435982548</v>
      </c>
      <c r="AY223" s="571">
        <f>IF($E220="n/a","n/a",IF(AY$3&gt;($E220+$D223),$G220-SUM($F223:AX223),$G220/$E220))</f>
        <v>55.057674435982548</v>
      </c>
      <c r="AZ223" s="571">
        <f>IF($E220="n/a","n/a",IF(AZ$3&gt;($E220+$D223),$G220-SUM($F223:AY223),$G220/$E220))</f>
        <v>55.057674435982548</v>
      </c>
      <c r="BA223" s="571">
        <f>IF($E220="n/a","n/a",IF(BA$3&gt;($E220+$D223),$G220-SUM($F223:AZ223),$G220/$E220))</f>
        <v>1.3642420526593924E-12</v>
      </c>
      <c r="BB223" s="571">
        <f>IF($E220="n/a","n/a",IF(BB$3&gt;($E220+$D223),$G220-SUM($F223:BA223),$G220/$E220))</f>
        <v>0</v>
      </c>
      <c r="BC223" s="571">
        <f>IF($E220="n/a","n/a",IF(BC$3&gt;($E220+$D223),$G220-SUM($F223:BB223),$G220/$E220))</f>
        <v>0</v>
      </c>
      <c r="BD223" s="571">
        <f>IF($E220="n/a","n/a",IF(BD$3&gt;($E220+$D223),$G220-SUM($F223:BC223),$G220/$E220))</f>
        <v>0</v>
      </c>
      <c r="BE223" s="571">
        <f>IF($E220="n/a","n/a",IF(BE$3&gt;($E220+$D223),$G220-SUM($F223:BD223),$G220/$E220))</f>
        <v>0</v>
      </c>
      <c r="BF223" s="571">
        <f>IF($E220="n/a","n/a",IF(BF$3&gt;($E220+$D223),$G220-SUM($F223:BE223),$G220/$E220))</f>
        <v>0</v>
      </c>
      <c r="BG223" s="571">
        <f>IF($E220="n/a","n/a",IF(BG$3&gt;($E220+$D223),$G220-SUM($F223:BF223),$G220/$E220))</f>
        <v>0</v>
      </c>
      <c r="BH223" s="571">
        <f>IF($E220="n/a","n/a",IF(BH$3&gt;($E220+$D223),$G220-SUM($F223:BG223),$G220/$E220))</f>
        <v>0</v>
      </c>
      <c r="BI223" s="571">
        <f>IF($E220="n/a","n/a",IF(BI$3&gt;($E220+$D223),$G220-SUM($F223:BH223),$G220/$E220))</f>
        <v>0</v>
      </c>
      <c r="BJ223" s="571">
        <f>IF($E220="n/a","n/a",IF(BJ$3&gt;($E220+$D223),$G220-SUM($F223:BI223),$G220/$E220))</f>
        <v>0</v>
      </c>
      <c r="BK223" s="571">
        <f>IF($E220="n/a","n/a",IF(BK$3&gt;($E220+$D223),$G220-SUM($F223:BJ223),$G220/$E220))</f>
        <v>0</v>
      </c>
      <c r="BL223" s="571">
        <f>IF($E220="n/a","n/a",IF(BL$3&gt;($E220+$D223),$G220-SUM($F223:BK223),$G220/$E220))</f>
        <v>0</v>
      </c>
      <c r="BM223" s="571">
        <f>IF($E220="n/a","n/a",IF(BM$3&gt;($E220+$D223),$G220-SUM($F223:BL223),$G220/$E220))</f>
        <v>0</v>
      </c>
      <c r="BN223" s="571">
        <f>IF($E220="n/a","n/a",IF(BN$3&gt;($E220+$D223),$G220-SUM($F223:BM223),$G220/$E220))</f>
        <v>0</v>
      </c>
      <c r="BO223" s="571">
        <f>IF($E220="n/a","n/a",IF(BO$3&gt;($E220+$D223),$G220-SUM($F223:BN223),$G220/$E220))</f>
        <v>0</v>
      </c>
      <c r="BP223" s="571">
        <f>IF($E220="n/a","n/a",IF(BP$3&gt;($E220+$D223),$G220-SUM($F223:BO223),$G220/$E220))</f>
        <v>0</v>
      </c>
      <c r="BQ223" s="571">
        <f>IF($E220="n/a","n/a",IF(BQ$3&gt;($E220+$D223),$G220-SUM($F223:BP223),$G220/$E220))</f>
        <v>0</v>
      </c>
      <c r="BR223" s="571">
        <f>IF($E220="n/a","n/a",IF(BR$3&gt;($E220+$D223),$G220-SUM($F223:BQ223),$G220/$E220))</f>
        <v>0</v>
      </c>
      <c r="BS223" s="571">
        <f>IF($E220="n/a","n/a",IF(BS$3&gt;($E220+$D223),$G220-SUM($F223:BR223),$G220/$E220))</f>
        <v>0</v>
      </c>
      <c r="BT223" s="571">
        <f>IF($E220="n/a","n/a",IF(BT$3&gt;($E220+$D223),$G220-SUM($F223:BS223),$G220/$E220))</f>
        <v>0</v>
      </c>
      <c r="BU223" s="571">
        <f>IF($E220="n/a","n/a",IF(BU$3&gt;($E220+$D223),$G220-SUM($F223:BT223),$G220/$E220))</f>
        <v>0</v>
      </c>
      <c r="BV223" s="571">
        <f>IF($E220="n/a","n/a",IF(BV$3&gt;($E220+$D223),$G220-SUM($F223:BU223),$G220/$E220))</f>
        <v>0</v>
      </c>
      <c r="BW223" s="571">
        <f>IF($E220="n/a","n/a",IF(BW$3&gt;($E220+$D223),$G220-SUM($F223:BV223),$G220/$E220))</f>
        <v>0</v>
      </c>
      <c r="BX223" s="571">
        <f>IF($E220="n/a","n/a",IF(BX$3&gt;($E220+$D223),$G220-SUM($F223:BW223),$G220/$E220))</f>
        <v>0</v>
      </c>
      <c r="BY223" s="571">
        <f>IF($E220="n/a","n/a",IF(BY$3&gt;($E220+$D223),$G220-SUM($F223:BX223),$G220/$E220))</f>
        <v>0</v>
      </c>
      <c r="BZ223" s="572">
        <f>IF($E220="n/a","n/a",IF(BZ$3&gt;($E220+$D223),$G220-SUM($F223:BY223),$G220/$E220))</f>
        <v>0</v>
      </c>
    </row>
    <row r="224" spans="1:78" customFormat="1" hidden="1" outlineLevel="1">
      <c r="A224" s="19"/>
      <c r="B224" s="103"/>
      <c r="C224" s="722"/>
      <c r="D224" s="545">
        <v>3</v>
      </c>
      <c r="E224" s="27"/>
      <c r="F224" s="146"/>
      <c r="G224" s="570"/>
      <c r="H224" s="571"/>
      <c r="I224" s="571">
        <f>IF($E220="n/a","n/a",IF(I$3&gt;($E220+$D224),$H220-SUM($F224:H224),$H220/$E220))</f>
        <v>554.91724898926736</v>
      </c>
      <c r="J224" s="571">
        <f>IF($E220="n/a","n/a",IF(J$3&gt;($E220+$D224),$H220-SUM($F224:I224),$H220/$E220))</f>
        <v>554.91724898926736</v>
      </c>
      <c r="K224" s="572">
        <f>IF($E220="n/a","n/a",IF(K$3&gt;($E220+$D224),$H220-SUM($F224:J224),$H220/$E220))</f>
        <v>554.91724898926736</v>
      </c>
      <c r="L224" s="571">
        <f>IF($E220="n/a","n/a",IF(L$3&gt;($E220+$D224),$H220-SUM($F224:K224),$H220/$E220))</f>
        <v>554.91724898926736</v>
      </c>
      <c r="M224" s="571">
        <f>IF($E220="n/a","n/a",IF(M$3&gt;($E220+$D224),$H220-SUM($F224:L224),$H220/$E220))</f>
        <v>554.91724898926736</v>
      </c>
      <c r="N224" s="571">
        <f>IF($E220="n/a","n/a",IF(N$3&gt;($E220+$D224),$H220-SUM($F224:M224),$H220/$E220))</f>
        <v>554.91724898926736</v>
      </c>
      <c r="O224" s="571">
        <f>IF($E220="n/a","n/a",IF(O$3&gt;($E220+$D224),$H220-SUM($F224:N224),$H220/$E220))</f>
        <v>554.91724898926736</v>
      </c>
      <c r="P224" s="571">
        <f>IF($E220="n/a","n/a",IF(P$3&gt;($E220+$D224),$H220-SUM($F224:O224),$H220/$E220))</f>
        <v>554.91724898926736</v>
      </c>
      <c r="Q224" s="571">
        <f>IF($E220="n/a","n/a",IF(Q$3&gt;($E220+$D224),$H220-SUM($F224:P224),$H220/$E220))</f>
        <v>554.91724898926736</v>
      </c>
      <c r="R224" s="571">
        <f>IF($E220="n/a","n/a",IF(R$3&gt;($E220+$D224),$H220-SUM($F224:Q224),$H220/$E220))</f>
        <v>554.91724898926736</v>
      </c>
      <c r="S224" s="571">
        <f>IF($E220="n/a","n/a",IF(S$3&gt;($E220+$D224),$H220-SUM($F224:R224),$H220/$E220))</f>
        <v>554.91724898926736</v>
      </c>
      <c r="T224" s="571">
        <f>IF($E220="n/a","n/a",IF(T$3&gt;($E220+$D224),$H220-SUM($F224:S224),$H220/$E220))</f>
        <v>554.91724898926736</v>
      </c>
      <c r="U224" s="571">
        <f>IF($E220="n/a","n/a",IF(U$3&gt;($E220+$D224),$H220-SUM($F224:T224),$H220/$E220))</f>
        <v>554.91724898926736</v>
      </c>
      <c r="V224" s="571">
        <f>IF($E220="n/a","n/a",IF(V$3&gt;($E220+$D224),$H220-SUM($F224:U224),$H220/$E220))</f>
        <v>554.91724898926736</v>
      </c>
      <c r="W224" s="571">
        <f>IF($E220="n/a","n/a",IF(W$3&gt;($E220+$D224),$H220-SUM($F224:V224),$H220/$E220))</f>
        <v>554.91724898926736</v>
      </c>
      <c r="X224" s="571">
        <f>IF($E220="n/a","n/a",IF(X$3&gt;($E220+$D224),$H220-SUM($F224:W224),$H220/$E220))</f>
        <v>554.91724898926736</v>
      </c>
      <c r="Y224" s="571">
        <f>IF($E220="n/a","n/a",IF(Y$3&gt;($E220+$D224),$H220-SUM($F224:X224),$H220/$E220))</f>
        <v>554.91724898926736</v>
      </c>
      <c r="Z224" s="571">
        <f>IF($E220="n/a","n/a",IF(Z$3&gt;($E220+$D224),$H220-SUM($F224:Y224),$H220/$E220))</f>
        <v>554.91724898926736</v>
      </c>
      <c r="AA224" s="571">
        <f>IF($E220="n/a","n/a",IF(AA$3&gt;($E220+$D224),$H220-SUM($F224:Z224),$H220/$E220))</f>
        <v>554.91724898926736</v>
      </c>
      <c r="AB224" s="571">
        <f>IF($E220="n/a","n/a",IF(AB$3&gt;($E220+$D224),$H220-SUM($F224:AA224),$H220/$E220))</f>
        <v>554.91724898926736</v>
      </c>
      <c r="AC224" s="571">
        <f>IF($E220="n/a","n/a",IF(AC$3&gt;($E220+$D224),$H220-SUM($F224:AB224),$H220/$E220))</f>
        <v>554.91724898926736</v>
      </c>
      <c r="AD224" s="571">
        <f>IF($E220="n/a","n/a",IF(AD$3&gt;($E220+$D224),$H220-SUM($F224:AC224),$H220/$E220))</f>
        <v>554.91724898926736</v>
      </c>
      <c r="AE224" s="571">
        <f>IF($E220="n/a","n/a",IF(AE$3&gt;($E220+$D224),$H220-SUM($F224:AD224),$H220/$E220))</f>
        <v>554.91724898926736</v>
      </c>
      <c r="AF224" s="571">
        <f>IF($E220="n/a","n/a",IF(AF$3&gt;($E220+$D224),$H220-SUM($F224:AE224),$H220/$E220))</f>
        <v>554.91724898926736</v>
      </c>
      <c r="AG224" s="571">
        <f>IF($E220="n/a","n/a",IF(AG$3&gt;($E220+$D224),$H220-SUM($F224:AF224),$H220/$E220))</f>
        <v>554.91724898926736</v>
      </c>
      <c r="AH224" s="571">
        <f>IF($E220="n/a","n/a",IF(AH$3&gt;($E220+$D224),$H220-SUM($F224:AG224),$H220/$E220))</f>
        <v>554.91724898926736</v>
      </c>
      <c r="AI224" s="571">
        <f>IF($E220="n/a","n/a",IF(AI$3&gt;($E220+$D224),$H220-SUM($F224:AH224),$H220/$E220))</f>
        <v>554.91724898926736</v>
      </c>
      <c r="AJ224" s="571">
        <f>IF($E220="n/a","n/a",IF(AJ$3&gt;($E220+$D224),$H220-SUM($F224:AI224),$H220/$E220))</f>
        <v>554.91724898926736</v>
      </c>
      <c r="AK224" s="571">
        <f>IF($E220="n/a","n/a",IF(AK$3&gt;($E220+$D224),$H220-SUM($F224:AJ224),$H220/$E220))</f>
        <v>554.91724898926736</v>
      </c>
      <c r="AL224" s="571">
        <f>IF($E220="n/a","n/a",IF(AL$3&gt;($E220+$D224),$H220-SUM($F224:AK224),$H220/$E220))</f>
        <v>554.91724898926736</v>
      </c>
      <c r="AM224" s="571">
        <f>IF($E220="n/a","n/a",IF(AM$3&gt;($E220+$D224),$H220-SUM($F224:AL224),$H220/$E220))</f>
        <v>554.91724898926736</v>
      </c>
      <c r="AN224" s="571">
        <f>IF($E220="n/a","n/a",IF(AN$3&gt;($E220+$D224),$H220-SUM($F224:AM224),$H220/$E220))</f>
        <v>554.91724898926736</v>
      </c>
      <c r="AO224" s="571">
        <f>IF($E220="n/a","n/a",IF(AO$3&gt;($E220+$D224),$H220-SUM($F224:AN224),$H220/$E220))</f>
        <v>554.91724898926736</v>
      </c>
      <c r="AP224" s="571">
        <f>IF($E220="n/a","n/a",IF(AP$3&gt;($E220+$D224),$H220-SUM($F224:AO224),$H220/$E220))</f>
        <v>554.91724898926736</v>
      </c>
      <c r="AQ224" s="571">
        <f>IF($E220="n/a","n/a",IF(AQ$3&gt;($E220+$D224),$H220-SUM($F224:AP224),$H220/$E220))</f>
        <v>554.91724898926736</v>
      </c>
      <c r="AR224" s="571">
        <f>IF($E220="n/a","n/a",IF(AR$3&gt;($E220+$D224),$H220-SUM($F224:AQ224),$H220/$E220))</f>
        <v>554.91724898926736</v>
      </c>
      <c r="AS224" s="571">
        <f>IF($E220="n/a","n/a",IF(AS$3&gt;($E220+$D224),$H220-SUM($F224:AR224),$H220/$E220))</f>
        <v>554.91724898926736</v>
      </c>
      <c r="AT224" s="571">
        <f>IF($E220="n/a","n/a",IF(AT$3&gt;($E220+$D224),$H220-SUM($F224:AS224),$H220/$E220))</f>
        <v>554.91724898926736</v>
      </c>
      <c r="AU224" s="571">
        <f>IF($E220="n/a","n/a",IF(AU$3&gt;($E220+$D224),$H220-SUM($F224:AT224),$H220/$E220))</f>
        <v>554.91724898926736</v>
      </c>
      <c r="AV224" s="571">
        <f>IF($E220="n/a","n/a",IF(AV$3&gt;($E220+$D224),$H220-SUM($F224:AU224),$H220/$E220))</f>
        <v>554.91724898926736</v>
      </c>
      <c r="AW224" s="571">
        <f>IF($E220="n/a","n/a",IF(AW$3&gt;($E220+$D224),$H220-SUM($F224:AV224),$H220/$E220))</f>
        <v>554.91724898926736</v>
      </c>
      <c r="AX224" s="571">
        <f>IF($E220="n/a","n/a",IF(AX$3&gt;($E220+$D224),$H220-SUM($F224:AW224),$H220/$E220))</f>
        <v>554.91724898926736</v>
      </c>
      <c r="AY224" s="571">
        <f>IF($E220="n/a","n/a",IF(AY$3&gt;($E220+$D224),$H220-SUM($F224:AX224),$H220/$E220))</f>
        <v>554.91724898926736</v>
      </c>
      <c r="AZ224" s="571">
        <f>IF($E220="n/a","n/a",IF(AZ$3&gt;($E220+$D224),$H220-SUM($F224:AY224),$H220/$E220))</f>
        <v>554.91724898926736</v>
      </c>
      <c r="BA224" s="571">
        <f>IF($E220="n/a","n/a",IF(BA$3&gt;($E220+$D224),$H220-SUM($F224:AZ224),$H220/$E220))</f>
        <v>554.91724898926736</v>
      </c>
      <c r="BB224" s="571">
        <f>IF($E220="n/a","n/a",IF(BB$3&gt;($E220+$D224),$H220-SUM($F224:BA224),$H220/$E220))</f>
        <v>1.0913936421275139E-11</v>
      </c>
      <c r="BC224" s="571">
        <f>IF($E220="n/a","n/a",IF(BC$3&gt;($E220+$D224),$H220-SUM($F224:BB224),$H220/$E220))</f>
        <v>0</v>
      </c>
      <c r="BD224" s="571">
        <f>IF($E220="n/a","n/a",IF(BD$3&gt;($E220+$D224),$H220-SUM($F224:BC224),$H220/$E220))</f>
        <v>0</v>
      </c>
      <c r="BE224" s="571">
        <f>IF($E220="n/a","n/a",IF(BE$3&gt;($E220+$D224),$H220-SUM($F224:BD224),$H220/$E220))</f>
        <v>0</v>
      </c>
      <c r="BF224" s="571">
        <f>IF($E220="n/a","n/a",IF(BF$3&gt;($E220+$D224),$H220-SUM($F224:BE224),$H220/$E220))</f>
        <v>0</v>
      </c>
      <c r="BG224" s="571">
        <f>IF($E220="n/a","n/a",IF(BG$3&gt;($E220+$D224),$H220-SUM($F224:BF224),$H220/$E220))</f>
        <v>0</v>
      </c>
      <c r="BH224" s="571">
        <f>IF($E220="n/a","n/a",IF(BH$3&gt;($E220+$D224),$H220-SUM($F224:BG224),$H220/$E220))</f>
        <v>0</v>
      </c>
      <c r="BI224" s="571">
        <f>IF($E220="n/a","n/a",IF(BI$3&gt;($E220+$D224),$H220-SUM($F224:BH224),$H220/$E220))</f>
        <v>0</v>
      </c>
      <c r="BJ224" s="571">
        <f>IF($E220="n/a","n/a",IF(BJ$3&gt;($E220+$D224),$H220-SUM($F224:BI224),$H220/$E220))</f>
        <v>0</v>
      </c>
      <c r="BK224" s="571">
        <f>IF($E220="n/a","n/a",IF(BK$3&gt;($E220+$D224),$H220-SUM($F224:BJ224),$H220/$E220))</f>
        <v>0</v>
      </c>
      <c r="BL224" s="571">
        <f>IF($E220="n/a","n/a",IF(BL$3&gt;($E220+$D224),$H220-SUM($F224:BK224),$H220/$E220))</f>
        <v>0</v>
      </c>
      <c r="BM224" s="571">
        <f>IF($E220="n/a","n/a",IF(BM$3&gt;($E220+$D224),$H220-SUM($F224:BL224),$H220/$E220))</f>
        <v>0</v>
      </c>
      <c r="BN224" s="571">
        <f>IF($E220="n/a","n/a",IF(BN$3&gt;($E220+$D224),$H220-SUM($F224:BM224),$H220/$E220))</f>
        <v>0</v>
      </c>
      <c r="BO224" s="571">
        <f>IF($E220="n/a","n/a",IF(BO$3&gt;($E220+$D224),$H220-SUM($F224:BN224),$H220/$E220))</f>
        <v>0</v>
      </c>
      <c r="BP224" s="571">
        <f>IF($E220="n/a","n/a",IF(BP$3&gt;($E220+$D224),$H220-SUM($F224:BO224),$H220/$E220))</f>
        <v>0</v>
      </c>
      <c r="BQ224" s="571">
        <f>IF($E220="n/a","n/a",IF(BQ$3&gt;($E220+$D224),$H220-SUM($F224:BP224),$H220/$E220))</f>
        <v>0</v>
      </c>
      <c r="BR224" s="571">
        <f>IF($E220="n/a","n/a",IF(BR$3&gt;($E220+$D224),$H220-SUM($F224:BQ224),$H220/$E220))</f>
        <v>0</v>
      </c>
      <c r="BS224" s="571">
        <f>IF($E220="n/a","n/a",IF(BS$3&gt;($E220+$D224),$H220-SUM($F224:BR224),$H220/$E220))</f>
        <v>0</v>
      </c>
      <c r="BT224" s="571">
        <f>IF($E220="n/a","n/a",IF(BT$3&gt;($E220+$D224),$H220-SUM($F224:BS224),$H220/$E220))</f>
        <v>0</v>
      </c>
      <c r="BU224" s="571">
        <f>IF($E220="n/a","n/a",IF(BU$3&gt;($E220+$D224),$H220-SUM($F224:BT224),$H220/$E220))</f>
        <v>0</v>
      </c>
      <c r="BV224" s="571">
        <f>IF($E220="n/a","n/a",IF(BV$3&gt;($E220+$D224),$H220-SUM($F224:BU224),$H220/$E220))</f>
        <v>0</v>
      </c>
      <c r="BW224" s="571">
        <f>IF($E220="n/a","n/a",IF(BW$3&gt;($E220+$D224),$H220-SUM($F224:BV224),$H220/$E220))</f>
        <v>0</v>
      </c>
      <c r="BX224" s="571">
        <f>IF($E220="n/a","n/a",IF(BX$3&gt;($E220+$D224),$H220-SUM($F224:BW224),$H220/$E220))</f>
        <v>0</v>
      </c>
      <c r="BY224" s="571">
        <f>IF($E220="n/a","n/a",IF(BY$3&gt;($E220+$D224),$H220-SUM($F224:BX224),$H220/$E220))</f>
        <v>0</v>
      </c>
      <c r="BZ224" s="572">
        <f>IF($E220="n/a","n/a",IF(BZ$3&gt;($E220+$D224),$H220-SUM($F224:BY224),$H220/$E220))</f>
        <v>0</v>
      </c>
    </row>
    <row r="225" spans="1:78" customFormat="1" hidden="1" outlineLevel="1">
      <c r="A225" s="19"/>
      <c r="B225" s="103"/>
      <c r="C225" s="722"/>
      <c r="D225" s="545">
        <v>4</v>
      </c>
      <c r="E225" s="27"/>
      <c r="F225" s="146"/>
      <c r="G225" s="570"/>
      <c r="H225" s="571"/>
      <c r="I225" s="571"/>
      <c r="J225" s="571">
        <f>IF($E220="n/a","n/a",IF(J$3&gt;($E220+$D225),$I220-SUM($F225:I225),$I220/$E220))</f>
        <v>317.31512492092924</v>
      </c>
      <c r="K225" s="572">
        <f>IF($E220="n/a","n/a",IF(K$3&gt;($E220+$D225),$I220-SUM($F225:J225),$I220/$E220))</f>
        <v>317.31512492092924</v>
      </c>
      <c r="L225" s="571">
        <f>IF($E220="n/a","n/a",IF(L$3&gt;($E220+$D225),$I220-SUM($F225:K225),$I220/$E220))</f>
        <v>317.31512492092924</v>
      </c>
      <c r="M225" s="571">
        <f>IF($E220="n/a","n/a",IF(M$3&gt;($E220+$D225),$I220-SUM($F225:L225),$I220/$E220))</f>
        <v>317.31512492092924</v>
      </c>
      <c r="N225" s="571">
        <f>IF($E220="n/a","n/a",IF(N$3&gt;($E220+$D225),$I220-SUM($F225:M225),$I220/$E220))</f>
        <v>317.31512492092924</v>
      </c>
      <c r="O225" s="571">
        <f>IF($E220="n/a","n/a",IF(O$3&gt;($E220+$D225),$I220-SUM($F225:N225),$I220/$E220))</f>
        <v>317.31512492092924</v>
      </c>
      <c r="P225" s="571">
        <f>IF($E220="n/a","n/a",IF(P$3&gt;($E220+$D225),$I220-SUM($F225:O225),$I220/$E220))</f>
        <v>317.31512492092924</v>
      </c>
      <c r="Q225" s="571">
        <f>IF($E220="n/a","n/a",IF(Q$3&gt;($E220+$D225),$I220-SUM($F225:P225),$I220/$E220))</f>
        <v>317.31512492092924</v>
      </c>
      <c r="R225" s="571">
        <f>IF($E220="n/a","n/a",IF(R$3&gt;($E220+$D225),$I220-SUM($F225:Q225),$I220/$E220))</f>
        <v>317.31512492092924</v>
      </c>
      <c r="S225" s="571">
        <f>IF($E220="n/a","n/a",IF(S$3&gt;($E220+$D225),$I220-SUM($F225:R225),$I220/$E220))</f>
        <v>317.31512492092924</v>
      </c>
      <c r="T225" s="571">
        <f>IF($E220="n/a","n/a",IF(T$3&gt;($E220+$D225),$I220-SUM($F225:S225),$I220/$E220))</f>
        <v>317.31512492092924</v>
      </c>
      <c r="U225" s="571">
        <f>IF($E220="n/a","n/a",IF(U$3&gt;($E220+$D225),$I220-SUM($F225:T225),$I220/$E220))</f>
        <v>317.31512492092924</v>
      </c>
      <c r="V225" s="571">
        <f>IF($E220="n/a","n/a",IF(V$3&gt;($E220+$D225),$I220-SUM($F225:U225),$I220/$E220))</f>
        <v>317.31512492092924</v>
      </c>
      <c r="W225" s="571">
        <f>IF($E220="n/a","n/a",IF(W$3&gt;($E220+$D225),$I220-SUM($F225:V225),$I220/$E220))</f>
        <v>317.31512492092924</v>
      </c>
      <c r="X225" s="571">
        <f>IF($E220="n/a","n/a",IF(X$3&gt;($E220+$D225),$I220-SUM($F225:W225),$I220/$E220))</f>
        <v>317.31512492092924</v>
      </c>
      <c r="Y225" s="571">
        <f>IF($E220="n/a","n/a",IF(Y$3&gt;($E220+$D225),$I220-SUM($F225:X225),$I220/$E220))</f>
        <v>317.31512492092924</v>
      </c>
      <c r="Z225" s="571">
        <f>IF($E220="n/a","n/a",IF(Z$3&gt;($E220+$D225),$I220-SUM($F225:Y225),$I220/$E220))</f>
        <v>317.31512492092924</v>
      </c>
      <c r="AA225" s="571">
        <f>IF($E220="n/a","n/a",IF(AA$3&gt;($E220+$D225),$I220-SUM($F225:Z225),$I220/$E220))</f>
        <v>317.31512492092924</v>
      </c>
      <c r="AB225" s="571">
        <f>IF($E220="n/a","n/a",IF(AB$3&gt;($E220+$D225),$I220-SUM($F225:AA225),$I220/$E220))</f>
        <v>317.31512492092924</v>
      </c>
      <c r="AC225" s="571">
        <f>IF($E220="n/a","n/a",IF(AC$3&gt;($E220+$D225),$I220-SUM($F225:AB225),$I220/$E220))</f>
        <v>317.31512492092924</v>
      </c>
      <c r="AD225" s="571">
        <f>IF($E220="n/a","n/a",IF(AD$3&gt;($E220+$D225),$I220-SUM($F225:AC225),$I220/$E220))</f>
        <v>317.31512492092924</v>
      </c>
      <c r="AE225" s="571">
        <f>IF($E220="n/a","n/a",IF(AE$3&gt;($E220+$D225),$I220-SUM($F225:AD225),$I220/$E220))</f>
        <v>317.31512492092924</v>
      </c>
      <c r="AF225" s="571">
        <f>IF($E220="n/a","n/a",IF(AF$3&gt;($E220+$D225),$I220-SUM($F225:AE225),$I220/$E220))</f>
        <v>317.31512492092924</v>
      </c>
      <c r="AG225" s="571">
        <f>IF($E220="n/a","n/a",IF(AG$3&gt;($E220+$D225),$I220-SUM($F225:AF225),$I220/$E220))</f>
        <v>317.31512492092924</v>
      </c>
      <c r="AH225" s="571">
        <f>IF($E220="n/a","n/a",IF(AH$3&gt;($E220+$D225),$I220-SUM($F225:AG225),$I220/$E220))</f>
        <v>317.31512492092924</v>
      </c>
      <c r="AI225" s="571">
        <f>IF($E220="n/a","n/a",IF(AI$3&gt;($E220+$D225),$I220-SUM($F225:AH225),$I220/$E220))</f>
        <v>317.31512492092924</v>
      </c>
      <c r="AJ225" s="571">
        <f>IF($E220="n/a","n/a",IF(AJ$3&gt;($E220+$D225),$I220-SUM($F225:AI225),$I220/$E220))</f>
        <v>317.31512492092924</v>
      </c>
      <c r="AK225" s="571">
        <f>IF($E220="n/a","n/a",IF(AK$3&gt;($E220+$D225),$I220-SUM($F225:AJ225),$I220/$E220))</f>
        <v>317.31512492092924</v>
      </c>
      <c r="AL225" s="571">
        <f>IF($E220="n/a","n/a",IF(AL$3&gt;($E220+$D225),$I220-SUM($F225:AK225),$I220/$E220))</f>
        <v>317.31512492092924</v>
      </c>
      <c r="AM225" s="571">
        <f>IF($E220="n/a","n/a",IF(AM$3&gt;($E220+$D225),$I220-SUM($F225:AL225),$I220/$E220))</f>
        <v>317.31512492092924</v>
      </c>
      <c r="AN225" s="571">
        <f>IF($E220="n/a","n/a",IF(AN$3&gt;($E220+$D225),$I220-SUM($F225:AM225),$I220/$E220))</f>
        <v>317.31512492092924</v>
      </c>
      <c r="AO225" s="571">
        <f>IF($E220="n/a","n/a",IF(AO$3&gt;($E220+$D225),$I220-SUM($F225:AN225),$I220/$E220))</f>
        <v>317.31512492092924</v>
      </c>
      <c r="AP225" s="571">
        <f>IF($E220="n/a","n/a",IF(AP$3&gt;($E220+$D225),$I220-SUM($F225:AO225),$I220/$E220))</f>
        <v>317.31512492092924</v>
      </c>
      <c r="AQ225" s="571">
        <f>IF($E220="n/a","n/a",IF(AQ$3&gt;($E220+$D225),$I220-SUM($F225:AP225),$I220/$E220))</f>
        <v>317.31512492092924</v>
      </c>
      <c r="AR225" s="571">
        <f>IF($E220="n/a","n/a",IF(AR$3&gt;($E220+$D225),$I220-SUM($F225:AQ225),$I220/$E220))</f>
        <v>317.31512492092924</v>
      </c>
      <c r="AS225" s="571">
        <f>IF($E220="n/a","n/a",IF(AS$3&gt;($E220+$D225),$I220-SUM($F225:AR225),$I220/$E220))</f>
        <v>317.31512492092924</v>
      </c>
      <c r="AT225" s="571">
        <f>IF($E220="n/a","n/a",IF(AT$3&gt;($E220+$D225),$I220-SUM($F225:AS225),$I220/$E220))</f>
        <v>317.31512492092924</v>
      </c>
      <c r="AU225" s="571">
        <f>IF($E220="n/a","n/a",IF(AU$3&gt;($E220+$D225),$I220-SUM($F225:AT225),$I220/$E220))</f>
        <v>317.31512492092924</v>
      </c>
      <c r="AV225" s="571">
        <f>IF($E220="n/a","n/a",IF(AV$3&gt;($E220+$D225),$I220-SUM($F225:AU225),$I220/$E220))</f>
        <v>317.31512492092924</v>
      </c>
      <c r="AW225" s="571">
        <f>IF($E220="n/a","n/a",IF(AW$3&gt;($E220+$D225),$I220-SUM($F225:AV225),$I220/$E220))</f>
        <v>317.31512492092924</v>
      </c>
      <c r="AX225" s="571">
        <f>IF($E220="n/a","n/a",IF(AX$3&gt;($E220+$D225),$I220-SUM($F225:AW225),$I220/$E220))</f>
        <v>317.31512492092924</v>
      </c>
      <c r="AY225" s="571">
        <f>IF($E220="n/a","n/a",IF(AY$3&gt;($E220+$D225),$I220-SUM($F225:AX225),$I220/$E220))</f>
        <v>317.31512492092924</v>
      </c>
      <c r="AZ225" s="571">
        <f>IF($E220="n/a","n/a",IF(AZ$3&gt;($E220+$D225),$I220-SUM($F225:AY225),$I220/$E220))</f>
        <v>317.31512492092924</v>
      </c>
      <c r="BA225" s="571">
        <f>IF($E220="n/a","n/a",IF(BA$3&gt;($E220+$D225),$I220-SUM($F225:AZ225),$I220/$E220))</f>
        <v>317.31512492092924</v>
      </c>
      <c r="BB225" s="571">
        <f>IF($E220="n/a","n/a",IF(BB$3&gt;($E220+$D225),$I220-SUM($F225:BA225),$I220/$E220))</f>
        <v>317.31512492092924</v>
      </c>
      <c r="BC225" s="571">
        <f>IF($E220="n/a","n/a",IF(BC$3&gt;($E220+$D225),$I220-SUM($F225:BB225),$I220/$E220))</f>
        <v>-7.2759576141834259E-12</v>
      </c>
      <c r="BD225" s="571">
        <f>IF($E220="n/a","n/a",IF(BD$3&gt;($E220+$D225),$I220-SUM($F225:BC225),$I220/$E220))</f>
        <v>0</v>
      </c>
      <c r="BE225" s="571">
        <f>IF($E220="n/a","n/a",IF(BE$3&gt;($E220+$D225),$I220-SUM($F225:BD225),$I220/$E220))</f>
        <v>0</v>
      </c>
      <c r="BF225" s="571">
        <f>IF($E220="n/a","n/a",IF(BF$3&gt;($E220+$D225),$I220-SUM($F225:BE225),$I220/$E220))</f>
        <v>0</v>
      </c>
      <c r="BG225" s="571">
        <f>IF($E220="n/a","n/a",IF(BG$3&gt;($E220+$D225),$I220-SUM($F225:BF225),$I220/$E220))</f>
        <v>0</v>
      </c>
      <c r="BH225" s="571">
        <f>IF($E220="n/a","n/a",IF(BH$3&gt;($E220+$D225),$I220-SUM($F225:BG225),$I220/$E220))</f>
        <v>0</v>
      </c>
      <c r="BI225" s="571">
        <f>IF($E220="n/a","n/a",IF(BI$3&gt;($E220+$D225),$I220-SUM($F225:BH225),$I220/$E220))</f>
        <v>0</v>
      </c>
      <c r="BJ225" s="571">
        <f>IF($E220="n/a","n/a",IF(BJ$3&gt;($E220+$D225),$I220-SUM($F225:BI225),$I220/$E220))</f>
        <v>0</v>
      </c>
      <c r="BK225" s="571">
        <f>IF($E220="n/a","n/a",IF(BK$3&gt;($E220+$D225),$I220-SUM($F225:BJ225),$I220/$E220))</f>
        <v>0</v>
      </c>
      <c r="BL225" s="571">
        <f>IF($E220="n/a","n/a",IF(BL$3&gt;($E220+$D225),$I220-SUM($F225:BK225),$I220/$E220))</f>
        <v>0</v>
      </c>
      <c r="BM225" s="571">
        <f>IF($E220="n/a","n/a",IF(BM$3&gt;($E220+$D225),$I220-SUM($F225:BL225),$I220/$E220))</f>
        <v>0</v>
      </c>
      <c r="BN225" s="571">
        <f>IF($E220="n/a","n/a",IF(BN$3&gt;($E220+$D225),$I220-SUM($F225:BM225),$I220/$E220))</f>
        <v>0</v>
      </c>
      <c r="BO225" s="571">
        <f>IF($E220="n/a","n/a",IF(BO$3&gt;($E220+$D225),$I220-SUM($F225:BN225),$I220/$E220))</f>
        <v>0</v>
      </c>
      <c r="BP225" s="571">
        <f>IF($E220="n/a","n/a",IF(BP$3&gt;($E220+$D225),$I220-SUM($F225:BO225),$I220/$E220))</f>
        <v>0</v>
      </c>
      <c r="BQ225" s="571">
        <f>IF($E220="n/a","n/a",IF(BQ$3&gt;($E220+$D225),$I220-SUM($F225:BP225),$I220/$E220))</f>
        <v>0</v>
      </c>
      <c r="BR225" s="571">
        <f>IF($E220="n/a","n/a",IF(BR$3&gt;($E220+$D225),$I220-SUM($F225:BQ225),$I220/$E220))</f>
        <v>0</v>
      </c>
      <c r="BS225" s="571">
        <f>IF($E220="n/a","n/a",IF(BS$3&gt;($E220+$D225),$I220-SUM($F225:BR225),$I220/$E220))</f>
        <v>0</v>
      </c>
      <c r="BT225" s="571">
        <f>IF($E220="n/a","n/a",IF(BT$3&gt;($E220+$D225),$I220-SUM($F225:BS225),$I220/$E220))</f>
        <v>0</v>
      </c>
      <c r="BU225" s="571">
        <f>IF($E220="n/a","n/a",IF(BU$3&gt;($E220+$D225),$I220-SUM($F225:BT225),$I220/$E220))</f>
        <v>0</v>
      </c>
      <c r="BV225" s="571">
        <f>IF($E220="n/a","n/a",IF(BV$3&gt;($E220+$D225),$I220-SUM($F225:BU225),$I220/$E220))</f>
        <v>0</v>
      </c>
      <c r="BW225" s="571">
        <f>IF($E220="n/a","n/a",IF(BW$3&gt;($E220+$D225),$I220-SUM($F225:BV225),$I220/$E220))</f>
        <v>0</v>
      </c>
      <c r="BX225" s="571">
        <f>IF($E220="n/a","n/a",IF(BX$3&gt;($E220+$D225),$I220-SUM($F225:BW225),$I220/$E220))</f>
        <v>0</v>
      </c>
      <c r="BY225" s="571">
        <f>IF($E220="n/a","n/a",IF(BY$3&gt;($E220+$D225),$I220-SUM($F225:BX225),$I220/$E220))</f>
        <v>0</v>
      </c>
      <c r="BZ225" s="572">
        <f>IF($E220="n/a","n/a",IF(BZ$3&gt;($E220+$D225),$I220-SUM($F225:BY225),$I220/$E220))</f>
        <v>0</v>
      </c>
    </row>
    <row r="226" spans="1:78" customFormat="1" hidden="1" outlineLevel="1">
      <c r="A226" s="19"/>
      <c r="B226" s="103"/>
      <c r="C226" s="722"/>
      <c r="D226" s="545">
        <v>5</v>
      </c>
      <c r="E226" s="27"/>
      <c r="F226" s="146"/>
      <c r="G226" s="573"/>
      <c r="H226" s="574"/>
      <c r="I226" s="574"/>
      <c r="J226" s="574"/>
      <c r="K226" s="575">
        <f>IF($E220="n/a","n/a",IF(K$3&gt;($E220+$D226),$J220-SUM($F226:J226),$J220/$E220))</f>
        <v>1310.3162908402769</v>
      </c>
      <c r="L226" s="574">
        <f>IF($E220="n/a","n/a",IF(L$3&gt;($E220+$D226),$J220-SUM($F226:K226),$J220/$E220))</f>
        <v>1310.3162908402769</v>
      </c>
      <c r="M226" s="574">
        <f>IF($E220="n/a","n/a",IF(M$3&gt;($E220+$D226),$J220-SUM($F226:L226),$J220/$E220))</f>
        <v>1310.3162908402769</v>
      </c>
      <c r="N226" s="574">
        <f>IF($E220="n/a","n/a",IF(N$3&gt;($E220+$D226),$J220-SUM($F226:M226),$J220/$E220))</f>
        <v>1310.3162908402769</v>
      </c>
      <c r="O226" s="574">
        <f>IF($E220="n/a","n/a",IF(O$3&gt;($E220+$D226),$J220-SUM($F226:N226),$J220/$E220))</f>
        <v>1310.3162908402769</v>
      </c>
      <c r="P226" s="574">
        <f>IF($E220="n/a","n/a",IF(P$3&gt;($E220+$D226),$J220-SUM($F226:O226),$J220/$E220))</f>
        <v>1310.3162908402769</v>
      </c>
      <c r="Q226" s="574">
        <f>IF($E220="n/a","n/a",IF(Q$3&gt;($E220+$D226),$J220-SUM($F226:P226),$J220/$E220))</f>
        <v>1310.3162908402769</v>
      </c>
      <c r="R226" s="574">
        <f>IF($E220="n/a","n/a",IF(R$3&gt;($E220+$D226),$J220-SUM($F226:Q226),$J220/$E220))</f>
        <v>1310.3162908402769</v>
      </c>
      <c r="S226" s="574">
        <f>IF($E220="n/a","n/a",IF(S$3&gt;($E220+$D226),$J220-SUM($F226:R226),$J220/$E220))</f>
        <v>1310.3162908402769</v>
      </c>
      <c r="T226" s="574">
        <f>IF($E220="n/a","n/a",IF(T$3&gt;($E220+$D226),$J220-SUM($F226:S226),$J220/$E220))</f>
        <v>1310.3162908402769</v>
      </c>
      <c r="U226" s="574">
        <f>IF($E220="n/a","n/a",IF(U$3&gt;($E220+$D226),$J220-SUM($F226:T226),$J220/$E220))</f>
        <v>1310.3162908402769</v>
      </c>
      <c r="V226" s="574">
        <f>IF($E220="n/a","n/a",IF(V$3&gt;($E220+$D226),$J220-SUM($F226:U226),$J220/$E220))</f>
        <v>1310.3162908402769</v>
      </c>
      <c r="W226" s="574">
        <f>IF($E220="n/a","n/a",IF(W$3&gt;($E220+$D226),$J220-SUM($F226:V226),$J220/$E220))</f>
        <v>1310.3162908402769</v>
      </c>
      <c r="X226" s="574">
        <f>IF($E220="n/a","n/a",IF(X$3&gt;($E220+$D226),$J220-SUM($F226:W226),$J220/$E220))</f>
        <v>1310.3162908402769</v>
      </c>
      <c r="Y226" s="574">
        <f>IF($E220="n/a","n/a",IF(Y$3&gt;($E220+$D226),$J220-SUM($F226:X226),$J220/$E220))</f>
        <v>1310.3162908402769</v>
      </c>
      <c r="Z226" s="574">
        <f>IF($E220="n/a","n/a",IF(Z$3&gt;($E220+$D226),$J220-SUM($F226:Y226),$J220/$E220))</f>
        <v>1310.3162908402769</v>
      </c>
      <c r="AA226" s="574">
        <f>IF($E220="n/a","n/a",IF(AA$3&gt;($E220+$D226),$J220-SUM($F226:Z226),$J220/$E220))</f>
        <v>1310.3162908402769</v>
      </c>
      <c r="AB226" s="574">
        <f>IF($E220="n/a","n/a",IF(AB$3&gt;($E220+$D226),$J220-SUM($F226:AA226),$J220/$E220))</f>
        <v>1310.3162908402769</v>
      </c>
      <c r="AC226" s="574">
        <f>IF($E220="n/a","n/a",IF(AC$3&gt;($E220+$D226),$J220-SUM($F226:AB226),$J220/$E220))</f>
        <v>1310.3162908402769</v>
      </c>
      <c r="AD226" s="574">
        <f>IF($E220="n/a","n/a",IF(AD$3&gt;($E220+$D226),$J220-SUM($F226:AC226),$J220/$E220))</f>
        <v>1310.3162908402769</v>
      </c>
      <c r="AE226" s="574">
        <f>IF($E220="n/a","n/a",IF(AE$3&gt;($E220+$D226),$J220-SUM($F226:AD226),$J220/$E220))</f>
        <v>1310.3162908402769</v>
      </c>
      <c r="AF226" s="574">
        <f>IF($E220="n/a","n/a",IF(AF$3&gt;($E220+$D226),$J220-SUM($F226:AE226),$J220/$E220))</f>
        <v>1310.3162908402769</v>
      </c>
      <c r="AG226" s="574">
        <f>IF($E220="n/a","n/a",IF(AG$3&gt;($E220+$D226),$J220-SUM($F226:AF226),$J220/$E220))</f>
        <v>1310.3162908402769</v>
      </c>
      <c r="AH226" s="574">
        <f>IF($E220="n/a","n/a",IF(AH$3&gt;($E220+$D226),$J220-SUM($F226:AG226),$J220/$E220))</f>
        <v>1310.3162908402769</v>
      </c>
      <c r="AI226" s="574">
        <f>IF($E220="n/a","n/a",IF(AI$3&gt;($E220+$D226),$J220-SUM($F226:AH226),$J220/$E220))</f>
        <v>1310.3162908402769</v>
      </c>
      <c r="AJ226" s="574">
        <f>IF($E220="n/a","n/a",IF(AJ$3&gt;($E220+$D226),$J220-SUM($F226:AI226),$J220/$E220))</f>
        <v>1310.3162908402769</v>
      </c>
      <c r="AK226" s="574">
        <f>IF($E220="n/a","n/a",IF(AK$3&gt;($E220+$D226),$J220-SUM($F226:AJ226),$J220/$E220))</f>
        <v>1310.3162908402769</v>
      </c>
      <c r="AL226" s="574">
        <f>IF($E220="n/a","n/a",IF(AL$3&gt;($E220+$D226),$J220-SUM($F226:AK226),$J220/$E220))</f>
        <v>1310.3162908402769</v>
      </c>
      <c r="AM226" s="574">
        <f>IF($E220="n/a","n/a",IF(AM$3&gt;($E220+$D226),$J220-SUM($F226:AL226),$J220/$E220))</f>
        <v>1310.3162908402769</v>
      </c>
      <c r="AN226" s="574">
        <f>IF($E220="n/a","n/a",IF(AN$3&gt;($E220+$D226),$J220-SUM($F226:AM226),$J220/$E220))</f>
        <v>1310.3162908402769</v>
      </c>
      <c r="AO226" s="574">
        <f>IF($E220="n/a","n/a",IF(AO$3&gt;($E220+$D226),$J220-SUM($F226:AN226),$J220/$E220))</f>
        <v>1310.3162908402769</v>
      </c>
      <c r="AP226" s="574">
        <f>IF($E220="n/a","n/a",IF(AP$3&gt;($E220+$D226),$J220-SUM($F226:AO226),$J220/$E220))</f>
        <v>1310.3162908402769</v>
      </c>
      <c r="AQ226" s="574">
        <f>IF($E220="n/a","n/a",IF(AQ$3&gt;($E220+$D226),$J220-SUM($F226:AP226),$J220/$E220))</f>
        <v>1310.3162908402769</v>
      </c>
      <c r="AR226" s="574">
        <f>IF($E220="n/a","n/a",IF(AR$3&gt;($E220+$D226),$J220-SUM($F226:AQ226),$J220/$E220))</f>
        <v>1310.3162908402769</v>
      </c>
      <c r="AS226" s="574">
        <f>IF($E220="n/a","n/a",IF(AS$3&gt;($E220+$D226),$J220-SUM($F226:AR226),$J220/$E220))</f>
        <v>1310.3162908402769</v>
      </c>
      <c r="AT226" s="574">
        <f>IF($E220="n/a","n/a",IF(AT$3&gt;($E220+$D226),$J220-SUM($F226:AS226),$J220/$E220))</f>
        <v>1310.3162908402769</v>
      </c>
      <c r="AU226" s="574">
        <f>IF($E220="n/a","n/a",IF(AU$3&gt;($E220+$D226),$J220-SUM($F226:AT226),$J220/$E220))</f>
        <v>1310.3162908402769</v>
      </c>
      <c r="AV226" s="574">
        <f>IF($E220="n/a","n/a",IF(AV$3&gt;($E220+$D226),$J220-SUM($F226:AU226),$J220/$E220))</f>
        <v>1310.3162908402769</v>
      </c>
      <c r="AW226" s="574">
        <f>IF($E220="n/a","n/a",IF(AW$3&gt;($E220+$D226),$J220-SUM($F226:AV226),$J220/$E220))</f>
        <v>1310.3162908402769</v>
      </c>
      <c r="AX226" s="574">
        <f>IF($E220="n/a","n/a",IF(AX$3&gt;($E220+$D226),$J220-SUM($F226:AW226),$J220/$E220))</f>
        <v>1310.3162908402769</v>
      </c>
      <c r="AY226" s="574">
        <f>IF($E220="n/a","n/a",IF(AY$3&gt;($E220+$D226),$J220-SUM($F226:AX226),$J220/$E220))</f>
        <v>1310.3162908402769</v>
      </c>
      <c r="AZ226" s="574">
        <f>IF($E220="n/a","n/a",IF(AZ$3&gt;($E220+$D226),$J220-SUM($F226:AY226),$J220/$E220))</f>
        <v>1310.3162908402769</v>
      </c>
      <c r="BA226" s="574">
        <f>IF($E220="n/a","n/a",IF(BA$3&gt;($E220+$D226),$J220-SUM($F226:AZ226),$J220/$E220))</f>
        <v>1310.3162908402769</v>
      </c>
      <c r="BB226" s="574">
        <f>IF($E220="n/a","n/a",IF(BB$3&gt;($E220+$D226),$J220-SUM($F226:BA226),$J220/$E220))</f>
        <v>1310.3162908402769</v>
      </c>
      <c r="BC226" s="574">
        <f>IF($E220="n/a","n/a",IF(BC$3&gt;($E220+$D226),$J220-SUM($F226:BB226),$J220/$E220))</f>
        <v>1310.3162908402769</v>
      </c>
      <c r="BD226" s="574">
        <f>IF($E220="n/a","n/a",IF(BD$3&gt;($E220+$D226),$J220-SUM($F226:BC226),$J220/$E220))</f>
        <v>5.0931703299283981E-11</v>
      </c>
      <c r="BE226" s="574">
        <f>IF($E220="n/a","n/a",IF(BE$3&gt;($E220+$D226),$J220-SUM($F226:BD226),$J220/$E220))</f>
        <v>0</v>
      </c>
      <c r="BF226" s="574">
        <f>IF($E220="n/a","n/a",IF(BF$3&gt;($E220+$D226),$J220-SUM($F226:BE226),$J220/$E220))</f>
        <v>0</v>
      </c>
      <c r="BG226" s="574">
        <f>IF($E220="n/a","n/a",IF(BG$3&gt;($E220+$D226),$J220-SUM($F226:BF226),$J220/$E220))</f>
        <v>0</v>
      </c>
      <c r="BH226" s="574">
        <f>IF($E220="n/a","n/a",IF(BH$3&gt;($E220+$D226),$J220-SUM($F226:BG226),$J220/$E220))</f>
        <v>0</v>
      </c>
      <c r="BI226" s="574">
        <f>IF($E220="n/a","n/a",IF(BI$3&gt;($E220+$D226),$J220-SUM($F226:BH226),$J220/$E220))</f>
        <v>0</v>
      </c>
      <c r="BJ226" s="574">
        <f>IF($E220="n/a","n/a",IF(BJ$3&gt;($E220+$D226),$J220-SUM($F226:BI226),$J220/$E220))</f>
        <v>0</v>
      </c>
      <c r="BK226" s="574">
        <f>IF($E220="n/a","n/a",IF(BK$3&gt;($E220+$D226),$J220-SUM($F226:BJ226),$J220/$E220))</f>
        <v>0</v>
      </c>
      <c r="BL226" s="574">
        <f>IF($E220="n/a","n/a",IF(BL$3&gt;($E220+$D226),$J220-SUM($F226:BK226),$J220/$E220))</f>
        <v>0</v>
      </c>
      <c r="BM226" s="574">
        <f>IF($E220="n/a","n/a",IF(BM$3&gt;($E220+$D226),$J220-SUM($F226:BL226),$J220/$E220))</f>
        <v>0</v>
      </c>
      <c r="BN226" s="574">
        <f>IF($E220="n/a","n/a",IF(BN$3&gt;($E220+$D226),$J220-SUM($F226:BM226),$J220/$E220))</f>
        <v>0</v>
      </c>
      <c r="BO226" s="574">
        <f>IF($E220="n/a","n/a",IF(BO$3&gt;($E220+$D226),$J220-SUM($F226:BN226),$J220/$E220))</f>
        <v>0</v>
      </c>
      <c r="BP226" s="574">
        <f>IF($E220="n/a","n/a",IF(BP$3&gt;($E220+$D226),$J220-SUM($F226:BO226),$J220/$E220))</f>
        <v>0</v>
      </c>
      <c r="BQ226" s="574">
        <f>IF($E220="n/a","n/a",IF(BQ$3&gt;($E220+$D226),$J220-SUM($F226:BP226),$J220/$E220))</f>
        <v>0</v>
      </c>
      <c r="BR226" s="574">
        <f>IF($E220="n/a","n/a",IF(BR$3&gt;($E220+$D226),$J220-SUM($F226:BQ226),$J220/$E220))</f>
        <v>0</v>
      </c>
      <c r="BS226" s="574">
        <f>IF($E220="n/a","n/a",IF(BS$3&gt;($E220+$D226),$J220-SUM($F226:BR226),$J220/$E220))</f>
        <v>0</v>
      </c>
      <c r="BT226" s="574">
        <f>IF($E220="n/a","n/a",IF(BT$3&gt;($E220+$D226),$J220-SUM($F226:BS226),$J220/$E220))</f>
        <v>0</v>
      </c>
      <c r="BU226" s="574">
        <f>IF($E220="n/a","n/a",IF(BU$3&gt;($E220+$D226),$J220-SUM($F226:BT226),$J220/$E220))</f>
        <v>0</v>
      </c>
      <c r="BV226" s="574">
        <f>IF($E220="n/a","n/a",IF(BV$3&gt;($E220+$D226),$J220-SUM($F226:BU226),$J220/$E220))</f>
        <v>0</v>
      </c>
      <c r="BW226" s="574">
        <f>IF($E220="n/a","n/a",IF(BW$3&gt;($E220+$D226),$J220-SUM($F226:BV226),$J220/$E220))</f>
        <v>0</v>
      </c>
      <c r="BX226" s="574">
        <f>IF($E220="n/a","n/a",IF(BX$3&gt;($E220+$D226),$J220-SUM($F226:BW226),$J220/$E220))</f>
        <v>0</v>
      </c>
      <c r="BY226" s="574">
        <f>IF($E220="n/a","n/a",IF(BY$3&gt;($E220+$D226),$J220-SUM($F226:BX226),$J220/$E220))</f>
        <v>0</v>
      </c>
      <c r="BZ226" s="575">
        <f>IF($E220="n/a","n/a",IF(BZ$3&gt;($E220+$D226),$J220-SUM($F226:BY226),$J220/$E220))</f>
        <v>0</v>
      </c>
    </row>
    <row r="227" spans="1:78" customFormat="1" hidden="1" outlineLevel="1">
      <c r="A227" s="19"/>
      <c r="B227" s="103"/>
      <c r="C227" s="722"/>
      <c r="D227" s="545">
        <v>6</v>
      </c>
      <c r="E227" s="27"/>
      <c r="F227" s="146"/>
      <c r="G227" s="148"/>
      <c r="H227" s="148"/>
      <c r="I227" s="148"/>
      <c r="J227" s="148"/>
      <c r="K227" s="576"/>
      <c r="L227" s="69">
        <f>IF($D220="n/a","n/a",IF(L$3&gt;($D220+$D227),$K220-SUM($F227:K227),$K220/$D220))</f>
        <v>1048.4306913575529</v>
      </c>
      <c r="M227" s="69">
        <f>IF($D220="n/a","n/a",IF(M$3&gt;($D220+$D227),$K220-SUM($F227:L227),$K220/$D220))</f>
        <v>1048.4306913575529</v>
      </c>
      <c r="N227" s="69">
        <f>IF($D220="n/a","n/a",IF(N$3&gt;($D220+$D227),$K220-SUM($F227:M227),$K220/$D220))</f>
        <v>1048.4306913575529</v>
      </c>
      <c r="O227" s="69">
        <f>IF($D220="n/a","n/a",IF(O$3&gt;($D220+$D227),$K220-SUM($F227:N227),$K220/$D220))</f>
        <v>1048.4306913575529</v>
      </c>
      <c r="P227" s="69">
        <f>IF($D220="n/a","n/a",IF(P$3&gt;($D220+$D227),$K220-SUM($F227:O227),$K220/$D220))</f>
        <v>1048.4306913575529</v>
      </c>
      <c r="Q227" s="69">
        <f>IF($D220="n/a","n/a",IF(Q$3&gt;($D220+$D227),$K220-SUM($F227:P227),$K220/$D220))</f>
        <v>1048.4306913575529</v>
      </c>
      <c r="R227" s="69">
        <f>IF($D220="n/a","n/a",IF(R$3&gt;($D220+$D227),$K220-SUM($F227:Q227),$K220/$D220))</f>
        <v>1048.4306913575529</v>
      </c>
      <c r="S227" s="69">
        <f>IF($D220="n/a","n/a",IF(S$3&gt;($D220+$D227),$K220-SUM($F227:R227),$K220/$D220))</f>
        <v>1048.4306913575529</v>
      </c>
      <c r="T227" s="69">
        <f>IF($D220="n/a","n/a",IF(T$3&gt;($D220+$D227),$K220-SUM($F227:S227),$K220/$D220))</f>
        <v>1048.4306913575529</v>
      </c>
      <c r="U227" s="69">
        <f>IF($D220="n/a","n/a",IF(U$3&gt;($D220+$D227),$K220-SUM($F227:T227),$K220/$D220))</f>
        <v>1048.4306913575529</v>
      </c>
      <c r="V227" s="69">
        <f>IF($D220="n/a","n/a",IF(V$3&gt;($D220+$D227),$K220-SUM($F227:U227),$K220/$D220))</f>
        <v>1048.4306913575529</v>
      </c>
      <c r="W227" s="69">
        <f>IF($D220="n/a","n/a",IF(W$3&gt;($D220+$D227),$K220-SUM($F227:V227),$K220/$D220))</f>
        <v>1048.4306913575529</v>
      </c>
      <c r="X227" s="69">
        <f>IF($D220="n/a","n/a",IF(X$3&gt;($D220+$D227),$K220-SUM($F227:W227),$K220/$D220))</f>
        <v>1048.4306913575529</v>
      </c>
      <c r="Y227" s="69">
        <f>IF($D220="n/a","n/a",IF(Y$3&gt;($D220+$D227),$K220-SUM($F227:X227),$K220/$D220))</f>
        <v>1048.4306913575529</v>
      </c>
      <c r="Z227" s="69">
        <f>IF($D220="n/a","n/a",IF(Z$3&gt;($D220+$D227),$K220-SUM($F227:Y227),$K220/$D220))</f>
        <v>1048.4306913575529</v>
      </c>
      <c r="AA227" s="69">
        <f>IF($D220="n/a","n/a",IF(AA$3&gt;($D220+$D227),$K220-SUM($F227:Z227),$K220/$D220))</f>
        <v>1048.4306913575529</v>
      </c>
      <c r="AB227" s="69">
        <f>IF($D220="n/a","n/a",IF(AB$3&gt;($D220+$D227),$K220-SUM($F227:AA227),$K220/$D220))</f>
        <v>1048.4306913575529</v>
      </c>
      <c r="AC227" s="69">
        <f>IF($D220="n/a","n/a",IF(AC$3&gt;($D220+$D227),$K220-SUM($F227:AB227),$K220/$D220))</f>
        <v>1048.4306913575529</v>
      </c>
      <c r="AD227" s="69">
        <f>IF($D220="n/a","n/a",IF(AD$3&gt;($D220+$D227),$K220-SUM($F227:AC227),$K220/$D220))</f>
        <v>1048.4306913575529</v>
      </c>
      <c r="AE227" s="69">
        <f>IF($D220="n/a","n/a",IF(AE$3&gt;($D220+$D227),$K220-SUM($F227:AD227),$K220/$D220))</f>
        <v>1048.4306913575529</v>
      </c>
      <c r="AF227" s="69">
        <f>IF($D220="n/a","n/a",IF(AF$3&gt;($D220+$D227),$K220-SUM($F227:AE227),$K220/$D220))</f>
        <v>1048.4306913575529</v>
      </c>
      <c r="AG227" s="69">
        <f>IF($D220="n/a","n/a",IF(AG$3&gt;($D220+$D227),$K220-SUM($F227:AF227),$K220/$D220))</f>
        <v>1048.4306913575529</v>
      </c>
      <c r="AH227" s="69">
        <f>IF($D220="n/a","n/a",IF(AH$3&gt;($D220+$D227),$K220-SUM($F227:AG227),$K220/$D220))</f>
        <v>1048.4306913575529</v>
      </c>
      <c r="AI227" s="69">
        <f>IF($D220="n/a","n/a",IF(AI$3&gt;($D220+$D227),$K220-SUM($F227:AH227),$K220/$D220))</f>
        <v>1048.4306913575529</v>
      </c>
      <c r="AJ227" s="69">
        <f>IF($D220="n/a","n/a",IF(AJ$3&gt;($D220+$D227),$K220-SUM($F227:AI227),$K220/$D220))</f>
        <v>1048.4306913575529</v>
      </c>
      <c r="AK227" s="69">
        <f>IF($D220="n/a","n/a",IF(AK$3&gt;($D220+$D227),$K220-SUM($F227:AJ227),$K220/$D220))</f>
        <v>1048.4306913575529</v>
      </c>
      <c r="AL227" s="69">
        <f>IF($D220="n/a","n/a",IF(AL$3&gt;($D220+$D227),$K220-SUM($F227:AK227),$K220/$D220))</f>
        <v>1048.4306913575529</v>
      </c>
      <c r="AM227" s="69">
        <f>IF($D220="n/a","n/a",IF(AM$3&gt;($D220+$D227),$K220-SUM($F227:AL227),$K220/$D220))</f>
        <v>1048.4306913575529</v>
      </c>
      <c r="AN227" s="69">
        <f>IF($D220="n/a","n/a",IF(AN$3&gt;($D220+$D227),$K220-SUM($F227:AM227),$K220/$D220))</f>
        <v>1048.4306913575529</v>
      </c>
      <c r="AO227" s="69">
        <f>IF($D220="n/a","n/a",IF(AO$3&gt;($D220+$D227),$K220-SUM($F227:AN227),$K220/$D220))</f>
        <v>1048.4306913575529</v>
      </c>
      <c r="AP227" s="69">
        <f>IF($D220="n/a","n/a",IF(AP$3&gt;($D220+$D227),$K220-SUM($F227:AO227),$K220/$D220))</f>
        <v>1048.4306913575529</v>
      </c>
      <c r="AQ227" s="69">
        <f>IF($D220="n/a","n/a",IF(AQ$3&gt;($D220+$D227),$K220-SUM($F227:AP227),$K220/$D220))</f>
        <v>1048.4306913575529</v>
      </c>
      <c r="AR227" s="69">
        <f>IF($D220="n/a","n/a",IF(AR$3&gt;($D220+$D227),$K220-SUM($F227:AQ227),$K220/$D220))</f>
        <v>1048.4306913575529</v>
      </c>
      <c r="AS227" s="69">
        <f>IF($D220="n/a","n/a",IF(AS$3&gt;($D220+$D227),$K220-SUM($F227:AR227),$K220/$D220))</f>
        <v>1048.4306913575529</v>
      </c>
      <c r="AT227" s="69">
        <f>IF($D220="n/a","n/a",IF(AT$3&gt;($D220+$D227),$K220-SUM($F227:AS227),$K220/$D220))</f>
        <v>1048.4306913575529</v>
      </c>
      <c r="AU227" s="69">
        <f>IF($D220="n/a","n/a",IF(AU$3&gt;($D220+$D227),$K220-SUM($F227:AT227),$K220/$D220))</f>
        <v>1048.4306913575529</v>
      </c>
      <c r="AV227" s="69">
        <f>IF($D220="n/a","n/a",IF(AV$3&gt;($D220+$D227),$K220-SUM($F227:AU227),$K220/$D220))</f>
        <v>1048.4306913575529</v>
      </c>
      <c r="AW227" s="69">
        <f>IF($D220="n/a","n/a",IF(AW$3&gt;($D220+$D227),$K220-SUM($F227:AV227),$K220/$D220))</f>
        <v>1048.4306913575529</v>
      </c>
      <c r="AX227" s="69">
        <f>IF($D220="n/a","n/a",IF(AX$3&gt;($D220+$D227),$K220-SUM($F227:AW227),$K220/$D220))</f>
        <v>1048.4306913575529</v>
      </c>
      <c r="AY227" s="69">
        <f>IF($D220="n/a","n/a",IF(AY$3&gt;($D220+$D227),$K220-SUM($F227:AX227),$K220/$D220))</f>
        <v>1048.4306913575529</v>
      </c>
      <c r="AZ227" s="69">
        <f>IF($D220="n/a","n/a",IF(AZ$3&gt;($D220+$D227),$K220-SUM($F227:AY227),$K220/$D220))</f>
        <v>1048.4306913575529</v>
      </c>
      <c r="BA227" s="69">
        <f>IF($D220="n/a","n/a",IF(BA$3&gt;($D220+$D227),$K220-SUM($F227:AZ227),$K220/$D220))</f>
        <v>1048.4306913575529</v>
      </c>
      <c r="BB227" s="69">
        <f>IF($D220="n/a","n/a",IF(BB$3&gt;($D220+$D227),$K220-SUM($F227:BA227),$K220/$D220))</f>
        <v>1048.4306913575529</v>
      </c>
      <c r="BC227" s="69">
        <f>IF($D220="n/a","n/a",IF(BC$3&gt;($D220+$D227),$K220-SUM($F227:BB227),$K220/$D220))</f>
        <v>1048.4306913575529</v>
      </c>
      <c r="BD227" s="69">
        <f>IF($D220="n/a","n/a",IF(BD$3&gt;($D220+$D227),$K220-SUM($F227:BC227),$K220/$D220))</f>
        <v>1048.4306913575529</v>
      </c>
      <c r="BE227" s="69">
        <f>IF($D220="n/a","n/a",IF(BE$3&gt;($D220+$D227),$K220-SUM($F227:BD227),$K220/$D220))</f>
        <v>-5.0931703299283981E-11</v>
      </c>
      <c r="BF227" s="69">
        <f>IF($D220="n/a","n/a",IF(BF$3&gt;($D220+$D227),$K220-SUM($F227:BE227),$K220/$D220))</f>
        <v>0</v>
      </c>
      <c r="BG227" s="69">
        <f>IF($D220="n/a","n/a",IF(BG$3&gt;($D220+$D227),$K220-SUM($F227:BF227),$K220/$D220))</f>
        <v>0</v>
      </c>
      <c r="BH227" s="69">
        <f>IF($D220="n/a","n/a",IF(BH$3&gt;($D220+$D227),$K220-SUM($F227:BG227),$K220/$D220))</f>
        <v>0</v>
      </c>
      <c r="BI227" s="69">
        <f>IF($D220="n/a","n/a",IF(BI$3&gt;($D220+$D227),$K220-SUM($F227:BH227),$K220/$D220))</f>
        <v>0</v>
      </c>
      <c r="BJ227" s="69">
        <f>IF($D220="n/a","n/a",IF(BJ$3&gt;($D220+$D227),$K220-SUM($F227:BI227),$K220/$D220))</f>
        <v>0</v>
      </c>
      <c r="BK227" s="69">
        <f>IF($D220="n/a","n/a",IF(BK$3&gt;($D220+$D227),$K220-SUM($F227:BJ227),$K220/$D220))</f>
        <v>0</v>
      </c>
      <c r="BL227" s="69">
        <f>IF($D220="n/a","n/a",IF(BL$3&gt;($D220+$D227),$K220-SUM($F227:BK227),$K220/$D220))</f>
        <v>0</v>
      </c>
      <c r="BM227" s="69">
        <f>IF($D220="n/a","n/a",IF(BM$3&gt;($D220+$D227),$K220-SUM($F227:BL227),$K220/$D220))</f>
        <v>0</v>
      </c>
      <c r="BN227" s="69">
        <f>IF($D220="n/a","n/a",IF(BN$3&gt;($D220+$D227),$K220-SUM($F227:BM227),$K220/$D220))</f>
        <v>0</v>
      </c>
      <c r="BO227" s="69">
        <f>IF($D220="n/a","n/a",IF(BO$3&gt;($D220+$D227),$K220-SUM($F227:BN227),$K220/$D220))</f>
        <v>0</v>
      </c>
      <c r="BP227" s="69">
        <f>IF($D220="n/a","n/a",IF(BP$3&gt;($D220+$D227),$K220-SUM($F227:BO227),$K220/$D220))</f>
        <v>0</v>
      </c>
      <c r="BQ227" s="69">
        <f>IF($D220="n/a","n/a",IF(BQ$3&gt;($D220+$D227),$K220-SUM($F227:BP227),$K220/$D220))</f>
        <v>0</v>
      </c>
      <c r="BR227" s="69">
        <f>IF($D220="n/a","n/a",IF(BR$3&gt;($D220+$D227),$K220-SUM($F227:BQ227),$K220/$D220))</f>
        <v>0</v>
      </c>
      <c r="BS227" s="69">
        <f>IF($D220="n/a","n/a",IF(BS$3&gt;($D220+$D227),$K220-SUM($F227:BR227),$K220/$D220))</f>
        <v>0</v>
      </c>
      <c r="BT227" s="69">
        <f>IF($D220="n/a","n/a",IF(BT$3&gt;($D220+$D227),$K220-SUM($F227:BS227),$K220/$D220))</f>
        <v>0</v>
      </c>
      <c r="BU227" s="69">
        <f>IF($D220="n/a","n/a",IF(BU$3&gt;($D220+$D227),$K220-SUM($F227:BT227),$K220/$D220))</f>
        <v>0</v>
      </c>
      <c r="BV227" s="69">
        <f>IF($D220="n/a","n/a",IF(BV$3&gt;($D220+$D227),$K220-SUM($F227:BU227),$K220/$D220))</f>
        <v>0</v>
      </c>
      <c r="BW227" s="69">
        <f>IF($D220="n/a","n/a",IF(BW$3&gt;($D220+$D227),$K220-SUM($F227:BV227),$K220/$D220))</f>
        <v>0</v>
      </c>
      <c r="BX227" s="69">
        <f>IF($D220="n/a","n/a",IF(BX$3&gt;($D220+$D227),$K220-SUM($F227:BW227),$K220/$D220))</f>
        <v>0</v>
      </c>
      <c r="BY227" s="69">
        <f>IF($D220="n/a","n/a",IF(BY$3&gt;($D220+$D227),$K220-SUM($F227:BX227),$K220/$D220))</f>
        <v>0</v>
      </c>
      <c r="BZ227" s="69">
        <f>IF($D220="n/a","n/a",IF(BZ$3&gt;($D220+$D227),$K220-SUM($F227:BY227),$K220/$D220))</f>
        <v>0</v>
      </c>
    </row>
    <row r="228" spans="1:78" customFormat="1" hidden="1" outlineLevel="1">
      <c r="A228" s="19"/>
      <c r="B228" s="103"/>
      <c r="C228" s="722"/>
      <c r="D228" s="545">
        <v>7</v>
      </c>
      <c r="E228" s="27"/>
      <c r="F228" s="146"/>
      <c r="G228" s="148"/>
      <c r="H228" s="148"/>
      <c r="I228" s="148"/>
      <c r="J228" s="148"/>
      <c r="K228" s="558"/>
      <c r="L228" s="147"/>
      <c r="M228" s="69">
        <f>IF($D220="n/a","n/a",IF(M$3&gt;($D220+$D228),$L220-SUM($F228:L228),$L220/$D220))</f>
        <v>167.00635025993699</v>
      </c>
      <c r="N228" s="69">
        <f>IF($D220="n/a","n/a",IF(N$3&gt;($D220+$D228),$L220-SUM($F228:M228),$L220/$D220))</f>
        <v>167.00635025993699</v>
      </c>
      <c r="O228" s="69">
        <f>IF($D220="n/a","n/a",IF(O$3&gt;($D220+$D228),$L220-SUM($F228:N228),$L220/$D220))</f>
        <v>167.00635025993699</v>
      </c>
      <c r="P228" s="69">
        <f>IF($D220="n/a","n/a",IF(P$3&gt;($D220+$D228),$L220-SUM($F228:O228),$L220/$D220))</f>
        <v>167.00635025993699</v>
      </c>
      <c r="Q228" s="69">
        <f>IF($D220="n/a","n/a",IF(Q$3&gt;($D220+$D228),$L220-SUM($F228:P228),$L220/$D220))</f>
        <v>167.00635025993699</v>
      </c>
      <c r="R228" s="69">
        <f>IF($D220="n/a","n/a",IF(R$3&gt;($D220+$D228),$L220-SUM($F228:Q228),$L220/$D220))</f>
        <v>167.00635025993699</v>
      </c>
      <c r="S228" s="69">
        <f>IF($D220="n/a","n/a",IF(S$3&gt;($D220+$D228),$L220-SUM($F228:R228),$L220/$D220))</f>
        <v>167.00635025993699</v>
      </c>
      <c r="T228" s="69">
        <f>IF($D220="n/a","n/a",IF(T$3&gt;($D220+$D228),$L220-SUM($F228:S228),$L220/$D220))</f>
        <v>167.00635025993699</v>
      </c>
      <c r="U228" s="69">
        <f>IF($D220="n/a","n/a",IF(U$3&gt;($D220+$D228),$L220-SUM($F228:T228),$L220/$D220))</f>
        <v>167.00635025993699</v>
      </c>
      <c r="V228" s="69">
        <f>IF($D220="n/a","n/a",IF(V$3&gt;($D220+$D228),$L220-SUM($F228:U228),$L220/$D220))</f>
        <v>167.00635025993699</v>
      </c>
      <c r="W228" s="69">
        <f>IF($D220="n/a","n/a",IF(W$3&gt;($D220+$D228),$L220-SUM($F228:V228),$L220/$D220))</f>
        <v>167.00635025993699</v>
      </c>
      <c r="X228" s="69">
        <f>IF($D220="n/a","n/a",IF(X$3&gt;($D220+$D228),$L220-SUM($F228:W228),$L220/$D220))</f>
        <v>167.00635025993699</v>
      </c>
      <c r="Y228" s="69">
        <f>IF($D220="n/a","n/a",IF(Y$3&gt;($D220+$D228),$L220-SUM($F228:X228),$L220/$D220))</f>
        <v>167.00635025993699</v>
      </c>
      <c r="Z228" s="69">
        <f>IF($D220="n/a","n/a",IF(Z$3&gt;($D220+$D228),$L220-SUM($F228:Y228),$L220/$D220))</f>
        <v>167.00635025993699</v>
      </c>
      <c r="AA228" s="69">
        <f>IF($D220="n/a","n/a",IF(AA$3&gt;($D220+$D228),$L220-SUM($F228:Z228),$L220/$D220))</f>
        <v>167.00635025993699</v>
      </c>
      <c r="AB228" s="69">
        <f>IF($D220="n/a","n/a",IF(AB$3&gt;($D220+$D228),$L220-SUM($F228:AA228),$L220/$D220))</f>
        <v>167.00635025993699</v>
      </c>
      <c r="AC228" s="69">
        <f>IF($D220="n/a","n/a",IF(AC$3&gt;($D220+$D228),$L220-SUM($F228:AB228),$L220/$D220))</f>
        <v>167.00635025993699</v>
      </c>
      <c r="AD228" s="69">
        <f>IF($D220="n/a","n/a",IF(AD$3&gt;($D220+$D228),$L220-SUM($F228:AC228),$L220/$D220))</f>
        <v>167.00635025993699</v>
      </c>
      <c r="AE228" s="69">
        <f>IF($D220="n/a","n/a",IF(AE$3&gt;($D220+$D228),$L220-SUM($F228:AD228),$L220/$D220))</f>
        <v>167.00635025993699</v>
      </c>
      <c r="AF228" s="69">
        <f>IF($D220="n/a","n/a",IF(AF$3&gt;($D220+$D228),$L220-SUM($F228:AE228),$L220/$D220))</f>
        <v>167.00635025993699</v>
      </c>
      <c r="AG228" s="69">
        <f>IF($D220="n/a","n/a",IF(AG$3&gt;($D220+$D228),$L220-SUM($F228:AF228),$L220/$D220))</f>
        <v>167.00635025993699</v>
      </c>
      <c r="AH228" s="69">
        <f>IF($D220="n/a","n/a",IF(AH$3&gt;($D220+$D228),$L220-SUM($F228:AG228),$L220/$D220))</f>
        <v>167.00635025993699</v>
      </c>
      <c r="AI228" s="69">
        <f>IF($D220="n/a","n/a",IF(AI$3&gt;($D220+$D228),$L220-SUM($F228:AH228),$L220/$D220))</f>
        <v>167.00635025993699</v>
      </c>
      <c r="AJ228" s="69">
        <f>IF($D220="n/a","n/a",IF(AJ$3&gt;($D220+$D228),$L220-SUM($F228:AI228),$L220/$D220))</f>
        <v>167.00635025993699</v>
      </c>
      <c r="AK228" s="69">
        <f>IF($D220="n/a","n/a",IF(AK$3&gt;($D220+$D228),$L220-SUM($F228:AJ228),$L220/$D220))</f>
        <v>167.00635025993699</v>
      </c>
      <c r="AL228" s="69">
        <f>IF($D220="n/a","n/a",IF(AL$3&gt;($D220+$D228),$L220-SUM($F228:AK228),$L220/$D220))</f>
        <v>167.00635025993699</v>
      </c>
      <c r="AM228" s="69">
        <f>IF($D220="n/a","n/a",IF(AM$3&gt;($D220+$D228),$L220-SUM($F228:AL228),$L220/$D220))</f>
        <v>167.00635025993699</v>
      </c>
      <c r="AN228" s="69">
        <f>IF($D220="n/a","n/a",IF(AN$3&gt;($D220+$D228),$L220-SUM($F228:AM228),$L220/$D220))</f>
        <v>167.00635025993699</v>
      </c>
      <c r="AO228" s="69">
        <f>IF($D220="n/a","n/a",IF(AO$3&gt;($D220+$D228),$L220-SUM($F228:AN228),$L220/$D220))</f>
        <v>167.00635025993699</v>
      </c>
      <c r="AP228" s="69">
        <f>IF($D220="n/a","n/a",IF(AP$3&gt;($D220+$D228),$L220-SUM($F228:AO228),$L220/$D220))</f>
        <v>167.00635025993699</v>
      </c>
      <c r="AQ228" s="69">
        <f>IF($D220="n/a","n/a",IF(AQ$3&gt;($D220+$D228),$L220-SUM($F228:AP228),$L220/$D220))</f>
        <v>167.00635025993699</v>
      </c>
      <c r="AR228" s="69">
        <f>IF($D220="n/a","n/a",IF(AR$3&gt;($D220+$D228),$L220-SUM($F228:AQ228),$L220/$D220))</f>
        <v>167.00635025993699</v>
      </c>
      <c r="AS228" s="69">
        <f>IF($D220="n/a","n/a",IF(AS$3&gt;($D220+$D228),$L220-SUM($F228:AR228),$L220/$D220))</f>
        <v>167.00635025993699</v>
      </c>
      <c r="AT228" s="69">
        <f>IF($D220="n/a","n/a",IF(AT$3&gt;($D220+$D228),$L220-SUM($F228:AS228),$L220/$D220))</f>
        <v>167.00635025993699</v>
      </c>
      <c r="AU228" s="69">
        <f>IF($D220="n/a","n/a",IF(AU$3&gt;($D220+$D228),$L220-SUM($F228:AT228),$L220/$D220))</f>
        <v>167.00635025993699</v>
      </c>
      <c r="AV228" s="69">
        <f>IF($D220="n/a","n/a",IF(AV$3&gt;($D220+$D228),$L220-SUM($F228:AU228),$L220/$D220))</f>
        <v>167.00635025993699</v>
      </c>
      <c r="AW228" s="69">
        <f>IF($D220="n/a","n/a",IF(AW$3&gt;($D220+$D228),$L220-SUM($F228:AV228),$L220/$D220))</f>
        <v>167.00635025993699</v>
      </c>
      <c r="AX228" s="69">
        <f>IF($D220="n/a","n/a",IF(AX$3&gt;($D220+$D228),$L220-SUM($F228:AW228),$L220/$D220))</f>
        <v>167.00635025993699</v>
      </c>
      <c r="AY228" s="69">
        <f>IF($D220="n/a","n/a",IF(AY$3&gt;($D220+$D228),$L220-SUM($F228:AX228),$L220/$D220))</f>
        <v>167.00635025993699</v>
      </c>
      <c r="AZ228" s="69">
        <f>IF($D220="n/a","n/a",IF(AZ$3&gt;($D220+$D228),$L220-SUM($F228:AY228),$L220/$D220))</f>
        <v>167.00635025993699</v>
      </c>
      <c r="BA228" s="69">
        <f>IF($D220="n/a","n/a",IF(BA$3&gt;($D220+$D228),$L220-SUM($F228:AZ228),$L220/$D220))</f>
        <v>167.00635025993699</v>
      </c>
      <c r="BB228" s="69">
        <f>IF($D220="n/a","n/a",IF(BB$3&gt;($D220+$D228),$L220-SUM($F228:BA228),$L220/$D220))</f>
        <v>167.00635025993699</v>
      </c>
      <c r="BC228" s="69">
        <f>IF($D220="n/a","n/a",IF(BC$3&gt;($D220+$D228),$L220-SUM($F228:BB228),$L220/$D220))</f>
        <v>167.00635025993699</v>
      </c>
      <c r="BD228" s="69">
        <f>IF($D220="n/a","n/a",IF(BD$3&gt;($D220+$D228),$L220-SUM($F228:BC228),$L220/$D220))</f>
        <v>167.00635025993699</v>
      </c>
      <c r="BE228" s="69">
        <f>IF($D220="n/a","n/a",IF(BE$3&gt;($D220+$D228),$L220-SUM($F228:BD228),$L220/$D220))</f>
        <v>167.00635025993699</v>
      </c>
      <c r="BF228" s="69">
        <f>IF($D220="n/a","n/a",IF(BF$3&gt;($D220+$D228),$L220-SUM($F228:BE228),$L220/$D220))</f>
        <v>4.5474735088646412E-12</v>
      </c>
      <c r="BG228" s="69">
        <f>IF($D220="n/a","n/a",IF(BG$3&gt;($D220+$D228),$L220-SUM($F228:BF228),$L220/$D220))</f>
        <v>0</v>
      </c>
      <c r="BH228" s="69">
        <f>IF($D220="n/a","n/a",IF(BH$3&gt;($D220+$D228),$L220-SUM($F228:BG228),$L220/$D220))</f>
        <v>0</v>
      </c>
      <c r="BI228" s="69">
        <f>IF($D220="n/a","n/a",IF(BI$3&gt;($D220+$D228),$L220-SUM($F228:BH228),$L220/$D220))</f>
        <v>0</v>
      </c>
      <c r="BJ228" s="69">
        <f>IF($D220="n/a","n/a",IF(BJ$3&gt;($D220+$D228),$L220-SUM($F228:BI228),$L220/$D220))</f>
        <v>0</v>
      </c>
      <c r="BK228" s="69">
        <f>IF($D220="n/a","n/a",IF(BK$3&gt;($D220+$D228),$L220-SUM($F228:BJ228),$L220/$D220))</f>
        <v>0</v>
      </c>
      <c r="BL228" s="69">
        <f>IF($D220="n/a","n/a",IF(BL$3&gt;($D220+$D228),$L220-SUM($F228:BK228),$L220/$D220))</f>
        <v>0</v>
      </c>
      <c r="BM228" s="69">
        <f>IF($D220="n/a","n/a",IF(BM$3&gt;($D220+$D228),$L220-SUM($F228:BL228),$L220/$D220))</f>
        <v>0</v>
      </c>
      <c r="BN228" s="69">
        <f>IF($D220="n/a","n/a",IF(BN$3&gt;($D220+$D228),$L220-SUM($F228:BM228),$L220/$D220))</f>
        <v>0</v>
      </c>
      <c r="BO228" s="69">
        <f>IF($D220="n/a","n/a",IF(BO$3&gt;($D220+$D228),$L220-SUM($F228:BN228),$L220/$D220))</f>
        <v>0</v>
      </c>
      <c r="BP228" s="69">
        <f>IF($D220="n/a","n/a",IF(BP$3&gt;($D220+$D228),$L220-SUM($F228:BO228),$L220/$D220))</f>
        <v>0</v>
      </c>
      <c r="BQ228" s="69">
        <f>IF($D220="n/a","n/a",IF(BQ$3&gt;($D220+$D228),$L220-SUM($F228:BP228),$L220/$D220))</f>
        <v>0</v>
      </c>
      <c r="BR228" s="69">
        <f>IF($D220="n/a","n/a",IF(BR$3&gt;($D220+$D228),$L220-SUM($F228:BQ228),$L220/$D220))</f>
        <v>0</v>
      </c>
      <c r="BS228" s="69">
        <f>IF($D220="n/a","n/a",IF(BS$3&gt;($D220+$D228),$L220-SUM($F228:BR228),$L220/$D220))</f>
        <v>0</v>
      </c>
      <c r="BT228" s="69">
        <f>IF($D220="n/a","n/a",IF(BT$3&gt;($D220+$D228),$L220-SUM($F228:BS228),$L220/$D220))</f>
        <v>0</v>
      </c>
      <c r="BU228" s="69">
        <f>IF($D220="n/a","n/a",IF(BU$3&gt;($D220+$D228),$L220-SUM($F228:BT228),$L220/$D220))</f>
        <v>0</v>
      </c>
      <c r="BV228" s="69">
        <f>IF($D220="n/a","n/a",IF(BV$3&gt;($D220+$D228),$L220-SUM($F228:BU228),$L220/$D220))</f>
        <v>0</v>
      </c>
      <c r="BW228" s="69">
        <f>IF($D220="n/a","n/a",IF(BW$3&gt;($D220+$D228),$L220-SUM($F228:BV228),$L220/$D220))</f>
        <v>0</v>
      </c>
      <c r="BX228" s="69">
        <f>IF($D220="n/a","n/a",IF(BX$3&gt;($D220+$D228),$L220-SUM($F228:BW228),$L220/$D220))</f>
        <v>0</v>
      </c>
      <c r="BY228" s="69">
        <f>IF($D220="n/a","n/a",IF(BY$3&gt;($D220+$D228),$L220-SUM($F228:BX228),$L220/$D220))</f>
        <v>0</v>
      </c>
      <c r="BZ228" s="69">
        <f>IF($D220="n/a","n/a",IF(BZ$3&gt;($D220+$D228),$L220-SUM($F228:BY228),$L220/$D220))</f>
        <v>0</v>
      </c>
    </row>
    <row r="229" spans="1:78" customFormat="1" hidden="1" outlineLevel="1">
      <c r="A229" s="19"/>
      <c r="B229" s="103"/>
      <c r="C229" s="722"/>
      <c r="D229" s="545">
        <v>8</v>
      </c>
      <c r="E229" s="27"/>
      <c r="F229" s="146"/>
      <c r="G229" s="148"/>
      <c r="H229" s="148"/>
      <c r="I229" s="148"/>
      <c r="J229" s="148"/>
      <c r="K229" s="558"/>
      <c r="L229" s="148"/>
      <c r="M229" s="147"/>
      <c r="N229" s="69">
        <f>IF($D220="n/a","n/a",IF(N$3&gt;($D220+$D229),$M220-SUM($F229:M229),$M220/$D220))</f>
        <v>671.18254374894229</v>
      </c>
      <c r="O229" s="69">
        <f>IF($D220="n/a","n/a",IF(O$3&gt;($D220+$D229),$M220-SUM($F229:N229),$M220/$D220))</f>
        <v>671.18254374894229</v>
      </c>
      <c r="P229" s="69">
        <f>IF($D220="n/a","n/a",IF(P$3&gt;($D220+$D229),$M220-SUM($F229:O229),$M220/$D220))</f>
        <v>671.18254374894229</v>
      </c>
      <c r="Q229" s="69">
        <f>IF($D220="n/a","n/a",IF(Q$3&gt;($D220+$D229),$M220-SUM($F229:P229),$M220/$D220))</f>
        <v>671.18254374894229</v>
      </c>
      <c r="R229" s="69">
        <f>IF($D220="n/a","n/a",IF(R$3&gt;($D220+$D229),$M220-SUM($F229:Q229),$M220/$D220))</f>
        <v>671.18254374894229</v>
      </c>
      <c r="S229" s="69">
        <f>IF($D220="n/a","n/a",IF(S$3&gt;($D220+$D229),$M220-SUM($F229:R229),$M220/$D220))</f>
        <v>671.18254374894229</v>
      </c>
      <c r="T229" s="69">
        <f>IF($D220="n/a","n/a",IF(T$3&gt;($D220+$D229),$M220-SUM($F229:S229),$M220/$D220))</f>
        <v>671.18254374894229</v>
      </c>
      <c r="U229" s="69">
        <f>IF($D220="n/a","n/a",IF(U$3&gt;($D220+$D229),$M220-SUM($F229:T229),$M220/$D220))</f>
        <v>671.18254374894229</v>
      </c>
      <c r="V229" s="69">
        <f>IF($D220="n/a","n/a",IF(V$3&gt;($D220+$D229),$M220-SUM($F229:U229),$M220/$D220))</f>
        <v>671.18254374894229</v>
      </c>
      <c r="W229" s="69">
        <f>IF($D220="n/a","n/a",IF(W$3&gt;($D220+$D229),$M220-SUM($F229:V229),$M220/$D220))</f>
        <v>671.18254374894229</v>
      </c>
      <c r="X229" s="69">
        <f>IF($D220="n/a","n/a",IF(X$3&gt;($D220+$D229),$M220-SUM($F229:W229),$M220/$D220))</f>
        <v>671.18254374894229</v>
      </c>
      <c r="Y229" s="69">
        <f>IF($D220="n/a","n/a",IF(Y$3&gt;($D220+$D229),$M220-SUM($F229:X229),$M220/$D220))</f>
        <v>671.18254374894229</v>
      </c>
      <c r="Z229" s="69">
        <f>IF($D220="n/a","n/a",IF(Z$3&gt;($D220+$D229),$M220-SUM($F229:Y229),$M220/$D220))</f>
        <v>671.18254374894229</v>
      </c>
      <c r="AA229" s="69">
        <f>IF($D220="n/a","n/a",IF(AA$3&gt;($D220+$D229),$M220-SUM($F229:Z229),$M220/$D220))</f>
        <v>671.18254374894229</v>
      </c>
      <c r="AB229" s="69">
        <f>IF($D220="n/a","n/a",IF(AB$3&gt;($D220+$D229),$M220-SUM($F229:AA229),$M220/$D220))</f>
        <v>671.18254374894229</v>
      </c>
      <c r="AC229" s="69">
        <f>IF($D220="n/a","n/a",IF(AC$3&gt;($D220+$D229),$M220-SUM($F229:AB229),$M220/$D220))</f>
        <v>671.18254374894229</v>
      </c>
      <c r="AD229" s="69">
        <f>IF($D220="n/a","n/a",IF(AD$3&gt;($D220+$D229),$M220-SUM($F229:AC229),$M220/$D220))</f>
        <v>671.18254374894229</v>
      </c>
      <c r="AE229" s="69">
        <f>IF($D220="n/a","n/a",IF(AE$3&gt;($D220+$D229),$M220-SUM($F229:AD229),$M220/$D220))</f>
        <v>671.18254374894229</v>
      </c>
      <c r="AF229" s="69">
        <f>IF($D220="n/a","n/a",IF(AF$3&gt;($D220+$D229),$M220-SUM($F229:AE229),$M220/$D220))</f>
        <v>671.18254374894229</v>
      </c>
      <c r="AG229" s="69">
        <f>IF($D220="n/a","n/a",IF(AG$3&gt;($D220+$D229),$M220-SUM($F229:AF229),$M220/$D220))</f>
        <v>671.18254374894229</v>
      </c>
      <c r="AH229" s="69">
        <f>IF($D220="n/a","n/a",IF(AH$3&gt;($D220+$D229),$M220-SUM($F229:AG229),$M220/$D220))</f>
        <v>671.18254374894229</v>
      </c>
      <c r="AI229" s="69">
        <f>IF($D220="n/a","n/a",IF(AI$3&gt;($D220+$D229),$M220-SUM($F229:AH229),$M220/$D220))</f>
        <v>671.18254374894229</v>
      </c>
      <c r="AJ229" s="69">
        <f>IF($D220="n/a","n/a",IF(AJ$3&gt;($D220+$D229),$M220-SUM($F229:AI229),$M220/$D220))</f>
        <v>671.18254374894229</v>
      </c>
      <c r="AK229" s="69">
        <f>IF($D220="n/a","n/a",IF(AK$3&gt;($D220+$D229),$M220-SUM($F229:AJ229),$M220/$D220))</f>
        <v>671.18254374894229</v>
      </c>
      <c r="AL229" s="69">
        <f>IF($D220="n/a","n/a",IF(AL$3&gt;($D220+$D229),$M220-SUM($F229:AK229),$M220/$D220))</f>
        <v>671.18254374894229</v>
      </c>
      <c r="AM229" s="69">
        <f>IF($D220="n/a","n/a",IF(AM$3&gt;($D220+$D229),$M220-SUM($F229:AL229),$M220/$D220))</f>
        <v>671.18254374894229</v>
      </c>
      <c r="AN229" s="69">
        <f>IF($D220="n/a","n/a",IF(AN$3&gt;($D220+$D229),$M220-SUM($F229:AM229),$M220/$D220))</f>
        <v>671.18254374894229</v>
      </c>
      <c r="AO229" s="69">
        <f>IF($D220="n/a","n/a",IF(AO$3&gt;($D220+$D229),$M220-SUM($F229:AN229),$M220/$D220))</f>
        <v>671.18254374894229</v>
      </c>
      <c r="AP229" s="69">
        <f>IF($D220="n/a","n/a",IF(AP$3&gt;($D220+$D229),$M220-SUM($F229:AO229),$M220/$D220))</f>
        <v>671.18254374894229</v>
      </c>
      <c r="AQ229" s="69">
        <f>IF($D220="n/a","n/a",IF(AQ$3&gt;($D220+$D229),$M220-SUM($F229:AP229),$M220/$D220))</f>
        <v>671.18254374894229</v>
      </c>
      <c r="AR229" s="69">
        <f>IF($D220="n/a","n/a",IF(AR$3&gt;($D220+$D229),$M220-SUM($F229:AQ229),$M220/$D220))</f>
        <v>671.18254374894229</v>
      </c>
      <c r="AS229" s="69">
        <f>IF($D220="n/a","n/a",IF(AS$3&gt;($D220+$D229),$M220-SUM($F229:AR229),$M220/$D220))</f>
        <v>671.18254374894229</v>
      </c>
      <c r="AT229" s="69">
        <f>IF($D220="n/a","n/a",IF(AT$3&gt;($D220+$D229),$M220-SUM($F229:AS229),$M220/$D220))</f>
        <v>671.18254374894229</v>
      </c>
      <c r="AU229" s="69">
        <f>IF($D220="n/a","n/a",IF(AU$3&gt;($D220+$D229),$M220-SUM($F229:AT229),$M220/$D220))</f>
        <v>671.18254374894229</v>
      </c>
      <c r="AV229" s="69">
        <f>IF($D220="n/a","n/a",IF(AV$3&gt;($D220+$D229),$M220-SUM($F229:AU229),$M220/$D220))</f>
        <v>671.18254374894229</v>
      </c>
      <c r="AW229" s="69">
        <f>IF($D220="n/a","n/a",IF(AW$3&gt;($D220+$D229),$M220-SUM($F229:AV229),$M220/$D220))</f>
        <v>671.18254374894229</v>
      </c>
      <c r="AX229" s="69">
        <f>IF($D220="n/a","n/a",IF(AX$3&gt;($D220+$D229),$M220-SUM($F229:AW229),$M220/$D220))</f>
        <v>671.18254374894229</v>
      </c>
      <c r="AY229" s="69">
        <f>IF($D220="n/a","n/a",IF(AY$3&gt;($D220+$D229),$M220-SUM($F229:AX229),$M220/$D220))</f>
        <v>671.18254374894229</v>
      </c>
      <c r="AZ229" s="69">
        <f>IF($D220="n/a","n/a",IF(AZ$3&gt;($D220+$D229),$M220-SUM($F229:AY229),$M220/$D220))</f>
        <v>671.18254374894229</v>
      </c>
      <c r="BA229" s="69">
        <f>IF($D220="n/a","n/a",IF(BA$3&gt;($D220+$D229),$M220-SUM($F229:AZ229),$M220/$D220))</f>
        <v>671.18254374894229</v>
      </c>
      <c r="BB229" s="69">
        <f>IF($D220="n/a","n/a",IF(BB$3&gt;($D220+$D229),$M220-SUM($F229:BA229),$M220/$D220))</f>
        <v>671.18254374894229</v>
      </c>
      <c r="BC229" s="69">
        <f>IF($D220="n/a","n/a",IF(BC$3&gt;($D220+$D229),$M220-SUM($F229:BB229),$M220/$D220))</f>
        <v>671.18254374894229</v>
      </c>
      <c r="BD229" s="69">
        <f>IF($D220="n/a","n/a",IF(BD$3&gt;($D220+$D229),$M220-SUM($F229:BC229),$M220/$D220))</f>
        <v>671.18254374894229</v>
      </c>
      <c r="BE229" s="69">
        <f>IF($D220="n/a","n/a",IF(BE$3&gt;($D220+$D229),$M220-SUM($F229:BD229),$M220/$D220))</f>
        <v>671.18254374894229</v>
      </c>
      <c r="BF229" s="69">
        <f>IF($D220="n/a","n/a",IF(BF$3&gt;($D220+$D229),$M220-SUM($F229:BE229),$M220/$D220))</f>
        <v>671.18254374894229</v>
      </c>
      <c r="BG229" s="69">
        <f>IF($D220="n/a","n/a",IF(BG$3&gt;($D220+$D229),$M220-SUM($F229:BF229),$M220/$D220))</f>
        <v>0</v>
      </c>
      <c r="BH229" s="69">
        <f>IF($D220="n/a","n/a",IF(BH$3&gt;($D220+$D229),$M220-SUM($F229:BG229),$M220/$D220))</f>
        <v>0</v>
      </c>
      <c r="BI229" s="69">
        <f>IF($D220="n/a","n/a",IF(BI$3&gt;($D220+$D229),$M220-SUM($F229:BH229),$M220/$D220))</f>
        <v>0</v>
      </c>
      <c r="BJ229" s="69">
        <f>IF($D220="n/a","n/a",IF(BJ$3&gt;($D220+$D229),$M220-SUM($F229:BI229),$M220/$D220))</f>
        <v>0</v>
      </c>
      <c r="BK229" s="69">
        <f>IF($D220="n/a","n/a",IF(BK$3&gt;($D220+$D229),$M220-SUM($F229:BJ229),$M220/$D220))</f>
        <v>0</v>
      </c>
      <c r="BL229" s="69">
        <f>IF($D220="n/a","n/a",IF(BL$3&gt;($D220+$D229),$M220-SUM($F229:BK229),$M220/$D220))</f>
        <v>0</v>
      </c>
      <c r="BM229" s="69">
        <f>IF($D220="n/a","n/a",IF(BM$3&gt;($D220+$D229),$M220-SUM($F229:BL229),$M220/$D220))</f>
        <v>0</v>
      </c>
      <c r="BN229" s="69">
        <f>IF($D220="n/a","n/a",IF(BN$3&gt;($D220+$D229),$M220-SUM($F229:BM229),$M220/$D220))</f>
        <v>0</v>
      </c>
      <c r="BO229" s="69">
        <f>IF($D220="n/a","n/a",IF(BO$3&gt;($D220+$D229),$M220-SUM($F229:BN229),$M220/$D220))</f>
        <v>0</v>
      </c>
      <c r="BP229" s="69">
        <f>IF($D220="n/a","n/a",IF(BP$3&gt;($D220+$D229),$M220-SUM($F229:BO229),$M220/$D220))</f>
        <v>0</v>
      </c>
      <c r="BQ229" s="69">
        <f>IF($D220="n/a","n/a",IF(BQ$3&gt;($D220+$D229),$M220-SUM($F229:BP229),$M220/$D220))</f>
        <v>0</v>
      </c>
      <c r="BR229" s="69">
        <f>IF($D220="n/a","n/a",IF(BR$3&gt;($D220+$D229),$M220-SUM($F229:BQ229),$M220/$D220))</f>
        <v>0</v>
      </c>
      <c r="BS229" s="69">
        <f>IF($D220="n/a","n/a",IF(BS$3&gt;($D220+$D229),$M220-SUM($F229:BR229),$M220/$D220))</f>
        <v>0</v>
      </c>
      <c r="BT229" s="69">
        <f>IF($D220="n/a","n/a",IF(BT$3&gt;($D220+$D229),$M220-SUM($F229:BS229),$M220/$D220))</f>
        <v>0</v>
      </c>
      <c r="BU229" s="69">
        <f>IF($D220="n/a","n/a",IF(BU$3&gt;($D220+$D229),$M220-SUM($F229:BT229),$M220/$D220))</f>
        <v>0</v>
      </c>
      <c r="BV229" s="69">
        <f>IF($D220="n/a","n/a",IF(BV$3&gt;($D220+$D229),$M220-SUM($F229:BU229),$M220/$D220))</f>
        <v>0</v>
      </c>
      <c r="BW229" s="69">
        <f>IF($D220="n/a","n/a",IF(BW$3&gt;($D220+$D229),$M220-SUM($F229:BV229),$M220/$D220))</f>
        <v>0</v>
      </c>
      <c r="BX229" s="69">
        <f>IF($D220="n/a","n/a",IF(BX$3&gt;($D220+$D229),$M220-SUM($F229:BW229),$M220/$D220))</f>
        <v>0</v>
      </c>
      <c r="BY229" s="69">
        <f>IF($D220="n/a","n/a",IF(BY$3&gt;($D220+$D229),$M220-SUM($F229:BX229),$M220/$D220))</f>
        <v>0</v>
      </c>
      <c r="BZ229" s="69">
        <f>IF($D220="n/a","n/a",IF(BZ$3&gt;($D220+$D229),$M220-SUM($F229:BY229),$M220/$D220))</f>
        <v>0</v>
      </c>
    </row>
    <row r="230" spans="1:78" customFormat="1" hidden="1" outlineLevel="1">
      <c r="A230" s="19"/>
      <c r="B230" s="103"/>
      <c r="C230" s="722"/>
      <c r="D230" s="545">
        <v>9</v>
      </c>
      <c r="E230" s="27"/>
      <c r="F230" s="146"/>
      <c r="G230" s="148"/>
      <c r="H230" s="148"/>
      <c r="I230" s="148"/>
      <c r="J230" s="148"/>
      <c r="K230" s="558"/>
      <c r="L230" s="148"/>
      <c r="M230" s="148"/>
      <c r="N230" s="147"/>
      <c r="O230" s="69">
        <f>IF($D220="n/a","n/a",IF(O$3&gt;($D220+$D230),$N220-SUM($F230:N230),$N220/$D220))</f>
        <v>1229.6932625500008</v>
      </c>
      <c r="P230" s="69">
        <f>IF($D220="n/a","n/a",IF(P$3&gt;($D220+$D230),$N220-SUM($F230:O230),$N220/$D220))</f>
        <v>1229.6932625500008</v>
      </c>
      <c r="Q230" s="69">
        <f>IF($D220="n/a","n/a",IF(Q$3&gt;($D220+$D230),$N220-SUM($F230:P230),$N220/$D220))</f>
        <v>1229.6932625500008</v>
      </c>
      <c r="R230" s="69">
        <f>IF($D220="n/a","n/a",IF(R$3&gt;($D220+$D230),$N220-SUM($F230:Q230),$N220/$D220))</f>
        <v>1229.6932625500008</v>
      </c>
      <c r="S230" s="69">
        <f>IF($D220="n/a","n/a",IF(S$3&gt;($D220+$D230),$N220-SUM($F230:R230),$N220/$D220))</f>
        <v>1229.6932625500008</v>
      </c>
      <c r="T230" s="69">
        <f>IF($D220="n/a","n/a",IF(T$3&gt;($D220+$D230),$N220-SUM($F230:S230),$N220/$D220))</f>
        <v>1229.6932625500008</v>
      </c>
      <c r="U230" s="69">
        <f>IF($D220="n/a","n/a",IF(U$3&gt;($D220+$D230),$N220-SUM($F230:T230),$N220/$D220))</f>
        <v>1229.6932625500008</v>
      </c>
      <c r="V230" s="69">
        <f>IF($D220="n/a","n/a",IF(V$3&gt;($D220+$D230),$N220-SUM($F230:U230),$N220/$D220))</f>
        <v>1229.6932625500008</v>
      </c>
      <c r="W230" s="69">
        <f>IF($D220="n/a","n/a",IF(W$3&gt;($D220+$D230),$N220-SUM($F230:V230),$N220/$D220))</f>
        <v>1229.6932625500008</v>
      </c>
      <c r="X230" s="69">
        <f>IF($D220="n/a","n/a",IF(X$3&gt;($D220+$D230),$N220-SUM($F230:W230),$N220/$D220))</f>
        <v>1229.6932625500008</v>
      </c>
      <c r="Y230" s="69">
        <f>IF($D220="n/a","n/a",IF(Y$3&gt;($D220+$D230),$N220-SUM($F230:X230),$N220/$D220))</f>
        <v>1229.6932625500008</v>
      </c>
      <c r="Z230" s="69">
        <f>IF($D220="n/a","n/a",IF(Z$3&gt;($D220+$D230),$N220-SUM($F230:Y230),$N220/$D220))</f>
        <v>1229.6932625500008</v>
      </c>
      <c r="AA230" s="69">
        <f>IF($D220="n/a","n/a",IF(AA$3&gt;($D220+$D230),$N220-SUM($F230:Z230),$N220/$D220))</f>
        <v>1229.6932625500008</v>
      </c>
      <c r="AB230" s="69">
        <f>IF($D220="n/a","n/a",IF(AB$3&gt;($D220+$D230),$N220-SUM($F230:AA230),$N220/$D220))</f>
        <v>1229.6932625500008</v>
      </c>
      <c r="AC230" s="69">
        <f>IF($D220="n/a","n/a",IF(AC$3&gt;($D220+$D230),$N220-SUM($F230:AB230),$N220/$D220))</f>
        <v>1229.6932625500008</v>
      </c>
      <c r="AD230" s="69">
        <f>IF($D220="n/a","n/a",IF(AD$3&gt;($D220+$D230),$N220-SUM($F230:AC230),$N220/$D220))</f>
        <v>1229.6932625500008</v>
      </c>
      <c r="AE230" s="69">
        <f>IF($D220="n/a","n/a",IF(AE$3&gt;($D220+$D230),$N220-SUM($F230:AD230),$N220/$D220))</f>
        <v>1229.6932625500008</v>
      </c>
      <c r="AF230" s="69">
        <f>IF($D220="n/a","n/a",IF(AF$3&gt;($D220+$D230),$N220-SUM($F230:AE230),$N220/$D220))</f>
        <v>1229.6932625500008</v>
      </c>
      <c r="AG230" s="69">
        <f>IF($D220="n/a","n/a",IF(AG$3&gt;($D220+$D230),$N220-SUM($F230:AF230),$N220/$D220))</f>
        <v>1229.6932625500008</v>
      </c>
      <c r="AH230" s="69">
        <f>IF($D220="n/a","n/a",IF(AH$3&gt;($D220+$D230),$N220-SUM($F230:AG230),$N220/$D220))</f>
        <v>1229.6932625500008</v>
      </c>
      <c r="AI230" s="69">
        <f>IF($D220="n/a","n/a",IF(AI$3&gt;($D220+$D230),$N220-SUM($F230:AH230),$N220/$D220))</f>
        <v>1229.6932625500008</v>
      </c>
      <c r="AJ230" s="69">
        <f>IF($D220="n/a","n/a",IF(AJ$3&gt;($D220+$D230),$N220-SUM($F230:AI230),$N220/$D220))</f>
        <v>1229.6932625500008</v>
      </c>
      <c r="AK230" s="69">
        <f>IF($D220="n/a","n/a",IF(AK$3&gt;($D220+$D230),$N220-SUM($F230:AJ230),$N220/$D220))</f>
        <v>1229.6932625500008</v>
      </c>
      <c r="AL230" s="69">
        <f>IF($D220="n/a","n/a",IF(AL$3&gt;($D220+$D230),$N220-SUM($F230:AK230),$N220/$D220))</f>
        <v>1229.6932625500008</v>
      </c>
      <c r="AM230" s="69">
        <f>IF($D220="n/a","n/a",IF(AM$3&gt;($D220+$D230),$N220-SUM($F230:AL230),$N220/$D220))</f>
        <v>1229.6932625500008</v>
      </c>
      <c r="AN230" s="69">
        <f>IF($D220="n/a","n/a",IF(AN$3&gt;($D220+$D230),$N220-SUM($F230:AM230),$N220/$D220))</f>
        <v>1229.6932625500008</v>
      </c>
      <c r="AO230" s="69">
        <f>IF($D220="n/a","n/a",IF(AO$3&gt;($D220+$D230),$N220-SUM($F230:AN230),$N220/$D220))</f>
        <v>1229.6932625500008</v>
      </c>
      <c r="AP230" s="69">
        <f>IF($D220="n/a","n/a",IF(AP$3&gt;($D220+$D230),$N220-SUM($F230:AO230),$N220/$D220))</f>
        <v>1229.6932625500008</v>
      </c>
      <c r="AQ230" s="69">
        <f>IF($D220="n/a","n/a",IF(AQ$3&gt;($D220+$D230),$N220-SUM($F230:AP230),$N220/$D220))</f>
        <v>1229.6932625500008</v>
      </c>
      <c r="AR230" s="69">
        <f>IF($D220="n/a","n/a",IF(AR$3&gt;($D220+$D230),$N220-SUM($F230:AQ230),$N220/$D220))</f>
        <v>1229.6932625500008</v>
      </c>
      <c r="AS230" s="69">
        <f>IF($D220="n/a","n/a",IF(AS$3&gt;($D220+$D230),$N220-SUM($F230:AR230),$N220/$D220))</f>
        <v>1229.6932625500008</v>
      </c>
      <c r="AT230" s="69">
        <f>IF($D220="n/a","n/a",IF(AT$3&gt;($D220+$D230),$N220-SUM($F230:AS230),$N220/$D220))</f>
        <v>1229.6932625500008</v>
      </c>
      <c r="AU230" s="69">
        <f>IF($D220="n/a","n/a",IF(AU$3&gt;($D220+$D230),$N220-SUM($F230:AT230),$N220/$D220))</f>
        <v>1229.6932625500008</v>
      </c>
      <c r="AV230" s="69">
        <f>IF($D220="n/a","n/a",IF(AV$3&gt;($D220+$D230),$N220-SUM($F230:AU230),$N220/$D220))</f>
        <v>1229.6932625500008</v>
      </c>
      <c r="AW230" s="69">
        <f>IF($D220="n/a","n/a",IF(AW$3&gt;($D220+$D230),$N220-SUM($F230:AV230),$N220/$D220))</f>
        <v>1229.6932625500008</v>
      </c>
      <c r="AX230" s="69">
        <f>IF($D220="n/a","n/a",IF(AX$3&gt;($D220+$D230),$N220-SUM($F230:AW230),$N220/$D220))</f>
        <v>1229.6932625500008</v>
      </c>
      <c r="AY230" s="69">
        <f>IF($D220="n/a","n/a",IF(AY$3&gt;($D220+$D230),$N220-SUM($F230:AX230),$N220/$D220))</f>
        <v>1229.6932625500008</v>
      </c>
      <c r="AZ230" s="69">
        <f>IF($D220="n/a","n/a",IF(AZ$3&gt;($D220+$D230),$N220-SUM($F230:AY230),$N220/$D220))</f>
        <v>1229.6932625500008</v>
      </c>
      <c r="BA230" s="69">
        <f>IF($D220="n/a","n/a",IF(BA$3&gt;($D220+$D230),$N220-SUM($F230:AZ230),$N220/$D220))</f>
        <v>1229.6932625500008</v>
      </c>
      <c r="BB230" s="69">
        <f>IF($D220="n/a","n/a",IF(BB$3&gt;($D220+$D230),$N220-SUM($F230:BA230),$N220/$D220))</f>
        <v>1229.6932625500008</v>
      </c>
      <c r="BC230" s="69">
        <f>IF($D220="n/a","n/a",IF(BC$3&gt;($D220+$D230),$N220-SUM($F230:BB230),$N220/$D220))</f>
        <v>1229.6932625500008</v>
      </c>
      <c r="BD230" s="69">
        <f>IF($D220="n/a","n/a",IF(BD$3&gt;($D220+$D230),$N220-SUM($F230:BC230),$N220/$D220))</f>
        <v>1229.6932625500008</v>
      </c>
      <c r="BE230" s="69">
        <f>IF($D220="n/a","n/a",IF(BE$3&gt;($D220+$D230),$N220-SUM($F230:BD230),$N220/$D220))</f>
        <v>1229.6932625500008</v>
      </c>
      <c r="BF230" s="69">
        <f>IF($D220="n/a","n/a",IF(BF$3&gt;($D220+$D230),$N220-SUM($F230:BE230),$N220/$D220))</f>
        <v>1229.6932625500008</v>
      </c>
      <c r="BG230" s="69">
        <f>IF($D220="n/a","n/a",IF(BG$3&gt;($D220+$D230),$N220-SUM($F230:BF230),$N220/$D220))</f>
        <v>1229.6932625500008</v>
      </c>
      <c r="BH230" s="69">
        <f>IF($D220="n/a","n/a",IF(BH$3&gt;($D220+$D230),$N220-SUM($F230:BG230),$N220/$D220))</f>
        <v>5.0931703299283981E-11</v>
      </c>
      <c r="BI230" s="69">
        <f>IF($D220="n/a","n/a",IF(BI$3&gt;($D220+$D230),$N220-SUM($F230:BH230),$N220/$D220))</f>
        <v>0</v>
      </c>
      <c r="BJ230" s="69">
        <f>IF($D220="n/a","n/a",IF(BJ$3&gt;($D220+$D230),$N220-SUM($F230:BI230),$N220/$D220))</f>
        <v>0</v>
      </c>
      <c r="BK230" s="69">
        <f>IF($D220="n/a","n/a",IF(BK$3&gt;($D220+$D230),$N220-SUM($F230:BJ230),$N220/$D220))</f>
        <v>0</v>
      </c>
      <c r="BL230" s="69">
        <f>IF($D220="n/a","n/a",IF(BL$3&gt;($D220+$D230),$N220-SUM($F230:BK230),$N220/$D220))</f>
        <v>0</v>
      </c>
      <c r="BM230" s="69">
        <f>IF($D220="n/a","n/a",IF(BM$3&gt;($D220+$D230),$N220-SUM($F230:BL230),$N220/$D220))</f>
        <v>0</v>
      </c>
      <c r="BN230" s="69">
        <f>IF($D220="n/a","n/a",IF(BN$3&gt;($D220+$D230),$N220-SUM($F230:BM230),$N220/$D220))</f>
        <v>0</v>
      </c>
      <c r="BO230" s="69">
        <f>IF($D220="n/a","n/a",IF(BO$3&gt;($D220+$D230),$N220-SUM($F230:BN230),$N220/$D220))</f>
        <v>0</v>
      </c>
      <c r="BP230" s="69">
        <f>IF($D220="n/a","n/a",IF(BP$3&gt;($D220+$D230),$N220-SUM($F230:BO230),$N220/$D220))</f>
        <v>0</v>
      </c>
      <c r="BQ230" s="69">
        <f>IF($D220="n/a","n/a",IF(BQ$3&gt;($D220+$D230),$N220-SUM($F230:BP230),$N220/$D220))</f>
        <v>0</v>
      </c>
      <c r="BR230" s="69">
        <f>IF($D220="n/a","n/a",IF(BR$3&gt;($D220+$D230),$N220-SUM($F230:BQ230),$N220/$D220))</f>
        <v>0</v>
      </c>
      <c r="BS230" s="69">
        <f>IF($D220="n/a","n/a",IF(BS$3&gt;($D220+$D230),$N220-SUM($F230:BR230),$N220/$D220))</f>
        <v>0</v>
      </c>
      <c r="BT230" s="69">
        <f>IF($D220="n/a","n/a",IF(BT$3&gt;($D220+$D230),$N220-SUM($F230:BS230),$N220/$D220))</f>
        <v>0</v>
      </c>
      <c r="BU230" s="69">
        <f>IF($D220="n/a","n/a",IF(BU$3&gt;($D220+$D230),$N220-SUM($F230:BT230),$N220/$D220))</f>
        <v>0</v>
      </c>
      <c r="BV230" s="69">
        <f>IF($D220="n/a","n/a",IF(BV$3&gt;($D220+$D230),$N220-SUM($F230:BU230),$N220/$D220))</f>
        <v>0</v>
      </c>
      <c r="BW230" s="69">
        <f>IF($D220="n/a","n/a",IF(BW$3&gt;($D220+$D230),$N220-SUM($F230:BV230),$N220/$D220))</f>
        <v>0</v>
      </c>
      <c r="BX230" s="69">
        <f>IF($D220="n/a","n/a",IF(BX$3&gt;($D220+$D230),$N220-SUM($F230:BW230),$N220/$D220))</f>
        <v>0</v>
      </c>
      <c r="BY230" s="69">
        <f>IF($D220="n/a","n/a",IF(BY$3&gt;($D220+$D230),$N220-SUM($F230:BX230),$N220/$D220))</f>
        <v>0</v>
      </c>
      <c r="BZ230" s="69">
        <f>IF($D220="n/a","n/a",IF(BZ$3&gt;($D220+$D230),$N220-SUM($F230:BY230),$N220/$D220))</f>
        <v>0</v>
      </c>
    </row>
    <row r="231" spans="1:78" customFormat="1" hidden="1" outlineLevel="1">
      <c r="A231" s="19"/>
      <c r="B231" s="103"/>
      <c r="C231" s="722"/>
      <c r="D231" s="545">
        <v>10</v>
      </c>
      <c r="E231" s="27"/>
      <c r="F231" s="146"/>
      <c r="G231" s="148"/>
      <c r="H231" s="148"/>
      <c r="I231" s="148"/>
      <c r="J231" s="148"/>
      <c r="K231" s="558"/>
      <c r="L231" s="148"/>
      <c r="M231" s="148"/>
      <c r="N231" s="148"/>
      <c r="O231" s="147"/>
      <c r="P231" s="69">
        <f>IF($D220="n/a","n/a",IF(P$3&gt;($D220+$D231),$O220-SUM($F231:O231),$O220/$D220))</f>
        <v>808.24916409329114</v>
      </c>
      <c r="Q231" s="69">
        <f>IF($D220="n/a","n/a",IF(Q$3&gt;($D220+$D231),$O220-SUM($F231:P231),$O220/$D220))</f>
        <v>808.24916409329114</v>
      </c>
      <c r="R231" s="69">
        <f>IF($D220="n/a","n/a",IF(R$3&gt;($D220+$D231),$O220-SUM($F231:Q231),$O220/$D220))</f>
        <v>808.24916409329114</v>
      </c>
      <c r="S231" s="69">
        <f>IF($D220="n/a","n/a",IF(S$3&gt;($D220+$D231),$O220-SUM($F231:R231),$O220/$D220))</f>
        <v>808.24916409329114</v>
      </c>
      <c r="T231" s="69">
        <f>IF($D220="n/a","n/a",IF(T$3&gt;($D220+$D231),$O220-SUM($F231:S231),$O220/$D220))</f>
        <v>808.24916409329114</v>
      </c>
      <c r="U231" s="69">
        <f>IF($D220="n/a","n/a",IF(U$3&gt;($D220+$D231),$O220-SUM($F231:T231),$O220/$D220))</f>
        <v>808.24916409329114</v>
      </c>
      <c r="V231" s="69">
        <f>IF($D220="n/a","n/a",IF(V$3&gt;($D220+$D231),$O220-SUM($F231:U231),$O220/$D220))</f>
        <v>808.24916409329114</v>
      </c>
      <c r="W231" s="69">
        <f>IF($D220="n/a","n/a",IF(W$3&gt;($D220+$D231),$O220-SUM($F231:V231),$O220/$D220))</f>
        <v>808.24916409329114</v>
      </c>
      <c r="X231" s="69">
        <f>IF($D220="n/a","n/a",IF(X$3&gt;($D220+$D231),$O220-SUM($F231:W231),$O220/$D220))</f>
        <v>808.24916409329114</v>
      </c>
      <c r="Y231" s="69">
        <f>IF($D220="n/a","n/a",IF(Y$3&gt;($D220+$D231),$O220-SUM($F231:X231),$O220/$D220))</f>
        <v>808.24916409329114</v>
      </c>
      <c r="Z231" s="69">
        <f>IF($D220="n/a","n/a",IF(Z$3&gt;($D220+$D231),$O220-SUM($F231:Y231),$O220/$D220))</f>
        <v>808.24916409329114</v>
      </c>
      <c r="AA231" s="69">
        <f>IF($D220="n/a","n/a",IF(AA$3&gt;($D220+$D231),$O220-SUM($F231:Z231),$O220/$D220))</f>
        <v>808.24916409329114</v>
      </c>
      <c r="AB231" s="69">
        <f>IF($D220="n/a","n/a",IF(AB$3&gt;($D220+$D231),$O220-SUM($F231:AA231),$O220/$D220))</f>
        <v>808.24916409329114</v>
      </c>
      <c r="AC231" s="69">
        <f>IF($D220="n/a","n/a",IF(AC$3&gt;($D220+$D231),$O220-SUM($F231:AB231),$O220/$D220))</f>
        <v>808.24916409329114</v>
      </c>
      <c r="AD231" s="69">
        <f>IF($D220="n/a","n/a",IF(AD$3&gt;($D220+$D231),$O220-SUM($F231:AC231),$O220/$D220))</f>
        <v>808.24916409329114</v>
      </c>
      <c r="AE231" s="69">
        <f>IF($D220="n/a","n/a",IF(AE$3&gt;($D220+$D231),$O220-SUM($F231:AD231),$O220/$D220))</f>
        <v>808.24916409329114</v>
      </c>
      <c r="AF231" s="69">
        <f>IF($D220="n/a","n/a",IF(AF$3&gt;($D220+$D231),$O220-SUM($F231:AE231),$O220/$D220))</f>
        <v>808.24916409329114</v>
      </c>
      <c r="AG231" s="69">
        <f>IF($D220="n/a","n/a",IF(AG$3&gt;($D220+$D231),$O220-SUM($F231:AF231),$O220/$D220))</f>
        <v>808.24916409329114</v>
      </c>
      <c r="AH231" s="69">
        <f>IF($D220="n/a","n/a",IF(AH$3&gt;($D220+$D231),$O220-SUM($F231:AG231),$O220/$D220))</f>
        <v>808.24916409329114</v>
      </c>
      <c r="AI231" s="69">
        <f>IF($D220="n/a","n/a",IF(AI$3&gt;($D220+$D231),$O220-SUM($F231:AH231),$O220/$D220))</f>
        <v>808.24916409329114</v>
      </c>
      <c r="AJ231" s="69">
        <f>IF($D220="n/a","n/a",IF(AJ$3&gt;($D220+$D231),$O220-SUM($F231:AI231),$O220/$D220))</f>
        <v>808.24916409329114</v>
      </c>
      <c r="AK231" s="69">
        <f>IF($D220="n/a","n/a",IF(AK$3&gt;($D220+$D231),$O220-SUM($F231:AJ231),$O220/$D220))</f>
        <v>808.24916409329114</v>
      </c>
      <c r="AL231" s="69">
        <f>IF($D220="n/a","n/a",IF(AL$3&gt;($D220+$D231),$O220-SUM($F231:AK231),$O220/$D220))</f>
        <v>808.24916409329114</v>
      </c>
      <c r="AM231" s="69">
        <f>IF($D220="n/a","n/a",IF(AM$3&gt;($D220+$D231),$O220-SUM($F231:AL231),$O220/$D220))</f>
        <v>808.24916409329114</v>
      </c>
      <c r="AN231" s="69">
        <f>IF($D220="n/a","n/a",IF(AN$3&gt;($D220+$D231),$O220-SUM($F231:AM231),$O220/$D220))</f>
        <v>808.24916409329114</v>
      </c>
      <c r="AO231" s="69">
        <f>IF($D220="n/a","n/a",IF(AO$3&gt;($D220+$D231),$O220-SUM($F231:AN231),$O220/$D220))</f>
        <v>808.24916409329114</v>
      </c>
      <c r="AP231" s="69">
        <f>IF($D220="n/a","n/a",IF(AP$3&gt;($D220+$D231),$O220-SUM($F231:AO231),$O220/$D220))</f>
        <v>808.24916409329114</v>
      </c>
      <c r="AQ231" s="69">
        <f>IF($D220="n/a","n/a",IF(AQ$3&gt;($D220+$D231),$O220-SUM($F231:AP231),$O220/$D220))</f>
        <v>808.24916409329114</v>
      </c>
      <c r="AR231" s="69">
        <f>IF($D220="n/a","n/a",IF(AR$3&gt;($D220+$D231),$O220-SUM($F231:AQ231),$O220/$D220))</f>
        <v>808.24916409329114</v>
      </c>
      <c r="AS231" s="69">
        <f>IF($D220="n/a","n/a",IF(AS$3&gt;($D220+$D231),$O220-SUM($F231:AR231),$O220/$D220))</f>
        <v>808.24916409329114</v>
      </c>
      <c r="AT231" s="69">
        <f>IF($D220="n/a","n/a",IF(AT$3&gt;($D220+$D231),$O220-SUM($F231:AS231),$O220/$D220))</f>
        <v>808.24916409329114</v>
      </c>
      <c r="AU231" s="69">
        <f>IF($D220="n/a","n/a",IF(AU$3&gt;($D220+$D231),$O220-SUM($F231:AT231),$O220/$D220))</f>
        <v>808.24916409329114</v>
      </c>
      <c r="AV231" s="69">
        <f>IF($D220="n/a","n/a",IF(AV$3&gt;($D220+$D231),$O220-SUM($F231:AU231),$O220/$D220))</f>
        <v>808.24916409329114</v>
      </c>
      <c r="AW231" s="69">
        <f>IF($D220="n/a","n/a",IF(AW$3&gt;($D220+$D231),$O220-SUM($F231:AV231),$O220/$D220))</f>
        <v>808.24916409329114</v>
      </c>
      <c r="AX231" s="69">
        <f>IF($D220="n/a","n/a",IF(AX$3&gt;($D220+$D231),$O220-SUM($F231:AW231),$O220/$D220))</f>
        <v>808.24916409329114</v>
      </c>
      <c r="AY231" s="69">
        <f>IF($D220="n/a","n/a",IF(AY$3&gt;($D220+$D231),$O220-SUM($F231:AX231),$O220/$D220))</f>
        <v>808.24916409329114</v>
      </c>
      <c r="AZ231" s="69">
        <f>IF($D220="n/a","n/a",IF(AZ$3&gt;($D220+$D231),$O220-SUM($F231:AY231),$O220/$D220))</f>
        <v>808.24916409329114</v>
      </c>
      <c r="BA231" s="69">
        <f>IF($D220="n/a","n/a",IF(BA$3&gt;($D220+$D231),$O220-SUM($F231:AZ231),$O220/$D220))</f>
        <v>808.24916409329114</v>
      </c>
      <c r="BB231" s="69">
        <f>IF($D220="n/a","n/a",IF(BB$3&gt;($D220+$D231),$O220-SUM($F231:BA231),$O220/$D220))</f>
        <v>808.24916409329114</v>
      </c>
      <c r="BC231" s="69">
        <f>IF($D220="n/a","n/a",IF(BC$3&gt;($D220+$D231),$O220-SUM($F231:BB231),$O220/$D220))</f>
        <v>808.24916409329114</v>
      </c>
      <c r="BD231" s="69">
        <f>IF($D220="n/a","n/a",IF(BD$3&gt;($D220+$D231),$O220-SUM($F231:BC231),$O220/$D220))</f>
        <v>808.24916409329114</v>
      </c>
      <c r="BE231" s="69">
        <f>IF($D220="n/a","n/a",IF(BE$3&gt;($D220+$D231),$O220-SUM($F231:BD231),$O220/$D220))</f>
        <v>808.24916409329114</v>
      </c>
      <c r="BF231" s="69">
        <f>IF($D220="n/a","n/a",IF(BF$3&gt;($D220+$D231),$O220-SUM($F231:BE231),$O220/$D220))</f>
        <v>808.24916409329114</v>
      </c>
      <c r="BG231" s="69">
        <f>IF($D220="n/a","n/a",IF(BG$3&gt;($D220+$D231),$O220-SUM($F231:BF231),$O220/$D220))</f>
        <v>808.24916409329114</v>
      </c>
      <c r="BH231" s="69">
        <f>IF($D220="n/a","n/a",IF(BH$3&gt;($D220+$D231),$O220-SUM($F231:BG231),$O220/$D220))</f>
        <v>808.24916409329114</v>
      </c>
      <c r="BI231" s="69">
        <f>IF($D220="n/a","n/a",IF(BI$3&gt;($D220+$D231),$O220-SUM($F231:BH231),$O220/$D220))</f>
        <v>2.1827872842550278E-11</v>
      </c>
      <c r="BJ231" s="69">
        <f>IF($D220="n/a","n/a",IF(BJ$3&gt;($D220+$D231),$O220-SUM($F231:BI231),$O220/$D220))</f>
        <v>0</v>
      </c>
      <c r="BK231" s="69">
        <f>IF($D220="n/a","n/a",IF(BK$3&gt;($D220+$D231),$O220-SUM($F231:BJ231),$O220/$D220))</f>
        <v>0</v>
      </c>
      <c r="BL231" s="69">
        <f>IF($D220="n/a","n/a",IF(BL$3&gt;($D220+$D231),$O220-SUM($F231:BK231),$O220/$D220))</f>
        <v>0</v>
      </c>
      <c r="BM231" s="69">
        <f>IF($D220="n/a","n/a",IF(BM$3&gt;($D220+$D231),$O220-SUM($F231:BL231),$O220/$D220))</f>
        <v>0</v>
      </c>
      <c r="BN231" s="69">
        <f>IF($D220="n/a","n/a",IF(BN$3&gt;($D220+$D231),$O220-SUM($F231:BM231),$O220/$D220))</f>
        <v>0</v>
      </c>
      <c r="BO231" s="69">
        <f>IF($D220="n/a","n/a",IF(BO$3&gt;($D220+$D231),$O220-SUM($F231:BN231),$O220/$D220))</f>
        <v>0</v>
      </c>
      <c r="BP231" s="69">
        <f>IF($D220="n/a","n/a",IF(BP$3&gt;($D220+$D231),$O220-SUM($F231:BO231),$O220/$D220))</f>
        <v>0</v>
      </c>
      <c r="BQ231" s="69">
        <f>IF($D220="n/a","n/a",IF(BQ$3&gt;($D220+$D231),$O220-SUM($F231:BP231),$O220/$D220))</f>
        <v>0</v>
      </c>
      <c r="BR231" s="69">
        <f>IF($D220="n/a","n/a",IF(BR$3&gt;($D220+$D231),$O220-SUM($F231:BQ231),$O220/$D220))</f>
        <v>0</v>
      </c>
      <c r="BS231" s="69">
        <f>IF($D220="n/a","n/a",IF(BS$3&gt;($D220+$D231),$O220-SUM($F231:BR231),$O220/$D220))</f>
        <v>0</v>
      </c>
      <c r="BT231" s="69">
        <f>IF($D220="n/a","n/a",IF(BT$3&gt;($D220+$D231),$O220-SUM($F231:BS231),$O220/$D220))</f>
        <v>0</v>
      </c>
      <c r="BU231" s="69">
        <f>IF($D220="n/a","n/a",IF(BU$3&gt;($D220+$D231),$O220-SUM($F231:BT231),$O220/$D220))</f>
        <v>0</v>
      </c>
      <c r="BV231" s="69">
        <f>IF($D220="n/a","n/a",IF(BV$3&gt;($D220+$D231),$O220-SUM($F231:BU231),$O220/$D220))</f>
        <v>0</v>
      </c>
      <c r="BW231" s="69">
        <f>IF($D220="n/a","n/a",IF(BW$3&gt;($D220+$D231),$O220-SUM($F231:BV231),$O220/$D220))</f>
        <v>0</v>
      </c>
      <c r="BX231" s="69">
        <f>IF($D220="n/a","n/a",IF(BX$3&gt;($D220+$D231),$O220-SUM($F231:BW231),$O220/$D220))</f>
        <v>0</v>
      </c>
      <c r="BY231" s="69">
        <f>IF($D220="n/a","n/a",IF(BY$3&gt;($D220+$D231),$O220-SUM($F231:BX231),$O220/$D220))</f>
        <v>0</v>
      </c>
      <c r="BZ231" s="69">
        <f>IF($D220="n/a","n/a",IF(BZ$3&gt;($D220+$D231),$O220-SUM($F231:BY231),$O220/$D220))</f>
        <v>0</v>
      </c>
    </row>
    <row r="232" spans="1:78" customFormat="1" hidden="1" outlineLevel="1">
      <c r="A232" s="19"/>
      <c r="B232" s="103"/>
      <c r="C232" s="577"/>
      <c r="D232" s="545">
        <v>11</v>
      </c>
      <c r="E232" s="27"/>
      <c r="F232" s="146"/>
      <c r="G232" s="148"/>
      <c r="H232" s="148"/>
      <c r="I232" s="148"/>
      <c r="J232" s="148"/>
      <c r="K232" s="558"/>
      <c r="L232" s="148"/>
      <c r="M232" s="148"/>
      <c r="N232" s="148"/>
      <c r="O232" s="553"/>
      <c r="P232" s="147"/>
      <c r="Q232" s="69">
        <f>IF($D220="n/a","n/a",IF(Q$3&gt;($D220+$D232),$P220-SUM($F232:P232),$P220/$D220))</f>
        <v>717.11265014190451</v>
      </c>
      <c r="R232" s="69">
        <f>IF($D220="n/a","n/a",IF(R$3&gt;($D220+$D232),$P220-SUM($F232:Q232),$P220/$D220))</f>
        <v>717.11265014190451</v>
      </c>
      <c r="S232" s="69">
        <f>IF($D220="n/a","n/a",IF(S$3&gt;($D220+$D232),$P220-SUM($F232:R232),$P220/$D220))</f>
        <v>717.11265014190451</v>
      </c>
      <c r="T232" s="69">
        <f>IF($D220="n/a","n/a",IF(T$3&gt;($D220+$D232),$P220-SUM($F232:S232),$P220/$D220))</f>
        <v>717.11265014190451</v>
      </c>
      <c r="U232" s="69">
        <f>IF($D220="n/a","n/a",IF(U$3&gt;($D220+$D232),$P220-SUM($F232:T232),$P220/$D220))</f>
        <v>717.11265014190451</v>
      </c>
      <c r="V232" s="69">
        <f>IF($D220="n/a","n/a",IF(V$3&gt;($D220+$D232),$P220-SUM($F232:U232),$P220/$D220))</f>
        <v>717.11265014190451</v>
      </c>
      <c r="W232" s="69">
        <f>IF($D220="n/a","n/a",IF(W$3&gt;($D220+$D232),$P220-SUM($F232:V232),$P220/$D220))</f>
        <v>717.11265014190451</v>
      </c>
      <c r="X232" s="69">
        <f>IF($D220="n/a","n/a",IF(X$3&gt;($D220+$D232),$P220-SUM($F232:W232),$P220/$D220))</f>
        <v>717.11265014190451</v>
      </c>
      <c r="Y232" s="69">
        <f>IF($D220="n/a","n/a",IF(Y$3&gt;($D220+$D232),$P220-SUM($F232:X232),$P220/$D220))</f>
        <v>717.11265014190451</v>
      </c>
      <c r="Z232" s="69">
        <f>IF($D220="n/a","n/a",IF(Z$3&gt;($D220+$D232),$P220-SUM($F232:Y232),$P220/$D220))</f>
        <v>717.11265014190451</v>
      </c>
      <c r="AA232" s="69">
        <f>IF($D220="n/a","n/a",IF(AA$3&gt;($D220+$D232),$P220-SUM($F232:Z232),$P220/$D220))</f>
        <v>717.11265014190451</v>
      </c>
      <c r="AB232" s="69">
        <f>IF($D220="n/a","n/a",IF(AB$3&gt;($D220+$D232),$P220-SUM($F232:AA232),$P220/$D220))</f>
        <v>717.11265014190451</v>
      </c>
      <c r="AC232" s="69">
        <f>IF($D220="n/a","n/a",IF(AC$3&gt;($D220+$D232),$P220-SUM($F232:AB232),$P220/$D220))</f>
        <v>717.11265014190451</v>
      </c>
      <c r="AD232" s="69">
        <f>IF($D220="n/a","n/a",IF(AD$3&gt;($D220+$D232),$P220-SUM($F232:AC232),$P220/$D220))</f>
        <v>717.11265014190451</v>
      </c>
      <c r="AE232" s="69">
        <f>IF($D220="n/a","n/a",IF(AE$3&gt;($D220+$D232),$P220-SUM($F232:AD232),$P220/$D220))</f>
        <v>717.11265014190451</v>
      </c>
      <c r="AF232" s="69">
        <f>IF($D220="n/a","n/a",IF(AF$3&gt;($D220+$D232),$P220-SUM($F232:AE232),$P220/$D220))</f>
        <v>717.11265014190451</v>
      </c>
      <c r="AG232" s="69">
        <f>IF($D220="n/a","n/a",IF(AG$3&gt;($D220+$D232),$P220-SUM($F232:AF232),$P220/$D220))</f>
        <v>717.11265014190451</v>
      </c>
      <c r="AH232" s="69">
        <f>IF($D220="n/a","n/a",IF(AH$3&gt;($D220+$D232),$P220-SUM($F232:AG232),$P220/$D220))</f>
        <v>717.11265014190451</v>
      </c>
      <c r="AI232" s="69">
        <f>IF($D220="n/a","n/a",IF(AI$3&gt;($D220+$D232),$P220-SUM($F232:AH232),$P220/$D220))</f>
        <v>717.11265014190451</v>
      </c>
      <c r="AJ232" s="69">
        <f>IF($D220="n/a","n/a",IF(AJ$3&gt;($D220+$D232),$P220-SUM($F232:AI232),$P220/$D220))</f>
        <v>717.11265014190451</v>
      </c>
      <c r="AK232" s="69">
        <f>IF($D220="n/a","n/a",IF(AK$3&gt;($D220+$D232),$P220-SUM($F232:AJ232),$P220/$D220))</f>
        <v>717.11265014190451</v>
      </c>
      <c r="AL232" s="69">
        <f>IF($D220="n/a","n/a",IF(AL$3&gt;($D220+$D232),$P220-SUM($F232:AK232),$P220/$D220))</f>
        <v>717.11265014190451</v>
      </c>
      <c r="AM232" s="69">
        <f>IF($D220="n/a","n/a",IF(AM$3&gt;($D220+$D232),$P220-SUM($F232:AL232),$P220/$D220))</f>
        <v>717.11265014190451</v>
      </c>
      <c r="AN232" s="69">
        <f>IF($D220="n/a","n/a",IF(AN$3&gt;($D220+$D232),$P220-SUM($F232:AM232),$P220/$D220))</f>
        <v>717.11265014190451</v>
      </c>
      <c r="AO232" s="69">
        <f>IF($D220="n/a","n/a",IF(AO$3&gt;($D220+$D232),$P220-SUM($F232:AN232),$P220/$D220))</f>
        <v>717.11265014190451</v>
      </c>
      <c r="AP232" s="69">
        <f>IF($D220="n/a","n/a",IF(AP$3&gt;($D220+$D232),$P220-SUM($F232:AO232),$P220/$D220))</f>
        <v>717.11265014190451</v>
      </c>
      <c r="AQ232" s="69">
        <f>IF($D220="n/a","n/a",IF(AQ$3&gt;($D220+$D232),$P220-SUM($F232:AP232),$P220/$D220))</f>
        <v>717.11265014190451</v>
      </c>
      <c r="AR232" s="69">
        <f>IF($D220="n/a","n/a",IF(AR$3&gt;($D220+$D232),$P220-SUM($F232:AQ232),$P220/$D220))</f>
        <v>717.11265014190451</v>
      </c>
      <c r="AS232" s="69">
        <f>IF($D220="n/a","n/a",IF(AS$3&gt;($D220+$D232),$P220-SUM($F232:AR232),$P220/$D220))</f>
        <v>717.11265014190451</v>
      </c>
      <c r="AT232" s="69">
        <f>IF($D220="n/a","n/a",IF(AT$3&gt;($D220+$D232),$P220-SUM($F232:AS232),$P220/$D220))</f>
        <v>717.11265014190451</v>
      </c>
      <c r="AU232" s="69">
        <f>IF($D220="n/a","n/a",IF(AU$3&gt;($D220+$D232),$P220-SUM($F232:AT232),$P220/$D220))</f>
        <v>717.11265014190451</v>
      </c>
      <c r="AV232" s="69">
        <f>IF($D220="n/a","n/a",IF(AV$3&gt;($D220+$D232),$P220-SUM($F232:AU232),$P220/$D220))</f>
        <v>717.11265014190451</v>
      </c>
      <c r="AW232" s="69">
        <f>IF($D220="n/a","n/a",IF(AW$3&gt;($D220+$D232),$P220-SUM($F232:AV232),$P220/$D220))</f>
        <v>717.11265014190451</v>
      </c>
      <c r="AX232" s="69">
        <f>IF($D220="n/a","n/a",IF(AX$3&gt;($D220+$D232),$P220-SUM($F232:AW232),$P220/$D220))</f>
        <v>717.11265014190451</v>
      </c>
      <c r="AY232" s="69">
        <f>IF($D220="n/a","n/a",IF(AY$3&gt;($D220+$D232),$P220-SUM($F232:AX232),$P220/$D220))</f>
        <v>717.11265014190451</v>
      </c>
      <c r="AZ232" s="69">
        <f>IF($D220="n/a","n/a",IF(AZ$3&gt;($D220+$D232),$P220-SUM($F232:AY232),$P220/$D220))</f>
        <v>717.11265014190451</v>
      </c>
      <c r="BA232" s="69">
        <f>IF($D220="n/a","n/a",IF(BA$3&gt;($D220+$D232),$P220-SUM($F232:AZ232),$P220/$D220))</f>
        <v>717.11265014190451</v>
      </c>
      <c r="BB232" s="69">
        <f>IF($D220="n/a","n/a",IF(BB$3&gt;($D220+$D232),$P220-SUM($F232:BA232),$P220/$D220))</f>
        <v>717.11265014190451</v>
      </c>
      <c r="BC232" s="69">
        <f>IF($D220="n/a","n/a",IF(BC$3&gt;($D220+$D232),$P220-SUM($F232:BB232),$P220/$D220))</f>
        <v>717.11265014190451</v>
      </c>
      <c r="BD232" s="69">
        <f>IF($D220="n/a","n/a",IF(BD$3&gt;($D220+$D232),$P220-SUM($F232:BC232),$P220/$D220))</f>
        <v>717.11265014190451</v>
      </c>
      <c r="BE232" s="69">
        <f>IF($D220="n/a","n/a",IF(BE$3&gt;($D220+$D232),$P220-SUM($F232:BD232),$P220/$D220))</f>
        <v>717.11265014190451</v>
      </c>
      <c r="BF232" s="69">
        <f>IF($D220="n/a","n/a",IF(BF$3&gt;($D220+$D232),$P220-SUM($F232:BE232),$P220/$D220))</f>
        <v>717.11265014190451</v>
      </c>
      <c r="BG232" s="69">
        <f>IF($D220="n/a","n/a",IF(BG$3&gt;($D220+$D232),$P220-SUM($F232:BF232),$P220/$D220))</f>
        <v>717.11265014190451</v>
      </c>
      <c r="BH232" s="69">
        <f>IF($D220="n/a","n/a",IF(BH$3&gt;($D220+$D232),$P220-SUM($F232:BG232),$P220/$D220))</f>
        <v>717.11265014190451</v>
      </c>
      <c r="BI232" s="69">
        <f>IF($D220="n/a","n/a",IF(BI$3&gt;($D220+$D232),$P220-SUM($F232:BH232),$P220/$D220))</f>
        <v>717.11265014190451</v>
      </c>
      <c r="BJ232" s="69">
        <f>IF($D220="n/a","n/a",IF(BJ$3&gt;($D220+$D232),$P220-SUM($F232:BI232),$P220/$D220))</f>
        <v>-2.5465851649641991E-11</v>
      </c>
      <c r="BK232" s="69">
        <f>IF($D220="n/a","n/a",IF(BK$3&gt;($D220+$D232),$P220-SUM($F232:BJ232),$P220/$D220))</f>
        <v>0</v>
      </c>
      <c r="BL232" s="69">
        <f>IF($D220="n/a","n/a",IF(BL$3&gt;($D220+$D232),$P220-SUM($F232:BK232),$P220/$D220))</f>
        <v>0</v>
      </c>
      <c r="BM232" s="69">
        <f>IF($D220="n/a","n/a",IF(BM$3&gt;($D220+$D232),$P220-SUM($F232:BL232),$P220/$D220))</f>
        <v>0</v>
      </c>
      <c r="BN232" s="69">
        <f>IF($D220="n/a","n/a",IF(BN$3&gt;($D220+$D232),$P220-SUM($F232:BM232),$P220/$D220))</f>
        <v>0</v>
      </c>
      <c r="BO232" s="69">
        <f>IF($D220="n/a","n/a",IF(BO$3&gt;($D220+$D232),$P220-SUM($F232:BN232),$P220/$D220))</f>
        <v>0</v>
      </c>
      <c r="BP232" s="69">
        <f>IF($D220="n/a","n/a",IF(BP$3&gt;($D220+$D232),$P220-SUM($F232:BO232),$P220/$D220))</f>
        <v>0</v>
      </c>
      <c r="BQ232" s="69">
        <f>IF($D220="n/a","n/a",IF(BQ$3&gt;($D220+$D232),$P220-SUM($F232:BP232),$P220/$D220))</f>
        <v>0</v>
      </c>
      <c r="BR232" s="69">
        <f>IF($D220="n/a","n/a",IF(BR$3&gt;($D220+$D232),$P220-SUM($F232:BQ232),$P220/$D220))</f>
        <v>0</v>
      </c>
      <c r="BS232" s="69">
        <f>IF($D220="n/a","n/a",IF(BS$3&gt;($D220+$D232),$P220-SUM($F232:BR232),$P220/$D220))</f>
        <v>0</v>
      </c>
      <c r="BT232" s="69">
        <f>IF($D220="n/a","n/a",IF(BT$3&gt;($D220+$D232),$P220-SUM($F232:BS232),$P220/$D220))</f>
        <v>0</v>
      </c>
      <c r="BU232" s="69">
        <f>IF($D220="n/a","n/a",IF(BU$3&gt;($D220+$D232),$P220-SUM($F232:BT232),$P220/$D220))</f>
        <v>0</v>
      </c>
      <c r="BV232" s="69">
        <f>IF($D220="n/a","n/a",IF(BV$3&gt;($D220+$D232),$P220-SUM($F232:BU232),$P220/$D220))</f>
        <v>0</v>
      </c>
      <c r="BW232" s="69">
        <f>IF($D220="n/a","n/a",IF(BW$3&gt;($D220+$D232),$P220-SUM($F232:BV232),$P220/$D220))</f>
        <v>0</v>
      </c>
      <c r="BX232" s="69">
        <f>IF($D220="n/a","n/a",IF(BX$3&gt;($D220+$D232),$P220-SUM($F232:BW232),$P220/$D220))</f>
        <v>0</v>
      </c>
      <c r="BY232" s="69">
        <f>IF($D220="n/a","n/a",IF(BY$3&gt;($D220+$D232),$P220-SUM($F232:BX232),$P220/$D220))</f>
        <v>0</v>
      </c>
      <c r="BZ232" s="69">
        <f>IF($D220="n/a","n/a",IF(BZ$3&gt;($D220+$D232),$P220-SUM($F232:BY232),$P220/$D220))</f>
        <v>0</v>
      </c>
    </row>
    <row r="233" spans="1:78" customFormat="1" hidden="1" outlineLevel="1">
      <c r="A233" s="19"/>
      <c r="B233" s="103"/>
      <c r="C233" s="577"/>
      <c r="D233" s="545">
        <v>12</v>
      </c>
      <c r="E233" s="27"/>
      <c r="F233" s="146"/>
      <c r="G233" s="148"/>
      <c r="H233" s="148"/>
      <c r="I233" s="148"/>
      <c r="J233" s="148"/>
      <c r="K233" s="558"/>
      <c r="L233" s="148"/>
      <c r="M233" s="148"/>
      <c r="N233" s="148"/>
      <c r="O233" s="553"/>
      <c r="P233" s="553"/>
      <c r="Q233" s="147"/>
      <c r="R233" s="69">
        <f>IF($D220="n/a","n/a",IF(R$3&gt;($D220+$D233),$Q220-SUM($F233:Q233),$Q220/$D220))</f>
        <v>992.73679868973602</v>
      </c>
      <c r="S233" s="69">
        <f>IF($D220="n/a","n/a",IF(S$3&gt;($D220+$D233),$Q220-SUM($F233:R233),$Q220/$D220))</f>
        <v>992.73679868973602</v>
      </c>
      <c r="T233" s="69">
        <f>IF($D220="n/a","n/a",IF(T$3&gt;($D220+$D233),$Q220-SUM($F233:S233),$Q220/$D220))</f>
        <v>992.73679868973602</v>
      </c>
      <c r="U233" s="69">
        <f>IF($D220="n/a","n/a",IF(U$3&gt;($D220+$D233),$Q220-SUM($F233:T233),$Q220/$D220))</f>
        <v>992.73679868973602</v>
      </c>
      <c r="V233" s="69">
        <f>IF($D220="n/a","n/a",IF(V$3&gt;($D220+$D233),$Q220-SUM($F233:U233),$Q220/$D220))</f>
        <v>992.73679868973602</v>
      </c>
      <c r="W233" s="69">
        <f>IF($D220="n/a","n/a",IF(W$3&gt;($D220+$D233),$Q220-SUM($F233:V233),$Q220/$D220))</f>
        <v>992.73679868973602</v>
      </c>
      <c r="X233" s="69">
        <f>IF($D220="n/a","n/a",IF(X$3&gt;($D220+$D233),$Q220-SUM($F233:W233),$Q220/$D220))</f>
        <v>992.73679868973602</v>
      </c>
      <c r="Y233" s="69">
        <f>IF($D220="n/a","n/a",IF(Y$3&gt;($D220+$D233),$Q220-SUM($F233:X233),$Q220/$D220))</f>
        <v>992.73679868973602</v>
      </c>
      <c r="Z233" s="69">
        <f>IF($D220="n/a","n/a",IF(Z$3&gt;($D220+$D233),$Q220-SUM($F233:Y233),$Q220/$D220))</f>
        <v>992.73679868973602</v>
      </c>
      <c r="AA233" s="69">
        <f>IF($D220="n/a","n/a",IF(AA$3&gt;($D220+$D233),$Q220-SUM($F233:Z233),$Q220/$D220))</f>
        <v>992.73679868973602</v>
      </c>
      <c r="AB233" s="69">
        <f>IF($D220="n/a","n/a",IF(AB$3&gt;($D220+$D233),$Q220-SUM($F233:AA233),$Q220/$D220))</f>
        <v>992.73679868973602</v>
      </c>
      <c r="AC233" s="69">
        <f>IF($D220="n/a","n/a",IF(AC$3&gt;($D220+$D233),$Q220-SUM($F233:AB233),$Q220/$D220))</f>
        <v>992.73679868973602</v>
      </c>
      <c r="AD233" s="69">
        <f>IF($D220="n/a","n/a",IF(AD$3&gt;($D220+$D233),$Q220-SUM($F233:AC233),$Q220/$D220))</f>
        <v>992.73679868973602</v>
      </c>
      <c r="AE233" s="69">
        <f>IF($D220="n/a","n/a",IF(AE$3&gt;($D220+$D233),$Q220-SUM($F233:AD233),$Q220/$D220))</f>
        <v>992.73679868973602</v>
      </c>
      <c r="AF233" s="69">
        <f>IF($D220="n/a","n/a",IF(AF$3&gt;($D220+$D233),$Q220-SUM($F233:AE233),$Q220/$D220))</f>
        <v>992.73679868973602</v>
      </c>
      <c r="AG233" s="69">
        <f>IF($D220="n/a","n/a",IF(AG$3&gt;($D220+$D233),$Q220-SUM($F233:AF233),$Q220/$D220))</f>
        <v>992.73679868973602</v>
      </c>
      <c r="AH233" s="69">
        <f>IF($D220="n/a","n/a",IF(AH$3&gt;($D220+$D233),$Q220-SUM($F233:AG233),$Q220/$D220))</f>
        <v>992.73679868973602</v>
      </c>
      <c r="AI233" s="69">
        <f>IF($D220="n/a","n/a",IF(AI$3&gt;($D220+$D233),$Q220-SUM($F233:AH233),$Q220/$D220))</f>
        <v>992.73679868973602</v>
      </c>
      <c r="AJ233" s="69">
        <f>IF($D220="n/a","n/a",IF(AJ$3&gt;($D220+$D233),$Q220-SUM($F233:AI233),$Q220/$D220))</f>
        <v>992.73679868973602</v>
      </c>
      <c r="AK233" s="69">
        <f>IF($D220="n/a","n/a",IF(AK$3&gt;($D220+$D233),$Q220-SUM($F233:AJ233),$Q220/$D220))</f>
        <v>992.73679868973602</v>
      </c>
      <c r="AL233" s="69">
        <f>IF($D220="n/a","n/a",IF(AL$3&gt;($D220+$D233),$Q220-SUM($F233:AK233),$Q220/$D220))</f>
        <v>992.73679868973602</v>
      </c>
      <c r="AM233" s="69">
        <f>IF($D220="n/a","n/a",IF(AM$3&gt;($D220+$D233),$Q220-SUM($F233:AL233),$Q220/$D220))</f>
        <v>992.73679868973602</v>
      </c>
      <c r="AN233" s="69">
        <f>IF($D220="n/a","n/a",IF(AN$3&gt;($D220+$D233),$Q220-SUM($F233:AM233),$Q220/$D220))</f>
        <v>992.73679868973602</v>
      </c>
      <c r="AO233" s="69">
        <f>IF($D220="n/a","n/a",IF(AO$3&gt;($D220+$D233),$Q220-SUM($F233:AN233),$Q220/$D220))</f>
        <v>992.73679868973602</v>
      </c>
      <c r="AP233" s="69">
        <f>IF($D220="n/a","n/a",IF(AP$3&gt;($D220+$D233),$Q220-SUM($F233:AO233),$Q220/$D220))</f>
        <v>992.73679868973602</v>
      </c>
      <c r="AQ233" s="69">
        <f>IF($D220="n/a","n/a",IF(AQ$3&gt;($D220+$D233),$Q220-SUM($F233:AP233),$Q220/$D220))</f>
        <v>992.73679868973602</v>
      </c>
      <c r="AR233" s="69">
        <f>IF($D220="n/a","n/a",IF(AR$3&gt;($D220+$D233),$Q220-SUM($F233:AQ233),$Q220/$D220))</f>
        <v>992.73679868973602</v>
      </c>
      <c r="AS233" s="69">
        <f>IF($D220="n/a","n/a",IF(AS$3&gt;($D220+$D233),$Q220-SUM($F233:AR233),$Q220/$D220))</f>
        <v>992.73679868973602</v>
      </c>
      <c r="AT233" s="69">
        <f>IF($D220="n/a","n/a",IF(AT$3&gt;($D220+$D233),$Q220-SUM($F233:AS233),$Q220/$D220))</f>
        <v>992.73679868973602</v>
      </c>
      <c r="AU233" s="69">
        <f>IF($D220="n/a","n/a",IF(AU$3&gt;($D220+$D233),$Q220-SUM($F233:AT233),$Q220/$D220))</f>
        <v>992.73679868973602</v>
      </c>
      <c r="AV233" s="69">
        <f>IF($D220="n/a","n/a",IF(AV$3&gt;($D220+$D233),$Q220-SUM($F233:AU233),$Q220/$D220))</f>
        <v>992.73679868973602</v>
      </c>
      <c r="AW233" s="69">
        <f>IF($D220="n/a","n/a",IF(AW$3&gt;($D220+$D233),$Q220-SUM($F233:AV233),$Q220/$D220))</f>
        <v>992.73679868973602</v>
      </c>
      <c r="AX233" s="69">
        <f>IF($D220="n/a","n/a",IF(AX$3&gt;($D220+$D233),$Q220-SUM($F233:AW233),$Q220/$D220))</f>
        <v>992.73679868973602</v>
      </c>
      <c r="AY233" s="69">
        <f>IF($D220="n/a","n/a",IF(AY$3&gt;($D220+$D233),$Q220-SUM($F233:AX233),$Q220/$D220))</f>
        <v>992.73679868973602</v>
      </c>
      <c r="AZ233" s="69">
        <f>IF($D220="n/a","n/a",IF(AZ$3&gt;($D220+$D233),$Q220-SUM($F233:AY233),$Q220/$D220))</f>
        <v>992.73679868973602</v>
      </c>
      <c r="BA233" s="69">
        <f>IF($D220="n/a","n/a",IF(BA$3&gt;($D220+$D233),$Q220-SUM($F233:AZ233),$Q220/$D220))</f>
        <v>992.73679868973602</v>
      </c>
      <c r="BB233" s="69">
        <f>IF($D220="n/a","n/a",IF(BB$3&gt;($D220+$D233),$Q220-SUM($F233:BA233),$Q220/$D220))</f>
        <v>992.73679868973602</v>
      </c>
      <c r="BC233" s="69">
        <f>IF($D220="n/a","n/a",IF(BC$3&gt;($D220+$D233),$Q220-SUM($F233:BB233),$Q220/$D220))</f>
        <v>992.73679868973602</v>
      </c>
      <c r="BD233" s="69">
        <f>IF($D220="n/a","n/a",IF(BD$3&gt;($D220+$D233),$Q220-SUM($F233:BC233),$Q220/$D220))</f>
        <v>992.73679868973602</v>
      </c>
      <c r="BE233" s="69">
        <f>IF($D220="n/a","n/a",IF(BE$3&gt;($D220+$D233),$Q220-SUM($F233:BD233),$Q220/$D220))</f>
        <v>992.73679868973602</v>
      </c>
      <c r="BF233" s="69">
        <f>IF($D220="n/a","n/a",IF(BF$3&gt;($D220+$D233),$Q220-SUM($F233:BE233),$Q220/$D220))</f>
        <v>992.73679868973602</v>
      </c>
      <c r="BG233" s="69">
        <f>IF($D220="n/a","n/a",IF(BG$3&gt;($D220+$D233),$Q220-SUM($F233:BF233),$Q220/$D220))</f>
        <v>992.73679868973602</v>
      </c>
      <c r="BH233" s="69">
        <f>IF($D220="n/a","n/a",IF(BH$3&gt;($D220+$D233),$Q220-SUM($F233:BG233),$Q220/$D220))</f>
        <v>992.73679868973602</v>
      </c>
      <c r="BI233" s="69">
        <f>IF($D220="n/a","n/a",IF(BI$3&gt;($D220+$D233),$Q220-SUM($F233:BH233),$Q220/$D220))</f>
        <v>992.73679868973602</v>
      </c>
      <c r="BJ233" s="69">
        <f>IF($D220="n/a","n/a",IF(BJ$3&gt;($D220+$D233),$Q220-SUM($F233:BI233),$Q220/$D220))</f>
        <v>992.73679868973602</v>
      </c>
      <c r="BK233" s="69">
        <f>IF($D220="n/a","n/a",IF(BK$3&gt;($D220+$D233),$Q220-SUM($F233:BJ233),$Q220/$D220))</f>
        <v>-2.1827872842550278E-11</v>
      </c>
      <c r="BL233" s="69">
        <f>IF($D220="n/a","n/a",IF(BL$3&gt;($D220+$D233),$Q220-SUM($F233:BK233),$Q220/$D220))</f>
        <v>0</v>
      </c>
      <c r="BM233" s="69">
        <f>IF($D220="n/a","n/a",IF(BM$3&gt;($D220+$D233),$Q220-SUM($F233:BL233),$Q220/$D220))</f>
        <v>0</v>
      </c>
      <c r="BN233" s="69">
        <f>IF($D220="n/a","n/a",IF(BN$3&gt;($D220+$D233),$Q220-SUM($F233:BM233),$Q220/$D220))</f>
        <v>0</v>
      </c>
      <c r="BO233" s="69">
        <f>IF($D220="n/a","n/a",IF(BO$3&gt;($D220+$D233),$Q220-SUM($F233:BN233),$Q220/$D220))</f>
        <v>0</v>
      </c>
      <c r="BP233" s="69">
        <f>IF($D220="n/a","n/a",IF(BP$3&gt;($D220+$D233),$Q220-SUM($F233:BO233),$Q220/$D220))</f>
        <v>0</v>
      </c>
      <c r="BQ233" s="69">
        <f>IF($D220="n/a","n/a",IF(BQ$3&gt;($D220+$D233),$Q220-SUM($F233:BP233),$Q220/$D220))</f>
        <v>0</v>
      </c>
      <c r="BR233" s="69">
        <f>IF($D220="n/a","n/a",IF(BR$3&gt;($D220+$D233),$Q220-SUM($F233:BQ233),$Q220/$D220))</f>
        <v>0</v>
      </c>
      <c r="BS233" s="69">
        <f>IF($D220="n/a","n/a",IF(BS$3&gt;($D220+$D233),$Q220-SUM($F233:BR233),$Q220/$D220))</f>
        <v>0</v>
      </c>
      <c r="BT233" s="69">
        <f>IF($D220="n/a","n/a",IF(BT$3&gt;($D220+$D233),$Q220-SUM($F233:BS233),$Q220/$D220))</f>
        <v>0</v>
      </c>
      <c r="BU233" s="69">
        <f>IF($D220="n/a","n/a",IF(BU$3&gt;($D220+$D233),$Q220-SUM($F233:BT233),$Q220/$D220))</f>
        <v>0</v>
      </c>
      <c r="BV233" s="69">
        <f>IF($D220="n/a","n/a",IF(BV$3&gt;($D220+$D233),$Q220-SUM($F233:BU233),$Q220/$D220))</f>
        <v>0</v>
      </c>
      <c r="BW233" s="69">
        <f>IF($D220="n/a","n/a",IF(BW$3&gt;($D220+$D233),$Q220-SUM($F233:BV233),$Q220/$D220))</f>
        <v>0</v>
      </c>
      <c r="BX233" s="69">
        <f>IF($D220="n/a","n/a",IF(BX$3&gt;($D220+$D233),$Q220-SUM($F233:BW233),$Q220/$D220))</f>
        <v>0</v>
      </c>
      <c r="BY233" s="69">
        <f>IF($D220="n/a","n/a",IF(BY$3&gt;($D220+$D233),$Q220-SUM($F233:BX233),$Q220/$D220))</f>
        <v>0</v>
      </c>
      <c r="BZ233" s="69">
        <f>IF($D220="n/a","n/a",IF(BZ$3&gt;($D220+$D233),$Q220-SUM($F233:BY233),$Q220/$D220))</f>
        <v>0</v>
      </c>
    </row>
    <row r="234" spans="1:78" customFormat="1" hidden="1" outlineLevel="1">
      <c r="A234" s="19"/>
      <c r="B234" s="103"/>
      <c r="C234" s="577"/>
      <c r="D234" s="545">
        <v>13</v>
      </c>
      <c r="E234" s="27"/>
      <c r="F234" s="146"/>
      <c r="G234" s="148"/>
      <c r="H234" s="148"/>
      <c r="I234" s="148"/>
      <c r="J234" s="148"/>
      <c r="K234" s="558"/>
      <c r="L234" s="148"/>
      <c r="M234" s="148"/>
      <c r="N234" s="148"/>
      <c r="O234" s="553"/>
      <c r="P234" s="553"/>
      <c r="Q234" s="553"/>
      <c r="R234" s="147"/>
      <c r="S234" s="69">
        <f>IF($D220="n/a","n/a",IF(S$3&gt;($D220+$D234),$R220-SUM($F234:R234),$R220/$D220))</f>
        <v>717.32093716612701</v>
      </c>
      <c r="T234" s="69">
        <f>IF($D220="n/a","n/a",IF(T$3&gt;($D220+$D234),$R220-SUM($F234:S234),$R220/$D220))</f>
        <v>717.32093716612701</v>
      </c>
      <c r="U234" s="69">
        <f>IF($D220="n/a","n/a",IF(U$3&gt;($D220+$D234),$R220-SUM($F234:T234),$R220/$D220))</f>
        <v>717.32093716612701</v>
      </c>
      <c r="V234" s="69">
        <f>IF($D220="n/a","n/a",IF(V$3&gt;($D220+$D234),$R220-SUM($F234:U234),$R220/$D220))</f>
        <v>717.32093716612701</v>
      </c>
      <c r="W234" s="69">
        <f>IF($D220="n/a","n/a",IF(W$3&gt;($D220+$D234),$R220-SUM($F234:V234),$R220/$D220))</f>
        <v>717.32093716612701</v>
      </c>
      <c r="X234" s="69">
        <f>IF($D220="n/a","n/a",IF(X$3&gt;($D220+$D234),$R220-SUM($F234:W234),$R220/$D220))</f>
        <v>717.32093716612701</v>
      </c>
      <c r="Y234" s="69">
        <f>IF($D220="n/a","n/a",IF(Y$3&gt;($D220+$D234),$R220-SUM($F234:X234),$R220/$D220))</f>
        <v>717.32093716612701</v>
      </c>
      <c r="Z234" s="69">
        <f>IF($D220="n/a","n/a",IF(Z$3&gt;($D220+$D234),$R220-SUM($F234:Y234),$R220/$D220))</f>
        <v>717.32093716612701</v>
      </c>
      <c r="AA234" s="69">
        <f>IF($D220="n/a","n/a",IF(AA$3&gt;($D220+$D234),$R220-SUM($F234:Z234),$R220/$D220))</f>
        <v>717.32093716612701</v>
      </c>
      <c r="AB234" s="69">
        <f>IF($D220="n/a","n/a",IF(AB$3&gt;($D220+$D234),$R220-SUM($F234:AA234),$R220/$D220))</f>
        <v>717.32093716612701</v>
      </c>
      <c r="AC234" s="69">
        <f>IF($D220="n/a","n/a",IF(AC$3&gt;($D220+$D234),$R220-SUM($F234:AB234),$R220/$D220))</f>
        <v>717.32093716612701</v>
      </c>
      <c r="AD234" s="69">
        <f>IF($D220="n/a","n/a",IF(AD$3&gt;($D220+$D234),$R220-SUM($F234:AC234),$R220/$D220))</f>
        <v>717.32093716612701</v>
      </c>
      <c r="AE234" s="69">
        <f>IF($D220="n/a","n/a",IF(AE$3&gt;($D220+$D234),$R220-SUM($F234:AD234),$R220/$D220))</f>
        <v>717.32093716612701</v>
      </c>
      <c r="AF234" s="69">
        <f>IF($D220="n/a","n/a",IF(AF$3&gt;($D220+$D234),$R220-SUM($F234:AE234),$R220/$D220))</f>
        <v>717.32093716612701</v>
      </c>
      <c r="AG234" s="69">
        <f>IF($D220="n/a","n/a",IF(AG$3&gt;($D220+$D234),$R220-SUM($F234:AF234),$R220/$D220))</f>
        <v>717.32093716612701</v>
      </c>
      <c r="AH234" s="69">
        <f>IF($D220="n/a","n/a",IF(AH$3&gt;($D220+$D234),$R220-SUM($F234:AG234),$R220/$D220))</f>
        <v>717.32093716612701</v>
      </c>
      <c r="AI234" s="69">
        <f>IF($D220="n/a","n/a",IF(AI$3&gt;($D220+$D234),$R220-SUM($F234:AH234),$R220/$D220))</f>
        <v>717.32093716612701</v>
      </c>
      <c r="AJ234" s="69">
        <f>IF($D220="n/a","n/a",IF(AJ$3&gt;($D220+$D234),$R220-SUM($F234:AI234),$R220/$D220))</f>
        <v>717.32093716612701</v>
      </c>
      <c r="AK234" s="69">
        <f>IF($D220="n/a","n/a",IF(AK$3&gt;($D220+$D234),$R220-SUM($F234:AJ234),$R220/$D220))</f>
        <v>717.32093716612701</v>
      </c>
      <c r="AL234" s="69">
        <f>IF($D220="n/a","n/a",IF(AL$3&gt;($D220+$D234),$R220-SUM($F234:AK234),$R220/$D220))</f>
        <v>717.32093716612701</v>
      </c>
      <c r="AM234" s="69">
        <f>IF($D220="n/a","n/a",IF(AM$3&gt;($D220+$D234),$R220-SUM($F234:AL234),$R220/$D220))</f>
        <v>717.32093716612701</v>
      </c>
      <c r="AN234" s="69">
        <f>IF($D220="n/a","n/a",IF(AN$3&gt;($D220+$D234),$R220-SUM($F234:AM234),$R220/$D220))</f>
        <v>717.32093716612701</v>
      </c>
      <c r="AO234" s="69">
        <f>IF($D220="n/a","n/a",IF(AO$3&gt;($D220+$D234),$R220-SUM($F234:AN234),$R220/$D220))</f>
        <v>717.32093716612701</v>
      </c>
      <c r="AP234" s="69">
        <f>IF($D220="n/a","n/a",IF(AP$3&gt;($D220+$D234),$R220-SUM($F234:AO234),$R220/$D220))</f>
        <v>717.32093716612701</v>
      </c>
      <c r="AQ234" s="69">
        <f>IF($D220="n/a","n/a",IF(AQ$3&gt;($D220+$D234),$R220-SUM($F234:AP234),$R220/$D220))</f>
        <v>717.32093716612701</v>
      </c>
      <c r="AR234" s="69">
        <f>IF($D220="n/a","n/a",IF(AR$3&gt;($D220+$D234),$R220-SUM($F234:AQ234),$R220/$D220))</f>
        <v>717.32093716612701</v>
      </c>
      <c r="AS234" s="69">
        <f>IF($D220="n/a","n/a",IF(AS$3&gt;($D220+$D234),$R220-SUM($F234:AR234),$R220/$D220))</f>
        <v>717.32093716612701</v>
      </c>
      <c r="AT234" s="69">
        <f>IF($D220="n/a","n/a",IF(AT$3&gt;($D220+$D234),$R220-SUM($F234:AS234),$R220/$D220))</f>
        <v>717.32093716612701</v>
      </c>
      <c r="AU234" s="69">
        <f>IF($D220="n/a","n/a",IF(AU$3&gt;($D220+$D234),$R220-SUM($F234:AT234),$R220/$D220))</f>
        <v>717.32093716612701</v>
      </c>
      <c r="AV234" s="69">
        <f>IF($D220="n/a","n/a",IF(AV$3&gt;($D220+$D234),$R220-SUM($F234:AU234),$R220/$D220))</f>
        <v>717.32093716612701</v>
      </c>
      <c r="AW234" s="69">
        <f>IF($D220="n/a","n/a",IF(AW$3&gt;($D220+$D234),$R220-SUM($F234:AV234),$R220/$D220))</f>
        <v>717.32093716612701</v>
      </c>
      <c r="AX234" s="69">
        <f>IF($D220="n/a","n/a",IF(AX$3&gt;($D220+$D234),$R220-SUM($F234:AW234),$R220/$D220))</f>
        <v>717.32093716612701</v>
      </c>
      <c r="AY234" s="69">
        <f>IF($D220="n/a","n/a",IF(AY$3&gt;($D220+$D234),$R220-SUM($F234:AX234),$R220/$D220))</f>
        <v>717.32093716612701</v>
      </c>
      <c r="AZ234" s="69">
        <f>IF($D220="n/a","n/a",IF(AZ$3&gt;($D220+$D234),$R220-SUM($F234:AY234),$R220/$D220))</f>
        <v>717.32093716612701</v>
      </c>
      <c r="BA234" s="69">
        <f>IF($D220="n/a","n/a",IF(BA$3&gt;($D220+$D234),$R220-SUM($F234:AZ234),$R220/$D220))</f>
        <v>717.32093716612701</v>
      </c>
      <c r="BB234" s="69">
        <f>IF($D220="n/a","n/a",IF(BB$3&gt;($D220+$D234),$R220-SUM($F234:BA234),$R220/$D220))</f>
        <v>717.32093716612701</v>
      </c>
      <c r="BC234" s="69">
        <f>IF($D220="n/a","n/a",IF(BC$3&gt;($D220+$D234),$R220-SUM($F234:BB234),$R220/$D220))</f>
        <v>717.32093716612701</v>
      </c>
      <c r="BD234" s="69">
        <f>IF($D220="n/a","n/a",IF(BD$3&gt;($D220+$D234),$R220-SUM($F234:BC234),$R220/$D220))</f>
        <v>717.32093716612701</v>
      </c>
      <c r="BE234" s="69">
        <f>IF($D220="n/a","n/a",IF(BE$3&gt;($D220+$D234),$R220-SUM($F234:BD234),$R220/$D220))</f>
        <v>717.32093716612701</v>
      </c>
      <c r="BF234" s="69">
        <f>IF($D220="n/a","n/a",IF(BF$3&gt;($D220+$D234),$R220-SUM($F234:BE234),$R220/$D220))</f>
        <v>717.32093716612701</v>
      </c>
      <c r="BG234" s="69">
        <f>IF($D220="n/a","n/a",IF(BG$3&gt;($D220+$D234),$R220-SUM($F234:BF234),$R220/$D220))</f>
        <v>717.32093716612701</v>
      </c>
      <c r="BH234" s="69">
        <f>IF($D220="n/a","n/a",IF(BH$3&gt;($D220+$D234),$R220-SUM($F234:BG234),$R220/$D220))</f>
        <v>717.32093716612701</v>
      </c>
      <c r="BI234" s="69">
        <f>IF($D220="n/a","n/a",IF(BI$3&gt;($D220+$D234),$R220-SUM($F234:BH234),$R220/$D220))</f>
        <v>717.32093716612701</v>
      </c>
      <c r="BJ234" s="69">
        <f>IF($D220="n/a","n/a",IF(BJ$3&gt;($D220+$D234),$R220-SUM($F234:BI234),$R220/$D220))</f>
        <v>717.32093716612701</v>
      </c>
      <c r="BK234" s="69">
        <f>IF($D220="n/a","n/a",IF(BK$3&gt;($D220+$D234),$R220-SUM($F234:BJ234),$R220/$D220))</f>
        <v>717.32093716612701</v>
      </c>
      <c r="BL234" s="69">
        <f>IF($D220="n/a","n/a",IF(BL$3&gt;($D220+$D234),$R220-SUM($F234:BK234),$R220/$D220))</f>
        <v>-3.637978807091713E-11</v>
      </c>
      <c r="BM234" s="69">
        <f>IF($D220="n/a","n/a",IF(BM$3&gt;($D220+$D234),$R220-SUM($F234:BL234),$R220/$D220))</f>
        <v>0</v>
      </c>
      <c r="BN234" s="69">
        <f>IF($D220="n/a","n/a",IF(BN$3&gt;($D220+$D234),$R220-SUM($F234:BM234),$R220/$D220))</f>
        <v>0</v>
      </c>
      <c r="BO234" s="69">
        <f>IF($D220="n/a","n/a",IF(BO$3&gt;($D220+$D234),$R220-SUM($F234:BN234),$R220/$D220))</f>
        <v>0</v>
      </c>
      <c r="BP234" s="69">
        <f>IF($D220="n/a","n/a",IF(BP$3&gt;($D220+$D234),$R220-SUM($F234:BO234),$R220/$D220))</f>
        <v>0</v>
      </c>
      <c r="BQ234" s="69">
        <f>IF($D220="n/a","n/a",IF(BQ$3&gt;($D220+$D234),$R220-SUM($F234:BP234),$R220/$D220))</f>
        <v>0</v>
      </c>
      <c r="BR234" s="69">
        <f>IF($D220="n/a","n/a",IF(BR$3&gt;($D220+$D234),$R220-SUM($F234:BQ234),$R220/$D220))</f>
        <v>0</v>
      </c>
      <c r="BS234" s="69">
        <f>IF($D220="n/a","n/a",IF(BS$3&gt;($D220+$D234),$R220-SUM($F234:BR234),$R220/$D220))</f>
        <v>0</v>
      </c>
      <c r="BT234" s="69">
        <f>IF($D220="n/a","n/a",IF(BT$3&gt;($D220+$D234),$R220-SUM($F234:BS234),$R220/$D220))</f>
        <v>0</v>
      </c>
      <c r="BU234" s="69">
        <f>IF($D220="n/a","n/a",IF(BU$3&gt;($D220+$D234),$R220-SUM($F234:BT234),$R220/$D220))</f>
        <v>0</v>
      </c>
      <c r="BV234" s="69">
        <f>IF($D220="n/a","n/a",IF(BV$3&gt;($D220+$D234),$R220-SUM($F234:BU234),$R220/$D220))</f>
        <v>0</v>
      </c>
      <c r="BW234" s="69">
        <f>IF($D220="n/a","n/a",IF(BW$3&gt;($D220+$D234),$R220-SUM($F234:BV234),$R220/$D220))</f>
        <v>0</v>
      </c>
      <c r="BX234" s="69">
        <f>IF($D220="n/a","n/a",IF(BX$3&gt;($D220+$D234),$R220-SUM($F234:BW234),$R220/$D220))</f>
        <v>0</v>
      </c>
      <c r="BY234" s="69">
        <f>IF($D220="n/a","n/a",IF(BY$3&gt;($D220+$D234),$R220-SUM($F234:BX234),$R220/$D220))</f>
        <v>0</v>
      </c>
      <c r="BZ234" s="69">
        <f>IF($D220="n/a","n/a",IF(BZ$3&gt;($D220+$D234),$R220-SUM($F234:BY234),$R220/$D220))</f>
        <v>0</v>
      </c>
    </row>
    <row r="235" spans="1:78" customFormat="1" hidden="1" outlineLevel="1">
      <c r="A235" s="19"/>
      <c r="B235" s="103"/>
      <c r="C235" s="577"/>
      <c r="D235" s="545">
        <v>14</v>
      </c>
      <c r="E235" s="27"/>
      <c r="F235" s="146"/>
      <c r="G235" s="148"/>
      <c r="H235" s="148"/>
      <c r="I235" s="148"/>
      <c r="J235" s="148"/>
      <c r="K235" s="558"/>
      <c r="L235" s="148"/>
      <c r="M235" s="148"/>
      <c r="N235" s="148"/>
      <c r="O235" s="553"/>
      <c r="P235" s="553"/>
      <c r="Q235" s="553"/>
      <c r="R235" s="553"/>
      <c r="S235" s="147"/>
      <c r="T235" s="69">
        <f>IF($D220="n/a","n/a",IF(T$3&gt;($D220+$D235),$S220-SUM($F235:S235),$S220/$D220))</f>
        <v>1207.9359048073886</v>
      </c>
      <c r="U235" s="69">
        <f>IF($D220="n/a","n/a",IF(U$3&gt;($D220+$D235),$S220-SUM($F235:T235),$S220/$D220))</f>
        <v>1207.9359048073886</v>
      </c>
      <c r="V235" s="69">
        <f>IF($D220="n/a","n/a",IF(V$3&gt;($D220+$D235),$S220-SUM($F235:U235),$S220/$D220))</f>
        <v>1207.9359048073886</v>
      </c>
      <c r="W235" s="69">
        <f>IF($D220="n/a","n/a",IF(W$3&gt;($D220+$D235),$S220-SUM($F235:V235),$S220/$D220))</f>
        <v>1207.9359048073886</v>
      </c>
      <c r="X235" s="69">
        <f>IF($D220="n/a","n/a",IF(X$3&gt;($D220+$D235),$S220-SUM($F235:W235),$S220/$D220))</f>
        <v>1207.9359048073886</v>
      </c>
      <c r="Y235" s="69">
        <f>IF($D220="n/a","n/a",IF(Y$3&gt;($D220+$D235),$S220-SUM($F235:X235),$S220/$D220))</f>
        <v>1207.9359048073886</v>
      </c>
      <c r="Z235" s="69">
        <f>IF($D220="n/a","n/a",IF(Z$3&gt;($D220+$D235),$S220-SUM($F235:Y235),$S220/$D220))</f>
        <v>1207.9359048073886</v>
      </c>
      <c r="AA235" s="69">
        <f>IF($D220="n/a","n/a",IF(AA$3&gt;($D220+$D235),$S220-SUM($F235:Z235),$S220/$D220))</f>
        <v>1207.9359048073886</v>
      </c>
      <c r="AB235" s="69">
        <f>IF($D220="n/a","n/a",IF(AB$3&gt;($D220+$D235),$S220-SUM($F235:AA235),$S220/$D220))</f>
        <v>1207.9359048073886</v>
      </c>
      <c r="AC235" s="69">
        <f>IF($D220="n/a","n/a",IF(AC$3&gt;($D220+$D235),$S220-SUM($F235:AB235),$S220/$D220))</f>
        <v>1207.9359048073886</v>
      </c>
      <c r="AD235" s="69">
        <f>IF($D220="n/a","n/a",IF(AD$3&gt;($D220+$D235),$S220-SUM($F235:AC235),$S220/$D220))</f>
        <v>1207.9359048073886</v>
      </c>
      <c r="AE235" s="69">
        <f>IF($D220="n/a","n/a",IF(AE$3&gt;($D220+$D235),$S220-SUM($F235:AD235),$S220/$D220))</f>
        <v>1207.9359048073886</v>
      </c>
      <c r="AF235" s="69">
        <f>IF($D220="n/a","n/a",IF(AF$3&gt;($D220+$D235),$S220-SUM($F235:AE235),$S220/$D220))</f>
        <v>1207.9359048073886</v>
      </c>
      <c r="AG235" s="69">
        <f>IF($D220="n/a","n/a",IF(AG$3&gt;($D220+$D235),$S220-SUM($F235:AF235),$S220/$D220))</f>
        <v>1207.9359048073886</v>
      </c>
      <c r="AH235" s="69">
        <f>IF($D220="n/a","n/a",IF(AH$3&gt;($D220+$D235),$S220-SUM($F235:AG235),$S220/$D220))</f>
        <v>1207.9359048073886</v>
      </c>
      <c r="AI235" s="69">
        <f>IF($D220="n/a","n/a",IF(AI$3&gt;($D220+$D235),$S220-SUM($F235:AH235),$S220/$D220))</f>
        <v>1207.9359048073886</v>
      </c>
      <c r="AJ235" s="69">
        <f>IF($D220="n/a","n/a",IF(AJ$3&gt;($D220+$D235),$S220-SUM($F235:AI235),$S220/$D220))</f>
        <v>1207.9359048073886</v>
      </c>
      <c r="AK235" s="69">
        <f>IF($D220="n/a","n/a",IF(AK$3&gt;($D220+$D235),$S220-SUM($F235:AJ235),$S220/$D220))</f>
        <v>1207.9359048073886</v>
      </c>
      <c r="AL235" s="69">
        <f>IF($D220="n/a","n/a",IF(AL$3&gt;($D220+$D235),$S220-SUM($F235:AK235),$S220/$D220))</f>
        <v>1207.9359048073886</v>
      </c>
      <c r="AM235" s="69">
        <f>IF($D220="n/a","n/a",IF(AM$3&gt;($D220+$D235),$S220-SUM($F235:AL235),$S220/$D220))</f>
        <v>1207.9359048073886</v>
      </c>
      <c r="AN235" s="69">
        <f>IF($D220="n/a","n/a",IF(AN$3&gt;($D220+$D235),$S220-SUM($F235:AM235),$S220/$D220))</f>
        <v>1207.9359048073886</v>
      </c>
      <c r="AO235" s="69">
        <f>IF($D220="n/a","n/a",IF(AO$3&gt;($D220+$D235),$S220-SUM($F235:AN235),$S220/$D220))</f>
        <v>1207.9359048073886</v>
      </c>
      <c r="AP235" s="69">
        <f>IF($D220="n/a","n/a",IF(AP$3&gt;($D220+$D235),$S220-SUM($F235:AO235),$S220/$D220))</f>
        <v>1207.9359048073886</v>
      </c>
      <c r="AQ235" s="69">
        <f>IF($D220="n/a","n/a",IF(AQ$3&gt;($D220+$D235),$S220-SUM($F235:AP235),$S220/$D220))</f>
        <v>1207.9359048073886</v>
      </c>
      <c r="AR235" s="69">
        <f>IF($D220="n/a","n/a",IF(AR$3&gt;($D220+$D235),$S220-SUM($F235:AQ235),$S220/$D220))</f>
        <v>1207.9359048073886</v>
      </c>
      <c r="AS235" s="69">
        <f>IF($D220="n/a","n/a",IF(AS$3&gt;($D220+$D235),$S220-SUM($F235:AR235),$S220/$D220))</f>
        <v>1207.9359048073886</v>
      </c>
      <c r="AT235" s="69">
        <f>IF($D220="n/a","n/a",IF(AT$3&gt;($D220+$D235),$S220-SUM($F235:AS235),$S220/$D220))</f>
        <v>1207.9359048073886</v>
      </c>
      <c r="AU235" s="69">
        <f>IF($D220="n/a","n/a",IF(AU$3&gt;($D220+$D235),$S220-SUM($F235:AT235),$S220/$D220))</f>
        <v>1207.9359048073886</v>
      </c>
      <c r="AV235" s="69">
        <f>IF($D220="n/a","n/a",IF(AV$3&gt;($D220+$D235),$S220-SUM($F235:AU235),$S220/$D220))</f>
        <v>1207.9359048073886</v>
      </c>
      <c r="AW235" s="69">
        <f>IF($D220="n/a","n/a",IF(AW$3&gt;($D220+$D235),$S220-SUM($F235:AV235),$S220/$D220))</f>
        <v>1207.9359048073886</v>
      </c>
      <c r="AX235" s="69">
        <f>IF($D220="n/a","n/a",IF(AX$3&gt;($D220+$D235),$S220-SUM($F235:AW235),$S220/$D220))</f>
        <v>1207.9359048073886</v>
      </c>
      <c r="AY235" s="69">
        <f>IF($D220="n/a","n/a",IF(AY$3&gt;($D220+$D235),$S220-SUM($F235:AX235),$S220/$D220))</f>
        <v>1207.9359048073886</v>
      </c>
      <c r="AZ235" s="69">
        <f>IF($D220="n/a","n/a",IF(AZ$3&gt;($D220+$D235),$S220-SUM($F235:AY235),$S220/$D220))</f>
        <v>1207.9359048073886</v>
      </c>
      <c r="BA235" s="69">
        <f>IF($D220="n/a","n/a",IF(BA$3&gt;($D220+$D235),$S220-SUM($F235:AZ235),$S220/$D220))</f>
        <v>1207.9359048073886</v>
      </c>
      <c r="BB235" s="69">
        <f>IF($D220="n/a","n/a",IF(BB$3&gt;($D220+$D235),$S220-SUM($F235:BA235),$S220/$D220))</f>
        <v>1207.9359048073886</v>
      </c>
      <c r="BC235" s="69">
        <f>IF($D220="n/a","n/a",IF(BC$3&gt;($D220+$D235),$S220-SUM($F235:BB235),$S220/$D220))</f>
        <v>1207.9359048073886</v>
      </c>
      <c r="BD235" s="69">
        <f>IF($D220="n/a","n/a",IF(BD$3&gt;($D220+$D235),$S220-SUM($F235:BC235),$S220/$D220))</f>
        <v>1207.9359048073886</v>
      </c>
      <c r="BE235" s="69">
        <f>IF($D220="n/a","n/a",IF(BE$3&gt;($D220+$D235),$S220-SUM($F235:BD235),$S220/$D220))</f>
        <v>1207.9359048073886</v>
      </c>
      <c r="BF235" s="69">
        <f>IF($D220="n/a","n/a",IF(BF$3&gt;($D220+$D235),$S220-SUM($F235:BE235),$S220/$D220))</f>
        <v>1207.9359048073886</v>
      </c>
      <c r="BG235" s="69">
        <f>IF($D220="n/a","n/a",IF(BG$3&gt;($D220+$D235),$S220-SUM($F235:BF235),$S220/$D220))</f>
        <v>1207.9359048073886</v>
      </c>
      <c r="BH235" s="69">
        <f>IF($D220="n/a","n/a",IF(BH$3&gt;($D220+$D235),$S220-SUM($F235:BG235),$S220/$D220))</f>
        <v>1207.9359048073886</v>
      </c>
      <c r="BI235" s="69">
        <f>IF($D220="n/a","n/a",IF(BI$3&gt;($D220+$D235),$S220-SUM($F235:BH235),$S220/$D220))</f>
        <v>1207.9359048073886</v>
      </c>
      <c r="BJ235" s="69">
        <f>IF($D220="n/a","n/a",IF(BJ$3&gt;($D220+$D235),$S220-SUM($F235:BI235),$S220/$D220))</f>
        <v>1207.9359048073886</v>
      </c>
      <c r="BK235" s="69">
        <f>IF($D220="n/a","n/a",IF(BK$3&gt;($D220+$D235),$S220-SUM($F235:BJ235),$S220/$D220))</f>
        <v>1207.9359048073886</v>
      </c>
      <c r="BL235" s="69">
        <f>IF($D220="n/a","n/a",IF(BL$3&gt;($D220+$D235),$S220-SUM($F235:BK235),$S220/$D220))</f>
        <v>1207.9359048073886</v>
      </c>
      <c r="BM235" s="69">
        <f>IF($D220="n/a","n/a",IF(BM$3&gt;($D220+$D235),$S220-SUM($F235:BL235),$S220/$D220))</f>
        <v>-2.1827872842550278E-11</v>
      </c>
      <c r="BN235" s="69">
        <f>IF($D220="n/a","n/a",IF(BN$3&gt;($D220+$D235),$S220-SUM($F235:BM235),$S220/$D220))</f>
        <v>0</v>
      </c>
      <c r="BO235" s="69">
        <f>IF($D220="n/a","n/a",IF(BO$3&gt;($D220+$D235),$S220-SUM($F235:BN235),$S220/$D220))</f>
        <v>0</v>
      </c>
      <c r="BP235" s="69">
        <f>IF($D220="n/a","n/a",IF(BP$3&gt;($D220+$D235),$S220-SUM($F235:BO235),$S220/$D220))</f>
        <v>0</v>
      </c>
      <c r="BQ235" s="69">
        <f>IF($D220="n/a","n/a",IF(BQ$3&gt;($D220+$D235),$S220-SUM($F235:BP235),$S220/$D220))</f>
        <v>0</v>
      </c>
      <c r="BR235" s="69">
        <f>IF($D220="n/a","n/a",IF(BR$3&gt;($D220+$D235),$S220-SUM($F235:BQ235),$S220/$D220))</f>
        <v>0</v>
      </c>
      <c r="BS235" s="69">
        <f>IF($D220="n/a","n/a",IF(BS$3&gt;($D220+$D235),$S220-SUM($F235:BR235),$S220/$D220))</f>
        <v>0</v>
      </c>
      <c r="BT235" s="69">
        <f>IF($D220="n/a","n/a",IF(BT$3&gt;($D220+$D235),$S220-SUM($F235:BS235),$S220/$D220))</f>
        <v>0</v>
      </c>
      <c r="BU235" s="69">
        <f>IF($D220="n/a","n/a",IF(BU$3&gt;($D220+$D235),$S220-SUM($F235:BT235),$S220/$D220))</f>
        <v>0</v>
      </c>
      <c r="BV235" s="69">
        <f>IF($D220="n/a","n/a",IF(BV$3&gt;($D220+$D235),$S220-SUM($F235:BU235),$S220/$D220))</f>
        <v>0</v>
      </c>
      <c r="BW235" s="69">
        <f>IF($D220="n/a","n/a",IF(BW$3&gt;($D220+$D235),$S220-SUM($F235:BV235),$S220/$D220))</f>
        <v>0</v>
      </c>
      <c r="BX235" s="69">
        <f>IF($D220="n/a","n/a",IF(BX$3&gt;($D220+$D235),$S220-SUM($F235:BW235),$S220/$D220))</f>
        <v>0</v>
      </c>
      <c r="BY235" s="69">
        <f>IF($D220="n/a","n/a",IF(BY$3&gt;($D220+$D235),$S220-SUM($F235:BX235),$S220/$D220))</f>
        <v>0</v>
      </c>
      <c r="BZ235" s="69">
        <f>IF($D220="n/a","n/a",IF(BZ$3&gt;($D220+$D235),$S220-SUM($F235:BY235),$S220/$D220))</f>
        <v>0</v>
      </c>
    </row>
    <row r="236" spans="1:78" customFormat="1" hidden="1" outlineLevel="1">
      <c r="A236" s="19"/>
      <c r="B236" s="103"/>
      <c r="C236" s="577"/>
      <c r="D236" s="545">
        <v>15</v>
      </c>
      <c r="E236" s="27"/>
      <c r="F236" s="146"/>
      <c r="G236" s="148"/>
      <c r="H236" s="148"/>
      <c r="I236" s="148"/>
      <c r="J236" s="148"/>
      <c r="K236" s="558"/>
      <c r="L236" s="148"/>
      <c r="M236" s="148"/>
      <c r="N236" s="148"/>
      <c r="O236" s="553"/>
      <c r="P236" s="553"/>
      <c r="Q236" s="553"/>
      <c r="R236" s="553"/>
      <c r="S236" s="553"/>
      <c r="T236" s="147"/>
      <c r="U236" s="69">
        <f>IF($D220="n/a","n/a",IF(U$3&gt;($D220+$D236),$T220-SUM($F236:T236),$T220/$D220))</f>
        <v>1188.5803896504817</v>
      </c>
      <c r="V236" s="69">
        <f>IF($D220="n/a","n/a",IF(V$3&gt;($D220+$D236),$T220-SUM($F236:U236),$T220/$D220))</f>
        <v>1188.5803896504817</v>
      </c>
      <c r="W236" s="69">
        <f>IF($D220="n/a","n/a",IF(W$3&gt;($D220+$D236),$T220-SUM($F236:V236),$T220/$D220))</f>
        <v>1188.5803896504817</v>
      </c>
      <c r="X236" s="69">
        <f>IF($D220="n/a","n/a",IF(X$3&gt;($D220+$D236),$T220-SUM($F236:W236),$T220/$D220))</f>
        <v>1188.5803896504817</v>
      </c>
      <c r="Y236" s="69">
        <f>IF($D220="n/a","n/a",IF(Y$3&gt;($D220+$D236),$T220-SUM($F236:X236),$T220/$D220))</f>
        <v>1188.5803896504817</v>
      </c>
      <c r="Z236" s="69">
        <f>IF($D220="n/a","n/a",IF(Z$3&gt;($D220+$D236),$T220-SUM($F236:Y236),$T220/$D220))</f>
        <v>1188.5803896504817</v>
      </c>
      <c r="AA236" s="69">
        <f>IF($D220="n/a","n/a",IF(AA$3&gt;($D220+$D236),$T220-SUM($F236:Z236),$T220/$D220))</f>
        <v>1188.5803896504817</v>
      </c>
      <c r="AB236" s="69">
        <f>IF($D220="n/a","n/a",IF(AB$3&gt;($D220+$D236),$T220-SUM($F236:AA236),$T220/$D220))</f>
        <v>1188.5803896504817</v>
      </c>
      <c r="AC236" s="69">
        <f>IF($D220="n/a","n/a",IF(AC$3&gt;($D220+$D236),$T220-SUM($F236:AB236),$T220/$D220))</f>
        <v>1188.5803896504817</v>
      </c>
      <c r="AD236" s="69">
        <f>IF($D220="n/a","n/a",IF(AD$3&gt;($D220+$D236),$T220-SUM($F236:AC236),$T220/$D220))</f>
        <v>1188.5803896504817</v>
      </c>
      <c r="AE236" s="69">
        <f>IF($D220="n/a","n/a",IF(AE$3&gt;($D220+$D236),$T220-SUM($F236:AD236),$T220/$D220))</f>
        <v>1188.5803896504817</v>
      </c>
      <c r="AF236" s="69">
        <f>IF($D220="n/a","n/a",IF(AF$3&gt;($D220+$D236),$T220-SUM($F236:AE236),$T220/$D220))</f>
        <v>1188.5803896504817</v>
      </c>
      <c r="AG236" s="69">
        <f>IF($D220="n/a","n/a",IF(AG$3&gt;($D220+$D236),$T220-SUM($F236:AF236),$T220/$D220))</f>
        <v>1188.5803896504817</v>
      </c>
      <c r="AH236" s="69">
        <f>IF($D220="n/a","n/a",IF(AH$3&gt;($D220+$D236),$T220-SUM($F236:AG236),$T220/$D220))</f>
        <v>1188.5803896504817</v>
      </c>
      <c r="AI236" s="69">
        <f>IF($D220="n/a","n/a",IF(AI$3&gt;($D220+$D236),$T220-SUM($F236:AH236),$T220/$D220))</f>
        <v>1188.5803896504817</v>
      </c>
      <c r="AJ236" s="69">
        <f>IF($D220="n/a","n/a",IF(AJ$3&gt;($D220+$D236),$T220-SUM($F236:AI236),$T220/$D220))</f>
        <v>1188.5803896504817</v>
      </c>
      <c r="AK236" s="69">
        <f>IF($D220="n/a","n/a",IF(AK$3&gt;($D220+$D236),$T220-SUM($F236:AJ236),$T220/$D220))</f>
        <v>1188.5803896504817</v>
      </c>
      <c r="AL236" s="69">
        <f>IF($D220="n/a","n/a",IF(AL$3&gt;($D220+$D236),$T220-SUM($F236:AK236),$T220/$D220))</f>
        <v>1188.5803896504817</v>
      </c>
      <c r="AM236" s="69">
        <f>IF($D220="n/a","n/a",IF(AM$3&gt;($D220+$D236),$T220-SUM($F236:AL236),$T220/$D220))</f>
        <v>1188.5803896504817</v>
      </c>
      <c r="AN236" s="69">
        <f>IF($D220="n/a","n/a",IF(AN$3&gt;($D220+$D236),$T220-SUM($F236:AM236),$T220/$D220))</f>
        <v>1188.5803896504817</v>
      </c>
      <c r="AO236" s="69">
        <f>IF($D220="n/a","n/a",IF(AO$3&gt;($D220+$D236),$T220-SUM($F236:AN236),$T220/$D220))</f>
        <v>1188.5803896504817</v>
      </c>
      <c r="AP236" s="69">
        <f>IF($D220="n/a","n/a",IF(AP$3&gt;($D220+$D236),$T220-SUM($F236:AO236),$T220/$D220))</f>
        <v>1188.5803896504817</v>
      </c>
      <c r="AQ236" s="69">
        <f>IF($D220="n/a","n/a",IF(AQ$3&gt;($D220+$D236),$T220-SUM($F236:AP236),$T220/$D220))</f>
        <v>1188.5803896504817</v>
      </c>
      <c r="AR236" s="69">
        <f>IF($D220="n/a","n/a",IF(AR$3&gt;($D220+$D236),$T220-SUM($F236:AQ236),$T220/$D220))</f>
        <v>1188.5803896504817</v>
      </c>
      <c r="AS236" s="69">
        <f>IF($D220="n/a","n/a",IF(AS$3&gt;($D220+$D236),$T220-SUM($F236:AR236),$T220/$D220))</f>
        <v>1188.5803896504817</v>
      </c>
      <c r="AT236" s="69">
        <f>IF($D220="n/a","n/a",IF(AT$3&gt;($D220+$D236),$T220-SUM($F236:AS236),$T220/$D220))</f>
        <v>1188.5803896504817</v>
      </c>
      <c r="AU236" s="69">
        <f>IF($D220="n/a","n/a",IF(AU$3&gt;($D220+$D236),$T220-SUM($F236:AT236),$T220/$D220))</f>
        <v>1188.5803896504817</v>
      </c>
      <c r="AV236" s="69">
        <f>IF($D220="n/a","n/a",IF(AV$3&gt;($D220+$D236),$T220-SUM($F236:AU236),$T220/$D220))</f>
        <v>1188.5803896504817</v>
      </c>
      <c r="AW236" s="69">
        <f>IF($D220="n/a","n/a",IF(AW$3&gt;($D220+$D236),$T220-SUM($F236:AV236),$T220/$D220))</f>
        <v>1188.5803896504817</v>
      </c>
      <c r="AX236" s="69">
        <f>IF($D220="n/a","n/a",IF(AX$3&gt;($D220+$D236),$T220-SUM($F236:AW236),$T220/$D220))</f>
        <v>1188.5803896504817</v>
      </c>
      <c r="AY236" s="69">
        <f>IF($D220="n/a","n/a",IF(AY$3&gt;($D220+$D236),$T220-SUM($F236:AX236),$T220/$D220))</f>
        <v>1188.5803896504817</v>
      </c>
      <c r="AZ236" s="69">
        <f>IF($D220="n/a","n/a",IF(AZ$3&gt;($D220+$D236),$T220-SUM($F236:AY236),$T220/$D220))</f>
        <v>1188.5803896504817</v>
      </c>
      <c r="BA236" s="69">
        <f>IF($D220="n/a","n/a",IF(BA$3&gt;($D220+$D236),$T220-SUM($F236:AZ236),$T220/$D220))</f>
        <v>1188.5803896504817</v>
      </c>
      <c r="BB236" s="69">
        <f>IF($D220="n/a","n/a",IF(BB$3&gt;($D220+$D236),$T220-SUM($F236:BA236),$T220/$D220))</f>
        <v>1188.5803896504817</v>
      </c>
      <c r="BC236" s="69">
        <f>IF($D220="n/a","n/a",IF(BC$3&gt;($D220+$D236),$T220-SUM($F236:BB236),$T220/$D220))</f>
        <v>1188.5803896504817</v>
      </c>
      <c r="BD236" s="69">
        <f>IF($D220="n/a","n/a",IF(BD$3&gt;($D220+$D236),$T220-SUM($F236:BC236),$T220/$D220))</f>
        <v>1188.5803896504817</v>
      </c>
      <c r="BE236" s="69">
        <f>IF($D220="n/a","n/a",IF(BE$3&gt;($D220+$D236),$T220-SUM($F236:BD236),$T220/$D220))</f>
        <v>1188.5803896504817</v>
      </c>
      <c r="BF236" s="69">
        <f>IF($D220="n/a","n/a",IF(BF$3&gt;($D220+$D236),$T220-SUM($F236:BE236),$T220/$D220))</f>
        <v>1188.5803896504817</v>
      </c>
      <c r="BG236" s="69">
        <f>IF($D220="n/a","n/a",IF(BG$3&gt;($D220+$D236),$T220-SUM($F236:BF236),$T220/$D220))</f>
        <v>1188.5803896504817</v>
      </c>
      <c r="BH236" s="69">
        <f>IF($D220="n/a","n/a",IF(BH$3&gt;($D220+$D236),$T220-SUM($F236:BG236),$T220/$D220))</f>
        <v>1188.5803896504817</v>
      </c>
      <c r="BI236" s="69">
        <f>IF($D220="n/a","n/a",IF(BI$3&gt;($D220+$D236),$T220-SUM($F236:BH236),$T220/$D220))</f>
        <v>1188.5803896504817</v>
      </c>
      <c r="BJ236" s="69">
        <f>IF($D220="n/a","n/a",IF(BJ$3&gt;($D220+$D236),$T220-SUM($F236:BI236),$T220/$D220))</f>
        <v>1188.5803896504817</v>
      </c>
      <c r="BK236" s="69">
        <f>IF($D220="n/a","n/a",IF(BK$3&gt;($D220+$D236),$T220-SUM($F236:BJ236),$T220/$D220))</f>
        <v>1188.5803896504817</v>
      </c>
      <c r="BL236" s="69">
        <f>IF($D220="n/a","n/a",IF(BL$3&gt;($D220+$D236),$T220-SUM($F236:BK236),$T220/$D220))</f>
        <v>1188.5803896504817</v>
      </c>
      <c r="BM236" s="69">
        <f>IF($D220="n/a","n/a",IF(BM$3&gt;($D220+$D236),$T220-SUM($F236:BL236),$T220/$D220))</f>
        <v>1188.5803896504817</v>
      </c>
      <c r="BN236" s="69">
        <f>IF($D220="n/a","n/a",IF(BN$3&gt;($D220+$D236),$T220-SUM($F236:BM236),$T220/$D220))</f>
        <v>3.637978807091713E-11</v>
      </c>
      <c r="BO236" s="69">
        <f>IF($D220="n/a","n/a",IF(BO$3&gt;($D220+$D236),$T220-SUM($F236:BN236),$T220/$D220))</f>
        <v>0</v>
      </c>
      <c r="BP236" s="69">
        <f>IF($D220="n/a","n/a",IF(BP$3&gt;($D220+$D236),$T220-SUM($F236:BO236),$T220/$D220))</f>
        <v>0</v>
      </c>
      <c r="BQ236" s="69">
        <f>IF($D220="n/a","n/a",IF(BQ$3&gt;($D220+$D236),$T220-SUM($F236:BP236),$T220/$D220))</f>
        <v>0</v>
      </c>
      <c r="BR236" s="69">
        <f>IF($D220="n/a","n/a",IF(BR$3&gt;($D220+$D236),$T220-SUM($F236:BQ236),$T220/$D220))</f>
        <v>0</v>
      </c>
      <c r="BS236" s="69">
        <f>IF($D220="n/a","n/a",IF(BS$3&gt;($D220+$D236),$T220-SUM($F236:BR236),$T220/$D220))</f>
        <v>0</v>
      </c>
      <c r="BT236" s="69">
        <f>IF($D220="n/a","n/a",IF(BT$3&gt;($D220+$D236),$T220-SUM($F236:BS236),$T220/$D220))</f>
        <v>0</v>
      </c>
      <c r="BU236" s="69">
        <f>IF($D220="n/a","n/a",IF(BU$3&gt;($D220+$D236),$T220-SUM($F236:BT236),$T220/$D220))</f>
        <v>0</v>
      </c>
      <c r="BV236" s="69">
        <f>IF($D220="n/a","n/a",IF(BV$3&gt;($D220+$D236),$T220-SUM($F236:BU236),$T220/$D220))</f>
        <v>0</v>
      </c>
      <c r="BW236" s="69">
        <f>IF($D220="n/a","n/a",IF(BW$3&gt;($D220+$D236),$T220-SUM($F236:BV236),$T220/$D220))</f>
        <v>0</v>
      </c>
      <c r="BX236" s="69">
        <f>IF($D220="n/a","n/a",IF(BX$3&gt;($D220+$D236),$T220-SUM($F236:BW236),$T220/$D220))</f>
        <v>0</v>
      </c>
      <c r="BY236" s="69">
        <f>IF($D220="n/a","n/a",IF(BY$3&gt;($D220+$D236),$T220-SUM($F236:BX236),$T220/$D220))</f>
        <v>0</v>
      </c>
      <c r="BZ236" s="69">
        <f>IF($D220="n/a","n/a",IF(BZ$3&gt;($D220+$D236),$T220-SUM($F236:BY236),$T220/$D220))</f>
        <v>0</v>
      </c>
    </row>
    <row r="237" spans="1:78" customFormat="1" hidden="1" outlineLevel="1">
      <c r="A237" s="19"/>
      <c r="B237" s="103"/>
      <c r="C237" s="577"/>
      <c r="D237" s="545">
        <v>16</v>
      </c>
      <c r="E237" s="27"/>
      <c r="F237" s="146"/>
      <c r="G237" s="148"/>
      <c r="H237" s="148"/>
      <c r="I237" s="148"/>
      <c r="J237" s="148"/>
      <c r="K237" s="558"/>
      <c r="L237" s="148"/>
      <c r="M237" s="148"/>
      <c r="N237" s="148"/>
      <c r="O237" s="553"/>
      <c r="P237" s="553"/>
      <c r="Q237" s="553"/>
      <c r="R237" s="553"/>
      <c r="S237" s="553"/>
      <c r="T237" s="553"/>
      <c r="U237" s="147"/>
      <c r="V237" s="69">
        <f>IF($D220="n/a","n/a",IF(V$3&gt;($D220+$D237),$U220-SUM($F237:U237),$U220/$D220))</f>
        <v>0</v>
      </c>
      <c r="W237" s="69">
        <f>IF($D220="n/a","n/a",IF(W$3&gt;($D220+$D237),$U220-SUM($F237:V237),$U220/$D220))</f>
        <v>0</v>
      </c>
      <c r="X237" s="69">
        <f>IF($D220="n/a","n/a",IF(X$3&gt;($D220+$D237),$U220-SUM($F237:W237),$U220/$D220))</f>
        <v>0</v>
      </c>
      <c r="Y237" s="69">
        <f>IF($D220="n/a","n/a",IF(Y$3&gt;($D220+$D237),$U220-SUM($F237:X237),$U220/$D220))</f>
        <v>0</v>
      </c>
      <c r="Z237" s="69">
        <f>IF($D220="n/a","n/a",IF(Z$3&gt;($D220+$D237),$U220-SUM($F237:Y237),$U220/$D220))</f>
        <v>0</v>
      </c>
      <c r="AA237" s="69">
        <f>IF($D220="n/a","n/a",IF(AA$3&gt;($D220+$D237),$U220-SUM($F237:Z237),$U220/$D220))</f>
        <v>0</v>
      </c>
      <c r="AB237" s="69">
        <f>IF($D220="n/a","n/a",IF(AB$3&gt;($D220+$D237),$U220-SUM($F237:AA237),$U220/$D220))</f>
        <v>0</v>
      </c>
      <c r="AC237" s="69">
        <f>IF($D220="n/a","n/a",IF(AC$3&gt;($D220+$D237),$U220-SUM($F237:AB237),$U220/$D220))</f>
        <v>0</v>
      </c>
      <c r="AD237" s="69">
        <f>IF($D220="n/a","n/a",IF(AD$3&gt;($D220+$D237),$U220-SUM($F237:AC237),$U220/$D220))</f>
        <v>0</v>
      </c>
      <c r="AE237" s="69">
        <f>IF($D220="n/a","n/a",IF(AE$3&gt;($D220+$D237),$U220-SUM($F237:AD237),$U220/$D220))</f>
        <v>0</v>
      </c>
      <c r="AF237" s="69">
        <f>IF($D220="n/a","n/a",IF(AF$3&gt;($D220+$D237),$U220-SUM($F237:AE237),$U220/$D220))</f>
        <v>0</v>
      </c>
      <c r="AG237" s="69">
        <f>IF($D220="n/a","n/a",IF(AG$3&gt;($D220+$D237),$U220-SUM($F237:AF237),$U220/$D220))</f>
        <v>0</v>
      </c>
      <c r="AH237" s="69">
        <f>IF($D220="n/a","n/a",IF(AH$3&gt;($D220+$D237),$U220-SUM($F237:AG237),$U220/$D220))</f>
        <v>0</v>
      </c>
      <c r="AI237" s="69">
        <f>IF($D220="n/a","n/a",IF(AI$3&gt;($D220+$D237),$U220-SUM($F237:AH237),$U220/$D220))</f>
        <v>0</v>
      </c>
      <c r="AJ237" s="69">
        <f>IF($D220="n/a","n/a",IF(AJ$3&gt;($D220+$D237),$U220-SUM($F237:AI237),$U220/$D220))</f>
        <v>0</v>
      </c>
      <c r="AK237" s="69">
        <f>IF($D220="n/a","n/a",IF(AK$3&gt;($D220+$D237),$U220-SUM($F237:AJ237),$U220/$D220))</f>
        <v>0</v>
      </c>
      <c r="AL237" s="69">
        <f>IF($D220="n/a","n/a",IF(AL$3&gt;($D220+$D237),$U220-SUM($F237:AK237),$U220/$D220))</f>
        <v>0</v>
      </c>
      <c r="AM237" s="69">
        <f>IF($D220="n/a","n/a",IF(AM$3&gt;($D220+$D237),$U220-SUM($F237:AL237),$U220/$D220))</f>
        <v>0</v>
      </c>
      <c r="AN237" s="69">
        <f>IF($D220="n/a","n/a",IF(AN$3&gt;($D220+$D237),$U220-SUM($F237:AM237),$U220/$D220))</f>
        <v>0</v>
      </c>
      <c r="AO237" s="69">
        <f>IF($D220="n/a","n/a",IF(AO$3&gt;($D220+$D237),$U220-SUM($F237:AN237),$U220/$D220))</f>
        <v>0</v>
      </c>
      <c r="AP237" s="69">
        <f>IF($D220="n/a","n/a",IF(AP$3&gt;($D220+$D237),$U220-SUM($F237:AO237),$U220/$D220))</f>
        <v>0</v>
      </c>
      <c r="AQ237" s="69">
        <f>IF($D220="n/a","n/a",IF(AQ$3&gt;($D220+$D237),$U220-SUM($F237:AP237),$U220/$D220))</f>
        <v>0</v>
      </c>
      <c r="AR237" s="69">
        <f>IF($D220="n/a","n/a",IF(AR$3&gt;($D220+$D237),$U220-SUM($F237:AQ237),$U220/$D220))</f>
        <v>0</v>
      </c>
      <c r="AS237" s="69">
        <f>IF($D220="n/a","n/a",IF(AS$3&gt;($D220+$D237),$U220-SUM($F237:AR237),$U220/$D220))</f>
        <v>0</v>
      </c>
      <c r="AT237" s="69">
        <f>IF($D220="n/a","n/a",IF(AT$3&gt;($D220+$D237),$U220-SUM($F237:AS237),$U220/$D220))</f>
        <v>0</v>
      </c>
      <c r="AU237" s="69">
        <f>IF($D220="n/a","n/a",IF(AU$3&gt;($D220+$D237),$U220-SUM($F237:AT237),$U220/$D220))</f>
        <v>0</v>
      </c>
      <c r="AV237" s="69">
        <f>IF($D220="n/a","n/a",IF(AV$3&gt;($D220+$D237),$U220-SUM($F237:AU237),$U220/$D220))</f>
        <v>0</v>
      </c>
      <c r="AW237" s="69">
        <f>IF($D220="n/a","n/a",IF(AW$3&gt;($D220+$D237),$U220-SUM($F237:AV237),$U220/$D220))</f>
        <v>0</v>
      </c>
      <c r="AX237" s="69">
        <f>IF($D220="n/a","n/a",IF(AX$3&gt;($D220+$D237),$U220-SUM($F237:AW237),$U220/$D220))</f>
        <v>0</v>
      </c>
      <c r="AY237" s="69">
        <f>IF($D220="n/a","n/a",IF(AY$3&gt;($D220+$D237),$U220-SUM($F237:AX237),$U220/$D220))</f>
        <v>0</v>
      </c>
      <c r="AZ237" s="69">
        <f>IF($D220="n/a","n/a",IF(AZ$3&gt;($D220+$D237),$U220-SUM($F237:AY237),$U220/$D220))</f>
        <v>0</v>
      </c>
      <c r="BA237" s="69">
        <f>IF($D220="n/a","n/a",IF(BA$3&gt;($D220+$D237),$U220-SUM($F237:AZ237),$U220/$D220))</f>
        <v>0</v>
      </c>
      <c r="BB237" s="69">
        <f>IF($D220="n/a","n/a",IF(BB$3&gt;($D220+$D237),$U220-SUM($F237:BA237),$U220/$D220))</f>
        <v>0</v>
      </c>
      <c r="BC237" s="69">
        <f>IF($D220="n/a","n/a",IF(BC$3&gt;($D220+$D237),$U220-SUM($F237:BB237),$U220/$D220))</f>
        <v>0</v>
      </c>
      <c r="BD237" s="69">
        <f>IF($D220="n/a","n/a",IF(BD$3&gt;($D220+$D237),$U220-SUM($F237:BC237),$U220/$D220))</f>
        <v>0</v>
      </c>
      <c r="BE237" s="69">
        <f>IF($D220="n/a","n/a",IF(BE$3&gt;($D220+$D237),$U220-SUM($F237:BD237),$U220/$D220))</f>
        <v>0</v>
      </c>
      <c r="BF237" s="69">
        <f>IF($D220="n/a","n/a",IF(BF$3&gt;($D220+$D237),$U220-SUM($F237:BE237),$U220/$D220))</f>
        <v>0</v>
      </c>
      <c r="BG237" s="69">
        <f>IF($D220="n/a","n/a",IF(BG$3&gt;($D220+$D237),$U220-SUM($F237:BF237),$U220/$D220))</f>
        <v>0</v>
      </c>
      <c r="BH237" s="69">
        <f>IF($D220="n/a","n/a",IF(BH$3&gt;($D220+$D237),$U220-SUM($F237:BG237),$U220/$D220))</f>
        <v>0</v>
      </c>
      <c r="BI237" s="69">
        <f>IF($D220="n/a","n/a",IF(BI$3&gt;($D220+$D237),$U220-SUM($F237:BH237),$U220/$D220))</f>
        <v>0</v>
      </c>
      <c r="BJ237" s="69">
        <f>IF($D220="n/a","n/a",IF(BJ$3&gt;($D220+$D237),$U220-SUM($F237:BI237),$U220/$D220))</f>
        <v>0</v>
      </c>
      <c r="BK237" s="69">
        <f>IF($D220="n/a","n/a",IF(BK$3&gt;($D220+$D237),$U220-SUM($F237:BJ237),$U220/$D220))</f>
        <v>0</v>
      </c>
      <c r="BL237" s="69">
        <f>IF($D220="n/a","n/a",IF(BL$3&gt;($D220+$D237),$U220-SUM($F237:BK237),$U220/$D220))</f>
        <v>0</v>
      </c>
      <c r="BM237" s="69">
        <f>IF($D220="n/a","n/a",IF(BM$3&gt;($D220+$D237),$U220-SUM($F237:BL237),$U220/$D220))</f>
        <v>0</v>
      </c>
      <c r="BN237" s="69">
        <f>IF($D220="n/a","n/a",IF(BN$3&gt;($D220+$D237),$U220-SUM($F237:BM237),$U220/$D220))</f>
        <v>0</v>
      </c>
      <c r="BO237" s="69">
        <f>IF($D220="n/a","n/a",IF(BO$3&gt;($D220+$D237),$U220-SUM($F237:BN237),$U220/$D220))</f>
        <v>0</v>
      </c>
      <c r="BP237" s="69">
        <f>IF($D220="n/a","n/a",IF(BP$3&gt;($D220+$D237),$U220-SUM($F237:BO237),$U220/$D220))</f>
        <v>0</v>
      </c>
      <c r="BQ237" s="69">
        <f>IF($D220="n/a","n/a",IF(BQ$3&gt;($D220+$D237),$U220-SUM($F237:BP237),$U220/$D220))</f>
        <v>0</v>
      </c>
      <c r="BR237" s="69">
        <f>IF($D220="n/a","n/a",IF(BR$3&gt;($D220+$D237),$U220-SUM($F237:BQ237),$U220/$D220))</f>
        <v>0</v>
      </c>
      <c r="BS237" s="69">
        <f>IF($D220="n/a","n/a",IF(BS$3&gt;($D220+$D237),$U220-SUM($F237:BR237),$U220/$D220))</f>
        <v>0</v>
      </c>
      <c r="BT237" s="69">
        <f>IF($D220="n/a","n/a",IF(BT$3&gt;($D220+$D237),$U220-SUM($F237:BS237),$U220/$D220))</f>
        <v>0</v>
      </c>
      <c r="BU237" s="69">
        <f>IF($D220="n/a","n/a",IF(BU$3&gt;($D220+$D237),$U220-SUM($F237:BT237),$U220/$D220))</f>
        <v>0</v>
      </c>
      <c r="BV237" s="69">
        <f>IF($D220="n/a","n/a",IF(BV$3&gt;($D220+$D237),$U220-SUM($F237:BU237),$U220/$D220))</f>
        <v>0</v>
      </c>
      <c r="BW237" s="69">
        <f>IF($D220="n/a","n/a",IF(BW$3&gt;($D220+$D237),$U220-SUM($F237:BV237),$U220/$D220))</f>
        <v>0</v>
      </c>
      <c r="BX237" s="69">
        <f>IF($D220="n/a","n/a",IF(BX$3&gt;($D220+$D237),$U220-SUM($F237:BW237),$U220/$D220))</f>
        <v>0</v>
      </c>
      <c r="BY237" s="69">
        <f>IF($D220="n/a","n/a",IF(BY$3&gt;($D220+$D237),$U220-SUM($F237:BX237),$U220/$D220))</f>
        <v>0</v>
      </c>
      <c r="BZ237" s="69">
        <f>IF($D220="n/a","n/a",IF(BZ$3&gt;($D220+$D237),$U220-SUM($F237:BY237),$U220/$D220))</f>
        <v>0</v>
      </c>
    </row>
    <row r="238" spans="1:78" customFormat="1" hidden="1" outlineLevel="1">
      <c r="A238" s="560"/>
      <c r="B238" s="25"/>
      <c r="C238" s="577"/>
      <c r="D238" s="545">
        <v>17</v>
      </c>
      <c r="E238" s="27"/>
      <c r="F238" s="146"/>
      <c r="G238" s="148"/>
      <c r="H238" s="148"/>
      <c r="I238" s="148"/>
      <c r="J238" s="148"/>
      <c r="K238" s="558"/>
      <c r="L238" s="148"/>
      <c r="M238" s="148"/>
      <c r="N238" s="148"/>
      <c r="O238" s="553"/>
      <c r="P238" s="553"/>
      <c r="Q238" s="553"/>
      <c r="R238" s="553"/>
      <c r="S238" s="553"/>
      <c r="T238" s="553"/>
      <c r="U238" s="553"/>
      <c r="V238" s="147"/>
      <c r="W238" s="69">
        <f>IF($D220="n/a","n/a",IF(W$3&gt;($D220+$D238),$V220-SUM($F238:V238),$V220/$D220))</f>
        <v>0</v>
      </c>
      <c r="X238" s="69">
        <f>IF($D220="n/a","n/a",IF(X$3&gt;($D220+$D238),$V220-SUM($F238:W238),$V220/$D220))</f>
        <v>0</v>
      </c>
      <c r="Y238" s="69">
        <f>IF($D220="n/a","n/a",IF(Y$3&gt;($D220+$D238),$V220-SUM($F238:X238),$V220/$D220))</f>
        <v>0</v>
      </c>
      <c r="Z238" s="69">
        <f>IF($D220="n/a","n/a",IF(Z$3&gt;($D220+$D238),$V220-SUM($F238:Y238),$V220/$D220))</f>
        <v>0</v>
      </c>
      <c r="AA238" s="69">
        <f>IF($D220="n/a","n/a",IF(AA$3&gt;($D220+$D238),$V220-SUM($F238:Z238),$V220/$D220))</f>
        <v>0</v>
      </c>
      <c r="AB238" s="69">
        <f>IF($D220="n/a","n/a",IF(AB$3&gt;($D220+$D238),$V220-SUM($F238:AA238),$V220/$D220))</f>
        <v>0</v>
      </c>
      <c r="AC238" s="69">
        <f>IF($D220="n/a","n/a",IF(AC$3&gt;($D220+$D238),$V220-SUM($F238:AB238),$V220/$D220))</f>
        <v>0</v>
      </c>
      <c r="AD238" s="69">
        <f>IF($D220="n/a","n/a",IF(AD$3&gt;($D220+$D238),$V220-SUM($F238:AC238),$V220/$D220))</f>
        <v>0</v>
      </c>
      <c r="AE238" s="69">
        <f>IF($D220="n/a","n/a",IF(AE$3&gt;($D220+$D238),$V220-SUM($F238:AD238),$V220/$D220))</f>
        <v>0</v>
      </c>
      <c r="AF238" s="69">
        <f>IF($D220="n/a","n/a",IF(AF$3&gt;($D220+$D238),$V220-SUM($F238:AE238),$V220/$D220))</f>
        <v>0</v>
      </c>
      <c r="AG238" s="69">
        <f>IF($D220="n/a","n/a",IF(AG$3&gt;($D220+$D238),$V220-SUM($F238:AF238),$V220/$D220))</f>
        <v>0</v>
      </c>
      <c r="AH238" s="69">
        <f>IF($D220="n/a","n/a",IF(AH$3&gt;($D220+$D238),$V220-SUM($F238:AG238),$V220/$D220))</f>
        <v>0</v>
      </c>
      <c r="AI238" s="69">
        <f>IF($D220="n/a","n/a",IF(AI$3&gt;($D220+$D238),$V220-SUM($F238:AH238),$V220/$D220))</f>
        <v>0</v>
      </c>
      <c r="AJ238" s="69">
        <f>IF($D220="n/a","n/a",IF(AJ$3&gt;($D220+$D238),$V220-SUM($F238:AI238),$V220/$D220))</f>
        <v>0</v>
      </c>
      <c r="AK238" s="69">
        <f>IF($D220="n/a","n/a",IF(AK$3&gt;($D220+$D238),$V220-SUM($F238:AJ238),$V220/$D220))</f>
        <v>0</v>
      </c>
      <c r="AL238" s="69">
        <f>IF($D220="n/a","n/a",IF(AL$3&gt;($D220+$D238),$V220-SUM($F238:AK238),$V220/$D220))</f>
        <v>0</v>
      </c>
      <c r="AM238" s="69">
        <f>IF($D220="n/a","n/a",IF(AM$3&gt;($D220+$D238),$V220-SUM($F238:AL238),$V220/$D220))</f>
        <v>0</v>
      </c>
      <c r="AN238" s="69">
        <f>IF($D220="n/a","n/a",IF(AN$3&gt;($D220+$D238),$V220-SUM($F238:AM238),$V220/$D220))</f>
        <v>0</v>
      </c>
      <c r="AO238" s="69">
        <f>IF($D220="n/a","n/a",IF(AO$3&gt;($D220+$D238),$V220-SUM($F238:AN238),$V220/$D220))</f>
        <v>0</v>
      </c>
      <c r="AP238" s="69">
        <f>IF($D220="n/a","n/a",IF(AP$3&gt;($D220+$D238),$V220-SUM($F238:AO238),$V220/$D220))</f>
        <v>0</v>
      </c>
      <c r="AQ238" s="69">
        <f>IF($D220="n/a","n/a",IF(AQ$3&gt;($D220+$D238),$V220-SUM($F238:AP238),$V220/$D220))</f>
        <v>0</v>
      </c>
      <c r="AR238" s="69">
        <f>IF($D220="n/a","n/a",IF(AR$3&gt;($D220+$D238),$V220-SUM($F238:AQ238),$V220/$D220))</f>
        <v>0</v>
      </c>
      <c r="AS238" s="69">
        <f>IF($D220="n/a","n/a",IF(AS$3&gt;($D220+$D238),$V220-SUM($F238:AR238),$V220/$D220))</f>
        <v>0</v>
      </c>
      <c r="AT238" s="69">
        <f>IF($D220="n/a","n/a",IF(AT$3&gt;($D220+$D238),$V220-SUM($F238:AS238),$V220/$D220))</f>
        <v>0</v>
      </c>
      <c r="AU238" s="69">
        <f>IF($D220="n/a","n/a",IF(AU$3&gt;($D220+$D238),$V220-SUM($F238:AT238),$V220/$D220))</f>
        <v>0</v>
      </c>
      <c r="AV238" s="69">
        <f>IF($D220="n/a","n/a",IF(AV$3&gt;($D220+$D238),$V220-SUM($F238:AU238),$V220/$D220))</f>
        <v>0</v>
      </c>
      <c r="AW238" s="69">
        <f>IF($D220="n/a","n/a",IF(AW$3&gt;($D220+$D238),$V220-SUM($F238:AV238),$V220/$D220))</f>
        <v>0</v>
      </c>
      <c r="AX238" s="69">
        <f>IF($D220="n/a","n/a",IF(AX$3&gt;($D220+$D238),$V220-SUM($F238:AW238),$V220/$D220))</f>
        <v>0</v>
      </c>
      <c r="AY238" s="69">
        <f>IF($D220="n/a","n/a",IF(AY$3&gt;($D220+$D238),$V220-SUM($F238:AX238),$V220/$D220))</f>
        <v>0</v>
      </c>
      <c r="AZ238" s="69">
        <f>IF($D220="n/a","n/a",IF(AZ$3&gt;($D220+$D238),$V220-SUM($F238:AY238),$V220/$D220))</f>
        <v>0</v>
      </c>
      <c r="BA238" s="69">
        <f>IF($D220="n/a","n/a",IF(BA$3&gt;($D220+$D238),$V220-SUM($F238:AZ238),$V220/$D220))</f>
        <v>0</v>
      </c>
      <c r="BB238" s="69">
        <f>IF($D220="n/a","n/a",IF(BB$3&gt;($D220+$D238),$V220-SUM($F238:BA238),$V220/$D220))</f>
        <v>0</v>
      </c>
      <c r="BC238" s="69">
        <f>IF($D220="n/a","n/a",IF(BC$3&gt;($D220+$D238),$V220-SUM($F238:BB238),$V220/$D220))</f>
        <v>0</v>
      </c>
      <c r="BD238" s="69">
        <f>IF($D220="n/a","n/a",IF(BD$3&gt;($D220+$D238),$V220-SUM($F238:BC238),$V220/$D220))</f>
        <v>0</v>
      </c>
      <c r="BE238" s="69">
        <f>IF($D220="n/a","n/a",IF(BE$3&gt;($D220+$D238),$V220-SUM($F238:BD238),$V220/$D220))</f>
        <v>0</v>
      </c>
      <c r="BF238" s="69">
        <f>IF($D220="n/a","n/a",IF(BF$3&gt;($D220+$D238),$V220-SUM($F238:BE238),$V220/$D220))</f>
        <v>0</v>
      </c>
      <c r="BG238" s="69">
        <f>IF($D220="n/a","n/a",IF(BG$3&gt;($D220+$D238),$V220-SUM($F238:BF238),$V220/$D220))</f>
        <v>0</v>
      </c>
      <c r="BH238" s="69">
        <f>IF($D220="n/a","n/a",IF(BH$3&gt;($D220+$D238),$V220-SUM($F238:BG238),$V220/$D220))</f>
        <v>0</v>
      </c>
      <c r="BI238" s="69">
        <f>IF($D220="n/a","n/a",IF(BI$3&gt;($D220+$D238),$V220-SUM($F238:BH238),$V220/$D220))</f>
        <v>0</v>
      </c>
      <c r="BJ238" s="69">
        <f>IF($D220="n/a","n/a",IF(BJ$3&gt;($D220+$D238),$V220-SUM($F238:BI238),$V220/$D220))</f>
        <v>0</v>
      </c>
      <c r="BK238" s="69">
        <f>IF($D220="n/a","n/a",IF(BK$3&gt;($D220+$D238),$V220-SUM($F238:BJ238),$V220/$D220))</f>
        <v>0</v>
      </c>
      <c r="BL238" s="69">
        <f>IF($D220="n/a","n/a",IF(BL$3&gt;($D220+$D238),$V220-SUM($F238:BK238),$V220/$D220))</f>
        <v>0</v>
      </c>
      <c r="BM238" s="69">
        <f>IF($D220="n/a","n/a",IF(BM$3&gt;($D220+$D238),$V220-SUM($F238:BL238),$V220/$D220))</f>
        <v>0</v>
      </c>
      <c r="BN238" s="69">
        <f>IF($D220="n/a","n/a",IF(BN$3&gt;($D220+$D238),$V220-SUM($F238:BM238),$V220/$D220))</f>
        <v>0</v>
      </c>
      <c r="BO238" s="69">
        <f>IF($D220="n/a","n/a",IF(BO$3&gt;($D220+$D238),$V220-SUM($F238:BN238),$V220/$D220))</f>
        <v>0</v>
      </c>
      <c r="BP238" s="69">
        <f>IF($D220="n/a","n/a",IF(BP$3&gt;($D220+$D238),$V220-SUM($F238:BO238),$V220/$D220))</f>
        <v>0</v>
      </c>
      <c r="BQ238" s="69">
        <f>IF($D220="n/a","n/a",IF(BQ$3&gt;($D220+$D238),$V220-SUM($F238:BP238),$V220/$D220))</f>
        <v>0</v>
      </c>
      <c r="BR238" s="69">
        <f>IF($D220="n/a","n/a",IF(BR$3&gt;($D220+$D238),$V220-SUM($F238:BQ238),$V220/$D220))</f>
        <v>0</v>
      </c>
      <c r="BS238" s="69">
        <f>IF($D220="n/a","n/a",IF(BS$3&gt;($D220+$D238),$V220-SUM($F238:BR238),$V220/$D220))</f>
        <v>0</v>
      </c>
      <c r="BT238" s="69">
        <f>IF($D220="n/a","n/a",IF(BT$3&gt;($D220+$D238),$V220-SUM($F238:BS238),$V220/$D220))</f>
        <v>0</v>
      </c>
      <c r="BU238" s="69">
        <f>IF($D220="n/a","n/a",IF(BU$3&gt;($D220+$D238),$V220-SUM($F238:BT238),$V220/$D220))</f>
        <v>0</v>
      </c>
      <c r="BV238" s="69">
        <f>IF($D220="n/a","n/a",IF(BV$3&gt;($D220+$D238),$V220-SUM($F238:BU238),$V220/$D220))</f>
        <v>0</v>
      </c>
      <c r="BW238" s="69">
        <f>IF($D220="n/a","n/a",IF(BW$3&gt;($D220+$D238),$V220-SUM($F238:BV238),$V220/$D220))</f>
        <v>0</v>
      </c>
      <c r="BX238" s="69">
        <f>IF($D220="n/a","n/a",IF(BX$3&gt;($D220+$D238),$V220-SUM($F238:BW238),$V220/$D220))</f>
        <v>0</v>
      </c>
      <c r="BY238" s="69">
        <f>IF($D220="n/a","n/a",IF(BY$3&gt;($D220+$D238),$V220-SUM($F238:BX238),$V220/$D220))</f>
        <v>0</v>
      </c>
      <c r="BZ238" s="69">
        <f>IF($D220="n/a","n/a",IF(BZ$3&gt;($D220+$D238),$V220-SUM($F238:BY238),$V220/$D220))</f>
        <v>0</v>
      </c>
    </row>
    <row r="239" spans="1:78" customFormat="1" hidden="1" outlineLevel="1">
      <c r="A239" s="560"/>
      <c r="B239" s="25"/>
      <c r="C239" s="577"/>
      <c r="D239" s="545">
        <v>18</v>
      </c>
      <c r="E239" s="27"/>
      <c r="F239" s="146"/>
      <c r="G239" s="148"/>
      <c r="H239" s="148"/>
      <c r="I239" s="148"/>
      <c r="J239" s="148"/>
      <c r="K239" s="558"/>
      <c r="L239" s="148"/>
      <c r="M239" s="148"/>
      <c r="N239" s="553"/>
      <c r="O239" s="553"/>
      <c r="P239" s="553"/>
      <c r="Q239" s="553"/>
      <c r="R239" s="553"/>
      <c r="S239" s="553"/>
      <c r="T239" s="553"/>
      <c r="U239" s="553"/>
      <c r="V239" s="553"/>
      <c r="W239" s="147"/>
      <c r="X239" s="69">
        <f>IF($D220="n/a","n/a",IF(X$3&gt;($D220+$D239),$W220-SUM($F239:W239),$W220/$D220))</f>
        <v>0</v>
      </c>
      <c r="Y239" s="69">
        <f>IF($D220="n/a","n/a",IF(Y$3&gt;($D220+$D239),$W220-SUM($F239:X239),$W220/$D220))</f>
        <v>0</v>
      </c>
      <c r="Z239" s="69">
        <f>IF($D220="n/a","n/a",IF(Z$3&gt;($D220+$D239),$W220-SUM($F239:Y239),$W220/$D220))</f>
        <v>0</v>
      </c>
      <c r="AA239" s="69">
        <f>IF($D220="n/a","n/a",IF(AA$3&gt;($D220+$D239),$W220-SUM($F239:Z239),$W220/$D220))</f>
        <v>0</v>
      </c>
      <c r="AB239" s="69">
        <f>IF($D220="n/a","n/a",IF(AB$3&gt;($D220+$D239),$W220-SUM($F239:AA239),$W220/$D220))</f>
        <v>0</v>
      </c>
      <c r="AC239" s="69">
        <f>IF($D220="n/a","n/a",IF(AC$3&gt;($D220+$D239),$W220-SUM($F239:AB239),$W220/$D220))</f>
        <v>0</v>
      </c>
      <c r="AD239" s="69">
        <f>IF($D220="n/a","n/a",IF(AD$3&gt;($D220+$D239),$W220-SUM($F239:AC239),$W220/$D220))</f>
        <v>0</v>
      </c>
      <c r="AE239" s="69">
        <f>IF($D220="n/a","n/a",IF(AE$3&gt;($D220+$D239),$W220-SUM($F239:AD239),$W220/$D220))</f>
        <v>0</v>
      </c>
      <c r="AF239" s="69">
        <f>IF($D220="n/a","n/a",IF(AF$3&gt;($D220+$D239),$W220-SUM($F239:AE239),$W220/$D220))</f>
        <v>0</v>
      </c>
      <c r="AG239" s="69">
        <f>IF($D220="n/a","n/a",IF(AG$3&gt;($D220+$D239),$W220-SUM($F239:AF239),$W220/$D220))</f>
        <v>0</v>
      </c>
      <c r="AH239" s="69">
        <f>IF($D220="n/a","n/a",IF(AH$3&gt;($D220+$D239),$W220-SUM($F239:AG239),$W220/$D220))</f>
        <v>0</v>
      </c>
      <c r="AI239" s="69">
        <f>IF($D220="n/a","n/a",IF(AI$3&gt;($D220+$D239),$W220-SUM($F239:AH239),$W220/$D220))</f>
        <v>0</v>
      </c>
      <c r="AJ239" s="69">
        <f>IF($D220="n/a","n/a",IF(AJ$3&gt;($D220+$D239),$W220-SUM($F239:AI239),$W220/$D220))</f>
        <v>0</v>
      </c>
      <c r="AK239" s="69">
        <f>IF($D220="n/a","n/a",IF(AK$3&gt;($D220+$D239),$W220-SUM($F239:AJ239),$W220/$D220))</f>
        <v>0</v>
      </c>
      <c r="AL239" s="69">
        <f>IF($D220="n/a","n/a",IF(AL$3&gt;($D220+$D239),$W220-SUM($F239:AK239),$W220/$D220))</f>
        <v>0</v>
      </c>
      <c r="AM239" s="69">
        <f>IF($D220="n/a","n/a",IF(AM$3&gt;($D220+$D239),$W220-SUM($F239:AL239),$W220/$D220))</f>
        <v>0</v>
      </c>
      <c r="AN239" s="69">
        <f>IF($D220="n/a","n/a",IF(AN$3&gt;($D220+$D239),$W220-SUM($F239:AM239),$W220/$D220))</f>
        <v>0</v>
      </c>
      <c r="AO239" s="69">
        <f>IF($D220="n/a","n/a",IF(AO$3&gt;($D220+$D239),$W220-SUM($F239:AN239),$W220/$D220))</f>
        <v>0</v>
      </c>
      <c r="AP239" s="69">
        <f>IF($D220="n/a","n/a",IF(AP$3&gt;($D220+$D239),$W220-SUM($F239:AO239),$W220/$D220))</f>
        <v>0</v>
      </c>
      <c r="AQ239" s="69">
        <f>IF($D220="n/a","n/a",IF(AQ$3&gt;($D220+$D239),$W220-SUM($F239:AP239),$W220/$D220))</f>
        <v>0</v>
      </c>
      <c r="AR239" s="69">
        <f>IF($D220="n/a","n/a",IF(AR$3&gt;($D220+$D239),$W220-SUM($F239:AQ239),$W220/$D220))</f>
        <v>0</v>
      </c>
      <c r="AS239" s="69">
        <f>IF($D220="n/a","n/a",IF(AS$3&gt;($D220+$D239),$W220-SUM($F239:AR239),$W220/$D220))</f>
        <v>0</v>
      </c>
      <c r="AT239" s="69">
        <f>IF($D220="n/a","n/a",IF(AT$3&gt;($D220+$D239),$W220-SUM($F239:AS239),$W220/$D220))</f>
        <v>0</v>
      </c>
      <c r="AU239" s="69">
        <f>IF($D220="n/a","n/a",IF(AU$3&gt;($D220+$D239),$W220-SUM($F239:AT239),$W220/$D220))</f>
        <v>0</v>
      </c>
      <c r="AV239" s="69">
        <f>IF($D220="n/a","n/a",IF(AV$3&gt;($D220+$D239),$W220-SUM($F239:AU239),$W220/$D220))</f>
        <v>0</v>
      </c>
      <c r="AW239" s="69">
        <f>IF($D220="n/a","n/a",IF(AW$3&gt;($D220+$D239),$W220-SUM($F239:AV239),$W220/$D220))</f>
        <v>0</v>
      </c>
      <c r="AX239" s="69">
        <f>IF($D220="n/a","n/a",IF(AX$3&gt;($D220+$D239),$W220-SUM($F239:AW239),$W220/$D220))</f>
        <v>0</v>
      </c>
      <c r="AY239" s="69">
        <f>IF($D220="n/a","n/a",IF(AY$3&gt;($D220+$D239),$W220-SUM($F239:AX239),$W220/$D220))</f>
        <v>0</v>
      </c>
      <c r="AZ239" s="69">
        <f>IF($D220="n/a","n/a",IF(AZ$3&gt;($D220+$D239),$W220-SUM($F239:AY239),$W220/$D220))</f>
        <v>0</v>
      </c>
      <c r="BA239" s="69">
        <f>IF($D220="n/a","n/a",IF(BA$3&gt;($D220+$D239),$W220-SUM($F239:AZ239),$W220/$D220))</f>
        <v>0</v>
      </c>
      <c r="BB239" s="69">
        <f>IF($D220="n/a","n/a",IF(BB$3&gt;($D220+$D239),$W220-SUM($F239:BA239),$W220/$D220))</f>
        <v>0</v>
      </c>
      <c r="BC239" s="69">
        <f>IF($D220="n/a","n/a",IF(BC$3&gt;($D220+$D239),$W220-SUM($F239:BB239),$W220/$D220))</f>
        <v>0</v>
      </c>
      <c r="BD239" s="69">
        <f>IF($D220="n/a","n/a",IF(BD$3&gt;($D220+$D239),$W220-SUM($F239:BC239),$W220/$D220))</f>
        <v>0</v>
      </c>
      <c r="BE239" s="69">
        <f>IF($D220="n/a","n/a",IF(BE$3&gt;($D220+$D239),$W220-SUM($F239:BD239),$W220/$D220))</f>
        <v>0</v>
      </c>
      <c r="BF239" s="69">
        <f>IF($D220="n/a","n/a",IF(BF$3&gt;($D220+$D239),$W220-SUM($F239:BE239),$W220/$D220))</f>
        <v>0</v>
      </c>
      <c r="BG239" s="69">
        <f>IF($D220="n/a","n/a",IF(BG$3&gt;($D220+$D239),$W220-SUM($F239:BF239),$W220/$D220))</f>
        <v>0</v>
      </c>
      <c r="BH239" s="69">
        <f>IF($D220="n/a","n/a",IF(BH$3&gt;($D220+$D239),$W220-SUM($F239:BG239),$W220/$D220))</f>
        <v>0</v>
      </c>
      <c r="BI239" s="69">
        <f>IF($D220="n/a","n/a",IF(BI$3&gt;($D220+$D239),$W220-SUM($F239:BH239),$W220/$D220))</f>
        <v>0</v>
      </c>
      <c r="BJ239" s="69">
        <f>IF($D220="n/a","n/a",IF(BJ$3&gt;($D220+$D239),$W220-SUM($F239:BI239),$W220/$D220))</f>
        <v>0</v>
      </c>
      <c r="BK239" s="69">
        <f>IF($D220="n/a","n/a",IF(BK$3&gt;($D220+$D239),$W220-SUM($F239:BJ239),$W220/$D220))</f>
        <v>0</v>
      </c>
      <c r="BL239" s="69">
        <f>IF($D220="n/a","n/a",IF(BL$3&gt;($D220+$D239),$W220-SUM($F239:BK239),$W220/$D220))</f>
        <v>0</v>
      </c>
      <c r="BM239" s="69">
        <f>IF($D220="n/a","n/a",IF(BM$3&gt;($D220+$D239),$W220-SUM($F239:BL239),$W220/$D220))</f>
        <v>0</v>
      </c>
      <c r="BN239" s="69">
        <f>IF($D220="n/a","n/a",IF(BN$3&gt;($D220+$D239),$W220-SUM($F239:BM239),$W220/$D220))</f>
        <v>0</v>
      </c>
      <c r="BO239" s="69">
        <f>IF($D220="n/a","n/a",IF(BO$3&gt;($D220+$D239),$W220-SUM($F239:BN239),$W220/$D220))</f>
        <v>0</v>
      </c>
      <c r="BP239" s="69">
        <f>IF($D220="n/a","n/a",IF(BP$3&gt;($D220+$D239),$W220-SUM($F239:BO239),$W220/$D220))</f>
        <v>0</v>
      </c>
      <c r="BQ239" s="69">
        <f>IF($D220="n/a","n/a",IF(BQ$3&gt;($D220+$D239),$W220-SUM($F239:BP239),$W220/$D220))</f>
        <v>0</v>
      </c>
      <c r="BR239" s="69">
        <f>IF($D220="n/a","n/a",IF(BR$3&gt;($D220+$D239),$W220-SUM($F239:BQ239),$W220/$D220))</f>
        <v>0</v>
      </c>
      <c r="BS239" s="69">
        <f>IF($D220="n/a","n/a",IF(BS$3&gt;($D220+$D239),$W220-SUM($F239:BR239),$W220/$D220))</f>
        <v>0</v>
      </c>
      <c r="BT239" s="69">
        <f>IF($D220="n/a","n/a",IF(BT$3&gt;($D220+$D239),$W220-SUM($F239:BS239),$W220/$D220))</f>
        <v>0</v>
      </c>
      <c r="BU239" s="69">
        <f>IF($D220="n/a","n/a",IF(BU$3&gt;($D220+$D239),$W220-SUM($F239:BT239),$W220/$D220))</f>
        <v>0</v>
      </c>
      <c r="BV239" s="69">
        <f>IF($D220="n/a","n/a",IF(BV$3&gt;($D220+$D239),$W220-SUM($F239:BU239),$W220/$D220))</f>
        <v>0</v>
      </c>
      <c r="BW239" s="69">
        <f>IF($D220="n/a","n/a",IF(BW$3&gt;($D220+$D239),$W220-SUM($F239:BV239),$W220/$D220))</f>
        <v>0</v>
      </c>
      <c r="BX239" s="69">
        <f>IF($D220="n/a","n/a",IF(BX$3&gt;($D220+$D239),$W220-SUM($F239:BW239),$W220/$D220))</f>
        <v>0</v>
      </c>
      <c r="BY239" s="69">
        <f>IF($D220="n/a","n/a",IF(BY$3&gt;($D220+$D239),$W220-SUM($F239:BX239),$W220/$D220))</f>
        <v>0</v>
      </c>
      <c r="BZ239" s="69">
        <f>IF($D220="n/a","n/a",IF(BZ$3&gt;($D220+$D239),$W220-SUM($F239:BY239),$W220/$D220))</f>
        <v>0</v>
      </c>
    </row>
    <row r="240" spans="1:78" customFormat="1" hidden="1" outlineLevel="1">
      <c r="A240" s="560"/>
      <c r="B240" s="25"/>
      <c r="C240" s="577"/>
      <c r="D240" s="545">
        <v>19</v>
      </c>
      <c r="E240" s="27"/>
      <c r="F240" s="146"/>
      <c r="G240" s="148"/>
      <c r="H240" s="148"/>
      <c r="I240" s="148"/>
      <c r="J240" s="148"/>
      <c r="K240" s="558"/>
      <c r="L240" s="148"/>
      <c r="M240" s="148"/>
      <c r="N240" s="553"/>
      <c r="O240" s="553"/>
      <c r="P240" s="553"/>
      <c r="Q240" s="553"/>
      <c r="R240" s="553"/>
      <c r="S240" s="553"/>
      <c r="T240" s="553"/>
      <c r="U240" s="553"/>
      <c r="V240" s="553"/>
      <c r="W240" s="553"/>
      <c r="X240" s="147"/>
      <c r="Y240" s="69">
        <f>IF($D220="n/a","n/a",IF(Y$3&gt;($D220+$D240),$X220-SUM($F240:X240),$X220/$D220))</f>
        <v>0</v>
      </c>
      <c r="Z240" s="69">
        <f>IF($D220="n/a","n/a",IF(Z$3&gt;($D220+$D240),$X220-SUM($F240:Y240),$X220/$D220))</f>
        <v>0</v>
      </c>
      <c r="AA240" s="69">
        <f>IF($D220="n/a","n/a",IF(AA$3&gt;($D220+$D240),$X220-SUM($F240:Z240),$X220/$D220))</f>
        <v>0</v>
      </c>
      <c r="AB240" s="69">
        <f>IF($D220="n/a","n/a",IF(AB$3&gt;($D220+$D240),$X220-SUM($F240:AA240),$X220/$D220))</f>
        <v>0</v>
      </c>
      <c r="AC240" s="69">
        <f>IF($D220="n/a","n/a",IF(AC$3&gt;($D220+$D240),$X220-SUM($F240:AB240),$X220/$D220))</f>
        <v>0</v>
      </c>
      <c r="AD240" s="69">
        <f>IF($D220="n/a","n/a",IF(AD$3&gt;($D220+$D240),$X220-SUM($F240:AC240),$X220/$D220))</f>
        <v>0</v>
      </c>
      <c r="AE240" s="69">
        <f>IF($D220="n/a","n/a",IF(AE$3&gt;($D220+$D240),$X220-SUM($F240:AD240),$X220/$D220))</f>
        <v>0</v>
      </c>
      <c r="AF240" s="69">
        <f>IF($D220="n/a","n/a",IF(AF$3&gt;($D220+$D240),$X220-SUM($F240:AE240),$X220/$D220))</f>
        <v>0</v>
      </c>
      <c r="AG240" s="69">
        <f>IF($D220="n/a","n/a",IF(AG$3&gt;($D220+$D240),$X220-SUM($F240:AF240),$X220/$D220))</f>
        <v>0</v>
      </c>
      <c r="AH240" s="69">
        <f>IF($D220="n/a","n/a",IF(AH$3&gt;($D220+$D240),$X220-SUM($F240:AG240),$X220/$D220))</f>
        <v>0</v>
      </c>
      <c r="AI240" s="69">
        <f>IF($D220="n/a","n/a",IF(AI$3&gt;($D220+$D240),$X220-SUM($F240:AH240),$X220/$D220))</f>
        <v>0</v>
      </c>
      <c r="AJ240" s="69">
        <f>IF($D220="n/a","n/a",IF(AJ$3&gt;($D220+$D240),$X220-SUM($F240:AI240),$X220/$D220))</f>
        <v>0</v>
      </c>
      <c r="AK240" s="69">
        <f>IF($D220="n/a","n/a",IF(AK$3&gt;($D220+$D240),$X220-SUM($F240:AJ240),$X220/$D220))</f>
        <v>0</v>
      </c>
      <c r="AL240" s="69">
        <f>IF($D220="n/a","n/a",IF(AL$3&gt;($D220+$D240),$X220-SUM($F240:AK240),$X220/$D220))</f>
        <v>0</v>
      </c>
      <c r="AM240" s="69">
        <f>IF($D220="n/a","n/a",IF(AM$3&gt;($D220+$D240),$X220-SUM($F240:AL240),$X220/$D220))</f>
        <v>0</v>
      </c>
      <c r="AN240" s="69">
        <f>IF($D220="n/a","n/a",IF(AN$3&gt;($D220+$D240),$X220-SUM($F240:AM240),$X220/$D220))</f>
        <v>0</v>
      </c>
      <c r="AO240" s="69">
        <f>IF($D220="n/a","n/a",IF(AO$3&gt;($D220+$D240),$X220-SUM($F240:AN240),$X220/$D220))</f>
        <v>0</v>
      </c>
      <c r="AP240" s="69">
        <f>IF($D220="n/a","n/a",IF(AP$3&gt;($D220+$D240),$X220-SUM($F240:AO240),$X220/$D220))</f>
        <v>0</v>
      </c>
      <c r="AQ240" s="69">
        <f>IF($D220="n/a","n/a",IF(AQ$3&gt;($D220+$D240),$X220-SUM($F240:AP240),$X220/$D220))</f>
        <v>0</v>
      </c>
      <c r="AR240" s="69">
        <f>IF($D220="n/a","n/a",IF(AR$3&gt;($D220+$D240),$X220-SUM($F240:AQ240),$X220/$D220))</f>
        <v>0</v>
      </c>
      <c r="AS240" s="69">
        <f>IF($D220="n/a","n/a",IF(AS$3&gt;($D220+$D240),$X220-SUM($F240:AR240),$X220/$D220))</f>
        <v>0</v>
      </c>
      <c r="AT240" s="69">
        <f>IF($D220="n/a","n/a",IF(AT$3&gt;($D220+$D240),$X220-SUM($F240:AS240),$X220/$D220))</f>
        <v>0</v>
      </c>
      <c r="AU240" s="69">
        <f>IF($D220="n/a","n/a",IF(AU$3&gt;($D220+$D240),$X220-SUM($F240:AT240),$X220/$D220))</f>
        <v>0</v>
      </c>
      <c r="AV240" s="69">
        <f>IF($D220="n/a","n/a",IF(AV$3&gt;($D220+$D240),$X220-SUM($F240:AU240),$X220/$D220))</f>
        <v>0</v>
      </c>
      <c r="AW240" s="69">
        <f>IF($D220="n/a","n/a",IF(AW$3&gt;($D220+$D240),$X220-SUM($F240:AV240),$X220/$D220))</f>
        <v>0</v>
      </c>
      <c r="AX240" s="69">
        <f>IF($D220="n/a","n/a",IF(AX$3&gt;($D220+$D240),$X220-SUM($F240:AW240),$X220/$D220))</f>
        <v>0</v>
      </c>
      <c r="AY240" s="69">
        <f>IF($D220="n/a","n/a",IF(AY$3&gt;($D220+$D240),$X220-SUM($F240:AX240),$X220/$D220))</f>
        <v>0</v>
      </c>
      <c r="AZ240" s="69">
        <f>IF($D220="n/a","n/a",IF(AZ$3&gt;($D220+$D240),$X220-SUM($F240:AY240),$X220/$D220))</f>
        <v>0</v>
      </c>
      <c r="BA240" s="69">
        <f>IF($D220="n/a","n/a",IF(BA$3&gt;($D220+$D240),$X220-SUM($F240:AZ240),$X220/$D220))</f>
        <v>0</v>
      </c>
      <c r="BB240" s="69">
        <f>IF($D220="n/a","n/a",IF(BB$3&gt;($D220+$D240),$X220-SUM($F240:BA240),$X220/$D220))</f>
        <v>0</v>
      </c>
      <c r="BC240" s="69">
        <f>IF($D220="n/a","n/a",IF(BC$3&gt;($D220+$D240),$X220-SUM($F240:BB240),$X220/$D220))</f>
        <v>0</v>
      </c>
      <c r="BD240" s="69">
        <f>IF($D220="n/a","n/a",IF(BD$3&gt;($D220+$D240),$X220-SUM($F240:BC240),$X220/$D220))</f>
        <v>0</v>
      </c>
      <c r="BE240" s="69">
        <f>IF($D220="n/a","n/a",IF(BE$3&gt;($D220+$D240),$X220-SUM($F240:BD240),$X220/$D220))</f>
        <v>0</v>
      </c>
      <c r="BF240" s="69">
        <f>IF($D220="n/a","n/a",IF(BF$3&gt;($D220+$D240),$X220-SUM($F240:BE240),$X220/$D220))</f>
        <v>0</v>
      </c>
      <c r="BG240" s="69">
        <f>IF($D220="n/a","n/a",IF(BG$3&gt;($D220+$D240),$X220-SUM($F240:BF240),$X220/$D220))</f>
        <v>0</v>
      </c>
      <c r="BH240" s="69">
        <f>IF($D220="n/a","n/a",IF(BH$3&gt;($D220+$D240),$X220-SUM($F240:BG240),$X220/$D220))</f>
        <v>0</v>
      </c>
      <c r="BI240" s="69">
        <f>IF($D220="n/a","n/a",IF(BI$3&gt;($D220+$D240),$X220-SUM($F240:BH240),$X220/$D220))</f>
        <v>0</v>
      </c>
      <c r="BJ240" s="69">
        <f>IF($D220="n/a","n/a",IF(BJ$3&gt;($D220+$D240),$X220-SUM($F240:BI240),$X220/$D220))</f>
        <v>0</v>
      </c>
      <c r="BK240" s="69">
        <f>IF($D220="n/a","n/a",IF(BK$3&gt;($D220+$D240),$X220-SUM($F240:BJ240),$X220/$D220))</f>
        <v>0</v>
      </c>
      <c r="BL240" s="69">
        <f>IF($D220="n/a","n/a",IF(BL$3&gt;($D220+$D240),$X220-SUM($F240:BK240),$X220/$D220))</f>
        <v>0</v>
      </c>
      <c r="BM240" s="69">
        <f>IF($D220="n/a","n/a",IF(BM$3&gt;($D220+$D240),$X220-SUM($F240:BL240),$X220/$D220))</f>
        <v>0</v>
      </c>
      <c r="BN240" s="69">
        <f>IF($D220="n/a","n/a",IF(BN$3&gt;($D220+$D240),$X220-SUM($F240:BM240),$X220/$D220))</f>
        <v>0</v>
      </c>
      <c r="BO240" s="69">
        <f>IF($D220="n/a","n/a",IF(BO$3&gt;($D220+$D240),$X220-SUM($F240:BN240),$X220/$D220))</f>
        <v>0</v>
      </c>
      <c r="BP240" s="69">
        <f>IF($D220="n/a","n/a",IF(BP$3&gt;($D220+$D240),$X220-SUM($F240:BO240),$X220/$D220))</f>
        <v>0</v>
      </c>
      <c r="BQ240" s="69">
        <f>IF($D220="n/a","n/a",IF(BQ$3&gt;($D220+$D240),$X220-SUM($F240:BP240),$X220/$D220))</f>
        <v>0</v>
      </c>
      <c r="BR240" s="69">
        <f>IF($D220="n/a","n/a",IF(BR$3&gt;($D220+$D240),$X220-SUM($F240:BQ240),$X220/$D220))</f>
        <v>0</v>
      </c>
      <c r="BS240" s="69">
        <f>IF($D220="n/a","n/a",IF(BS$3&gt;($D220+$D240),$X220-SUM($F240:BR240),$X220/$D220))</f>
        <v>0</v>
      </c>
      <c r="BT240" s="69">
        <f>IF($D220="n/a","n/a",IF(BT$3&gt;($D220+$D240),$X220-SUM($F240:BS240),$X220/$D220))</f>
        <v>0</v>
      </c>
      <c r="BU240" s="69">
        <f>IF($D220="n/a","n/a",IF(BU$3&gt;($D220+$D240),$X220-SUM($F240:BT240),$X220/$D220))</f>
        <v>0</v>
      </c>
      <c r="BV240" s="69">
        <f>IF($D220="n/a","n/a",IF(BV$3&gt;($D220+$D240),$X220-SUM($F240:BU240),$X220/$D220))</f>
        <v>0</v>
      </c>
      <c r="BW240" s="69">
        <f>IF($D220="n/a","n/a",IF(BW$3&gt;($D220+$D240),$X220-SUM($F240:BV240),$X220/$D220))</f>
        <v>0</v>
      </c>
      <c r="BX240" s="69">
        <f>IF($D220="n/a","n/a",IF(BX$3&gt;($D220+$D240),$X220-SUM($F240:BW240),$X220/$D220))</f>
        <v>0</v>
      </c>
      <c r="BY240" s="69">
        <f>IF($D220="n/a","n/a",IF(BY$3&gt;($D220+$D240),$X220-SUM($F240:BX240),$X220/$D220))</f>
        <v>0</v>
      </c>
      <c r="BZ240" s="69">
        <f>IF($D220="n/a","n/a",IF(BZ$3&gt;($D220+$D240),$X220-SUM($F240:BY240),$X220/$D220))</f>
        <v>0</v>
      </c>
    </row>
    <row r="241" spans="1:78" customFormat="1" hidden="1" outlineLevel="1">
      <c r="A241" s="560"/>
      <c r="B241" s="25"/>
      <c r="C241" s="577"/>
      <c r="D241" s="545">
        <v>20</v>
      </c>
      <c r="E241" s="27"/>
      <c r="F241" s="146"/>
      <c r="G241" s="148"/>
      <c r="H241" s="148"/>
      <c r="I241" s="148"/>
      <c r="J241" s="148"/>
      <c r="K241" s="558"/>
      <c r="L241" s="148"/>
      <c r="M241" s="148"/>
      <c r="N241" s="553"/>
      <c r="O241" s="553"/>
      <c r="P241" s="553"/>
      <c r="Q241" s="553"/>
      <c r="R241" s="553"/>
      <c r="S241" s="553"/>
      <c r="T241" s="553"/>
      <c r="U241" s="553"/>
      <c r="V241" s="553"/>
      <c r="W241" s="553"/>
      <c r="X241" s="553"/>
      <c r="Y241" s="147"/>
      <c r="Z241" s="69">
        <f>IF($D220="n/a","n/a",IF(Z$3&gt;($D220+$D241),$Y220-SUM($F241:Y241),$Y220/$D220))</f>
        <v>0</v>
      </c>
      <c r="AA241" s="69">
        <f>IF($D220="n/a","n/a",IF(AA$3&gt;($D220+$D241),$Y220-SUM($F241:Z241),$Y220/$D220))</f>
        <v>0</v>
      </c>
      <c r="AB241" s="69">
        <f>IF($D220="n/a","n/a",IF(AB$3&gt;($D220+$D241),$Y220-SUM($F241:AA241),$Y220/$D220))</f>
        <v>0</v>
      </c>
      <c r="AC241" s="69">
        <f>IF($D220="n/a","n/a",IF(AC$3&gt;($D220+$D241),$Y220-SUM($F241:AB241),$Y220/$D220))</f>
        <v>0</v>
      </c>
      <c r="AD241" s="69">
        <f>IF($D220="n/a","n/a",IF(AD$3&gt;($D220+$D241),$Y220-SUM($F241:AC241),$Y220/$D220))</f>
        <v>0</v>
      </c>
      <c r="AE241" s="69">
        <f>IF($D220="n/a","n/a",IF(AE$3&gt;($D220+$D241),$Y220-SUM($F241:AD241),$Y220/$D220))</f>
        <v>0</v>
      </c>
      <c r="AF241" s="69">
        <f>IF($D220="n/a","n/a",IF(AF$3&gt;($D220+$D241),$Y220-SUM($F241:AE241),$Y220/$D220))</f>
        <v>0</v>
      </c>
      <c r="AG241" s="69">
        <f>IF($D220="n/a","n/a",IF(AG$3&gt;($D220+$D241),$Y220-SUM($F241:AF241),$Y220/$D220))</f>
        <v>0</v>
      </c>
      <c r="AH241" s="69">
        <f>IF($D220="n/a","n/a",IF(AH$3&gt;($D220+$D241),$Y220-SUM($F241:AG241),$Y220/$D220))</f>
        <v>0</v>
      </c>
      <c r="AI241" s="69">
        <f>IF($D220="n/a","n/a",IF(AI$3&gt;($D220+$D241),$Y220-SUM($F241:AH241),$Y220/$D220))</f>
        <v>0</v>
      </c>
      <c r="AJ241" s="69">
        <f>IF($D220="n/a","n/a",IF(AJ$3&gt;($D220+$D241),$Y220-SUM($F241:AI241),$Y220/$D220))</f>
        <v>0</v>
      </c>
      <c r="AK241" s="69">
        <f>IF($D220="n/a","n/a",IF(AK$3&gt;($D220+$D241),$Y220-SUM($F241:AJ241),$Y220/$D220))</f>
        <v>0</v>
      </c>
      <c r="AL241" s="69">
        <f>IF($D220="n/a","n/a",IF(AL$3&gt;($D220+$D241),$Y220-SUM($F241:AK241),$Y220/$D220))</f>
        <v>0</v>
      </c>
      <c r="AM241" s="69">
        <f>IF($D220="n/a","n/a",IF(AM$3&gt;($D220+$D241),$Y220-SUM($F241:AL241),$Y220/$D220))</f>
        <v>0</v>
      </c>
      <c r="AN241" s="69">
        <f>IF($D220="n/a","n/a",IF(AN$3&gt;($D220+$D241),$Y220-SUM($F241:AM241),$Y220/$D220))</f>
        <v>0</v>
      </c>
      <c r="AO241" s="69">
        <f>IF($D220="n/a","n/a",IF(AO$3&gt;($D220+$D241),$Y220-SUM($F241:AN241),$Y220/$D220))</f>
        <v>0</v>
      </c>
      <c r="AP241" s="69">
        <f>IF($D220="n/a","n/a",IF(AP$3&gt;($D220+$D241),$Y220-SUM($F241:AO241),$Y220/$D220))</f>
        <v>0</v>
      </c>
      <c r="AQ241" s="69">
        <f>IF($D220="n/a","n/a",IF(AQ$3&gt;($D220+$D241),$Y220-SUM($F241:AP241),$Y220/$D220))</f>
        <v>0</v>
      </c>
      <c r="AR241" s="69">
        <f>IF($D220="n/a","n/a",IF(AR$3&gt;($D220+$D241),$Y220-SUM($F241:AQ241),$Y220/$D220))</f>
        <v>0</v>
      </c>
      <c r="AS241" s="69">
        <f>IF($D220="n/a","n/a",IF(AS$3&gt;($D220+$D241),$Y220-SUM($F241:AR241),$Y220/$D220))</f>
        <v>0</v>
      </c>
      <c r="AT241" s="69">
        <f>IF($D220="n/a","n/a",IF(AT$3&gt;($D220+$D241),$Y220-SUM($F241:AS241),$Y220/$D220))</f>
        <v>0</v>
      </c>
      <c r="AU241" s="69">
        <f>IF($D220="n/a","n/a",IF(AU$3&gt;($D220+$D241),$Y220-SUM($F241:AT241),$Y220/$D220))</f>
        <v>0</v>
      </c>
      <c r="AV241" s="69">
        <f>IF($D220="n/a","n/a",IF(AV$3&gt;($D220+$D241),$Y220-SUM($F241:AU241),$Y220/$D220))</f>
        <v>0</v>
      </c>
      <c r="AW241" s="69">
        <f>IF($D220="n/a","n/a",IF(AW$3&gt;($D220+$D241),$Y220-SUM($F241:AV241),$Y220/$D220))</f>
        <v>0</v>
      </c>
      <c r="AX241" s="69">
        <f>IF($D220="n/a","n/a",IF(AX$3&gt;($D220+$D241),$Y220-SUM($F241:AW241),$Y220/$D220))</f>
        <v>0</v>
      </c>
      <c r="AY241" s="69">
        <f>IF($D220="n/a","n/a",IF(AY$3&gt;($D220+$D241),$Y220-SUM($F241:AX241),$Y220/$D220))</f>
        <v>0</v>
      </c>
      <c r="AZ241" s="69">
        <f>IF($D220="n/a","n/a",IF(AZ$3&gt;($D220+$D241),$Y220-SUM($F241:AY241),$Y220/$D220))</f>
        <v>0</v>
      </c>
      <c r="BA241" s="69">
        <f>IF($D220="n/a","n/a",IF(BA$3&gt;($D220+$D241),$Y220-SUM($F241:AZ241),$Y220/$D220))</f>
        <v>0</v>
      </c>
      <c r="BB241" s="69">
        <f>IF($D220="n/a","n/a",IF(BB$3&gt;($D220+$D241),$Y220-SUM($F241:BA241),$Y220/$D220))</f>
        <v>0</v>
      </c>
      <c r="BC241" s="69">
        <f>IF($D220="n/a","n/a",IF(BC$3&gt;($D220+$D241),$Y220-SUM($F241:BB241),$Y220/$D220))</f>
        <v>0</v>
      </c>
      <c r="BD241" s="69">
        <f>IF($D220="n/a","n/a",IF(BD$3&gt;($D220+$D241),$Y220-SUM($F241:BC241),$Y220/$D220))</f>
        <v>0</v>
      </c>
      <c r="BE241" s="69">
        <f>IF($D220="n/a","n/a",IF(BE$3&gt;($D220+$D241),$Y220-SUM($F241:BD241),$Y220/$D220))</f>
        <v>0</v>
      </c>
      <c r="BF241" s="69">
        <f>IF($D220="n/a","n/a",IF(BF$3&gt;($D220+$D241),$Y220-SUM($F241:BE241),$Y220/$D220))</f>
        <v>0</v>
      </c>
      <c r="BG241" s="69">
        <f>IF($D220="n/a","n/a",IF(BG$3&gt;($D220+$D241),$Y220-SUM($F241:BF241),$Y220/$D220))</f>
        <v>0</v>
      </c>
      <c r="BH241" s="69">
        <f>IF($D220="n/a","n/a",IF(BH$3&gt;($D220+$D241),$Y220-SUM($F241:BG241),$Y220/$D220))</f>
        <v>0</v>
      </c>
      <c r="BI241" s="69">
        <f>IF($D220="n/a","n/a",IF(BI$3&gt;($D220+$D241),$Y220-SUM($F241:BH241),$Y220/$D220))</f>
        <v>0</v>
      </c>
      <c r="BJ241" s="69">
        <f>IF($D220="n/a","n/a",IF(BJ$3&gt;($D220+$D241),$Y220-SUM($F241:BI241),$Y220/$D220))</f>
        <v>0</v>
      </c>
      <c r="BK241" s="69">
        <f>IF($D220="n/a","n/a",IF(BK$3&gt;($D220+$D241),$Y220-SUM($F241:BJ241),$Y220/$D220))</f>
        <v>0</v>
      </c>
      <c r="BL241" s="69">
        <f>IF($D220="n/a","n/a",IF(BL$3&gt;($D220+$D241),$Y220-SUM($F241:BK241),$Y220/$D220))</f>
        <v>0</v>
      </c>
      <c r="BM241" s="69">
        <f>IF($D220="n/a","n/a",IF(BM$3&gt;($D220+$D241),$Y220-SUM($F241:BL241),$Y220/$D220))</f>
        <v>0</v>
      </c>
      <c r="BN241" s="69">
        <f>IF($D220="n/a","n/a",IF(BN$3&gt;($D220+$D241),$Y220-SUM($F241:BM241),$Y220/$D220))</f>
        <v>0</v>
      </c>
      <c r="BO241" s="69">
        <f>IF($D220="n/a","n/a",IF(BO$3&gt;($D220+$D241),$Y220-SUM($F241:BN241),$Y220/$D220))</f>
        <v>0</v>
      </c>
      <c r="BP241" s="69">
        <f>IF($D220="n/a","n/a",IF(BP$3&gt;($D220+$D241),$Y220-SUM($F241:BO241),$Y220/$D220))</f>
        <v>0</v>
      </c>
      <c r="BQ241" s="69">
        <f>IF($D220="n/a","n/a",IF(BQ$3&gt;($D220+$D241),$Y220-SUM($F241:BP241),$Y220/$D220))</f>
        <v>0</v>
      </c>
      <c r="BR241" s="69">
        <f>IF($D220="n/a","n/a",IF(BR$3&gt;($D220+$D241),$Y220-SUM($F241:BQ241),$Y220/$D220))</f>
        <v>0</v>
      </c>
      <c r="BS241" s="69">
        <f>IF($D220="n/a","n/a",IF(BS$3&gt;($D220+$D241),$Y220-SUM($F241:BR241),$Y220/$D220))</f>
        <v>0</v>
      </c>
      <c r="BT241" s="69">
        <f>IF($D220="n/a","n/a",IF(BT$3&gt;($D220+$D241),$Y220-SUM($F241:BS241),$Y220/$D220))</f>
        <v>0</v>
      </c>
      <c r="BU241" s="69">
        <f>IF($D220="n/a","n/a",IF(BU$3&gt;($D220+$D241),$Y220-SUM($F241:BT241),$Y220/$D220))</f>
        <v>0</v>
      </c>
      <c r="BV241" s="69">
        <f>IF($D220="n/a","n/a",IF(BV$3&gt;($D220+$D241),$Y220-SUM($F241:BU241),$Y220/$D220))</f>
        <v>0</v>
      </c>
      <c r="BW241" s="69">
        <f>IF($D220="n/a","n/a",IF(BW$3&gt;($D220+$D241),$Y220-SUM($F241:BV241),$Y220/$D220))</f>
        <v>0</v>
      </c>
      <c r="BX241" s="69">
        <f>IF($D220="n/a","n/a",IF(BX$3&gt;($D220+$D241),$Y220-SUM($F241:BW241),$Y220/$D220))</f>
        <v>0</v>
      </c>
      <c r="BY241" s="69">
        <f>IF($D220="n/a","n/a",IF(BY$3&gt;($D220+$D241),$Y220-SUM($F241:BX241),$Y220/$D220))</f>
        <v>0</v>
      </c>
      <c r="BZ241" s="69">
        <f>IF($D220="n/a","n/a",IF(BZ$3&gt;($D220+$D241),$Y220-SUM($F241:BY241),$Y220/$D220))</f>
        <v>0</v>
      </c>
    </row>
    <row r="242" spans="1:78" customFormat="1" hidden="1" outlineLevel="1">
      <c r="A242" s="560"/>
      <c r="B242" s="25"/>
      <c r="C242" s="577"/>
      <c r="D242" s="545">
        <v>21</v>
      </c>
      <c r="E242" s="27"/>
      <c r="F242" s="146"/>
      <c r="G242" s="148"/>
      <c r="H242" s="148"/>
      <c r="I242" s="148"/>
      <c r="J242" s="148"/>
      <c r="K242" s="558"/>
      <c r="L242" s="148"/>
      <c r="M242" s="148"/>
      <c r="N242" s="553"/>
      <c r="O242" s="553"/>
      <c r="P242" s="553"/>
      <c r="Q242" s="553"/>
      <c r="R242" s="553"/>
      <c r="S242" s="553"/>
      <c r="T242" s="553"/>
      <c r="U242" s="553"/>
      <c r="V242" s="553"/>
      <c r="W242" s="553"/>
      <c r="X242" s="553"/>
      <c r="Y242" s="553"/>
      <c r="Z242" s="147"/>
      <c r="AA242" s="69">
        <f>IF($D220="n/a","n/a",IF(AA$3&gt;($D220+$D242),$Z220-SUM($F242:Z242),$Z220/$D220))</f>
        <v>0</v>
      </c>
      <c r="AB242" s="69">
        <f>IF($D220="n/a","n/a",IF(AB$3&gt;($D220+$D242),$Z220-SUM($F242:AA242),$Z220/$D220))</f>
        <v>0</v>
      </c>
      <c r="AC242" s="69">
        <f>IF($D220="n/a","n/a",IF(AC$3&gt;($D220+$D242),$Z220-SUM($F242:AB242),$Z220/$D220))</f>
        <v>0</v>
      </c>
      <c r="AD242" s="69">
        <f>IF($D220="n/a","n/a",IF(AD$3&gt;($D220+$D242),$Z220-SUM($F242:AC242),$Z220/$D220))</f>
        <v>0</v>
      </c>
      <c r="AE242" s="69">
        <f>IF($D220="n/a","n/a",IF(AE$3&gt;($D220+$D242),$Z220-SUM($F242:AD242),$Z220/$D220))</f>
        <v>0</v>
      </c>
      <c r="AF242" s="69">
        <f>IF($D220="n/a","n/a",IF(AF$3&gt;($D220+$D242),$Z220-SUM($F242:AE242),$Z220/$D220))</f>
        <v>0</v>
      </c>
      <c r="AG242" s="69">
        <f>IF($D220="n/a","n/a",IF(AG$3&gt;($D220+$D242),$Z220-SUM($F242:AF242),$Z220/$D220))</f>
        <v>0</v>
      </c>
      <c r="AH242" s="69">
        <f>IF($D220="n/a","n/a",IF(AH$3&gt;($D220+$D242),$Z220-SUM($F242:AG242),$Z220/$D220))</f>
        <v>0</v>
      </c>
      <c r="AI242" s="69">
        <f>IF($D220="n/a","n/a",IF(AI$3&gt;($D220+$D242),$Z220-SUM($F242:AH242),$Z220/$D220))</f>
        <v>0</v>
      </c>
      <c r="AJ242" s="69">
        <f>IF($D220="n/a","n/a",IF(AJ$3&gt;($D220+$D242),$Z220-SUM($F242:AI242),$Z220/$D220))</f>
        <v>0</v>
      </c>
      <c r="AK242" s="69">
        <f>IF($D220="n/a","n/a",IF(AK$3&gt;($D220+$D242),$Z220-SUM($F242:AJ242),$Z220/$D220))</f>
        <v>0</v>
      </c>
      <c r="AL242" s="69">
        <f>IF($D220="n/a","n/a",IF(AL$3&gt;($D220+$D242),$Z220-SUM($F242:AK242),$Z220/$D220))</f>
        <v>0</v>
      </c>
      <c r="AM242" s="69">
        <f>IF($D220="n/a","n/a",IF(AM$3&gt;($D220+$D242),$Z220-SUM($F242:AL242),$Z220/$D220))</f>
        <v>0</v>
      </c>
      <c r="AN242" s="69">
        <f>IF($D220="n/a","n/a",IF(AN$3&gt;($D220+$D242),$Z220-SUM($F242:AM242),$Z220/$D220))</f>
        <v>0</v>
      </c>
      <c r="AO242" s="69">
        <f>IF($D220="n/a","n/a",IF(AO$3&gt;($D220+$D242),$Z220-SUM($F242:AN242),$Z220/$D220))</f>
        <v>0</v>
      </c>
      <c r="AP242" s="69">
        <f>IF($D220="n/a","n/a",IF(AP$3&gt;($D220+$D242),$Z220-SUM($F242:AO242),$Z220/$D220))</f>
        <v>0</v>
      </c>
      <c r="AQ242" s="69">
        <f>IF($D220="n/a","n/a",IF(AQ$3&gt;($D220+$D242),$Z220-SUM($F242:AP242),$Z220/$D220))</f>
        <v>0</v>
      </c>
      <c r="AR242" s="69">
        <f>IF($D220="n/a","n/a",IF(AR$3&gt;($D220+$D242),$Z220-SUM($F242:AQ242),$Z220/$D220))</f>
        <v>0</v>
      </c>
      <c r="AS242" s="69">
        <f>IF($D220="n/a","n/a",IF(AS$3&gt;($D220+$D242),$Z220-SUM($F242:AR242),$Z220/$D220))</f>
        <v>0</v>
      </c>
      <c r="AT242" s="69">
        <f>IF($D220="n/a","n/a",IF(AT$3&gt;($D220+$D242),$Z220-SUM($F242:AS242),$Z220/$D220))</f>
        <v>0</v>
      </c>
      <c r="AU242" s="69">
        <f>IF($D220="n/a","n/a",IF(AU$3&gt;($D220+$D242),$Z220-SUM($F242:AT242),$Z220/$D220))</f>
        <v>0</v>
      </c>
      <c r="AV242" s="69">
        <f>IF($D220="n/a","n/a",IF(AV$3&gt;($D220+$D242),$Z220-SUM($F242:AU242),$Z220/$D220))</f>
        <v>0</v>
      </c>
      <c r="AW242" s="69">
        <f>IF($D220="n/a","n/a",IF(AW$3&gt;($D220+$D242),$Z220-SUM($F242:AV242),$Z220/$D220))</f>
        <v>0</v>
      </c>
      <c r="AX242" s="69">
        <f>IF($D220="n/a","n/a",IF(AX$3&gt;($D220+$D242),$Z220-SUM($F242:AW242),$Z220/$D220))</f>
        <v>0</v>
      </c>
      <c r="AY242" s="69">
        <f>IF($D220="n/a","n/a",IF(AY$3&gt;($D220+$D242),$Z220-SUM($F242:AX242),$Z220/$D220))</f>
        <v>0</v>
      </c>
      <c r="AZ242" s="69">
        <f>IF($D220="n/a","n/a",IF(AZ$3&gt;($D220+$D242),$Z220-SUM($F242:AY242),$Z220/$D220))</f>
        <v>0</v>
      </c>
      <c r="BA242" s="69">
        <f>IF($D220="n/a","n/a",IF(BA$3&gt;($D220+$D242),$Z220-SUM($F242:AZ242),$Z220/$D220))</f>
        <v>0</v>
      </c>
      <c r="BB242" s="69">
        <f>IF($D220="n/a","n/a",IF(BB$3&gt;($D220+$D242),$Z220-SUM($F242:BA242),$Z220/$D220))</f>
        <v>0</v>
      </c>
      <c r="BC242" s="69">
        <f>IF($D220="n/a","n/a",IF(BC$3&gt;($D220+$D242),$Z220-SUM($F242:BB242),$Z220/$D220))</f>
        <v>0</v>
      </c>
      <c r="BD242" s="69">
        <f>IF($D220="n/a","n/a",IF(BD$3&gt;($D220+$D242),$Z220-SUM($F242:BC242),$Z220/$D220))</f>
        <v>0</v>
      </c>
      <c r="BE242" s="69">
        <f>IF($D220="n/a","n/a",IF(BE$3&gt;($D220+$D242),$Z220-SUM($F242:BD242),$Z220/$D220))</f>
        <v>0</v>
      </c>
      <c r="BF242" s="69">
        <f>IF($D220="n/a","n/a",IF(BF$3&gt;($D220+$D242),$Z220-SUM($F242:BE242),$Z220/$D220))</f>
        <v>0</v>
      </c>
      <c r="BG242" s="69">
        <f>IF($D220="n/a","n/a",IF(BG$3&gt;($D220+$D242),$Z220-SUM($F242:BF242),$Z220/$D220))</f>
        <v>0</v>
      </c>
      <c r="BH242" s="69">
        <f>IF($D220="n/a","n/a",IF(BH$3&gt;($D220+$D242),$Z220-SUM($F242:BG242),$Z220/$D220))</f>
        <v>0</v>
      </c>
      <c r="BI242" s="69">
        <f>IF($D220="n/a","n/a",IF(BI$3&gt;($D220+$D242),$Z220-SUM($F242:BH242),$Z220/$D220))</f>
        <v>0</v>
      </c>
      <c r="BJ242" s="69">
        <f>IF($D220="n/a","n/a",IF(BJ$3&gt;($D220+$D242),$Z220-SUM($F242:BI242),$Z220/$D220))</f>
        <v>0</v>
      </c>
      <c r="BK242" s="69">
        <f>IF($D220="n/a","n/a",IF(BK$3&gt;($D220+$D242),$Z220-SUM($F242:BJ242),$Z220/$D220))</f>
        <v>0</v>
      </c>
      <c r="BL242" s="69">
        <f>IF($D220="n/a","n/a",IF(BL$3&gt;($D220+$D242),$Z220-SUM($F242:BK242),$Z220/$D220))</f>
        <v>0</v>
      </c>
      <c r="BM242" s="69">
        <f>IF($D220="n/a","n/a",IF(BM$3&gt;($D220+$D242),$Z220-SUM($F242:BL242),$Z220/$D220))</f>
        <v>0</v>
      </c>
      <c r="BN242" s="69">
        <f>IF($D220="n/a","n/a",IF(BN$3&gt;($D220+$D242),$Z220-SUM($F242:BM242),$Z220/$D220))</f>
        <v>0</v>
      </c>
      <c r="BO242" s="69">
        <f>IF($D220="n/a","n/a",IF(BO$3&gt;($D220+$D242),$Z220-SUM($F242:BN242),$Z220/$D220))</f>
        <v>0</v>
      </c>
      <c r="BP242" s="69">
        <f>IF($D220="n/a","n/a",IF(BP$3&gt;($D220+$D242),$Z220-SUM($F242:BO242),$Z220/$D220))</f>
        <v>0</v>
      </c>
      <c r="BQ242" s="69">
        <f>IF($D220="n/a","n/a",IF(BQ$3&gt;($D220+$D242),$Z220-SUM($F242:BP242),$Z220/$D220))</f>
        <v>0</v>
      </c>
      <c r="BR242" s="69">
        <f>IF($D220="n/a","n/a",IF(BR$3&gt;($D220+$D242),$Z220-SUM($F242:BQ242),$Z220/$D220))</f>
        <v>0</v>
      </c>
      <c r="BS242" s="69">
        <f>IF($D220="n/a","n/a",IF(BS$3&gt;($D220+$D242),$Z220-SUM($F242:BR242),$Z220/$D220))</f>
        <v>0</v>
      </c>
      <c r="BT242" s="69">
        <f>IF($D220="n/a","n/a",IF(BT$3&gt;($D220+$D242),$Z220-SUM($F242:BS242),$Z220/$D220))</f>
        <v>0</v>
      </c>
      <c r="BU242" s="69">
        <f>IF($D220="n/a","n/a",IF(BU$3&gt;($D220+$D242),$Z220-SUM($F242:BT242),$Z220/$D220))</f>
        <v>0</v>
      </c>
      <c r="BV242" s="69">
        <f>IF($D220="n/a","n/a",IF(BV$3&gt;($D220+$D242),$Z220-SUM($F242:BU242),$Z220/$D220))</f>
        <v>0</v>
      </c>
      <c r="BW242" s="69">
        <f>IF($D220="n/a","n/a",IF(BW$3&gt;($D220+$D242),$Z220-SUM($F242:BV242),$Z220/$D220))</f>
        <v>0</v>
      </c>
      <c r="BX242" s="69">
        <f>IF($D220="n/a","n/a",IF(BX$3&gt;($D220+$D242),$Z220-SUM($F242:BW242),$Z220/$D220))</f>
        <v>0</v>
      </c>
      <c r="BY242" s="69">
        <f>IF($D220="n/a","n/a",IF(BY$3&gt;($D220+$D242),$Z220-SUM($F242:BX242),$Z220/$D220))</f>
        <v>0</v>
      </c>
      <c r="BZ242" s="69">
        <f>IF($D220="n/a","n/a",IF(BZ$3&gt;($D220+$D242),$Z220-SUM($F242:BY242),$Z220/$D220))</f>
        <v>0</v>
      </c>
    </row>
    <row r="243" spans="1:78" customFormat="1" hidden="1" outlineLevel="1">
      <c r="A243" s="560"/>
      <c r="B243" s="25"/>
      <c r="C243" s="577"/>
      <c r="D243" s="545">
        <v>22</v>
      </c>
      <c r="E243" s="27"/>
      <c r="F243" s="146"/>
      <c r="G243" s="148"/>
      <c r="H243" s="148"/>
      <c r="I243" s="148"/>
      <c r="J243" s="148"/>
      <c r="K243" s="558"/>
      <c r="L243" s="148"/>
      <c r="M243" s="148"/>
      <c r="N243" s="553"/>
      <c r="O243" s="553"/>
      <c r="P243" s="553"/>
      <c r="Q243" s="553"/>
      <c r="R243" s="553"/>
      <c r="S243" s="553"/>
      <c r="T243" s="553"/>
      <c r="U243" s="553"/>
      <c r="V243" s="553"/>
      <c r="W243" s="553"/>
      <c r="X243" s="553"/>
      <c r="Y243" s="553"/>
      <c r="Z243" s="553"/>
      <c r="AA243" s="147"/>
      <c r="AB243" s="69">
        <f>IF($D220="n/a","n/a",IF(AB$3&gt;($D220+$D243),$AA220-SUM($F243:AA243),$AA220/$D220))</f>
        <v>0</v>
      </c>
      <c r="AC243" s="69">
        <f>IF($D220="n/a","n/a",IF(AC$3&gt;($D220+$D243),$AA220-SUM($F243:AB243),$AA220/$D220))</f>
        <v>0</v>
      </c>
      <c r="AD243" s="69">
        <f>IF($D220="n/a","n/a",IF(AD$3&gt;($D220+$D243),$AA220-SUM($F243:AC243),$AA220/$D220))</f>
        <v>0</v>
      </c>
      <c r="AE243" s="69">
        <f>IF($D220="n/a","n/a",IF(AE$3&gt;($D220+$D243),$AA220-SUM($F243:AD243),$AA220/$D220))</f>
        <v>0</v>
      </c>
      <c r="AF243" s="69">
        <f>IF($D220="n/a","n/a",IF(AF$3&gt;($D220+$D243),$AA220-SUM($F243:AE243),$AA220/$D220))</f>
        <v>0</v>
      </c>
      <c r="AG243" s="69">
        <f>IF($D220="n/a","n/a",IF(AG$3&gt;($D220+$D243),$AA220-SUM($F243:AF243),$AA220/$D220))</f>
        <v>0</v>
      </c>
      <c r="AH243" s="69">
        <f>IF($D220="n/a","n/a",IF(AH$3&gt;($D220+$D243),$AA220-SUM($F243:AG243),$AA220/$D220))</f>
        <v>0</v>
      </c>
      <c r="AI243" s="69">
        <f>IF($D220="n/a","n/a",IF(AI$3&gt;($D220+$D243),$AA220-SUM($F243:AH243),$AA220/$D220))</f>
        <v>0</v>
      </c>
      <c r="AJ243" s="69">
        <f>IF($D220="n/a","n/a",IF(AJ$3&gt;($D220+$D243),$AA220-SUM($F243:AI243),$AA220/$D220))</f>
        <v>0</v>
      </c>
      <c r="AK243" s="69">
        <f>IF($D220="n/a","n/a",IF(AK$3&gt;($D220+$D243),$AA220-SUM($F243:AJ243),$AA220/$D220))</f>
        <v>0</v>
      </c>
      <c r="AL243" s="69">
        <f>IF($D220="n/a","n/a",IF(AL$3&gt;($D220+$D243),$AA220-SUM($F243:AK243),$AA220/$D220))</f>
        <v>0</v>
      </c>
      <c r="AM243" s="69">
        <f>IF($D220="n/a","n/a",IF(AM$3&gt;($D220+$D243),$AA220-SUM($F243:AL243),$AA220/$D220))</f>
        <v>0</v>
      </c>
      <c r="AN243" s="69">
        <f>IF($D220="n/a","n/a",IF(AN$3&gt;($D220+$D243),$AA220-SUM($F243:AM243),$AA220/$D220))</f>
        <v>0</v>
      </c>
      <c r="AO243" s="69">
        <f>IF($D220="n/a","n/a",IF(AO$3&gt;($D220+$D243),$AA220-SUM($F243:AN243),$AA220/$D220))</f>
        <v>0</v>
      </c>
      <c r="AP243" s="69">
        <f>IF($D220="n/a","n/a",IF(AP$3&gt;($D220+$D243),$AA220-SUM($F243:AO243),$AA220/$D220))</f>
        <v>0</v>
      </c>
      <c r="AQ243" s="69">
        <f>IF($D220="n/a","n/a",IF(AQ$3&gt;($D220+$D243),$AA220-SUM($F243:AP243),$AA220/$D220))</f>
        <v>0</v>
      </c>
      <c r="AR243" s="69">
        <f>IF($D220="n/a","n/a",IF(AR$3&gt;($D220+$D243),$AA220-SUM($F243:AQ243),$AA220/$D220))</f>
        <v>0</v>
      </c>
      <c r="AS243" s="69">
        <f>IF($D220="n/a","n/a",IF(AS$3&gt;($D220+$D243),$AA220-SUM($F243:AR243),$AA220/$D220))</f>
        <v>0</v>
      </c>
      <c r="AT243" s="69">
        <f>IF($D220="n/a","n/a",IF(AT$3&gt;($D220+$D243),$AA220-SUM($F243:AS243),$AA220/$D220))</f>
        <v>0</v>
      </c>
      <c r="AU243" s="69">
        <f>IF($D220="n/a","n/a",IF(AU$3&gt;($D220+$D243),$AA220-SUM($F243:AT243),$AA220/$D220))</f>
        <v>0</v>
      </c>
      <c r="AV243" s="69">
        <f>IF($D220="n/a","n/a",IF(AV$3&gt;($D220+$D243),$AA220-SUM($F243:AU243),$AA220/$D220))</f>
        <v>0</v>
      </c>
      <c r="AW243" s="69">
        <f>IF($D220="n/a","n/a",IF(AW$3&gt;($D220+$D243),$AA220-SUM($F243:AV243),$AA220/$D220))</f>
        <v>0</v>
      </c>
      <c r="AX243" s="69">
        <f>IF($D220="n/a","n/a",IF(AX$3&gt;($D220+$D243),$AA220-SUM($F243:AW243),$AA220/$D220))</f>
        <v>0</v>
      </c>
      <c r="AY243" s="69">
        <f>IF($D220="n/a","n/a",IF(AY$3&gt;($D220+$D243),$AA220-SUM($F243:AX243),$AA220/$D220))</f>
        <v>0</v>
      </c>
      <c r="AZ243" s="69">
        <f>IF($D220="n/a","n/a",IF(AZ$3&gt;($D220+$D243),$AA220-SUM($F243:AY243),$AA220/$D220))</f>
        <v>0</v>
      </c>
      <c r="BA243" s="69">
        <f>IF($D220="n/a","n/a",IF(BA$3&gt;($D220+$D243),$AA220-SUM($F243:AZ243),$AA220/$D220))</f>
        <v>0</v>
      </c>
      <c r="BB243" s="69">
        <f>IF($D220="n/a","n/a",IF(BB$3&gt;($D220+$D243),$AA220-SUM($F243:BA243),$AA220/$D220))</f>
        <v>0</v>
      </c>
      <c r="BC243" s="69">
        <f>IF($D220="n/a","n/a",IF(BC$3&gt;($D220+$D243),$AA220-SUM($F243:BB243),$AA220/$D220))</f>
        <v>0</v>
      </c>
      <c r="BD243" s="69">
        <f>IF($D220="n/a","n/a",IF(BD$3&gt;($D220+$D243),$AA220-SUM($F243:BC243),$AA220/$D220))</f>
        <v>0</v>
      </c>
      <c r="BE243" s="69">
        <f>IF($D220="n/a","n/a",IF(BE$3&gt;($D220+$D243),$AA220-SUM($F243:BD243),$AA220/$D220))</f>
        <v>0</v>
      </c>
      <c r="BF243" s="69">
        <f>IF($D220="n/a","n/a",IF(BF$3&gt;($D220+$D243),$AA220-SUM($F243:BE243),$AA220/$D220))</f>
        <v>0</v>
      </c>
      <c r="BG243" s="69">
        <f>IF($D220="n/a","n/a",IF(BG$3&gt;($D220+$D243),$AA220-SUM($F243:BF243),$AA220/$D220))</f>
        <v>0</v>
      </c>
      <c r="BH243" s="69">
        <f>IF($D220="n/a","n/a",IF(BH$3&gt;($D220+$D243),$AA220-SUM($F243:BG243),$AA220/$D220))</f>
        <v>0</v>
      </c>
      <c r="BI243" s="69">
        <f>IF($D220="n/a","n/a",IF(BI$3&gt;($D220+$D243),$AA220-SUM($F243:BH243),$AA220/$D220))</f>
        <v>0</v>
      </c>
      <c r="BJ243" s="69">
        <f>IF($D220="n/a","n/a",IF(BJ$3&gt;($D220+$D243),$AA220-SUM($F243:BI243),$AA220/$D220))</f>
        <v>0</v>
      </c>
      <c r="BK243" s="69">
        <f>IF($D220="n/a","n/a",IF(BK$3&gt;($D220+$D243),$AA220-SUM($F243:BJ243),$AA220/$D220))</f>
        <v>0</v>
      </c>
      <c r="BL243" s="69">
        <f>IF($D220="n/a","n/a",IF(BL$3&gt;($D220+$D243),$AA220-SUM($F243:BK243),$AA220/$D220))</f>
        <v>0</v>
      </c>
      <c r="BM243" s="69">
        <f>IF($D220="n/a","n/a",IF(BM$3&gt;($D220+$D243),$AA220-SUM($F243:BL243),$AA220/$D220))</f>
        <v>0</v>
      </c>
      <c r="BN243" s="69">
        <f>IF($D220="n/a","n/a",IF(BN$3&gt;($D220+$D243),$AA220-SUM($F243:BM243),$AA220/$D220))</f>
        <v>0</v>
      </c>
      <c r="BO243" s="69">
        <f>IF($D220="n/a","n/a",IF(BO$3&gt;($D220+$D243),$AA220-SUM($F243:BN243),$AA220/$D220))</f>
        <v>0</v>
      </c>
      <c r="BP243" s="69">
        <f>IF($D220="n/a","n/a",IF(BP$3&gt;($D220+$D243),$AA220-SUM($F243:BO243),$AA220/$D220))</f>
        <v>0</v>
      </c>
      <c r="BQ243" s="69">
        <f>IF($D220="n/a","n/a",IF(BQ$3&gt;($D220+$D243),$AA220-SUM($F243:BP243),$AA220/$D220))</f>
        <v>0</v>
      </c>
      <c r="BR243" s="69">
        <f>IF($D220="n/a","n/a",IF(BR$3&gt;($D220+$D243),$AA220-SUM($F243:BQ243),$AA220/$D220))</f>
        <v>0</v>
      </c>
      <c r="BS243" s="69">
        <f>IF($D220="n/a","n/a",IF(BS$3&gt;($D220+$D243),$AA220-SUM($F243:BR243),$AA220/$D220))</f>
        <v>0</v>
      </c>
      <c r="BT243" s="69">
        <f>IF($D220="n/a","n/a",IF(BT$3&gt;($D220+$D243),$AA220-SUM($F243:BS243),$AA220/$D220))</f>
        <v>0</v>
      </c>
      <c r="BU243" s="69">
        <f>IF($D220="n/a","n/a",IF(BU$3&gt;($D220+$D243),$AA220-SUM($F243:BT243),$AA220/$D220))</f>
        <v>0</v>
      </c>
      <c r="BV243" s="69">
        <f>IF($D220="n/a","n/a",IF(BV$3&gt;($D220+$D243),$AA220-SUM($F243:BU243),$AA220/$D220))</f>
        <v>0</v>
      </c>
      <c r="BW243" s="69">
        <f>IF($D220="n/a","n/a",IF(BW$3&gt;($D220+$D243),$AA220-SUM($F243:BV243),$AA220/$D220))</f>
        <v>0</v>
      </c>
      <c r="BX243" s="69">
        <f>IF($D220="n/a","n/a",IF(BX$3&gt;($D220+$D243),$AA220-SUM($F243:BW243),$AA220/$D220))</f>
        <v>0</v>
      </c>
      <c r="BY243" s="69">
        <f>IF($D220="n/a","n/a",IF(BY$3&gt;($D220+$D243),$AA220-SUM($F243:BX243),$AA220/$D220))</f>
        <v>0</v>
      </c>
      <c r="BZ243" s="69">
        <f>IF($D220="n/a","n/a",IF(BZ$3&gt;($D220+$D243),$AA220-SUM($F243:BY243),$AA220/$D220))</f>
        <v>0</v>
      </c>
    </row>
    <row r="244" spans="1:78" customFormat="1" hidden="1" outlineLevel="1">
      <c r="A244" s="560"/>
      <c r="B244" s="25"/>
      <c r="C244" s="577"/>
      <c r="D244" s="545">
        <v>23</v>
      </c>
      <c r="E244" s="27"/>
      <c r="F244" s="146"/>
      <c r="G244" s="148"/>
      <c r="H244" s="148"/>
      <c r="I244" s="148"/>
      <c r="J244" s="148"/>
      <c r="K244" s="558"/>
      <c r="L244" s="148"/>
      <c r="M244" s="148"/>
      <c r="N244" s="553"/>
      <c r="O244" s="553"/>
      <c r="P244" s="553"/>
      <c r="Q244" s="553"/>
      <c r="R244" s="553"/>
      <c r="S244" s="553"/>
      <c r="T244" s="553"/>
      <c r="U244" s="553"/>
      <c r="V244" s="553"/>
      <c r="W244" s="553"/>
      <c r="X244" s="553"/>
      <c r="Y244" s="553"/>
      <c r="Z244" s="553"/>
      <c r="AA244" s="553"/>
      <c r="AB244" s="147"/>
      <c r="AC244" s="69">
        <f>IF($D220="n/a","n/a",IF(AC$3&gt;($D220+$D244),$AB220-SUM($F244:AB244),$AB220/$D220))</f>
        <v>0</v>
      </c>
      <c r="AD244" s="69">
        <f>IF($D220="n/a","n/a",IF(AD$3&gt;($D220+$D244),$AB220-SUM($F244:AC244),$AB220/$D220))</f>
        <v>0</v>
      </c>
      <c r="AE244" s="69">
        <f>IF($D220="n/a","n/a",IF(AE$3&gt;($D220+$D244),$AB220-SUM($F244:AD244),$AB220/$D220))</f>
        <v>0</v>
      </c>
      <c r="AF244" s="69">
        <f>IF($D220="n/a","n/a",IF(AF$3&gt;($D220+$D244),$AB220-SUM($F244:AE244),$AB220/$D220))</f>
        <v>0</v>
      </c>
      <c r="AG244" s="69">
        <f>IF($D220="n/a","n/a",IF(AG$3&gt;($D220+$D244),$AB220-SUM($F244:AF244),$AB220/$D220))</f>
        <v>0</v>
      </c>
      <c r="AH244" s="69">
        <f>IF($D220="n/a","n/a",IF(AH$3&gt;($D220+$D244),$AB220-SUM($F244:AG244),$AB220/$D220))</f>
        <v>0</v>
      </c>
      <c r="AI244" s="69">
        <f>IF($D220="n/a","n/a",IF(AI$3&gt;($D220+$D244),$AB220-SUM($F244:AH244),$AB220/$D220))</f>
        <v>0</v>
      </c>
      <c r="AJ244" s="69">
        <f>IF($D220="n/a","n/a",IF(AJ$3&gt;($D220+$D244),$AB220-SUM($F244:AI244),$AB220/$D220))</f>
        <v>0</v>
      </c>
      <c r="AK244" s="69">
        <f>IF($D220="n/a","n/a",IF(AK$3&gt;($D220+$D244),$AB220-SUM($F244:AJ244),$AB220/$D220))</f>
        <v>0</v>
      </c>
      <c r="AL244" s="69">
        <f>IF($D220="n/a","n/a",IF(AL$3&gt;($D220+$D244),$AB220-SUM($F244:AK244),$AB220/$D220))</f>
        <v>0</v>
      </c>
      <c r="AM244" s="69">
        <f>IF($D220="n/a","n/a",IF(AM$3&gt;($D220+$D244),$AB220-SUM($F244:AL244),$AB220/$D220))</f>
        <v>0</v>
      </c>
      <c r="AN244" s="69">
        <f>IF($D220="n/a","n/a",IF(AN$3&gt;($D220+$D244),$AB220-SUM($F244:AM244),$AB220/$D220))</f>
        <v>0</v>
      </c>
      <c r="AO244" s="69">
        <f>IF($D220="n/a","n/a",IF(AO$3&gt;($D220+$D244),$AB220-SUM($F244:AN244),$AB220/$D220))</f>
        <v>0</v>
      </c>
      <c r="AP244" s="69">
        <f>IF($D220="n/a","n/a",IF(AP$3&gt;($D220+$D244),$AB220-SUM($F244:AO244),$AB220/$D220))</f>
        <v>0</v>
      </c>
      <c r="AQ244" s="69">
        <f>IF($D220="n/a","n/a",IF(AQ$3&gt;($D220+$D244),$AB220-SUM($F244:AP244),$AB220/$D220))</f>
        <v>0</v>
      </c>
      <c r="AR244" s="69">
        <f>IF($D220="n/a","n/a",IF(AR$3&gt;($D220+$D244),$AB220-SUM($F244:AQ244),$AB220/$D220))</f>
        <v>0</v>
      </c>
      <c r="AS244" s="69">
        <f>IF($D220="n/a","n/a",IF(AS$3&gt;($D220+$D244),$AB220-SUM($F244:AR244),$AB220/$D220))</f>
        <v>0</v>
      </c>
      <c r="AT244" s="69">
        <f>IF($D220="n/a","n/a",IF(AT$3&gt;($D220+$D244),$AB220-SUM($F244:AS244),$AB220/$D220))</f>
        <v>0</v>
      </c>
      <c r="AU244" s="69">
        <f>IF($D220="n/a","n/a",IF(AU$3&gt;($D220+$D244),$AB220-SUM($F244:AT244),$AB220/$D220))</f>
        <v>0</v>
      </c>
      <c r="AV244" s="69">
        <f>IF($D220="n/a","n/a",IF(AV$3&gt;($D220+$D244),$AB220-SUM($F244:AU244),$AB220/$D220))</f>
        <v>0</v>
      </c>
      <c r="AW244" s="69">
        <f>IF($D220="n/a","n/a",IF(AW$3&gt;($D220+$D244),$AB220-SUM($F244:AV244),$AB220/$D220))</f>
        <v>0</v>
      </c>
      <c r="AX244" s="69">
        <f>IF($D220="n/a","n/a",IF(AX$3&gt;($D220+$D244),$AB220-SUM($F244:AW244),$AB220/$D220))</f>
        <v>0</v>
      </c>
      <c r="AY244" s="69">
        <f>IF($D220="n/a","n/a",IF(AY$3&gt;($D220+$D244),$AB220-SUM($F244:AX244),$AB220/$D220))</f>
        <v>0</v>
      </c>
      <c r="AZ244" s="69">
        <f>IF($D220="n/a","n/a",IF(AZ$3&gt;($D220+$D244),$AB220-SUM($F244:AY244),$AB220/$D220))</f>
        <v>0</v>
      </c>
      <c r="BA244" s="69">
        <f>IF($D220="n/a","n/a",IF(BA$3&gt;($D220+$D244),$AB220-SUM($F244:AZ244),$AB220/$D220))</f>
        <v>0</v>
      </c>
      <c r="BB244" s="69">
        <f>IF($D220="n/a","n/a",IF(BB$3&gt;($D220+$D244),$AB220-SUM($F244:BA244),$AB220/$D220))</f>
        <v>0</v>
      </c>
      <c r="BC244" s="69">
        <f>IF($D220="n/a","n/a",IF(BC$3&gt;($D220+$D244),$AB220-SUM($F244:BB244),$AB220/$D220))</f>
        <v>0</v>
      </c>
      <c r="BD244" s="69">
        <f>IF($D220="n/a","n/a",IF(BD$3&gt;($D220+$D244),$AB220-SUM($F244:BC244),$AB220/$D220))</f>
        <v>0</v>
      </c>
      <c r="BE244" s="69">
        <f>IF($D220="n/a","n/a",IF(BE$3&gt;($D220+$D244),$AB220-SUM($F244:BD244),$AB220/$D220))</f>
        <v>0</v>
      </c>
      <c r="BF244" s="69">
        <f>IF($D220="n/a","n/a",IF(BF$3&gt;($D220+$D244),$AB220-SUM($F244:BE244),$AB220/$D220))</f>
        <v>0</v>
      </c>
      <c r="BG244" s="69">
        <f>IF($D220="n/a","n/a",IF(BG$3&gt;($D220+$D244),$AB220-SUM($F244:BF244),$AB220/$D220))</f>
        <v>0</v>
      </c>
      <c r="BH244" s="69">
        <f>IF($D220="n/a","n/a",IF(BH$3&gt;($D220+$D244),$AB220-SUM($F244:BG244),$AB220/$D220))</f>
        <v>0</v>
      </c>
      <c r="BI244" s="69">
        <f>IF($D220="n/a","n/a",IF(BI$3&gt;($D220+$D244),$AB220-SUM($F244:BH244),$AB220/$D220))</f>
        <v>0</v>
      </c>
      <c r="BJ244" s="69">
        <f>IF($D220="n/a","n/a",IF(BJ$3&gt;($D220+$D244),$AB220-SUM($F244:BI244),$AB220/$D220))</f>
        <v>0</v>
      </c>
      <c r="BK244" s="69">
        <f>IF($D220="n/a","n/a",IF(BK$3&gt;($D220+$D244),$AB220-SUM($F244:BJ244),$AB220/$D220))</f>
        <v>0</v>
      </c>
      <c r="BL244" s="69">
        <f>IF($D220="n/a","n/a",IF(BL$3&gt;($D220+$D244),$AB220-SUM($F244:BK244),$AB220/$D220))</f>
        <v>0</v>
      </c>
      <c r="BM244" s="69">
        <f>IF($D220="n/a","n/a",IF(BM$3&gt;($D220+$D244),$AB220-SUM($F244:BL244),$AB220/$D220))</f>
        <v>0</v>
      </c>
      <c r="BN244" s="69">
        <f>IF($D220="n/a","n/a",IF(BN$3&gt;($D220+$D244),$AB220-SUM($F244:BM244),$AB220/$D220))</f>
        <v>0</v>
      </c>
      <c r="BO244" s="69">
        <f>IF($D220="n/a","n/a",IF(BO$3&gt;($D220+$D244),$AB220-SUM($F244:BN244),$AB220/$D220))</f>
        <v>0</v>
      </c>
      <c r="BP244" s="69">
        <f>IF($D220="n/a","n/a",IF(BP$3&gt;($D220+$D244),$AB220-SUM($F244:BO244),$AB220/$D220))</f>
        <v>0</v>
      </c>
      <c r="BQ244" s="69">
        <f>IF($D220="n/a","n/a",IF(BQ$3&gt;($D220+$D244),$AB220-SUM($F244:BP244),$AB220/$D220))</f>
        <v>0</v>
      </c>
      <c r="BR244" s="69">
        <f>IF($D220="n/a","n/a",IF(BR$3&gt;($D220+$D244),$AB220-SUM($F244:BQ244),$AB220/$D220))</f>
        <v>0</v>
      </c>
      <c r="BS244" s="69">
        <f>IF($D220="n/a","n/a",IF(BS$3&gt;($D220+$D244),$AB220-SUM($F244:BR244),$AB220/$D220))</f>
        <v>0</v>
      </c>
      <c r="BT244" s="69">
        <f>IF($D220="n/a","n/a",IF(BT$3&gt;($D220+$D244),$AB220-SUM($F244:BS244),$AB220/$D220))</f>
        <v>0</v>
      </c>
      <c r="BU244" s="69">
        <f>IF($D220="n/a","n/a",IF(BU$3&gt;($D220+$D244),$AB220-SUM($F244:BT244),$AB220/$D220))</f>
        <v>0</v>
      </c>
      <c r="BV244" s="69">
        <f>IF($D220="n/a","n/a",IF(BV$3&gt;($D220+$D244),$AB220-SUM($F244:BU244),$AB220/$D220))</f>
        <v>0</v>
      </c>
      <c r="BW244" s="69">
        <f>IF($D220="n/a","n/a",IF(BW$3&gt;($D220+$D244),$AB220-SUM($F244:BV244),$AB220/$D220))</f>
        <v>0</v>
      </c>
      <c r="BX244" s="69">
        <f>IF($D220="n/a","n/a",IF(BX$3&gt;($D220+$D244),$AB220-SUM($F244:BW244),$AB220/$D220))</f>
        <v>0</v>
      </c>
      <c r="BY244" s="69">
        <f>IF($D220="n/a","n/a",IF(BY$3&gt;($D220+$D244),$AB220-SUM($F244:BX244),$AB220/$D220))</f>
        <v>0</v>
      </c>
      <c r="BZ244" s="69">
        <f>IF($D220="n/a","n/a",IF(BZ$3&gt;($D220+$D244),$AB220-SUM($F244:BY244),$AB220/$D220))</f>
        <v>0</v>
      </c>
    </row>
    <row r="245" spans="1:78" customFormat="1" hidden="1" outlineLevel="1">
      <c r="A245" s="560"/>
      <c r="B245" s="25"/>
      <c r="C245" s="577"/>
      <c r="D245" s="545">
        <v>24</v>
      </c>
      <c r="E245" s="27"/>
      <c r="F245" s="146"/>
      <c r="G245" s="148"/>
      <c r="H245" s="148"/>
      <c r="I245" s="148"/>
      <c r="J245" s="148"/>
      <c r="K245" s="558"/>
      <c r="L245" s="148"/>
      <c r="M245" s="148"/>
      <c r="N245" s="553"/>
      <c r="O245" s="553"/>
      <c r="P245" s="553"/>
      <c r="Q245" s="553"/>
      <c r="R245" s="553"/>
      <c r="S245" s="553"/>
      <c r="T245" s="553"/>
      <c r="U245" s="553"/>
      <c r="V245" s="553"/>
      <c r="W245" s="553"/>
      <c r="X245" s="553"/>
      <c r="Y245" s="553"/>
      <c r="Z245" s="553"/>
      <c r="AA245" s="553"/>
      <c r="AB245" s="553"/>
      <c r="AC245" s="147"/>
      <c r="AD245" s="69">
        <f>IF($D220="n/a","n/a",IF(AD$3&gt;($D220+$D245),$AC220-SUM($F245:AC245),$AC220/$D220))</f>
        <v>0</v>
      </c>
      <c r="AE245" s="69">
        <f>IF($D220="n/a","n/a",IF(AE$3&gt;($D220+$D245),$AC220-SUM($F245:AD245),$AC220/$D220))</f>
        <v>0</v>
      </c>
      <c r="AF245" s="69">
        <f>IF($D220="n/a","n/a",IF(AF$3&gt;($D220+$D245),$AC220-SUM($F245:AE245),$AC220/$D220))</f>
        <v>0</v>
      </c>
      <c r="AG245" s="69">
        <f>IF($D220="n/a","n/a",IF(AG$3&gt;($D220+$D245),$AC220-SUM($F245:AF245),$AC220/$D220))</f>
        <v>0</v>
      </c>
      <c r="AH245" s="69">
        <f>IF($D220="n/a","n/a",IF(AH$3&gt;($D220+$D245),$AC220-SUM($F245:AG245),$AC220/$D220))</f>
        <v>0</v>
      </c>
      <c r="AI245" s="69">
        <f>IF($D220="n/a","n/a",IF(AI$3&gt;($D220+$D245),$AC220-SUM($F245:AH245),$AC220/$D220))</f>
        <v>0</v>
      </c>
      <c r="AJ245" s="69">
        <f>IF($D220="n/a","n/a",IF(AJ$3&gt;($D220+$D245),$AC220-SUM($F245:AI245),$AC220/$D220))</f>
        <v>0</v>
      </c>
      <c r="AK245" s="69">
        <f>IF($D220="n/a","n/a",IF(AK$3&gt;($D220+$D245),$AC220-SUM($F245:AJ245),$AC220/$D220))</f>
        <v>0</v>
      </c>
      <c r="AL245" s="69">
        <f>IF($D220="n/a","n/a",IF(AL$3&gt;($D220+$D245),$AC220-SUM($F245:AK245),$AC220/$D220))</f>
        <v>0</v>
      </c>
      <c r="AM245" s="69">
        <f>IF($D220="n/a","n/a",IF(AM$3&gt;($D220+$D245),$AC220-SUM($F245:AL245),$AC220/$D220))</f>
        <v>0</v>
      </c>
      <c r="AN245" s="69">
        <f>IF($D220="n/a","n/a",IF(AN$3&gt;($D220+$D245),$AC220-SUM($F245:AM245),$AC220/$D220))</f>
        <v>0</v>
      </c>
      <c r="AO245" s="69">
        <f>IF($D220="n/a","n/a",IF(AO$3&gt;($D220+$D245),$AC220-SUM($F245:AN245),$AC220/$D220))</f>
        <v>0</v>
      </c>
      <c r="AP245" s="69">
        <f>IF($D220="n/a","n/a",IF(AP$3&gt;($D220+$D245),$AC220-SUM($F245:AO245),$AC220/$D220))</f>
        <v>0</v>
      </c>
      <c r="AQ245" s="69">
        <f>IF($D220="n/a","n/a",IF(AQ$3&gt;($D220+$D245),$AC220-SUM($F245:AP245),$AC220/$D220))</f>
        <v>0</v>
      </c>
      <c r="AR245" s="69">
        <f>IF($D220="n/a","n/a",IF(AR$3&gt;($D220+$D245),$AC220-SUM($F245:AQ245),$AC220/$D220))</f>
        <v>0</v>
      </c>
      <c r="AS245" s="69">
        <f>IF($D220="n/a","n/a",IF(AS$3&gt;($D220+$D245),$AC220-SUM($F245:AR245),$AC220/$D220))</f>
        <v>0</v>
      </c>
      <c r="AT245" s="69">
        <f>IF($D220="n/a","n/a",IF(AT$3&gt;($D220+$D245),$AC220-SUM($F245:AS245),$AC220/$D220))</f>
        <v>0</v>
      </c>
      <c r="AU245" s="69">
        <f>IF($D220="n/a","n/a",IF(AU$3&gt;($D220+$D245),$AC220-SUM($F245:AT245),$AC220/$D220))</f>
        <v>0</v>
      </c>
      <c r="AV245" s="69">
        <f>IF($D220="n/a","n/a",IF(AV$3&gt;($D220+$D245),$AC220-SUM($F245:AU245),$AC220/$D220))</f>
        <v>0</v>
      </c>
      <c r="AW245" s="69">
        <f>IF($D220="n/a","n/a",IF(AW$3&gt;($D220+$D245),$AC220-SUM($F245:AV245),$AC220/$D220))</f>
        <v>0</v>
      </c>
      <c r="AX245" s="69">
        <f>IF($D220="n/a","n/a",IF(AX$3&gt;($D220+$D245),$AC220-SUM($F245:AW245),$AC220/$D220))</f>
        <v>0</v>
      </c>
      <c r="AY245" s="69">
        <f>IF($D220="n/a","n/a",IF(AY$3&gt;($D220+$D245),$AC220-SUM($F245:AX245),$AC220/$D220))</f>
        <v>0</v>
      </c>
      <c r="AZ245" s="69">
        <f>IF($D220="n/a","n/a",IF(AZ$3&gt;($D220+$D245),$AC220-SUM($F245:AY245),$AC220/$D220))</f>
        <v>0</v>
      </c>
      <c r="BA245" s="69">
        <f>IF($D220="n/a","n/a",IF(BA$3&gt;($D220+$D245),$AC220-SUM($F245:AZ245),$AC220/$D220))</f>
        <v>0</v>
      </c>
      <c r="BB245" s="69">
        <f>IF($D220="n/a","n/a",IF(BB$3&gt;($D220+$D245),$AC220-SUM($F245:BA245),$AC220/$D220))</f>
        <v>0</v>
      </c>
      <c r="BC245" s="69">
        <f>IF($D220="n/a","n/a",IF(BC$3&gt;($D220+$D245),$AC220-SUM($F245:BB245),$AC220/$D220))</f>
        <v>0</v>
      </c>
      <c r="BD245" s="69">
        <f>IF($D220="n/a","n/a",IF(BD$3&gt;($D220+$D245),$AC220-SUM($F245:BC245),$AC220/$D220))</f>
        <v>0</v>
      </c>
      <c r="BE245" s="69">
        <f>IF($D220="n/a","n/a",IF(BE$3&gt;($D220+$D245),$AC220-SUM($F245:BD245),$AC220/$D220))</f>
        <v>0</v>
      </c>
      <c r="BF245" s="69">
        <f>IF($D220="n/a","n/a",IF(BF$3&gt;($D220+$D245),$AC220-SUM($F245:BE245),$AC220/$D220))</f>
        <v>0</v>
      </c>
      <c r="BG245" s="69">
        <f>IF($D220="n/a","n/a",IF(BG$3&gt;($D220+$D245),$AC220-SUM($F245:BF245),$AC220/$D220))</f>
        <v>0</v>
      </c>
      <c r="BH245" s="69">
        <f>IF($D220="n/a","n/a",IF(BH$3&gt;($D220+$D245),$AC220-SUM($F245:BG245),$AC220/$D220))</f>
        <v>0</v>
      </c>
      <c r="BI245" s="69">
        <f>IF($D220="n/a","n/a",IF(BI$3&gt;($D220+$D245),$AC220-SUM($F245:BH245),$AC220/$D220))</f>
        <v>0</v>
      </c>
      <c r="BJ245" s="69">
        <f>IF($D220="n/a","n/a",IF(BJ$3&gt;($D220+$D245),$AC220-SUM($F245:BI245),$AC220/$D220))</f>
        <v>0</v>
      </c>
      <c r="BK245" s="69">
        <f>IF($D220="n/a","n/a",IF(BK$3&gt;($D220+$D245),$AC220-SUM($F245:BJ245),$AC220/$D220))</f>
        <v>0</v>
      </c>
      <c r="BL245" s="69">
        <f>IF($D220="n/a","n/a",IF(BL$3&gt;($D220+$D245),$AC220-SUM($F245:BK245),$AC220/$D220))</f>
        <v>0</v>
      </c>
      <c r="BM245" s="69">
        <f>IF($D220="n/a","n/a",IF(BM$3&gt;($D220+$D245),$AC220-SUM($F245:BL245),$AC220/$D220))</f>
        <v>0</v>
      </c>
      <c r="BN245" s="69">
        <f>IF($D220="n/a","n/a",IF(BN$3&gt;($D220+$D245),$AC220-SUM($F245:BM245),$AC220/$D220))</f>
        <v>0</v>
      </c>
      <c r="BO245" s="69">
        <f>IF($D220="n/a","n/a",IF(BO$3&gt;($D220+$D245),$AC220-SUM($F245:BN245),$AC220/$D220))</f>
        <v>0</v>
      </c>
      <c r="BP245" s="69">
        <f>IF($D220="n/a","n/a",IF(BP$3&gt;($D220+$D245),$AC220-SUM($F245:BO245),$AC220/$D220))</f>
        <v>0</v>
      </c>
      <c r="BQ245" s="69">
        <f>IF($D220="n/a","n/a",IF(BQ$3&gt;($D220+$D245),$AC220-SUM($F245:BP245),$AC220/$D220))</f>
        <v>0</v>
      </c>
      <c r="BR245" s="69">
        <f>IF($D220="n/a","n/a",IF(BR$3&gt;($D220+$D245),$AC220-SUM($F245:BQ245),$AC220/$D220))</f>
        <v>0</v>
      </c>
      <c r="BS245" s="69">
        <f>IF($D220="n/a","n/a",IF(BS$3&gt;($D220+$D245),$AC220-SUM($F245:BR245),$AC220/$D220))</f>
        <v>0</v>
      </c>
      <c r="BT245" s="69">
        <f>IF($D220="n/a","n/a",IF(BT$3&gt;($D220+$D245),$AC220-SUM($F245:BS245),$AC220/$D220))</f>
        <v>0</v>
      </c>
      <c r="BU245" s="69">
        <f>IF($D220="n/a","n/a",IF(BU$3&gt;($D220+$D245),$AC220-SUM($F245:BT245),$AC220/$D220))</f>
        <v>0</v>
      </c>
      <c r="BV245" s="69">
        <f>IF($D220="n/a","n/a",IF(BV$3&gt;($D220+$D245),$AC220-SUM($F245:BU245),$AC220/$D220))</f>
        <v>0</v>
      </c>
      <c r="BW245" s="69">
        <f>IF($D220="n/a","n/a",IF(BW$3&gt;($D220+$D245),$AC220-SUM($F245:BV245),$AC220/$D220))</f>
        <v>0</v>
      </c>
      <c r="BX245" s="69">
        <f>IF($D220="n/a","n/a",IF(BX$3&gt;($D220+$D245),$AC220-SUM($F245:BW245),$AC220/$D220))</f>
        <v>0</v>
      </c>
      <c r="BY245" s="69">
        <f>IF($D220="n/a","n/a",IF(BY$3&gt;($D220+$D245),$AC220-SUM($F245:BX245),$AC220/$D220))</f>
        <v>0</v>
      </c>
      <c r="BZ245" s="69">
        <f>IF($D220="n/a","n/a",IF(BZ$3&gt;($D220+$D245),$AC220-SUM($F245:BY245),$AC220/$D220))</f>
        <v>0</v>
      </c>
    </row>
    <row r="246" spans="1:78" customFormat="1" hidden="1" outlineLevel="1">
      <c r="A246" s="560"/>
      <c r="B246" s="25"/>
      <c r="C246" s="577"/>
      <c r="D246" s="562">
        <v>25</v>
      </c>
      <c r="E246" s="27"/>
      <c r="F246" s="146"/>
      <c r="G246" s="148"/>
      <c r="H246" s="148"/>
      <c r="I246" s="148"/>
      <c r="J246" s="148"/>
      <c r="K246" s="558"/>
      <c r="L246" s="148"/>
      <c r="M246" s="148"/>
      <c r="N246" s="148"/>
      <c r="O246" s="553"/>
      <c r="P246" s="553"/>
      <c r="Q246" s="553"/>
      <c r="R246" s="553"/>
      <c r="S246" s="553"/>
      <c r="T246" s="553"/>
      <c r="U246" s="553"/>
      <c r="V246" s="553"/>
      <c r="W246" s="553"/>
      <c r="X246" s="553"/>
      <c r="Y246" s="553"/>
      <c r="Z246" s="553"/>
      <c r="AA246" s="553"/>
      <c r="AB246" s="553"/>
      <c r="AC246" s="553"/>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row>
    <row r="247" spans="1:78" customFormat="1" collapsed="1">
      <c r="A247" s="560"/>
      <c r="B247" s="271" t="str">
        <f>A40</f>
        <v>Switchgear</v>
      </c>
      <c r="C247" s="9"/>
      <c r="D247" s="9"/>
      <c r="E247" s="563"/>
      <c r="F247" s="161">
        <f t="shared" ref="F247:AK247" si="62">SUM(F221:F246)</f>
        <v>0</v>
      </c>
      <c r="G247" s="161">
        <f t="shared" si="62"/>
        <v>47.971971339991704</v>
      </c>
      <c r="H247" s="161">
        <f t="shared" si="62"/>
        <v>103.02964577597425</v>
      </c>
      <c r="I247" s="161">
        <f t="shared" si="62"/>
        <v>657.94689476524161</v>
      </c>
      <c r="J247" s="161">
        <f t="shared" si="62"/>
        <v>975.26201968617079</v>
      </c>
      <c r="K247" s="564">
        <f t="shared" si="62"/>
        <v>2285.5783105264477</v>
      </c>
      <c r="L247" s="161">
        <f t="shared" si="62"/>
        <v>3334.0090018840006</v>
      </c>
      <c r="M247" s="161">
        <f t="shared" si="62"/>
        <v>3501.0153521439374</v>
      </c>
      <c r="N247" s="161">
        <f t="shared" si="62"/>
        <v>4172.1978958928794</v>
      </c>
      <c r="O247" s="161">
        <f t="shared" si="62"/>
        <v>5401.8911584428806</v>
      </c>
      <c r="P247" s="161">
        <f t="shared" si="62"/>
        <v>6210.1403225361719</v>
      </c>
      <c r="Q247" s="161">
        <f t="shared" si="62"/>
        <v>6927.2529726780767</v>
      </c>
      <c r="R247" s="161">
        <f t="shared" si="62"/>
        <v>7919.9897713678129</v>
      </c>
      <c r="S247" s="161">
        <f t="shared" si="62"/>
        <v>8637.3107085339398</v>
      </c>
      <c r="T247" s="161">
        <f t="shared" si="62"/>
        <v>9845.2466133413291</v>
      </c>
      <c r="U247" s="161">
        <f t="shared" si="62"/>
        <v>11033.827002991811</v>
      </c>
      <c r="V247" s="161">
        <f t="shared" si="62"/>
        <v>11033.827002991811</v>
      </c>
      <c r="W247" s="161">
        <f t="shared" si="62"/>
        <v>11033.827002991811</v>
      </c>
      <c r="X247" s="161">
        <f t="shared" si="62"/>
        <v>11033.827002991811</v>
      </c>
      <c r="Y247" s="161">
        <f t="shared" si="62"/>
        <v>11033.827002991811</v>
      </c>
      <c r="Z247" s="161">
        <f t="shared" si="62"/>
        <v>11033.827002991811</v>
      </c>
      <c r="AA247" s="161">
        <f t="shared" si="62"/>
        <v>11033.827002991811</v>
      </c>
      <c r="AB247" s="161">
        <f t="shared" si="62"/>
        <v>11033.827002991811</v>
      </c>
      <c r="AC247" s="161">
        <f t="shared" si="62"/>
        <v>11033.827002991811</v>
      </c>
      <c r="AD247" s="161">
        <f t="shared" si="62"/>
        <v>11033.827002991811</v>
      </c>
      <c r="AE247" s="161">
        <f t="shared" si="62"/>
        <v>11033.827002991811</v>
      </c>
      <c r="AF247" s="161">
        <f t="shared" si="62"/>
        <v>11033.827002991811</v>
      </c>
      <c r="AG247" s="161">
        <f t="shared" si="62"/>
        <v>11033.827002991811</v>
      </c>
      <c r="AH247" s="161">
        <f t="shared" si="62"/>
        <v>11033.827002991811</v>
      </c>
      <c r="AI247" s="161">
        <f t="shared" si="62"/>
        <v>11033.827002991811</v>
      </c>
      <c r="AJ247" s="161">
        <f t="shared" si="62"/>
        <v>11033.827002991811</v>
      </c>
      <c r="AK247" s="161">
        <f t="shared" si="62"/>
        <v>11033.827002991811</v>
      </c>
      <c r="AL247" s="161">
        <f t="shared" ref="AL247:BZ247" si="63">SUM(AL221:AL246)</f>
        <v>11033.827002991811</v>
      </c>
      <c r="AM247" s="161">
        <f t="shared" si="63"/>
        <v>11033.827002991811</v>
      </c>
      <c r="AN247" s="161">
        <f t="shared" si="63"/>
        <v>11033.827002991811</v>
      </c>
      <c r="AO247" s="161">
        <f t="shared" si="63"/>
        <v>11033.827002991811</v>
      </c>
      <c r="AP247" s="161">
        <f t="shared" si="63"/>
        <v>11033.827002991811</v>
      </c>
      <c r="AQ247" s="161">
        <f t="shared" si="63"/>
        <v>11033.827002991811</v>
      </c>
      <c r="AR247" s="161">
        <f t="shared" si="63"/>
        <v>11033.827002991811</v>
      </c>
      <c r="AS247" s="161">
        <f t="shared" si="63"/>
        <v>11033.827002991811</v>
      </c>
      <c r="AT247" s="161">
        <f t="shared" si="63"/>
        <v>11033.827002991811</v>
      </c>
      <c r="AU247" s="161">
        <f t="shared" si="63"/>
        <v>11033.827002991811</v>
      </c>
      <c r="AV247" s="161">
        <f t="shared" si="63"/>
        <v>11033.827002991811</v>
      </c>
      <c r="AW247" s="161">
        <f t="shared" si="63"/>
        <v>11033.827002991811</v>
      </c>
      <c r="AX247" s="161">
        <f t="shared" si="63"/>
        <v>11033.827002991811</v>
      </c>
      <c r="AY247" s="161">
        <f t="shared" si="63"/>
        <v>11033.827002991811</v>
      </c>
      <c r="AZ247" s="161">
        <f t="shared" si="63"/>
        <v>10985.855031651818</v>
      </c>
      <c r="BA247" s="161">
        <f t="shared" si="63"/>
        <v>10930.797357215839</v>
      </c>
      <c r="BB247" s="161">
        <f t="shared" si="63"/>
        <v>10375.88010822658</v>
      </c>
      <c r="BC247" s="161">
        <f t="shared" si="63"/>
        <v>10058.564983305632</v>
      </c>
      <c r="BD247" s="161">
        <f t="shared" si="63"/>
        <v>8748.2486924654131</v>
      </c>
      <c r="BE247" s="161">
        <f t="shared" si="63"/>
        <v>7699.8180011077584</v>
      </c>
      <c r="BF247" s="161">
        <f t="shared" si="63"/>
        <v>7532.8116508478761</v>
      </c>
      <c r="BG247" s="161">
        <f t="shared" si="63"/>
        <v>6861.62910709893</v>
      </c>
      <c r="BH247" s="161">
        <f t="shared" si="63"/>
        <v>5631.9358445489797</v>
      </c>
      <c r="BI247" s="161">
        <f t="shared" si="63"/>
        <v>4823.6866804556594</v>
      </c>
      <c r="BJ247" s="161">
        <f t="shared" si="63"/>
        <v>4106.5740303137081</v>
      </c>
      <c r="BK247" s="161">
        <f t="shared" si="63"/>
        <v>3113.8372316239756</v>
      </c>
      <c r="BL247" s="161">
        <f t="shared" si="63"/>
        <v>2396.5162944578342</v>
      </c>
      <c r="BM247" s="161">
        <f t="shared" si="63"/>
        <v>1188.5803896504599</v>
      </c>
      <c r="BN247" s="161">
        <f t="shared" si="63"/>
        <v>3.637978807091713E-11</v>
      </c>
      <c r="BO247" s="161">
        <f t="shared" si="63"/>
        <v>0</v>
      </c>
      <c r="BP247" s="161">
        <f t="shared" si="63"/>
        <v>0</v>
      </c>
      <c r="BQ247" s="161">
        <f t="shared" si="63"/>
        <v>0</v>
      </c>
      <c r="BR247" s="161">
        <f t="shared" si="63"/>
        <v>0</v>
      </c>
      <c r="BS247" s="161">
        <f t="shared" si="63"/>
        <v>0</v>
      </c>
      <c r="BT247" s="161">
        <f t="shared" si="63"/>
        <v>0</v>
      </c>
      <c r="BU247" s="161">
        <f t="shared" si="63"/>
        <v>0</v>
      </c>
      <c r="BV247" s="161">
        <f t="shared" si="63"/>
        <v>0</v>
      </c>
      <c r="BW247" s="161">
        <f t="shared" si="63"/>
        <v>0</v>
      </c>
      <c r="BX247" s="161">
        <f t="shared" si="63"/>
        <v>0</v>
      </c>
      <c r="BY247" s="161">
        <f t="shared" si="63"/>
        <v>0</v>
      </c>
      <c r="BZ247" s="161">
        <f t="shared" si="63"/>
        <v>0</v>
      </c>
    </row>
    <row r="248" spans="1:78" customFormat="1" hidden="1" outlineLevel="1">
      <c r="A248" s="19"/>
      <c r="B248" s="26"/>
      <c r="C248" s="9"/>
      <c r="D248" s="9"/>
      <c r="E248" s="563"/>
      <c r="F248" s="161"/>
      <c r="G248" s="161"/>
      <c r="H248" s="161"/>
      <c r="I248" s="161"/>
      <c r="J248" s="161"/>
      <c r="K248" s="564"/>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c r="BP248" s="161"/>
      <c r="BQ248" s="161"/>
      <c r="BR248" s="161"/>
      <c r="BS248" s="161"/>
      <c r="BT248" s="161"/>
      <c r="BU248" s="161"/>
      <c r="BV248" s="161"/>
      <c r="BW248" s="161"/>
      <c r="BX248" s="161"/>
      <c r="BY248" s="161"/>
      <c r="BZ248" s="161"/>
    </row>
    <row r="249" spans="1:78" customFormat="1" hidden="1" outlineLevel="1">
      <c r="A249" s="19"/>
      <c r="B249" s="103"/>
      <c r="C249" s="542" t="str">
        <f>B276</f>
        <v>Transformers</v>
      </c>
      <c r="D249" s="103">
        <f>VLOOKUP(C249,$A$123:$D$139,4,FALSE)</f>
        <v>45</v>
      </c>
      <c r="E249" s="103">
        <f>VLOOKUP(C249,$A$123:$D$139,3,FALSE)</f>
        <v>45</v>
      </c>
      <c r="F249" s="565">
        <f>IF(F$123="",0,HLOOKUP(F$2,$F$123:$BZ$140,MATCH($C249,$A$60:$A$76,0),FALSE))</f>
        <v>8591.1781373141039</v>
      </c>
      <c r="G249" s="565">
        <f t="shared" ref="G249:BR249" si="64">IF(G$123="",0,HLOOKUP(G$2,$F$123:$BZ$140,MATCH($C249,$A$60:$A$76,0),FALSE))</f>
        <v>3061.3296814044838</v>
      </c>
      <c r="H249" s="565">
        <f t="shared" si="64"/>
        <v>1003.447490564544</v>
      </c>
      <c r="I249" s="565">
        <f t="shared" si="64"/>
        <v>16086.024762579018</v>
      </c>
      <c r="J249" s="565">
        <f t="shared" si="64"/>
        <v>16426.707830535102</v>
      </c>
      <c r="K249" s="565">
        <f t="shared" si="64"/>
        <v>8819.738785718564</v>
      </c>
      <c r="L249" s="565">
        <f t="shared" si="64"/>
        <v>5747.94321648807</v>
      </c>
      <c r="M249" s="565">
        <f t="shared" si="64"/>
        <v>7018.9484966007485</v>
      </c>
      <c r="N249" s="565">
        <f t="shared" si="64"/>
        <v>12207.688640224511</v>
      </c>
      <c r="O249" s="565">
        <f t="shared" si="64"/>
        <v>9937.9239902311219</v>
      </c>
      <c r="P249" s="565">
        <f t="shared" si="64"/>
        <v>34066.212700390293</v>
      </c>
      <c r="Q249" s="565">
        <f t="shared" si="64"/>
        <v>35285.34311193008</v>
      </c>
      <c r="R249" s="565">
        <f t="shared" si="64"/>
        <v>16670.587682346279</v>
      </c>
      <c r="S249" s="565">
        <f t="shared" si="64"/>
        <v>33568.879659283353</v>
      </c>
      <c r="T249" s="565">
        <f t="shared" si="64"/>
        <v>46688.747708645409</v>
      </c>
      <c r="U249" s="565">
        <f t="shared" si="64"/>
        <v>0</v>
      </c>
      <c r="V249" s="565">
        <f t="shared" si="64"/>
        <v>0</v>
      </c>
      <c r="W249" s="565">
        <f t="shared" si="64"/>
        <v>0</v>
      </c>
      <c r="X249" s="565">
        <f t="shared" si="64"/>
        <v>0</v>
      </c>
      <c r="Y249" s="565">
        <f t="shared" si="64"/>
        <v>0</v>
      </c>
      <c r="Z249" s="565">
        <f t="shared" si="64"/>
        <v>0</v>
      </c>
      <c r="AA249" s="565">
        <f t="shared" si="64"/>
        <v>0</v>
      </c>
      <c r="AB249" s="565">
        <f t="shared" si="64"/>
        <v>0</v>
      </c>
      <c r="AC249" s="565">
        <f t="shared" si="64"/>
        <v>0</v>
      </c>
      <c r="AD249" s="565">
        <f t="shared" si="64"/>
        <v>0</v>
      </c>
      <c r="AE249" s="565">
        <f t="shared" si="64"/>
        <v>0</v>
      </c>
      <c r="AF249" s="565">
        <f t="shared" si="64"/>
        <v>0</v>
      </c>
      <c r="AG249" s="565">
        <f t="shared" si="64"/>
        <v>0</v>
      </c>
      <c r="AH249" s="565">
        <f t="shared" si="64"/>
        <v>0</v>
      </c>
      <c r="AI249" s="565">
        <f t="shared" si="64"/>
        <v>0</v>
      </c>
      <c r="AJ249" s="565">
        <f t="shared" si="64"/>
        <v>0</v>
      </c>
      <c r="AK249" s="565">
        <f t="shared" si="64"/>
        <v>0</v>
      </c>
      <c r="AL249" s="565">
        <f t="shared" si="64"/>
        <v>0</v>
      </c>
      <c r="AM249" s="565">
        <f t="shared" si="64"/>
        <v>0</v>
      </c>
      <c r="AN249" s="565">
        <f t="shared" si="64"/>
        <v>0</v>
      </c>
      <c r="AO249" s="565">
        <f t="shared" si="64"/>
        <v>0</v>
      </c>
      <c r="AP249" s="565">
        <f t="shared" si="64"/>
        <v>0</v>
      </c>
      <c r="AQ249" s="565">
        <f t="shared" si="64"/>
        <v>0</v>
      </c>
      <c r="AR249" s="565">
        <f t="shared" si="64"/>
        <v>0</v>
      </c>
      <c r="AS249" s="565">
        <f t="shared" si="64"/>
        <v>0</v>
      </c>
      <c r="AT249" s="565">
        <f t="shared" si="64"/>
        <v>0</v>
      </c>
      <c r="AU249" s="565">
        <f t="shared" si="64"/>
        <v>0</v>
      </c>
      <c r="AV249" s="565">
        <f t="shared" si="64"/>
        <v>0</v>
      </c>
      <c r="AW249" s="565">
        <f t="shared" si="64"/>
        <v>0</v>
      </c>
      <c r="AX249" s="565">
        <f t="shared" si="64"/>
        <v>0</v>
      </c>
      <c r="AY249" s="565">
        <f t="shared" si="64"/>
        <v>0</v>
      </c>
      <c r="AZ249" s="565">
        <f t="shared" si="64"/>
        <v>0</v>
      </c>
      <c r="BA249" s="565">
        <f t="shared" si="64"/>
        <v>0</v>
      </c>
      <c r="BB249" s="565">
        <f t="shared" si="64"/>
        <v>0</v>
      </c>
      <c r="BC249" s="565">
        <f t="shared" si="64"/>
        <v>0</v>
      </c>
      <c r="BD249" s="565">
        <f t="shared" si="64"/>
        <v>0</v>
      </c>
      <c r="BE249" s="565">
        <f t="shared" si="64"/>
        <v>0</v>
      </c>
      <c r="BF249" s="565">
        <f t="shared" si="64"/>
        <v>0</v>
      </c>
      <c r="BG249" s="565">
        <f t="shared" si="64"/>
        <v>0</v>
      </c>
      <c r="BH249" s="565">
        <f t="shared" si="64"/>
        <v>0</v>
      </c>
      <c r="BI249" s="565">
        <f t="shared" si="64"/>
        <v>0</v>
      </c>
      <c r="BJ249" s="565">
        <f t="shared" si="64"/>
        <v>0</v>
      </c>
      <c r="BK249" s="565">
        <f t="shared" si="64"/>
        <v>0</v>
      </c>
      <c r="BL249" s="565">
        <f t="shared" si="64"/>
        <v>0</v>
      </c>
      <c r="BM249" s="565">
        <f t="shared" si="64"/>
        <v>0</v>
      </c>
      <c r="BN249" s="565">
        <f t="shared" si="64"/>
        <v>0</v>
      </c>
      <c r="BO249" s="565">
        <f t="shared" si="64"/>
        <v>0</v>
      </c>
      <c r="BP249" s="565">
        <f t="shared" si="64"/>
        <v>0</v>
      </c>
      <c r="BQ249" s="565">
        <f t="shared" si="64"/>
        <v>0</v>
      </c>
      <c r="BR249" s="565">
        <f t="shared" si="64"/>
        <v>0</v>
      </c>
      <c r="BS249" s="565">
        <f t="shared" ref="BS249:BZ249" si="65">IF(BS$123="",0,HLOOKUP(BS$2,$F$123:$BZ$140,MATCH($C249,$A$60:$A$76,0),FALSE))</f>
        <v>0</v>
      </c>
      <c r="BT249" s="565">
        <f t="shared" si="65"/>
        <v>0</v>
      </c>
      <c r="BU249" s="565">
        <f t="shared" si="65"/>
        <v>0</v>
      </c>
      <c r="BV249" s="565">
        <f t="shared" si="65"/>
        <v>0</v>
      </c>
      <c r="BW249" s="565">
        <f t="shared" si="65"/>
        <v>0</v>
      </c>
      <c r="BX249" s="565">
        <f t="shared" si="65"/>
        <v>0</v>
      </c>
      <c r="BY249" s="565">
        <f t="shared" si="65"/>
        <v>0</v>
      </c>
      <c r="BZ249" s="565">
        <f t="shared" si="65"/>
        <v>0</v>
      </c>
    </row>
    <row r="250" spans="1:78" customFormat="1" hidden="1" outlineLevel="1">
      <c r="A250" s="578"/>
      <c r="B250" s="26"/>
      <c r="C250" s="722" t="s">
        <v>296</v>
      </c>
      <c r="D250" s="566">
        <v>0</v>
      </c>
      <c r="E250" s="27"/>
      <c r="F250" s="69"/>
      <c r="G250" s="69"/>
      <c r="H250" s="69"/>
      <c r="I250" s="69"/>
      <c r="J250" s="69"/>
      <c r="K250" s="546"/>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69"/>
      <c r="BI250" s="69"/>
      <c r="BJ250" s="69"/>
      <c r="BK250" s="69"/>
      <c r="BL250" s="69"/>
      <c r="BM250" s="69"/>
      <c r="BN250" s="69"/>
      <c r="BO250" s="69"/>
      <c r="BP250" s="69"/>
      <c r="BQ250" s="69"/>
      <c r="BR250" s="69"/>
    </row>
    <row r="251" spans="1:78" customFormat="1" hidden="1" outlineLevel="1">
      <c r="A251" s="19"/>
      <c r="B251" s="26"/>
      <c r="C251" s="722"/>
      <c r="D251" s="545">
        <v>1</v>
      </c>
      <c r="E251" s="27"/>
      <c r="F251" s="145"/>
      <c r="G251" s="567">
        <f>IF($E249="n/a","n/a",IF(G$3&gt;($E249+$D251),$F249-SUM($F251:F251),$F249/$E249))</f>
        <v>190.91506971809119</v>
      </c>
      <c r="H251" s="568">
        <f>IF($E249="n/a","n/a",IF(H$3&gt;($E249+$D251),$F249-SUM($F251:G251),$F249/$E249))</f>
        <v>190.91506971809119</v>
      </c>
      <c r="I251" s="568">
        <f>IF($E249="n/a","n/a",IF(I$3&gt;($E249+$D251),$F249-SUM($F251:H251),$F249/$E249))</f>
        <v>190.91506971809119</v>
      </c>
      <c r="J251" s="568">
        <f>IF($E249="n/a","n/a",IF(J$3&gt;($E249+$D251),$F249-SUM($F251:I251),$F249/$E249))</f>
        <v>190.91506971809119</v>
      </c>
      <c r="K251" s="569">
        <f>IF($E249="n/a","n/a",IF(K$3&gt;($E249+$D251),$F249-SUM($F251:J251),$F249/$E249))</f>
        <v>190.91506971809119</v>
      </c>
      <c r="L251" s="568">
        <f>IF($E249="n/a","n/a",IF(L$3&gt;($E249+$D251),$F249-SUM($F251:K251),$F249/$E249))</f>
        <v>190.91506971809119</v>
      </c>
      <c r="M251" s="568">
        <f>IF($E249="n/a","n/a",IF(M$3&gt;($E249+$D251),$F249-SUM($F251:L251),$F249/$E249))</f>
        <v>190.91506971809119</v>
      </c>
      <c r="N251" s="568">
        <f>IF($E249="n/a","n/a",IF(N$3&gt;($E249+$D251),$F249-SUM($F251:M251),$F249/$E249))</f>
        <v>190.91506971809119</v>
      </c>
      <c r="O251" s="568">
        <f>IF($E249="n/a","n/a",IF(O$3&gt;($E249+$D251),$F249-SUM($F251:N251),$F249/$E249))</f>
        <v>190.91506971809119</v>
      </c>
      <c r="P251" s="568">
        <f>IF($E249="n/a","n/a",IF(P$3&gt;($E249+$D251),$F249-SUM($F251:O251),$F249/$E249))</f>
        <v>190.91506971809119</v>
      </c>
      <c r="Q251" s="568">
        <f>IF($E249="n/a","n/a",IF(Q$3&gt;($E249+$D251),$F249-SUM($F251:P251),$F249/$E249))</f>
        <v>190.91506971809119</v>
      </c>
      <c r="R251" s="568">
        <f>IF($E249="n/a","n/a",IF(R$3&gt;($E249+$D251),$F249-SUM($F251:Q251),$F249/$E249))</f>
        <v>190.91506971809119</v>
      </c>
      <c r="S251" s="568">
        <f>IF($E249="n/a","n/a",IF(S$3&gt;($E249+$D251),$F249-SUM($F251:R251),$F249/$E249))</f>
        <v>190.91506971809119</v>
      </c>
      <c r="T251" s="568">
        <f>IF($E249="n/a","n/a",IF(T$3&gt;($E249+$D251),$F249-SUM($F251:S251),$F249/$E249))</f>
        <v>190.91506971809119</v>
      </c>
      <c r="U251" s="568">
        <f>IF($E249="n/a","n/a",IF(U$3&gt;($E249+$D251),$F249-SUM($F251:T251),$F249/$E249))</f>
        <v>190.91506971809119</v>
      </c>
      <c r="V251" s="568">
        <f>IF($E249="n/a","n/a",IF(V$3&gt;($E249+$D251),$F249-SUM($F251:U251),$F249/$E249))</f>
        <v>190.91506971809119</v>
      </c>
      <c r="W251" s="568">
        <f>IF($E249="n/a","n/a",IF(W$3&gt;($E249+$D251),$F249-SUM($F251:V251),$F249/$E249))</f>
        <v>190.91506971809119</v>
      </c>
      <c r="X251" s="568">
        <f>IF($E249="n/a","n/a",IF(X$3&gt;($E249+$D251),$F249-SUM($F251:W251),$F249/$E249))</f>
        <v>190.91506971809119</v>
      </c>
      <c r="Y251" s="568">
        <f>IF($E249="n/a","n/a",IF(Y$3&gt;($E249+$D251),$F249-SUM($F251:X251),$F249/$E249))</f>
        <v>190.91506971809119</v>
      </c>
      <c r="Z251" s="568">
        <f>IF($E249="n/a","n/a",IF(Z$3&gt;($E249+$D251),$F249-SUM($F251:Y251),$F249/$E249))</f>
        <v>190.91506971809119</v>
      </c>
      <c r="AA251" s="568">
        <f>IF($E249="n/a","n/a",IF(AA$3&gt;($E249+$D251),$F249-SUM($F251:Z251),$F249/$E249))</f>
        <v>190.91506971809119</v>
      </c>
      <c r="AB251" s="568">
        <f>IF($E249="n/a","n/a",IF(AB$3&gt;($E249+$D251),$F249-SUM($F251:AA251),$F249/$E249))</f>
        <v>190.91506971809119</v>
      </c>
      <c r="AC251" s="568">
        <f>IF($E249="n/a","n/a",IF(AC$3&gt;($E249+$D251),$F249-SUM($F251:AB251),$F249/$E249))</f>
        <v>190.91506971809119</v>
      </c>
      <c r="AD251" s="568">
        <f>IF($E249="n/a","n/a",IF(AD$3&gt;($E249+$D251),$F249-SUM($F251:AC251),$F249/$E249))</f>
        <v>190.91506971809119</v>
      </c>
      <c r="AE251" s="568">
        <f>IF($E249="n/a","n/a",IF(AE$3&gt;($E249+$D251),$F249-SUM($F251:AD251),$F249/$E249))</f>
        <v>190.91506971809119</v>
      </c>
      <c r="AF251" s="568">
        <f>IF($E249="n/a","n/a",IF(AF$3&gt;($E249+$D251),$F249-SUM($F251:AE251),$F249/$E249))</f>
        <v>190.91506971809119</v>
      </c>
      <c r="AG251" s="568">
        <f>IF($E249="n/a","n/a",IF(AG$3&gt;($E249+$D251),$F249-SUM($F251:AF251),$F249/$E249))</f>
        <v>190.91506971809119</v>
      </c>
      <c r="AH251" s="568">
        <f>IF($E249="n/a","n/a",IF(AH$3&gt;($E249+$D251),$F249-SUM($F251:AG251),$F249/$E249))</f>
        <v>190.91506971809119</v>
      </c>
      <c r="AI251" s="568">
        <f>IF($E249="n/a","n/a",IF(AI$3&gt;($E249+$D251),$F249-SUM($F251:AH251),$F249/$E249))</f>
        <v>190.91506971809119</v>
      </c>
      <c r="AJ251" s="568">
        <f>IF($E249="n/a","n/a",IF(AJ$3&gt;($E249+$D251),$F249-SUM($F251:AI251),$F249/$E249))</f>
        <v>190.91506971809119</v>
      </c>
      <c r="AK251" s="568">
        <f>IF($E249="n/a","n/a",IF(AK$3&gt;($E249+$D251),$F249-SUM($F251:AJ251),$F249/$E249))</f>
        <v>190.91506971809119</v>
      </c>
      <c r="AL251" s="568">
        <f>IF($E249="n/a","n/a",IF(AL$3&gt;($E249+$D251),$F249-SUM($F251:AK251),$F249/$E249))</f>
        <v>190.91506971809119</v>
      </c>
      <c r="AM251" s="568">
        <f>IF($E249="n/a","n/a",IF(AM$3&gt;($E249+$D251),$F249-SUM($F251:AL251),$F249/$E249))</f>
        <v>190.91506971809119</v>
      </c>
      <c r="AN251" s="568">
        <f>IF($E249="n/a","n/a",IF(AN$3&gt;($E249+$D251),$F249-SUM($F251:AM251),$F249/$E249))</f>
        <v>190.91506971809119</v>
      </c>
      <c r="AO251" s="568">
        <f>IF($E249="n/a","n/a",IF(AO$3&gt;($E249+$D251),$F249-SUM($F251:AN251),$F249/$E249))</f>
        <v>190.91506971809119</v>
      </c>
      <c r="AP251" s="568">
        <f>IF($E249="n/a","n/a",IF(AP$3&gt;($E249+$D251),$F249-SUM($F251:AO251),$F249/$E249))</f>
        <v>190.91506971809119</v>
      </c>
      <c r="AQ251" s="568">
        <f>IF($E249="n/a","n/a",IF(AQ$3&gt;($E249+$D251),$F249-SUM($F251:AP251),$F249/$E249))</f>
        <v>190.91506971809119</v>
      </c>
      <c r="AR251" s="568">
        <f>IF($E249="n/a","n/a",IF(AR$3&gt;($E249+$D251),$F249-SUM($F251:AQ251),$F249/$E249))</f>
        <v>190.91506971809119</v>
      </c>
      <c r="AS251" s="568">
        <f>IF($E249="n/a","n/a",IF(AS$3&gt;($E249+$D251),$F249-SUM($F251:AR251),$F249/$E249))</f>
        <v>190.91506971809119</v>
      </c>
      <c r="AT251" s="568">
        <f>IF($E249="n/a","n/a",IF(AT$3&gt;($E249+$D251),$F249-SUM($F251:AS251),$F249/$E249))</f>
        <v>190.91506971809119</v>
      </c>
      <c r="AU251" s="568">
        <f>IF($E249="n/a","n/a",IF(AU$3&gt;($E249+$D251),$F249-SUM($F251:AT251),$F249/$E249))</f>
        <v>190.91506971809119</v>
      </c>
      <c r="AV251" s="568">
        <f>IF($E249="n/a","n/a",IF(AV$3&gt;($E249+$D251),$F249-SUM($F251:AU251),$F249/$E249))</f>
        <v>190.91506971809119</v>
      </c>
      <c r="AW251" s="568">
        <f>IF($E249="n/a","n/a",IF(AW$3&gt;($E249+$D251),$F249-SUM($F251:AV251),$F249/$E249))</f>
        <v>190.91506971809119</v>
      </c>
      <c r="AX251" s="568">
        <f>IF($E249="n/a","n/a",IF(AX$3&gt;($E249+$D251),$F249-SUM($F251:AW251),$F249/$E249))</f>
        <v>190.91506971809119</v>
      </c>
      <c r="AY251" s="568">
        <f>IF($E249="n/a","n/a",IF(AY$3&gt;($E249+$D251),$F249-SUM($F251:AX251),$F249/$E249))</f>
        <v>190.91506971809119</v>
      </c>
      <c r="AZ251" s="568">
        <f>IF($E249="n/a","n/a",IF(AZ$3&gt;($E249+$D251),$F249-SUM($F251:AY251),$F249/$E249))</f>
        <v>1.8189894035458565E-12</v>
      </c>
      <c r="BA251" s="568">
        <f>IF($E249="n/a","n/a",IF(BA$3&gt;($E249+$D251),$F249-SUM($F251:AZ251),$F249/$E249))</f>
        <v>0</v>
      </c>
      <c r="BB251" s="568">
        <f>IF($E249="n/a","n/a",IF(BB$3&gt;($E249+$D251),$F249-SUM($F251:BA251),$F249/$E249))</f>
        <v>0</v>
      </c>
      <c r="BC251" s="568">
        <f>IF($E249="n/a","n/a",IF(BC$3&gt;($E249+$D251),$F249-SUM($F251:BB251),$F249/$E249))</f>
        <v>0</v>
      </c>
      <c r="BD251" s="568">
        <f>IF($E249="n/a","n/a",IF(BD$3&gt;($E249+$D251),$F249-SUM($F251:BC251),$F249/$E249))</f>
        <v>0</v>
      </c>
      <c r="BE251" s="568">
        <f>IF($E249="n/a","n/a",IF(BE$3&gt;($E249+$D251),$F249-SUM($F251:BD251),$F249/$E249))</f>
        <v>0</v>
      </c>
      <c r="BF251" s="568">
        <f>IF($E249="n/a","n/a",IF(BF$3&gt;($E249+$D251),$F249-SUM($F251:BE251),$F249/$E249))</f>
        <v>0</v>
      </c>
      <c r="BG251" s="568">
        <f>IF($E249="n/a","n/a",IF(BG$3&gt;($E249+$D251),$F249-SUM($F251:BF251),$F249/$E249))</f>
        <v>0</v>
      </c>
      <c r="BH251" s="568">
        <f>IF($E249="n/a","n/a",IF(BH$3&gt;($E249+$D251),$F249-SUM($F251:BG251),$F249/$E249))</f>
        <v>0</v>
      </c>
      <c r="BI251" s="568">
        <f>IF($E249="n/a","n/a",IF(BI$3&gt;($E249+$D251),$F249-SUM($F251:BH251),$F249/$E249))</f>
        <v>0</v>
      </c>
      <c r="BJ251" s="568">
        <f>IF($E249="n/a","n/a",IF(BJ$3&gt;($E249+$D251),$F249-SUM($F251:BI251),$F249/$E249))</f>
        <v>0</v>
      </c>
      <c r="BK251" s="568">
        <f>IF($E249="n/a","n/a",IF(BK$3&gt;($E249+$D251),$F249-SUM($F251:BJ251),$F249/$E249))</f>
        <v>0</v>
      </c>
      <c r="BL251" s="568">
        <f>IF($E249="n/a","n/a",IF(BL$3&gt;($E249+$D251),$F249-SUM($F251:BK251),$F249/$E249))</f>
        <v>0</v>
      </c>
      <c r="BM251" s="568">
        <f>IF($E249="n/a","n/a",IF(BM$3&gt;($E249+$D251),$F249-SUM($F251:BL251),$F249/$E249))</f>
        <v>0</v>
      </c>
      <c r="BN251" s="568">
        <f>IF($E249="n/a","n/a",IF(BN$3&gt;($E249+$D251),$F249-SUM($F251:BM251),$F249/$E249))</f>
        <v>0</v>
      </c>
      <c r="BO251" s="568">
        <f>IF($E249="n/a","n/a",IF(BO$3&gt;($E249+$D251),$F249-SUM($F251:BN251),$F249/$E249))</f>
        <v>0</v>
      </c>
      <c r="BP251" s="568">
        <f>IF($E249="n/a","n/a",IF(BP$3&gt;($E249+$D251),$F249-SUM($F251:BO251),$F249/$E249))</f>
        <v>0</v>
      </c>
      <c r="BQ251" s="568">
        <f>IF($E249="n/a","n/a",IF(BQ$3&gt;($E249+$D251),$F249-SUM($F251:BP251),$F249/$E249))</f>
        <v>0</v>
      </c>
      <c r="BR251" s="568">
        <f>IF($E249="n/a","n/a",IF(BR$3&gt;($E249+$D251),$F249-SUM($F251:BQ251),$F249/$E249))</f>
        <v>0</v>
      </c>
      <c r="BS251" s="568">
        <f>IF($E249="n/a","n/a",IF(BS$3&gt;($E249+$D251),$F249-SUM($F251:BR251),$F249/$E249))</f>
        <v>0</v>
      </c>
      <c r="BT251" s="568">
        <f>IF($E249="n/a","n/a",IF(BT$3&gt;($E249+$D251),$F249-SUM($F251:BS251),$F249/$E249))</f>
        <v>0</v>
      </c>
      <c r="BU251" s="568">
        <f>IF($E249="n/a","n/a",IF(BU$3&gt;($E249+$D251),$F249-SUM($F251:BT251),$F249/$E249))</f>
        <v>0</v>
      </c>
      <c r="BV251" s="568">
        <f>IF($E249="n/a","n/a",IF(BV$3&gt;($E249+$D251),$F249-SUM($F251:BU251),$F249/$E249))</f>
        <v>0</v>
      </c>
      <c r="BW251" s="568">
        <f>IF($E249="n/a","n/a",IF(BW$3&gt;($E249+$D251),$F249-SUM($F251:BV251),$F249/$E249))</f>
        <v>0</v>
      </c>
      <c r="BX251" s="568">
        <f>IF($E249="n/a","n/a",IF(BX$3&gt;($E249+$D251),$F249-SUM($F251:BW251),$F249/$E249))</f>
        <v>0</v>
      </c>
      <c r="BY251" s="568">
        <f>IF($E249="n/a","n/a",IF(BY$3&gt;($E249+$D251),$F249-SUM($F251:BX251),$F249/$E249))</f>
        <v>0</v>
      </c>
      <c r="BZ251" s="569">
        <f>IF($E249="n/a","n/a",IF(BZ$3&gt;($E249+$D251),$F249-SUM($F251:BY251),$F249/$E249))</f>
        <v>0</v>
      </c>
    </row>
    <row r="252" spans="1:78" customFormat="1" hidden="1" outlineLevel="1">
      <c r="A252" s="19"/>
      <c r="B252" s="26"/>
      <c r="C252" s="722"/>
      <c r="D252" s="545">
        <v>2</v>
      </c>
      <c r="E252" s="27"/>
      <c r="F252" s="146"/>
      <c r="G252" s="570"/>
      <c r="H252" s="571">
        <f>IF($E249="n/a","n/a",IF(H$3&gt;($E249+$D252),$G249-SUM($F252:G252),$G249/$E249))</f>
        <v>68.02954847565519</v>
      </c>
      <c r="I252" s="571">
        <f>IF($E249="n/a","n/a",IF(I$3&gt;($E249+$D252),$G249-SUM($F252:H252),$G249/$E249))</f>
        <v>68.02954847565519</v>
      </c>
      <c r="J252" s="571">
        <f>IF($E249="n/a","n/a",IF(J$3&gt;($E249+$D252),$G249-SUM($F252:I252),$G249/$E249))</f>
        <v>68.02954847565519</v>
      </c>
      <c r="K252" s="572">
        <f>IF($E249="n/a","n/a",IF(K$3&gt;($E249+$D252),$G249-SUM($F252:J252),$G249/$E249))</f>
        <v>68.02954847565519</v>
      </c>
      <c r="L252" s="571">
        <f>IF($E249="n/a","n/a",IF(L$3&gt;($E249+$D252),$G249-SUM($F252:K252),$G249/$E249))</f>
        <v>68.02954847565519</v>
      </c>
      <c r="M252" s="571">
        <f>IF($E249="n/a","n/a",IF(M$3&gt;($E249+$D252),$G249-SUM($F252:L252),$G249/$E249))</f>
        <v>68.02954847565519</v>
      </c>
      <c r="N252" s="571">
        <f>IF($E249="n/a","n/a",IF(N$3&gt;($E249+$D252),$G249-SUM($F252:M252),$G249/$E249))</f>
        <v>68.02954847565519</v>
      </c>
      <c r="O252" s="571">
        <f>IF($E249="n/a","n/a",IF(O$3&gt;($E249+$D252),$G249-SUM($F252:N252),$G249/$E249))</f>
        <v>68.02954847565519</v>
      </c>
      <c r="P252" s="571">
        <f>IF($E249="n/a","n/a",IF(P$3&gt;($E249+$D252),$G249-SUM($F252:O252),$G249/$E249))</f>
        <v>68.02954847565519</v>
      </c>
      <c r="Q252" s="571">
        <f>IF($E249="n/a","n/a",IF(Q$3&gt;($E249+$D252),$G249-SUM($F252:P252),$G249/$E249))</f>
        <v>68.02954847565519</v>
      </c>
      <c r="R252" s="571">
        <f>IF($E249="n/a","n/a",IF(R$3&gt;($E249+$D252),$G249-SUM($F252:Q252),$G249/$E249))</f>
        <v>68.02954847565519</v>
      </c>
      <c r="S252" s="571">
        <f>IF($E249="n/a","n/a",IF(S$3&gt;($E249+$D252),$G249-SUM($F252:R252),$G249/$E249))</f>
        <v>68.02954847565519</v>
      </c>
      <c r="T252" s="571">
        <f>IF($E249="n/a","n/a",IF(T$3&gt;($E249+$D252),$G249-SUM($F252:S252),$G249/$E249))</f>
        <v>68.02954847565519</v>
      </c>
      <c r="U252" s="571">
        <f>IF($E249="n/a","n/a",IF(U$3&gt;($E249+$D252),$G249-SUM($F252:T252),$G249/$E249))</f>
        <v>68.02954847565519</v>
      </c>
      <c r="V252" s="571">
        <f>IF($E249="n/a","n/a",IF(V$3&gt;($E249+$D252),$G249-SUM($F252:U252),$G249/$E249))</f>
        <v>68.02954847565519</v>
      </c>
      <c r="W252" s="571">
        <f>IF($E249="n/a","n/a",IF(W$3&gt;($E249+$D252),$G249-SUM($F252:V252),$G249/$E249))</f>
        <v>68.02954847565519</v>
      </c>
      <c r="X252" s="571">
        <f>IF($E249="n/a","n/a",IF(X$3&gt;($E249+$D252),$G249-SUM($F252:W252),$G249/$E249))</f>
        <v>68.02954847565519</v>
      </c>
      <c r="Y252" s="571">
        <f>IF($E249="n/a","n/a",IF(Y$3&gt;($E249+$D252),$G249-SUM($F252:X252),$G249/$E249))</f>
        <v>68.02954847565519</v>
      </c>
      <c r="Z252" s="571">
        <f>IF($E249="n/a","n/a",IF(Z$3&gt;($E249+$D252),$G249-SUM($F252:Y252),$G249/$E249))</f>
        <v>68.02954847565519</v>
      </c>
      <c r="AA252" s="571">
        <f>IF($E249="n/a","n/a",IF(AA$3&gt;($E249+$D252),$G249-SUM($F252:Z252),$G249/$E249))</f>
        <v>68.02954847565519</v>
      </c>
      <c r="AB252" s="571">
        <f>IF($E249="n/a","n/a",IF(AB$3&gt;($E249+$D252),$G249-SUM($F252:AA252),$G249/$E249))</f>
        <v>68.02954847565519</v>
      </c>
      <c r="AC252" s="571">
        <f>IF($E249="n/a","n/a",IF(AC$3&gt;($E249+$D252),$G249-SUM($F252:AB252),$G249/$E249))</f>
        <v>68.02954847565519</v>
      </c>
      <c r="AD252" s="571">
        <f>IF($E249="n/a","n/a",IF(AD$3&gt;($E249+$D252),$G249-SUM($F252:AC252),$G249/$E249))</f>
        <v>68.02954847565519</v>
      </c>
      <c r="AE252" s="571">
        <f>IF($E249="n/a","n/a",IF(AE$3&gt;($E249+$D252),$G249-SUM($F252:AD252),$G249/$E249))</f>
        <v>68.02954847565519</v>
      </c>
      <c r="AF252" s="571">
        <f>IF($E249="n/a","n/a",IF(AF$3&gt;($E249+$D252),$G249-SUM($F252:AE252),$G249/$E249))</f>
        <v>68.02954847565519</v>
      </c>
      <c r="AG252" s="571">
        <f>IF($E249="n/a","n/a",IF(AG$3&gt;($E249+$D252),$G249-SUM($F252:AF252),$G249/$E249))</f>
        <v>68.02954847565519</v>
      </c>
      <c r="AH252" s="571">
        <f>IF($E249="n/a","n/a",IF(AH$3&gt;($E249+$D252),$G249-SUM($F252:AG252),$G249/$E249))</f>
        <v>68.02954847565519</v>
      </c>
      <c r="AI252" s="571">
        <f>IF($E249="n/a","n/a",IF(AI$3&gt;($E249+$D252),$G249-SUM($F252:AH252),$G249/$E249))</f>
        <v>68.02954847565519</v>
      </c>
      <c r="AJ252" s="571">
        <f>IF($E249="n/a","n/a",IF(AJ$3&gt;($E249+$D252),$G249-SUM($F252:AI252),$G249/$E249))</f>
        <v>68.02954847565519</v>
      </c>
      <c r="AK252" s="571">
        <f>IF($E249="n/a","n/a",IF(AK$3&gt;($E249+$D252),$G249-SUM($F252:AJ252),$G249/$E249))</f>
        <v>68.02954847565519</v>
      </c>
      <c r="AL252" s="571">
        <f>IF($E249="n/a","n/a",IF(AL$3&gt;($E249+$D252),$G249-SUM($F252:AK252),$G249/$E249))</f>
        <v>68.02954847565519</v>
      </c>
      <c r="AM252" s="571">
        <f>IF($E249="n/a","n/a",IF(AM$3&gt;($E249+$D252),$G249-SUM($F252:AL252),$G249/$E249))</f>
        <v>68.02954847565519</v>
      </c>
      <c r="AN252" s="571">
        <f>IF($E249="n/a","n/a",IF(AN$3&gt;($E249+$D252),$G249-SUM($F252:AM252),$G249/$E249))</f>
        <v>68.02954847565519</v>
      </c>
      <c r="AO252" s="571">
        <f>IF($E249="n/a","n/a",IF(AO$3&gt;($E249+$D252),$G249-SUM($F252:AN252),$G249/$E249))</f>
        <v>68.02954847565519</v>
      </c>
      <c r="AP252" s="571">
        <f>IF($E249="n/a","n/a",IF(AP$3&gt;($E249+$D252),$G249-SUM($F252:AO252),$G249/$E249))</f>
        <v>68.02954847565519</v>
      </c>
      <c r="AQ252" s="571">
        <f>IF($E249="n/a","n/a",IF(AQ$3&gt;($E249+$D252),$G249-SUM($F252:AP252),$G249/$E249))</f>
        <v>68.02954847565519</v>
      </c>
      <c r="AR252" s="571">
        <f>IF($E249="n/a","n/a",IF(AR$3&gt;($E249+$D252),$G249-SUM($F252:AQ252),$G249/$E249))</f>
        <v>68.02954847565519</v>
      </c>
      <c r="AS252" s="571">
        <f>IF($E249="n/a","n/a",IF(AS$3&gt;($E249+$D252),$G249-SUM($F252:AR252),$G249/$E249))</f>
        <v>68.02954847565519</v>
      </c>
      <c r="AT252" s="571">
        <f>IF($E249="n/a","n/a",IF(AT$3&gt;($E249+$D252),$G249-SUM($F252:AS252),$G249/$E249))</f>
        <v>68.02954847565519</v>
      </c>
      <c r="AU252" s="571">
        <f>IF($E249="n/a","n/a",IF(AU$3&gt;($E249+$D252),$G249-SUM($F252:AT252),$G249/$E249))</f>
        <v>68.02954847565519</v>
      </c>
      <c r="AV252" s="571">
        <f>IF($E249="n/a","n/a",IF(AV$3&gt;($E249+$D252),$G249-SUM($F252:AU252),$G249/$E249))</f>
        <v>68.02954847565519</v>
      </c>
      <c r="AW252" s="571">
        <f>IF($E249="n/a","n/a",IF(AW$3&gt;($E249+$D252),$G249-SUM($F252:AV252),$G249/$E249))</f>
        <v>68.02954847565519</v>
      </c>
      <c r="AX252" s="571">
        <f>IF($E249="n/a","n/a",IF(AX$3&gt;($E249+$D252),$G249-SUM($F252:AW252),$G249/$E249))</f>
        <v>68.02954847565519</v>
      </c>
      <c r="AY252" s="571">
        <f>IF($E249="n/a","n/a",IF(AY$3&gt;($E249+$D252),$G249-SUM($F252:AX252),$G249/$E249))</f>
        <v>68.02954847565519</v>
      </c>
      <c r="AZ252" s="571">
        <f>IF($E249="n/a","n/a",IF(AZ$3&gt;($E249+$D252),$G249-SUM($F252:AY252),$G249/$E249))</f>
        <v>68.02954847565519</v>
      </c>
      <c r="BA252" s="571">
        <f>IF($E249="n/a","n/a",IF(BA$3&gt;($E249+$D252),$G249-SUM($F252:AZ252),$G249/$E249))</f>
        <v>-1.8189894035458565E-12</v>
      </c>
      <c r="BB252" s="571">
        <f>IF($E249="n/a","n/a",IF(BB$3&gt;($E249+$D252),$G249-SUM($F252:BA252),$G249/$E249))</f>
        <v>0</v>
      </c>
      <c r="BC252" s="571">
        <f>IF($E249="n/a","n/a",IF(BC$3&gt;($E249+$D252),$G249-SUM($F252:BB252),$G249/$E249))</f>
        <v>0</v>
      </c>
      <c r="BD252" s="571">
        <f>IF($E249="n/a","n/a",IF(BD$3&gt;($E249+$D252),$G249-SUM($F252:BC252),$G249/$E249))</f>
        <v>0</v>
      </c>
      <c r="BE252" s="571">
        <f>IF($E249="n/a","n/a",IF(BE$3&gt;($E249+$D252),$G249-SUM($F252:BD252),$G249/$E249))</f>
        <v>0</v>
      </c>
      <c r="BF252" s="571">
        <f>IF($E249="n/a","n/a",IF(BF$3&gt;($E249+$D252),$G249-SUM($F252:BE252),$G249/$E249))</f>
        <v>0</v>
      </c>
      <c r="BG252" s="571">
        <f>IF($E249="n/a","n/a",IF(BG$3&gt;($E249+$D252),$G249-SUM($F252:BF252),$G249/$E249))</f>
        <v>0</v>
      </c>
      <c r="BH252" s="571">
        <f>IF($E249="n/a","n/a",IF(BH$3&gt;($E249+$D252),$G249-SUM($F252:BG252),$G249/$E249))</f>
        <v>0</v>
      </c>
      <c r="BI252" s="571">
        <f>IF($E249="n/a","n/a",IF(BI$3&gt;($E249+$D252),$G249-SUM($F252:BH252),$G249/$E249))</f>
        <v>0</v>
      </c>
      <c r="BJ252" s="571">
        <f>IF($E249="n/a","n/a",IF(BJ$3&gt;($E249+$D252),$G249-SUM($F252:BI252),$G249/$E249))</f>
        <v>0</v>
      </c>
      <c r="BK252" s="571">
        <f>IF($E249="n/a","n/a",IF(BK$3&gt;($E249+$D252),$G249-SUM($F252:BJ252),$G249/$E249))</f>
        <v>0</v>
      </c>
      <c r="BL252" s="571">
        <f>IF($E249="n/a","n/a",IF(BL$3&gt;($E249+$D252),$G249-SUM($F252:BK252),$G249/$E249))</f>
        <v>0</v>
      </c>
      <c r="BM252" s="571">
        <f>IF($E249="n/a","n/a",IF(BM$3&gt;($E249+$D252),$G249-SUM($F252:BL252),$G249/$E249))</f>
        <v>0</v>
      </c>
      <c r="BN252" s="571">
        <f>IF($E249="n/a","n/a",IF(BN$3&gt;($E249+$D252),$G249-SUM($F252:BM252),$G249/$E249))</f>
        <v>0</v>
      </c>
      <c r="BO252" s="571">
        <f>IF($E249="n/a","n/a",IF(BO$3&gt;($E249+$D252),$G249-SUM($F252:BN252),$G249/$E249))</f>
        <v>0</v>
      </c>
      <c r="BP252" s="571">
        <f>IF($E249="n/a","n/a",IF(BP$3&gt;($E249+$D252),$G249-SUM($F252:BO252),$G249/$E249))</f>
        <v>0</v>
      </c>
      <c r="BQ252" s="571">
        <f>IF($E249="n/a","n/a",IF(BQ$3&gt;($E249+$D252),$G249-SUM($F252:BP252),$G249/$E249))</f>
        <v>0</v>
      </c>
      <c r="BR252" s="571">
        <f>IF($E249="n/a","n/a",IF(BR$3&gt;($E249+$D252),$G249-SUM($F252:BQ252),$G249/$E249))</f>
        <v>0</v>
      </c>
      <c r="BS252" s="571">
        <f>IF($E249="n/a","n/a",IF(BS$3&gt;($E249+$D252),$G249-SUM($F252:BR252),$G249/$E249))</f>
        <v>0</v>
      </c>
      <c r="BT252" s="571">
        <f>IF($E249="n/a","n/a",IF(BT$3&gt;($E249+$D252),$G249-SUM($F252:BS252),$G249/$E249))</f>
        <v>0</v>
      </c>
      <c r="BU252" s="571">
        <f>IF($E249="n/a","n/a",IF(BU$3&gt;($E249+$D252),$G249-SUM($F252:BT252),$G249/$E249))</f>
        <v>0</v>
      </c>
      <c r="BV252" s="571">
        <f>IF($E249="n/a","n/a",IF(BV$3&gt;($E249+$D252),$G249-SUM($F252:BU252),$G249/$E249))</f>
        <v>0</v>
      </c>
      <c r="BW252" s="571">
        <f>IF($E249="n/a","n/a",IF(BW$3&gt;($E249+$D252),$G249-SUM($F252:BV252),$G249/$E249))</f>
        <v>0</v>
      </c>
      <c r="BX252" s="571">
        <f>IF($E249="n/a","n/a",IF(BX$3&gt;($E249+$D252),$G249-SUM($F252:BW252),$G249/$E249))</f>
        <v>0</v>
      </c>
      <c r="BY252" s="571">
        <f>IF($E249="n/a","n/a",IF(BY$3&gt;($E249+$D252),$G249-SUM($F252:BX252),$G249/$E249))</f>
        <v>0</v>
      </c>
      <c r="BZ252" s="572">
        <f>IF($E249="n/a","n/a",IF(BZ$3&gt;($E249+$D252),$G249-SUM($F252:BY252),$G249/$E249))</f>
        <v>0</v>
      </c>
    </row>
    <row r="253" spans="1:78" customFormat="1" hidden="1" outlineLevel="1">
      <c r="A253" s="19"/>
      <c r="B253" s="26"/>
      <c r="C253" s="722"/>
      <c r="D253" s="545">
        <v>3</v>
      </c>
      <c r="E253" s="27"/>
      <c r="F253" s="146"/>
      <c r="G253" s="570"/>
      <c r="H253" s="571"/>
      <c r="I253" s="571">
        <f>IF($E249="n/a","n/a",IF(I$3&gt;($E249+$D253),$H249-SUM($F253:H253),$H249/$E249))</f>
        <v>22.298833123656532</v>
      </c>
      <c r="J253" s="571">
        <f>IF($E249="n/a","n/a",IF(J$3&gt;($E249+$D253),$H249-SUM($F253:I253),$H249/$E249))</f>
        <v>22.298833123656532</v>
      </c>
      <c r="K253" s="572">
        <f>IF($E249="n/a","n/a",IF(K$3&gt;($E249+$D253),$H249-SUM($F253:J253),$H249/$E249))</f>
        <v>22.298833123656532</v>
      </c>
      <c r="L253" s="571">
        <f>IF($E249="n/a","n/a",IF(L$3&gt;($E249+$D253),$H249-SUM($F253:K253),$H249/$E249))</f>
        <v>22.298833123656532</v>
      </c>
      <c r="M253" s="571">
        <f>IF($E249="n/a","n/a",IF(M$3&gt;($E249+$D253),$H249-SUM($F253:L253),$H249/$E249))</f>
        <v>22.298833123656532</v>
      </c>
      <c r="N253" s="571">
        <f>IF($E249="n/a","n/a",IF(N$3&gt;($E249+$D253),$H249-SUM($F253:M253),$H249/$E249))</f>
        <v>22.298833123656532</v>
      </c>
      <c r="O253" s="571">
        <f>IF($E249="n/a","n/a",IF(O$3&gt;($E249+$D253),$H249-SUM($F253:N253),$H249/$E249))</f>
        <v>22.298833123656532</v>
      </c>
      <c r="P253" s="571">
        <f>IF($E249="n/a","n/a",IF(P$3&gt;($E249+$D253),$H249-SUM($F253:O253),$H249/$E249))</f>
        <v>22.298833123656532</v>
      </c>
      <c r="Q253" s="571">
        <f>IF($E249="n/a","n/a",IF(Q$3&gt;($E249+$D253),$H249-SUM($F253:P253),$H249/$E249))</f>
        <v>22.298833123656532</v>
      </c>
      <c r="R253" s="571">
        <f>IF($E249="n/a","n/a",IF(R$3&gt;($E249+$D253),$H249-SUM($F253:Q253),$H249/$E249))</f>
        <v>22.298833123656532</v>
      </c>
      <c r="S253" s="571">
        <f>IF($E249="n/a","n/a",IF(S$3&gt;($E249+$D253),$H249-SUM($F253:R253),$H249/$E249))</f>
        <v>22.298833123656532</v>
      </c>
      <c r="T253" s="571">
        <f>IF($E249="n/a","n/a",IF(T$3&gt;($E249+$D253),$H249-SUM($F253:S253),$H249/$E249))</f>
        <v>22.298833123656532</v>
      </c>
      <c r="U253" s="571">
        <f>IF($E249="n/a","n/a",IF(U$3&gt;($E249+$D253),$H249-SUM($F253:T253),$H249/$E249))</f>
        <v>22.298833123656532</v>
      </c>
      <c r="V253" s="571">
        <f>IF($E249="n/a","n/a",IF(V$3&gt;($E249+$D253),$H249-SUM($F253:U253),$H249/$E249))</f>
        <v>22.298833123656532</v>
      </c>
      <c r="W253" s="571">
        <f>IF($E249="n/a","n/a",IF(W$3&gt;($E249+$D253),$H249-SUM($F253:V253),$H249/$E249))</f>
        <v>22.298833123656532</v>
      </c>
      <c r="X253" s="571">
        <f>IF($E249="n/a","n/a",IF(X$3&gt;($E249+$D253),$H249-SUM($F253:W253),$H249/$E249))</f>
        <v>22.298833123656532</v>
      </c>
      <c r="Y253" s="571">
        <f>IF($E249="n/a","n/a",IF(Y$3&gt;($E249+$D253),$H249-SUM($F253:X253),$H249/$E249))</f>
        <v>22.298833123656532</v>
      </c>
      <c r="Z253" s="571">
        <f>IF($E249="n/a","n/a",IF(Z$3&gt;($E249+$D253),$H249-SUM($F253:Y253),$H249/$E249))</f>
        <v>22.298833123656532</v>
      </c>
      <c r="AA253" s="571">
        <f>IF($E249="n/a","n/a",IF(AA$3&gt;($E249+$D253),$H249-SUM($F253:Z253),$H249/$E249))</f>
        <v>22.298833123656532</v>
      </c>
      <c r="AB253" s="571">
        <f>IF($E249="n/a","n/a",IF(AB$3&gt;($E249+$D253),$H249-SUM($F253:AA253),$H249/$E249))</f>
        <v>22.298833123656532</v>
      </c>
      <c r="AC253" s="571">
        <f>IF($E249="n/a","n/a",IF(AC$3&gt;($E249+$D253),$H249-SUM($F253:AB253),$H249/$E249))</f>
        <v>22.298833123656532</v>
      </c>
      <c r="AD253" s="571">
        <f>IF($E249="n/a","n/a",IF(AD$3&gt;($E249+$D253),$H249-SUM($F253:AC253),$H249/$E249))</f>
        <v>22.298833123656532</v>
      </c>
      <c r="AE253" s="571">
        <f>IF($E249="n/a","n/a",IF(AE$3&gt;($E249+$D253),$H249-SUM($F253:AD253),$H249/$E249))</f>
        <v>22.298833123656532</v>
      </c>
      <c r="AF253" s="571">
        <f>IF($E249="n/a","n/a",IF(AF$3&gt;($E249+$D253),$H249-SUM($F253:AE253),$H249/$E249))</f>
        <v>22.298833123656532</v>
      </c>
      <c r="AG253" s="571">
        <f>IF($E249="n/a","n/a",IF(AG$3&gt;($E249+$D253),$H249-SUM($F253:AF253),$H249/$E249))</f>
        <v>22.298833123656532</v>
      </c>
      <c r="AH253" s="571">
        <f>IF($E249="n/a","n/a",IF(AH$3&gt;($E249+$D253),$H249-SUM($F253:AG253),$H249/$E249))</f>
        <v>22.298833123656532</v>
      </c>
      <c r="AI253" s="571">
        <f>IF($E249="n/a","n/a",IF(AI$3&gt;($E249+$D253),$H249-SUM($F253:AH253),$H249/$E249))</f>
        <v>22.298833123656532</v>
      </c>
      <c r="AJ253" s="571">
        <f>IF($E249="n/a","n/a",IF(AJ$3&gt;($E249+$D253),$H249-SUM($F253:AI253),$H249/$E249))</f>
        <v>22.298833123656532</v>
      </c>
      <c r="AK253" s="571">
        <f>IF($E249="n/a","n/a",IF(AK$3&gt;($E249+$D253),$H249-SUM($F253:AJ253),$H249/$E249))</f>
        <v>22.298833123656532</v>
      </c>
      <c r="AL253" s="571">
        <f>IF($E249="n/a","n/a",IF(AL$3&gt;($E249+$D253),$H249-SUM($F253:AK253),$H249/$E249))</f>
        <v>22.298833123656532</v>
      </c>
      <c r="AM253" s="571">
        <f>IF($E249="n/a","n/a",IF(AM$3&gt;($E249+$D253),$H249-SUM($F253:AL253),$H249/$E249))</f>
        <v>22.298833123656532</v>
      </c>
      <c r="AN253" s="571">
        <f>IF($E249="n/a","n/a",IF(AN$3&gt;($E249+$D253),$H249-SUM($F253:AM253),$H249/$E249))</f>
        <v>22.298833123656532</v>
      </c>
      <c r="AO253" s="571">
        <f>IF($E249="n/a","n/a",IF(AO$3&gt;($E249+$D253),$H249-SUM($F253:AN253),$H249/$E249))</f>
        <v>22.298833123656532</v>
      </c>
      <c r="AP253" s="571">
        <f>IF($E249="n/a","n/a",IF(AP$3&gt;($E249+$D253),$H249-SUM($F253:AO253),$H249/$E249))</f>
        <v>22.298833123656532</v>
      </c>
      <c r="AQ253" s="571">
        <f>IF($E249="n/a","n/a",IF(AQ$3&gt;($E249+$D253),$H249-SUM($F253:AP253),$H249/$E249))</f>
        <v>22.298833123656532</v>
      </c>
      <c r="AR253" s="571">
        <f>IF($E249="n/a","n/a",IF(AR$3&gt;($E249+$D253),$H249-SUM($F253:AQ253),$H249/$E249))</f>
        <v>22.298833123656532</v>
      </c>
      <c r="AS253" s="571">
        <f>IF($E249="n/a","n/a",IF(AS$3&gt;($E249+$D253),$H249-SUM($F253:AR253),$H249/$E249))</f>
        <v>22.298833123656532</v>
      </c>
      <c r="AT253" s="571">
        <f>IF($E249="n/a","n/a",IF(AT$3&gt;($E249+$D253),$H249-SUM($F253:AS253),$H249/$E249))</f>
        <v>22.298833123656532</v>
      </c>
      <c r="AU253" s="571">
        <f>IF($E249="n/a","n/a",IF(AU$3&gt;($E249+$D253),$H249-SUM($F253:AT253),$H249/$E249))</f>
        <v>22.298833123656532</v>
      </c>
      <c r="AV253" s="571">
        <f>IF($E249="n/a","n/a",IF(AV$3&gt;($E249+$D253),$H249-SUM($F253:AU253),$H249/$E249))</f>
        <v>22.298833123656532</v>
      </c>
      <c r="AW253" s="571">
        <f>IF($E249="n/a","n/a",IF(AW$3&gt;($E249+$D253),$H249-SUM($F253:AV253),$H249/$E249))</f>
        <v>22.298833123656532</v>
      </c>
      <c r="AX253" s="571">
        <f>IF($E249="n/a","n/a",IF(AX$3&gt;($E249+$D253),$H249-SUM($F253:AW253),$H249/$E249))</f>
        <v>22.298833123656532</v>
      </c>
      <c r="AY253" s="571">
        <f>IF($E249="n/a","n/a",IF(AY$3&gt;($E249+$D253),$H249-SUM($F253:AX253),$H249/$E249))</f>
        <v>22.298833123656532</v>
      </c>
      <c r="AZ253" s="571">
        <f>IF($E249="n/a","n/a",IF(AZ$3&gt;($E249+$D253),$H249-SUM($F253:AY253),$H249/$E249))</f>
        <v>22.298833123656532</v>
      </c>
      <c r="BA253" s="571">
        <f>IF($E249="n/a","n/a",IF(BA$3&gt;($E249+$D253),$H249-SUM($F253:AZ253),$H249/$E249))</f>
        <v>22.298833123656532</v>
      </c>
      <c r="BB253" s="571">
        <f>IF($E249="n/a","n/a",IF(BB$3&gt;($E249+$D253),$H249-SUM($F253:BA253),$H249/$E249))</f>
        <v>-4.5474735088646412E-13</v>
      </c>
      <c r="BC253" s="571">
        <f>IF($E249="n/a","n/a",IF(BC$3&gt;($E249+$D253),$H249-SUM($F253:BB253),$H249/$E249))</f>
        <v>0</v>
      </c>
      <c r="BD253" s="571">
        <f>IF($E249="n/a","n/a",IF(BD$3&gt;($E249+$D253),$H249-SUM($F253:BC253),$H249/$E249))</f>
        <v>0</v>
      </c>
      <c r="BE253" s="571">
        <f>IF($E249="n/a","n/a",IF(BE$3&gt;($E249+$D253),$H249-SUM($F253:BD253),$H249/$E249))</f>
        <v>0</v>
      </c>
      <c r="BF253" s="571">
        <f>IF($E249="n/a","n/a",IF(BF$3&gt;($E249+$D253),$H249-SUM($F253:BE253),$H249/$E249))</f>
        <v>0</v>
      </c>
      <c r="BG253" s="571">
        <f>IF($E249="n/a","n/a",IF(BG$3&gt;($E249+$D253),$H249-SUM($F253:BF253),$H249/$E249))</f>
        <v>0</v>
      </c>
      <c r="BH253" s="571">
        <f>IF($E249="n/a","n/a",IF(BH$3&gt;($E249+$D253),$H249-SUM($F253:BG253),$H249/$E249))</f>
        <v>0</v>
      </c>
      <c r="BI253" s="571">
        <f>IF($E249="n/a","n/a",IF(BI$3&gt;($E249+$D253),$H249-SUM($F253:BH253),$H249/$E249))</f>
        <v>0</v>
      </c>
      <c r="BJ253" s="571">
        <f>IF($E249="n/a","n/a",IF(BJ$3&gt;($E249+$D253),$H249-SUM($F253:BI253),$H249/$E249))</f>
        <v>0</v>
      </c>
      <c r="BK253" s="571">
        <f>IF($E249="n/a","n/a",IF(BK$3&gt;($E249+$D253),$H249-SUM($F253:BJ253),$H249/$E249))</f>
        <v>0</v>
      </c>
      <c r="BL253" s="571">
        <f>IF($E249="n/a","n/a",IF(BL$3&gt;($E249+$D253),$H249-SUM($F253:BK253),$H249/$E249))</f>
        <v>0</v>
      </c>
      <c r="BM253" s="571">
        <f>IF($E249="n/a","n/a",IF(BM$3&gt;($E249+$D253),$H249-SUM($F253:BL253),$H249/$E249))</f>
        <v>0</v>
      </c>
      <c r="BN253" s="571">
        <f>IF($E249="n/a","n/a",IF(BN$3&gt;($E249+$D253),$H249-SUM($F253:BM253),$H249/$E249))</f>
        <v>0</v>
      </c>
      <c r="BO253" s="571">
        <f>IF($E249="n/a","n/a",IF(BO$3&gt;($E249+$D253),$H249-SUM($F253:BN253),$H249/$E249))</f>
        <v>0</v>
      </c>
      <c r="BP253" s="571">
        <f>IF($E249="n/a","n/a",IF(BP$3&gt;($E249+$D253),$H249-SUM($F253:BO253),$H249/$E249))</f>
        <v>0</v>
      </c>
      <c r="BQ253" s="571">
        <f>IF($E249="n/a","n/a",IF(BQ$3&gt;($E249+$D253),$H249-SUM($F253:BP253),$H249/$E249))</f>
        <v>0</v>
      </c>
      <c r="BR253" s="571">
        <f>IF($E249="n/a","n/a",IF(BR$3&gt;($E249+$D253),$H249-SUM($F253:BQ253),$H249/$E249))</f>
        <v>0</v>
      </c>
      <c r="BS253" s="571">
        <f>IF($E249="n/a","n/a",IF(BS$3&gt;($E249+$D253),$H249-SUM($F253:BR253),$H249/$E249))</f>
        <v>0</v>
      </c>
      <c r="BT253" s="571">
        <f>IF($E249="n/a","n/a",IF(BT$3&gt;($E249+$D253),$H249-SUM($F253:BS253),$H249/$E249))</f>
        <v>0</v>
      </c>
      <c r="BU253" s="571">
        <f>IF($E249="n/a","n/a",IF(BU$3&gt;($E249+$D253),$H249-SUM($F253:BT253),$H249/$E249))</f>
        <v>0</v>
      </c>
      <c r="BV253" s="571">
        <f>IF($E249="n/a","n/a",IF(BV$3&gt;($E249+$D253),$H249-SUM($F253:BU253),$H249/$E249))</f>
        <v>0</v>
      </c>
      <c r="BW253" s="571">
        <f>IF($E249="n/a","n/a",IF(BW$3&gt;($E249+$D253),$H249-SUM($F253:BV253),$H249/$E249))</f>
        <v>0</v>
      </c>
      <c r="BX253" s="571">
        <f>IF($E249="n/a","n/a",IF(BX$3&gt;($E249+$D253),$H249-SUM($F253:BW253),$H249/$E249))</f>
        <v>0</v>
      </c>
      <c r="BY253" s="571">
        <f>IF($E249="n/a","n/a",IF(BY$3&gt;($E249+$D253),$H249-SUM($F253:BX253),$H249/$E249))</f>
        <v>0</v>
      </c>
      <c r="BZ253" s="572">
        <f>IF($E249="n/a","n/a",IF(BZ$3&gt;($E249+$D253),$H249-SUM($F253:BY253),$H249/$E249))</f>
        <v>0</v>
      </c>
    </row>
    <row r="254" spans="1:78" customFormat="1" hidden="1" outlineLevel="1">
      <c r="A254" s="19"/>
      <c r="B254" s="26"/>
      <c r="C254" s="722"/>
      <c r="D254" s="545">
        <v>4</v>
      </c>
      <c r="E254" s="27"/>
      <c r="F254" s="146"/>
      <c r="G254" s="570"/>
      <c r="H254" s="571"/>
      <c r="I254" s="571"/>
      <c r="J254" s="571">
        <f>IF($E249="n/a","n/a",IF(J$3&gt;($E249+$D254),$I249-SUM($F254:I254),$I249/$E249))</f>
        <v>357.46721694620038</v>
      </c>
      <c r="K254" s="572">
        <f>IF($E249="n/a","n/a",IF(K$3&gt;($E249+$D254),$I249-SUM($F254:J254),$I249/$E249))</f>
        <v>357.46721694620038</v>
      </c>
      <c r="L254" s="571">
        <f>IF($E249="n/a","n/a",IF(L$3&gt;($E249+$D254),$I249-SUM($F254:K254),$I249/$E249))</f>
        <v>357.46721694620038</v>
      </c>
      <c r="M254" s="571">
        <f>IF($E249="n/a","n/a",IF(M$3&gt;($E249+$D254),$I249-SUM($F254:L254),$I249/$E249))</f>
        <v>357.46721694620038</v>
      </c>
      <c r="N254" s="571">
        <f>IF($E249="n/a","n/a",IF(N$3&gt;($E249+$D254),$I249-SUM($F254:M254),$I249/$E249))</f>
        <v>357.46721694620038</v>
      </c>
      <c r="O254" s="571">
        <f>IF($E249="n/a","n/a",IF(O$3&gt;($E249+$D254),$I249-SUM($F254:N254),$I249/$E249))</f>
        <v>357.46721694620038</v>
      </c>
      <c r="P254" s="571">
        <f>IF($E249="n/a","n/a",IF(P$3&gt;($E249+$D254),$I249-SUM($F254:O254),$I249/$E249))</f>
        <v>357.46721694620038</v>
      </c>
      <c r="Q254" s="571">
        <f>IF($E249="n/a","n/a",IF(Q$3&gt;($E249+$D254),$I249-SUM($F254:P254),$I249/$E249))</f>
        <v>357.46721694620038</v>
      </c>
      <c r="R254" s="571">
        <f>IF($E249="n/a","n/a",IF(R$3&gt;($E249+$D254),$I249-SUM($F254:Q254),$I249/$E249))</f>
        <v>357.46721694620038</v>
      </c>
      <c r="S254" s="571">
        <f>IF($E249="n/a","n/a",IF(S$3&gt;($E249+$D254),$I249-SUM($F254:R254),$I249/$E249))</f>
        <v>357.46721694620038</v>
      </c>
      <c r="T254" s="571">
        <f>IF($E249="n/a","n/a",IF(T$3&gt;($E249+$D254),$I249-SUM($F254:S254),$I249/$E249))</f>
        <v>357.46721694620038</v>
      </c>
      <c r="U254" s="571">
        <f>IF($E249="n/a","n/a",IF(U$3&gt;($E249+$D254),$I249-SUM($F254:T254),$I249/$E249))</f>
        <v>357.46721694620038</v>
      </c>
      <c r="V254" s="571">
        <f>IF($E249="n/a","n/a",IF(V$3&gt;($E249+$D254),$I249-SUM($F254:U254),$I249/$E249))</f>
        <v>357.46721694620038</v>
      </c>
      <c r="W254" s="571">
        <f>IF($E249="n/a","n/a",IF(W$3&gt;($E249+$D254),$I249-SUM($F254:V254),$I249/$E249))</f>
        <v>357.46721694620038</v>
      </c>
      <c r="X254" s="571">
        <f>IF($E249="n/a","n/a",IF(X$3&gt;($E249+$D254),$I249-SUM($F254:W254),$I249/$E249))</f>
        <v>357.46721694620038</v>
      </c>
      <c r="Y254" s="571">
        <f>IF($E249="n/a","n/a",IF(Y$3&gt;($E249+$D254),$I249-SUM($F254:X254),$I249/$E249))</f>
        <v>357.46721694620038</v>
      </c>
      <c r="Z254" s="571">
        <f>IF($E249="n/a","n/a",IF(Z$3&gt;($E249+$D254),$I249-SUM($F254:Y254),$I249/$E249))</f>
        <v>357.46721694620038</v>
      </c>
      <c r="AA254" s="571">
        <f>IF($E249="n/a","n/a",IF(AA$3&gt;($E249+$D254),$I249-SUM($F254:Z254),$I249/$E249))</f>
        <v>357.46721694620038</v>
      </c>
      <c r="AB254" s="571">
        <f>IF($E249="n/a","n/a",IF(AB$3&gt;($E249+$D254),$I249-SUM($F254:AA254),$I249/$E249))</f>
        <v>357.46721694620038</v>
      </c>
      <c r="AC254" s="571">
        <f>IF($E249="n/a","n/a",IF(AC$3&gt;($E249+$D254),$I249-SUM($F254:AB254),$I249/$E249))</f>
        <v>357.46721694620038</v>
      </c>
      <c r="AD254" s="571">
        <f>IF($E249="n/a","n/a",IF(AD$3&gt;($E249+$D254),$I249-SUM($F254:AC254),$I249/$E249))</f>
        <v>357.46721694620038</v>
      </c>
      <c r="AE254" s="571">
        <f>IF($E249="n/a","n/a",IF(AE$3&gt;($E249+$D254),$I249-SUM($F254:AD254),$I249/$E249))</f>
        <v>357.46721694620038</v>
      </c>
      <c r="AF254" s="571">
        <f>IF($E249="n/a","n/a",IF(AF$3&gt;($E249+$D254),$I249-SUM($F254:AE254),$I249/$E249))</f>
        <v>357.46721694620038</v>
      </c>
      <c r="AG254" s="571">
        <f>IF($E249="n/a","n/a",IF(AG$3&gt;($E249+$D254),$I249-SUM($F254:AF254),$I249/$E249))</f>
        <v>357.46721694620038</v>
      </c>
      <c r="AH254" s="571">
        <f>IF($E249="n/a","n/a",IF(AH$3&gt;($E249+$D254),$I249-SUM($F254:AG254),$I249/$E249))</f>
        <v>357.46721694620038</v>
      </c>
      <c r="AI254" s="571">
        <f>IF($E249="n/a","n/a",IF(AI$3&gt;($E249+$D254),$I249-SUM($F254:AH254),$I249/$E249))</f>
        <v>357.46721694620038</v>
      </c>
      <c r="AJ254" s="571">
        <f>IF($E249="n/a","n/a",IF(AJ$3&gt;($E249+$D254),$I249-SUM($F254:AI254),$I249/$E249))</f>
        <v>357.46721694620038</v>
      </c>
      <c r="AK254" s="571">
        <f>IF($E249="n/a","n/a",IF(AK$3&gt;($E249+$D254),$I249-SUM($F254:AJ254),$I249/$E249))</f>
        <v>357.46721694620038</v>
      </c>
      <c r="AL254" s="571">
        <f>IF($E249="n/a","n/a",IF(AL$3&gt;($E249+$D254),$I249-SUM($F254:AK254),$I249/$E249))</f>
        <v>357.46721694620038</v>
      </c>
      <c r="AM254" s="571">
        <f>IF($E249="n/a","n/a",IF(AM$3&gt;($E249+$D254),$I249-SUM($F254:AL254),$I249/$E249))</f>
        <v>357.46721694620038</v>
      </c>
      <c r="AN254" s="571">
        <f>IF($E249="n/a","n/a",IF(AN$3&gt;($E249+$D254),$I249-SUM($F254:AM254),$I249/$E249))</f>
        <v>357.46721694620038</v>
      </c>
      <c r="AO254" s="571">
        <f>IF($E249="n/a","n/a",IF(AO$3&gt;($E249+$D254),$I249-SUM($F254:AN254),$I249/$E249))</f>
        <v>357.46721694620038</v>
      </c>
      <c r="AP254" s="571">
        <f>IF($E249="n/a","n/a",IF(AP$3&gt;($E249+$D254),$I249-SUM($F254:AO254),$I249/$E249))</f>
        <v>357.46721694620038</v>
      </c>
      <c r="AQ254" s="571">
        <f>IF($E249="n/a","n/a",IF(AQ$3&gt;($E249+$D254),$I249-SUM($F254:AP254),$I249/$E249))</f>
        <v>357.46721694620038</v>
      </c>
      <c r="AR254" s="571">
        <f>IF($E249="n/a","n/a",IF(AR$3&gt;($E249+$D254),$I249-SUM($F254:AQ254),$I249/$E249))</f>
        <v>357.46721694620038</v>
      </c>
      <c r="AS254" s="571">
        <f>IF($E249="n/a","n/a",IF(AS$3&gt;($E249+$D254),$I249-SUM($F254:AR254),$I249/$E249))</f>
        <v>357.46721694620038</v>
      </c>
      <c r="AT254" s="571">
        <f>IF($E249="n/a","n/a",IF(AT$3&gt;($E249+$D254),$I249-SUM($F254:AS254),$I249/$E249))</f>
        <v>357.46721694620038</v>
      </c>
      <c r="AU254" s="571">
        <f>IF($E249="n/a","n/a",IF(AU$3&gt;($E249+$D254),$I249-SUM($F254:AT254),$I249/$E249))</f>
        <v>357.46721694620038</v>
      </c>
      <c r="AV254" s="571">
        <f>IF($E249="n/a","n/a",IF(AV$3&gt;($E249+$D254),$I249-SUM($F254:AU254),$I249/$E249))</f>
        <v>357.46721694620038</v>
      </c>
      <c r="AW254" s="571">
        <f>IF($E249="n/a","n/a",IF(AW$3&gt;($E249+$D254),$I249-SUM($F254:AV254),$I249/$E249))</f>
        <v>357.46721694620038</v>
      </c>
      <c r="AX254" s="571">
        <f>IF($E249="n/a","n/a",IF(AX$3&gt;($E249+$D254),$I249-SUM($F254:AW254),$I249/$E249))</f>
        <v>357.46721694620038</v>
      </c>
      <c r="AY254" s="571">
        <f>IF($E249="n/a","n/a",IF(AY$3&gt;($E249+$D254),$I249-SUM($F254:AX254),$I249/$E249))</f>
        <v>357.46721694620038</v>
      </c>
      <c r="AZ254" s="571">
        <f>IF($E249="n/a","n/a",IF(AZ$3&gt;($E249+$D254),$I249-SUM($F254:AY254),$I249/$E249))</f>
        <v>357.46721694620038</v>
      </c>
      <c r="BA254" s="571">
        <f>IF($E249="n/a","n/a",IF(BA$3&gt;($E249+$D254),$I249-SUM($F254:AZ254),$I249/$E249))</f>
        <v>357.46721694620038</v>
      </c>
      <c r="BB254" s="571">
        <f>IF($E249="n/a","n/a",IF(BB$3&gt;($E249+$D254),$I249-SUM($F254:BA254),$I249/$E249))</f>
        <v>357.46721694620038</v>
      </c>
      <c r="BC254" s="571">
        <f>IF($E249="n/a","n/a",IF(BC$3&gt;($E249+$D254),$I249-SUM($F254:BB254),$I249/$E249))</f>
        <v>-1.0913936421275139E-11</v>
      </c>
      <c r="BD254" s="571">
        <f>IF($E249="n/a","n/a",IF(BD$3&gt;($E249+$D254),$I249-SUM($F254:BC254),$I249/$E249))</f>
        <v>0</v>
      </c>
      <c r="BE254" s="571">
        <f>IF($E249="n/a","n/a",IF(BE$3&gt;($E249+$D254),$I249-SUM($F254:BD254),$I249/$E249))</f>
        <v>0</v>
      </c>
      <c r="BF254" s="571">
        <f>IF($E249="n/a","n/a",IF(BF$3&gt;($E249+$D254),$I249-SUM($F254:BE254),$I249/$E249))</f>
        <v>0</v>
      </c>
      <c r="BG254" s="571">
        <f>IF($E249="n/a","n/a",IF(BG$3&gt;($E249+$D254),$I249-SUM($F254:BF254),$I249/$E249))</f>
        <v>0</v>
      </c>
      <c r="BH254" s="571">
        <f>IF($E249="n/a","n/a",IF(BH$3&gt;($E249+$D254),$I249-SUM($F254:BG254),$I249/$E249))</f>
        <v>0</v>
      </c>
      <c r="BI254" s="571">
        <f>IF($E249="n/a","n/a",IF(BI$3&gt;($E249+$D254),$I249-SUM($F254:BH254),$I249/$E249))</f>
        <v>0</v>
      </c>
      <c r="BJ254" s="571">
        <f>IF($E249="n/a","n/a",IF(BJ$3&gt;($E249+$D254),$I249-SUM($F254:BI254),$I249/$E249))</f>
        <v>0</v>
      </c>
      <c r="BK254" s="571">
        <f>IF($E249="n/a","n/a",IF(BK$3&gt;($E249+$D254),$I249-SUM($F254:BJ254),$I249/$E249))</f>
        <v>0</v>
      </c>
      <c r="BL254" s="571">
        <f>IF($E249="n/a","n/a",IF(BL$3&gt;($E249+$D254),$I249-SUM($F254:BK254),$I249/$E249))</f>
        <v>0</v>
      </c>
      <c r="BM254" s="571">
        <f>IF($E249="n/a","n/a",IF(BM$3&gt;($E249+$D254),$I249-SUM($F254:BL254),$I249/$E249))</f>
        <v>0</v>
      </c>
      <c r="BN254" s="571">
        <f>IF($E249="n/a","n/a",IF(BN$3&gt;($E249+$D254),$I249-SUM($F254:BM254),$I249/$E249))</f>
        <v>0</v>
      </c>
      <c r="BO254" s="571">
        <f>IF($E249="n/a","n/a",IF(BO$3&gt;($E249+$D254),$I249-SUM($F254:BN254),$I249/$E249))</f>
        <v>0</v>
      </c>
      <c r="BP254" s="571">
        <f>IF($E249="n/a","n/a",IF(BP$3&gt;($E249+$D254),$I249-SUM($F254:BO254),$I249/$E249))</f>
        <v>0</v>
      </c>
      <c r="BQ254" s="571">
        <f>IF($E249="n/a","n/a",IF(BQ$3&gt;($E249+$D254),$I249-SUM($F254:BP254),$I249/$E249))</f>
        <v>0</v>
      </c>
      <c r="BR254" s="571">
        <f>IF($E249="n/a","n/a",IF(BR$3&gt;($E249+$D254),$I249-SUM($F254:BQ254),$I249/$E249))</f>
        <v>0</v>
      </c>
      <c r="BS254" s="571">
        <f>IF($E249="n/a","n/a",IF(BS$3&gt;($E249+$D254),$I249-SUM($F254:BR254),$I249/$E249))</f>
        <v>0</v>
      </c>
      <c r="BT254" s="571">
        <f>IF($E249="n/a","n/a",IF(BT$3&gt;($E249+$D254),$I249-SUM($F254:BS254),$I249/$E249))</f>
        <v>0</v>
      </c>
      <c r="BU254" s="571">
        <f>IF($E249="n/a","n/a",IF(BU$3&gt;($E249+$D254),$I249-SUM($F254:BT254),$I249/$E249))</f>
        <v>0</v>
      </c>
      <c r="BV254" s="571">
        <f>IF($E249="n/a","n/a",IF(BV$3&gt;($E249+$D254),$I249-SUM($F254:BU254),$I249/$E249))</f>
        <v>0</v>
      </c>
      <c r="BW254" s="571">
        <f>IF($E249="n/a","n/a",IF(BW$3&gt;($E249+$D254),$I249-SUM($F254:BV254),$I249/$E249))</f>
        <v>0</v>
      </c>
      <c r="BX254" s="571">
        <f>IF($E249="n/a","n/a",IF(BX$3&gt;($E249+$D254),$I249-SUM($F254:BW254),$I249/$E249))</f>
        <v>0</v>
      </c>
      <c r="BY254" s="571">
        <f>IF($E249="n/a","n/a",IF(BY$3&gt;($E249+$D254),$I249-SUM($F254:BX254),$I249/$E249))</f>
        <v>0</v>
      </c>
      <c r="BZ254" s="572">
        <f>IF($E249="n/a","n/a",IF(BZ$3&gt;($E249+$D254),$I249-SUM($F254:BY254),$I249/$E249))</f>
        <v>0</v>
      </c>
    </row>
    <row r="255" spans="1:78" customFormat="1" hidden="1" outlineLevel="1">
      <c r="A255" s="19"/>
      <c r="B255" s="26"/>
      <c r="C255" s="722"/>
      <c r="D255" s="545">
        <v>5</v>
      </c>
      <c r="E255" s="27"/>
      <c r="F255" s="146"/>
      <c r="G255" s="573"/>
      <c r="H255" s="574"/>
      <c r="I255" s="574"/>
      <c r="J255" s="574"/>
      <c r="K255" s="575">
        <f>IF($E249="n/a","n/a",IF(K$3&gt;($E249+$D255),$J249-SUM($F255:J255),$J249/$E249))</f>
        <v>365.03795178966897</v>
      </c>
      <c r="L255" s="574">
        <f>IF($E249="n/a","n/a",IF(L$3&gt;($E249+$D255),$J249-SUM($F255:K255),$J249/$E249))</f>
        <v>365.03795178966897</v>
      </c>
      <c r="M255" s="574">
        <f>IF($E249="n/a","n/a",IF(M$3&gt;($E249+$D255),$J249-SUM($F255:L255),$J249/$E249))</f>
        <v>365.03795178966897</v>
      </c>
      <c r="N255" s="574">
        <f>IF($E249="n/a","n/a",IF(N$3&gt;($E249+$D255),$J249-SUM($F255:M255),$J249/$E249))</f>
        <v>365.03795178966897</v>
      </c>
      <c r="O255" s="574">
        <f>IF($E249="n/a","n/a",IF(O$3&gt;($E249+$D255),$J249-SUM($F255:N255),$J249/$E249))</f>
        <v>365.03795178966897</v>
      </c>
      <c r="P255" s="574">
        <f>IF($E249="n/a","n/a",IF(P$3&gt;($E249+$D255),$J249-SUM($F255:O255),$J249/$E249))</f>
        <v>365.03795178966897</v>
      </c>
      <c r="Q255" s="574">
        <f>IF($E249="n/a","n/a",IF(Q$3&gt;($E249+$D255),$J249-SUM($F255:P255),$J249/$E249))</f>
        <v>365.03795178966897</v>
      </c>
      <c r="R255" s="574">
        <f>IF($E249="n/a","n/a",IF(R$3&gt;($E249+$D255),$J249-SUM($F255:Q255),$J249/$E249))</f>
        <v>365.03795178966897</v>
      </c>
      <c r="S255" s="574">
        <f>IF($E249="n/a","n/a",IF(S$3&gt;($E249+$D255),$J249-SUM($F255:R255),$J249/$E249))</f>
        <v>365.03795178966897</v>
      </c>
      <c r="T255" s="574">
        <f>IF($E249="n/a","n/a",IF(T$3&gt;($E249+$D255),$J249-SUM($F255:S255),$J249/$E249))</f>
        <v>365.03795178966897</v>
      </c>
      <c r="U255" s="574">
        <f>IF($E249="n/a","n/a",IF(U$3&gt;($E249+$D255),$J249-SUM($F255:T255),$J249/$E249))</f>
        <v>365.03795178966897</v>
      </c>
      <c r="V255" s="574">
        <f>IF($E249="n/a","n/a",IF(V$3&gt;($E249+$D255),$J249-SUM($F255:U255),$J249/$E249))</f>
        <v>365.03795178966897</v>
      </c>
      <c r="W255" s="574">
        <f>IF($E249="n/a","n/a",IF(W$3&gt;($E249+$D255),$J249-SUM($F255:V255),$J249/$E249))</f>
        <v>365.03795178966897</v>
      </c>
      <c r="X255" s="574">
        <f>IF($E249="n/a","n/a",IF(X$3&gt;($E249+$D255),$J249-SUM($F255:W255),$J249/$E249))</f>
        <v>365.03795178966897</v>
      </c>
      <c r="Y255" s="574">
        <f>IF($E249="n/a","n/a",IF(Y$3&gt;($E249+$D255),$J249-SUM($F255:X255),$J249/$E249))</f>
        <v>365.03795178966897</v>
      </c>
      <c r="Z255" s="574">
        <f>IF($E249="n/a","n/a",IF(Z$3&gt;($E249+$D255),$J249-SUM($F255:Y255),$J249/$E249))</f>
        <v>365.03795178966897</v>
      </c>
      <c r="AA255" s="574">
        <f>IF($E249="n/a","n/a",IF(AA$3&gt;($E249+$D255),$J249-SUM($F255:Z255),$J249/$E249))</f>
        <v>365.03795178966897</v>
      </c>
      <c r="AB255" s="574">
        <f>IF($E249="n/a","n/a",IF(AB$3&gt;($E249+$D255),$J249-SUM($F255:AA255),$J249/$E249))</f>
        <v>365.03795178966897</v>
      </c>
      <c r="AC255" s="574">
        <f>IF($E249="n/a","n/a",IF(AC$3&gt;($E249+$D255),$J249-SUM($F255:AB255),$J249/$E249))</f>
        <v>365.03795178966897</v>
      </c>
      <c r="AD255" s="574">
        <f>IF($E249="n/a","n/a",IF(AD$3&gt;($E249+$D255),$J249-SUM($F255:AC255),$J249/$E249))</f>
        <v>365.03795178966897</v>
      </c>
      <c r="AE255" s="574">
        <f>IF($E249="n/a","n/a",IF(AE$3&gt;($E249+$D255),$J249-SUM($F255:AD255),$J249/$E249))</f>
        <v>365.03795178966897</v>
      </c>
      <c r="AF255" s="574">
        <f>IF($E249="n/a","n/a",IF(AF$3&gt;($E249+$D255),$J249-SUM($F255:AE255),$J249/$E249))</f>
        <v>365.03795178966897</v>
      </c>
      <c r="AG255" s="574">
        <f>IF($E249="n/a","n/a",IF(AG$3&gt;($E249+$D255),$J249-SUM($F255:AF255),$J249/$E249))</f>
        <v>365.03795178966897</v>
      </c>
      <c r="AH255" s="574">
        <f>IF($E249="n/a","n/a",IF(AH$3&gt;($E249+$D255),$J249-SUM($F255:AG255),$J249/$E249))</f>
        <v>365.03795178966897</v>
      </c>
      <c r="AI255" s="574">
        <f>IF($E249="n/a","n/a",IF(AI$3&gt;($E249+$D255),$J249-SUM($F255:AH255),$J249/$E249))</f>
        <v>365.03795178966897</v>
      </c>
      <c r="AJ255" s="574">
        <f>IF($E249="n/a","n/a",IF(AJ$3&gt;($E249+$D255),$J249-SUM($F255:AI255),$J249/$E249))</f>
        <v>365.03795178966897</v>
      </c>
      <c r="AK255" s="574">
        <f>IF($E249="n/a","n/a",IF(AK$3&gt;($E249+$D255),$J249-SUM($F255:AJ255),$J249/$E249))</f>
        <v>365.03795178966897</v>
      </c>
      <c r="AL255" s="574">
        <f>IF($E249="n/a","n/a",IF(AL$3&gt;($E249+$D255),$J249-SUM($F255:AK255),$J249/$E249))</f>
        <v>365.03795178966897</v>
      </c>
      <c r="AM255" s="574">
        <f>IF($E249="n/a","n/a",IF(AM$3&gt;($E249+$D255),$J249-SUM($F255:AL255),$J249/$E249))</f>
        <v>365.03795178966897</v>
      </c>
      <c r="AN255" s="574">
        <f>IF($E249="n/a","n/a",IF(AN$3&gt;($E249+$D255),$J249-SUM($F255:AM255),$J249/$E249))</f>
        <v>365.03795178966897</v>
      </c>
      <c r="AO255" s="574">
        <f>IF($E249="n/a","n/a",IF(AO$3&gt;($E249+$D255),$J249-SUM($F255:AN255),$J249/$E249))</f>
        <v>365.03795178966897</v>
      </c>
      <c r="AP255" s="574">
        <f>IF($E249="n/a","n/a",IF(AP$3&gt;($E249+$D255),$J249-SUM($F255:AO255),$J249/$E249))</f>
        <v>365.03795178966897</v>
      </c>
      <c r="AQ255" s="574">
        <f>IF($E249="n/a","n/a",IF(AQ$3&gt;($E249+$D255),$J249-SUM($F255:AP255),$J249/$E249))</f>
        <v>365.03795178966897</v>
      </c>
      <c r="AR255" s="574">
        <f>IF($E249="n/a","n/a",IF(AR$3&gt;($E249+$D255),$J249-SUM($F255:AQ255),$J249/$E249))</f>
        <v>365.03795178966897</v>
      </c>
      <c r="AS255" s="574">
        <f>IF($E249="n/a","n/a",IF(AS$3&gt;($E249+$D255),$J249-SUM($F255:AR255),$J249/$E249))</f>
        <v>365.03795178966897</v>
      </c>
      <c r="AT255" s="574">
        <f>IF($E249="n/a","n/a",IF(AT$3&gt;($E249+$D255),$J249-SUM($F255:AS255),$J249/$E249))</f>
        <v>365.03795178966897</v>
      </c>
      <c r="AU255" s="574">
        <f>IF($E249="n/a","n/a",IF(AU$3&gt;($E249+$D255),$J249-SUM($F255:AT255),$J249/$E249))</f>
        <v>365.03795178966897</v>
      </c>
      <c r="AV255" s="574">
        <f>IF($E249="n/a","n/a",IF(AV$3&gt;($E249+$D255),$J249-SUM($F255:AU255),$J249/$E249))</f>
        <v>365.03795178966897</v>
      </c>
      <c r="AW255" s="574">
        <f>IF($E249="n/a","n/a",IF(AW$3&gt;($E249+$D255),$J249-SUM($F255:AV255),$J249/$E249))</f>
        <v>365.03795178966897</v>
      </c>
      <c r="AX255" s="574">
        <f>IF($E249="n/a","n/a",IF(AX$3&gt;($E249+$D255),$J249-SUM($F255:AW255),$J249/$E249))</f>
        <v>365.03795178966897</v>
      </c>
      <c r="AY255" s="574">
        <f>IF($E249="n/a","n/a",IF(AY$3&gt;($E249+$D255),$J249-SUM($F255:AX255),$J249/$E249))</f>
        <v>365.03795178966897</v>
      </c>
      <c r="AZ255" s="574">
        <f>IF($E249="n/a","n/a",IF(AZ$3&gt;($E249+$D255),$J249-SUM($F255:AY255),$J249/$E249))</f>
        <v>365.03795178966897</v>
      </c>
      <c r="BA255" s="574">
        <f>IF($E249="n/a","n/a",IF(BA$3&gt;($E249+$D255),$J249-SUM($F255:AZ255),$J249/$E249))</f>
        <v>365.03795178966897</v>
      </c>
      <c r="BB255" s="574">
        <f>IF($E249="n/a","n/a",IF(BB$3&gt;($E249+$D255),$J249-SUM($F255:BA255),$J249/$E249))</f>
        <v>365.03795178966897</v>
      </c>
      <c r="BC255" s="574">
        <f>IF($E249="n/a","n/a",IF(BC$3&gt;($E249+$D255),$J249-SUM($F255:BB255),$J249/$E249))</f>
        <v>365.03795178966897</v>
      </c>
      <c r="BD255" s="574">
        <f>IF($E249="n/a","n/a",IF(BD$3&gt;($E249+$D255),$J249-SUM($F255:BC255),$J249/$E249))</f>
        <v>0</v>
      </c>
      <c r="BE255" s="574">
        <f>IF($E249="n/a","n/a",IF(BE$3&gt;($E249+$D255),$J249-SUM($F255:BD255),$J249/$E249))</f>
        <v>0</v>
      </c>
      <c r="BF255" s="574">
        <f>IF($E249="n/a","n/a",IF(BF$3&gt;($E249+$D255),$J249-SUM($F255:BE255),$J249/$E249))</f>
        <v>0</v>
      </c>
      <c r="BG255" s="574">
        <f>IF($E249="n/a","n/a",IF(BG$3&gt;($E249+$D255),$J249-SUM($F255:BF255),$J249/$E249))</f>
        <v>0</v>
      </c>
      <c r="BH255" s="574">
        <f>IF($E249="n/a","n/a",IF(BH$3&gt;($E249+$D255),$J249-SUM($F255:BG255),$J249/$E249))</f>
        <v>0</v>
      </c>
      <c r="BI255" s="574">
        <f>IF($E249="n/a","n/a",IF(BI$3&gt;($E249+$D255),$J249-SUM($F255:BH255),$J249/$E249))</f>
        <v>0</v>
      </c>
      <c r="BJ255" s="574">
        <f>IF($E249="n/a","n/a",IF(BJ$3&gt;($E249+$D255),$J249-SUM($F255:BI255),$J249/$E249))</f>
        <v>0</v>
      </c>
      <c r="BK255" s="574">
        <f>IF($E249="n/a","n/a",IF(BK$3&gt;($E249+$D255),$J249-SUM($F255:BJ255),$J249/$E249))</f>
        <v>0</v>
      </c>
      <c r="BL255" s="574">
        <f>IF($E249="n/a","n/a",IF(BL$3&gt;($E249+$D255),$J249-SUM($F255:BK255),$J249/$E249))</f>
        <v>0</v>
      </c>
      <c r="BM255" s="574">
        <f>IF($E249="n/a","n/a",IF(BM$3&gt;($E249+$D255),$J249-SUM($F255:BL255),$J249/$E249))</f>
        <v>0</v>
      </c>
      <c r="BN255" s="574">
        <f>IF($E249="n/a","n/a",IF(BN$3&gt;($E249+$D255),$J249-SUM($F255:BM255),$J249/$E249))</f>
        <v>0</v>
      </c>
      <c r="BO255" s="574">
        <f>IF($E249="n/a","n/a",IF(BO$3&gt;($E249+$D255),$J249-SUM($F255:BN255),$J249/$E249))</f>
        <v>0</v>
      </c>
      <c r="BP255" s="574">
        <f>IF($E249="n/a","n/a",IF(BP$3&gt;($E249+$D255),$J249-SUM($F255:BO255),$J249/$E249))</f>
        <v>0</v>
      </c>
      <c r="BQ255" s="574">
        <f>IF($E249="n/a","n/a",IF(BQ$3&gt;($E249+$D255),$J249-SUM($F255:BP255),$J249/$E249))</f>
        <v>0</v>
      </c>
      <c r="BR255" s="574">
        <f>IF($E249="n/a","n/a",IF(BR$3&gt;($E249+$D255),$J249-SUM($F255:BQ255),$J249/$E249))</f>
        <v>0</v>
      </c>
      <c r="BS255" s="574">
        <f>IF($E249="n/a","n/a",IF(BS$3&gt;($E249+$D255),$J249-SUM($F255:BR255),$J249/$E249))</f>
        <v>0</v>
      </c>
      <c r="BT255" s="574">
        <f>IF($E249="n/a","n/a",IF(BT$3&gt;($E249+$D255),$J249-SUM($F255:BS255),$J249/$E249))</f>
        <v>0</v>
      </c>
      <c r="BU255" s="574">
        <f>IF($E249="n/a","n/a",IF(BU$3&gt;($E249+$D255),$J249-SUM($F255:BT255),$J249/$E249))</f>
        <v>0</v>
      </c>
      <c r="BV255" s="574">
        <f>IF($E249="n/a","n/a",IF(BV$3&gt;($E249+$D255),$J249-SUM($F255:BU255),$J249/$E249))</f>
        <v>0</v>
      </c>
      <c r="BW255" s="574">
        <f>IF($E249="n/a","n/a",IF(BW$3&gt;($E249+$D255),$J249-SUM($F255:BV255),$J249/$E249))</f>
        <v>0</v>
      </c>
      <c r="BX255" s="574">
        <f>IF($E249="n/a","n/a",IF(BX$3&gt;($E249+$D255),$J249-SUM($F255:BW255),$J249/$E249))</f>
        <v>0</v>
      </c>
      <c r="BY255" s="574">
        <f>IF($E249="n/a","n/a",IF(BY$3&gt;($E249+$D255),$J249-SUM($F255:BX255),$J249/$E249))</f>
        <v>0</v>
      </c>
      <c r="BZ255" s="575">
        <f>IF($E249="n/a","n/a",IF(BZ$3&gt;($E249+$D255),$J249-SUM($F255:BY255),$J249/$E249))</f>
        <v>0</v>
      </c>
    </row>
    <row r="256" spans="1:78" customFormat="1" hidden="1" outlineLevel="1">
      <c r="A256" s="19"/>
      <c r="B256" s="26"/>
      <c r="C256" s="722"/>
      <c r="D256" s="545">
        <v>6</v>
      </c>
      <c r="E256" s="27"/>
      <c r="F256" s="146"/>
      <c r="G256" s="148"/>
      <c r="H256" s="148"/>
      <c r="I256" s="148"/>
      <c r="J256" s="148"/>
      <c r="K256" s="576"/>
      <c r="L256" s="69">
        <f>IF($D249="n/a","n/a",IF(L$3&gt;($D249+$D256),$K249-SUM($F256:K256),$K249/$D249))</f>
        <v>195.99419523819031</v>
      </c>
      <c r="M256" s="69">
        <f>IF($D249="n/a","n/a",IF(M$3&gt;($D249+$D256),$K249-SUM($F256:L256),$K249/$D249))</f>
        <v>195.99419523819031</v>
      </c>
      <c r="N256" s="69">
        <f>IF($D249="n/a","n/a",IF(N$3&gt;($D249+$D256),$K249-SUM($F256:M256),$K249/$D249))</f>
        <v>195.99419523819031</v>
      </c>
      <c r="O256" s="69">
        <f>IF($D249="n/a","n/a",IF(O$3&gt;($D249+$D256),$K249-SUM($F256:N256),$K249/$D249))</f>
        <v>195.99419523819031</v>
      </c>
      <c r="P256" s="69">
        <f>IF($D249="n/a","n/a",IF(P$3&gt;($D249+$D256),$K249-SUM($F256:O256),$K249/$D249))</f>
        <v>195.99419523819031</v>
      </c>
      <c r="Q256" s="69">
        <f>IF($D249="n/a","n/a",IF(Q$3&gt;($D249+$D256),$K249-SUM($F256:P256),$K249/$D249))</f>
        <v>195.99419523819031</v>
      </c>
      <c r="R256" s="69">
        <f>IF($D249="n/a","n/a",IF(R$3&gt;($D249+$D256),$K249-SUM($F256:Q256),$K249/$D249))</f>
        <v>195.99419523819031</v>
      </c>
      <c r="S256" s="69">
        <f>IF($D249="n/a","n/a",IF(S$3&gt;($D249+$D256),$K249-SUM($F256:R256),$K249/$D249))</f>
        <v>195.99419523819031</v>
      </c>
      <c r="T256" s="69">
        <f>IF($D249="n/a","n/a",IF(T$3&gt;($D249+$D256),$K249-SUM($F256:S256),$K249/$D249))</f>
        <v>195.99419523819031</v>
      </c>
      <c r="U256" s="69">
        <f>IF($D249="n/a","n/a",IF(U$3&gt;($D249+$D256),$K249-SUM($F256:T256),$K249/$D249))</f>
        <v>195.99419523819031</v>
      </c>
      <c r="V256" s="69">
        <f>IF($D249="n/a","n/a",IF(V$3&gt;($D249+$D256),$K249-SUM($F256:U256),$K249/$D249))</f>
        <v>195.99419523819031</v>
      </c>
      <c r="W256" s="69">
        <f>IF($D249="n/a","n/a",IF(W$3&gt;($D249+$D256),$K249-SUM($F256:V256),$K249/$D249))</f>
        <v>195.99419523819031</v>
      </c>
      <c r="X256" s="69">
        <f>IF($D249="n/a","n/a",IF(X$3&gt;($D249+$D256),$K249-SUM($F256:W256),$K249/$D249))</f>
        <v>195.99419523819031</v>
      </c>
      <c r="Y256" s="69">
        <f>IF($D249="n/a","n/a",IF(Y$3&gt;($D249+$D256),$K249-SUM($F256:X256),$K249/$D249))</f>
        <v>195.99419523819031</v>
      </c>
      <c r="Z256" s="69">
        <f>IF($D249="n/a","n/a",IF(Z$3&gt;($D249+$D256),$K249-SUM($F256:Y256),$K249/$D249))</f>
        <v>195.99419523819031</v>
      </c>
      <c r="AA256" s="69">
        <f>IF($D249="n/a","n/a",IF(AA$3&gt;($D249+$D256),$K249-SUM($F256:Z256),$K249/$D249))</f>
        <v>195.99419523819031</v>
      </c>
      <c r="AB256" s="69">
        <f>IF($D249="n/a","n/a",IF(AB$3&gt;($D249+$D256),$K249-SUM($F256:AA256),$K249/$D249))</f>
        <v>195.99419523819031</v>
      </c>
      <c r="AC256" s="69">
        <f>IF($D249="n/a","n/a",IF(AC$3&gt;($D249+$D256),$K249-SUM($F256:AB256),$K249/$D249))</f>
        <v>195.99419523819031</v>
      </c>
      <c r="AD256" s="69">
        <f>IF($D249="n/a","n/a",IF(AD$3&gt;($D249+$D256),$K249-SUM($F256:AC256),$K249/$D249))</f>
        <v>195.99419523819031</v>
      </c>
      <c r="AE256" s="69">
        <f>IF($D249="n/a","n/a",IF(AE$3&gt;($D249+$D256),$K249-SUM($F256:AD256),$K249/$D249))</f>
        <v>195.99419523819031</v>
      </c>
      <c r="AF256" s="69">
        <f>IF($D249="n/a","n/a",IF(AF$3&gt;($D249+$D256),$K249-SUM($F256:AE256),$K249/$D249))</f>
        <v>195.99419523819031</v>
      </c>
      <c r="AG256" s="69">
        <f>IF($D249="n/a","n/a",IF(AG$3&gt;($D249+$D256),$K249-SUM($F256:AF256),$K249/$D249))</f>
        <v>195.99419523819031</v>
      </c>
      <c r="AH256" s="69">
        <f>IF($D249="n/a","n/a",IF(AH$3&gt;($D249+$D256),$K249-SUM($F256:AG256),$K249/$D249))</f>
        <v>195.99419523819031</v>
      </c>
      <c r="AI256" s="69">
        <f>IF($D249="n/a","n/a",IF(AI$3&gt;($D249+$D256),$K249-SUM($F256:AH256),$K249/$D249))</f>
        <v>195.99419523819031</v>
      </c>
      <c r="AJ256" s="69">
        <f>IF($D249="n/a","n/a",IF(AJ$3&gt;($D249+$D256),$K249-SUM($F256:AI256),$K249/$D249))</f>
        <v>195.99419523819031</v>
      </c>
      <c r="AK256" s="69">
        <f>IF($D249="n/a","n/a",IF(AK$3&gt;($D249+$D256),$K249-SUM($F256:AJ256),$K249/$D249))</f>
        <v>195.99419523819031</v>
      </c>
      <c r="AL256" s="69">
        <f>IF($D249="n/a","n/a",IF(AL$3&gt;($D249+$D256),$K249-SUM($F256:AK256),$K249/$D249))</f>
        <v>195.99419523819031</v>
      </c>
      <c r="AM256" s="69">
        <f>IF($D249="n/a","n/a",IF(AM$3&gt;($D249+$D256),$K249-SUM($F256:AL256),$K249/$D249))</f>
        <v>195.99419523819031</v>
      </c>
      <c r="AN256" s="69">
        <f>IF($D249="n/a","n/a",IF(AN$3&gt;($D249+$D256),$K249-SUM($F256:AM256),$K249/$D249))</f>
        <v>195.99419523819031</v>
      </c>
      <c r="AO256" s="69">
        <f>IF($D249="n/a","n/a",IF(AO$3&gt;($D249+$D256),$K249-SUM($F256:AN256),$K249/$D249))</f>
        <v>195.99419523819031</v>
      </c>
      <c r="AP256" s="69">
        <f>IF($D249="n/a","n/a",IF(AP$3&gt;($D249+$D256),$K249-SUM($F256:AO256),$K249/$D249))</f>
        <v>195.99419523819031</v>
      </c>
      <c r="AQ256" s="69">
        <f>IF($D249="n/a","n/a",IF(AQ$3&gt;($D249+$D256),$K249-SUM($F256:AP256),$K249/$D249))</f>
        <v>195.99419523819031</v>
      </c>
      <c r="AR256" s="69">
        <f>IF($D249="n/a","n/a",IF(AR$3&gt;($D249+$D256),$K249-SUM($F256:AQ256),$K249/$D249))</f>
        <v>195.99419523819031</v>
      </c>
      <c r="AS256" s="69">
        <f>IF($D249="n/a","n/a",IF(AS$3&gt;($D249+$D256),$K249-SUM($F256:AR256),$K249/$D249))</f>
        <v>195.99419523819031</v>
      </c>
      <c r="AT256" s="69">
        <f>IF($D249="n/a","n/a",IF(AT$3&gt;($D249+$D256),$K249-SUM($F256:AS256),$K249/$D249))</f>
        <v>195.99419523819031</v>
      </c>
      <c r="AU256" s="69">
        <f>IF($D249="n/a","n/a",IF(AU$3&gt;($D249+$D256),$K249-SUM($F256:AT256),$K249/$D249))</f>
        <v>195.99419523819031</v>
      </c>
      <c r="AV256" s="69">
        <f>IF($D249="n/a","n/a",IF(AV$3&gt;($D249+$D256),$K249-SUM($F256:AU256),$K249/$D249))</f>
        <v>195.99419523819031</v>
      </c>
      <c r="AW256" s="69">
        <f>IF($D249="n/a","n/a",IF(AW$3&gt;($D249+$D256),$K249-SUM($F256:AV256),$K249/$D249))</f>
        <v>195.99419523819031</v>
      </c>
      <c r="AX256" s="69">
        <f>IF($D249="n/a","n/a",IF(AX$3&gt;($D249+$D256),$K249-SUM($F256:AW256),$K249/$D249))</f>
        <v>195.99419523819031</v>
      </c>
      <c r="AY256" s="69">
        <f>IF($D249="n/a","n/a",IF(AY$3&gt;($D249+$D256),$K249-SUM($F256:AX256),$K249/$D249))</f>
        <v>195.99419523819031</v>
      </c>
      <c r="AZ256" s="69">
        <f>IF($D249="n/a","n/a",IF(AZ$3&gt;($D249+$D256),$K249-SUM($F256:AY256),$K249/$D249))</f>
        <v>195.99419523819031</v>
      </c>
      <c r="BA256" s="69">
        <f>IF($D249="n/a","n/a",IF(BA$3&gt;($D249+$D256),$K249-SUM($F256:AZ256),$K249/$D249))</f>
        <v>195.99419523819031</v>
      </c>
      <c r="BB256" s="69">
        <f>IF($D249="n/a","n/a",IF(BB$3&gt;($D249+$D256),$K249-SUM($F256:BA256),$K249/$D249))</f>
        <v>195.99419523819031</v>
      </c>
      <c r="BC256" s="69">
        <f>IF($D249="n/a","n/a",IF(BC$3&gt;($D249+$D256),$K249-SUM($F256:BB256),$K249/$D249))</f>
        <v>195.99419523819031</v>
      </c>
      <c r="BD256" s="69">
        <f>IF($D249="n/a","n/a",IF(BD$3&gt;($D249+$D256),$K249-SUM($F256:BC256),$K249/$D249))</f>
        <v>195.99419523819031</v>
      </c>
      <c r="BE256" s="69">
        <f>IF($D249="n/a","n/a",IF(BE$3&gt;($D249+$D256),$K249-SUM($F256:BD256),$K249/$D249))</f>
        <v>-5.4569682106375694E-12</v>
      </c>
      <c r="BF256" s="69">
        <f>IF($D249="n/a","n/a",IF(BF$3&gt;($D249+$D256),$K249-SUM($F256:BE256),$K249/$D249))</f>
        <v>0</v>
      </c>
      <c r="BG256" s="69">
        <f>IF($D249="n/a","n/a",IF(BG$3&gt;($D249+$D256),$K249-SUM($F256:BF256),$K249/$D249))</f>
        <v>0</v>
      </c>
      <c r="BH256" s="69">
        <f>IF($D249="n/a","n/a",IF(BH$3&gt;($D249+$D256),$K249-SUM($F256:BG256),$K249/$D249))</f>
        <v>0</v>
      </c>
      <c r="BI256" s="69">
        <f>IF($D249="n/a","n/a",IF(BI$3&gt;($D249+$D256),$K249-SUM($F256:BH256),$K249/$D249))</f>
        <v>0</v>
      </c>
      <c r="BJ256" s="69">
        <f>IF($D249="n/a","n/a",IF(BJ$3&gt;($D249+$D256),$K249-SUM($F256:BI256),$K249/$D249))</f>
        <v>0</v>
      </c>
      <c r="BK256" s="69">
        <f>IF($D249="n/a","n/a",IF(BK$3&gt;($D249+$D256),$K249-SUM($F256:BJ256),$K249/$D249))</f>
        <v>0</v>
      </c>
      <c r="BL256" s="69">
        <f>IF($D249="n/a","n/a",IF(BL$3&gt;($D249+$D256),$K249-SUM($F256:BK256),$K249/$D249))</f>
        <v>0</v>
      </c>
      <c r="BM256" s="69">
        <f>IF($D249="n/a","n/a",IF(BM$3&gt;($D249+$D256),$K249-SUM($F256:BL256),$K249/$D249))</f>
        <v>0</v>
      </c>
      <c r="BN256" s="69">
        <f>IF($D249="n/a","n/a",IF(BN$3&gt;($D249+$D256),$K249-SUM($F256:BM256),$K249/$D249))</f>
        <v>0</v>
      </c>
      <c r="BO256" s="69">
        <f>IF($D249="n/a","n/a",IF(BO$3&gt;($D249+$D256),$K249-SUM($F256:BN256),$K249/$D249))</f>
        <v>0</v>
      </c>
      <c r="BP256" s="69">
        <f>IF($D249="n/a","n/a",IF(BP$3&gt;($D249+$D256),$K249-SUM($F256:BO256),$K249/$D249))</f>
        <v>0</v>
      </c>
      <c r="BQ256" s="69">
        <f>IF($D249="n/a","n/a",IF(BQ$3&gt;($D249+$D256),$K249-SUM($F256:BP256),$K249/$D249))</f>
        <v>0</v>
      </c>
      <c r="BR256" s="69">
        <f>IF($D249="n/a","n/a",IF(BR$3&gt;($D249+$D256),$K249-SUM($F256:BQ256),$K249/$D249))</f>
        <v>0</v>
      </c>
      <c r="BS256" s="69">
        <f>IF($D249="n/a","n/a",IF(BS$3&gt;($D249+$D256),$K249-SUM($F256:BR256),$K249/$D249))</f>
        <v>0</v>
      </c>
      <c r="BT256" s="69">
        <f>IF($D249="n/a","n/a",IF(BT$3&gt;($D249+$D256),$K249-SUM($F256:BS256),$K249/$D249))</f>
        <v>0</v>
      </c>
      <c r="BU256" s="69">
        <f>IF($D249="n/a","n/a",IF(BU$3&gt;($D249+$D256),$K249-SUM($F256:BT256),$K249/$D249))</f>
        <v>0</v>
      </c>
      <c r="BV256" s="69">
        <f>IF($D249="n/a","n/a",IF(BV$3&gt;($D249+$D256),$K249-SUM($F256:BU256),$K249/$D249))</f>
        <v>0</v>
      </c>
      <c r="BW256" s="69">
        <f>IF($D249="n/a","n/a",IF(BW$3&gt;($D249+$D256),$K249-SUM($F256:BV256),$K249/$D249))</f>
        <v>0</v>
      </c>
      <c r="BX256" s="69">
        <f>IF($D249="n/a","n/a",IF(BX$3&gt;($D249+$D256),$K249-SUM($F256:BW256),$K249/$D249))</f>
        <v>0</v>
      </c>
      <c r="BY256" s="69">
        <f>IF($D249="n/a","n/a",IF(BY$3&gt;($D249+$D256),$K249-SUM($F256:BX256),$K249/$D249))</f>
        <v>0</v>
      </c>
      <c r="BZ256" s="69">
        <f>IF($D249="n/a","n/a",IF(BZ$3&gt;($D249+$D256),$K249-SUM($F256:BY256),$K249/$D249))</f>
        <v>0</v>
      </c>
    </row>
    <row r="257" spans="1:78" customFormat="1" hidden="1" outlineLevel="1">
      <c r="A257" s="19"/>
      <c r="B257" s="26"/>
      <c r="C257" s="722"/>
      <c r="D257" s="545">
        <v>7</v>
      </c>
      <c r="E257" s="27"/>
      <c r="F257" s="146"/>
      <c r="G257" s="148"/>
      <c r="H257" s="148"/>
      <c r="I257" s="148"/>
      <c r="J257" s="148"/>
      <c r="K257" s="558"/>
      <c r="L257" s="147"/>
      <c r="M257" s="69">
        <f>IF($D249="n/a","n/a",IF(M$3&gt;($D249+$D257),$L249-SUM($F257:L257),$L249/$D249))</f>
        <v>127.73207147751266</v>
      </c>
      <c r="N257" s="69">
        <f>IF($D249="n/a","n/a",IF(N$3&gt;($D249+$D257),$L249-SUM($F257:M257),$L249/$D249))</f>
        <v>127.73207147751266</v>
      </c>
      <c r="O257" s="69">
        <f>IF($D249="n/a","n/a",IF(O$3&gt;($D249+$D257),$L249-SUM($F257:N257),$L249/$D249))</f>
        <v>127.73207147751266</v>
      </c>
      <c r="P257" s="69">
        <f>IF($D249="n/a","n/a",IF(P$3&gt;($D249+$D257),$L249-SUM($F257:O257),$L249/$D249))</f>
        <v>127.73207147751266</v>
      </c>
      <c r="Q257" s="69">
        <f>IF($D249="n/a","n/a",IF(Q$3&gt;($D249+$D257),$L249-SUM($F257:P257),$L249/$D249))</f>
        <v>127.73207147751266</v>
      </c>
      <c r="R257" s="69">
        <f>IF($D249="n/a","n/a",IF(R$3&gt;($D249+$D257),$L249-SUM($F257:Q257),$L249/$D249))</f>
        <v>127.73207147751266</v>
      </c>
      <c r="S257" s="69">
        <f>IF($D249="n/a","n/a",IF(S$3&gt;($D249+$D257),$L249-SUM($F257:R257),$L249/$D249))</f>
        <v>127.73207147751266</v>
      </c>
      <c r="T257" s="69">
        <f>IF($D249="n/a","n/a",IF(T$3&gt;($D249+$D257),$L249-SUM($F257:S257),$L249/$D249))</f>
        <v>127.73207147751266</v>
      </c>
      <c r="U257" s="69">
        <f>IF($D249="n/a","n/a",IF(U$3&gt;($D249+$D257),$L249-SUM($F257:T257),$L249/$D249))</f>
        <v>127.73207147751266</v>
      </c>
      <c r="V257" s="69">
        <f>IF($D249="n/a","n/a",IF(V$3&gt;($D249+$D257),$L249-SUM($F257:U257),$L249/$D249))</f>
        <v>127.73207147751266</v>
      </c>
      <c r="W257" s="69">
        <f>IF($D249="n/a","n/a",IF(W$3&gt;($D249+$D257),$L249-SUM($F257:V257),$L249/$D249))</f>
        <v>127.73207147751266</v>
      </c>
      <c r="X257" s="69">
        <f>IF($D249="n/a","n/a",IF(X$3&gt;($D249+$D257),$L249-SUM($F257:W257),$L249/$D249))</f>
        <v>127.73207147751266</v>
      </c>
      <c r="Y257" s="69">
        <f>IF($D249="n/a","n/a",IF(Y$3&gt;($D249+$D257),$L249-SUM($F257:X257),$L249/$D249))</f>
        <v>127.73207147751266</v>
      </c>
      <c r="Z257" s="69">
        <f>IF($D249="n/a","n/a",IF(Z$3&gt;($D249+$D257),$L249-SUM($F257:Y257),$L249/$D249))</f>
        <v>127.73207147751266</v>
      </c>
      <c r="AA257" s="69">
        <f>IF($D249="n/a","n/a",IF(AA$3&gt;($D249+$D257),$L249-SUM($F257:Z257),$L249/$D249))</f>
        <v>127.73207147751266</v>
      </c>
      <c r="AB257" s="69">
        <f>IF($D249="n/a","n/a",IF(AB$3&gt;($D249+$D257),$L249-SUM($F257:AA257),$L249/$D249))</f>
        <v>127.73207147751266</v>
      </c>
      <c r="AC257" s="69">
        <f>IF($D249="n/a","n/a",IF(AC$3&gt;($D249+$D257),$L249-SUM($F257:AB257),$L249/$D249))</f>
        <v>127.73207147751266</v>
      </c>
      <c r="AD257" s="69">
        <f>IF($D249="n/a","n/a",IF(AD$3&gt;($D249+$D257),$L249-SUM($F257:AC257),$L249/$D249))</f>
        <v>127.73207147751266</v>
      </c>
      <c r="AE257" s="69">
        <f>IF($D249="n/a","n/a",IF(AE$3&gt;($D249+$D257),$L249-SUM($F257:AD257),$L249/$D249))</f>
        <v>127.73207147751266</v>
      </c>
      <c r="AF257" s="69">
        <f>IF($D249="n/a","n/a",IF(AF$3&gt;($D249+$D257),$L249-SUM($F257:AE257),$L249/$D249))</f>
        <v>127.73207147751266</v>
      </c>
      <c r="AG257" s="69">
        <f>IF($D249="n/a","n/a",IF(AG$3&gt;($D249+$D257),$L249-SUM($F257:AF257),$L249/$D249))</f>
        <v>127.73207147751266</v>
      </c>
      <c r="AH257" s="69">
        <f>IF($D249="n/a","n/a",IF(AH$3&gt;($D249+$D257),$L249-SUM($F257:AG257),$L249/$D249))</f>
        <v>127.73207147751266</v>
      </c>
      <c r="AI257" s="69">
        <f>IF($D249="n/a","n/a",IF(AI$3&gt;($D249+$D257),$L249-SUM($F257:AH257),$L249/$D249))</f>
        <v>127.73207147751266</v>
      </c>
      <c r="AJ257" s="69">
        <f>IF($D249="n/a","n/a",IF(AJ$3&gt;($D249+$D257),$L249-SUM($F257:AI257),$L249/$D249))</f>
        <v>127.73207147751266</v>
      </c>
      <c r="AK257" s="69">
        <f>IF($D249="n/a","n/a",IF(AK$3&gt;($D249+$D257),$L249-SUM($F257:AJ257),$L249/$D249))</f>
        <v>127.73207147751266</v>
      </c>
      <c r="AL257" s="69">
        <f>IF($D249="n/a","n/a",IF(AL$3&gt;($D249+$D257),$L249-SUM($F257:AK257),$L249/$D249))</f>
        <v>127.73207147751266</v>
      </c>
      <c r="AM257" s="69">
        <f>IF($D249="n/a","n/a",IF(AM$3&gt;($D249+$D257),$L249-SUM($F257:AL257),$L249/$D249))</f>
        <v>127.73207147751266</v>
      </c>
      <c r="AN257" s="69">
        <f>IF($D249="n/a","n/a",IF(AN$3&gt;($D249+$D257),$L249-SUM($F257:AM257),$L249/$D249))</f>
        <v>127.73207147751266</v>
      </c>
      <c r="AO257" s="69">
        <f>IF($D249="n/a","n/a",IF(AO$3&gt;($D249+$D257),$L249-SUM($F257:AN257),$L249/$D249))</f>
        <v>127.73207147751266</v>
      </c>
      <c r="AP257" s="69">
        <f>IF($D249="n/a","n/a",IF(AP$3&gt;($D249+$D257),$L249-SUM($F257:AO257),$L249/$D249))</f>
        <v>127.73207147751266</v>
      </c>
      <c r="AQ257" s="69">
        <f>IF($D249="n/a","n/a",IF(AQ$3&gt;($D249+$D257),$L249-SUM($F257:AP257),$L249/$D249))</f>
        <v>127.73207147751266</v>
      </c>
      <c r="AR257" s="69">
        <f>IF($D249="n/a","n/a",IF(AR$3&gt;($D249+$D257),$L249-SUM($F257:AQ257),$L249/$D249))</f>
        <v>127.73207147751266</v>
      </c>
      <c r="AS257" s="69">
        <f>IF($D249="n/a","n/a",IF(AS$3&gt;($D249+$D257),$L249-SUM($F257:AR257),$L249/$D249))</f>
        <v>127.73207147751266</v>
      </c>
      <c r="AT257" s="69">
        <f>IF($D249="n/a","n/a",IF(AT$3&gt;($D249+$D257),$L249-SUM($F257:AS257),$L249/$D249))</f>
        <v>127.73207147751266</v>
      </c>
      <c r="AU257" s="69">
        <f>IF($D249="n/a","n/a",IF(AU$3&gt;($D249+$D257),$L249-SUM($F257:AT257),$L249/$D249))</f>
        <v>127.73207147751266</v>
      </c>
      <c r="AV257" s="69">
        <f>IF($D249="n/a","n/a",IF(AV$3&gt;($D249+$D257),$L249-SUM($F257:AU257),$L249/$D249))</f>
        <v>127.73207147751266</v>
      </c>
      <c r="AW257" s="69">
        <f>IF($D249="n/a","n/a",IF(AW$3&gt;($D249+$D257),$L249-SUM($F257:AV257),$L249/$D249))</f>
        <v>127.73207147751266</v>
      </c>
      <c r="AX257" s="69">
        <f>IF($D249="n/a","n/a",IF(AX$3&gt;($D249+$D257),$L249-SUM($F257:AW257),$L249/$D249))</f>
        <v>127.73207147751266</v>
      </c>
      <c r="AY257" s="69">
        <f>IF($D249="n/a","n/a",IF(AY$3&gt;($D249+$D257),$L249-SUM($F257:AX257),$L249/$D249))</f>
        <v>127.73207147751266</v>
      </c>
      <c r="AZ257" s="69">
        <f>IF($D249="n/a","n/a",IF(AZ$3&gt;($D249+$D257),$L249-SUM($F257:AY257),$L249/$D249))</f>
        <v>127.73207147751266</v>
      </c>
      <c r="BA257" s="69">
        <f>IF($D249="n/a","n/a",IF(BA$3&gt;($D249+$D257),$L249-SUM($F257:AZ257),$L249/$D249))</f>
        <v>127.73207147751266</v>
      </c>
      <c r="BB257" s="69">
        <f>IF($D249="n/a","n/a",IF(BB$3&gt;($D249+$D257),$L249-SUM($F257:BA257),$L249/$D249))</f>
        <v>127.73207147751266</v>
      </c>
      <c r="BC257" s="69">
        <f>IF($D249="n/a","n/a",IF(BC$3&gt;($D249+$D257),$L249-SUM($F257:BB257),$L249/$D249))</f>
        <v>127.73207147751266</v>
      </c>
      <c r="BD257" s="69">
        <f>IF($D249="n/a","n/a",IF(BD$3&gt;($D249+$D257),$L249-SUM($F257:BC257),$L249/$D249))</f>
        <v>127.73207147751266</v>
      </c>
      <c r="BE257" s="69">
        <f>IF($D249="n/a","n/a",IF(BE$3&gt;($D249+$D257),$L249-SUM($F257:BD257),$L249/$D249))</f>
        <v>127.73207147751266</v>
      </c>
      <c r="BF257" s="69">
        <f>IF($D249="n/a","n/a",IF(BF$3&gt;($D249+$D257),$L249-SUM($F257:BE257),$L249/$D249))</f>
        <v>1.8189894035458565E-12</v>
      </c>
      <c r="BG257" s="69">
        <f>IF($D249="n/a","n/a",IF(BG$3&gt;($D249+$D257),$L249-SUM($F257:BF257),$L249/$D249))</f>
        <v>0</v>
      </c>
      <c r="BH257" s="69">
        <f>IF($D249="n/a","n/a",IF(BH$3&gt;($D249+$D257),$L249-SUM($F257:BG257),$L249/$D249))</f>
        <v>0</v>
      </c>
      <c r="BI257" s="69">
        <f>IF($D249="n/a","n/a",IF(BI$3&gt;($D249+$D257),$L249-SUM($F257:BH257),$L249/$D249))</f>
        <v>0</v>
      </c>
      <c r="BJ257" s="69">
        <f>IF($D249="n/a","n/a",IF(BJ$3&gt;($D249+$D257),$L249-SUM($F257:BI257),$L249/$D249))</f>
        <v>0</v>
      </c>
      <c r="BK257" s="69">
        <f>IF($D249="n/a","n/a",IF(BK$3&gt;($D249+$D257),$L249-SUM($F257:BJ257),$L249/$D249))</f>
        <v>0</v>
      </c>
      <c r="BL257" s="69">
        <f>IF($D249="n/a","n/a",IF(BL$3&gt;($D249+$D257),$L249-SUM($F257:BK257),$L249/$D249))</f>
        <v>0</v>
      </c>
      <c r="BM257" s="69">
        <f>IF($D249="n/a","n/a",IF(BM$3&gt;($D249+$D257),$L249-SUM($F257:BL257),$L249/$D249))</f>
        <v>0</v>
      </c>
      <c r="BN257" s="69">
        <f>IF($D249="n/a","n/a",IF(BN$3&gt;($D249+$D257),$L249-SUM($F257:BM257),$L249/$D249))</f>
        <v>0</v>
      </c>
      <c r="BO257" s="69">
        <f>IF($D249="n/a","n/a",IF(BO$3&gt;($D249+$D257),$L249-SUM($F257:BN257),$L249/$D249))</f>
        <v>0</v>
      </c>
      <c r="BP257" s="69">
        <f>IF($D249="n/a","n/a",IF(BP$3&gt;($D249+$D257),$L249-SUM($F257:BO257),$L249/$D249))</f>
        <v>0</v>
      </c>
      <c r="BQ257" s="69">
        <f>IF($D249="n/a","n/a",IF(BQ$3&gt;($D249+$D257),$L249-SUM($F257:BP257),$L249/$D249))</f>
        <v>0</v>
      </c>
      <c r="BR257" s="69">
        <f>IF($D249="n/a","n/a",IF(BR$3&gt;($D249+$D257),$L249-SUM($F257:BQ257),$L249/$D249))</f>
        <v>0</v>
      </c>
      <c r="BS257" s="69">
        <f>IF($D249="n/a","n/a",IF(BS$3&gt;($D249+$D257),$L249-SUM($F257:BR257),$L249/$D249))</f>
        <v>0</v>
      </c>
      <c r="BT257" s="69">
        <f>IF($D249="n/a","n/a",IF(BT$3&gt;($D249+$D257),$L249-SUM($F257:BS257),$L249/$D249))</f>
        <v>0</v>
      </c>
      <c r="BU257" s="69">
        <f>IF($D249="n/a","n/a",IF(BU$3&gt;($D249+$D257),$L249-SUM($F257:BT257),$L249/$D249))</f>
        <v>0</v>
      </c>
      <c r="BV257" s="69">
        <f>IF($D249="n/a","n/a",IF(BV$3&gt;($D249+$D257),$L249-SUM($F257:BU257),$L249/$D249))</f>
        <v>0</v>
      </c>
      <c r="BW257" s="69">
        <f>IF($D249="n/a","n/a",IF(BW$3&gt;($D249+$D257),$L249-SUM($F257:BV257),$L249/$D249))</f>
        <v>0</v>
      </c>
      <c r="BX257" s="69">
        <f>IF($D249="n/a","n/a",IF(BX$3&gt;($D249+$D257),$L249-SUM($F257:BW257),$L249/$D249))</f>
        <v>0</v>
      </c>
      <c r="BY257" s="69">
        <f>IF($D249="n/a","n/a",IF(BY$3&gt;($D249+$D257),$L249-SUM($F257:BX257),$L249/$D249))</f>
        <v>0</v>
      </c>
      <c r="BZ257" s="69">
        <f>IF($D249="n/a","n/a",IF(BZ$3&gt;($D249+$D257),$L249-SUM($F257:BY257),$L249/$D249))</f>
        <v>0</v>
      </c>
    </row>
    <row r="258" spans="1:78" customFormat="1" hidden="1" outlineLevel="1">
      <c r="A258" s="19"/>
      <c r="B258" s="26"/>
      <c r="C258" s="722"/>
      <c r="D258" s="545">
        <v>8</v>
      </c>
      <c r="E258" s="27"/>
      <c r="F258" s="146"/>
      <c r="G258" s="148"/>
      <c r="H258" s="148"/>
      <c r="I258" s="148"/>
      <c r="J258" s="148"/>
      <c r="K258" s="558"/>
      <c r="L258" s="148"/>
      <c r="M258" s="147"/>
      <c r="N258" s="69">
        <f>IF($D249="n/a","n/a",IF(N$3&gt;($D249+$D258),$M249-SUM($F258:M258),$M249/$D249))</f>
        <v>155.97663325779442</v>
      </c>
      <c r="O258" s="69">
        <f>IF($D249="n/a","n/a",IF(O$3&gt;($D249+$D258),$M249-SUM($F258:N258),$M249/$D249))</f>
        <v>155.97663325779442</v>
      </c>
      <c r="P258" s="69">
        <f>IF($D249="n/a","n/a",IF(P$3&gt;($D249+$D258),$M249-SUM($F258:O258),$M249/$D249))</f>
        <v>155.97663325779442</v>
      </c>
      <c r="Q258" s="69">
        <f>IF($D249="n/a","n/a",IF(Q$3&gt;($D249+$D258),$M249-SUM($F258:P258),$M249/$D249))</f>
        <v>155.97663325779442</v>
      </c>
      <c r="R258" s="69">
        <f>IF($D249="n/a","n/a",IF(R$3&gt;($D249+$D258),$M249-SUM($F258:Q258),$M249/$D249))</f>
        <v>155.97663325779442</v>
      </c>
      <c r="S258" s="69">
        <f>IF($D249="n/a","n/a",IF(S$3&gt;($D249+$D258),$M249-SUM($F258:R258),$M249/$D249))</f>
        <v>155.97663325779442</v>
      </c>
      <c r="T258" s="69">
        <f>IF($D249="n/a","n/a",IF(T$3&gt;($D249+$D258),$M249-SUM($F258:S258),$M249/$D249))</f>
        <v>155.97663325779442</v>
      </c>
      <c r="U258" s="69">
        <f>IF($D249="n/a","n/a",IF(U$3&gt;($D249+$D258),$M249-SUM($F258:T258),$M249/$D249))</f>
        <v>155.97663325779442</v>
      </c>
      <c r="V258" s="69">
        <f>IF($D249="n/a","n/a",IF(V$3&gt;($D249+$D258),$M249-SUM($F258:U258),$M249/$D249))</f>
        <v>155.97663325779442</v>
      </c>
      <c r="W258" s="69">
        <f>IF($D249="n/a","n/a",IF(W$3&gt;($D249+$D258),$M249-SUM($F258:V258),$M249/$D249))</f>
        <v>155.97663325779442</v>
      </c>
      <c r="X258" s="69">
        <f>IF($D249="n/a","n/a",IF(X$3&gt;($D249+$D258),$M249-SUM($F258:W258),$M249/$D249))</f>
        <v>155.97663325779442</v>
      </c>
      <c r="Y258" s="69">
        <f>IF($D249="n/a","n/a",IF(Y$3&gt;($D249+$D258),$M249-SUM($F258:X258),$M249/$D249))</f>
        <v>155.97663325779442</v>
      </c>
      <c r="Z258" s="69">
        <f>IF($D249="n/a","n/a",IF(Z$3&gt;($D249+$D258),$M249-SUM($F258:Y258),$M249/$D249))</f>
        <v>155.97663325779442</v>
      </c>
      <c r="AA258" s="69">
        <f>IF($D249="n/a","n/a",IF(AA$3&gt;($D249+$D258),$M249-SUM($F258:Z258),$M249/$D249))</f>
        <v>155.97663325779442</v>
      </c>
      <c r="AB258" s="69">
        <f>IF($D249="n/a","n/a",IF(AB$3&gt;($D249+$D258),$M249-SUM($F258:AA258),$M249/$D249))</f>
        <v>155.97663325779442</v>
      </c>
      <c r="AC258" s="69">
        <f>IF($D249="n/a","n/a",IF(AC$3&gt;($D249+$D258),$M249-SUM($F258:AB258),$M249/$D249))</f>
        <v>155.97663325779442</v>
      </c>
      <c r="AD258" s="69">
        <f>IF($D249="n/a","n/a",IF(AD$3&gt;($D249+$D258),$M249-SUM($F258:AC258),$M249/$D249))</f>
        <v>155.97663325779442</v>
      </c>
      <c r="AE258" s="69">
        <f>IF($D249="n/a","n/a",IF(AE$3&gt;($D249+$D258),$M249-SUM($F258:AD258),$M249/$D249))</f>
        <v>155.97663325779442</v>
      </c>
      <c r="AF258" s="69">
        <f>IF($D249="n/a","n/a",IF(AF$3&gt;($D249+$D258),$M249-SUM($F258:AE258),$M249/$D249))</f>
        <v>155.97663325779442</v>
      </c>
      <c r="AG258" s="69">
        <f>IF($D249="n/a","n/a",IF(AG$3&gt;($D249+$D258),$M249-SUM($F258:AF258),$M249/$D249))</f>
        <v>155.97663325779442</v>
      </c>
      <c r="AH258" s="69">
        <f>IF($D249="n/a","n/a",IF(AH$3&gt;($D249+$D258),$M249-SUM($F258:AG258),$M249/$D249))</f>
        <v>155.97663325779442</v>
      </c>
      <c r="AI258" s="69">
        <f>IF($D249="n/a","n/a",IF(AI$3&gt;($D249+$D258),$M249-SUM($F258:AH258),$M249/$D249))</f>
        <v>155.97663325779442</v>
      </c>
      <c r="AJ258" s="69">
        <f>IF($D249="n/a","n/a",IF(AJ$3&gt;($D249+$D258),$M249-SUM($F258:AI258),$M249/$D249))</f>
        <v>155.97663325779442</v>
      </c>
      <c r="AK258" s="69">
        <f>IF($D249="n/a","n/a",IF(AK$3&gt;($D249+$D258),$M249-SUM($F258:AJ258),$M249/$D249))</f>
        <v>155.97663325779442</v>
      </c>
      <c r="AL258" s="69">
        <f>IF($D249="n/a","n/a",IF(AL$3&gt;($D249+$D258),$M249-SUM($F258:AK258),$M249/$D249))</f>
        <v>155.97663325779442</v>
      </c>
      <c r="AM258" s="69">
        <f>IF($D249="n/a","n/a",IF(AM$3&gt;($D249+$D258),$M249-SUM($F258:AL258),$M249/$D249))</f>
        <v>155.97663325779442</v>
      </c>
      <c r="AN258" s="69">
        <f>IF($D249="n/a","n/a",IF(AN$3&gt;($D249+$D258),$M249-SUM($F258:AM258),$M249/$D249))</f>
        <v>155.97663325779442</v>
      </c>
      <c r="AO258" s="69">
        <f>IF($D249="n/a","n/a",IF(AO$3&gt;($D249+$D258),$M249-SUM($F258:AN258),$M249/$D249))</f>
        <v>155.97663325779442</v>
      </c>
      <c r="AP258" s="69">
        <f>IF($D249="n/a","n/a",IF(AP$3&gt;($D249+$D258),$M249-SUM($F258:AO258),$M249/$D249))</f>
        <v>155.97663325779442</v>
      </c>
      <c r="AQ258" s="69">
        <f>IF($D249="n/a","n/a",IF(AQ$3&gt;($D249+$D258),$M249-SUM($F258:AP258),$M249/$D249))</f>
        <v>155.97663325779442</v>
      </c>
      <c r="AR258" s="69">
        <f>IF($D249="n/a","n/a",IF(AR$3&gt;($D249+$D258),$M249-SUM($F258:AQ258),$M249/$D249))</f>
        <v>155.97663325779442</v>
      </c>
      <c r="AS258" s="69">
        <f>IF($D249="n/a","n/a",IF(AS$3&gt;($D249+$D258),$M249-SUM($F258:AR258),$M249/$D249))</f>
        <v>155.97663325779442</v>
      </c>
      <c r="AT258" s="69">
        <f>IF($D249="n/a","n/a",IF(AT$3&gt;($D249+$D258),$M249-SUM($F258:AS258),$M249/$D249))</f>
        <v>155.97663325779442</v>
      </c>
      <c r="AU258" s="69">
        <f>IF($D249="n/a","n/a",IF(AU$3&gt;($D249+$D258),$M249-SUM($F258:AT258),$M249/$D249))</f>
        <v>155.97663325779442</v>
      </c>
      <c r="AV258" s="69">
        <f>IF($D249="n/a","n/a",IF(AV$3&gt;($D249+$D258),$M249-SUM($F258:AU258),$M249/$D249))</f>
        <v>155.97663325779442</v>
      </c>
      <c r="AW258" s="69">
        <f>IF($D249="n/a","n/a",IF(AW$3&gt;($D249+$D258),$M249-SUM($F258:AV258),$M249/$D249))</f>
        <v>155.97663325779442</v>
      </c>
      <c r="AX258" s="69">
        <f>IF($D249="n/a","n/a",IF(AX$3&gt;($D249+$D258),$M249-SUM($F258:AW258),$M249/$D249))</f>
        <v>155.97663325779442</v>
      </c>
      <c r="AY258" s="69">
        <f>IF($D249="n/a","n/a",IF(AY$3&gt;($D249+$D258),$M249-SUM($F258:AX258),$M249/$D249))</f>
        <v>155.97663325779442</v>
      </c>
      <c r="AZ258" s="69">
        <f>IF($D249="n/a","n/a",IF(AZ$3&gt;($D249+$D258),$M249-SUM($F258:AY258),$M249/$D249))</f>
        <v>155.97663325779442</v>
      </c>
      <c r="BA258" s="69">
        <f>IF($D249="n/a","n/a",IF(BA$3&gt;($D249+$D258),$M249-SUM($F258:AZ258),$M249/$D249))</f>
        <v>155.97663325779442</v>
      </c>
      <c r="BB258" s="69">
        <f>IF($D249="n/a","n/a",IF(BB$3&gt;($D249+$D258),$M249-SUM($F258:BA258),$M249/$D249))</f>
        <v>155.97663325779442</v>
      </c>
      <c r="BC258" s="69">
        <f>IF($D249="n/a","n/a",IF(BC$3&gt;($D249+$D258),$M249-SUM($F258:BB258),$M249/$D249))</f>
        <v>155.97663325779442</v>
      </c>
      <c r="BD258" s="69">
        <f>IF($D249="n/a","n/a",IF(BD$3&gt;($D249+$D258),$M249-SUM($F258:BC258),$M249/$D249))</f>
        <v>155.97663325779442</v>
      </c>
      <c r="BE258" s="69">
        <f>IF($D249="n/a","n/a",IF(BE$3&gt;($D249+$D258),$M249-SUM($F258:BD258),$M249/$D249))</f>
        <v>155.97663325779442</v>
      </c>
      <c r="BF258" s="69">
        <f>IF($D249="n/a","n/a",IF(BF$3&gt;($D249+$D258),$M249-SUM($F258:BE258),$M249/$D249))</f>
        <v>155.97663325779442</v>
      </c>
      <c r="BG258" s="69">
        <f>IF($D249="n/a","n/a",IF(BG$3&gt;($D249+$D258),$M249-SUM($F258:BF258),$M249/$D249))</f>
        <v>-2.7284841053187847E-12</v>
      </c>
      <c r="BH258" s="69">
        <f>IF($D249="n/a","n/a",IF(BH$3&gt;($D249+$D258),$M249-SUM($F258:BG258),$M249/$D249))</f>
        <v>0</v>
      </c>
      <c r="BI258" s="69">
        <f>IF($D249="n/a","n/a",IF(BI$3&gt;($D249+$D258),$M249-SUM($F258:BH258),$M249/$D249))</f>
        <v>0</v>
      </c>
      <c r="BJ258" s="69">
        <f>IF($D249="n/a","n/a",IF(BJ$3&gt;($D249+$D258),$M249-SUM($F258:BI258),$M249/$D249))</f>
        <v>0</v>
      </c>
      <c r="BK258" s="69">
        <f>IF($D249="n/a","n/a",IF(BK$3&gt;($D249+$D258),$M249-SUM($F258:BJ258),$M249/$D249))</f>
        <v>0</v>
      </c>
      <c r="BL258" s="69">
        <f>IF($D249="n/a","n/a",IF(BL$3&gt;($D249+$D258),$M249-SUM($F258:BK258),$M249/$D249))</f>
        <v>0</v>
      </c>
      <c r="BM258" s="69">
        <f>IF($D249="n/a","n/a",IF(BM$3&gt;($D249+$D258),$M249-SUM($F258:BL258),$M249/$D249))</f>
        <v>0</v>
      </c>
      <c r="BN258" s="69">
        <f>IF($D249="n/a","n/a",IF(BN$3&gt;($D249+$D258),$M249-SUM($F258:BM258),$M249/$D249))</f>
        <v>0</v>
      </c>
      <c r="BO258" s="69">
        <f>IF($D249="n/a","n/a",IF(BO$3&gt;($D249+$D258),$M249-SUM($F258:BN258),$M249/$D249))</f>
        <v>0</v>
      </c>
      <c r="BP258" s="69">
        <f>IF($D249="n/a","n/a",IF(BP$3&gt;($D249+$D258),$M249-SUM($F258:BO258),$M249/$D249))</f>
        <v>0</v>
      </c>
      <c r="BQ258" s="69">
        <f>IF($D249="n/a","n/a",IF(BQ$3&gt;($D249+$D258),$M249-SUM($F258:BP258),$M249/$D249))</f>
        <v>0</v>
      </c>
      <c r="BR258" s="69">
        <f>IF($D249="n/a","n/a",IF(BR$3&gt;($D249+$D258),$M249-SUM($F258:BQ258),$M249/$D249))</f>
        <v>0</v>
      </c>
      <c r="BS258" s="69">
        <f>IF($D249="n/a","n/a",IF(BS$3&gt;($D249+$D258),$M249-SUM($F258:BR258),$M249/$D249))</f>
        <v>0</v>
      </c>
      <c r="BT258" s="69">
        <f>IF($D249="n/a","n/a",IF(BT$3&gt;($D249+$D258),$M249-SUM($F258:BS258),$M249/$D249))</f>
        <v>0</v>
      </c>
      <c r="BU258" s="69">
        <f>IF($D249="n/a","n/a",IF(BU$3&gt;($D249+$D258),$M249-SUM($F258:BT258),$M249/$D249))</f>
        <v>0</v>
      </c>
      <c r="BV258" s="69">
        <f>IF($D249="n/a","n/a",IF(BV$3&gt;($D249+$D258),$M249-SUM($F258:BU258),$M249/$D249))</f>
        <v>0</v>
      </c>
      <c r="BW258" s="69">
        <f>IF($D249="n/a","n/a",IF(BW$3&gt;($D249+$D258),$M249-SUM($F258:BV258),$M249/$D249))</f>
        <v>0</v>
      </c>
      <c r="BX258" s="69">
        <f>IF($D249="n/a","n/a",IF(BX$3&gt;($D249+$D258),$M249-SUM($F258:BW258),$M249/$D249))</f>
        <v>0</v>
      </c>
      <c r="BY258" s="69">
        <f>IF($D249="n/a","n/a",IF(BY$3&gt;($D249+$D258),$M249-SUM($F258:BX258),$M249/$D249))</f>
        <v>0</v>
      </c>
      <c r="BZ258" s="69">
        <f>IF($D249="n/a","n/a",IF(BZ$3&gt;($D249+$D258),$M249-SUM($F258:BY258),$M249/$D249))</f>
        <v>0</v>
      </c>
    </row>
    <row r="259" spans="1:78" customFormat="1" hidden="1" outlineLevel="1">
      <c r="A259" s="19"/>
      <c r="B259" s="26"/>
      <c r="C259" s="722"/>
      <c r="D259" s="545">
        <v>9</v>
      </c>
      <c r="E259" s="27"/>
      <c r="F259" s="146"/>
      <c r="G259" s="148"/>
      <c r="H259" s="148"/>
      <c r="I259" s="148"/>
      <c r="J259" s="148"/>
      <c r="K259" s="558"/>
      <c r="L259" s="148"/>
      <c r="M259" s="148"/>
      <c r="N259" s="147"/>
      <c r="O259" s="69">
        <f>IF($D249="n/a","n/a",IF(O$3&gt;($D249+$D259),$N249-SUM($F259:N259),$N249/$D249))</f>
        <v>271.28196978276691</v>
      </c>
      <c r="P259" s="69">
        <f>IF($D249="n/a","n/a",IF(P$3&gt;($D249+$D259),$N249-SUM($F259:O259),$N249/$D249))</f>
        <v>271.28196978276691</v>
      </c>
      <c r="Q259" s="69">
        <f>IF($D249="n/a","n/a",IF(Q$3&gt;($D249+$D259),$N249-SUM($F259:P259),$N249/$D249))</f>
        <v>271.28196978276691</v>
      </c>
      <c r="R259" s="69">
        <f>IF($D249="n/a","n/a",IF(R$3&gt;($D249+$D259),$N249-SUM($F259:Q259),$N249/$D249))</f>
        <v>271.28196978276691</v>
      </c>
      <c r="S259" s="69">
        <f>IF($D249="n/a","n/a",IF(S$3&gt;($D249+$D259),$N249-SUM($F259:R259),$N249/$D249))</f>
        <v>271.28196978276691</v>
      </c>
      <c r="T259" s="69">
        <f>IF($D249="n/a","n/a",IF(T$3&gt;($D249+$D259),$N249-SUM($F259:S259),$N249/$D249))</f>
        <v>271.28196978276691</v>
      </c>
      <c r="U259" s="69">
        <f>IF($D249="n/a","n/a",IF(U$3&gt;($D249+$D259),$N249-SUM($F259:T259),$N249/$D249))</f>
        <v>271.28196978276691</v>
      </c>
      <c r="V259" s="69">
        <f>IF($D249="n/a","n/a",IF(V$3&gt;($D249+$D259),$N249-SUM($F259:U259),$N249/$D249))</f>
        <v>271.28196978276691</v>
      </c>
      <c r="W259" s="69">
        <f>IF($D249="n/a","n/a",IF(W$3&gt;($D249+$D259),$N249-SUM($F259:V259),$N249/$D249))</f>
        <v>271.28196978276691</v>
      </c>
      <c r="X259" s="69">
        <f>IF($D249="n/a","n/a",IF(X$3&gt;($D249+$D259),$N249-SUM($F259:W259),$N249/$D249))</f>
        <v>271.28196978276691</v>
      </c>
      <c r="Y259" s="69">
        <f>IF($D249="n/a","n/a",IF(Y$3&gt;($D249+$D259),$N249-SUM($F259:X259),$N249/$D249))</f>
        <v>271.28196978276691</v>
      </c>
      <c r="Z259" s="69">
        <f>IF($D249="n/a","n/a",IF(Z$3&gt;($D249+$D259),$N249-SUM($F259:Y259),$N249/$D249))</f>
        <v>271.28196978276691</v>
      </c>
      <c r="AA259" s="69">
        <f>IF($D249="n/a","n/a",IF(AA$3&gt;($D249+$D259),$N249-SUM($F259:Z259),$N249/$D249))</f>
        <v>271.28196978276691</v>
      </c>
      <c r="AB259" s="69">
        <f>IF($D249="n/a","n/a",IF(AB$3&gt;($D249+$D259),$N249-SUM($F259:AA259),$N249/$D249))</f>
        <v>271.28196978276691</v>
      </c>
      <c r="AC259" s="69">
        <f>IF($D249="n/a","n/a",IF(AC$3&gt;($D249+$D259),$N249-SUM($F259:AB259),$N249/$D249))</f>
        <v>271.28196978276691</v>
      </c>
      <c r="AD259" s="69">
        <f>IF($D249="n/a","n/a",IF(AD$3&gt;($D249+$D259),$N249-SUM($F259:AC259),$N249/$D249))</f>
        <v>271.28196978276691</v>
      </c>
      <c r="AE259" s="69">
        <f>IF($D249="n/a","n/a",IF(AE$3&gt;($D249+$D259),$N249-SUM($F259:AD259),$N249/$D249))</f>
        <v>271.28196978276691</v>
      </c>
      <c r="AF259" s="69">
        <f>IF($D249="n/a","n/a",IF(AF$3&gt;($D249+$D259),$N249-SUM($F259:AE259),$N249/$D249))</f>
        <v>271.28196978276691</v>
      </c>
      <c r="AG259" s="69">
        <f>IF($D249="n/a","n/a",IF(AG$3&gt;($D249+$D259),$N249-SUM($F259:AF259),$N249/$D249))</f>
        <v>271.28196978276691</v>
      </c>
      <c r="AH259" s="69">
        <f>IF($D249="n/a","n/a",IF(AH$3&gt;($D249+$D259),$N249-SUM($F259:AG259),$N249/$D249))</f>
        <v>271.28196978276691</v>
      </c>
      <c r="AI259" s="69">
        <f>IF($D249="n/a","n/a",IF(AI$3&gt;($D249+$D259),$N249-SUM($F259:AH259),$N249/$D249))</f>
        <v>271.28196978276691</v>
      </c>
      <c r="AJ259" s="69">
        <f>IF($D249="n/a","n/a",IF(AJ$3&gt;($D249+$D259),$N249-SUM($F259:AI259),$N249/$D249))</f>
        <v>271.28196978276691</v>
      </c>
      <c r="AK259" s="69">
        <f>IF($D249="n/a","n/a",IF(AK$3&gt;($D249+$D259),$N249-SUM($F259:AJ259),$N249/$D249))</f>
        <v>271.28196978276691</v>
      </c>
      <c r="AL259" s="69">
        <f>IF($D249="n/a","n/a",IF(AL$3&gt;($D249+$D259),$N249-SUM($F259:AK259),$N249/$D249))</f>
        <v>271.28196978276691</v>
      </c>
      <c r="AM259" s="69">
        <f>IF($D249="n/a","n/a",IF(AM$3&gt;($D249+$D259),$N249-SUM($F259:AL259),$N249/$D249))</f>
        <v>271.28196978276691</v>
      </c>
      <c r="AN259" s="69">
        <f>IF($D249="n/a","n/a",IF(AN$3&gt;($D249+$D259),$N249-SUM($F259:AM259),$N249/$D249))</f>
        <v>271.28196978276691</v>
      </c>
      <c r="AO259" s="69">
        <f>IF($D249="n/a","n/a",IF(AO$3&gt;($D249+$D259),$N249-SUM($F259:AN259),$N249/$D249))</f>
        <v>271.28196978276691</v>
      </c>
      <c r="AP259" s="69">
        <f>IF($D249="n/a","n/a",IF(AP$3&gt;($D249+$D259),$N249-SUM($F259:AO259),$N249/$D249))</f>
        <v>271.28196978276691</v>
      </c>
      <c r="AQ259" s="69">
        <f>IF($D249="n/a","n/a",IF(AQ$3&gt;($D249+$D259),$N249-SUM($F259:AP259),$N249/$D249))</f>
        <v>271.28196978276691</v>
      </c>
      <c r="AR259" s="69">
        <f>IF($D249="n/a","n/a",IF(AR$3&gt;($D249+$D259),$N249-SUM($F259:AQ259),$N249/$D249))</f>
        <v>271.28196978276691</v>
      </c>
      <c r="AS259" s="69">
        <f>IF($D249="n/a","n/a",IF(AS$3&gt;($D249+$D259),$N249-SUM($F259:AR259),$N249/$D249))</f>
        <v>271.28196978276691</v>
      </c>
      <c r="AT259" s="69">
        <f>IF($D249="n/a","n/a",IF(AT$3&gt;($D249+$D259),$N249-SUM($F259:AS259),$N249/$D249))</f>
        <v>271.28196978276691</v>
      </c>
      <c r="AU259" s="69">
        <f>IF($D249="n/a","n/a",IF(AU$3&gt;($D249+$D259),$N249-SUM($F259:AT259),$N249/$D249))</f>
        <v>271.28196978276691</v>
      </c>
      <c r="AV259" s="69">
        <f>IF($D249="n/a","n/a",IF(AV$3&gt;($D249+$D259),$N249-SUM($F259:AU259),$N249/$D249))</f>
        <v>271.28196978276691</v>
      </c>
      <c r="AW259" s="69">
        <f>IF($D249="n/a","n/a",IF(AW$3&gt;($D249+$D259),$N249-SUM($F259:AV259),$N249/$D249))</f>
        <v>271.28196978276691</v>
      </c>
      <c r="AX259" s="69">
        <f>IF($D249="n/a","n/a",IF(AX$3&gt;($D249+$D259),$N249-SUM($F259:AW259),$N249/$D249))</f>
        <v>271.28196978276691</v>
      </c>
      <c r="AY259" s="69">
        <f>IF($D249="n/a","n/a",IF(AY$3&gt;($D249+$D259),$N249-SUM($F259:AX259),$N249/$D249))</f>
        <v>271.28196978276691</v>
      </c>
      <c r="AZ259" s="69">
        <f>IF($D249="n/a","n/a",IF(AZ$3&gt;($D249+$D259),$N249-SUM($F259:AY259),$N249/$D249))</f>
        <v>271.28196978276691</v>
      </c>
      <c r="BA259" s="69">
        <f>IF($D249="n/a","n/a",IF(BA$3&gt;($D249+$D259),$N249-SUM($F259:AZ259),$N249/$D249))</f>
        <v>271.28196978276691</v>
      </c>
      <c r="BB259" s="69">
        <f>IF($D249="n/a","n/a",IF(BB$3&gt;($D249+$D259),$N249-SUM($F259:BA259),$N249/$D249))</f>
        <v>271.28196978276691</v>
      </c>
      <c r="BC259" s="69">
        <f>IF($D249="n/a","n/a",IF(BC$3&gt;($D249+$D259),$N249-SUM($F259:BB259),$N249/$D249))</f>
        <v>271.28196978276691</v>
      </c>
      <c r="BD259" s="69">
        <f>IF($D249="n/a","n/a",IF(BD$3&gt;($D249+$D259),$N249-SUM($F259:BC259),$N249/$D249))</f>
        <v>271.28196978276691</v>
      </c>
      <c r="BE259" s="69">
        <f>IF($D249="n/a","n/a",IF(BE$3&gt;($D249+$D259),$N249-SUM($F259:BD259),$N249/$D249))</f>
        <v>271.28196978276691</v>
      </c>
      <c r="BF259" s="69">
        <f>IF($D249="n/a","n/a",IF(BF$3&gt;($D249+$D259),$N249-SUM($F259:BE259),$N249/$D249))</f>
        <v>271.28196978276691</v>
      </c>
      <c r="BG259" s="69">
        <f>IF($D249="n/a","n/a",IF(BG$3&gt;($D249+$D259),$N249-SUM($F259:BF259),$N249/$D249))</f>
        <v>271.28196978276691</v>
      </c>
      <c r="BH259" s="69">
        <f>IF($D249="n/a","n/a",IF(BH$3&gt;($D249+$D259),$N249-SUM($F259:BG259),$N249/$D249))</f>
        <v>-7.2759576141834259E-12</v>
      </c>
      <c r="BI259" s="69">
        <f>IF($D249="n/a","n/a",IF(BI$3&gt;($D249+$D259),$N249-SUM($F259:BH259),$N249/$D249))</f>
        <v>0</v>
      </c>
      <c r="BJ259" s="69">
        <f>IF($D249="n/a","n/a",IF(BJ$3&gt;($D249+$D259),$N249-SUM($F259:BI259),$N249/$D249))</f>
        <v>0</v>
      </c>
      <c r="BK259" s="69">
        <f>IF($D249="n/a","n/a",IF(BK$3&gt;($D249+$D259),$N249-SUM($F259:BJ259),$N249/$D249))</f>
        <v>0</v>
      </c>
      <c r="BL259" s="69">
        <f>IF($D249="n/a","n/a",IF(BL$3&gt;($D249+$D259),$N249-SUM($F259:BK259),$N249/$D249))</f>
        <v>0</v>
      </c>
      <c r="BM259" s="69">
        <f>IF($D249="n/a","n/a",IF(BM$3&gt;($D249+$D259),$N249-SUM($F259:BL259),$N249/$D249))</f>
        <v>0</v>
      </c>
      <c r="BN259" s="69">
        <f>IF($D249="n/a","n/a",IF(BN$3&gt;($D249+$D259),$N249-SUM($F259:BM259),$N249/$D249))</f>
        <v>0</v>
      </c>
      <c r="BO259" s="69">
        <f>IF($D249="n/a","n/a",IF(BO$3&gt;($D249+$D259),$N249-SUM($F259:BN259),$N249/$D249))</f>
        <v>0</v>
      </c>
      <c r="BP259" s="69">
        <f>IF($D249="n/a","n/a",IF(BP$3&gt;($D249+$D259),$N249-SUM($F259:BO259),$N249/$D249))</f>
        <v>0</v>
      </c>
      <c r="BQ259" s="69">
        <f>IF($D249="n/a","n/a",IF(BQ$3&gt;($D249+$D259),$N249-SUM($F259:BP259),$N249/$D249))</f>
        <v>0</v>
      </c>
      <c r="BR259" s="69">
        <f>IF($D249="n/a","n/a",IF(BR$3&gt;($D249+$D259),$N249-SUM($F259:BQ259),$N249/$D249))</f>
        <v>0</v>
      </c>
      <c r="BS259" s="69">
        <f>IF($D249="n/a","n/a",IF(BS$3&gt;($D249+$D259),$N249-SUM($F259:BR259),$N249/$D249))</f>
        <v>0</v>
      </c>
      <c r="BT259" s="69">
        <f>IF($D249="n/a","n/a",IF(BT$3&gt;($D249+$D259),$N249-SUM($F259:BS259),$N249/$D249))</f>
        <v>0</v>
      </c>
      <c r="BU259" s="69">
        <f>IF($D249="n/a","n/a",IF(BU$3&gt;($D249+$D259),$N249-SUM($F259:BT259),$N249/$D249))</f>
        <v>0</v>
      </c>
      <c r="BV259" s="69">
        <f>IF($D249="n/a","n/a",IF(BV$3&gt;($D249+$D259),$N249-SUM($F259:BU259),$N249/$D249))</f>
        <v>0</v>
      </c>
      <c r="BW259" s="69">
        <f>IF($D249="n/a","n/a",IF(BW$3&gt;($D249+$D259),$N249-SUM($F259:BV259),$N249/$D249))</f>
        <v>0</v>
      </c>
      <c r="BX259" s="69">
        <f>IF($D249="n/a","n/a",IF(BX$3&gt;($D249+$D259),$N249-SUM($F259:BW259),$N249/$D249))</f>
        <v>0</v>
      </c>
      <c r="BY259" s="69">
        <f>IF($D249="n/a","n/a",IF(BY$3&gt;($D249+$D259),$N249-SUM($F259:BX259),$N249/$D249))</f>
        <v>0</v>
      </c>
      <c r="BZ259" s="69">
        <f>IF($D249="n/a","n/a",IF(BZ$3&gt;($D249+$D259),$N249-SUM($F259:BY259),$N249/$D249))</f>
        <v>0</v>
      </c>
    </row>
    <row r="260" spans="1:78" customFormat="1" hidden="1" outlineLevel="1">
      <c r="A260" s="19"/>
      <c r="B260" s="26"/>
      <c r="C260" s="722"/>
      <c r="D260" s="545">
        <v>10</v>
      </c>
      <c r="E260" s="27"/>
      <c r="F260" s="146"/>
      <c r="G260" s="148"/>
      <c r="H260" s="148"/>
      <c r="I260" s="148"/>
      <c r="J260" s="148"/>
      <c r="K260" s="558"/>
      <c r="L260" s="148"/>
      <c r="M260" s="148"/>
      <c r="N260" s="148"/>
      <c r="O260" s="147"/>
      <c r="P260" s="69">
        <f>IF($D249="n/a","n/a",IF(P$3&gt;($D249+$D260),$O249-SUM($F260:O260),$O249/$D249))</f>
        <v>220.84275533846937</v>
      </c>
      <c r="Q260" s="69">
        <f>IF($D249="n/a","n/a",IF(Q$3&gt;($D249+$D260),$O249-SUM($F260:P260),$O249/$D249))</f>
        <v>220.84275533846937</v>
      </c>
      <c r="R260" s="69">
        <f>IF($D249="n/a","n/a",IF(R$3&gt;($D249+$D260),$O249-SUM($F260:Q260),$O249/$D249))</f>
        <v>220.84275533846937</v>
      </c>
      <c r="S260" s="69">
        <f>IF($D249="n/a","n/a",IF(S$3&gt;($D249+$D260),$O249-SUM($F260:R260),$O249/$D249))</f>
        <v>220.84275533846937</v>
      </c>
      <c r="T260" s="69">
        <f>IF($D249="n/a","n/a",IF(T$3&gt;($D249+$D260),$O249-SUM($F260:S260),$O249/$D249))</f>
        <v>220.84275533846937</v>
      </c>
      <c r="U260" s="69">
        <f>IF($D249="n/a","n/a",IF(U$3&gt;($D249+$D260),$O249-SUM($F260:T260),$O249/$D249))</f>
        <v>220.84275533846937</v>
      </c>
      <c r="V260" s="69">
        <f>IF($D249="n/a","n/a",IF(V$3&gt;($D249+$D260),$O249-SUM($F260:U260),$O249/$D249))</f>
        <v>220.84275533846937</v>
      </c>
      <c r="W260" s="69">
        <f>IF($D249="n/a","n/a",IF(W$3&gt;($D249+$D260),$O249-SUM($F260:V260),$O249/$D249))</f>
        <v>220.84275533846937</v>
      </c>
      <c r="X260" s="69">
        <f>IF($D249="n/a","n/a",IF(X$3&gt;($D249+$D260),$O249-SUM($F260:W260),$O249/$D249))</f>
        <v>220.84275533846937</v>
      </c>
      <c r="Y260" s="69">
        <f>IF($D249="n/a","n/a",IF(Y$3&gt;($D249+$D260),$O249-SUM($F260:X260),$O249/$D249))</f>
        <v>220.84275533846937</v>
      </c>
      <c r="Z260" s="69">
        <f>IF($D249="n/a","n/a",IF(Z$3&gt;($D249+$D260),$O249-SUM($F260:Y260),$O249/$D249))</f>
        <v>220.84275533846937</v>
      </c>
      <c r="AA260" s="69">
        <f>IF($D249="n/a","n/a",IF(AA$3&gt;($D249+$D260),$O249-SUM($F260:Z260),$O249/$D249))</f>
        <v>220.84275533846937</v>
      </c>
      <c r="AB260" s="69">
        <f>IF($D249="n/a","n/a",IF(AB$3&gt;($D249+$D260),$O249-SUM($F260:AA260),$O249/$D249))</f>
        <v>220.84275533846937</v>
      </c>
      <c r="AC260" s="69">
        <f>IF($D249="n/a","n/a",IF(AC$3&gt;($D249+$D260),$O249-SUM($F260:AB260),$O249/$D249))</f>
        <v>220.84275533846937</v>
      </c>
      <c r="AD260" s="69">
        <f>IF($D249="n/a","n/a",IF(AD$3&gt;($D249+$D260),$O249-SUM($F260:AC260),$O249/$D249))</f>
        <v>220.84275533846937</v>
      </c>
      <c r="AE260" s="69">
        <f>IF($D249="n/a","n/a",IF(AE$3&gt;($D249+$D260),$O249-SUM($F260:AD260),$O249/$D249))</f>
        <v>220.84275533846937</v>
      </c>
      <c r="AF260" s="69">
        <f>IF($D249="n/a","n/a",IF(AF$3&gt;($D249+$D260),$O249-SUM($F260:AE260),$O249/$D249))</f>
        <v>220.84275533846937</v>
      </c>
      <c r="AG260" s="69">
        <f>IF($D249="n/a","n/a",IF(AG$3&gt;($D249+$D260),$O249-SUM($F260:AF260),$O249/$D249))</f>
        <v>220.84275533846937</v>
      </c>
      <c r="AH260" s="69">
        <f>IF($D249="n/a","n/a",IF(AH$3&gt;($D249+$D260),$O249-SUM($F260:AG260),$O249/$D249))</f>
        <v>220.84275533846937</v>
      </c>
      <c r="AI260" s="69">
        <f>IF($D249="n/a","n/a",IF(AI$3&gt;($D249+$D260),$O249-SUM($F260:AH260),$O249/$D249))</f>
        <v>220.84275533846937</v>
      </c>
      <c r="AJ260" s="69">
        <f>IF($D249="n/a","n/a",IF(AJ$3&gt;($D249+$D260),$O249-SUM($F260:AI260),$O249/$D249))</f>
        <v>220.84275533846937</v>
      </c>
      <c r="AK260" s="69">
        <f>IF($D249="n/a","n/a",IF(AK$3&gt;($D249+$D260),$O249-SUM($F260:AJ260),$O249/$D249))</f>
        <v>220.84275533846937</v>
      </c>
      <c r="AL260" s="69">
        <f>IF($D249="n/a","n/a",IF(AL$3&gt;($D249+$D260),$O249-SUM($F260:AK260),$O249/$D249))</f>
        <v>220.84275533846937</v>
      </c>
      <c r="AM260" s="69">
        <f>IF($D249="n/a","n/a",IF(AM$3&gt;($D249+$D260),$O249-SUM($F260:AL260),$O249/$D249))</f>
        <v>220.84275533846937</v>
      </c>
      <c r="AN260" s="69">
        <f>IF($D249="n/a","n/a",IF(AN$3&gt;($D249+$D260),$O249-SUM($F260:AM260),$O249/$D249))</f>
        <v>220.84275533846937</v>
      </c>
      <c r="AO260" s="69">
        <f>IF($D249="n/a","n/a",IF(AO$3&gt;($D249+$D260),$O249-SUM($F260:AN260),$O249/$D249))</f>
        <v>220.84275533846937</v>
      </c>
      <c r="AP260" s="69">
        <f>IF($D249="n/a","n/a",IF(AP$3&gt;($D249+$D260),$O249-SUM($F260:AO260),$O249/$D249))</f>
        <v>220.84275533846937</v>
      </c>
      <c r="AQ260" s="69">
        <f>IF($D249="n/a","n/a",IF(AQ$3&gt;($D249+$D260),$O249-SUM($F260:AP260),$O249/$D249))</f>
        <v>220.84275533846937</v>
      </c>
      <c r="AR260" s="69">
        <f>IF($D249="n/a","n/a",IF(AR$3&gt;($D249+$D260),$O249-SUM($F260:AQ260),$O249/$D249))</f>
        <v>220.84275533846937</v>
      </c>
      <c r="AS260" s="69">
        <f>IF($D249="n/a","n/a",IF(AS$3&gt;($D249+$D260),$O249-SUM($F260:AR260),$O249/$D249))</f>
        <v>220.84275533846937</v>
      </c>
      <c r="AT260" s="69">
        <f>IF($D249="n/a","n/a",IF(AT$3&gt;($D249+$D260),$O249-SUM($F260:AS260),$O249/$D249))</f>
        <v>220.84275533846937</v>
      </c>
      <c r="AU260" s="69">
        <f>IF($D249="n/a","n/a",IF(AU$3&gt;($D249+$D260),$O249-SUM($F260:AT260),$O249/$D249))</f>
        <v>220.84275533846937</v>
      </c>
      <c r="AV260" s="69">
        <f>IF($D249="n/a","n/a",IF(AV$3&gt;($D249+$D260),$O249-SUM($F260:AU260),$O249/$D249))</f>
        <v>220.84275533846937</v>
      </c>
      <c r="AW260" s="69">
        <f>IF($D249="n/a","n/a",IF(AW$3&gt;($D249+$D260),$O249-SUM($F260:AV260),$O249/$D249))</f>
        <v>220.84275533846937</v>
      </c>
      <c r="AX260" s="69">
        <f>IF($D249="n/a","n/a",IF(AX$3&gt;($D249+$D260),$O249-SUM($F260:AW260),$O249/$D249))</f>
        <v>220.84275533846937</v>
      </c>
      <c r="AY260" s="69">
        <f>IF($D249="n/a","n/a",IF(AY$3&gt;($D249+$D260),$O249-SUM($F260:AX260),$O249/$D249))</f>
        <v>220.84275533846937</v>
      </c>
      <c r="AZ260" s="69">
        <f>IF($D249="n/a","n/a",IF(AZ$3&gt;($D249+$D260),$O249-SUM($F260:AY260),$O249/$D249))</f>
        <v>220.84275533846937</v>
      </c>
      <c r="BA260" s="69">
        <f>IF($D249="n/a","n/a",IF(BA$3&gt;($D249+$D260),$O249-SUM($F260:AZ260),$O249/$D249))</f>
        <v>220.84275533846937</v>
      </c>
      <c r="BB260" s="69">
        <f>IF($D249="n/a","n/a",IF(BB$3&gt;($D249+$D260),$O249-SUM($F260:BA260),$O249/$D249))</f>
        <v>220.84275533846937</v>
      </c>
      <c r="BC260" s="69">
        <f>IF($D249="n/a","n/a",IF(BC$3&gt;($D249+$D260),$O249-SUM($F260:BB260),$O249/$D249))</f>
        <v>220.84275533846937</v>
      </c>
      <c r="BD260" s="69">
        <f>IF($D249="n/a","n/a",IF(BD$3&gt;($D249+$D260),$O249-SUM($F260:BC260),$O249/$D249))</f>
        <v>220.84275533846937</v>
      </c>
      <c r="BE260" s="69">
        <f>IF($D249="n/a","n/a",IF(BE$3&gt;($D249+$D260),$O249-SUM($F260:BD260),$O249/$D249))</f>
        <v>220.84275533846937</v>
      </c>
      <c r="BF260" s="69">
        <f>IF($D249="n/a","n/a",IF(BF$3&gt;($D249+$D260),$O249-SUM($F260:BE260),$O249/$D249))</f>
        <v>220.84275533846937</v>
      </c>
      <c r="BG260" s="69">
        <f>IF($D249="n/a","n/a",IF(BG$3&gt;($D249+$D260),$O249-SUM($F260:BF260),$O249/$D249))</f>
        <v>220.84275533846937</v>
      </c>
      <c r="BH260" s="69">
        <f>IF($D249="n/a","n/a",IF(BH$3&gt;($D249+$D260),$O249-SUM($F260:BG260),$O249/$D249))</f>
        <v>220.84275533846937</v>
      </c>
      <c r="BI260" s="69">
        <f>IF($D249="n/a","n/a",IF(BI$3&gt;($D249+$D260),$O249-SUM($F260:BH260),$O249/$D249))</f>
        <v>0</v>
      </c>
      <c r="BJ260" s="69">
        <f>IF($D249="n/a","n/a",IF(BJ$3&gt;($D249+$D260),$O249-SUM($F260:BI260),$O249/$D249))</f>
        <v>0</v>
      </c>
      <c r="BK260" s="69">
        <f>IF($D249="n/a","n/a",IF(BK$3&gt;($D249+$D260),$O249-SUM($F260:BJ260),$O249/$D249))</f>
        <v>0</v>
      </c>
      <c r="BL260" s="69">
        <f>IF($D249="n/a","n/a",IF(BL$3&gt;($D249+$D260),$O249-SUM($F260:BK260),$O249/$D249))</f>
        <v>0</v>
      </c>
      <c r="BM260" s="69">
        <f>IF($D249="n/a","n/a",IF(BM$3&gt;($D249+$D260),$O249-SUM($F260:BL260),$O249/$D249))</f>
        <v>0</v>
      </c>
      <c r="BN260" s="69">
        <f>IF($D249="n/a","n/a",IF(BN$3&gt;($D249+$D260),$O249-SUM($F260:BM260),$O249/$D249))</f>
        <v>0</v>
      </c>
      <c r="BO260" s="69">
        <f>IF($D249="n/a","n/a",IF(BO$3&gt;($D249+$D260),$O249-SUM($F260:BN260),$O249/$D249))</f>
        <v>0</v>
      </c>
      <c r="BP260" s="69">
        <f>IF($D249="n/a","n/a",IF(BP$3&gt;($D249+$D260),$O249-SUM($F260:BO260),$O249/$D249))</f>
        <v>0</v>
      </c>
      <c r="BQ260" s="69">
        <f>IF($D249="n/a","n/a",IF(BQ$3&gt;($D249+$D260),$O249-SUM($F260:BP260),$O249/$D249))</f>
        <v>0</v>
      </c>
      <c r="BR260" s="69">
        <f>IF($D249="n/a","n/a",IF(BR$3&gt;($D249+$D260),$O249-SUM($F260:BQ260),$O249/$D249))</f>
        <v>0</v>
      </c>
      <c r="BS260" s="69">
        <f>IF($D249="n/a","n/a",IF(BS$3&gt;($D249+$D260),$O249-SUM($F260:BR260),$O249/$D249))</f>
        <v>0</v>
      </c>
      <c r="BT260" s="69">
        <f>IF($D249="n/a","n/a",IF(BT$3&gt;($D249+$D260),$O249-SUM($F260:BS260),$O249/$D249))</f>
        <v>0</v>
      </c>
      <c r="BU260" s="69">
        <f>IF($D249="n/a","n/a",IF(BU$3&gt;($D249+$D260),$O249-SUM($F260:BT260),$O249/$D249))</f>
        <v>0</v>
      </c>
      <c r="BV260" s="69">
        <f>IF($D249="n/a","n/a",IF(BV$3&gt;($D249+$D260),$O249-SUM($F260:BU260),$O249/$D249))</f>
        <v>0</v>
      </c>
      <c r="BW260" s="69">
        <f>IF($D249="n/a","n/a",IF(BW$3&gt;($D249+$D260),$O249-SUM($F260:BV260),$O249/$D249))</f>
        <v>0</v>
      </c>
      <c r="BX260" s="69">
        <f>IF($D249="n/a","n/a",IF(BX$3&gt;($D249+$D260),$O249-SUM($F260:BW260),$O249/$D249))</f>
        <v>0</v>
      </c>
      <c r="BY260" s="69">
        <f>IF($D249="n/a","n/a",IF(BY$3&gt;($D249+$D260),$O249-SUM($F260:BX260),$O249/$D249))</f>
        <v>0</v>
      </c>
      <c r="BZ260" s="69">
        <f>IF($D249="n/a","n/a",IF(BZ$3&gt;($D249+$D260),$O249-SUM($F260:BY260),$O249/$D249))</f>
        <v>0</v>
      </c>
    </row>
    <row r="261" spans="1:78" customFormat="1" hidden="1" outlineLevel="1">
      <c r="A261" s="19"/>
      <c r="B261" s="25"/>
      <c r="C261" s="577"/>
      <c r="D261" s="545">
        <v>11</v>
      </c>
      <c r="E261" s="27"/>
      <c r="F261" s="146"/>
      <c r="G261" s="148"/>
      <c r="H261" s="148"/>
      <c r="I261" s="148"/>
      <c r="J261" s="148"/>
      <c r="K261" s="558"/>
      <c r="L261" s="148"/>
      <c r="M261" s="148"/>
      <c r="N261" s="148"/>
      <c r="O261" s="553"/>
      <c r="P261" s="147"/>
      <c r="Q261" s="69">
        <f>IF($D249="n/a","n/a",IF(Q$3&gt;($D249+$D261),$P249-SUM($F261:P261),$P249/$D249))</f>
        <v>757.02694889756208</v>
      </c>
      <c r="R261" s="69">
        <f>IF($D249="n/a","n/a",IF(R$3&gt;($D249+$D261),$P249-SUM($F261:Q261),$P249/$D249))</f>
        <v>757.02694889756208</v>
      </c>
      <c r="S261" s="69">
        <f>IF($D249="n/a","n/a",IF(S$3&gt;($D249+$D261),$P249-SUM($F261:R261),$P249/$D249))</f>
        <v>757.02694889756208</v>
      </c>
      <c r="T261" s="69">
        <f>IF($D249="n/a","n/a",IF(T$3&gt;($D249+$D261),$P249-SUM($F261:S261),$P249/$D249))</f>
        <v>757.02694889756208</v>
      </c>
      <c r="U261" s="69">
        <f>IF($D249="n/a","n/a",IF(U$3&gt;($D249+$D261),$P249-SUM($F261:T261),$P249/$D249))</f>
        <v>757.02694889756208</v>
      </c>
      <c r="V261" s="69">
        <f>IF($D249="n/a","n/a",IF(V$3&gt;($D249+$D261),$P249-SUM($F261:U261),$P249/$D249))</f>
        <v>757.02694889756208</v>
      </c>
      <c r="W261" s="69">
        <f>IF($D249="n/a","n/a",IF(W$3&gt;($D249+$D261),$P249-SUM($F261:V261),$P249/$D249))</f>
        <v>757.02694889756208</v>
      </c>
      <c r="X261" s="69">
        <f>IF($D249="n/a","n/a",IF(X$3&gt;($D249+$D261),$P249-SUM($F261:W261),$P249/$D249))</f>
        <v>757.02694889756208</v>
      </c>
      <c r="Y261" s="69">
        <f>IF($D249="n/a","n/a",IF(Y$3&gt;($D249+$D261),$P249-SUM($F261:X261),$P249/$D249))</f>
        <v>757.02694889756208</v>
      </c>
      <c r="Z261" s="69">
        <f>IF($D249="n/a","n/a",IF(Z$3&gt;($D249+$D261),$P249-SUM($F261:Y261),$P249/$D249))</f>
        <v>757.02694889756208</v>
      </c>
      <c r="AA261" s="69">
        <f>IF($D249="n/a","n/a",IF(AA$3&gt;($D249+$D261),$P249-SUM($F261:Z261),$P249/$D249))</f>
        <v>757.02694889756208</v>
      </c>
      <c r="AB261" s="69">
        <f>IF($D249="n/a","n/a",IF(AB$3&gt;($D249+$D261),$P249-SUM($F261:AA261),$P249/$D249))</f>
        <v>757.02694889756208</v>
      </c>
      <c r="AC261" s="69">
        <f>IF($D249="n/a","n/a",IF(AC$3&gt;($D249+$D261),$P249-SUM($F261:AB261),$P249/$D249))</f>
        <v>757.02694889756208</v>
      </c>
      <c r="AD261" s="69">
        <f>IF($D249="n/a","n/a",IF(AD$3&gt;($D249+$D261),$P249-SUM($F261:AC261),$P249/$D249))</f>
        <v>757.02694889756208</v>
      </c>
      <c r="AE261" s="69">
        <f>IF($D249="n/a","n/a",IF(AE$3&gt;($D249+$D261),$P249-SUM($F261:AD261),$P249/$D249))</f>
        <v>757.02694889756208</v>
      </c>
      <c r="AF261" s="69">
        <f>IF($D249="n/a","n/a",IF(AF$3&gt;($D249+$D261),$P249-SUM($F261:AE261),$P249/$D249))</f>
        <v>757.02694889756208</v>
      </c>
      <c r="AG261" s="69">
        <f>IF($D249="n/a","n/a",IF(AG$3&gt;($D249+$D261),$P249-SUM($F261:AF261),$P249/$D249))</f>
        <v>757.02694889756208</v>
      </c>
      <c r="AH261" s="69">
        <f>IF($D249="n/a","n/a",IF(AH$3&gt;($D249+$D261),$P249-SUM($F261:AG261),$P249/$D249))</f>
        <v>757.02694889756208</v>
      </c>
      <c r="AI261" s="69">
        <f>IF($D249="n/a","n/a",IF(AI$3&gt;($D249+$D261),$P249-SUM($F261:AH261),$P249/$D249))</f>
        <v>757.02694889756208</v>
      </c>
      <c r="AJ261" s="69">
        <f>IF($D249="n/a","n/a",IF(AJ$3&gt;($D249+$D261),$P249-SUM($F261:AI261),$P249/$D249))</f>
        <v>757.02694889756208</v>
      </c>
      <c r="AK261" s="69">
        <f>IF($D249="n/a","n/a",IF(AK$3&gt;($D249+$D261),$P249-SUM($F261:AJ261),$P249/$D249))</f>
        <v>757.02694889756208</v>
      </c>
      <c r="AL261" s="69">
        <f>IF($D249="n/a","n/a",IF(AL$3&gt;($D249+$D261),$P249-SUM($F261:AK261),$P249/$D249))</f>
        <v>757.02694889756208</v>
      </c>
      <c r="AM261" s="69">
        <f>IF($D249="n/a","n/a",IF(AM$3&gt;($D249+$D261),$P249-SUM($F261:AL261),$P249/$D249))</f>
        <v>757.02694889756208</v>
      </c>
      <c r="AN261" s="69">
        <f>IF($D249="n/a","n/a",IF(AN$3&gt;($D249+$D261),$P249-SUM($F261:AM261),$P249/$D249))</f>
        <v>757.02694889756208</v>
      </c>
      <c r="AO261" s="69">
        <f>IF($D249="n/a","n/a",IF(AO$3&gt;($D249+$D261),$P249-SUM($F261:AN261),$P249/$D249))</f>
        <v>757.02694889756208</v>
      </c>
      <c r="AP261" s="69">
        <f>IF($D249="n/a","n/a",IF(AP$3&gt;($D249+$D261),$P249-SUM($F261:AO261),$P249/$D249))</f>
        <v>757.02694889756208</v>
      </c>
      <c r="AQ261" s="69">
        <f>IF($D249="n/a","n/a",IF(AQ$3&gt;($D249+$D261),$P249-SUM($F261:AP261),$P249/$D249))</f>
        <v>757.02694889756208</v>
      </c>
      <c r="AR261" s="69">
        <f>IF($D249="n/a","n/a",IF(AR$3&gt;($D249+$D261),$P249-SUM($F261:AQ261),$P249/$D249))</f>
        <v>757.02694889756208</v>
      </c>
      <c r="AS261" s="69">
        <f>IF($D249="n/a","n/a",IF(AS$3&gt;($D249+$D261),$P249-SUM($F261:AR261),$P249/$D249))</f>
        <v>757.02694889756208</v>
      </c>
      <c r="AT261" s="69">
        <f>IF($D249="n/a","n/a",IF(AT$3&gt;($D249+$D261),$P249-SUM($F261:AS261),$P249/$D249))</f>
        <v>757.02694889756208</v>
      </c>
      <c r="AU261" s="69">
        <f>IF($D249="n/a","n/a",IF(AU$3&gt;($D249+$D261),$P249-SUM($F261:AT261),$P249/$D249))</f>
        <v>757.02694889756208</v>
      </c>
      <c r="AV261" s="69">
        <f>IF($D249="n/a","n/a",IF(AV$3&gt;($D249+$D261),$P249-SUM($F261:AU261),$P249/$D249))</f>
        <v>757.02694889756208</v>
      </c>
      <c r="AW261" s="69">
        <f>IF($D249="n/a","n/a",IF(AW$3&gt;($D249+$D261),$P249-SUM($F261:AV261),$P249/$D249))</f>
        <v>757.02694889756208</v>
      </c>
      <c r="AX261" s="69">
        <f>IF($D249="n/a","n/a",IF(AX$3&gt;($D249+$D261),$P249-SUM($F261:AW261),$P249/$D249))</f>
        <v>757.02694889756208</v>
      </c>
      <c r="AY261" s="69">
        <f>IF($D249="n/a","n/a",IF(AY$3&gt;($D249+$D261),$P249-SUM($F261:AX261),$P249/$D249))</f>
        <v>757.02694889756208</v>
      </c>
      <c r="AZ261" s="69">
        <f>IF($D249="n/a","n/a",IF(AZ$3&gt;($D249+$D261),$P249-SUM($F261:AY261),$P249/$D249))</f>
        <v>757.02694889756208</v>
      </c>
      <c r="BA261" s="69">
        <f>IF($D249="n/a","n/a",IF(BA$3&gt;($D249+$D261),$P249-SUM($F261:AZ261),$P249/$D249))</f>
        <v>757.02694889756208</v>
      </c>
      <c r="BB261" s="69">
        <f>IF($D249="n/a","n/a",IF(BB$3&gt;($D249+$D261),$P249-SUM($F261:BA261),$P249/$D249))</f>
        <v>757.02694889756208</v>
      </c>
      <c r="BC261" s="69">
        <f>IF($D249="n/a","n/a",IF(BC$3&gt;($D249+$D261),$P249-SUM($F261:BB261),$P249/$D249))</f>
        <v>757.02694889756208</v>
      </c>
      <c r="BD261" s="69">
        <f>IF($D249="n/a","n/a",IF(BD$3&gt;($D249+$D261),$P249-SUM($F261:BC261),$P249/$D249))</f>
        <v>757.02694889756208</v>
      </c>
      <c r="BE261" s="69">
        <f>IF($D249="n/a","n/a",IF(BE$3&gt;($D249+$D261),$P249-SUM($F261:BD261),$P249/$D249))</f>
        <v>757.02694889756208</v>
      </c>
      <c r="BF261" s="69">
        <f>IF($D249="n/a","n/a",IF(BF$3&gt;($D249+$D261),$P249-SUM($F261:BE261),$P249/$D249))</f>
        <v>757.02694889756208</v>
      </c>
      <c r="BG261" s="69">
        <f>IF($D249="n/a","n/a",IF(BG$3&gt;($D249+$D261),$P249-SUM($F261:BF261),$P249/$D249))</f>
        <v>757.02694889756208</v>
      </c>
      <c r="BH261" s="69">
        <f>IF($D249="n/a","n/a",IF(BH$3&gt;($D249+$D261),$P249-SUM($F261:BG261),$P249/$D249))</f>
        <v>757.02694889756208</v>
      </c>
      <c r="BI261" s="69">
        <f>IF($D249="n/a","n/a",IF(BI$3&gt;($D249+$D261),$P249-SUM($F261:BH261),$P249/$D249))</f>
        <v>757.02694889756208</v>
      </c>
      <c r="BJ261" s="69">
        <f>IF($D249="n/a","n/a",IF(BJ$3&gt;($D249+$D261),$P249-SUM($F261:BI261),$P249/$D249))</f>
        <v>2.1827872842550278E-11</v>
      </c>
      <c r="BK261" s="69">
        <f>IF($D249="n/a","n/a",IF(BK$3&gt;($D249+$D261),$P249-SUM($F261:BJ261),$P249/$D249))</f>
        <v>0</v>
      </c>
      <c r="BL261" s="69">
        <f>IF($D249="n/a","n/a",IF(BL$3&gt;($D249+$D261),$P249-SUM($F261:BK261),$P249/$D249))</f>
        <v>0</v>
      </c>
      <c r="BM261" s="69">
        <f>IF($D249="n/a","n/a",IF(BM$3&gt;($D249+$D261),$P249-SUM($F261:BL261),$P249/$D249))</f>
        <v>0</v>
      </c>
      <c r="BN261" s="69">
        <f>IF($D249="n/a","n/a",IF(BN$3&gt;($D249+$D261),$P249-SUM($F261:BM261),$P249/$D249))</f>
        <v>0</v>
      </c>
      <c r="BO261" s="69">
        <f>IF($D249="n/a","n/a",IF(BO$3&gt;($D249+$D261),$P249-SUM($F261:BN261),$P249/$D249))</f>
        <v>0</v>
      </c>
      <c r="BP261" s="69">
        <f>IF($D249="n/a","n/a",IF(BP$3&gt;($D249+$D261),$P249-SUM($F261:BO261),$P249/$D249))</f>
        <v>0</v>
      </c>
      <c r="BQ261" s="69">
        <f>IF($D249="n/a","n/a",IF(BQ$3&gt;($D249+$D261),$P249-SUM($F261:BP261),$P249/$D249))</f>
        <v>0</v>
      </c>
      <c r="BR261" s="69">
        <f>IF($D249="n/a","n/a",IF(BR$3&gt;($D249+$D261),$P249-SUM($F261:BQ261),$P249/$D249))</f>
        <v>0</v>
      </c>
      <c r="BS261" s="69">
        <f>IF($D249="n/a","n/a",IF(BS$3&gt;($D249+$D261),$P249-SUM($F261:BR261),$P249/$D249))</f>
        <v>0</v>
      </c>
      <c r="BT261" s="69">
        <f>IF($D249="n/a","n/a",IF(BT$3&gt;($D249+$D261),$P249-SUM($F261:BS261),$P249/$D249))</f>
        <v>0</v>
      </c>
      <c r="BU261" s="69">
        <f>IF($D249="n/a","n/a",IF(BU$3&gt;($D249+$D261),$P249-SUM($F261:BT261),$P249/$D249))</f>
        <v>0</v>
      </c>
      <c r="BV261" s="69">
        <f>IF($D249="n/a","n/a",IF(BV$3&gt;($D249+$D261),$P249-SUM($F261:BU261),$P249/$D249))</f>
        <v>0</v>
      </c>
      <c r="BW261" s="69">
        <f>IF($D249="n/a","n/a",IF(BW$3&gt;($D249+$D261),$P249-SUM($F261:BV261),$P249/$D249))</f>
        <v>0</v>
      </c>
      <c r="BX261" s="69">
        <f>IF($D249="n/a","n/a",IF(BX$3&gt;($D249+$D261),$P249-SUM($F261:BW261),$P249/$D249))</f>
        <v>0</v>
      </c>
      <c r="BY261" s="69">
        <f>IF($D249="n/a","n/a",IF(BY$3&gt;($D249+$D261),$P249-SUM($F261:BX261),$P249/$D249))</f>
        <v>0</v>
      </c>
      <c r="BZ261" s="69">
        <f>IF($D249="n/a","n/a",IF(BZ$3&gt;($D249+$D261),$P249-SUM($F261:BY261),$P249/$D249))</f>
        <v>0</v>
      </c>
    </row>
    <row r="262" spans="1:78" customFormat="1" hidden="1" outlineLevel="1">
      <c r="A262" s="560"/>
      <c r="B262" s="25"/>
      <c r="C262" s="577"/>
      <c r="D262" s="545">
        <v>12</v>
      </c>
      <c r="E262" s="27"/>
      <c r="F262" s="146"/>
      <c r="G262" s="148"/>
      <c r="H262" s="148"/>
      <c r="I262" s="148"/>
      <c r="J262" s="148"/>
      <c r="K262" s="558"/>
      <c r="L262" s="148"/>
      <c r="M262" s="148"/>
      <c r="N262" s="148"/>
      <c r="O262" s="553"/>
      <c r="P262" s="553"/>
      <c r="Q262" s="147"/>
      <c r="R262" s="69">
        <f>IF($D249="n/a","n/a",IF(R$3&gt;($D249+$D262),$Q249-SUM($F262:Q262),$Q249/$D249))</f>
        <v>784.11873582066846</v>
      </c>
      <c r="S262" s="69">
        <f>IF($D249="n/a","n/a",IF(S$3&gt;($D249+$D262),$Q249-SUM($F262:R262),$Q249/$D249))</f>
        <v>784.11873582066846</v>
      </c>
      <c r="T262" s="69">
        <f>IF($D249="n/a","n/a",IF(T$3&gt;($D249+$D262),$Q249-SUM($F262:S262),$Q249/$D249))</f>
        <v>784.11873582066846</v>
      </c>
      <c r="U262" s="69">
        <f>IF($D249="n/a","n/a",IF(U$3&gt;($D249+$D262),$Q249-SUM($F262:T262),$Q249/$D249))</f>
        <v>784.11873582066846</v>
      </c>
      <c r="V262" s="69">
        <f>IF($D249="n/a","n/a",IF(V$3&gt;($D249+$D262),$Q249-SUM($F262:U262),$Q249/$D249))</f>
        <v>784.11873582066846</v>
      </c>
      <c r="W262" s="69">
        <f>IF($D249="n/a","n/a",IF(W$3&gt;($D249+$D262),$Q249-SUM($F262:V262),$Q249/$D249))</f>
        <v>784.11873582066846</v>
      </c>
      <c r="X262" s="69">
        <f>IF($D249="n/a","n/a",IF(X$3&gt;($D249+$D262),$Q249-SUM($F262:W262),$Q249/$D249))</f>
        <v>784.11873582066846</v>
      </c>
      <c r="Y262" s="69">
        <f>IF($D249="n/a","n/a",IF(Y$3&gt;($D249+$D262),$Q249-SUM($F262:X262),$Q249/$D249))</f>
        <v>784.11873582066846</v>
      </c>
      <c r="Z262" s="69">
        <f>IF($D249="n/a","n/a",IF(Z$3&gt;($D249+$D262),$Q249-SUM($F262:Y262),$Q249/$D249))</f>
        <v>784.11873582066846</v>
      </c>
      <c r="AA262" s="69">
        <f>IF($D249="n/a","n/a",IF(AA$3&gt;($D249+$D262),$Q249-SUM($F262:Z262),$Q249/$D249))</f>
        <v>784.11873582066846</v>
      </c>
      <c r="AB262" s="69">
        <f>IF($D249="n/a","n/a",IF(AB$3&gt;($D249+$D262),$Q249-SUM($F262:AA262),$Q249/$D249))</f>
        <v>784.11873582066846</v>
      </c>
      <c r="AC262" s="69">
        <f>IF($D249="n/a","n/a",IF(AC$3&gt;($D249+$D262),$Q249-SUM($F262:AB262),$Q249/$D249))</f>
        <v>784.11873582066846</v>
      </c>
      <c r="AD262" s="69">
        <f>IF($D249="n/a","n/a",IF(AD$3&gt;($D249+$D262),$Q249-SUM($F262:AC262),$Q249/$D249))</f>
        <v>784.11873582066846</v>
      </c>
      <c r="AE262" s="69">
        <f>IF($D249="n/a","n/a",IF(AE$3&gt;($D249+$D262),$Q249-SUM($F262:AD262),$Q249/$D249))</f>
        <v>784.11873582066846</v>
      </c>
      <c r="AF262" s="69">
        <f>IF($D249="n/a","n/a",IF(AF$3&gt;($D249+$D262),$Q249-SUM($F262:AE262),$Q249/$D249))</f>
        <v>784.11873582066846</v>
      </c>
      <c r="AG262" s="69">
        <f>IF($D249="n/a","n/a",IF(AG$3&gt;($D249+$D262),$Q249-SUM($F262:AF262),$Q249/$D249))</f>
        <v>784.11873582066846</v>
      </c>
      <c r="AH262" s="69">
        <f>IF($D249="n/a","n/a",IF(AH$3&gt;($D249+$D262),$Q249-SUM($F262:AG262),$Q249/$D249))</f>
        <v>784.11873582066846</v>
      </c>
      <c r="AI262" s="69">
        <f>IF($D249="n/a","n/a",IF(AI$3&gt;($D249+$D262),$Q249-SUM($F262:AH262),$Q249/$D249))</f>
        <v>784.11873582066846</v>
      </c>
      <c r="AJ262" s="69">
        <f>IF($D249="n/a","n/a",IF(AJ$3&gt;($D249+$D262),$Q249-SUM($F262:AI262),$Q249/$D249))</f>
        <v>784.11873582066846</v>
      </c>
      <c r="AK262" s="69">
        <f>IF($D249="n/a","n/a",IF(AK$3&gt;($D249+$D262),$Q249-SUM($F262:AJ262),$Q249/$D249))</f>
        <v>784.11873582066846</v>
      </c>
      <c r="AL262" s="69">
        <f>IF($D249="n/a","n/a",IF(AL$3&gt;($D249+$D262),$Q249-SUM($F262:AK262),$Q249/$D249))</f>
        <v>784.11873582066846</v>
      </c>
      <c r="AM262" s="69">
        <f>IF($D249="n/a","n/a",IF(AM$3&gt;($D249+$D262),$Q249-SUM($F262:AL262),$Q249/$D249))</f>
        <v>784.11873582066846</v>
      </c>
      <c r="AN262" s="69">
        <f>IF($D249="n/a","n/a",IF(AN$3&gt;($D249+$D262),$Q249-SUM($F262:AM262),$Q249/$D249))</f>
        <v>784.11873582066846</v>
      </c>
      <c r="AO262" s="69">
        <f>IF($D249="n/a","n/a",IF(AO$3&gt;($D249+$D262),$Q249-SUM($F262:AN262),$Q249/$D249))</f>
        <v>784.11873582066846</v>
      </c>
      <c r="AP262" s="69">
        <f>IF($D249="n/a","n/a",IF(AP$3&gt;($D249+$D262),$Q249-SUM($F262:AO262),$Q249/$D249))</f>
        <v>784.11873582066846</v>
      </c>
      <c r="AQ262" s="69">
        <f>IF($D249="n/a","n/a",IF(AQ$3&gt;($D249+$D262),$Q249-SUM($F262:AP262),$Q249/$D249))</f>
        <v>784.11873582066846</v>
      </c>
      <c r="AR262" s="69">
        <f>IF($D249="n/a","n/a",IF(AR$3&gt;($D249+$D262),$Q249-SUM($F262:AQ262),$Q249/$D249))</f>
        <v>784.11873582066846</v>
      </c>
      <c r="AS262" s="69">
        <f>IF($D249="n/a","n/a",IF(AS$3&gt;($D249+$D262),$Q249-SUM($F262:AR262),$Q249/$D249))</f>
        <v>784.11873582066846</v>
      </c>
      <c r="AT262" s="69">
        <f>IF($D249="n/a","n/a",IF(AT$3&gt;($D249+$D262),$Q249-SUM($F262:AS262),$Q249/$D249))</f>
        <v>784.11873582066846</v>
      </c>
      <c r="AU262" s="69">
        <f>IF($D249="n/a","n/a",IF(AU$3&gt;($D249+$D262),$Q249-SUM($F262:AT262),$Q249/$D249))</f>
        <v>784.11873582066846</v>
      </c>
      <c r="AV262" s="69">
        <f>IF($D249="n/a","n/a",IF(AV$3&gt;($D249+$D262),$Q249-SUM($F262:AU262),$Q249/$D249))</f>
        <v>784.11873582066846</v>
      </c>
      <c r="AW262" s="69">
        <f>IF($D249="n/a","n/a",IF(AW$3&gt;($D249+$D262),$Q249-SUM($F262:AV262),$Q249/$D249))</f>
        <v>784.11873582066846</v>
      </c>
      <c r="AX262" s="69">
        <f>IF($D249="n/a","n/a",IF(AX$3&gt;($D249+$D262),$Q249-SUM($F262:AW262),$Q249/$D249))</f>
        <v>784.11873582066846</v>
      </c>
      <c r="AY262" s="69">
        <f>IF($D249="n/a","n/a",IF(AY$3&gt;($D249+$D262),$Q249-SUM($F262:AX262),$Q249/$D249))</f>
        <v>784.11873582066846</v>
      </c>
      <c r="AZ262" s="69">
        <f>IF($D249="n/a","n/a",IF(AZ$3&gt;($D249+$D262),$Q249-SUM($F262:AY262),$Q249/$D249))</f>
        <v>784.11873582066846</v>
      </c>
      <c r="BA262" s="69">
        <f>IF($D249="n/a","n/a",IF(BA$3&gt;($D249+$D262),$Q249-SUM($F262:AZ262),$Q249/$D249))</f>
        <v>784.11873582066846</v>
      </c>
      <c r="BB262" s="69">
        <f>IF($D249="n/a","n/a",IF(BB$3&gt;($D249+$D262),$Q249-SUM($F262:BA262),$Q249/$D249))</f>
        <v>784.11873582066846</v>
      </c>
      <c r="BC262" s="69">
        <f>IF($D249="n/a","n/a",IF(BC$3&gt;($D249+$D262),$Q249-SUM($F262:BB262),$Q249/$D249))</f>
        <v>784.11873582066846</v>
      </c>
      <c r="BD262" s="69">
        <f>IF($D249="n/a","n/a",IF(BD$3&gt;($D249+$D262),$Q249-SUM($F262:BC262),$Q249/$D249))</f>
        <v>784.11873582066846</v>
      </c>
      <c r="BE262" s="69">
        <f>IF($D249="n/a","n/a",IF(BE$3&gt;($D249+$D262),$Q249-SUM($F262:BD262),$Q249/$D249))</f>
        <v>784.11873582066846</v>
      </c>
      <c r="BF262" s="69">
        <f>IF($D249="n/a","n/a",IF(BF$3&gt;($D249+$D262),$Q249-SUM($F262:BE262),$Q249/$D249))</f>
        <v>784.11873582066846</v>
      </c>
      <c r="BG262" s="69">
        <f>IF($D249="n/a","n/a",IF(BG$3&gt;($D249+$D262),$Q249-SUM($F262:BF262),$Q249/$D249))</f>
        <v>784.11873582066846</v>
      </c>
      <c r="BH262" s="69">
        <f>IF($D249="n/a","n/a",IF(BH$3&gt;($D249+$D262),$Q249-SUM($F262:BG262),$Q249/$D249))</f>
        <v>784.11873582066846</v>
      </c>
      <c r="BI262" s="69">
        <f>IF($D249="n/a","n/a",IF(BI$3&gt;($D249+$D262),$Q249-SUM($F262:BH262),$Q249/$D249))</f>
        <v>784.11873582066846</v>
      </c>
      <c r="BJ262" s="69">
        <f>IF($D249="n/a","n/a",IF(BJ$3&gt;($D249+$D262),$Q249-SUM($F262:BI262),$Q249/$D249))</f>
        <v>784.11873582066846</v>
      </c>
      <c r="BK262" s="69">
        <f>IF($D249="n/a","n/a",IF(BK$3&gt;($D249+$D262),$Q249-SUM($F262:BJ262),$Q249/$D249))</f>
        <v>-1.4551915228366852E-11</v>
      </c>
      <c r="BL262" s="69">
        <f>IF($D249="n/a","n/a",IF(BL$3&gt;($D249+$D262),$Q249-SUM($F262:BK262),$Q249/$D249))</f>
        <v>0</v>
      </c>
      <c r="BM262" s="69">
        <f>IF($D249="n/a","n/a",IF(BM$3&gt;($D249+$D262),$Q249-SUM($F262:BL262),$Q249/$D249))</f>
        <v>0</v>
      </c>
      <c r="BN262" s="69">
        <f>IF($D249="n/a","n/a",IF(BN$3&gt;($D249+$D262),$Q249-SUM($F262:BM262),$Q249/$D249))</f>
        <v>0</v>
      </c>
      <c r="BO262" s="69">
        <f>IF($D249="n/a","n/a",IF(BO$3&gt;($D249+$D262),$Q249-SUM($F262:BN262),$Q249/$D249))</f>
        <v>0</v>
      </c>
      <c r="BP262" s="69">
        <f>IF($D249="n/a","n/a",IF(BP$3&gt;($D249+$D262),$Q249-SUM($F262:BO262),$Q249/$D249))</f>
        <v>0</v>
      </c>
      <c r="BQ262" s="69">
        <f>IF($D249="n/a","n/a",IF(BQ$3&gt;($D249+$D262),$Q249-SUM($F262:BP262),$Q249/$D249))</f>
        <v>0</v>
      </c>
      <c r="BR262" s="69">
        <f>IF($D249="n/a","n/a",IF(BR$3&gt;($D249+$D262),$Q249-SUM($F262:BQ262),$Q249/$D249))</f>
        <v>0</v>
      </c>
      <c r="BS262" s="69">
        <f>IF($D249="n/a","n/a",IF(BS$3&gt;($D249+$D262),$Q249-SUM($F262:BR262),$Q249/$D249))</f>
        <v>0</v>
      </c>
      <c r="BT262" s="69">
        <f>IF($D249="n/a","n/a",IF(BT$3&gt;($D249+$D262),$Q249-SUM($F262:BS262),$Q249/$D249))</f>
        <v>0</v>
      </c>
      <c r="BU262" s="69">
        <f>IF($D249="n/a","n/a",IF(BU$3&gt;($D249+$D262),$Q249-SUM($F262:BT262),$Q249/$D249))</f>
        <v>0</v>
      </c>
      <c r="BV262" s="69">
        <f>IF($D249="n/a","n/a",IF(BV$3&gt;($D249+$D262),$Q249-SUM($F262:BU262),$Q249/$D249))</f>
        <v>0</v>
      </c>
      <c r="BW262" s="69">
        <f>IF($D249="n/a","n/a",IF(BW$3&gt;($D249+$D262),$Q249-SUM($F262:BV262),$Q249/$D249))</f>
        <v>0</v>
      </c>
      <c r="BX262" s="69">
        <f>IF($D249="n/a","n/a",IF(BX$3&gt;($D249+$D262),$Q249-SUM($F262:BW262),$Q249/$D249))</f>
        <v>0</v>
      </c>
      <c r="BY262" s="69">
        <f>IF($D249="n/a","n/a",IF(BY$3&gt;($D249+$D262),$Q249-SUM($F262:BX262),$Q249/$D249))</f>
        <v>0</v>
      </c>
      <c r="BZ262" s="69">
        <f>IF($D249="n/a","n/a",IF(BZ$3&gt;($D249+$D262),$Q249-SUM($F262:BY262),$Q249/$D249))</f>
        <v>0</v>
      </c>
    </row>
    <row r="263" spans="1:78" customFormat="1" hidden="1" outlineLevel="1">
      <c r="A263" s="560"/>
      <c r="B263" s="25"/>
      <c r="C263" s="577"/>
      <c r="D263" s="545">
        <v>13</v>
      </c>
      <c r="E263" s="27"/>
      <c r="F263" s="146"/>
      <c r="G263" s="148"/>
      <c r="H263" s="148"/>
      <c r="I263" s="148"/>
      <c r="J263" s="148"/>
      <c r="K263" s="558"/>
      <c r="L263" s="148"/>
      <c r="M263" s="148"/>
      <c r="N263" s="148"/>
      <c r="O263" s="553"/>
      <c r="P263" s="553"/>
      <c r="Q263" s="553"/>
      <c r="R263" s="147"/>
      <c r="S263" s="69">
        <f>IF($D249="n/a","n/a",IF(S$3&gt;($D249+$D263),$R249-SUM($F263:R263),$R249/$D249))</f>
        <v>370.45750405213954</v>
      </c>
      <c r="T263" s="69">
        <f>IF($D249="n/a","n/a",IF(T$3&gt;($D249+$D263),$R249-SUM($F263:S263),$R249/$D249))</f>
        <v>370.45750405213954</v>
      </c>
      <c r="U263" s="69">
        <f>IF($D249="n/a","n/a",IF(U$3&gt;($D249+$D263),$R249-SUM($F263:T263),$R249/$D249))</f>
        <v>370.45750405213954</v>
      </c>
      <c r="V263" s="69">
        <f>IF($D249="n/a","n/a",IF(V$3&gt;($D249+$D263),$R249-SUM($F263:U263),$R249/$D249))</f>
        <v>370.45750405213954</v>
      </c>
      <c r="W263" s="69">
        <f>IF($D249="n/a","n/a",IF(W$3&gt;($D249+$D263),$R249-SUM($F263:V263),$R249/$D249))</f>
        <v>370.45750405213954</v>
      </c>
      <c r="X263" s="69">
        <f>IF($D249="n/a","n/a",IF(X$3&gt;($D249+$D263),$R249-SUM($F263:W263),$R249/$D249))</f>
        <v>370.45750405213954</v>
      </c>
      <c r="Y263" s="69">
        <f>IF($D249="n/a","n/a",IF(Y$3&gt;($D249+$D263),$R249-SUM($F263:X263),$R249/$D249))</f>
        <v>370.45750405213954</v>
      </c>
      <c r="Z263" s="69">
        <f>IF($D249="n/a","n/a",IF(Z$3&gt;($D249+$D263),$R249-SUM($F263:Y263),$R249/$D249))</f>
        <v>370.45750405213954</v>
      </c>
      <c r="AA263" s="69">
        <f>IF($D249="n/a","n/a",IF(AA$3&gt;($D249+$D263),$R249-SUM($F263:Z263),$R249/$D249))</f>
        <v>370.45750405213954</v>
      </c>
      <c r="AB263" s="69">
        <f>IF($D249="n/a","n/a",IF(AB$3&gt;($D249+$D263),$R249-SUM($F263:AA263),$R249/$D249))</f>
        <v>370.45750405213954</v>
      </c>
      <c r="AC263" s="69">
        <f>IF($D249="n/a","n/a",IF(AC$3&gt;($D249+$D263),$R249-SUM($F263:AB263),$R249/$D249))</f>
        <v>370.45750405213954</v>
      </c>
      <c r="AD263" s="69">
        <f>IF($D249="n/a","n/a",IF(AD$3&gt;($D249+$D263),$R249-SUM($F263:AC263),$R249/$D249))</f>
        <v>370.45750405213954</v>
      </c>
      <c r="AE263" s="69">
        <f>IF($D249="n/a","n/a",IF(AE$3&gt;($D249+$D263),$R249-SUM($F263:AD263),$R249/$D249))</f>
        <v>370.45750405213954</v>
      </c>
      <c r="AF263" s="69">
        <f>IF($D249="n/a","n/a",IF(AF$3&gt;($D249+$D263),$R249-SUM($F263:AE263),$R249/$D249))</f>
        <v>370.45750405213954</v>
      </c>
      <c r="AG263" s="69">
        <f>IF($D249="n/a","n/a",IF(AG$3&gt;($D249+$D263),$R249-SUM($F263:AF263),$R249/$D249))</f>
        <v>370.45750405213954</v>
      </c>
      <c r="AH263" s="69">
        <f>IF($D249="n/a","n/a",IF(AH$3&gt;($D249+$D263),$R249-SUM($F263:AG263),$R249/$D249))</f>
        <v>370.45750405213954</v>
      </c>
      <c r="AI263" s="69">
        <f>IF($D249="n/a","n/a",IF(AI$3&gt;($D249+$D263),$R249-SUM($F263:AH263),$R249/$D249))</f>
        <v>370.45750405213954</v>
      </c>
      <c r="AJ263" s="69">
        <f>IF($D249="n/a","n/a",IF(AJ$3&gt;($D249+$D263),$R249-SUM($F263:AI263),$R249/$D249))</f>
        <v>370.45750405213954</v>
      </c>
      <c r="AK263" s="69">
        <f>IF($D249="n/a","n/a",IF(AK$3&gt;($D249+$D263),$R249-SUM($F263:AJ263),$R249/$D249))</f>
        <v>370.45750405213954</v>
      </c>
      <c r="AL263" s="69">
        <f>IF($D249="n/a","n/a",IF(AL$3&gt;($D249+$D263),$R249-SUM($F263:AK263),$R249/$D249))</f>
        <v>370.45750405213954</v>
      </c>
      <c r="AM263" s="69">
        <f>IF($D249="n/a","n/a",IF(AM$3&gt;($D249+$D263),$R249-SUM($F263:AL263),$R249/$D249))</f>
        <v>370.45750405213954</v>
      </c>
      <c r="AN263" s="69">
        <f>IF($D249="n/a","n/a",IF(AN$3&gt;($D249+$D263),$R249-SUM($F263:AM263),$R249/$D249))</f>
        <v>370.45750405213954</v>
      </c>
      <c r="AO263" s="69">
        <f>IF($D249="n/a","n/a",IF(AO$3&gt;($D249+$D263),$R249-SUM($F263:AN263),$R249/$D249))</f>
        <v>370.45750405213954</v>
      </c>
      <c r="AP263" s="69">
        <f>IF($D249="n/a","n/a",IF(AP$3&gt;($D249+$D263),$R249-SUM($F263:AO263),$R249/$D249))</f>
        <v>370.45750405213954</v>
      </c>
      <c r="AQ263" s="69">
        <f>IF($D249="n/a","n/a",IF(AQ$3&gt;($D249+$D263),$R249-SUM($F263:AP263),$R249/$D249))</f>
        <v>370.45750405213954</v>
      </c>
      <c r="AR263" s="69">
        <f>IF($D249="n/a","n/a",IF(AR$3&gt;($D249+$D263),$R249-SUM($F263:AQ263),$R249/$D249))</f>
        <v>370.45750405213954</v>
      </c>
      <c r="AS263" s="69">
        <f>IF($D249="n/a","n/a",IF(AS$3&gt;($D249+$D263),$R249-SUM($F263:AR263),$R249/$D249))</f>
        <v>370.45750405213954</v>
      </c>
      <c r="AT263" s="69">
        <f>IF($D249="n/a","n/a",IF(AT$3&gt;($D249+$D263),$R249-SUM($F263:AS263),$R249/$D249))</f>
        <v>370.45750405213954</v>
      </c>
      <c r="AU263" s="69">
        <f>IF($D249="n/a","n/a",IF(AU$3&gt;($D249+$D263),$R249-SUM($F263:AT263),$R249/$D249))</f>
        <v>370.45750405213954</v>
      </c>
      <c r="AV263" s="69">
        <f>IF($D249="n/a","n/a",IF(AV$3&gt;($D249+$D263),$R249-SUM($F263:AU263),$R249/$D249))</f>
        <v>370.45750405213954</v>
      </c>
      <c r="AW263" s="69">
        <f>IF($D249="n/a","n/a",IF(AW$3&gt;($D249+$D263),$R249-SUM($F263:AV263),$R249/$D249))</f>
        <v>370.45750405213954</v>
      </c>
      <c r="AX263" s="69">
        <f>IF($D249="n/a","n/a",IF(AX$3&gt;($D249+$D263),$R249-SUM($F263:AW263),$R249/$D249))</f>
        <v>370.45750405213954</v>
      </c>
      <c r="AY263" s="69">
        <f>IF($D249="n/a","n/a",IF(AY$3&gt;($D249+$D263),$R249-SUM($F263:AX263),$R249/$D249))</f>
        <v>370.45750405213954</v>
      </c>
      <c r="AZ263" s="69">
        <f>IF($D249="n/a","n/a",IF(AZ$3&gt;($D249+$D263),$R249-SUM($F263:AY263),$R249/$D249))</f>
        <v>370.45750405213954</v>
      </c>
      <c r="BA263" s="69">
        <f>IF($D249="n/a","n/a",IF(BA$3&gt;($D249+$D263),$R249-SUM($F263:AZ263),$R249/$D249))</f>
        <v>370.45750405213954</v>
      </c>
      <c r="BB263" s="69">
        <f>IF($D249="n/a","n/a",IF(BB$3&gt;($D249+$D263),$R249-SUM($F263:BA263),$R249/$D249))</f>
        <v>370.45750405213954</v>
      </c>
      <c r="BC263" s="69">
        <f>IF($D249="n/a","n/a",IF(BC$3&gt;($D249+$D263),$R249-SUM($F263:BB263),$R249/$D249))</f>
        <v>370.45750405213954</v>
      </c>
      <c r="BD263" s="69">
        <f>IF($D249="n/a","n/a",IF(BD$3&gt;($D249+$D263),$R249-SUM($F263:BC263),$R249/$D249))</f>
        <v>370.45750405213954</v>
      </c>
      <c r="BE263" s="69">
        <f>IF($D249="n/a","n/a",IF(BE$3&gt;($D249+$D263),$R249-SUM($F263:BD263),$R249/$D249))</f>
        <v>370.45750405213954</v>
      </c>
      <c r="BF263" s="69">
        <f>IF($D249="n/a","n/a",IF(BF$3&gt;($D249+$D263),$R249-SUM($F263:BE263),$R249/$D249))</f>
        <v>370.45750405213954</v>
      </c>
      <c r="BG263" s="69">
        <f>IF($D249="n/a","n/a",IF(BG$3&gt;($D249+$D263),$R249-SUM($F263:BF263),$R249/$D249))</f>
        <v>370.45750405213954</v>
      </c>
      <c r="BH263" s="69">
        <f>IF($D249="n/a","n/a",IF(BH$3&gt;($D249+$D263),$R249-SUM($F263:BG263),$R249/$D249))</f>
        <v>370.45750405213954</v>
      </c>
      <c r="BI263" s="69">
        <f>IF($D249="n/a","n/a",IF(BI$3&gt;($D249+$D263),$R249-SUM($F263:BH263),$R249/$D249))</f>
        <v>370.45750405213954</v>
      </c>
      <c r="BJ263" s="69">
        <f>IF($D249="n/a","n/a",IF(BJ$3&gt;($D249+$D263),$R249-SUM($F263:BI263),$R249/$D249))</f>
        <v>370.45750405213954</v>
      </c>
      <c r="BK263" s="69">
        <f>IF($D249="n/a","n/a",IF(BK$3&gt;($D249+$D263),$R249-SUM($F263:BJ263),$R249/$D249))</f>
        <v>370.45750405213954</v>
      </c>
      <c r="BL263" s="69">
        <f>IF($D249="n/a","n/a",IF(BL$3&gt;($D249+$D263),$R249-SUM($F263:BK263),$R249/$D249))</f>
        <v>0</v>
      </c>
      <c r="BM263" s="69">
        <f>IF($D249="n/a","n/a",IF(BM$3&gt;($D249+$D263),$R249-SUM($F263:BL263),$R249/$D249))</f>
        <v>0</v>
      </c>
      <c r="BN263" s="69">
        <f>IF($D249="n/a","n/a",IF(BN$3&gt;($D249+$D263),$R249-SUM($F263:BM263),$R249/$D249))</f>
        <v>0</v>
      </c>
      <c r="BO263" s="69">
        <f>IF($D249="n/a","n/a",IF(BO$3&gt;($D249+$D263),$R249-SUM($F263:BN263),$R249/$D249))</f>
        <v>0</v>
      </c>
      <c r="BP263" s="69">
        <f>IF($D249="n/a","n/a",IF(BP$3&gt;($D249+$D263),$R249-SUM($F263:BO263),$R249/$D249))</f>
        <v>0</v>
      </c>
      <c r="BQ263" s="69">
        <f>IF($D249="n/a","n/a",IF(BQ$3&gt;($D249+$D263),$R249-SUM($F263:BP263),$R249/$D249))</f>
        <v>0</v>
      </c>
      <c r="BR263" s="69">
        <f>IF($D249="n/a","n/a",IF(BR$3&gt;($D249+$D263),$R249-SUM($F263:BQ263),$R249/$D249))</f>
        <v>0</v>
      </c>
      <c r="BS263" s="69">
        <f>IF($D249="n/a","n/a",IF(BS$3&gt;($D249+$D263),$R249-SUM($F263:BR263),$R249/$D249))</f>
        <v>0</v>
      </c>
      <c r="BT263" s="69">
        <f>IF($D249="n/a","n/a",IF(BT$3&gt;($D249+$D263),$R249-SUM($F263:BS263),$R249/$D249))</f>
        <v>0</v>
      </c>
      <c r="BU263" s="69">
        <f>IF($D249="n/a","n/a",IF(BU$3&gt;($D249+$D263),$R249-SUM($F263:BT263),$R249/$D249))</f>
        <v>0</v>
      </c>
      <c r="BV263" s="69">
        <f>IF($D249="n/a","n/a",IF(BV$3&gt;($D249+$D263),$R249-SUM($F263:BU263),$R249/$D249))</f>
        <v>0</v>
      </c>
      <c r="BW263" s="69">
        <f>IF($D249="n/a","n/a",IF(BW$3&gt;($D249+$D263),$R249-SUM($F263:BV263),$R249/$D249))</f>
        <v>0</v>
      </c>
      <c r="BX263" s="69">
        <f>IF($D249="n/a","n/a",IF(BX$3&gt;($D249+$D263),$R249-SUM($F263:BW263),$R249/$D249))</f>
        <v>0</v>
      </c>
      <c r="BY263" s="69">
        <f>IF($D249="n/a","n/a",IF(BY$3&gt;($D249+$D263),$R249-SUM($F263:BX263),$R249/$D249))</f>
        <v>0</v>
      </c>
      <c r="BZ263" s="69">
        <f>IF($D249="n/a","n/a",IF(BZ$3&gt;($D249+$D263),$R249-SUM($F263:BY263),$R249/$D249))</f>
        <v>0</v>
      </c>
    </row>
    <row r="264" spans="1:78" customFormat="1" hidden="1" outlineLevel="1">
      <c r="A264" s="560"/>
      <c r="B264" s="25"/>
      <c r="C264" s="577"/>
      <c r="D264" s="545">
        <v>14</v>
      </c>
      <c r="E264" s="27"/>
      <c r="F264" s="146"/>
      <c r="G264" s="148"/>
      <c r="H264" s="148"/>
      <c r="I264" s="148"/>
      <c r="J264" s="148"/>
      <c r="K264" s="558"/>
      <c r="L264" s="148"/>
      <c r="M264" s="148"/>
      <c r="N264" s="148"/>
      <c r="O264" s="553"/>
      <c r="P264" s="553"/>
      <c r="Q264" s="553"/>
      <c r="R264" s="553"/>
      <c r="S264" s="147"/>
      <c r="T264" s="69">
        <f>IF($D249="n/a","n/a",IF(T$3&gt;($D249+$D264),$S249-SUM($F264:S264),$S249/$D249))</f>
        <v>745.97510353963003</v>
      </c>
      <c r="U264" s="69">
        <f>IF($D249="n/a","n/a",IF(U$3&gt;($D249+$D264),$S249-SUM($F264:T264),$S249/$D249))</f>
        <v>745.97510353963003</v>
      </c>
      <c r="V264" s="69">
        <f>IF($D249="n/a","n/a",IF(V$3&gt;($D249+$D264),$S249-SUM($F264:U264),$S249/$D249))</f>
        <v>745.97510353963003</v>
      </c>
      <c r="W264" s="69">
        <f>IF($D249="n/a","n/a",IF(W$3&gt;($D249+$D264),$S249-SUM($F264:V264),$S249/$D249))</f>
        <v>745.97510353963003</v>
      </c>
      <c r="X264" s="69">
        <f>IF($D249="n/a","n/a",IF(X$3&gt;($D249+$D264),$S249-SUM($F264:W264),$S249/$D249))</f>
        <v>745.97510353963003</v>
      </c>
      <c r="Y264" s="69">
        <f>IF($D249="n/a","n/a",IF(Y$3&gt;($D249+$D264),$S249-SUM($F264:X264),$S249/$D249))</f>
        <v>745.97510353963003</v>
      </c>
      <c r="Z264" s="69">
        <f>IF($D249="n/a","n/a",IF(Z$3&gt;($D249+$D264),$S249-SUM($F264:Y264),$S249/$D249))</f>
        <v>745.97510353963003</v>
      </c>
      <c r="AA264" s="69">
        <f>IF($D249="n/a","n/a",IF(AA$3&gt;($D249+$D264),$S249-SUM($F264:Z264),$S249/$D249))</f>
        <v>745.97510353963003</v>
      </c>
      <c r="AB264" s="69">
        <f>IF($D249="n/a","n/a",IF(AB$3&gt;($D249+$D264),$S249-SUM($F264:AA264),$S249/$D249))</f>
        <v>745.97510353963003</v>
      </c>
      <c r="AC264" s="69">
        <f>IF($D249="n/a","n/a",IF(AC$3&gt;($D249+$D264),$S249-SUM($F264:AB264),$S249/$D249))</f>
        <v>745.97510353963003</v>
      </c>
      <c r="AD264" s="69">
        <f>IF($D249="n/a","n/a",IF(AD$3&gt;($D249+$D264),$S249-SUM($F264:AC264),$S249/$D249))</f>
        <v>745.97510353963003</v>
      </c>
      <c r="AE264" s="69">
        <f>IF($D249="n/a","n/a",IF(AE$3&gt;($D249+$D264),$S249-SUM($F264:AD264),$S249/$D249))</f>
        <v>745.97510353963003</v>
      </c>
      <c r="AF264" s="69">
        <f>IF($D249="n/a","n/a",IF(AF$3&gt;($D249+$D264),$S249-SUM($F264:AE264),$S249/$D249))</f>
        <v>745.97510353963003</v>
      </c>
      <c r="AG264" s="69">
        <f>IF($D249="n/a","n/a",IF(AG$3&gt;($D249+$D264),$S249-SUM($F264:AF264),$S249/$D249))</f>
        <v>745.97510353963003</v>
      </c>
      <c r="AH264" s="69">
        <f>IF($D249="n/a","n/a",IF(AH$3&gt;($D249+$D264),$S249-SUM($F264:AG264),$S249/$D249))</f>
        <v>745.97510353963003</v>
      </c>
      <c r="AI264" s="69">
        <f>IF($D249="n/a","n/a",IF(AI$3&gt;($D249+$D264),$S249-SUM($F264:AH264),$S249/$D249))</f>
        <v>745.97510353963003</v>
      </c>
      <c r="AJ264" s="69">
        <f>IF($D249="n/a","n/a",IF(AJ$3&gt;($D249+$D264),$S249-SUM($F264:AI264),$S249/$D249))</f>
        <v>745.97510353963003</v>
      </c>
      <c r="AK264" s="69">
        <f>IF($D249="n/a","n/a",IF(AK$3&gt;($D249+$D264),$S249-SUM($F264:AJ264),$S249/$D249))</f>
        <v>745.97510353963003</v>
      </c>
      <c r="AL264" s="69">
        <f>IF($D249="n/a","n/a",IF(AL$3&gt;($D249+$D264),$S249-SUM($F264:AK264),$S249/$D249))</f>
        <v>745.97510353963003</v>
      </c>
      <c r="AM264" s="69">
        <f>IF($D249="n/a","n/a",IF(AM$3&gt;($D249+$D264),$S249-SUM($F264:AL264),$S249/$D249))</f>
        <v>745.97510353963003</v>
      </c>
      <c r="AN264" s="69">
        <f>IF($D249="n/a","n/a",IF(AN$3&gt;($D249+$D264),$S249-SUM($F264:AM264),$S249/$D249))</f>
        <v>745.97510353963003</v>
      </c>
      <c r="AO264" s="69">
        <f>IF($D249="n/a","n/a",IF(AO$3&gt;($D249+$D264),$S249-SUM($F264:AN264),$S249/$D249))</f>
        <v>745.97510353963003</v>
      </c>
      <c r="AP264" s="69">
        <f>IF($D249="n/a","n/a",IF(AP$3&gt;($D249+$D264),$S249-SUM($F264:AO264),$S249/$D249))</f>
        <v>745.97510353963003</v>
      </c>
      <c r="AQ264" s="69">
        <f>IF($D249="n/a","n/a",IF(AQ$3&gt;($D249+$D264),$S249-SUM($F264:AP264),$S249/$D249))</f>
        <v>745.97510353963003</v>
      </c>
      <c r="AR264" s="69">
        <f>IF($D249="n/a","n/a",IF(AR$3&gt;($D249+$D264),$S249-SUM($F264:AQ264),$S249/$D249))</f>
        <v>745.97510353963003</v>
      </c>
      <c r="AS264" s="69">
        <f>IF($D249="n/a","n/a",IF(AS$3&gt;($D249+$D264),$S249-SUM($F264:AR264),$S249/$D249))</f>
        <v>745.97510353963003</v>
      </c>
      <c r="AT264" s="69">
        <f>IF($D249="n/a","n/a",IF(AT$3&gt;($D249+$D264),$S249-SUM($F264:AS264),$S249/$D249))</f>
        <v>745.97510353963003</v>
      </c>
      <c r="AU264" s="69">
        <f>IF($D249="n/a","n/a",IF(AU$3&gt;($D249+$D264),$S249-SUM($F264:AT264),$S249/$D249))</f>
        <v>745.97510353963003</v>
      </c>
      <c r="AV264" s="69">
        <f>IF($D249="n/a","n/a",IF(AV$3&gt;($D249+$D264),$S249-SUM($F264:AU264),$S249/$D249))</f>
        <v>745.97510353963003</v>
      </c>
      <c r="AW264" s="69">
        <f>IF($D249="n/a","n/a",IF(AW$3&gt;($D249+$D264),$S249-SUM($F264:AV264),$S249/$D249))</f>
        <v>745.97510353963003</v>
      </c>
      <c r="AX264" s="69">
        <f>IF($D249="n/a","n/a",IF(AX$3&gt;($D249+$D264),$S249-SUM($F264:AW264),$S249/$D249))</f>
        <v>745.97510353963003</v>
      </c>
      <c r="AY264" s="69">
        <f>IF($D249="n/a","n/a",IF(AY$3&gt;($D249+$D264),$S249-SUM($F264:AX264),$S249/$D249))</f>
        <v>745.97510353963003</v>
      </c>
      <c r="AZ264" s="69">
        <f>IF($D249="n/a","n/a",IF(AZ$3&gt;($D249+$D264),$S249-SUM($F264:AY264),$S249/$D249))</f>
        <v>745.97510353963003</v>
      </c>
      <c r="BA264" s="69">
        <f>IF($D249="n/a","n/a",IF(BA$3&gt;($D249+$D264),$S249-SUM($F264:AZ264),$S249/$D249))</f>
        <v>745.97510353963003</v>
      </c>
      <c r="BB264" s="69">
        <f>IF($D249="n/a","n/a",IF(BB$3&gt;($D249+$D264),$S249-SUM($F264:BA264),$S249/$D249))</f>
        <v>745.97510353963003</v>
      </c>
      <c r="BC264" s="69">
        <f>IF($D249="n/a","n/a",IF(BC$3&gt;($D249+$D264),$S249-SUM($F264:BB264),$S249/$D249))</f>
        <v>745.97510353963003</v>
      </c>
      <c r="BD264" s="69">
        <f>IF($D249="n/a","n/a",IF(BD$3&gt;($D249+$D264),$S249-SUM($F264:BC264),$S249/$D249))</f>
        <v>745.97510353963003</v>
      </c>
      <c r="BE264" s="69">
        <f>IF($D249="n/a","n/a",IF(BE$3&gt;($D249+$D264),$S249-SUM($F264:BD264),$S249/$D249))</f>
        <v>745.97510353963003</v>
      </c>
      <c r="BF264" s="69">
        <f>IF($D249="n/a","n/a",IF(BF$3&gt;($D249+$D264),$S249-SUM($F264:BE264),$S249/$D249))</f>
        <v>745.97510353963003</v>
      </c>
      <c r="BG264" s="69">
        <f>IF($D249="n/a","n/a",IF(BG$3&gt;($D249+$D264),$S249-SUM($F264:BF264),$S249/$D249))</f>
        <v>745.97510353963003</v>
      </c>
      <c r="BH264" s="69">
        <f>IF($D249="n/a","n/a",IF(BH$3&gt;($D249+$D264),$S249-SUM($F264:BG264),$S249/$D249))</f>
        <v>745.97510353963003</v>
      </c>
      <c r="BI264" s="69">
        <f>IF($D249="n/a","n/a",IF(BI$3&gt;($D249+$D264),$S249-SUM($F264:BH264),$S249/$D249))</f>
        <v>745.97510353963003</v>
      </c>
      <c r="BJ264" s="69">
        <f>IF($D249="n/a","n/a",IF(BJ$3&gt;($D249+$D264),$S249-SUM($F264:BI264),$S249/$D249))</f>
        <v>745.97510353963003</v>
      </c>
      <c r="BK264" s="69">
        <f>IF($D249="n/a","n/a",IF(BK$3&gt;($D249+$D264),$S249-SUM($F264:BJ264),$S249/$D249))</f>
        <v>745.97510353963003</v>
      </c>
      <c r="BL264" s="69">
        <f>IF($D249="n/a","n/a",IF(BL$3&gt;($D249+$D264),$S249-SUM($F264:BK264),$S249/$D249))</f>
        <v>745.97510353963003</v>
      </c>
      <c r="BM264" s="69">
        <f>IF($D249="n/a","n/a",IF(BM$3&gt;($D249+$D264),$S249-SUM($F264:BL264),$S249/$D249))</f>
        <v>1.4551915228366852E-11</v>
      </c>
      <c r="BN264" s="69">
        <f>IF($D249="n/a","n/a",IF(BN$3&gt;($D249+$D264),$S249-SUM($F264:BM264),$S249/$D249))</f>
        <v>0</v>
      </c>
      <c r="BO264" s="69">
        <f>IF($D249="n/a","n/a",IF(BO$3&gt;($D249+$D264),$S249-SUM($F264:BN264),$S249/$D249))</f>
        <v>0</v>
      </c>
      <c r="BP264" s="69">
        <f>IF($D249="n/a","n/a",IF(BP$3&gt;($D249+$D264),$S249-SUM($F264:BO264),$S249/$D249))</f>
        <v>0</v>
      </c>
      <c r="BQ264" s="69">
        <f>IF($D249="n/a","n/a",IF(BQ$3&gt;($D249+$D264),$S249-SUM($F264:BP264),$S249/$D249))</f>
        <v>0</v>
      </c>
      <c r="BR264" s="69">
        <f>IF($D249="n/a","n/a",IF(BR$3&gt;($D249+$D264),$S249-SUM($F264:BQ264),$S249/$D249))</f>
        <v>0</v>
      </c>
      <c r="BS264" s="69">
        <f>IF($D249="n/a","n/a",IF(BS$3&gt;($D249+$D264),$S249-SUM($F264:BR264),$S249/$D249))</f>
        <v>0</v>
      </c>
      <c r="BT264" s="69">
        <f>IF($D249="n/a","n/a",IF(BT$3&gt;($D249+$D264),$S249-SUM($F264:BS264),$S249/$D249))</f>
        <v>0</v>
      </c>
      <c r="BU264" s="69">
        <f>IF($D249="n/a","n/a",IF(BU$3&gt;($D249+$D264),$S249-SUM($F264:BT264),$S249/$D249))</f>
        <v>0</v>
      </c>
      <c r="BV264" s="69">
        <f>IF($D249="n/a","n/a",IF(BV$3&gt;($D249+$D264),$S249-SUM($F264:BU264),$S249/$D249))</f>
        <v>0</v>
      </c>
      <c r="BW264" s="69">
        <f>IF($D249="n/a","n/a",IF(BW$3&gt;($D249+$D264),$S249-SUM($F264:BV264),$S249/$D249))</f>
        <v>0</v>
      </c>
      <c r="BX264" s="69">
        <f>IF($D249="n/a","n/a",IF(BX$3&gt;($D249+$D264),$S249-SUM($F264:BW264),$S249/$D249))</f>
        <v>0</v>
      </c>
      <c r="BY264" s="69">
        <f>IF($D249="n/a","n/a",IF(BY$3&gt;($D249+$D264),$S249-SUM($F264:BX264),$S249/$D249))</f>
        <v>0</v>
      </c>
      <c r="BZ264" s="69">
        <f>IF($D249="n/a","n/a",IF(BZ$3&gt;($D249+$D264),$S249-SUM($F264:BY264),$S249/$D249))</f>
        <v>0</v>
      </c>
    </row>
    <row r="265" spans="1:78" customFormat="1" hidden="1" outlineLevel="1">
      <c r="A265" s="560"/>
      <c r="B265" s="25"/>
      <c r="C265" s="577"/>
      <c r="D265" s="545">
        <v>15</v>
      </c>
      <c r="E265" s="27"/>
      <c r="F265" s="146"/>
      <c r="G265" s="148"/>
      <c r="H265" s="148"/>
      <c r="I265" s="148"/>
      <c r="J265" s="148"/>
      <c r="K265" s="558"/>
      <c r="L265" s="148"/>
      <c r="M265" s="148"/>
      <c r="N265" s="148"/>
      <c r="O265" s="553"/>
      <c r="P265" s="553"/>
      <c r="Q265" s="553"/>
      <c r="R265" s="553"/>
      <c r="S265" s="553"/>
      <c r="T265" s="147"/>
      <c r="U265" s="69">
        <f>IF($D249="n/a","n/a",IF(U$3&gt;($D249+$D265),$T249-SUM($F265:T265),$T249/$D249))</f>
        <v>1037.5277268587868</v>
      </c>
      <c r="V265" s="69">
        <f>IF($D249="n/a","n/a",IF(V$3&gt;($D249+$D265),$T249-SUM($F265:U265),$T249/$D249))</f>
        <v>1037.5277268587868</v>
      </c>
      <c r="W265" s="69">
        <f>IF($D249="n/a","n/a",IF(W$3&gt;($D249+$D265),$T249-SUM($F265:V265),$T249/$D249))</f>
        <v>1037.5277268587868</v>
      </c>
      <c r="X265" s="69">
        <f>IF($D249="n/a","n/a",IF(X$3&gt;($D249+$D265),$T249-SUM($F265:W265),$T249/$D249))</f>
        <v>1037.5277268587868</v>
      </c>
      <c r="Y265" s="69">
        <f>IF($D249="n/a","n/a",IF(Y$3&gt;($D249+$D265),$T249-SUM($F265:X265),$T249/$D249))</f>
        <v>1037.5277268587868</v>
      </c>
      <c r="Z265" s="69">
        <f>IF($D249="n/a","n/a",IF(Z$3&gt;($D249+$D265),$T249-SUM($F265:Y265),$T249/$D249))</f>
        <v>1037.5277268587868</v>
      </c>
      <c r="AA265" s="69">
        <f>IF($D249="n/a","n/a",IF(AA$3&gt;($D249+$D265),$T249-SUM($F265:Z265),$T249/$D249))</f>
        <v>1037.5277268587868</v>
      </c>
      <c r="AB265" s="69">
        <f>IF($D249="n/a","n/a",IF(AB$3&gt;($D249+$D265),$T249-SUM($F265:AA265),$T249/$D249))</f>
        <v>1037.5277268587868</v>
      </c>
      <c r="AC265" s="69">
        <f>IF($D249="n/a","n/a",IF(AC$3&gt;($D249+$D265),$T249-SUM($F265:AB265),$T249/$D249))</f>
        <v>1037.5277268587868</v>
      </c>
      <c r="AD265" s="69">
        <f>IF($D249="n/a","n/a",IF(AD$3&gt;($D249+$D265),$T249-SUM($F265:AC265),$T249/$D249))</f>
        <v>1037.5277268587868</v>
      </c>
      <c r="AE265" s="69">
        <f>IF($D249="n/a","n/a",IF(AE$3&gt;($D249+$D265),$T249-SUM($F265:AD265),$T249/$D249))</f>
        <v>1037.5277268587868</v>
      </c>
      <c r="AF265" s="69">
        <f>IF($D249="n/a","n/a",IF(AF$3&gt;($D249+$D265),$T249-SUM($F265:AE265),$T249/$D249))</f>
        <v>1037.5277268587868</v>
      </c>
      <c r="AG265" s="69">
        <f>IF($D249="n/a","n/a",IF(AG$3&gt;($D249+$D265),$T249-SUM($F265:AF265),$T249/$D249))</f>
        <v>1037.5277268587868</v>
      </c>
      <c r="AH265" s="69">
        <f>IF($D249="n/a","n/a",IF(AH$3&gt;($D249+$D265),$T249-SUM($F265:AG265),$T249/$D249))</f>
        <v>1037.5277268587868</v>
      </c>
      <c r="AI265" s="69">
        <f>IF($D249="n/a","n/a",IF(AI$3&gt;($D249+$D265),$T249-SUM($F265:AH265),$T249/$D249))</f>
        <v>1037.5277268587868</v>
      </c>
      <c r="AJ265" s="69">
        <f>IF($D249="n/a","n/a",IF(AJ$3&gt;($D249+$D265),$T249-SUM($F265:AI265),$T249/$D249))</f>
        <v>1037.5277268587868</v>
      </c>
      <c r="AK265" s="69">
        <f>IF($D249="n/a","n/a",IF(AK$3&gt;($D249+$D265),$T249-SUM($F265:AJ265),$T249/$D249))</f>
        <v>1037.5277268587868</v>
      </c>
      <c r="AL265" s="69">
        <f>IF($D249="n/a","n/a",IF(AL$3&gt;($D249+$D265),$T249-SUM($F265:AK265),$T249/$D249))</f>
        <v>1037.5277268587868</v>
      </c>
      <c r="AM265" s="69">
        <f>IF($D249="n/a","n/a",IF(AM$3&gt;($D249+$D265),$T249-SUM($F265:AL265),$T249/$D249))</f>
        <v>1037.5277268587868</v>
      </c>
      <c r="AN265" s="69">
        <f>IF($D249="n/a","n/a",IF(AN$3&gt;($D249+$D265),$T249-SUM($F265:AM265),$T249/$D249))</f>
        <v>1037.5277268587868</v>
      </c>
      <c r="AO265" s="69">
        <f>IF($D249="n/a","n/a",IF(AO$3&gt;($D249+$D265),$T249-SUM($F265:AN265),$T249/$D249))</f>
        <v>1037.5277268587868</v>
      </c>
      <c r="AP265" s="69">
        <f>IF($D249="n/a","n/a",IF(AP$3&gt;($D249+$D265),$T249-SUM($F265:AO265),$T249/$D249))</f>
        <v>1037.5277268587868</v>
      </c>
      <c r="AQ265" s="69">
        <f>IF($D249="n/a","n/a",IF(AQ$3&gt;($D249+$D265),$T249-SUM($F265:AP265),$T249/$D249))</f>
        <v>1037.5277268587868</v>
      </c>
      <c r="AR265" s="69">
        <f>IF($D249="n/a","n/a",IF(AR$3&gt;($D249+$D265),$T249-SUM($F265:AQ265),$T249/$D249))</f>
        <v>1037.5277268587868</v>
      </c>
      <c r="AS265" s="69">
        <f>IF($D249="n/a","n/a",IF(AS$3&gt;($D249+$D265),$T249-SUM($F265:AR265),$T249/$D249))</f>
        <v>1037.5277268587868</v>
      </c>
      <c r="AT265" s="69">
        <f>IF($D249="n/a","n/a",IF(AT$3&gt;($D249+$D265),$T249-SUM($F265:AS265),$T249/$D249))</f>
        <v>1037.5277268587868</v>
      </c>
      <c r="AU265" s="69">
        <f>IF($D249="n/a","n/a",IF(AU$3&gt;($D249+$D265),$T249-SUM($F265:AT265),$T249/$D249))</f>
        <v>1037.5277268587868</v>
      </c>
      <c r="AV265" s="69">
        <f>IF($D249="n/a","n/a",IF(AV$3&gt;($D249+$D265),$T249-SUM($F265:AU265),$T249/$D249))</f>
        <v>1037.5277268587868</v>
      </c>
      <c r="AW265" s="69">
        <f>IF($D249="n/a","n/a",IF(AW$3&gt;($D249+$D265),$T249-SUM($F265:AV265),$T249/$D249))</f>
        <v>1037.5277268587868</v>
      </c>
      <c r="AX265" s="69">
        <f>IF($D249="n/a","n/a",IF(AX$3&gt;($D249+$D265),$T249-SUM($F265:AW265),$T249/$D249))</f>
        <v>1037.5277268587868</v>
      </c>
      <c r="AY265" s="69">
        <f>IF($D249="n/a","n/a",IF(AY$3&gt;($D249+$D265),$T249-SUM($F265:AX265),$T249/$D249))</f>
        <v>1037.5277268587868</v>
      </c>
      <c r="AZ265" s="69">
        <f>IF($D249="n/a","n/a",IF(AZ$3&gt;($D249+$D265),$T249-SUM($F265:AY265),$T249/$D249))</f>
        <v>1037.5277268587868</v>
      </c>
      <c r="BA265" s="69">
        <f>IF($D249="n/a","n/a",IF(BA$3&gt;($D249+$D265),$T249-SUM($F265:AZ265),$T249/$D249))</f>
        <v>1037.5277268587868</v>
      </c>
      <c r="BB265" s="69">
        <f>IF($D249="n/a","n/a",IF(BB$3&gt;($D249+$D265),$T249-SUM($F265:BA265),$T249/$D249))</f>
        <v>1037.5277268587868</v>
      </c>
      <c r="BC265" s="69">
        <f>IF($D249="n/a","n/a",IF(BC$3&gt;($D249+$D265),$T249-SUM($F265:BB265),$T249/$D249))</f>
        <v>1037.5277268587868</v>
      </c>
      <c r="BD265" s="69">
        <f>IF($D249="n/a","n/a",IF(BD$3&gt;($D249+$D265),$T249-SUM($F265:BC265),$T249/$D249))</f>
        <v>1037.5277268587868</v>
      </c>
      <c r="BE265" s="69">
        <f>IF($D249="n/a","n/a",IF(BE$3&gt;($D249+$D265),$T249-SUM($F265:BD265),$T249/$D249))</f>
        <v>1037.5277268587868</v>
      </c>
      <c r="BF265" s="69">
        <f>IF($D249="n/a","n/a",IF(BF$3&gt;($D249+$D265),$T249-SUM($F265:BE265),$T249/$D249))</f>
        <v>1037.5277268587868</v>
      </c>
      <c r="BG265" s="69">
        <f>IF($D249="n/a","n/a",IF(BG$3&gt;($D249+$D265),$T249-SUM($F265:BF265),$T249/$D249))</f>
        <v>1037.5277268587868</v>
      </c>
      <c r="BH265" s="69">
        <f>IF($D249="n/a","n/a",IF(BH$3&gt;($D249+$D265),$T249-SUM($F265:BG265),$T249/$D249))</f>
        <v>1037.5277268587868</v>
      </c>
      <c r="BI265" s="69">
        <f>IF($D249="n/a","n/a",IF(BI$3&gt;($D249+$D265),$T249-SUM($F265:BH265),$T249/$D249))</f>
        <v>1037.5277268587868</v>
      </c>
      <c r="BJ265" s="69">
        <f>IF($D249="n/a","n/a",IF(BJ$3&gt;($D249+$D265),$T249-SUM($F265:BI265),$T249/$D249))</f>
        <v>1037.5277268587868</v>
      </c>
      <c r="BK265" s="69">
        <f>IF($D249="n/a","n/a",IF(BK$3&gt;($D249+$D265),$T249-SUM($F265:BJ265),$T249/$D249))</f>
        <v>1037.5277268587868</v>
      </c>
      <c r="BL265" s="69">
        <f>IF($D249="n/a","n/a",IF(BL$3&gt;($D249+$D265),$T249-SUM($F265:BK265),$T249/$D249))</f>
        <v>1037.5277268587868</v>
      </c>
      <c r="BM265" s="69">
        <f>IF($D249="n/a","n/a",IF(BM$3&gt;($D249+$D265),$T249-SUM($F265:BL265),$T249/$D249))</f>
        <v>1037.5277268587868</v>
      </c>
      <c r="BN265" s="69">
        <f>IF($D249="n/a","n/a",IF(BN$3&gt;($D249+$D265),$T249-SUM($F265:BM265),$T249/$D249))</f>
        <v>0</v>
      </c>
      <c r="BO265" s="69">
        <f>IF($D249="n/a","n/a",IF(BO$3&gt;($D249+$D265),$T249-SUM($F265:BN265),$T249/$D249))</f>
        <v>0</v>
      </c>
      <c r="BP265" s="69">
        <f>IF($D249="n/a","n/a",IF(BP$3&gt;($D249+$D265),$T249-SUM($F265:BO265),$T249/$D249))</f>
        <v>0</v>
      </c>
      <c r="BQ265" s="69">
        <f>IF($D249="n/a","n/a",IF(BQ$3&gt;($D249+$D265),$T249-SUM($F265:BP265),$T249/$D249))</f>
        <v>0</v>
      </c>
      <c r="BR265" s="69">
        <f>IF($D249="n/a","n/a",IF(BR$3&gt;($D249+$D265),$T249-SUM($F265:BQ265),$T249/$D249))</f>
        <v>0</v>
      </c>
      <c r="BS265" s="69">
        <f>IF($D249="n/a","n/a",IF(BS$3&gt;($D249+$D265),$T249-SUM($F265:BR265),$T249/$D249))</f>
        <v>0</v>
      </c>
      <c r="BT265" s="69">
        <f>IF($D249="n/a","n/a",IF(BT$3&gt;($D249+$D265),$T249-SUM($F265:BS265),$T249/$D249))</f>
        <v>0</v>
      </c>
      <c r="BU265" s="69">
        <f>IF($D249="n/a","n/a",IF(BU$3&gt;($D249+$D265),$T249-SUM($F265:BT265),$T249/$D249))</f>
        <v>0</v>
      </c>
      <c r="BV265" s="69">
        <f>IF($D249="n/a","n/a",IF(BV$3&gt;($D249+$D265),$T249-SUM($F265:BU265),$T249/$D249))</f>
        <v>0</v>
      </c>
      <c r="BW265" s="69">
        <f>IF($D249="n/a","n/a",IF(BW$3&gt;($D249+$D265),$T249-SUM($F265:BV265),$T249/$D249))</f>
        <v>0</v>
      </c>
      <c r="BX265" s="69">
        <f>IF($D249="n/a","n/a",IF(BX$3&gt;($D249+$D265),$T249-SUM($F265:BW265),$T249/$D249))</f>
        <v>0</v>
      </c>
      <c r="BY265" s="69">
        <f>IF($D249="n/a","n/a",IF(BY$3&gt;($D249+$D265),$T249-SUM($F265:BX265),$T249/$D249))</f>
        <v>0</v>
      </c>
      <c r="BZ265" s="69">
        <f>IF($D249="n/a","n/a",IF(BZ$3&gt;($D249+$D265),$T249-SUM($F265:BY265),$T249/$D249))</f>
        <v>0</v>
      </c>
    </row>
    <row r="266" spans="1:78" customFormat="1" hidden="1" outlineLevel="1">
      <c r="A266" s="560"/>
      <c r="B266" s="25"/>
      <c r="C266" s="577"/>
      <c r="D266" s="545">
        <v>16</v>
      </c>
      <c r="E266" s="27"/>
      <c r="F266" s="146"/>
      <c r="G266" s="148"/>
      <c r="H266" s="148"/>
      <c r="I266" s="148"/>
      <c r="J266" s="148"/>
      <c r="K266" s="558"/>
      <c r="L266" s="148"/>
      <c r="M266" s="148"/>
      <c r="N266" s="148"/>
      <c r="O266" s="553"/>
      <c r="P266" s="553"/>
      <c r="Q266" s="553"/>
      <c r="R266" s="553"/>
      <c r="S266" s="553"/>
      <c r="T266" s="553"/>
      <c r="U266" s="147"/>
      <c r="V266" s="69">
        <f>IF($D249="n/a","n/a",IF(V$3&gt;($D249+$D266),$U249-SUM($F266:U266),$U249/$D249))</f>
        <v>0</v>
      </c>
      <c r="W266" s="69">
        <f>IF($D249="n/a","n/a",IF(W$3&gt;($D249+$D266),$U249-SUM($F266:V266),$U249/$D249))</f>
        <v>0</v>
      </c>
      <c r="X266" s="69">
        <f>IF($D249="n/a","n/a",IF(X$3&gt;($D249+$D266),$U249-SUM($F266:W266),$U249/$D249))</f>
        <v>0</v>
      </c>
      <c r="Y266" s="69">
        <f>IF($D249="n/a","n/a",IF(Y$3&gt;($D249+$D266),$U249-SUM($F266:X266),$U249/$D249))</f>
        <v>0</v>
      </c>
      <c r="Z266" s="69">
        <f>IF($D249="n/a","n/a",IF(Z$3&gt;($D249+$D266),$U249-SUM($F266:Y266),$U249/$D249))</f>
        <v>0</v>
      </c>
      <c r="AA266" s="69">
        <f>IF($D249="n/a","n/a",IF(AA$3&gt;($D249+$D266),$U249-SUM($F266:Z266),$U249/$D249))</f>
        <v>0</v>
      </c>
      <c r="AB266" s="69">
        <f>IF($D249="n/a","n/a",IF(AB$3&gt;($D249+$D266),$U249-SUM($F266:AA266),$U249/$D249))</f>
        <v>0</v>
      </c>
      <c r="AC266" s="69">
        <f>IF($D249="n/a","n/a",IF(AC$3&gt;($D249+$D266),$U249-SUM($F266:AB266),$U249/$D249))</f>
        <v>0</v>
      </c>
      <c r="AD266" s="69">
        <f>IF($D249="n/a","n/a",IF(AD$3&gt;($D249+$D266),$U249-SUM($F266:AC266),$U249/$D249))</f>
        <v>0</v>
      </c>
      <c r="AE266" s="69">
        <f>IF($D249="n/a","n/a",IF(AE$3&gt;($D249+$D266),$U249-SUM($F266:AD266),$U249/$D249))</f>
        <v>0</v>
      </c>
      <c r="AF266" s="69">
        <f>IF($D249="n/a","n/a",IF(AF$3&gt;($D249+$D266),$U249-SUM($F266:AE266),$U249/$D249))</f>
        <v>0</v>
      </c>
      <c r="AG266" s="69">
        <f>IF($D249="n/a","n/a",IF(AG$3&gt;($D249+$D266),$U249-SUM($F266:AF266),$U249/$D249))</f>
        <v>0</v>
      </c>
      <c r="AH266" s="69">
        <f>IF($D249="n/a","n/a",IF(AH$3&gt;($D249+$D266),$U249-SUM($F266:AG266),$U249/$D249))</f>
        <v>0</v>
      </c>
      <c r="AI266" s="69">
        <f>IF($D249="n/a","n/a",IF(AI$3&gt;($D249+$D266),$U249-SUM($F266:AH266),$U249/$D249))</f>
        <v>0</v>
      </c>
      <c r="AJ266" s="69">
        <f>IF($D249="n/a","n/a",IF(AJ$3&gt;($D249+$D266),$U249-SUM($F266:AI266),$U249/$D249))</f>
        <v>0</v>
      </c>
      <c r="AK266" s="69">
        <f>IF($D249="n/a","n/a",IF(AK$3&gt;($D249+$D266),$U249-SUM($F266:AJ266),$U249/$D249))</f>
        <v>0</v>
      </c>
      <c r="AL266" s="69">
        <f>IF($D249="n/a","n/a",IF(AL$3&gt;($D249+$D266),$U249-SUM($F266:AK266),$U249/$D249))</f>
        <v>0</v>
      </c>
      <c r="AM266" s="69">
        <f>IF($D249="n/a","n/a",IF(AM$3&gt;($D249+$D266),$U249-SUM($F266:AL266),$U249/$D249))</f>
        <v>0</v>
      </c>
      <c r="AN266" s="69">
        <f>IF($D249="n/a","n/a",IF(AN$3&gt;($D249+$D266),$U249-SUM($F266:AM266),$U249/$D249))</f>
        <v>0</v>
      </c>
      <c r="AO266" s="69">
        <f>IF($D249="n/a","n/a",IF(AO$3&gt;($D249+$D266),$U249-SUM($F266:AN266),$U249/$D249))</f>
        <v>0</v>
      </c>
      <c r="AP266" s="69">
        <f>IF($D249="n/a","n/a",IF(AP$3&gt;($D249+$D266),$U249-SUM($F266:AO266),$U249/$D249))</f>
        <v>0</v>
      </c>
      <c r="AQ266" s="69">
        <f>IF($D249="n/a","n/a",IF(AQ$3&gt;($D249+$D266),$U249-SUM($F266:AP266),$U249/$D249))</f>
        <v>0</v>
      </c>
      <c r="AR266" s="69">
        <f>IF($D249="n/a","n/a",IF(AR$3&gt;($D249+$D266),$U249-SUM($F266:AQ266),$U249/$D249))</f>
        <v>0</v>
      </c>
      <c r="AS266" s="69">
        <f>IF($D249="n/a","n/a",IF(AS$3&gt;($D249+$D266),$U249-SUM($F266:AR266),$U249/$D249))</f>
        <v>0</v>
      </c>
      <c r="AT266" s="69">
        <f>IF($D249="n/a","n/a",IF(AT$3&gt;($D249+$D266),$U249-SUM($F266:AS266),$U249/$D249))</f>
        <v>0</v>
      </c>
      <c r="AU266" s="69">
        <f>IF($D249="n/a","n/a",IF(AU$3&gt;($D249+$D266),$U249-SUM($F266:AT266),$U249/$D249))</f>
        <v>0</v>
      </c>
      <c r="AV266" s="69">
        <f>IF($D249="n/a","n/a",IF(AV$3&gt;($D249+$D266),$U249-SUM($F266:AU266),$U249/$D249))</f>
        <v>0</v>
      </c>
      <c r="AW266" s="69">
        <f>IF($D249="n/a","n/a",IF(AW$3&gt;($D249+$D266),$U249-SUM($F266:AV266),$U249/$D249))</f>
        <v>0</v>
      </c>
      <c r="AX266" s="69">
        <f>IF($D249="n/a","n/a",IF(AX$3&gt;($D249+$D266),$U249-SUM($F266:AW266),$U249/$D249))</f>
        <v>0</v>
      </c>
      <c r="AY266" s="69">
        <f>IF($D249="n/a","n/a",IF(AY$3&gt;($D249+$D266),$U249-SUM($F266:AX266),$U249/$D249))</f>
        <v>0</v>
      </c>
      <c r="AZ266" s="69">
        <f>IF($D249="n/a","n/a",IF(AZ$3&gt;($D249+$D266),$U249-SUM($F266:AY266),$U249/$D249))</f>
        <v>0</v>
      </c>
      <c r="BA266" s="69">
        <f>IF($D249="n/a","n/a",IF(BA$3&gt;($D249+$D266),$U249-SUM($F266:AZ266),$U249/$D249))</f>
        <v>0</v>
      </c>
      <c r="BB266" s="69">
        <f>IF($D249="n/a","n/a",IF(BB$3&gt;($D249+$D266),$U249-SUM($F266:BA266),$U249/$D249))</f>
        <v>0</v>
      </c>
      <c r="BC266" s="69">
        <f>IF($D249="n/a","n/a",IF(BC$3&gt;($D249+$D266),$U249-SUM($F266:BB266),$U249/$D249))</f>
        <v>0</v>
      </c>
      <c r="BD266" s="69">
        <f>IF($D249="n/a","n/a",IF(BD$3&gt;($D249+$D266),$U249-SUM($F266:BC266),$U249/$D249))</f>
        <v>0</v>
      </c>
      <c r="BE266" s="69">
        <f>IF($D249="n/a","n/a",IF(BE$3&gt;($D249+$D266),$U249-SUM($F266:BD266),$U249/$D249))</f>
        <v>0</v>
      </c>
      <c r="BF266" s="69">
        <f>IF($D249="n/a","n/a",IF(BF$3&gt;($D249+$D266),$U249-SUM($F266:BE266),$U249/$D249))</f>
        <v>0</v>
      </c>
      <c r="BG266" s="69">
        <f>IF($D249="n/a","n/a",IF(BG$3&gt;($D249+$D266),$U249-SUM($F266:BF266),$U249/$D249))</f>
        <v>0</v>
      </c>
      <c r="BH266" s="69">
        <f>IF($D249="n/a","n/a",IF(BH$3&gt;($D249+$D266),$U249-SUM($F266:BG266),$U249/$D249))</f>
        <v>0</v>
      </c>
      <c r="BI266" s="69">
        <f>IF($D249="n/a","n/a",IF(BI$3&gt;($D249+$D266),$U249-SUM($F266:BH266),$U249/$D249))</f>
        <v>0</v>
      </c>
      <c r="BJ266" s="69">
        <f>IF($D249="n/a","n/a",IF(BJ$3&gt;($D249+$D266),$U249-SUM($F266:BI266),$U249/$D249))</f>
        <v>0</v>
      </c>
      <c r="BK266" s="69">
        <f>IF($D249="n/a","n/a",IF(BK$3&gt;($D249+$D266),$U249-SUM($F266:BJ266),$U249/$D249))</f>
        <v>0</v>
      </c>
      <c r="BL266" s="69">
        <f>IF($D249="n/a","n/a",IF(BL$3&gt;($D249+$D266),$U249-SUM($F266:BK266),$U249/$D249))</f>
        <v>0</v>
      </c>
      <c r="BM266" s="69">
        <f>IF($D249="n/a","n/a",IF(BM$3&gt;($D249+$D266),$U249-SUM($F266:BL266),$U249/$D249))</f>
        <v>0</v>
      </c>
      <c r="BN266" s="69">
        <f>IF($D249="n/a","n/a",IF(BN$3&gt;($D249+$D266),$U249-SUM($F266:BM266),$U249/$D249))</f>
        <v>0</v>
      </c>
      <c r="BO266" s="69">
        <f>IF($D249="n/a","n/a",IF(BO$3&gt;($D249+$D266),$U249-SUM($F266:BN266),$U249/$D249))</f>
        <v>0</v>
      </c>
      <c r="BP266" s="69">
        <f>IF($D249="n/a","n/a",IF(BP$3&gt;($D249+$D266),$U249-SUM($F266:BO266),$U249/$D249))</f>
        <v>0</v>
      </c>
      <c r="BQ266" s="69">
        <f>IF($D249="n/a","n/a",IF(BQ$3&gt;($D249+$D266),$U249-SUM($F266:BP266),$U249/$D249))</f>
        <v>0</v>
      </c>
      <c r="BR266" s="69">
        <f>IF($D249="n/a","n/a",IF(BR$3&gt;($D249+$D266),$U249-SUM($F266:BQ266),$U249/$D249))</f>
        <v>0</v>
      </c>
      <c r="BS266" s="69">
        <f>IF($D249="n/a","n/a",IF(BS$3&gt;($D249+$D266),$U249-SUM($F266:BR266),$U249/$D249))</f>
        <v>0</v>
      </c>
      <c r="BT266" s="69">
        <f>IF($D249="n/a","n/a",IF(BT$3&gt;($D249+$D266),$U249-SUM($F266:BS266),$U249/$D249))</f>
        <v>0</v>
      </c>
      <c r="BU266" s="69">
        <f>IF($D249="n/a","n/a",IF(BU$3&gt;($D249+$D266),$U249-SUM($F266:BT266),$U249/$D249))</f>
        <v>0</v>
      </c>
      <c r="BV266" s="69">
        <f>IF($D249="n/a","n/a",IF(BV$3&gt;($D249+$D266),$U249-SUM($F266:BU266),$U249/$D249))</f>
        <v>0</v>
      </c>
      <c r="BW266" s="69">
        <f>IF($D249="n/a","n/a",IF(BW$3&gt;($D249+$D266),$U249-SUM($F266:BV266),$U249/$D249))</f>
        <v>0</v>
      </c>
      <c r="BX266" s="69">
        <f>IF($D249="n/a","n/a",IF(BX$3&gt;($D249+$D266),$U249-SUM($F266:BW266),$U249/$D249))</f>
        <v>0</v>
      </c>
      <c r="BY266" s="69">
        <f>IF($D249="n/a","n/a",IF(BY$3&gt;($D249+$D266),$U249-SUM($F266:BX266),$U249/$D249))</f>
        <v>0</v>
      </c>
      <c r="BZ266" s="69">
        <f>IF($D249="n/a","n/a",IF(BZ$3&gt;($D249+$D266),$U249-SUM($F266:BY266),$U249/$D249))</f>
        <v>0</v>
      </c>
    </row>
    <row r="267" spans="1:78" customFormat="1" hidden="1" outlineLevel="1">
      <c r="A267" s="560"/>
      <c r="B267" s="25"/>
      <c r="C267" s="577"/>
      <c r="D267" s="545">
        <v>17</v>
      </c>
      <c r="E267" s="27"/>
      <c r="F267" s="146"/>
      <c r="G267" s="148"/>
      <c r="H267" s="148"/>
      <c r="I267" s="148"/>
      <c r="J267" s="148"/>
      <c r="K267" s="558"/>
      <c r="L267" s="148"/>
      <c r="M267" s="148"/>
      <c r="N267" s="148"/>
      <c r="O267" s="553"/>
      <c r="P267" s="553"/>
      <c r="Q267" s="553"/>
      <c r="R267" s="553"/>
      <c r="S267" s="553"/>
      <c r="T267" s="553"/>
      <c r="U267" s="553"/>
      <c r="V267" s="147"/>
      <c r="W267" s="69">
        <f>IF($D249="n/a","n/a",IF(W$3&gt;($D249+$D267),$V249-SUM($F267:V267),$V249/$D249))</f>
        <v>0</v>
      </c>
      <c r="X267" s="69">
        <f>IF($D249="n/a","n/a",IF(X$3&gt;($D249+$D267),$V249-SUM($F267:W267),$V249/$D249))</f>
        <v>0</v>
      </c>
      <c r="Y267" s="69">
        <f>IF($D249="n/a","n/a",IF(Y$3&gt;($D249+$D267),$V249-SUM($F267:X267),$V249/$D249))</f>
        <v>0</v>
      </c>
      <c r="Z267" s="69">
        <f>IF($D249="n/a","n/a",IF(Z$3&gt;($D249+$D267),$V249-SUM($F267:Y267),$V249/$D249))</f>
        <v>0</v>
      </c>
      <c r="AA267" s="69">
        <f>IF($D249="n/a","n/a",IF(AA$3&gt;($D249+$D267),$V249-SUM($F267:Z267),$V249/$D249))</f>
        <v>0</v>
      </c>
      <c r="AB267" s="69">
        <f>IF($D249="n/a","n/a",IF(AB$3&gt;($D249+$D267),$V249-SUM($F267:AA267),$V249/$D249))</f>
        <v>0</v>
      </c>
      <c r="AC267" s="69">
        <f>IF($D249="n/a","n/a",IF(AC$3&gt;($D249+$D267),$V249-SUM($F267:AB267),$V249/$D249))</f>
        <v>0</v>
      </c>
      <c r="AD267" s="69">
        <f>IF($D249="n/a","n/a",IF(AD$3&gt;($D249+$D267),$V249-SUM($F267:AC267),$V249/$D249))</f>
        <v>0</v>
      </c>
      <c r="AE267" s="69">
        <f>IF($D249="n/a","n/a",IF(AE$3&gt;($D249+$D267),$V249-SUM($F267:AD267),$V249/$D249))</f>
        <v>0</v>
      </c>
      <c r="AF267" s="69">
        <f>IF($D249="n/a","n/a",IF(AF$3&gt;($D249+$D267),$V249-SUM($F267:AE267),$V249/$D249))</f>
        <v>0</v>
      </c>
      <c r="AG267" s="69">
        <f>IF($D249="n/a","n/a",IF(AG$3&gt;($D249+$D267),$V249-SUM($F267:AF267),$V249/$D249))</f>
        <v>0</v>
      </c>
      <c r="AH267" s="69">
        <f>IF($D249="n/a","n/a",IF(AH$3&gt;($D249+$D267),$V249-SUM($F267:AG267),$V249/$D249))</f>
        <v>0</v>
      </c>
      <c r="AI267" s="69">
        <f>IF($D249="n/a","n/a",IF(AI$3&gt;($D249+$D267),$V249-SUM($F267:AH267),$V249/$D249))</f>
        <v>0</v>
      </c>
      <c r="AJ267" s="69">
        <f>IF($D249="n/a","n/a",IF(AJ$3&gt;($D249+$D267),$V249-SUM($F267:AI267),$V249/$D249))</f>
        <v>0</v>
      </c>
      <c r="AK267" s="69">
        <f>IF($D249="n/a","n/a",IF(AK$3&gt;($D249+$D267),$V249-SUM($F267:AJ267),$V249/$D249))</f>
        <v>0</v>
      </c>
      <c r="AL267" s="69">
        <f>IF($D249="n/a","n/a",IF(AL$3&gt;($D249+$D267),$V249-SUM($F267:AK267),$V249/$D249))</f>
        <v>0</v>
      </c>
      <c r="AM267" s="69">
        <f>IF($D249="n/a","n/a",IF(AM$3&gt;($D249+$D267),$V249-SUM($F267:AL267),$V249/$D249))</f>
        <v>0</v>
      </c>
      <c r="AN267" s="69">
        <f>IF($D249="n/a","n/a",IF(AN$3&gt;($D249+$D267),$V249-SUM($F267:AM267),$V249/$D249))</f>
        <v>0</v>
      </c>
      <c r="AO267" s="69">
        <f>IF($D249="n/a","n/a",IF(AO$3&gt;($D249+$D267),$V249-SUM($F267:AN267),$V249/$D249))</f>
        <v>0</v>
      </c>
      <c r="AP267" s="69">
        <f>IF($D249="n/a","n/a",IF(AP$3&gt;($D249+$D267),$V249-SUM($F267:AO267),$V249/$D249))</f>
        <v>0</v>
      </c>
      <c r="AQ267" s="69">
        <f>IF($D249="n/a","n/a",IF(AQ$3&gt;($D249+$D267),$V249-SUM($F267:AP267),$V249/$D249))</f>
        <v>0</v>
      </c>
      <c r="AR267" s="69">
        <f>IF($D249="n/a","n/a",IF(AR$3&gt;($D249+$D267),$V249-SUM($F267:AQ267),$V249/$D249))</f>
        <v>0</v>
      </c>
      <c r="AS267" s="69">
        <f>IF($D249="n/a","n/a",IF(AS$3&gt;($D249+$D267),$V249-SUM($F267:AR267),$V249/$D249))</f>
        <v>0</v>
      </c>
      <c r="AT267" s="69">
        <f>IF($D249="n/a","n/a",IF(AT$3&gt;($D249+$D267),$V249-SUM($F267:AS267),$V249/$D249))</f>
        <v>0</v>
      </c>
      <c r="AU267" s="69">
        <f>IF($D249="n/a","n/a",IF(AU$3&gt;($D249+$D267),$V249-SUM($F267:AT267),$V249/$D249))</f>
        <v>0</v>
      </c>
      <c r="AV267" s="69">
        <f>IF($D249="n/a","n/a",IF(AV$3&gt;($D249+$D267),$V249-SUM($F267:AU267),$V249/$D249))</f>
        <v>0</v>
      </c>
      <c r="AW267" s="69">
        <f>IF($D249="n/a","n/a",IF(AW$3&gt;($D249+$D267),$V249-SUM($F267:AV267),$V249/$D249))</f>
        <v>0</v>
      </c>
      <c r="AX267" s="69">
        <f>IF($D249="n/a","n/a",IF(AX$3&gt;($D249+$D267),$V249-SUM($F267:AW267),$V249/$D249))</f>
        <v>0</v>
      </c>
      <c r="AY267" s="69">
        <f>IF($D249="n/a","n/a",IF(AY$3&gt;($D249+$D267),$V249-SUM($F267:AX267),$V249/$D249))</f>
        <v>0</v>
      </c>
      <c r="AZ267" s="69">
        <f>IF($D249="n/a","n/a",IF(AZ$3&gt;($D249+$D267),$V249-SUM($F267:AY267),$V249/$D249))</f>
        <v>0</v>
      </c>
      <c r="BA267" s="69">
        <f>IF($D249="n/a","n/a",IF(BA$3&gt;($D249+$D267),$V249-SUM($F267:AZ267),$V249/$D249))</f>
        <v>0</v>
      </c>
      <c r="BB267" s="69">
        <f>IF($D249="n/a","n/a",IF(BB$3&gt;($D249+$D267),$V249-SUM($F267:BA267),$V249/$D249))</f>
        <v>0</v>
      </c>
      <c r="BC267" s="69">
        <f>IF($D249="n/a","n/a",IF(BC$3&gt;($D249+$D267),$V249-SUM($F267:BB267),$V249/$D249))</f>
        <v>0</v>
      </c>
      <c r="BD267" s="69">
        <f>IF($D249="n/a","n/a",IF(BD$3&gt;($D249+$D267),$V249-SUM($F267:BC267),$V249/$D249))</f>
        <v>0</v>
      </c>
      <c r="BE267" s="69">
        <f>IF($D249="n/a","n/a",IF(BE$3&gt;($D249+$D267),$V249-SUM($F267:BD267),$V249/$D249))</f>
        <v>0</v>
      </c>
      <c r="BF267" s="69">
        <f>IF($D249="n/a","n/a",IF(BF$3&gt;($D249+$D267),$V249-SUM($F267:BE267),$V249/$D249))</f>
        <v>0</v>
      </c>
      <c r="BG267" s="69">
        <f>IF($D249="n/a","n/a",IF(BG$3&gt;($D249+$D267),$V249-SUM($F267:BF267),$V249/$D249))</f>
        <v>0</v>
      </c>
      <c r="BH267" s="69">
        <f>IF($D249="n/a","n/a",IF(BH$3&gt;($D249+$D267),$V249-SUM($F267:BG267),$V249/$D249))</f>
        <v>0</v>
      </c>
      <c r="BI267" s="69">
        <f>IF($D249="n/a","n/a",IF(BI$3&gt;($D249+$D267),$V249-SUM($F267:BH267),$V249/$D249))</f>
        <v>0</v>
      </c>
      <c r="BJ267" s="69">
        <f>IF($D249="n/a","n/a",IF(BJ$3&gt;($D249+$D267),$V249-SUM($F267:BI267),$V249/$D249))</f>
        <v>0</v>
      </c>
      <c r="BK267" s="69">
        <f>IF($D249="n/a","n/a",IF(BK$3&gt;($D249+$D267),$V249-SUM($F267:BJ267),$V249/$D249))</f>
        <v>0</v>
      </c>
      <c r="BL267" s="69">
        <f>IF($D249="n/a","n/a",IF(BL$3&gt;($D249+$D267),$V249-SUM($F267:BK267),$V249/$D249))</f>
        <v>0</v>
      </c>
      <c r="BM267" s="69">
        <f>IF($D249="n/a","n/a",IF(BM$3&gt;($D249+$D267),$V249-SUM($F267:BL267),$V249/$D249))</f>
        <v>0</v>
      </c>
      <c r="BN267" s="69">
        <f>IF($D249="n/a","n/a",IF(BN$3&gt;($D249+$D267),$V249-SUM($F267:BM267),$V249/$D249))</f>
        <v>0</v>
      </c>
      <c r="BO267" s="69">
        <f>IF($D249="n/a","n/a",IF(BO$3&gt;($D249+$D267),$V249-SUM($F267:BN267),$V249/$D249))</f>
        <v>0</v>
      </c>
      <c r="BP267" s="69">
        <f>IF($D249="n/a","n/a",IF(BP$3&gt;($D249+$D267),$V249-SUM($F267:BO267),$V249/$D249))</f>
        <v>0</v>
      </c>
      <c r="BQ267" s="69">
        <f>IF($D249="n/a","n/a",IF(BQ$3&gt;($D249+$D267),$V249-SUM($F267:BP267),$V249/$D249))</f>
        <v>0</v>
      </c>
      <c r="BR267" s="69">
        <f>IF($D249="n/a","n/a",IF(BR$3&gt;($D249+$D267),$V249-SUM($F267:BQ267),$V249/$D249))</f>
        <v>0</v>
      </c>
      <c r="BS267" s="69">
        <f>IF($D249="n/a","n/a",IF(BS$3&gt;($D249+$D267),$V249-SUM($F267:BR267),$V249/$D249))</f>
        <v>0</v>
      </c>
      <c r="BT267" s="69">
        <f>IF($D249="n/a","n/a",IF(BT$3&gt;($D249+$D267),$V249-SUM($F267:BS267),$V249/$D249))</f>
        <v>0</v>
      </c>
      <c r="BU267" s="69">
        <f>IF($D249="n/a","n/a",IF(BU$3&gt;($D249+$D267),$V249-SUM($F267:BT267),$V249/$D249))</f>
        <v>0</v>
      </c>
      <c r="BV267" s="69">
        <f>IF($D249="n/a","n/a",IF(BV$3&gt;($D249+$D267),$V249-SUM($F267:BU267),$V249/$D249))</f>
        <v>0</v>
      </c>
      <c r="BW267" s="69">
        <f>IF($D249="n/a","n/a",IF(BW$3&gt;($D249+$D267),$V249-SUM($F267:BV267),$V249/$D249))</f>
        <v>0</v>
      </c>
      <c r="BX267" s="69">
        <f>IF($D249="n/a","n/a",IF(BX$3&gt;($D249+$D267),$V249-SUM($F267:BW267),$V249/$D249))</f>
        <v>0</v>
      </c>
      <c r="BY267" s="69">
        <f>IF($D249="n/a","n/a",IF(BY$3&gt;($D249+$D267),$V249-SUM($F267:BX267),$V249/$D249))</f>
        <v>0</v>
      </c>
      <c r="BZ267" s="69">
        <f>IF($D249="n/a","n/a",IF(BZ$3&gt;($D249+$D267),$V249-SUM($F267:BY267),$V249/$D249))</f>
        <v>0</v>
      </c>
    </row>
    <row r="268" spans="1:78" customFormat="1" hidden="1" outlineLevel="1">
      <c r="A268" s="560"/>
      <c r="B268" s="25"/>
      <c r="C268" s="577"/>
      <c r="D268" s="545">
        <v>18</v>
      </c>
      <c r="E268" s="27"/>
      <c r="F268" s="146"/>
      <c r="G268" s="148"/>
      <c r="H268" s="148"/>
      <c r="I268" s="148"/>
      <c r="J268" s="148"/>
      <c r="K268" s="558"/>
      <c r="L268" s="148"/>
      <c r="M268" s="148"/>
      <c r="N268" s="553"/>
      <c r="O268" s="553"/>
      <c r="P268" s="553"/>
      <c r="Q268" s="553"/>
      <c r="R268" s="553"/>
      <c r="S268" s="553"/>
      <c r="T268" s="553"/>
      <c r="U268" s="553"/>
      <c r="V268" s="553"/>
      <c r="W268" s="147"/>
      <c r="X268" s="69">
        <f>IF($D249="n/a","n/a",IF(X$3&gt;($D249+$D268),$W249-SUM($F268:W268),$W249/$D249))</f>
        <v>0</v>
      </c>
      <c r="Y268" s="69">
        <f>IF($D249="n/a","n/a",IF(Y$3&gt;($D249+$D268),$W249-SUM($F268:X268),$W249/$D249))</f>
        <v>0</v>
      </c>
      <c r="Z268" s="69">
        <f>IF($D249="n/a","n/a",IF(Z$3&gt;($D249+$D268),$W249-SUM($F268:Y268),$W249/$D249))</f>
        <v>0</v>
      </c>
      <c r="AA268" s="69">
        <f>IF($D249="n/a","n/a",IF(AA$3&gt;($D249+$D268),$W249-SUM($F268:Z268),$W249/$D249))</f>
        <v>0</v>
      </c>
      <c r="AB268" s="69">
        <f>IF($D249="n/a","n/a",IF(AB$3&gt;($D249+$D268),$W249-SUM($F268:AA268),$W249/$D249))</f>
        <v>0</v>
      </c>
      <c r="AC268" s="69">
        <f>IF($D249="n/a","n/a",IF(AC$3&gt;($D249+$D268),$W249-SUM($F268:AB268),$W249/$D249))</f>
        <v>0</v>
      </c>
      <c r="AD268" s="69">
        <f>IF($D249="n/a","n/a",IF(AD$3&gt;($D249+$D268),$W249-SUM($F268:AC268),$W249/$D249))</f>
        <v>0</v>
      </c>
      <c r="AE268" s="69">
        <f>IF($D249="n/a","n/a",IF(AE$3&gt;($D249+$D268),$W249-SUM($F268:AD268),$W249/$D249))</f>
        <v>0</v>
      </c>
      <c r="AF268" s="69">
        <f>IF($D249="n/a","n/a",IF(AF$3&gt;($D249+$D268),$W249-SUM($F268:AE268),$W249/$D249))</f>
        <v>0</v>
      </c>
      <c r="AG268" s="69">
        <f>IF($D249="n/a","n/a",IF(AG$3&gt;($D249+$D268),$W249-SUM($F268:AF268),$W249/$D249))</f>
        <v>0</v>
      </c>
      <c r="AH268" s="69">
        <f>IF($D249="n/a","n/a",IF(AH$3&gt;($D249+$D268),$W249-SUM($F268:AG268),$W249/$D249))</f>
        <v>0</v>
      </c>
      <c r="AI268" s="69">
        <f>IF($D249="n/a","n/a",IF(AI$3&gt;($D249+$D268),$W249-SUM($F268:AH268),$W249/$D249))</f>
        <v>0</v>
      </c>
      <c r="AJ268" s="69">
        <f>IF($D249="n/a","n/a",IF(AJ$3&gt;($D249+$D268),$W249-SUM($F268:AI268),$W249/$D249))</f>
        <v>0</v>
      </c>
      <c r="AK268" s="69">
        <f>IF($D249="n/a","n/a",IF(AK$3&gt;($D249+$D268),$W249-SUM($F268:AJ268),$W249/$D249))</f>
        <v>0</v>
      </c>
      <c r="AL268" s="69">
        <f>IF($D249="n/a","n/a",IF(AL$3&gt;($D249+$D268),$W249-SUM($F268:AK268),$W249/$D249))</f>
        <v>0</v>
      </c>
      <c r="AM268" s="69">
        <f>IF($D249="n/a","n/a",IF(AM$3&gt;($D249+$D268),$W249-SUM($F268:AL268),$W249/$D249))</f>
        <v>0</v>
      </c>
      <c r="AN268" s="69">
        <f>IF($D249="n/a","n/a",IF(AN$3&gt;($D249+$D268),$W249-SUM($F268:AM268),$W249/$D249))</f>
        <v>0</v>
      </c>
      <c r="AO268" s="69">
        <f>IF($D249="n/a","n/a",IF(AO$3&gt;($D249+$D268),$W249-SUM($F268:AN268),$W249/$D249))</f>
        <v>0</v>
      </c>
      <c r="AP268" s="69">
        <f>IF($D249="n/a","n/a",IF(AP$3&gt;($D249+$D268),$W249-SUM($F268:AO268),$W249/$D249))</f>
        <v>0</v>
      </c>
      <c r="AQ268" s="69">
        <f>IF($D249="n/a","n/a",IF(AQ$3&gt;($D249+$D268),$W249-SUM($F268:AP268),$W249/$D249))</f>
        <v>0</v>
      </c>
      <c r="AR268" s="69">
        <f>IF($D249="n/a","n/a",IF(AR$3&gt;($D249+$D268),$W249-SUM($F268:AQ268),$W249/$D249))</f>
        <v>0</v>
      </c>
      <c r="AS268" s="69">
        <f>IF($D249="n/a","n/a",IF(AS$3&gt;($D249+$D268),$W249-SUM($F268:AR268),$W249/$D249))</f>
        <v>0</v>
      </c>
      <c r="AT268" s="69">
        <f>IF($D249="n/a","n/a",IF(AT$3&gt;($D249+$D268),$W249-SUM($F268:AS268),$W249/$D249))</f>
        <v>0</v>
      </c>
      <c r="AU268" s="69">
        <f>IF($D249="n/a","n/a",IF(AU$3&gt;($D249+$D268),$W249-SUM($F268:AT268),$W249/$D249))</f>
        <v>0</v>
      </c>
      <c r="AV268" s="69">
        <f>IF($D249="n/a","n/a",IF(AV$3&gt;($D249+$D268),$W249-SUM($F268:AU268),$W249/$D249))</f>
        <v>0</v>
      </c>
      <c r="AW268" s="69">
        <f>IF($D249="n/a","n/a",IF(AW$3&gt;($D249+$D268),$W249-SUM($F268:AV268),$W249/$D249))</f>
        <v>0</v>
      </c>
      <c r="AX268" s="69">
        <f>IF($D249="n/a","n/a",IF(AX$3&gt;($D249+$D268),$W249-SUM($F268:AW268),$W249/$D249))</f>
        <v>0</v>
      </c>
      <c r="AY268" s="69">
        <f>IF($D249="n/a","n/a",IF(AY$3&gt;($D249+$D268),$W249-SUM($F268:AX268),$W249/$D249))</f>
        <v>0</v>
      </c>
      <c r="AZ268" s="69">
        <f>IF($D249="n/a","n/a",IF(AZ$3&gt;($D249+$D268),$W249-SUM($F268:AY268),$W249/$D249))</f>
        <v>0</v>
      </c>
      <c r="BA268" s="69">
        <f>IF($D249="n/a","n/a",IF(BA$3&gt;($D249+$D268),$W249-SUM($F268:AZ268),$W249/$D249))</f>
        <v>0</v>
      </c>
      <c r="BB268" s="69">
        <f>IF($D249="n/a","n/a",IF(BB$3&gt;($D249+$D268),$W249-SUM($F268:BA268),$W249/$D249))</f>
        <v>0</v>
      </c>
      <c r="BC268" s="69">
        <f>IF($D249="n/a","n/a",IF(BC$3&gt;($D249+$D268),$W249-SUM($F268:BB268),$W249/$D249))</f>
        <v>0</v>
      </c>
      <c r="BD268" s="69">
        <f>IF($D249="n/a","n/a",IF(BD$3&gt;($D249+$D268),$W249-SUM($F268:BC268),$W249/$D249))</f>
        <v>0</v>
      </c>
      <c r="BE268" s="69">
        <f>IF($D249="n/a","n/a",IF(BE$3&gt;($D249+$D268),$W249-SUM($F268:BD268),$W249/$D249))</f>
        <v>0</v>
      </c>
      <c r="BF268" s="69">
        <f>IF($D249="n/a","n/a",IF(BF$3&gt;($D249+$D268),$W249-SUM($F268:BE268),$W249/$D249))</f>
        <v>0</v>
      </c>
      <c r="BG268" s="69">
        <f>IF($D249="n/a","n/a",IF(BG$3&gt;($D249+$D268),$W249-SUM($F268:BF268),$W249/$D249))</f>
        <v>0</v>
      </c>
      <c r="BH268" s="69">
        <f>IF($D249="n/a","n/a",IF(BH$3&gt;($D249+$D268),$W249-SUM($F268:BG268),$W249/$D249))</f>
        <v>0</v>
      </c>
      <c r="BI268" s="69">
        <f>IF($D249="n/a","n/a",IF(BI$3&gt;($D249+$D268),$W249-SUM($F268:BH268),$W249/$D249))</f>
        <v>0</v>
      </c>
      <c r="BJ268" s="69">
        <f>IF($D249="n/a","n/a",IF(BJ$3&gt;($D249+$D268),$W249-SUM($F268:BI268),$W249/$D249))</f>
        <v>0</v>
      </c>
      <c r="BK268" s="69">
        <f>IF($D249="n/a","n/a",IF(BK$3&gt;($D249+$D268),$W249-SUM($F268:BJ268),$W249/$D249))</f>
        <v>0</v>
      </c>
      <c r="BL268" s="69">
        <f>IF($D249="n/a","n/a",IF(BL$3&gt;($D249+$D268),$W249-SUM($F268:BK268),$W249/$D249))</f>
        <v>0</v>
      </c>
      <c r="BM268" s="69">
        <f>IF($D249="n/a","n/a",IF(BM$3&gt;($D249+$D268),$W249-SUM($F268:BL268),$W249/$D249))</f>
        <v>0</v>
      </c>
      <c r="BN268" s="69">
        <f>IF($D249="n/a","n/a",IF(BN$3&gt;($D249+$D268),$W249-SUM($F268:BM268),$W249/$D249))</f>
        <v>0</v>
      </c>
      <c r="BO268" s="69">
        <f>IF($D249="n/a","n/a",IF(BO$3&gt;($D249+$D268),$W249-SUM($F268:BN268),$W249/$D249))</f>
        <v>0</v>
      </c>
      <c r="BP268" s="69">
        <f>IF($D249="n/a","n/a",IF(BP$3&gt;($D249+$D268),$W249-SUM($F268:BO268),$W249/$D249))</f>
        <v>0</v>
      </c>
      <c r="BQ268" s="69">
        <f>IF($D249="n/a","n/a",IF(BQ$3&gt;($D249+$D268),$W249-SUM($F268:BP268),$W249/$D249))</f>
        <v>0</v>
      </c>
      <c r="BR268" s="69">
        <f>IF($D249="n/a","n/a",IF(BR$3&gt;($D249+$D268),$W249-SUM($F268:BQ268),$W249/$D249))</f>
        <v>0</v>
      </c>
      <c r="BS268" s="69">
        <f>IF($D249="n/a","n/a",IF(BS$3&gt;($D249+$D268),$W249-SUM($F268:BR268),$W249/$D249))</f>
        <v>0</v>
      </c>
      <c r="BT268" s="69">
        <f>IF($D249="n/a","n/a",IF(BT$3&gt;($D249+$D268),$W249-SUM($F268:BS268),$W249/$D249))</f>
        <v>0</v>
      </c>
      <c r="BU268" s="69">
        <f>IF($D249="n/a","n/a",IF(BU$3&gt;($D249+$D268),$W249-SUM($F268:BT268),$W249/$D249))</f>
        <v>0</v>
      </c>
      <c r="BV268" s="69">
        <f>IF($D249="n/a","n/a",IF(BV$3&gt;($D249+$D268),$W249-SUM($F268:BU268),$W249/$D249))</f>
        <v>0</v>
      </c>
      <c r="BW268" s="69">
        <f>IF($D249="n/a","n/a",IF(BW$3&gt;($D249+$D268),$W249-SUM($F268:BV268),$W249/$D249))</f>
        <v>0</v>
      </c>
      <c r="BX268" s="69">
        <f>IF($D249="n/a","n/a",IF(BX$3&gt;($D249+$D268),$W249-SUM($F268:BW268),$W249/$D249))</f>
        <v>0</v>
      </c>
      <c r="BY268" s="69">
        <f>IF($D249="n/a","n/a",IF(BY$3&gt;($D249+$D268),$W249-SUM($F268:BX268),$W249/$D249))</f>
        <v>0</v>
      </c>
      <c r="BZ268" s="69">
        <f>IF($D249="n/a","n/a",IF(BZ$3&gt;($D249+$D268),$W249-SUM($F268:BY268),$W249/$D249))</f>
        <v>0</v>
      </c>
    </row>
    <row r="269" spans="1:78" customFormat="1" hidden="1" outlineLevel="1">
      <c r="A269" s="560"/>
      <c r="B269" s="25"/>
      <c r="C269" s="577"/>
      <c r="D269" s="545">
        <v>19</v>
      </c>
      <c r="E269" s="27"/>
      <c r="F269" s="146"/>
      <c r="G269" s="148"/>
      <c r="H269" s="148"/>
      <c r="I269" s="148"/>
      <c r="J269" s="148"/>
      <c r="K269" s="558"/>
      <c r="L269" s="148"/>
      <c r="M269" s="148"/>
      <c r="N269" s="553"/>
      <c r="O269" s="553"/>
      <c r="P269" s="553"/>
      <c r="Q269" s="553"/>
      <c r="R269" s="553"/>
      <c r="S269" s="553"/>
      <c r="T269" s="553"/>
      <c r="U269" s="553"/>
      <c r="V269" s="553"/>
      <c r="W269" s="553"/>
      <c r="X269" s="147"/>
      <c r="Y269" s="69">
        <f>IF($D249="n/a","n/a",IF(Y$3&gt;($D249+$D269),$X249-SUM($F269:X269),$X249/$D249))</f>
        <v>0</v>
      </c>
      <c r="Z269" s="69">
        <f>IF($D249="n/a","n/a",IF(Z$3&gt;($D249+$D269),$X249-SUM($F269:Y269),$X249/$D249))</f>
        <v>0</v>
      </c>
      <c r="AA269" s="69">
        <f>IF($D249="n/a","n/a",IF(AA$3&gt;($D249+$D269),$X249-SUM($F269:Z269),$X249/$D249))</f>
        <v>0</v>
      </c>
      <c r="AB269" s="69">
        <f>IF($D249="n/a","n/a",IF(AB$3&gt;($D249+$D269),$X249-SUM($F269:AA269),$X249/$D249))</f>
        <v>0</v>
      </c>
      <c r="AC269" s="69">
        <f>IF($D249="n/a","n/a",IF(AC$3&gt;($D249+$D269),$X249-SUM($F269:AB269),$X249/$D249))</f>
        <v>0</v>
      </c>
      <c r="AD269" s="69">
        <f>IF($D249="n/a","n/a",IF(AD$3&gt;($D249+$D269),$X249-SUM($F269:AC269),$X249/$D249))</f>
        <v>0</v>
      </c>
      <c r="AE269" s="69">
        <f>IF($D249="n/a","n/a",IF(AE$3&gt;($D249+$D269),$X249-SUM($F269:AD269),$X249/$D249))</f>
        <v>0</v>
      </c>
      <c r="AF269" s="69">
        <f>IF($D249="n/a","n/a",IF(AF$3&gt;($D249+$D269),$X249-SUM($F269:AE269),$X249/$D249))</f>
        <v>0</v>
      </c>
      <c r="AG269" s="69">
        <f>IF($D249="n/a","n/a",IF(AG$3&gt;($D249+$D269),$X249-SUM($F269:AF269),$X249/$D249))</f>
        <v>0</v>
      </c>
      <c r="AH269" s="69">
        <f>IF($D249="n/a","n/a",IF(AH$3&gt;($D249+$D269),$X249-SUM($F269:AG269),$X249/$D249))</f>
        <v>0</v>
      </c>
      <c r="AI269" s="69">
        <f>IF($D249="n/a","n/a",IF(AI$3&gt;($D249+$D269),$X249-SUM($F269:AH269),$X249/$D249))</f>
        <v>0</v>
      </c>
      <c r="AJ269" s="69">
        <f>IF($D249="n/a","n/a",IF(AJ$3&gt;($D249+$D269),$X249-SUM($F269:AI269),$X249/$D249))</f>
        <v>0</v>
      </c>
      <c r="AK269" s="69">
        <f>IF($D249="n/a","n/a",IF(AK$3&gt;($D249+$D269),$X249-SUM($F269:AJ269),$X249/$D249))</f>
        <v>0</v>
      </c>
      <c r="AL269" s="69">
        <f>IF($D249="n/a","n/a",IF(AL$3&gt;($D249+$D269),$X249-SUM($F269:AK269),$X249/$D249))</f>
        <v>0</v>
      </c>
      <c r="AM269" s="69">
        <f>IF($D249="n/a","n/a",IF(AM$3&gt;($D249+$D269),$X249-SUM($F269:AL269),$X249/$D249))</f>
        <v>0</v>
      </c>
      <c r="AN269" s="69">
        <f>IF($D249="n/a","n/a",IF(AN$3&gt;($D249+$D269),$X249-SUM($F269:AM269),$X249/$D249))</f>
        <v>0</v>
      </c>
      <c r="AO269" s="69">
        <f>IF($D249="n/a","n/a",IF(AO$3&gt;($D249+$D269),$X249-SUM($F269:AN269),$X249/$D249))</f>
        <v>0</v>
      </c>
      <c r="AP269" s="69">
        <f>IF($D249="n/a","n/a",IF(AP$3&gt;($D249+$D269),$X249-SUM($F269:AO269),$X249/$D249))</f>
        <v>0</v>
      </c>
      <c r="AQ269" s="69">
        <f>IF($D249="n/a","n/a",IF(AQ$3&gt;($D249+$D269),$X249-SUM($F269:AP269),$X249/$D249))</f>
        <v>0</v>
      </c>
      <c r="AR269" s="69">
        <f>IF($D249="n/a","n/a",IF(AR$3&gt;($D249+$D269),$X249-SUM($F269:AQ269),$X249/$D249))</f>
        <v>0</v>
      </c>
      <c r="AS269" s="69">
        <f>IF($D249="n/a","n/a",IF(AS$3&gt;($D249+$D269),$X249-SUM($F269:AR269),$X249/$D249))</f>
        <v>0</v>
      </c>
      <c r="AT269" s="69">
        <f>IF($D249="n/a","n/a",IF(AT$3&gt;($D249+$D269),$X249-SUM($F269:AS269),$X249/$D249))</f>
        <v>0</v>
      </c>
      <c r="AU269" s="69">
        <f>IF($D249="n/a","n/a",IF(AU$3&gt;($D249+$D269),$X249-SUM($F269:AT269),$X249/$D249))</f>
        <v>0</v>
      </c>
      <c r="AV269" s="69">
        <f>IF($D249="n/a","n/a",IF(AV$3&gt;($D249+$D269),$X249-SUM($F269:AU269),$X249/$D249))</f>
        <v>0</v>
      </c>
      <c r="AW269" s="69">
        <f>IF($D249="n/a","n/a",IF(AW$3&gt;($D249+$D269),$X249-SUM($F269:AV269),$X249/$D249))</f>
        <v>0</v>
      </c>
      <c r="AX269" s="69">
        <f>IF($D249="n/a","n/a",IF(AX$3&gt;($D249+$D269),$X249-SUM($F269:AW269),$X249/$D249))</f>
        <v>0</v>
      </c>
      <c r="AY269" s="69">
        <f>IF($D249="n/a","n/a",IF(AY$3&gt;($D249+$D269),$X249-SUM($F269:AX269),$X249/$D249))</f>
        <v>0</v>
      </c>
      <c r="AZ269" s="69">
        <f>IF($D249="n/a","n/a",IF(AZ$3&gt;($D249+$D269),$X249-SUM($F269:AY269),$X249/$D249))</f>
        <v>0</v>
      </c>
      <c r="BA269" s="69">
        <f>IF($D249="n/a","n/a",IF(BA$3&gt;($D249+$D269),$X249-SUM($F269:AZ269),$X249/$D249))</f>
        <v>0</v>
      </c>
      <c r="BB269" s="69">
        <f>IF($D249="n/a","n/a",IF(BB$3&gt;($D249+$D269),$X249-SUM($F269:BA269),$X249/$D249))</f>
        <v>0</v>
      </c>
      <c r="BC269" s="69">
        <f>IF($D249="n/a","n/a",IF(BC$3&gt;($D249+$D269),$X249-SUM($F269:BB269),$X249/$D249))</f>
        <v>0</v>
      </c>
      <c r="BD269" s="69">
        <f>IF($D249="n/a","n/a",IF(BD$3&gt;($D249+$D269),$X249-SUM($F269:BC269),$X249/$D249))</f>
        <v>0</v>
      </c>
      <c r="BE269" s="69">
        <f>IF($D249="n/a","n/a",IF(BE$3&gt;($D249+$D269),$X249-SUM($F269:BD269),$X249/$D249))</f>
        <v>0</v>
      </c>
      <c r="BF269" s="69">
        <f>IF($D249="n/a","n/a",IF(BF$3&gt;($D249+$D269),$X249-SUM($F269:BE269),$X249/$D249))</f>
        <v>0</v>
      </c>
      <c r="BG269" s="69">
        <f>IF($D249="n/a","n/a",IF(BG$3&gt;($D249+$D269),$X249-SUM($F269:BF269),$X249/$D249))</f>
        <v>0</v>
      </c>
      <c r="BH269" s="69">
        <f>IF($D249="n/a","n/a",IF(BH$3&gt;($D249+$D269),$X249-SUM($F269:BG269),$X249/$D249))</f>
        <v>0</v>
      </c>
      <c r="BI269" s="69">
        <f>IF($D249="n/a","n/a",IF(BI$3&gt;($D249+$D269),$X249-SUM($F269:BH269),$X249/$D249))</f>
        <v>0</v>
      </c>
      <c r="BJ269" s="69">
        <f>IF($D249="n/a","n/a",IF(BJ$3&gt;($D249+$D269),$X249-SUM($F269:BI269),$X249/$D249))</f>
        <v>0</v>
      </c>
      <c r="BK269" s="69">
        <f>IF($D249="n/a","n/a",IF(BK$3&gt;($D249+$D269),$X249-SUM($F269:BJ269),$X249/$D249))</f>
        <v>0</v>
      </c>
      <c r="BL269" s="69">
        <f>IF($D249="n/a","n/a",IF(BL$3&gt;($D249+$D269),$X249-SUM($F269:BK269),$X249/$D249))</f>
        <v>0</v>
      </c>
      <c r="BM269" s="69">
        <f>IF($D249="n/a","n/a",IF(BM$3&gt;($D249+$D269),$X249-SUM($F269:BL269),$X249/$D249))</f>
        <v>0</v>
      </c>
      <c r="BN269" s="69">
        <f>IF($D249="n/a","n/a",IF(BN$3&gt;($D249+$D269),$X249-SUM($F269:BM269),$X249/$D249))</f>
        <v>0</v>
      </c>
      <c r="BO269" s="69">
        <f>IF($D249="n/a","n/a",IF(BO$3&gt;($D249+$D269),$X249-SUM($F269:BN269),$X249/$D249))</f>
        <v>0</v>
      </c>
      <c r="BP269" s="69">
        <f>IF($D249="n/a","n/a",IF(BP$3&gt;($D249+$D269),$X249-SUM($F269:BO269),$X249/$D249))</f>
        <v>0</v>
      </c>
      <c r="BQ269" s="69">
        <f>IF($D249="n/a","n/a",IF(BQ$3&gt;($D249+$D269),$X249-SUM($F269:BP269),$X249/$D249))</f>
        <v>0</v>
      </c>
      <c r="BR269" s="69">
        <f>IF($D249="n/a","n/a",IF(BR$3&gt;($D249+$D269),$X249-SUM($F269:BQ269),$X249/$D249))</f>
        <v>0</v>
      </c>
      <c r="BS269" s="69">
        <f>IF($D249="n/a","n/a",IF(BS$3&gt;($D249+$D269),$X249-SUM($F269:BR269),$X249/$D249))</f>
        <v>0</v>
      </c>
      <c r="BT269" s="69">
        <f>IF($D249="n/a","n/a",IF(BT$3&gt;($D249+$D269),$X249-SUM($F269:BS269),$X249/$D249))</f>
        <v>0</v>
      </c>
      <c r="BU269" s="69">
        <f>IF($D249="n/a","n/a",IF(BU$3&gt;($D249+$D269),$X249-SUM($F269:BT269),$X249/$D249))</f>
        <v>0</v>
      </c>
      <c r="BV269" s="69">
        <f>IF($D249="n/a","n/a",IF(BV$3&gt;($D249+$D269),$X249-SUM($F269:BU269),$X249/$D249))</f>
        <v>0</v>
      </c>
      <c r="BW269" s="69">
        <f>IF($D249="n/a","n/a",IF(BW$3&gt;($D249+$D269),$X249-SUM($F269:BV269),$X249/$D249))</f>
        <v>0</v>
      </c>
      <c r="BX269" s="69">
        <f>IF($D249="n/a","n/a",IF(BX$3&gt;($D249+$D269),$X249-SUM($F269:BW269),$X249/$D249))</f>
        <v>0</v>
      </c>
      <c r="BY269" s="69">
        <f>IF($D249="n/a","n/a",IF(BY$3&gt;($D249+$D269),$X249-SUM($F269:BX269),$X249/$D249))</f>
        <v>0</v>
      </c>
      <c r="BZ269" s="69">
        <f>IF($D249="n/a","n/a",IF(BZ$3&gt;($D249+$D269),$X249-SUM($F269:BY269),$X249/$D249))</f>
        <v>0</v>
      </c>
    </row>
    <row r="270" spans="1:78" customFormat="1" hidden="1" outlineLevel="1">
      <c r="A270" s="560"/>
      <c r="B270" s="25"/>
      <c r="C270" s="577"/>
      <c r="D270" s="545">
        <v>20</v>
      </c>
      <c r="E270" s="27"/>
      <c r="F270" s="146"/>
      <c r="G270" s="148"/>
      <c r="H270" s="148"/>
      <c r="I270" s="148"/>
      <c r="J270" s="148"/>
      <c r="K270" s="558"/>
      <c r="L270" s="148"/>
      <c r="M270" s="148"/>
      <c r="N270" s="553"/>
      <c r="O270" s="553"/>
      <c r="P270" s="553"/>
      <c r="Q270" s="553"/>
      <c r="R270" s="553"/>
      <c r="S270" s="553"/>
      <c r="T270" s="553"/>
      <c r="U270" s="553"/>
      <c r="V270" s="553"/>
      <c r="W270" s="553"/>
      <c r="X270" s="553"/>
      <c r="Y270" s="147"/>
      <c r="Z270" s="69">
        <f>IF($D249="n/a","n/a",IF(Z$3&gt;($D249+$D270),$Y249-SUM($F270:Y270),$Y249/$D249))</f>
        <v>0</v>
      </c>
      <c r="AA270" s="69">
        <f>IF($D249="n/a","n/a",IF(AA$3&gt;($D249+$D270),$Y249-SUM($F270:Z270),$Y249/$D249))</f>
        <v>0</v>
      </c>
      <c r="AB270" s="69">
        <f>IF($D249="n/a","n/a",IF(AB$3&gt;($D249+$D270),$Y249-SUM($F270:AA270),$Y249/$D249))</f>
        <v>0</v>
      </c>
      <c r="AC270" s="69">
        <f>IF($D249="n/a","n/a",IF(AC$3&gt;($D249+$D270),$Y249-SUM($F270:AB270),$Y249/$D249))</f>
        <v>0</v>
      </c>
      <c r="AD270" s="69">
        <f>IF($D249="n/a","n/a",IF(AD$3&gt;($D249+$D270),$Y249-SUM($F270:AC270),$Y249/$D249))</f>
        <v>0</v>
      </c>
      <c r="AE270" s="69">
        <f>IF($D249="n/a","n/a",IF(AE$3&gt;($D249+$D270),$Y249-SUM($F270:AD270),$Y249/$D249))</f>
        <v>0</v>
      </c>
      <c r="AF270" s="69">
        <f>IF($D249="n/a","n/a",IF(AF$3&gt;($D249+$D270),$Y249-SUM($F270:AE270),$Y249/$D249))</f>
        <v>0</v>
      </c>
      <c r="AG270" s="69">
        <f>IF($D249="n/a","n/a",IF(AG$3&gt;($D249+$D270),$Y249-SUM($F270:AF270),$Y249/$D249))</f>
        <v>0</v>
      </c>
      <c r="AH270" s="69">
        <f>IF($D249="n/a","n/a",IF(AH$3&gt;($D249+$D270),$Y249-SUM($F270:AG270),$Y249/$D249))</f>
        <v>0</v>
      </c>
      <c r="AI270" s="69">
        <f>IF($D249="n/a","n/a",IF(AI$3&gt;($D249+$D270),$Y249-SUM($F270:AH270),$Y249/$D249))</f>
        <v>0</v>
      </c>
      <c r="AJ270" s="69">
        <f>IF($D249="n/a","n/a",IF(AJ$3&gt;($D249+$D270),$Y249-SUM($F270:AI270),$Y249/$D249))</f>
        <v>0</v>
      </c>
      <c r="AK270" s="69">
        <f>IF($D249="n/a","n/a",IF(AK$3&gt;($D249+$D270),$Y249-SUM($F270:AJ270),$Y249/$D249))</f>
        <v>0</v>
      </c>
      <c r="AL270" s="69">
        <f>IF($D249="n/a","n/a",IF(AL$3&gt;($D249+$D270),$Y249-SUM($F270:AK270),$Y249/$D249))</f>
        <v>0</v>
      </c>
      <c r="AM270" s="69">
        <f>IF($D249="n/a","n/a",IF(AM$3&gt;($D249+$D270),$Y249-SUM($F270:AL270),$Y249/$D249))</f>
        <v>0</v>
      </c>
      <c r="AN270" s="69">
        <f>IF($D249="n/a","n/a",IF(AN$3&gt;($D249+$D270),$Y249-SUM($F270:AM270),$Y249/$D249))</f>
        <v>0</v>
      </c>
      <c r="AO270" s="69">
        <f>IF($D249="n/a","n/a",IF(AO$3&gt;($D249+$D270),$Y249-SUM($F270:AN270),$Y249/$D249))</f>
        <v>0</v>
      </c>
      <c r="AP270" s="69">
        <f>IF($D249="n/a","n/a",IF(AP$3&gt;($D249+$D270),$Y249-SUM($F270:AO270),$Y249/$D249))</f>
        <v>0</v>
      </c>
      <c r="AQ270" s="69">
        <f>IF($D249="n/a","n/a",IF(AQ$3&gt;($D249+$D270),$Y249-SUM($F270:AP270),$Y249/$D249))</f>
        <v>0</v>
      </c>
      <c r="AR270" s="69">
        <f>IF($D249="n/a","n/a",IF(AR$3&gt;($D249+$D270),$Y249-SUM($F270:AQ270),$Y249/$D249))</f>
        <v>0</v>
      </c>
      <c r="AS270" s="69">
        <f>IF($D249="n/a","n/a",IF(AS$3&gt;($D249+$D270),$Y249-SUM($F270:AR270),$Y249/$D249))</f>
        <v>0</v>
      </c>
      <c r="AT270" s="69">
        <f>IF($D249="n/a","n/a",IF(AT$3&gt;($D249+$D270),$Y249-SUM($F270:AS270),$Y249/$D249))</f>
        <v>0</v>
      </c>
      <c r="AU270" s="69">
        <f>IF($D249="n/a","n/a",IF(AU$3&gt;($D249+$D270),$Y249-SUM($F270:AT270),$Y249/$D249))</f>
        <v>0</v>
      </c>
      <c r="AV270" s="69">
        <f>IF($D249="n/a","n/a",IF(AV$3&gt;($D249+$D270),$Y249-SUM($F270:AU270),$Y249/$D249))</f>
        <v>0</v>
      </c>
      <c r="AW270" s="69">
        <f>IF($D249="n/a","n/a",IF(AW$3&gt;($D249+$D270),$Y249-SUM($F270:AV270),$Y249/$D249))</f>
        <v>0</v>
      </c>
      <c r="AX270" s="69">
        <f>IF($D249="n/a","n/a",IF(AX$3&gt;($D249+$D270),$Y249-SUM($F270:AW270),$Y249/$D249))</f>
        <v>0</v>
      </c>
      <c r="AY270" s="69">
        <f>IF($D249="n/a","n/a",IF(AY$3&gt;($D249+$D270),$Y249-SUM($F270:AX270),$Y249/$D249))</f>
        <v>0</v>
      </c>
      <c r="AZ270" s="69">
        <f>IF($D249="n/a","n/a",IF(AZ$3&gt;($D249+$D270),$Y249-SUM($F270:AY270),$Y249/$D249))</f>
        <v>0</v>
      </c>
      <c r="BA270" s="69">
        <f>IF($D249="n/a","n/a",IF(BA$3&gt;($D249+$D270),$Y249-SUM($F270:AZ270),$Y249/$D249))</f>
        <v>0</v>
      </c>
      <c r="BB270" s="69">
        <f>IF($D249="n/a","n/a",IF(BB$3&gt;($D249+$D270),$Y249-SUM($F270:BA270),$Y249/$D249))</f>
        <v>0</v>
      </c>
      <c r="BC270" s="69">
        <f>IF($D249="n/a","n/a",IF(BC$3&gt;($D249+$D270),$Y249-SUM($F270:BB270),$Y249/$D249))</f>
        <v>0</v>
      </c>
      <c r="BD270" s="69">
        <f>IF($D249="n/a","n/a",IF(BD$3&gt;($D249+$D270),$Y249-SUM($F270:BC270),$Y249/$D249))</f>
        <v>0</v>
      </c>
      <c r="BE270" s="69">
        <f>IF($D249="n/a","n/a",IF(BE$3&gt;($D249+$D270),$Y249-SUM($F270:BD270),$Y249/$D249))</f>
        <v>0</v>
      </c>
      <c r="BF270" s="69">
        <f>IF($D249="n/a","n/a",IF(BF$3&gt;($D249+$D270),$Y249-SUM($F270:BE270),$Y249/$D249))</f>
        <v>0</v>
      </c>
      <c r="BG270" s="69">
        <f>IF($D249="n/a","n/a",IF(BG$3&gt;($D249+$D270),$Y249-SUM($F270:BF270),$Y249/$D249))</f>
        <v>0</v>
      </c>
      <c r="BH270" s="69">
        <f>IF($D249="n/a","n/a",IF(BH$3&gt;($D249+$D270),$Y249-SUM($F270:BG270),$Y249/$D249))</f>
        <v>0</v>
      </c>
      <c r="BI270" s="69">
        <f>IF($D249="n/a","n/a",IF(BI$3&gt;($D249+$D270),$Y249-SUM($F270:BH270),$Y249/$D249))</f>
        <v>0</v>
      </c>
      <c r="BJ270" s="69">
        <f>IF($D249="n/a","n/a",IF(BJ$3&gt;($D249+$D270),$Y249-SUM($F270:BI270),$Y249/$D249))</f>
        <v>0</v>
      </c>
      <c r="BK270" s="69">
        <f>IF($D249="n/a","n/a",IF(BK$3&gt;($D249+$D270),$Y249-SUM($F270:BJ270),$Y249/$D249))</f>
        <v>0</v>
      </c>
      <c r="BL270" s="69">
        <f>IF($D249="n/a","n/a",IF(BL$3&gt;($D249+$D270),$Y249-SUM($F270:BK270),$Y249/$D249))</f>
        <v>0</v>
      </c>
      <c r="BM270" s="69">
        <f>IF($D249="n/a","n/a",IF(BM$3&gt;($D249+$D270),$Y249-SUM($F270:BL270),$Y249/$D249))</f>
        <v>0</v>
      </c>
      <c r="BN270" s="69">
        <f>IF($D249="n/a","n/a",IF(BN$3&gt;($D249+$D270),$Y249-SUM($F270:BM270),$Y249/$D249))</f>
        <v>0</v>
      </c>
      <c r="BO270" s="69">
        <f>IF($D249="n/a","n/a",IF(BO$3&gt;($D249+$D270),$Y249-SUM($F270:BN270),$Y249/$D249))</f>
        <v>0</v>
      </c>
      <c r="BP270" s="69">
        <f>IF($D249="n/a","n/a",IF(BP$3&gt;($D249+$D270),$Y249-SUM($F270:BO270),$Y249/$D249))</f>
        <v>0</v>
      </c>
      <c r="BQ270" s="69">
        <f>IF($D249="n/a","n/a",IF(BQ$3&gt;($D249+$D270),$Y249-SUM($F270:BP270),$Y249/$D249))</f>
        <v>0</v>
      </c>
      <c r="BR270" s="69">
        <f>IF($D249="n/a","n/a",IF(BR$3&gt;($D249+$D270),$Y249-SUM($F270:BQ270),$Y249/$D249))</f>
        <v>0</v>
      </c>
      <c r="BS270" s="69">
        <f>IF($D249="n/a","n/a",IF(BS$3&gt;($D249+$D270),$Y249-SUM($F270:BR270),$Y249/$D249))</f>
        <v>0</v>
      </c>
      <c r="BT270" s="69">
        <f>IF($D249="n/a","n/a",IF(BT$3&gt;($D249+$D270),$Y249-SUM($F270:BS270),$Y249/$D249))</f>
        <v>0</v>
      </c>
      <c r="BU270" s="69">
        <f>IF($D249="n/a","n/a",IF(BU$3&gt;($D249+$D270),$Y249-SUM($F270:BT270),$Y249/$D249))</f>
        <v>0</v>
      </c>
      <c r="BV270" s="69">
        <f>IF($D249="n/a","n/a",IF(BV$3&gt;($D249+$D270),$Y249-SUM($F270:BU270),$Y249/$D249))</f>
        <v>0</v>
      </c>
      <c r="BW270" s="69">
        <f>IF($D249="n/a","n/a",IF(BW$3&gt;($D249+$D270),$Y249-SUM($F270:BV270),$Y249/$D249))</f>
        <v>0</v>
      </c>
      <c r="BX270" s="69">
        <f>IF($D249="n/a","n/a",IF(BX$3&gt;($D249+$D270),$Y249-SUM($F270:BW270),$Y249/$D249))</f>
        <v>0</v>
      </c>
      <c r="BY270" s="69">
        <f>IF($D249="n/a","n/a",IF(BY$3&gt;($D249+$D270),$Y249-SUM($F270:BX270),$Y249/$D249))</f>
        <v>0</v>
      </c>
      <c r="BZ270" s="69">
        <f>IF($D249="n/a","n/a",IF(BZ$3&gt;($D249+$D270),$Y249-SUM($F270:BY270),$Y249/$D249))</f>
        <v>0</v>
      </c>
    </row>
    <row r="271" spans="1:78" customFormat="1" hidden="1" outlineLevel="1">
      <c r="A271" s="560"/>
      <c r="B271" s="25"/>
      <c r="C271" s="577"/>
      <c r="D271" s="545">
        <v>21</v>
      </c>
      <c r="E271" s="27"/>
      <c r="F271" s="146"/>
      <c r="G271" s="148"/>
      <c r="H271" s="148"/>
      <c r="I271" s="148"/>
      <c r="J271" s="148"/>
      <c r="K271" s="558"/>
      <c r="L271" s="148"/>
      <c r="M271" s="148"/>
      <c r="N271" s="553"/>
      <c r="O271" s="553"/>
      <c r="P271" s="553"/>
      <c r="Q271" s="553"/>
      <c r="R271" s="553"/>
      <c r="S271" s="553"/>
      <c r="T271" s="553"/>
      <c r="U271" s="553"/>
      <c r="V271" s="553"/>
      <c r="W271" s="553"/>
      <c r="X271" s="553"/>
      <c r="Y271" s="553"/>
      <c r="Z271" s="147"/>
      <c r="AA271" s="69">
        <f>IF($D249="n/a","n/a",IF(AA$3&gt;($D249+$D271),$Z249-SUM($F271:Z271),$Z249/$D249))</f>
        <v>0</v>
      </c>
      <c r="AB271" s="69">
        <f>IF($D249="n/a","n/a",IF(AB$3&gt;($D249+$D271),$Z249-SUM($F271:AA271),$Z249/$D249))</f>
        <v>0</v>
      </c>
      <c r="AC271" s="69">
        <f>IF($D249="n/a","n/a",IF(AC$3&gt;($D249+$D271),$Z249-SUM($F271:AB271),$Z249/$D249))</f>
        <v>0</v>
      </c>
      <c r="AD271" s="69">
        <f>IF($D249="n/a","n/a",IF(AD$3&gt;($D249+$D271),$Z249-SUM($F271:AC271),$Z249/$D249))</f>
        <v>0</v>
      </c>
      <c r="AE271" s="69">
        <f>IF($D249="n/a","n/a",IF(AE$3&gt;($D249+$D271),$Z249-SUM($F271:AD271),$Z249/$D249))</f>
        <v>0</v>
      </c>
      <c r="AF271" s="69">
        <f>IF($D249="n/a","n/a",IF(AF$3&gt;($D249+$D271),$Z249-SUM($F271:AE271),$Z249/$D249))</f>
        <v>0</v>
      </c>
      <c r="AG271" s="69">
        <f>IF($D249="n/a","n/a",IF(AG$3&gt;($D249+$D271),$Z249-SUM($F271:AF271),$Z249/$D249))</f>
        <v>0</v>
      </c>
      <c r="AH271" s="69">
        <f>IF($D249="n/a","n/a",IF(AH$3&gt;($D249+$D271),$Z249-SUM($F271:AG271),$Z249/$D249))</f>
        <v>0</v>
      </c>
      <c r="AI271" s="69">
        <f>IF($D249="n/a","n/a",IF(AI$3&gt;($D249+$D271),$Z249-SUM($F271:AH271),$Z249/$D249))</f>
        <v>0</v>
      </c>
      <c r="AJ271" s="69">
        <f>IF($D249="n/a","n/a",IF(AJ$3&gt;($D249+$D271),$Z249-SUM($F271:AI271),$Z249/$D249))</f>
        <v>0</v>
      </c>
      <c r="AK271" s="69">
        <f>IF($D249="n/a","n/a",IF(AK$3&gt;($D249+$D271),$Z249-SUM($F271:AJ271),$Z249/$D249))</f>
        <v>0</v>
      </c>
      <c r="AL271" s="69">
        <f>IF($D249="n/a","n/a",IF(AL$3&gt;($D249+$D271),$Z249-SUM($F271:AK271),$Z249/$D249))</f>
        <v>0</v>
      </c>
      <c r="AM271" s="69">
        <f>IF($D249="n/a","n/a",IF(AM$3&gt;($D249+$D271),$Z249-SUM($F271:AL271),$Z249/$D249))</f>
        <v>0</v>
      </c>
      <c r="AN271" s="69">
        <f>IF($D249="n/a","n/a",IF(AN$3&gt;($D249+$D271),$Z249-SUM($F271:AM271),$Z249/$D249))</f>
        <v>0</v>
      </c>
      <c r="AO271" s="69">
        <f>IF($D249="n/a","n/a",IF(AO$3&gt;($D249+$D271),$Z249-SUM($F271:AN271),$Z249/$D249))</f>
        <v>0</v>
      </c>
      <c r="AP271" s="69">
        <f>IF($D249="n/a","n/a",IF(AP$3&gt;($D249+$D271),$Z249-SUM($F271:AO271),$Z249/$D249))</f>
        <v>0</v>
      </c>
      <c r="AQ271" s="69">
        <f>IF($D249="n/a","n/a",IF(AQ$3&gt;($D249+$D271),$Z249-SUM($F271:AP271),$Z249/$D249))</f>
        <v>0</v>
      </c>
      <c r="AR271" s="69">
        <f>IF($D249="n/a","n/a",IF(AR$3&gt;($D249+$D271),$Z249-SUM($F271:AQ271),$Z249/$D249))</f>
        <v>0</v>
      </c>
      <c r="AS271" s="69">
        <f>IF($D249="n/a","n/a",IF(AS$3&gt;($D249+$D271),$Z249-SUM($F271:AR271),$Z249/$D249))</f>
        <v>0</v>
      </c>
      <c r="AT271" s="69">
        <f>IF($D249="n/a","n/a",IF(AT$3&gt;($D249+$D271),$Z249-SUM($F271:AS271),$Z249/$D249))</f>
        <v>0</v>
      </c>
      <c r="AU271" s="69">
        <f>IF($D249="n/a","n/a",IF(AU$3&gt;($D249+$D271),$Z249-SUM($F271:AT271),$Z249/$D249))</f>
        <v>0</v>
      </c>
      <c r="AV271" s="69">
        <f>IF($D249="n/a","n/a",IF(AV$3&gt;($D249+$D271),$Z249-SUM($F271:AU271),$Z249/$D249))</f>
        <v>0</v>
      </c>
      <c r="AW271" s="69">
        <f>IF($D249="n/a","n/a",IF(AW$3&gt;($D249+$D271),$Z249-SUM($F271:AV271),$Z249/$D249))</f>
        <v>0</v>
      </c>
      <c r="AX271" s="69">
        <f>IF($D249="n/a","n/a",IF(AX$3&gt;($D249+$D271),$Z249-SUM($F271:AW271),$Z249/$D249))</f>
        <v>0</v>
      </c>
      <c r="AY271" s="69">
        <f>IF($D249="n/a","n/a",IF(AY$3&gt;($D249+$D271),$Z249-SUM($F271:AX271),$Z249/$D249))</f>
        <v>0</v>
      </c>
      <c r="AZ271" s="69">
        <f>IF($D249="n/a","n/a",IF(AZ$3&gt;($D249+$D271),$Z249-SUM($F271:AY271),$Z249/$D249))</f>
        <v>0</v>
      </c>
      <c r="BA271" s="69">
        <f>IF($D249="n/a","n/a",IF(BA$3&gt;($D249+$D271),$Z249-SUM($F271:AZ271),$Z249/$D249))</f>
        <v>0</v>
      </c>
      <c r="BB271" s="69">
        <f>IF($D249="n/a","n/a",IF(BB$3&gt;($D249+$D271),$Z249-SUM($F271:BA271),$Z249/$D249))</f>
        <v>0</v>
      </c>
      <c r="BC271" s="69">
        <f>IF($D249="n/a","n/a",IF(BC$3&gt;($D249+$D271),$Z249-SUM($F271:BB271),$Z249/$D249))</f>
        <v>0</v>
      </c>
      <c r="BD271" s="69">
        <f>IF($D249="n/a","n/a",IF(BD$3&gt;($D249+$D271),$Z249-SUM($F271:BC271),$Z249/$D249))</f>
        <v>0</v>
      </c>
      <c r="BE271" s="69">
        <f>IF($D249="n/a","n/a",IF(BE$3&gt;($D249+$D271),$Z249-SUM($F271:BD271),$Z249/$D249))</f>
        <v>0</v>
      </c>
      <c r="BF271" s="69">
        <f>IF($D249="n/a","n/a",IF(BF$3&gt;($D249+$D271),$Z249-SUM($F271:BE271),$Z249/$D249))</f>
        <v>0</v>
      </c>
      <c r="BG271" s="69">
        <f>IF($D249="n/a","n/a",IF(BG$3&gt;($D249+$D271),$Z249-SUM($F271:BF271),$Z249/$D249))</f>
        <v>0</v>
      </c>
      <c r="BH271" s="69">
        <f>IF($D249="n/a","n/a",IF(BH$3&gt;($D249+$D271),$Z249-SUM($F271:BG271),$Z249/$D249))</f>
        <v>0</v>
      </c>
      <c r="BI271" s="69">
        <f>IF($D249="n/a","n/a",IF(BI$3&gt;($D249+$D271),$Z249-SUM($F271:BH271),$Z249/$D249))</f>
        <v>0</v>
      </c>
      <c r="BJ271" s="69">
        <f>IF($D249="n/a","n/a",IF(BJ$3&gt;($D249+$D271),$Z249-SUM($F271:BI271),$Z249/$D249))</f>
        <v>0</v>
      </c>
      <c r="BK271" s="69">
        <f>IF($D249="n/a","n/a",IF(BK$3&gt;($D249+$D271),$Z249-SUM($F271:BJ271),$Z249/$D249))</f>
        <v>0</v>
      </c>
      <c r="BL271" s="69">
        <f>IF($D249="n/a","n/a",IF(BL$3&gt;($D249+$D271),$Z249-SUM($F271:BK271),$Z249/$D249))</f>
        <v>0</v>
      </c>
      <c r="BM271" s="69">
        <f>IF($D249="n/a","n/a",IF(BM$3&gt;($D249+$D271),$Z249-SUM($F271:BL271),$Z249/$D249))</f>
        <v>0</v>
      </c>
      <c r="BN271" s="69">
        <f>IF($D249="n/a","n/a",IF(BN$3&gt;($D249+$D271),$Z249-SUM($F271:BM271),$Z249/$D249))</f>
        <v>0</v>
      </c>
      <c r="BO271" s="69">
        <f>IF($D249="n/a","n/a",IF(BO$3&gt;($D249+$D271),$Z249-SUM($F271:BN271),$Z249/$D249))</f>
        <v>0</v>
      </c>
      <c r="BP271" s="69">
        <f>IF($D249="n/a","n/a",IF(BP$3&gt;($D249+$D271),$Z249-SUM($F271:BO271),$Z249/$D249))</f>
        <v>0</v>
      </c>
      <c r="BQ271" s="69">
        <f>IF($D249="n/a","n/a",IF(BQ$3&gt;($D249+$D271),$Z249-SUM($F271:BP271),$Z249/$D249))</f>
        <v>0</v>
      </c>
      <c r="BR271" s="69">
        <f>IF($D249="n/a","n/a",IF(BR$3&gt;($D249+$D271),$Z249-SUM($F271:BQ271),$Z249/$D249))</f>
        <v>0</v>
      </c>
      <c r="BS271" s="69">
        <f>IF($D249="n/a","n/a",IF(BS$3&gt;($D249+$D271),$Z249-SUM($F271:BR271),$Z249/$D249))</f>
        <v>0</v>
      </c>
      <c r="BT271" s="69">
        <f>IF($D249="n/a","n/a",IF(BT$3&gt;($D249+$D271),$Z249-SUM($F271:BS271),$Z249/$D249))</f>
        <v>0</v>
      </c>
      <c r="BU271" s="69">
        <f>IF($D249="n/a","n/a",IF(BU$3&gt;($D249+$D271),$Z249-SUM($F271:BT271),$Z249/$D249))</f>
        <v>0</v>
      </c>
      <c r="BV271" s="69">
        <f>IF($D249="n/a","n/a",IF(BV$3&gt;($D249+$D271),$Z249-SUM($F271:BU271),$Z249/$D249))</f>
        <v>0</v>
      </c>
      <c r="BW271" s="69">
        <f>IF($D249="n/a","n/a",IF(BW$3&gt;($D249+$D271),$Z249-SUM($F271:BV271),$Z249/$D249))</f>
        <v>0</v>
      </c>
      <c r="BX271" s="69">
        <f>IF($D249="n/a","n/a",IF(BX$3&gt;($D249+$D271),$Z249-SUM($F271:BW271),$Z249/$D249))</f>
        <v>0</v>
      </c>
      <c r="BY271" s="69">
        <f>IF($D249="n/a","n/a",IF(BY$3&gt;($D249+$D271),$Z249-SUM($F271:BX271),$Z249/$D249))</f>
        <v>0</v>
      </c>
      <c r="BZ271" s="69">
        <f>IF($D249="n/a","n/a",IF(BZ$3&gt;($D249+$D271),$Z249-SUM($F271:BY271),$Z249/$D249))</f>
        <v>0</v>
      </c>
    </row>
    <row r="272" spans="1:78" customFormat="1" hidden="1" outlineLevel="1">
      <c r="A272" s="560"/>
      <c r="B272" s="25"/>
      <c r="C272" s="577"/>
      <c r="D272" s="545">
        <v>22</v>
      </c>
      <c r="E272" s="27"/>
      <c r="F272" s="146"/>
      <c r="G272" s="148"/>
      <c r="H272" s="148"/>
      <c r="I272" s="148"/>
      <c r="J272" s="148"/>
      <c r="K272" s="558"/>
      <c r="L272" s="148"/>
      <c r="M272" s="148"/>
      <c r="N272" s="553"/>
      <c r="O272" s="553"/>
      <c r="P272" s="553"/>
      <c r="Q272" s="553"/>
      <c r="R272" s="553"/>
      <c r="S272" s="553"/>
      <c r="T272" s="553"/>
      <c r="U272" s="553"/>
      <c r="V272" s="553"/>
      <c r="W272" s="553"/>
      <c r="X272" s="553"/>
      <c r="Y272" s="553"/>
      <c r="Z272" s="553"/>
      <c r="AA272" s="147"/>
      <c r="AB272" s="69">
        <f>IF($D249="n/a","n/a",IF(AB$3&gt;($D249+$D272),$AA249-SUM($F272:AA272),$AA249/$D249))</f>
        <v>0</v>
      </c>
      <c r="AC272" s="69">
        <f>IF($D249="n/a","n/a",IF(AC$3&gt;($D249+$D272),$AA249-SUM($F272:AB272),$AA249/$D249))</f>
        <v>0</v>
      </c>
      <c r="AD272" s="69">
        <f>IF($D249="n/a","n/a",IF(AD$3&gt;($D249+$D272),$AA249-SUM($F272:AC272),$AA249/$D249))</f>
        <v>0</v>
      </c>
      <c r="AE272" s="69">
        <f>IF($D249="n/a","n/a",IF(AE$3&gt;($D249+$D272),$AA249-SUM($F272:AD272),$AA249/$D249))</f>
        <v>0</v>
      </c>
      <c r="AF272" s="69">
        <f>IF($D249="n/a","n/a",IF(AF$3&gt;($D249+$D272),$AA249-SUM($F272:AE272),$AA249/$D249))</f>
        <v>0</v>
      </c>
      <c r="AG272" s="69">
        <f>IF($D249="n/a","n/a",IF(AG$3&gt;($D249+$D272),$AA249-SUM($F272:AF272),$AA249/$D249))</f>
        <v>0</v>
      </c>
      <c r="AH272" s="69">
        <f>IF($D249="n/a","n/a",IF(AH$3&gt;($D249+$D272),$AA249-SUM($F272:AG272),$AA249/$D249))</f>
        <v>0</v>
      </c>
      <c r="AI272" s="69">
        <f>IF($D249="n/a","n/a",IF(AI$3&gt;($D249+$D272),$AA249-SUM($F272:AH272),$AA249/$D249))</f>
        <v>0</v>
      </c>
      <c r="AJ272" s="69">
        <f>IF($D249="n/a","n/a",IF(AJ$3&gt;($D249+$D272),$AA249-SUM($F272:AI272),$AA249/$D249))</f>
        <v>0</v>
      </c>
      <c r="AK272" s="69">
        <f>IF($D249="n/a","n/a",IF(AK$3&gt;($D249+$D272),$AA249-SUM($F272:AJ272),$AA249/$D249))</f>
        <v>0</v>
      </c>
      <c r="AL272" s="69">
        <f>IF($D249="n/a","n/a",IF(AL$3&gt;($D249+$D272),$AA249-SUM($F272:AK272),$AA249/$D249))</f>
        <v>0</v>
      </c>
      <c r="AM272" s="69">
        <f>IF($D249="n/a","n/a",IF(AM$3&gt;($D249+$D272),$AA249-SUM($F272:AL272),$AA249/$D249))</f>
        <v>0</v>
      </c>
      <c r="AN272" s="69">
        <f>IF($D249="n/a","n/a",IF(AN$3&gt;($D249+$D272),$AA249-SUM($F272:AM272),$AA249/$D249))</f>
        <v>0</v>
      </c>
      <c r="AO272" s="69">
        <f>IF($D249="n/a","n/a",IF(AO$3&gt;($D249+$D272),$AA249-SUM($F272:AN272),$AA249/$D249))</f>
        <v>0</v>
      </c>
      <c r="AP272" s="69">
        <f>IF($D249="n/a","n/a",IF(AP$3&gt;($D249+$D272),$AA249-SUM($F272:AO272),$AA249/$D249))</f>
        <v>0</v>
      </c>
      <c r="AQ272" s="69">
        <f>IF($D249="n/a","n/a",IF(AQ$3&gt;($D249+$D272),$AA249-SUM($F272:AP272),$AA249/$D249))</f>
        <v>0</v>
      </c>
      <c r="AR272" s="69">
        <f>IF($D249="n/a","n/a",IF(AR$3&gt;($D249+$D272),$AA249-SUM($F272:AQ272),$AA249/$D249))</f>
        <v>0</v>
      </c>
      <c r="AS272" s="69">
        <f>IF($D249="n/a","n/a",IF(AS$3&gt;($D249+$D272),$AA249-SUM($F272:AR272),$AA249/$D249))</f>
        <v>0</v>
      </c>
      <c r="AT272" s="69">
        <f>IF($D249="n/a","n/a",IF(AT$3&gt;($D249+$D272),$AA249-SUM($F272:AS272),$AA249/$D249))</f>
        <v>0</v>
      </c>
      <c r="AU272" s="69">
        <f>IF($D249="n/a","n/a",IF(AU$3&gt;($D249+$D272),$AA249-SUM($F272:AT272),$AA249/$D249))</f>
        <v>0</v>
      </c>
      <c r="AV272" s="69">
        <f>IF($D249="n/a","n/a",IF(AV$3&gt;($D249+$D272),$AA249-SUM($F272:AU272),$AA249/$D249))</f>
        <v>0</v>
      </c>
      <c r="AW272" s="69">
        <f>IF($D249="n/a","n/a",IF(AW$3&gt;($D249+$D272),$AA249-SUM($F272:AV272),$AA249/$D249))</f>
        <v>0</v>
      </c>
      <c r="AX272" s="69">
        <f>IF($D249="n/a","n/a",IF(AX$3&gt;($D249+$D272),$AA249-SUM($F272:AW272),$AA249/$D249))</f>
        <v>0</v>
      </c>
      <c r="AY272" s="69">
        <f>IF($D249="n/a","n/a",IF(AY$3&gt;($D249+$D272),$AA249-SUM($F272:AX272),$AA249/$D249))</f>
        <v>0</v>
      </c>
      <c r="AZ272" s="69">
        <f>IF($D249="n/a","n/a",IF(AZ$3&gt;($D249+$D272),$AA249-SUM($F272:AY272),$AA249/$D249))</f>
        <v>0</v>
      </c>
      <c r="BA272" s="69">
        <f>IF($D249="n/a","n/a",IF(BA$3&gt;($D249+$D272),$AA249-SUM($F272:AZ272),$AA249/$D249))</f>
        <v>0</v>
      </c>
      <c r="BB272" s="69">
        <f>IF($D249="n/a","n/a",IF(BB$3&gt;($D249+$D272),$AA249-SUM($F272:BA272),$AA249/$D249))</f>
        <v>0</v>
      </c>
      <c r="BC272" s="69">
        <f>IF($D249="n/a","n/a",IF(BC$3&gt;($D249+$D272),$AA249-SUM($F272:BB272),$AA249/$D249))</f>
        <v>0</v>
      </c>
      <c r="BD272" s="69">
        <f>IF($D249="n/a","n/a",IF(BD$3&gt;($D249+$D272),$AA249-SUM($F272:BC272),$AA249/$D249))</f>
        <v>0</v>
      </c>
      <c r="BE272" s="69">
        <f>IF($D249="n/a","n/a",IF(BE$3&gt;($D249+$D272),$AA249-SUM($F272:BD272),$AA249/$D249))</f>
        <v>0</v>
      </c>
      <c r="BF272" s="69">
        <f>IF($D249="n/a","n/a",IF(BF$3&gt;($D249+$D272),$AA249-SUM($F272:BE272),$AA249/$D249))</f>
        <v>0</v>
      </c>
      <c r="BG272" s="69">
        <f>IF($D249="n/a","n/a",IF(BG$3&gt;($D249+$D272),$AA249-SUM($F272:BF272),$AA249/$D249))</f>
        <v>0</v>
      </c>
      <c r="BH272" s="69">
        <f>IF($D249="n/a","n/a",IF(BH$3&gt;($D249+$D272),$AA249-SUM($F272:BG272),$AA249/$D249))</f>
        <v>0</v>
      </c>
      <c r="BI272" s="69">
        <f>IF($D249="n/a","n/a",IF(BI$3&gt;($D249+$D272),$AA249-SUM($F272:BH272),$AA249/$D249))</f>
        <v>0</v>
      </c>
      <c r="BJ272" s="69">
        <f>IF($D249="n/a","n/a",IF(BJ$3&gt;($D249+$D272),$AA249-SUM($F272:BI272),$AA249/$D249))</f>
        <v>0</v>
      </c>
      <c r="BK272" s="69">
        <f>IF($D249="n/a","n/a",IF(BK$3&gt;($D249+$D272),$AA249-SUM($F272:BJ272),$AA249/$D249))</f>
        <v>0</v>
      </c>
      <c r="BL272" s="69">
        <f>IF($D249="n/a","n/a",IF(BL$3&gt;($D249+$D272),$AA249-SUM($F272:BK272),$AA249/$D249))</f>
        <v>0</v>
      </c>
      <c r="BM272" s="69">
        <f>IF($D249="n/a","n/a",IF(BM$3&gt;($D249+$D272),$AA249-SUM($F272:BL272),$AA249/$D249))</f>
        <v>0</v>
      </c>
      <c r="BN272" s="69">
        <f>IF($D249="n/a","n/a",IF(BN$3&gt;($D249+$D272),$AA249-SUM($F272:BM272),$AA249/$D249))</f>
        <v>0</v>
      </c>
      <c r="BO272" s="69">
        <f>IF($D249="n/a","n/a",IF(BO$3&gt;($D249+$D272),$AA249-SUM($F272:BN272),$AA249/$D249))</f>
        <v>0</v>
      </c>
      <c r="BP272" s="69">
        <f>IF($D249="n/a","n/a",IF(BP$3&gt;($D249+$D272),$AA249-SUM($F272:BO272),$AA249/$D249))</f>
        <v>0</v>
      </c>
      <c r="BQ272" s="69">
        <f>IF($D249="n/a","n/a",IF(BQ$3&gt;($D249+$D272),$AA249-SUM($F272:BP272),$AA249/$D249))</f>
        <v>0</v>
      </c>
      <c r="BR272" s="69">
        <f>IF($D249="n/a","n/a",IF(BR$3&gt;($D249+$D272),$AA249-SUM($F272:BQ272),$AA249/$D249))</f>
        <v>0</v>
      </c>
      <c r="BS272" s="69">
        <f>IF($D249="n/a","n/a",IF(BS$3&gt;($D249+$D272),$AA249-SUM($F272:BR272),$AA249/$D249))</f>
        <v>0</v>
      </c>
      <c r="BT272" s="69">
        <f>IF($D249="n/a","n/a",IF(BT$3&gt;($D249+$D272),$AA249-SUM($F272:BS272),$AA249/$D249))</f>
        <v>0</v>
      </c>
      <c r="BU272" s="69">
        <f>IF($D249="n/a","n/a",IF(BU$3&gt;($D249+$D272),$AA249-SUM($F272:BT272),$AA249/$D249))</f>
        <v>0</v>
      </c>
      <c r="BV272" s="69">
        <f>IF($D249="n/a","n/a",IF(BV$3&gt;($D249+$D272),$AA249-SUM($F272:BU272),$AA249/$D249))</f>
        <v>0</v>
      </c>
      <c r="BW272" s="69">
        <f>IF($D249="n/a","n/a",IF(BW$3&gt;($D249+$D272),$AA249-SUM($F272:BV272),$AA249/$D249))</f>
        <v>0</v>
      </c>
      <c r="BX272" s="69">
        <f>IF($D249="n/a","n/a",IF(BX$3&gt;($D249+$D272),$AA249-SUM($F272:BW272),$AA249/$D249))</f>
        <v>0</v>
      </c>
      <c r="BY272" s="69">
        <f>IF($D249="n/a","n/a",IF(BY$3&gt;($D249+$D272),$AA249-SUM($F272:BX272),$AA249/$D249))</f>
        <v>0</v>
      </c>
      <c r="BZ272" s="69">
        <f>IF($D249="n/a","n/a",IF(BZ$3&gt;($D249+$D272),$AA249-SUM($F272:BY272),$AA249/$D249))</f>
        <v>0</v>
      </c>
    </row>
    <row r="273" spans="1:78" customFormat="1" hidden="1" outlineLevel="1">
      <c r="A273" s="560"/>
      <c r="B273" s="25"/>
      <c r="C273" s="577"/>
      <c r="D273" s="545">
        <v>23</v>
      </c>
      <c r="E273" s="27"/>
      <c r="F273" s="146"/>
      <c r="G273" s="148"/>
      <c r="H273" s="148"/>
      <c r="I273" s="148"/>
      <c r="J273" s="148"/>
      <c r="K273" s="558"/>
      <c r="L273" s="148"/>
      <c r="M273" s="148"/>
      <c r="N273" s="553"/>
      <c r="O273" s="553"/>
      <c r="P273" s="553"/>
      <c r="Q273" s="553"/>
      <c r="R273" s="553"/>
      <c r="S273" s="553"/>
      <c r="T273" s="553"/>
      <c r="U273" s="553"/>
      <c r="V273" s="553"/>
      <c r="W273" s="553"/>
      <c r="X273" s="553"/>
      <c r="Y273" s="553"/>
      <c r="Z273" s="553"/>
      <c r="AA273" s="553"/>
      <c r="AB273" s="147"/>
      <c r="AC273" s="69">
        <f>IF($D249="n/a","n/a",IF(AC$3&gt;($D249+$D273),$AB249-SUM($F273:AB273),$AB249/$D249))</f>
        <v>0</v>
      </c>
      <c r="AD273" s="69">
        <f>IF($D249="n/a","n/a",IF(AD$3&gt;($D249+$D273),$AB249-SUM($F273:AC273),$AB249/$D249))</f>
        <v>0</v>
      </c>
      <c r="AE273" s="69">
        <f>IF($D249="n/a","n/a",IF(AE$3&gt;($D249+$D273),$AB249-SUM($F273:AD273),$AB249/$D249))</f>
        <v>0</v>
      </c>
      <c r="AF273" s="69">
        <f>IF($D249="n/a","n/a",IF(AF$3&gt;($D249+$D273),$AB249-SUM($F273:AE273),$AB249/$D249))</f>
        <v>0</v>
      </c>
      <c r="AG273" s="69">
        <f>IF($D249="n/a","n/a",IF(AG$3&gt;($D249+$D273),$AB249-SUM($F273:AF273),$AB249/$D249))</f>
        <v>0</v>
      </c>
      <c r="AH273" s="69">
        <f>IF($D249="n/a","n/a",IF(AH$3&gt;($D249+$D273),$AB249-SUM($F273:AG273),$AB249/$D249))</f>
        <v>0</v>
      </c>
      <c r="AI273" s="69">
        <f>IF($D249="n/a","n/a",IF(AI$3&gt;($D249+$D273),$AB249-SUM($F273:AH273),$AB249/$D249))</f>
        <v>0</v>
      </c>
      <c r="AJ273" s="69">
        <f>IF($D249="n/a","n/a",IF(AJ$3&gt;($D249+$D273),$AB249-SUM($F273:AI273),$AB249/$D249))</f>
        <v>0</v>
      </c>
      <c r="AK273" s="69">
        <f>IF($D249="n/a","n/a",IF(AK$3&gt;($D249+$D273),$AB249-SUM($F273:AJ273),$AB249/$D249))</f>
        <v>0</v>
      </c>
      <c r="AL273" s="69">
        <f>IF($D249="n/a","n/a",IF(AL$3&gt;($D249+$D273),$AB249-SUM($F273:AK273),$AB249/$D249))</f>
        <v>0</v>
      </c>
      <c r="AM273" s="69">
        <f>IF($D249="n/a","n/a",IF(AM$3&gt;($D249+$D273),$AB249-SUM($F273:AL273),$AB249/$D249))</f>
        <v>0</v>
      </c>
      <c r="AN273" s="69">
        <f>IF($D249="n/a","n/a",IF(AN$3&gt;($D249+$D273),$AB249-SUM($F273:AM273),$AB249/$D249))</f>
        <v>0</v>
      </c>
      <c r="AO273" s="69">
        <f>IF($D249="n/a","n/a",IF(AO$3&gt;($D249+$D273),$AB249-SUM($F273:AN273),$AB249/$D249))</f>
        <v>0</v>
      </c>
      <c r="AP273" s="69">
        <f>IF($D249="n/a","n/a",IF(AP$3&gt;($D249+$D273),$AB249-SUM($F273:AO273),$AB249/$D249))</f>
        <v>0</v>
      </c>
      <c r="AQ273" s="69">
        <f>IF($D249="n/a","n/a",IF(AQ$3&gt;($D249+$D273),$AB249-SUM($F273:AP273),$AB249/$D249))</f>
        <v>0</v>
      </c>
      <c r="AR273" s="69">
        <f>IF($D249="n/a","n/a",IF(AR$3&gt;($D249+$D273),$AB249-SUM($F273:AQ273),$AB249/$D249))</f>
        <v>0</v>
      </c>
      <c r="AS273" s="69">
        <f>IF($D249="n/a","n/a",IF(AS$3&gt;($D249+$D273),$AB249-SUM($F273:AR273),$AB249/$D249))</f>
        <v>0</v>
      </c>
      <c r="AT273" s="69">
        <f>IF($D249="n/a","n/a",IF(AT$3&gt;($D249+$D273),$AB249-SUM($F273:AS273),$AB249/$D249))</f>
        <v>0</v>
      </c>
      <c r="AU273" s="69">
        <f>IF($D249="n/a","n/a",IF(AU$3&gt;($D249+$D273),$AB249-SUM($F273:AT273),$AB249/$D249))</f>
        <v>0</v>
      </c>
      <c r="AV273" s="69">
        <f>IF($D249="n/a","n/a",IF(AV$3&gt;($D249+$D273),$AB249-SUM($F273:AU273),$AB249/$D249))</f>
        <v>0</v>
      </c>
      <c r="AW273" s="69">
        <f>IF($D249="n/a","n/a",IF(AW$3&gt;($D249+$D273),$AB249-SUM($F273:AV273),$AB249/$D249))</f>
        <v>0</v>
      </c>
      <c r="AX273" s="69">
        <f>IF($D249="n/a","n/a",IF(AX$3&gt;($D249+$D273),$AB249-SUM($F273:AW273),$AB249/$D249))</f>
        <v>0</v>
      </c>
      <c r="AY273" s="69">
        <f>IF($D249="n/a","n/a",IF(AY$3&gt;($D249+$D273),$AB249-SUM($F273:AX273),$AB249/$D249))</f>
        <v>0</v>
      </c>
      <c r="AZ273" s="69">
        <f>IF($D249="n/a","n/a",IF(AZ$3&gt;($D249+$D273),$AB249-SUM($F273:AY273),$AB249/$D249))</f>
        <v>0</v>
      </c>
      <c r="BA273" s="69">
        <f>IF($D249="n/a","n/a",IF(BA$3&gt;($D249+$D273),$AB249-SUM($F273:AZ273),$AB249/$D249))</f>
        <v>0</v>
      </c>
      <c r="BB273" s="69">
        <f>IF($D249="n/a","n/a",IF(BB$3&gt;($D249+$D273),$AB249-SUM($F273:BA273),$AB249/$D249))</f>
        <v>0</v>
      </c>
      <c r="BC273" s="69">
        <f>IF($D249="n/a","n/a",IF(BC$3&gt;($D249+$D273),$AB249-SUM($F273:BB273),$AB249/$D249))</f>
        <v>0</v>
      </c>
      <c r="BD273" s="69">
        <f>IF($D249="n/a","n/a",IF(BD$3&gt;($D249+$D273),$AB249-SUM($F273:BC273),$AB249/$D249))</f>
        <v>0</v>
      </c>
      <c r="BE273" s="69">
        <f>IF($D249="n/a","n/a",IF(BE$3&gt;($D249+$D273),$AB249-SUM($F273:BD273),$AB249/$D249))</f>
        <v>0</v>
      </c>
      <c r="BF273" s="69">
        <f>IF($D249="n/a","n/a",IF(BF$3&gt;($D249+$D273),$AB249-SUM($F273:BE273),$AB249/$D249))</f>
        <v>0</v>
      </c>
      <c r="BG273" s="69">
        <f>IF($D249="n/a","n/a",IF(BG$3&gt;($D249+$D273),$AB249-SUM($F273:BF273),$AB249/$D249))</f>
        <v>0</v>
      </c>
      <c r="BH273" s="69">
        <f>IF($D249="n/a","n/a",IF(BH$3&gt;($D249+$D273),$AB249-SUM($F273:BG273),$AB249/$D249))</f>
        <v>0</v>
      </c>
      <c r="BI273" s="69">
        <f>IF($D249="n/a","n/a",IF(BI$3&gt;($D249+$D273),$AB249-SUM($F273:BH273),$AB249/$D249))</f>
        <v>0</v>
      </c>
      <c r="BJ273" s="69">
        <f>IF($D249="n/a","n/a",IF(BJ$3&gt;($D249+$D273),$AB249-SUM($F273:BI273),$AB249/$D249))</f>
        <v>0</v>
      </c>
      <c r="BK273" s="69">
        <f>IF($D249="n/a","n/a",IF(BK$3&gt;($D249+$D273),$AB249-SUM($F273:BJ273),$AB249/$D249))</f>
        <v>0</v>
      </c>
      <c r="BL273" s="69">
        <f>IF($D249="n/a","n/a",IF(BL$3&gt;($D249+$D273),$AB249-SUM($F273:BK273),$AB249/$D249))</f>
        <v>0</v>
      </c>
      <c r="BM273" s="69">
        <f>IF($D249="n/a","n/a",IF(BM$3&gt;($D249+$D273),$AB249-SUM($F273:BL273),$AB249/$D249))</f>
        <v>0</v>
      </c>
      <c r="BN273" s="69">
        <f>IF($D249="n/a","n/a",IF(BN$3&gt;($D249+$D273),$AB249-SUM($F273:BM273),$AB249/$D249))</f>
        <v>0</v>
      </c>
      <c r="BO273" s="69">
        <f>IF($D249="n/a","n/a",IF(BO$3&gt;($D249+$D273),$AB249-SUM($F273:BN273),$AB249/$D249))</f>
        <v>0</v>
      </c>
      <c r="BP273" s="69">
        <f>IF($D249="n/a","n/a",IF(BP$3&gt;($D249+$D273),$AB249-SUM($F273:BO273),$AB249/$D249))</f>
        <v>0</v>
      </c>
      <c r="BQ273" s="69">
        <f>IF($D249="n/a","n/a",IF(BQ$3&gt;($D249+$D273),$AB249-SUM($F273:BP273),$AB249/$D249))</f>
        <v>0</v>
      </c>
      <c r="BR273" s="69">
        <f>IF($D249="n/a","n/a",IF(BR$3&gt;($D249+$D273),$AB249-SUM($F273:BQ273),$AB249/$D249))</f>
        <v>0</v>
      </c>
      <c r="BS273" s="69">
        <f>IF($D249="n/a","n/a",IF(BS$3&gt;($D249+$D273),$AB249-SUM($F273:BR273),$AB249/$D249))</f>
        <v>0</v>
      </c>
      <c r="BT273" s="69">
        <f>IF($D249="n/a","n/a",IF(BT$3&gt;($D249+$D273),$AB249-SUM($F273:BS273),$AB249/$D249))</f>
        <v>0</v>
      </c>
      <c r="BU273" s="69">
        <f>IF($D249="n/a","n/a",IF(BU$3&gt;($D249+$D273),$AB249-SUM($F273:BT273),$AB249/$D249))</f>
        <v>0</v>
      </c>
      <c r="BV273" s="69">
        <f>IF($D249="n/a","n/a",IF(BV$3&gt;($D249+$D273),$AB249-SUM($F273:BU273),$AB249/$D249))</f>
        <v>0</v>
      </c>
      <c r="BW273" s="69">
        <f>IF($D249="n/a","n/a",IF(BW$3&gt;($D249+$D273),$AB249-SUM($F273:BV273),$AB249/$D249))</f>
        <v>0</v>
      </c>
      <c r="BX273" s="69">
        <f>IF($D249="n/a","n/a",IF(BX$3&gt;($D249+$D273),$AB249-SUM($F273:BW273),$AB249/$D249))</f>
        <v>0</v>
      </c>
      <c r="BY273" s="69">
        <f>IF($D249="n/a","n/a",IF(BY$3&gt;($D249+$D273),$AB249-SUM($F273:BX273),$AB249/$D249))</f>
        <v>0</v>
      </c>
      <c r="BZ273" s="69">
        <f>IF($D249="n/a","n/a",IF(BZ$3&gt;($D249+$D273),$AB249-SUM($F273:BY273),$AB249/$D249))</f>
        <v>0</v>
      </c>
    </row>
    <row r="274" spans="1:78" customFormat="1" hidden="1" outlineLevel="1">
      <c r="A274" s="560"/>
      <c r="B274" s="25"/>
      <c r="C274" s="577"/>
      <c r="D274" s="545">
        <v>24</v>
      </c>
      <c r="E274" s="27"/>
      <c r="F274" s="146"/>
      <c r="G274" s="148"/>
      <c r="H274" s="148"/>
      <c r="I274" s="148"/>
      <c r="J274" s="148"/>
      <c r="K274" s="558"/>
      <c r="L274" s="148"/>
      <c r="M274" s="148"/>
      <c r="N274" s="553"/>
      <c r="O274" s="553"/>
      <c r="P274" s="553"/>
      <c r="Q274" s="553"/>
      <c r="R274" s="553"/>
      <c r="S274" s="553"/>
      <c r="T274" s="553"/>
      <c r="U274" s="553"/>
      <c r="V274" s="553"/>
      <c r="W274" s="553"/>
      <c r="X274" s="553"/>
      <c r="Y274" s="553"/>
      <c r="Z274" s="553"/>
      <c r="AA274" s="553"/>
      <c r="AB274" s="553"/>
      <c r="AC274" s="147"/>
      <c r="AD274" s="69">
        <f>IF($D249="n/a","n/a",IF(AD$3&gt;($D249+$D274),$AC249-SUM($F274:AC274),$AC249/$D249))</f>
        <v>0</v>
      </c>
      <c r="AE274" s="69">
        <f>IF($D249="n/a","n/a",IF(AE$3&gt;($D249+$D274),$AC249-SUM($F274:AD274),$AC249/$D249))</f>
        <v>0</v>
      </c>
      <c r="AF274" s="69">
        <f>IF($D249="n/a","n/a",IF(AF$3&gt;($D249+$D274),$AC249-SUM($F274:AE274),$AC249/$D249))</f>
        <v>0</v>
      </c>
      <c r="AG274" s="69">
        <f>IF($D249="n/a","n/a",IF(AG$3&gt;($D249+$D274),$AC249-SUM($F274:AF274),$AC249/$D249))</f>
        <v>0</v>
      </c>
      <c r="AH274" s="69">
        <f>IF($D249="n/a","n/a",IF(AH$3&gt;($D249+$D274),$AC249-SUM($F274:AG274),$AC249/$D249))</f>
        <v>0</v>
      </c>
      <c r="AI274" s="69">
        <f>IF($D249="n/a","n/a",IF(AI$3&gt;($D249+$D274),$AC249-SUM($F274:AH274),$AC249/$D249))</f>
        <v>0</v>
      </c>
      <c r="AJ274" s="69">
        <f>IF($D249="n/a","n/a",IF(AJ$3&gt;($D249+$D274),$AC249-SUM($F274:AI274),$AC249/$D249))</f>
        <v>0</v>
      </c>
      <c r="AK274" s="69">
        <f>IF($D249="n/a","n/a",IF(AK$3&gt;($D249+$D274),$AC249-SUM($F274:AJ274),$AC249/$D249))</f>
        <v>0</v>
      </c>
      <c r="AL274" s="69">
        <f>IF($D249="n/a","n/a",IF(AL$3&gt;($D249+$D274),$AC249-SUM($F274:AK274),$AC249/$D249))</f>
        <v>0</v>
      </c>
      <c r="AM274" s="69">
        <f>IF($D249="n/a","n/a",IF(AM$3&gt;($D249+$D274),$AC249-SUM($F274:AL274),$AC249/$D249))</f>
        <v>0</v>
      </c>
      <c r="AN274" s="69">
        <f>IF($D249="n/a","n/a",IF(AN$3&gt;($D249+$D274),$AC249-SUM($F274:AM274),$AC249/$D249))</f>
        <v>0</v>
      </c>
      <c r="AO274" s="69">
        <f>IF($D249="n/a","n/a",IF(AO$3&gt;($D249+$D274),$AC249-SUM($F274:AN274),$AC249/$D249))</f>
        <v>0</v>
      </c>
      <c r="AP274" s="69">
        <f>IF($D249="n/a","n/a",IF(AP$3&gt;($D249+$D274),$AC249-SUM($F274:AO274),$AC249/$D249))</f>
        <v>0</v>
      </c>
      <c r="AQ274" s="69">
        <f>IF($D249="n/a","n/a",IF(AQ$3&gt;($D249+$D274),$AC249-SUM($F274:AP274),$AC249/$D249))</f>
        <v>0</v>
      </c>
      <c r="AR274" s="69">
        <f>IF($D249="n/a","n/a",IF(AR$3&gt;($D249+$D274),$AC249-SUM($F274:AQ274),$AC249/$D249))</f>
        <v>0</v>
      </c>
      <c r="AS274" s="69">
        <f>IF($D249="n/a","n/a",IF(AS$3&gt;($D249+$D274),$AC249-SUM($F274:AR274),$AC249/$D249))</f>
        <v>0</v>
      </c>
      <c r="AT274" s="69">
        <f>IF($D249="n/a","n/a",IF(AT$3&gt;($D249+$D274),$AC249-SUM($F274:AS274),$AC249/$D249))</f>
        <v>0</v>
      </c>
      <c r="AU274" s="69">
        <f>IF($D249="n/a","n/a",IF(AU$3&gt;($D249+$D274),$AC249-SUM($F274:AT274),$AC249/$D249))</f>
        <v>0</v>
      </c>
      <c r="AV274" s="69">
        <f>IF($D249="n/a","n/a",IF(AV$3&gt;($D249+$D274),$AC249-SUM($F274:AU274),$AC249/$D249))</f>
        <v>0</v>
      </c>
      <c r="AW274" s="69">
        <f>IF($D249="n/a","n/a",IF(AW$3&gt;($D249+$D274),$AC249-SUM($F274:AV274),$AC249/$D249))</f>
        <v>0</v>
      </c>
      <c r="AX274" s="69">
        <f>IF($D249="n/a","n/a",IF(AX$3&gt;($D249+$D274),$AC249-SUM($F274:AW274),$AC249/$D249))</f>
        <v>0</v>
      </c>
      <c r="AY274" s="69">
        <f>IF($D249="n/a","n/a",IF(AY$3&gt;($D249+$D274),$AC249-SUM($F274:AX274),$AC249/$D249))</f>
        <v>0</v>
      </c>
      <c r="AZ274" s="69">
        <f>IF($D249="n/a","n/a",IF(AZ$3&gt;($D249+$D274),$AC249-SUM($F274:AY274),$AC249/$D249))</f>
        <v>0</v>
      </c>
      <c r="BA274" s="69">
        <f>IF($D249="n/a","n/a",IF(BA$3&gt;($D249+$D274),$AC249-SUM($F274:AZ274),$AC249/$D249))</f>
        <v>0</v>
      </c>
      <c r="BB274" s="69">
        <f>IF($D249="n/a","n/a",IF(BB$3&gt;($D249+$D274),$AC249-SUM($F274:BA274),$AC249/$D249))</f>
        <v>0</v>
      </c>
      <c r="BC274" s="69">
        <f>IF($D249="n/a","n/a",IF(BC$3&gt;($D249+$D274),$AC249-SUM($F274:BB274),$AC249/$D249))</f>
        <v>0</v>
      </c>
      <c r="BD274" s="69">
        <f>IF($D249="n/a","n/a",IF(BD$3&gt;($D249+$D274),$AC249-SUM($F274:BC274),$AC249/$D249))</f>
        <v>0</v>
      </c>
      <c r="BE274" s="69">
        <f>IF($D249="n/a","n/a",IF(BE$3&gt;($D249+$D274),$AC249-SUM($F274:BD274),$AC249/$D249))</f>
        <v>0</v>
      </c>
      <c r="BF274" s="69">
        <f>IF($D249="n/a","n/a",IF(BF$3&gt;($D249+$D274),$AC249-SUM($F274:BE274),$AC249/$D249))</f>
        <v>0</v>
      </c>
      <c r="BG274" s="69">
        <f>IF($D249="n/a","n/a",IF(BG$3&gt;($D249+$D274),$AC249-SUM($F274:BF274),$AC249/$D249))</f>
        <v>0</v>
      </c>
      <c r="BH274" s="69">
        <f>IF($D249="n/a","n/a",IF(BH$3&gt;($D249+$D274),$AC249-SUM($F274:BG274),$AC249/$D249))</f>
        <v>0</v>
      </c>
      <c r="BI274" s="69">
        <f>IF($D249="n/a","n/a",IF(BI$3&gt;($D249+$D274),$AC249-SUM($F274:BH274),$AC249/$D249))</f>
        <v>0</v>
      </c>
      <c r="BJ274" s="69">
        <f>IF($D249="n/a","n/a",IF(BJ$3&gt;($D249+$D274),$AC249-SUM($F274:BI274),$AC249/$D249))</f>
        <v>0</v>
      </c>
      <c r="BK274" s="69">
        <f>IF($D249="n/a","n/a",IF(BK$3&gt;($D249+$D274),$AC249-SUM($F274:BJ274),$AC249/$D249))</f>
        <v>0</v>
      </c>
      <c r="BL274" s="69">
        <f>IF($D249="n/a","n/a",IF(BL$3&gt;($D249+$D274),$AC249-SUM($F274:BK274),$AC249/$D249))</f>
        <v>0</v>
      </c>
      <c r="BM274" s="69">
        <f>IF($D249="n/a","n/a",IF(BM$3&gt;($D249+$D274),$AC249-SUM($F274:BL274),$AC249/$D249))</f>
        <v>0</v>
      </c>
      <c r="BN274" s="69">
        <f>IF($D249="n/a","n/a",IF(BN$3&gt;($D249+$D274),$AC249-SUM($F274:BM274),$AC249/$D249))</f>
        <v>0</v>
      </c>
      <c r="BO274" s="69">
        <f>IF($D249="n/a","n/a",IF(BO$3&gt;($D249+$D274),$AC249-SUM($F274:BN274),$AC249/$D249))</f>
        <v>0</v>
      </c>
      <c r="BP274" s="69">
        <f>IF($D249="n/a","n/a",IF(BP$3&gt;($D249+$D274),$AC249-SUM($F274:BO274),$AC249/$D249))</f>
        <v>0</v>
      </c>
      <c r="BQ274" s="69">
        <f>IF($D249="n/a","n/a",IF(BQ$3&gt;($D249+$D274),$AC249-SUM($F274:BP274),$AC249/$D249))</f>
        <v>0</v>
      </c>
      <c r="BR274" s="69">
        <f>IF($D249="n/a","n/a",IF(BR$3&gt;($D249+$D274),$AC249-SUM($F274:BQ274),$AC249/$D249))</f>
        <v>0</v>
      </c>
      <c r="BS274" s="69">
        <f>IF($D249="n/a","n/a",IF(BS$3&gt;($D249+$D274),$AC249-SUM($F274:BR274),$AC249/$D249))</f>
        <v>0</v>
      </c>
      <c r="BT274" s="69">
        <f>IF($D249="n/a","n/a",IF(BT$3&gt;($D249+$D274),$AC249-SUM($F274:BS274),$AC249/$D249))</f>
        <v>0</v>
      </c>
      <c r="BU274" s="69">
        <f>IF($D249="n/a","n/a",IF(BU$3&gt;($D249+$D274),$AC249-SUM($F274:BT274),$AC249/$D249))</f>
        <v>0</v>
      </c>
      <c r="BV274" s="69">
        <f>IF($D249="n/a","n/a",IF(BV$3&gt;($D249+$D274),$AC249-SUM($F274:BU274),$AC249/$D249))</f>
        <v>0</v>
      </c>
      <c r="BW274" s="69">
        <f>IF($D249="n/a","n/a",IF(BW$3&gt;($D249+$D274),$AC249-SUM($F274:BV274),$AC249/$D249))</f>
        <v>0</v>
      </c>
      <c r="BX274" s="69">
        <f>IF($D249="n/a","n/a",IF(BX$3&gt;($D249+$D274),$AC249-SUM($F274:BW274),$AC249/$D249))</f>
        <v>0</v>
      </c>
      <c r="BY274" s="69">
        <f>IF($D249="n/a","n/a",IF(BY$3&gt;($D249+$D274),$AC249-SUM($F274:BX274),$AC249/$D249))</f>
        <v>0</v>
      </c>
      <c r="BZ274" s="69">
        <f>IF($D249="n/a","n/a",IF(BZ$3&gt;($D249+$D274),$AC249-SUM($F274:BY274),$AC249/$D249))</f>
        <v>0</v>
      </c>
    </row>
    <row r="275" spans="1:78" customFormat="1" hidden="1" outlineLevel="1">
      <c r="A275" s="560"/>
      <c r="B275" s="25"/>
      <c r="C275" s="577"/>
      <c r="D275" s="562">
        <v>25</v>
      </c>
      <c r="E275" s="27"/>
      <c r="F275" s="146"/>
      <c r="G275" s="148"/>
      <c r="H275" s="148"/>
      <c r="I275" s="148"/>
      <c r="J275" s="148"/>
      <c r="K275" s="558"/>
      <c r="L275" s="148"/>
      <c r="M275" s="148"/>
      <c r="N275" s="148"/>
      <c r="O275" s="553"/>
      <c r="P275" s="553"/>
      <c r="Q275" s="553"/>
      <c r="R275" s="553"/>
      <c r="S275" s="553"/>
      <c r="T275" s="553"/>
      <c r="U275" s="553"/>
      <c r="V275" s="553"/>
      <c r="W275" s="553"/>
      <c r="X275" s="553"/>
      <c r="Y275" s="553"/>
      <c r="Z275" s="553"/>
      <c r="AA275" s="553"/>
      <c r="AB275" s="553"/>
      <c r="AC275" s="553"/>
      <c r="AD275" s="147"/>
      <c r="AE275" s="147"/>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row>
    <row r="276" spans="1:78" customFormat="1" collapsed="1">
      <c r="A276" s="560"/>
      <c r="B276" s="271" t="str">
        <f>A41</f>
        <v>Transformers</v>
      </c>
      <c r="C276" s="9"/>
      <c r="D276" s="9"/>
      <c r="E276" s="563"/>
      <c r="F276" s="161">
        <f t="shared" ref="F276:AK276" si="66">SUM(F250:F275)</f>
        <v>0</v>
      </c>
      <c r="G276" s="161">
        <f t="shared" si="66"/>
        <v>190.91506971809119</v>
      </c>
      <c r="H276" s="161">
        <f t="shared" si="66"/>
        <v>258.94461819374635</v>
      </c>
      <c r="I276" s="161">
        <f t="shared" si="66"/>
        <v>281.2434513174029</v>
      </c>
      <c r="J276" s="161">
        <f t="shared" si="66"/>
        <v>638.71066826360334</v>
      </c>
      <c r="K276" s="564">
        <f t="shared" si="66"/>
        <v>1003.7486200532724</v>
      </c>
      <c r="L276" s="161">
        <f t="shared" si="66"/>
        <v>1199.7428152914626</v>
      </c>
      <c r="M276" s="161">
        <f t="shared" si="66"/>
        <v>1327.4748867689752</v>
      </c>
      <c r="N276" s="161">
        <f t="shared" si="66"/>
        <v>1483.4515200267697</v>
      </c>
      <c r="O276" s="161">
        <f t="shared" si="66"/>
        <v>1754.7334898095366</v>
      </c>
      <c r="P276" s="161">
        <f t="shared" si="66"/>
        <v>1975.5762451480059</v>
      </c>
      <c r="Q276" s="161">
        <f t="shared" si="66"/>
        <v>2732.6031940455678</v>
      </c>
      <c r="R276" s="161">
        <f t="shared" si="66"/>
        <v>3516.7219298662362</v>
      </c>
      <c r="S276" s="161">
        <f t="shared" si="66"/>
        <v>3887.1794339183757</v>
      </c>
      <c r="T276" s="161">
        <f t="shared" si="66"/>
        <v>4633.1545374580055</v>
      </c>
      <c r="U276" s="161">
        <f t="shared" si="66"/>
        <v>5670.6822643167925</v>
      </c>
      <c r="V276" s="161">
        <f t="shared" si="66"/>
        <v>5670.6822643167925</v>
      </c>
      <c r="W276" s="161">
        <f t="shared" si="66"/>
        <v>5670.6822643167925</v>
      </c>
      <c r="X276" s="161">
        <f t="shared" si="66"/>
        <v>5670.6822643167925</v>
      </c>
      <c r="Y276" s="161">
        <f t="shared" si="66"/>
        <v>5670.6822643167925</v>
      </c>
      <c r="Z276" s="161">
        <f t="shared" si="66"/>
        <v>5670.6822643167925</v>
      </c>
      <c r="AA276" s="161">
        <f t="shared" si="66"/>
        <v>5670.6822643167925</v>
      </c>
      <c r="AB276" s="161">
        <f t="shared" si="66"/>
        <v>5670.6822643167925</v>
      </c>
      <c r="AC276" s="161">
        <f t="shared" si="66"/>
        <v>5670.6822643167925</v>
      </c>
      <c r="AD276" s="161">
        <f t="shared" si="66"/>
        <v>5670.6822643167925</v>
      </c>
      <c r="AE276" s="161">
        <f t="shared" si="66"/>
        <v>5670.6822643167925</v>
      </c>
      <c r="AF276" s="161">
        <f t="shared" si="66"/>
        <v>5670.6822643167925</v>
      </c>
      <c r="AG276" s="161">
        <f t="shared" si="66"/>
        <v>5670.6822643167925</v>
      </c>
      <c r="AH276" s="161">
        <f t="shared" si="66"/>
        <v>5670.6822643167925</v>
      </c>
      <c r="AI276" s="161">
        <f t="shared" si="66"/>
        <v>5670.6822643167925</v>
      </c>
      <c r="AJ276" s="161">
        <f t="shared" si="66"/>
        <v>5670.6822643167925</v>
      </c>
      <c r="AK276" s="161">
        <f t="shared" si="66"/>
        <v>5670.6822643167925</v>
      </c>
      <c r="AL276" s="161">
        <f t="shared" ref="AL276:BZ276" si="67">SUM(AL250:AL275)</f>
        <v>5670.6822643167925</v>
      </c>
      <c r="AM276" s="161">
        <f t="shared" si="67"/>
        <v>5670.6822643167925</v>
      </c>
      <c r="AN276" s="161">
        <f t="shared" si="67"/>
        <v>5670.6822643167925</v>
      </c>
      <c r="AO276" s="161">
        <f t="shared" si="67"/>
        <v>5670.6822643167925</v>
      </c>
      <c r="AP276" s="161">
        <f t="shared" si="67"/>
        <v>5670.6822643167925</v>
      </c>
      <c r="AQ276" s="161">
        <f t="shared" si="67"/>
        <v>5670.6822643167925</v>
      </c>
      <c r="AR276" s="161">
        <f t="shared" si="67"/>
        <v>5670.6822643167925</v>
      </c>
      <c r="AS276" s="161">
        <f t="shared" si="67"/>
        <v>5670.6822643167925</v>
      </c>
      <c r="AT276" s="161">
        <f t="shared" si="67"/>
        <v>5670.6822643167925</v>
      </c>
      <c r="AU276" s="161">
        <f t="shared" si="67"/>
        <v>5670.6822643167925</v>
      </c>
      <c r="AV276" s="161">
        <f t="shared" si="67"/>
        <v>5670.6822643167925</v>
      </c>
      <c r="AW276" s="161">
        <f t="shared" si="67"/>
        <v>5670.6822643167925</v>
      </c>
      <c r="AX276" s="161">
        <f t="shared" si="67"/>
        <v>5670.6822643167925</v>
      </c>
      <c r="AY276" s="161">
        <f t="shared" si="67"/>
        <v>5670.6822643167925</v>
      </c>
      <c r="AZ276" s="161">
        <f t="shared" si="67"/>
        <v>5479.7671945987031</v>
      </c>
      <c r="BA276" s="161">
        <f t="shared" si="67"/>
        <v>5411.7376461230442</v>
      </c>
      <c r="BB276" s="161">
        <f t="shared" si="67"/>
        <v>5389.4388129993895</v>
      </c>
      <c r="BC276" s="161">
        <f t="shared" si="67"/>
        <v>5031.9715960531785</v>
      </c>
      <c r="BD276" s="161">
        <f t="shared" si="67"/>
        <v>4666.9336442635204</v>
      </c>
      <c r="BE276" s="161">
        <f t="shared" si="67"/>
        <v>4470.9394490253253</v>
      </c>
      <c r="BF276" s="161">
        <f t="shared" si="67"/>
        <v>4343.2073775478193</v>
      </c>
      <c r="BG276" s="161">
        <f t="shared" si="67"/>
        <v>4187.230744290021</v>
      </c>
      <c r="BH276" s="161">
        <f t="shared" si="67"/>
        <v>3915.9487745072493</v>
      </c>
      <c r="BI276" s="161">
        <f t="shared" si="67"/>
        <v>3695.1060191687866</v>
      </c>
      <c r="BJ276" s="161">
        <f t="shared" si="67"/>
        <v>2938.0790702712466</v>
      </c>
      <c r="BK276" s="161">
        <f t="shared" si="67"/>
        <v>2153.9603344505417</v>
      </c>
      <c r="BL276" s="161">
        <f t="shared" si="67"/>
        <v>1783.5028303984168</v>
      </c>
      <c r="BM276" s="161">
        <f t="shared" si="67"/>
        <v>1037.5277268588013</v>
      </c>
      <c r="BN276" s="161">
        <f t="shared" si="67"/>
        <v>0</v>
      </c>
      <c r="BO276" s="161">
        <f t="shared" si="67"/>
        <v>0</v>
      </c>
      <c r="BP276" s="161">
        <f t="shared" si="67"/>
        <v>0</v>
      </c>
      <c r="BQ276" s="161">
        <f t="shared" si="67"/>
        <v>0</v>
      </c>
      <c r="BR276" s="161">
        <f t="shared" si="67"/>
        <v>0</v>
      </c>
      <c r="BS276" s="161">
        <f t="shared" si="67"/>
        <v>0</v>
      </c>
      <c r="BT276" s="161">
        <f t="shared" si="67"/>
        <v>0</v>
      </c>
      <c r="BU276" s="161">
        <f t="shared" si="67"/>
        <v>0</v>
      </c>
      <c r="BV276" s="161">
        <f t="shared" si="67"/>
        <v>0</v>
      </c>
      <c r="BW276" s="161">
        <f t="shared" si="67"/>
        <v>0</v>
      </c>
      <c r="BX276" s="161">
        <f t="shared" si="67"/>
        <v>0</v>
      </c>
      <c r="BY276" s="161">
        <f t="shared" si="67"/>
        <v>0</v>
      </c>
      <c r="BZ276" s="161">
        <f t="shared" si="67"/>
        <v>0</v>
      </c>
    </row>
    <row r="277" spans="1:78" customFormat="1" ht="15.75" hidden="1" customHeight="1" outlineLevel="1">
      <c r="A277" s="19"/>
      <c r="B277" s="26"/>
      <c r="C277" s="9"/>
      <c r="D277" s="9"/>
      <c r="E277" s="563"/>
      <c r="F277" s="161"/>
      <c r="G277" s="161"/>
      <c r="H277" s="161"/>
      <c r="I277" s="161"/>
      <c r="J277" s="161"/>
      <c r="K277" s="564"/>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c r="BP277" s="161"/>
      <c r="BQ277" s="161"/>
      <c r="BR277" s="161"/>
      <c r="BS277" s="161"/>
      <c r="BT277" s="161"/>
      <c r="BU277" s="161"/>
      <c r="BV277" s="161"/>
      <c r="BW277" s="161"/>
      <c r="BX277" s="161"/>
      <c r="BY277" s="161"/>
      <c r="BZ277" s="161"/>
    </row>
    <row r="278" spans="1:78" customFormat="1" hidden="1" outlineLevel="1">
      <c r="A278" s="19"/>
      <c r="B278" s="103"/>
      <c r="C278" s="542" t="str">
        <f>B305</f>
        <v>Reactive</v>
      </c>
      <c r="D278" s="103">
        <f>VLOOKUP(C278,$A$123:$D$139,4,FALSE)</f>
        <v>40</v>
      </c>
      <c r="E278" s="103">
        <f>VLOOKUP(C278,$A$123:$D$139,3,FALSE)</f>
        <v>40</v>
      </c>
      <c r="F278" s="565">
        <f>IF(F$123="",0,HLOOKUP(F$2,$F$123:$BZ$140,MATCH($C278,$A$60:$A$76,0),FALSE))</f>
        <v>0</v>
      </c>
      <c r="G278" s="565">
        <f>IF(G$123="",0,HLOOKUP(G$2,$F$123:$BZ$140,MATCH($C278,$A$60:$A$76,0),FALSE))</f>
        <v>1035.8832096093026</v>
      </c>
      <c r="H278" s="565">
        <f t="shared" ref="H278:BS278" si="68">IF(H$123="",0,HLOOKUP(H$2,$F$123:$BZ$140,MATCH($C278,$A$60:$A$76,0),FALSE))</f>
        <v>4095.9452756853962</v>
      </c>
      <c r="I278" s="565">
        <f t="shared" si="68"/>
        <v>3600.3151891669745</v>
      </c>
      <c r="J278" s="565">
        <f t="shared" si="68"/>
        <v>-2205.6648640342614</v>
      </c>
      <c r="K278" s="565">
        <f t="shared" si="68"/>
        <v>731.92852993515055</v>
      </c>
      <c r="L278" s="565">
        <f t="shared" si="68"/>
        <v>7.2729749618304922</v>
      </c>
      <c r="M278" s="565">
        <f t="shared" si="68"/>
        <v>1134.8570745215375</v>
      </c>
      <c r="N278" s="565">
        <f t="shared" si="68"/>
        <v>53.47954931017555</v>
      </c>
      <c r="O278" s="565">
        <f t="shared" si="68"/>
        <v>580.37999492797178</v>
      </c>
      <c r="P278" s="565">
        <f t="shared" si="68"/>
        <v>5559.3761189618781</v>
      </c>
      <c r="Q278" s="565">
        <f t="shared" si="68"/>
        <v>886.17519832595815</v>
      </c>
      <c r="R278" s="565">
        <f t="shared" si="68"/>
        <v>2773.680901808164</v>
      </c>
      <c r="S278" s="565">
        <f t="shared" si="68"/>
        <v>1418.4950568609456</v>
      </c>
      <c r="T278" s="565">
        <f t="shared" si="68"/>
        <v>1326.615172181542</v>
      </c>
      <c r="U278" s="565">
        <f t="shared" si="68"/>
        <v>0</v>
      </c>
      <c r="V278" s="565">
        <f t="shared" si="68"/>
        <v>0</v>
      </c>
      <c r="W278" s="565">
        <f t="shared" si="68"/>
        <v>0</v>
      </c>
      <c r="X278" s="565">
        <f t="shared" si="68"/>
        <v>0</v>
      </c>
      <c r="Y278" s="565">
        <f t="shared" si="68"/>
        <v>0</v>
      </c>
      <c r="Z278" s="565">
        <f t="shared" si="68"/>
        <v>0</v>
      </c>
      <c r="AA278" s="565">
        <f t="shared" si="68"/>
        <v>0</v>
      </c>
      <c r="AB278" s="565">
        <f t="shared" si="68"/>
        <v>0</v>
      </c>
      <c r="AC278" s="565">
        <f t="shared" si="68"/>
        <v>0</v>
      </c>
      <c r="AD278" s="565">
        <f t="shared" si="68"/>
        <v>0</v>
      </c>
      <c r="AE278" s="565">
        <f t="shared" si="68"/>
        <v>0</v>
      </c>
      <c r="AF278" s="565">
        <f t="shared" si="68"/>
        <v>0</v>
      </c>
      <c r="AG278" s="565">
        <f t="shared" si="68"/>
        <v>0</v>
      </c>
      <c r="AH278" s="565">
        <f t="shared" si="68"/>
        <v>0</v>
      </c>
      <c r="AI278" s="565">
        <f t="shared" si="68"/>
        <v>0</v>
      </c>
      <c r="AJ278" s="565">
        <f t="shared" si="68"/>
        <v>0</v>
      </c>
      <c r="AK278" s="565">
        <f t="shared" si="68"/>
        <v>0</v>
      </c>
      <c r="AL278" s="565">
        <f t="shared" si="68"/>
        <v>0</v>
      </c>
      <c r="AM278" s="565">
        <f t="shared" si="68"/>
        <v>0</v>
      </c>
      <c r="AN278" s="565">
        <f t="shared" si="68"/>
        <v>0</v>
      </c>
      <c r="AO278" s="565">
        <f t="shared" si="68"/>
        <v>0</v>
      </c>
      <c r="AP278" s="565">
        <f t="shared" si="68"/>
        <v>0</v>
      </c>
      <c r="AQ278" s="565">
        <f t="shared" si="68"/>
        <v>0</v>
      </c>
      <c r="AR278" s="565">
        <f t="shared" si="68"/>
        <v>0</v>
      </c>
      <c r="AS278" s="565">
        <f t="shared" si="68"/>
        <v>0</v>
      </c>
      <c r="AT278" s="565">
        <f t="shared" si="68"/>
        <v>0</v>
      </c>
      <c r="AU278" s="565">
        <f t="shared" si="68"/>
        <v>0</v>
      </c>
      <c r="AV278" s="565">
        <f t="shared" si="68"/>
        <v>0</v>
      </c>
      <c r="AW278" s="565">
        <f t="shared" si="68"/>
        <v>0</v>
      </c>
      <c r="AX278" s="565">
        <f t="shared" si="68"/>
        <v>0</v>
      </c>
      <c r="AY278" s="565">
        <f t="shared" si="68"/>
        <v>0</v>
      </c>
      <c r="AZ278" s="565">
        <f t="shared" si="68"/>
        <v>0</v>
      </c>
      <c r="BA278" s="565">
        <f t="shared" si="68"/>
        <v>0</v>
      </c>
      <c r="BB278" s="565">
        <f t="shared" si="68"/>
        <v>0</v>
      </c>
      <c r="BC278" s="565">
        <f t="shared" si="68"/>
        <v>0</v>
      </c>
      <c r="BD278" s="565">
        <f t="shared" si="68"/>
        <v>0</v>
      </c>
      <c r="BE278" s="565">
        <f t="shared" si="68"/>
        <v>0</v>
      </c>
      <c r="BF278" s="565">
        <f t="shared" si="68"/>
        <v>0</v>
      </c>
      <c r="BG278" s="565">
        <f t="shared" si="68"/>
        <v>0</v>
      </c>
      <c r="BH278" s="565">
        <f t="shared" si="68"/>
        <v>0</v>
      </c>
      <c r="BI278" s="565">
        <f t="shared" si="68"/>
        <v>0</v>
      </c>
      <c r="BJ278" s="565">
        <f t="shared" si="68"/>
        <v>0</v>
      </c>
      <c r="BK278" s="565">
        <f t="shared" si="68"/>
        <v>0</v>
      </c>
      <c r="BL278" s="565">
        <f t="shared" si="68"/>
        <v>0</v>
      </c>
      <c r="BM278" s="565">
        <f t="shared" si="68"/>
        <v>0</v>
      </c>
      <c r="BN278" s="565">
        <f t="shared" si="68"/>
        <v>0</v>
      </c>
      <c r="BO278" s="565">
        <f t="shared" si="68"/>
        <v>0</v>
      </c>
      <c r="BP278" s="565">
        <f t="shared" si="68"/>
        <v>0</v>
      </c>
      <c r="BQ278" s="565">
        <f t="shared" si="68"/>
        <v>0</v>
      </c>
      <c r="BR278" s="565">
        <f t="shared" si="68"/>
        <v>0</v>
      </c>
      <c r="BS278" s="565">
        <f t="shared" si="68"/>
        <v>0</v>
      </c>
      <c r="BT278" s="565">
        <f t="shared" ref="BT278:BZ278" si="69">IF(BT$123="",0,HLOOKUP(BT$2,$F$123:$BZ$140,MATCH($C278,$A$60:$A$76,0),FALSE))</f>
        <v>0</v>
      </c>
      <c r="BU278" s="565">
        <f t="shared" si="69"/>
        <v>0</v>
      </c>
      <c r="BV278" s="565">
        <f t="shared" si="69"/>
        <v>0</v>
      </c>
      <c r="BW278" s="565">
        <f t="shared" si="69"/>
        <v>0</v>
      </c>
      <c r="BX278" s="565">
        <f t="shared" si="69"/>
        <v>0</v>
      </c>
      <c r="BY278" s="565">
        <f t="shared" si="69"/>
        <v>0</v>
      </c>
      <c r="BZ278" s="565">
        <f t="shared" si="69"/>
        <v>0</v>
      </c>
    </row>
    <row r="279" spans="1:78" customFormat="1" hidden="1" outlineLevel="1">
      <c r="A279" s="578"/>
      <c r="B279" s="26"/>
      <c r="C279" s="722" t="s">
        <v>296</v>
      </c>
      <c r="D279" s="566">
        <v>0</v>
      </c>
      <c r="E279" s="27"/>
      <c r="F279" s="69"/>
      <c r="G279" s="69"/>
      <c r="H279" s="69"/>
      <c r="I279" s="69"/>
      <c r="J279" s="69"/>
      <c r="K279" s="546"/>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c r="BG279" s="69"/>
      <c r="BH279" s="69"/>
      <c r="BI279" s="69"/>
      <c r="BJ279" s="69"/>
      <c r="BK279" s="69"/>
      <c r="BL279" s="69"/>
      <c r="BM279" s="69"/>
      <c r="BN279" s="69"/>
      <c r="BO279" s="69"/>
      <c r="BP279" s="69"/>
      <c r="BQ279" s="69"/>
      <c r="BR279" s="69"/>
    </row>
    <row r="280" spans="1:78" customFormat="1" hidden="1" outlineLevel="1">
      <c r="A280" s="19"/>
      <c r="B280" s="9"/>
      <c r="C280" s="722"/>
      <c r="D280" s="545">
        <v>1</v>
      </c>
      <c r="E280" s="27"/>
      <c r="F280" s="145"/>
      <c r="G280" s="567">
        <f>IF($E278="n/a","n/a",IF(G$3&gt;($E278+$D280),$F278-SUM($F280:F280),$F278/$E278))</f>
        <v>0</v>
      </c>
      <c r="H280" s="568">
        <f>IF($E278="n/a","n/a",IF(H$3&gt;($E278+$D280),$F278-SUM($F280:G280),$F278/$E278))</f>
        <v>0</v>
      </c>
      <c r="I280" s="568">
        <f>IF($E278="n/a","n/a",IF(I$3&gt;($E278+$D280),$F278-SUM($F280:H280),$F278/$E278))</f>
        <v>0</v>
      </c>
      <c r="J280" s="568">
        <f>IF($E278="n/a","n/a",IF(J$3&gt;($E278+$D280),$F278-SUM($F280:I280),$F278/$E278))</f>
        <v>0</v>
      </c>
      <c r="K280" s="569">
        <f>IF($E278="n/a","n/a",IF(K$3&gt;($E278+$D280),$F278-SUM($F280:J280),$F278/$E278))</f>
        <v>0</v>
      </c>
      <c r="L280" s="568">
        <f>IF($E278="n/a","n/a",IF(L$3&gt;($E278+$D280),$F278-SUM($F280:K280),$F278/$E278))</f>
        <v>0</v>
      </c>
      <c r="M280" s="568">
        <f>IF($E278="n/a","n/a",IF(M$3&gt;($E278+$D280),$F278-SUM($F280:L280),$F278/$E278))</f>
        <v>0</v>
      </c>
      <c r="N280" s="568">
        <f>IF($E278="n/a","n/a",IF(N$3&gt;($E278+$D280),$F278-SUM($F280:M280),$F278/$E278))</f>
        <v>0</v>
      </c>
      <c r="O280" s="568">
        <f>IF($E278="n/a","n/a",IF(O$3&gt;($E278+$D280),$F278-SUM($F280:N280),$F278/$E278))</f>
        <v>0</v>
      </c>
      <c r="P280" s="568">
        <f>IF($E278="n/a","n/a",IF(P$3&gt;($E278+$D280),$F278-SUM($F280:O280),$F278/$E278))</f>
        <v>0</v>
      </c>
      <c r="Q280" s="568">
        <f>IF($E278="n/a","n/a",IF(Q$3&gt;($E278+$D280),$F278-SUM($F280:P280),$F278/$E278))</f>
        <v>0</v>
      </c>
      <c r="R280" s="568">
        <f>IF($E278="n/a","n/a",IF(R$3&gt;($E278+$D280),$F278-SUM($F280:Q280),$F278/$E278))</f>
        <v>0</v>
      </c>
      <c r="S280" s="568">
        <f>IF($E278="n/a","n/a",IF(S$3&gt;($E278+$D280),$F278-SUM($F280:R280),$F278/$E278))</f>
        <v>0</v>
      </c>
      <c r="T280" s="568">
        <f>IF($E278="n/a","n/a",IF(T$3&gt;($E278+$D280),$F278-SUM($F280:S280),$F278/$E278))</f>
        <v>0</v>
      </c>
      <c r="U280" s="568">
        <f>IF($E278="n/a","n/a",IF(U$3&gt;($E278+$D280),$F278-SUM($F280:T280),$F278/$E278))</f>
        <v>0</v>
      </c>
      <c r="V280" s="568">
        <f>IF($E278="n/a","n/a",IF(V$3&gt;($E278+$D280),$F278-SUM($F280:U280),$F278/$E278))</f>
        <v>0</v>
      </c>
      <c r="W280" s="568">
        <f>IF($E278="n/a","n/a",IF(W$3&gt;($E278+$D280),$F278-SUM($F280:V280),$F278/$E278))</f>
        <v>0</v>
      </c>
      <c r="X280" s="568">
        <f>IF($E278="n/a","n/a",IF(X$3&gt;($E278+$D280),$F278-SUM($F280:W280),$F278/$E278))</f>
        <v>0</v>
      </c>
      <c r="Y280" s="568">
        <f>IF($E278="n/a","n/a",IF(Y$3&gt;($E278+$D280),$F278-SUM($F280:X280),$F278/$E278))</f>
        <v>0</v>
      </c>
      <c r="Z280" s="568">
        <f>IF($E278="n/a","n/a",IF(Z$3&gt;($E278+$D280),$F278-SUM($F280:Y280),$F278/$E278))</f>
        <v>0</v>
      </c>
      <c r="AA280" s="568">
        <f>IF($E278="n/a","n/a",IF(AA$3&gt;($E278+$D280),$F278-SUM($F280:Z280),$F278/$E278))</f>
        <v>0</v>
      </c>
      <c r="AB280" s="568">
        <f>IF($E278="n/a","n/a",IF(AB$3&gt;($E278+$D280),$F278-SUM($F280:AA280),$F278/$E278))</f>
        <v>0</v>
      </c>
      <c r="AC280" s="568">
        <f>IF($E278="n/a","n/a",IF(AC$3&gt;($E278+$D280),$F278-SUM($F280:AB280),$F278/$E278))</f>
        <v>0</v>
      </c>
      <c r="AD280" s="568">
        <f>IF($E278="n/a","n/a",IF(AD$3&gt;($E278+$D280),$F278-SUM($F280:AC280),$F278/$E278))</f>
        <v>0</v>
      </c>
      <c r="AE280" s="568">
        <f>IF($E278="n/a","n/a",IF(AE$3&gt;($E278+$D280),$F278-SUM($F280:AD280),$F278/$E278))</f>
        <v>0</v>
      </c>
      <c r="AF280" s="568">
        <f>IF($E278="n/a","n/a",IF(AF$3&gt;($E278+$D280),$F278-SUM($F280:AE280),$F278/$E278))</f>
        <v>0</v>
      </c>
      <c r="AG280" s="568">
        <f>IF($E278="n/a","n/a",IF(AG$3&gt;($E278+$D280),$F278-SUM($F280:AF280),$F278/$E278))</f>
        <v>0</v>
      </c>
      <c r="AH280" s="568">
        <f>IF($E278="n/a","n/a",IF(AH$3&gt;($E278+$D280),$F278-SUM($F280:AG280),$F278/$E278))</f>
        <v>0</v>
      </c>
      <c r="AI280" s="568">
        <f>IF($E278="n/a","n/a",IF(AI$3&gt;($E278+$D280),$F278-SUM($F280:AH280),$F278/$E278))</f>
        <v>0</v>
      </c>
      <c r="AJ280" s="568">
        <f>IF($E278="n/a","n/a",IF(AJ$3&gt;($E278+$D280),$F278-SUM($F280:AI280),$F278/$E278))</f>
        <v>0</v>
      </c>
      <c r="AK280" s="568">
        <f>IF($E278="n/a","n/a",IF(AK$3&gt;($E278+$D280),$F278-SUM($F280:AJ280),$F278/$E278))</f>
        <v>0</v>
      </c>
      <c r="AL280" s="568">
        <f>IF($E278="n/a","n/a",IF(AL$3&gt;($E278+$D280),$F278-SUM($F280:AK280),$F278/$E278))</f>
        <v>0</v>
      </c>
      <c r="AM280" s="568">
        <f>IF($E278="n/a","n/a",IF(AM$3&gt;($E278+$D280),$F278-SUM($F280:AL280),$F278/$E278))</f>
        <v>0</v>
      </c>
      <c r="AN280" s="568">
        <f>IF($E278="n/a","n/a",IF(AN$3&gt;($E278+$D280),$F278-SUM($F280:AM280),$F278/$E278))</f>
        <v>0</v>
      </c>
      <c r="AO280" s="568">
        <f>IF($E278="n/a","n/a",IF(AO$3&gt;($E278+$D280),$F278-SUM($F280:AN280),$F278/$E278))</f>
        <v>0</v>
      </c>
      <c r="AP280" s="568">
        <f>IF($E278="n/a","n/a",IF(AP$3&gt;($E278+$D280),$F278-SUM($F280:AO280),$F278/$E278))</f>
        <v>0</v>
      </c>
      <c r="AQ280" s="568">
        <f>IF($E278="n/a","n/a",IF(AQ$3&gt;($E278+$D280),$F278-SUM($F280:AP280),$F278/$E278))</f>
        <v>0</v>
      </c>
      <c r="AR280" s="568">
        <f>IF($E278="n/a","n/a",IF(AR$3&gt;($E278+$D280),$F278-SUM($F280:AQ280),$F278/$E278))</f>
        <v>0</v>
      </c>
      <c r="AS280" s="568">
        <f>IF($E278="n/a","n/a",IF(AS$3&gt;($E278+$D280),$F278-SUM($F280:AR280),$F278/$E278))</f>
        <v>0</v>
      </c>
      <c r="AT280" s="568">
        <f>IF($E278="n/a","n/a",IF(AT$3&gt;($E278+$D280),$F278-SUM($F280:AS280),$F278/$E278))</f>
        <v>0</v>
      </c>
      <c r="AU280" s="568">
        <f>IF($E278="n/a","n/a",IF(AU$3&gt;($E278+$D280),$F278-SUM($F280:AT280),$F278/$E278))</f>
        <v>0</v>
      </c>
      <c r="AV280" s="568">
        <f>IF($E278="n/a","n/a",IF(AV$3&gt;($E278+$D280),$F278-SUM($F280:AU280),$F278/$E278))</f>
        <v>0</v>
      </c>
      <c r="AW280" s="568">
        <f>IF($E278="n/a","n/a",IF(AW$3&gt;($E278+$D280),$F278-SUM($F280:AV280),$F278/$E278))</f>
        <v>0</v>
      </c>
      <c r="AX280" s="568">
        <f>IF($E278="n/a","n/a",IF(AX$3&gt;($E278+$D280),$F278-SUM($F280:AW280),$F278/$E278))</f>
        <v>0</v>
      </c>
      <c r="AY280" s="568">
        <f>IF($E278="n/a","n/a",IF(AY$3&gt;($E278+$D280),$F278-SUM($F280:AX280),$F278/$E278))</f>
        <v>0</v>
      </c>
      <c r="AZ280" s="568">
        <f>IF($E278="n/a","n/a",IF(AZ$3&gt;($E278+$D280),$F278-SUM($F280:AY280),$F278/$E278))</f>
        <v>0</v>
      </c>
      <c r="BA280" s="568">
        <f>IF($E278="n/a","n/a",IF(BA$3&gt;($E278+$D280),$F278-SUM($F280:AZ280),$F278/$E278))</f>
        <v>0</v>
      </c>
      <c r="BB280" s="568">
        <f>IF($E278="n/a","n/a",IF(BB$3&gt;($E278+$D280),$F278-SUM($F280:BA280),$F278/$E278))</f>
        <v>0</v>
      </c>
      <c r="BC280" s="568">
        <f>IF($E278="n/a","n/a",IF(BC$3&gt;($E278+$D280),$F278-SUM($F280:BB280),$F278/$E278))</f>
        <v>0</v>
      </c>
      <c r="BD280" s="568">
        <f>IF($E278="n/a","n/a",IF(BD$3&gt;($E278+$D280),$F278-SUM($F280:BC280),$F278/$E278))</f>
        <v>0</v>
      </c>
      <c r="BE280" s="568">
        <f>IF($E278="n/a","n/a",IF(BE$3&gt;($E278+$D280),$F278-SUM($F280:BD280),$F278/$E278))</f>
        <v>0</v>
      </c>
      <c r="BF280" s="568">
        <f>IF($E278="n/a","n/a",IF(BF$3&gt;($E278+$D280),$F278-SUM($F280:BE280),$F278/$E278))</f>
        <v>0</v>
      </c>
      <c r="BG280" s="568">
        <f>IF($E278="n/a","n/a",IF(BG$3&gt;($E278+$D280),$F278-SUM($F280:BF280),$F278/$E278))</f>
        <v>0</v>
      </c>
      <c r="BH280" s="568">
        <f>IF($E278="n/a","n/a",IF(BH$3&gt;($E278+$D280),$F278-SUM($F280:BG280),$F278/$E278))</f>
        <v>0</v>
      </c>
      <c r="BI280" s="568">
        <f>IF($E278="n/a","n/a",IF(BI$3&gt;($E278+$D280),$F278-SUM($F280:BH280),$F278/$E278))</f>
        <v>0</v>
      </c>
      <c r="BJ280" s="568">
        <f>IF($E278="n/a","n/a",IF(BJ$3&gt;($E278+$D280),$F278-SUM($F280:BI280),$F278/$E278))</f>
        <v>0</v>
      </c>
      <c r="BK280" s="568">
        <f>IF($E278="n/a","n/a",IF(BK$3&gt;($E278+$D280),$F278-SUM($F280:BJ280),$F278/$E278))</f>
        <v>0</v>
      </c>
      <c r="BL280" s="568">
        <f>IF($E278="n/a","n/a",IF(BL$3&gt;($E278+$D280),$F278-SUM($F280:BK280),$F278/$E278))</f>
        <v>0</v>
      </c>
      <c r="BM280" s="568">
        <f>IF($E278="n/a","n/a",IF(BM$3&gt;($E278+$D280),$F278-SUM($F280:BL280),$F278/$E278))</f>
        <v>0</v>
      </c>
      <c r="BN280" s="568">
        <f>IF($E278="n/a","n/a",IF(BN$3&gt;($E278+$D280),$F278-SUM($F280:BM280),$F278/$E278))</f>
        <v>0</v>
      </c>
      <c r="BO280" s="568">
        <f>IF($E278="n/a","n/a",IF(BO$3&gt;($E278+$D280),$F278-SUM($F280:BN280),$F278/$E278))</f>
        <v>0</v>
      </c>
      <c r="BP280" s="568">
        <f>IF($E278="n/a","n/a",IF(BP$3&gt;($E278+$D280),$F278-SUM($F280:BO280),$F278/$E278))</f>
        <v>0</v>
      </c>
      <c r="BQ280" s="568">
        <f>IF($E278="n/a","n/a",IF(BQ$3&gt;($E278+$D280),$F278-SUM($F280:BP280),$F278/$E278))</f>
        <v>0</v>
      </c>
      <c r="BR280" s="568">
        <f>IF($E278="n/a","n/a",IF(BR$3&gt;($E278+$D280),$F278-SUM($F280:BQ280),$F278/$E278))</f>
        <v>0</v>
      </c>
      <c r="BS280" s="568">
        <f>IF($E278="n/a","n/a",IF(BS$3&gt;($E278+$D280),$F278-SUM($F280:BR280),$F278/$E278))</f>
        <v>0</v>
      </c>
      <c r="BT280" s="568">
        <f>IF($E278="n/a","n/a",IF(BT$3&gt;($E278+$D280),$F278-SUM($F280:BS280),$F278/$E278))</f>
        <v>0</v>
      </c>
      <c r="BU280" s="568">
        <f>IF($E278="n/a","n/a",IF(BU$3&gt;($E278+$D280),$F278-SUM($F280:BT280),$F278/$E278))</f>
        <v>0</v>
      </c>
      <c r="BV280" s="568">
        <f>IF($E278="n/a","n/a",IF(BV$3&gt;($E278+$D280),$F278-SUM($F280:BU280),$F278/$E278))</f>
        <v>0</v>
      </c>
      <c r="BW280" s="568">
        <f>IF($E278="n/a","n/a",IF(BW$3&gt;($E278+$D280),$F278-SUM($F280:BV280),$F278/$E278))</f>
        <v>0</v>
      </c>
      <c r="BX280" s="568">
        <f>IF($E278="n/a","n/a",IF(BX$3&gt;($E278+$D280),$F278-SUM($F280:BW280),$F278/$E278))</f>
        <v>0</v>
      </c>
      <c r="BY280" s="568">
        <f>IF($E278="n/a","n/a",IF(BY$3&gt;($E278+$D280),$F278-SUM($F280:BX280),$F278/$E278))</f>
        <v>0</v>
      </c>
      <c r="BZ280" s="569">
        <f>IF($E278="n/a","n/a",IF(BZ$3&gt;($E278+$D280),$F278-SUM($F280:BY280),$F278/$E278))</f>
        <v>0</v>
      </c>
    </row>
    <row r="281" spans="1:78" customFormat="1" hidden="1" outlineLevel="1">
      <c r="A281" s="19"/>
      <c r="B281" s="26"/>
      <c r="C281" s="722"/>
      <c r="D281" s="545">
        <v>2</v>
      </c>
      <c r="E281" s="27"/>
      <c r="F281" s="146"/>
      <c r="G281" s="570"/>
      <c r="H281" s="571">
        <f>IF($E278="n/a","n/a",IF(H$3&gt;($E278+$D281),$G278-SUM($F281:G281),$G278/$E278))</f>
        <v>25.897080240232565</v>
      </c>
      <c r="I281" s="571">
        <f>IF($E278="n/a","n/a",IF(I$3&gt;($E278+$D281),$G278-SUM($F281:H281),$G278/$E278))</f>
        <v>25.897080240232565</v>
      </c>
      <c r="J281" s="571">
        <f>IF($E278="n/a","n/a",IF(J$3&gt;($E278+$D281),$G278-SUM($F281:I281),$G278/$E278))</f>
        <v>25.897080240232565</v>
      </c>
      <c r="K281" s="572">
        <f>IF($E278="n/a","n/a",IF(K$3&gt;($E278+$D281),$G278-SUM($F281:J281),$G278/$E278))</f>
        <v>25.897080240232565</v>
      </c>
      <c r="L281" s="571">
        <f>IF($E278="n/a","n/a",IF(L$3&gt;($E278+$D281),$G278-SUM($F281:K281),$G278/$E278))</f>
        <v>25.897080240232565</v>
      </c>
      <c r="M281" s="571">
        <f>IF($E278="n/a","n/a",IF(M$3&gt;($E278+$D281),$G278-SUM($F281:L281),$G278/$E278))</f>
        <v>25.897080240232565</v>
      </c>
      <c r="N281" s="571">
        <f>IF($E278="n/a","n/a",IF(N$3&gt;($E278+$D281),$G278-SUM($F281:M281),$G278/$E278))</f>
        <v>25.897080240232565</v>
      </c>
      <c r="O281" s="571">
        <f>IF($E278="n/a","n/a",IF(O$3&gt;($E278+$D281),$G278-SUM($F281:N281),$G278/$E278))</f>
        <v>25.897080240232565</v>
      </c>
      <c r="P281" s="571">
        <f>IF($E278="n/a","n/a",IF(P$3&gt;($E278+$D281),$G278-SUM($F281:O281),$G278/$E278))</f>
        <v>25.897080240232565</v>
      </c>
      <c r="Q281" s="571">
        <f>IF($E278="n/a","n/a",IF(Q$3&gt;($E278+$D281),$G278-SUM($F281:P281),$G278/$E278))</f>
        <v>25.897080240232565</v>
      </c>
      <c r="R281" s="571">
        <f>IF($E278="n/a","n/a",IF(R$3&gt;($E278+$D281),$G278-SUM($F281:Q281),$G278/$E278))</f>
        <v>25.897080240232565</v>
      </c>
      <c r="S281" s="571">
        <f>IF($E278="n/a","n/a",IF(S$3&gt;($E278+$D281),$G278-SUM($F281:R281),$G278/$E278))</f>
        <v>25.897080240232565</v>
      </c>
      <c r="T281" s="571">
        <f>IF($E278="n/a","n/a",IF(T$3&gt;($E278+$D281),$G278-SUM($F281:S281),$G278/$E278))</f>
        <v>25.897080240232565</v>
      </c>
      <c r="U281" s="571">
        <f>IF($E278="n/a","n/a",IF(U$3&gt;($E278+$D281),$G278-SUM($F281:T281),$G278/$E278))</f>
        <v>25.897080240232565</v>
      </c>
      <c r="V281" s="571">
        <f>IF($E278="n/a","n/a",IF(V$3&gt;($E278+$D281),$G278-SUM($F281:U281),$G278/$E278))</f>
        <v>25.897080240232565</v>
      </c>
      <c r="W281" s="571">
        <f>IF($E278="n/a","n/a",IF(W$3&gt;($E278+$D281),$G278-SUM($F281:V281),$G278/$E278))</f>
        <v>25.897080240232565</v>
      </c>
      <c r="X281" s="571">
        <f>IF($E278="n/a","n/a",IF(X$3&gt;($E278+$D281),$G278-SUM($F281:W281),$G278/$E278))</f>
        <v>25.897080240232565</v>
      </c>
      <c r="Y281" s="571">
        <f>IF($E278="n/a","n/a",IF(Y$3&gt;($E278+$D281),$G278-SUM($F281:X281),$G278/$E278))</f>
        <v>25.897080240232565</v>
      </c>
      <c r="Z281" s="571">
        <f>IF($E278="n/a","n/a",IF(Z$3&gt;($E278+$D281),$G278-SUM($F281:Y281),$G278/$E278))</f>
        <v>25.897080240232565</v>
      </c>
      <c r="AA281" s="571">
        <f>IF($E278="n/a","n/a",IF(AA$3&gt;($E278+$D281),$G278-SUM($F281:Z281),$G278/$E278))</f>
        <v>25.897080240232565</v>
      </c>
      <c r="AB281" s="571">
        <f>IF($E278="n/a","n/a",IF(AB$3&gt;($E278+$D281),$G278-SUM($F281:AA281),$G278/$E278))</f>
        <v>25.897080240232565</v>
      </c>
      <c r="AC281" s="571">
        <f>IF($E278="n/a","n/a",IF(AC$3&gt;($E278+$D281),$G278-SUM($F281:AB281),$G278/$E278))</f>
        <v>25.897080240232565</v>
      </c>
      <c r="AD281" s="571">
        <f>IF($E278="n/a","n/a",IF(AD$3&gt;($E278+$D281),$G278-SUM($F281:AC281),$G278/$E278))</f>
        <v>25.897080240232565</v>
      </c>
      <c r="AE281" s="571">
        <f>IF($E278="n/a","n/a",IF(AE$3&gt;($E278+$D281),$G278-SUM($F281:AD281),$G278/$E278))</f>
        <v>25.897080240232565</v>
      </c>
      <c r="AF281" s="571">
        <f>IF($E278="n/a","n/a",IF(AF$3&gt;($E278+$D281),$G278-SUM($F281:AE281),$G278/$E278))</f>
        <v>25.897080240232565</v>
      </c>
      <c r="AG281" s="571">
        <f>IF($E278="n/a","n/a",IF(AG$3&gt;($E278+$D281),$G278-SUM($F281:AF281),$G278/$E278))</f>
        <v>25.897080240232565</v>
      </c>
      <c r="AH281" s="571">
        <f>IF($E278="n/a","n/a",IF(AH$3&gt;($E278+$D281),$G278-SUM($F281:AG281),$G278/$E278))</f>
        <v>25.897080240232565</v>
      </c>
      <c r="AI281" s="571">
        <f>IF($E278="n/a","n/a",IF(AI$3&gt;($E278+$D281),$G278-SUM($F281:AH281),$G278/$E278))</f>
        <v>25.897080240232565</v>
      </c>
      <c r="AJ281" s="571">
        <f>IF($E278="n/a","n/a",IF(AJ$3&gt;($E278+$D281),$G278-SUM($F281:AI281),$G278/$E278))</f>
        <v>25.897080240232565</v>
      </c>
      <c r="AK281" s="571">
        <f>IF($E278="n/a","n/a",IF(AK$3&gt;($E278+$D281),$G278-SUM($F281:AJ281),$G278/$E278))</f>
        <v>25.897080240232565</v>
      </c>
      <c r="AL281" s="571">
        <f>IF($E278="n/a","n/a",IF(AL$3&gt;($E278+$D281),$G278-SUM($F281:AK281),$G278/$E278))</f>
        <v>25.897080240232565</v>
      </c>
      <c r="AM281" s="571">
        <f>IF($E278="n/a","n/a",IF(AM$3&gt;($E278+$D281),$G278-SUM($F281:AL281),$G278/$E278))</f>
        <v>25.897080240232565</v>
      </c>
      <c r="AN281" s="571">
        <f>IF($E278="n/a","n/a",IF(AN$3&gt;($E278+$D281),$G278-SUM($F281:AM281),$G278/$E278))</f>
        <v>25.897080240232565</v>
      </c>
      <c r="AO281" s="571">
        <f>IF($E278="n/a","n/a",IF(AO$3&gt;($E278+$D281),$G278-SUM($F281:AN281),$G278/$E278))</f>
        <v>25.897080240232565</v>
      </c>
      <c r="AP281" s="571">
        <f>IF($E278="n/a","n/a",IF(AP$3&gt;($E278+$D281),$G278-SUM($F281:AO281),$G278/$E278))</f>
        <v>25.897080240232565</v>
      </c>
      <c r="AQ281" s="571">
        <f>IF($E278="n/a","n/a",IF(AQ$3&gt;($E278+$D281),$G278-SUM($F281:AP281),$G278/$E278))</f>
        <v>25.897080240232565</v>
      </c>
      <c r="AR281" s="571">
        <f>IF($E278="n/a","n/a",IF(AR$3&gt;($E278+$D281),$G278-SUM($F281:AQ281),$G278/$E278))</f>
        <v>25.897080240232565</v>
      </c>
      <c r="AS281" s="571">
        <f>IF($E278="n/a","n/a",IF(AS$3&gt;($E278+$D281),$G278-SUM($F281:AR281),$G278/$E278))</f>
        <v>25.897080240232565</v>
      </c>
      <c r="AT281" s="571">
        <f>IF($E278="n/a","n/a",IF(AT$3&gt;($E278+$D281),$G278-SUM($F281:AS281),$G278/$E278))</f>
        <v>25.897080240232565</v>
      </c>
      <c r="AU281" s="571">
        <f>IF($E278="n/a","n/a",IF(AU$3&gt;($E278+$D281),$G278-SUM($F281:AT281),$G278/$E278))</f>
        <v>25.897080240232565</v>
      </c>
      <c r="AV281" s="571">
        <f>IF($E278="n/a","n/a",IF(AV$3&gt;($E278+$D281),$G278-SUM($F281:AU281),$G278/$E278))</f>
        <v>6.8212102632969618E-13</v>
      </c>
      <c r="AW281" s="571">
        <f>IF($E278="n/a","n/a",IF(AW$3&gt;($E278+$D281),$G278-SUM($F281:AV281),$G278/$E278))</f>
        <v>0</v>
      </c>
      <c r="AX281" s="571">
        <f>IF($E278="n/a","n/a",IF(AX$3&gt;($E278+$D281),$G278-SUM($F281:AW281),$G278/$E278))</f>
        <v>0</v>
      </c>
      <c r="AY281" s="571">
        <f>IF($E278="n/a","n/a",IF(AY$3&gt;($E278+$D281),$G278-SUM($F281:AX281),$G278/$E278))</f>
        <v>0</v>
      </c>
      <c r="AZ281" s="571">
        <f>IF($E278="n/a","n/a",IF(AZ$3&gt;($E278+$D281),$G278-SUM($F281:AY281),$G278/$E278))</f>
        <v>0</v>
      </c>
      <c r="BA281" s="571">
        <f>IF($E278="n/a","n/a",IF(BA$3&gt;($E278+$D281),$G278-SUM($F281:AZ281),$G278/$E278))</f>
        <v>0</v>
      </c>
      <c r="BB281" s="571">
        <f>IF($E278="n/a","n/a",IF(BB$3&gt;($E278+$D281),$G278-SUM($F281:BA281),$G278/$E278))</f>
        <v>0</v>
      </c>
      <c r="BC281" s="571">
        <f>IF($E278="n/a","n/a",IF(BC$3&gt;($E278+$D281),$G278-SUM($F281:BB281),$G278/$E278))</f>
        <v>0</v>
      </c>
      <c r="BD281" s="571">
        <f>IF($E278="n/a","n/a",IF(BD$3&gt;($E278+$D281),$G278-SUM($F281:BC281),$G278/$E278))</f>
        <v>0</v>
      </c>
      <c r="BE281" s="571">
        <f>IF($E278="n/a","n/a",IF(BE$3&gt;($E278+$D281),$G278-SUM($F281:BD281),$G278/$E278))</f>
        <v>0</v>
      </c>
      <c r="BF281" s="571">
        <f>IF($E278="n/a","n/a",IF(BF$3&gt;($E278+$D281),$G278-SUM($F281:BE281),$G278/$E278))</f>
        <v>0</v>
      </c>
      <c r="BG281" s="571">
        <f>IF($E278="n/a","n/a",IF(BG$3&gt;($E278+$D281),$G278-SUM($F281:BF281),$G278/$E278))</f>
        <v>0</v>
      </c>
      <c r="BH281" s="571">
        <f>IF($E278="n/a","n/a",IF(BH$3&gt;($E278+$D281),$G278-SUM($F281:BG281),$G278/$E278))</f>
        <v>0</v>
      </c>
      <c r="BI281" s="571">
        <f>IF($E278="n/a","n/a",IF(BI$3&gt;($E278+$D281),$G278-SUM($F281:BH281),$G278/$E278))</f>
        <v>0</v>
      </c>
      <c r="BJ281" s="571">
        <f>IF($E278="n/a","n/a",IF(BJ$3&gt;($E278+$D281),$G278-SUM($F281:BI281),$G278/$E278))</f>
        <v>0</v>
      </c>
      <c r="BK281" s="571">
        <f>IF($E278="n/a","n/a",IF(BK$3&gt;($E278+$D281),$G278-SUM($F281:BJ281),$G278/$E278))</f>
        <v>0</v>
      </c>
      <c r="BL281" s="571">
        <f>IF($E278="n/a","n/a",IF(BL$3&gt;($E278+$D281),$G278-SUM($F281:BK281),$G278/$E278))</f>
        <v>0</v>
      </c>
      <c r="BM281" s="571">
        <f>IF($E278="n/a","n/a",IF(BM$3&gt;($E278+$D281),$G278-SUM($F281:BL281),$G278/$E278))</f>
        <v>0</v>
      </c>
      <c r="BN281" s="571">
        <f>IF($E278="n/a","n/a",IF(BN$3&gt;($E278+$D281),$G278-SUM($F281:BM281),$G278/$E278))</f>
        <v>0</v>
      </c>
      <c r="BO281" s="571">
        <f>IF($E278="n/a","n/a",IF(BO$3&gt;($E278+$D281),$G278-SUM($F281:BN281),$G278/$E278))</f>
        <v>0</v>
      </c>
      <c r="BP281" s="571">
        <f>IF($E278="n/a","n/a",IF(BP$3&gt;($E278+$D281),$G278-SUM($F281:BO281),$G278/$E278))</f>
        <v>0</v>
      </c>
      <c r="BQ281" s="571">
        <f>IF($E278="n/a","n/a",IF(BQ$3&gt;($E278+$D281),$G278-SUM($F281:BP281),$G278/$E278))</f>
        <v>0</v>
      </c>
      <c r="BR281" s="571">
        <f>IF($E278="n/a","n/a",IF(BR$3&gt;($E278+$D281),$G278-SUM($F281:BQ281),$G278/$E278))</f>
        <v>0</v>
      </c>
      <c r="BS281" s="571">
        <f>IF($E278="n/a","n/a",IF(BS$3&gt;($E278+$D281),$G278-SUM($F281:BR281),$G278/$E278))</f>
        <v>0</v>
      </c>
      <c r="BT281" s="571">
        <f>IF($E278="n/a","n/a",IF(BT$3&gt;($E278+$D281),$G278-SUM($F281:BS281),$G278/$E278))</f>
        <v>0</v>
      </c>
      <c r="BU281" s="571">
        <f>IF($E278="n/a","n/a",IF(BU$3&gt;($E278+$D281),$G278-SUM($F281:BT281),$G278/$E278))</f>
        <v>0</v>
      </c>
      <c r="BV281" s="571">
        <f>IF($E278="n/a","n/a",IF(BV$3&gt;($E278+$D281),$G278-SUM($F281:BU281),$G278/$E278))</f>
        <v>0</v>
      </c>
      <c r="BW281" s="571">
        <f>IF($E278="n/a","n/a",IF(BW$3&gt;($E278+$D281),$G278-SUM($F281:BV281),$G278/$E278))</f>
        <v>0</v>
      </c>
      <c r="BX281" s="571">
        <f>IF($E278="n/a","n/a",IF(BX$3&gt;($E278+$D281),$G278-SUM($F281:BW281),$G278/$E278))</f>
        <v>0</v>
      </c>
      <c r="BY281" s="571">
        <f>IF($E278="n/a","n/a",IF(BY$3&gt;($E278+$D281),$G278-SUM($F281:BX281),$G278/$E278))</f>
        <v>0</v>
      </c>
      <c r="BZ281" s="572">
        <f>IF($E278="n/a","n/a",IF(BZ$3&gt;($E278+$D281),$G278-SUM($F281:BY281),$G278/$E278))</f>
        <v>0</v>
      </c>
    </row>
    <row r="282" spans="1:78" customFormat="1" hidden="1" outlineLevel="1">
      <c r="A282" s="19"/>
      <c r="B282" s="26"/>
      <c r="C282" s="722"/>
      <c r="D282" s="545">
        <v>3</v>
      </c>
      <c r="E282" s="27"/>
      <c r="F282" s="146"/>
      <c r="G282" s="570"/>
      <c r="H282" s="571"/>
      <c r="I282" s="571">
        <f>IF($E278="n/a","n/a",IF(I$3&gt;($E278+$D282),$H278-SUM($F282:H282),$H278/$E278))</f>
        <v>102.3986318921349</v>
      </c>
      <c r="J282" s="571">
        <f>IF($E278="n/a","n/a",IF(J$3&gt;($E278+$D282),$H278-SUM($F282:I282),$H278/$E278))</f>
        <v>102.3986318921349</v>
      </c>
      <c r="K282" s="572">
        <f>IF($E278="n/a","n/a",IF(K$3&gt;($E278+$D282),$H278-SUM($F282:J282),$H278/$E278))</f>
        <v>102.3986318921349</v>
      </c>
      <c r="L282" s="571">
        <f>IF($E278="n/a","n/a",IF(L$3&gt;($E278+$D282),$H278-SUM($F282:K282),$H278/$E278))</f>
        <v>102.3986318921349</v>
      </c>
      <c r="M282" s="571">
        <f>IF($E278="n/a","n/a",IF(M$3&gt;($E278+$D282),$H278-SUM($F282:L282),$H278/$E278))</f>
        <v>102.3986318921349</v>
      </c>
      <c r="N282" s="571">
        <f>IF($E278="n/a","n/a",IF(N$3&gt;($E278+$D282),$H278-SUM($F282:M282),$H278/$E278))</f>
        <v>102.3986318921349</v>
      </c>
      <c r="O282" s="571">
        <f>IF($E278="n/a","n/a",IF(O$3&gt;($E278+$D282),$H278-SUM($F282:N282),$H278/$E278))</f>
        <v>102.3986318921349</v>
      </c>
      <c r="P282" s="571">
        <f>IF($E278="n/a","n/a",IF(P$3&gt;($E278+$D282),$H278-SUM($F282:O282),$H278/$E278))</f>
        <v>102.3986318921349</v>
      </c>
      <c r="Q282" s="571">
        <f>IF($E278="n/a","n/a",IF(Q$3&gt;($E278+$D282),$H278-SUM($F282:P282),$H278/$E278))</f>
        <v>102.3986318921349</v>
      </c>
      <c r="R282" s="571">
        <f>IF($E278="n/a","n/a",IF(R$3&gt;($E278+$D282),$H278-SUM($F282:Q282),$H278/$E278))</f>
        <v>102.3986318921349</v>
      </c>
      <c r="S282" s="571">
        <f>IF($E278="n/a","n/a",IF(S$3&gt;($E278+$D282),$H278-SUM($F282:R282),$H278/$E278))</f>
        <v>102.3986318921349</v>
      </c>
      <c r="T282" s="571">
        <f>IF($E278="n/a","n/a",IF(T$3&gt;($E278+$D282),$H278-SUM($F282:S282),$H278/$E278))</f>
        <v>102.3986318921349</v>
      </c>
      <c r="U282" s="571">
        <f>IF($E278="n/a","n/a",IF(U$3&gt;($E278+$D282),$H278-SUM($F282:T282),$H278/$E278))</f>
        <v>102.3986318921349</v>
      </c>
      <c r="V282" s="571">
        <f>IF($E278="n/a","n/a",IF(V$3&gt;($E278+$D282),$H278-SUM($F282:U282),$H278/$E278))</f>
        <v>102.3986318921349</v>
      </c>
      <c r="W282" s="571">
        <f>IF($E278="n/a","n/a",IF(W$3&gt;($E278+$D282),$H278-SUM($F282:V282),$H278/$E278))</f>
        <v>102.3986318921349</v>
      </c>
      <c r="X282" s="571">
        <f>IF($E278="n/a","n/a",IF(X$3&gt;($E278+$D282),$H278-SUM($F282:W282),$H278/$E278))</f>
        <v>102.3986318921349</v>
      </c>
      <c r="Y282" s="571">
        <f>IF($E278="n/a","n/a",IF(Y$3&gt;($E278+$D282),$H278-SUM($F282:X282),$H278/$E278))</f>
        <v>102.3986318921349</v>
      </c>
      <c r="Z282" s="571">
        <f>IF($E278="n/a","n/a",IF(Z$3&gt;($E278+$D282),$H278-SUM($F282:Y282),$H278/$E278))</f>
        <v>102.3986318921349</v>
      </c>
      <c r="AA282" s="571">
        <f>IF($E278="n/a","n/a",IF(AA$3&gt;($E278+$D282),$H278-SUM($F282:Z282),$H278/$E278))</f>
        <v>102.3986318921349</v>
      </c>
      <c r="AB282" s="571">
        <f>IF($E278="n/a","n/a",IF(AB$3&gt;($E278+$D282),$H278-SUM($F282:AA282),$H278/$E278))</f>
        <v>102.3986318921349</v>
      </c>
      <c r="AC282" s="571">
        <f>IF($E278="n/a","n/a",IF(AC$3&gt;($E278+$D282),$H278-SUM($F282:AB282),$H278/$E278))</f>
        <v>102.3986318921349</v>
      </c>
      <c r="AD282" s="571">
        <f>IF($E278="n/a","n/a",IF(AD$3&gt;($E278+$D282),$H278-SUM($F282:AC282),$H278/$E278))</f>
        <v>102.3986318921349</v>
      </c>
      <c r="AE282" s="571">
        <f>IF($E278="n/a","n/a",IF(AE$3&gt;($E278+$D282),$H278-SUM($F282:AD282),$H278/$E278))</f>
        <v>102.3986318921349</v>
      </c>
      <c r="AF282" s="571">
        <f>IF($E278="n/a","n/a",IF(AF$3&gt;($E278+$D282),$H278-SUM($F282:AE282),$H278/$E278))</f>
        <v>102.3986318921349</v>
      </c>
      <c r="AG282" s="571">
        <f>IF($E278="n/a","n/a",IF(AG$3&gt;($E278+$D282),$H278-SUM($F282:AF282),$H278/$E278))</f>
        <v>102.3986318921349</v>
      </c>
      <c r="AH282" s="571">
        <f>IF($E278="n/a","n/a",IF(AH$3&gt;($E278+$D282),$H278-SUM($F282:AG282),$H278/$E278))</f>
        <v>102.3986318921349</v>
      </c>
      <c r="AI282" s="571">
        <f>IF($E278="n/a","n/a",IF(AI$3&gt;($E278+$D282),$H278-SUM($F282:AH282),$H278/$E278))</f>
        <v>102.3986318921349</v>
      </c>
      <c r="AJ282" s="571">
        <f>IF($E278="n/a","n/a",IF(AJ$3&gt;($E278+$D282),$H278-SUM($F282:AI282),$H278/$E278))</f>
        <v>102.3986318921349</v>
      </c>
      <c r="AK282" s="571">
        <f>IF($E278="n/a","n/a",IF(AK$3&gt;($E278+$D282),$H278-SUM($F282:AJ282),$H278/$E278))</f>
        <v>102.3986318921349</v>
      </c>
      <c r="AL282" s="571">
        <f>IF($E278="n/a","n/a",IF(AL$3&gt;($E278+$D282),$H278-SUM($F282:AK282),$H278/$E278))</f>
        <v>102.3986318921349</v>
      </c>
      <c r="AM282" s="571">
        <f>IF($E278="n/a","n/a",IF(AM$3&gt;($E278+$D282),$H278-SUM($F282:AL282),$H278/$E278))</f>
        <v>102.3986318921349</v>
      </c>
      <c r="AN282" s="571">
        <f>IF($E278="n/a","n/a",IF(AN$3&gt;($E278+$D282),$H278-SUM($F282:AM282),$H278/$E278))</f>
        <v>102.3986318921349</v>
      </c>
      <c r="AO282" s="571">
        <f>IF($E278="n/a","n/a",IF(AO$3&gt;($E278+$D282),$H278-SUM($F282:AN282),$H278/$E278))</f>
        <v>102.3986318921349</v>
      </c>
      <c r="AP282" s="571">
        <f>IF($E278="n/a","n/a",IF(AP$3&gt;($E278+$D282),$H278-SUM($F282:AO282),$H278/$E278))</f>
        <v>102.3986318921349</v>
      </c>
      <c r="AQ282" s="571">
        <f>IF($E278="n/a","n/a",IF(AQ$3&gt;($E278+$D282),$H278-SUM($F282:AP282),$H278/$E278))</f>
        <v>102.3986318921349</v>
      </c>
      <c r="AR282" s="571">
        <f>IF($E278="n/a","n/a",IF(AR$3&gt;($E278+$D282),$H278-SUM($F282:AQ282),$H278/$E278))</f>
        <v>102.3986318921349</v>
      </c>
      <c r="AS282" s="571">
        <f>IF($E278="n/a","n/a",IF(AS$3&gt;($E278+$D282),$H278-SUM($F282:AR282),$H278/$E278))</f>
        <v>102.3986318921349</v>
      </c>
      <c r="AT282" s="571">
        <f>IF($E278="n/a","n/a",IF(AT$3&gt;($E278+$D282),$H278-SUM($F282:AS282),$H278/$E278))</f>
        <v>102.3986318921349</v>
      </c>
      <c r="AU282" s="571">
        <f>IF($E278="n/a","n/a",IF(AU$3&gt;($E278+$D282),$H278-SUM($F282:AT282),$H278/$E278))</f>
        <v>102.3986318921349</v>
      </c>
      <c r="AV282" s="571">
        <f>IF($E278="n/a","n/a",IF(AV$3&gt;($E278+$D282),$H278-SUM($F282:AU282),$H278/$E278))</f>
        <v>102.3986318921349</v>
      </c>
      <c r="AW282" s="571">
        <f>IF($E278="n/a","n/a",IF(AW$3&gt;($E278+$D282),$H278-SUM($F282:AV282),$H278/$E278))</f>
        <v>2.7284841053187847E-12</v>
      </c>
      <c r="AX282" s="571">
        <f>IF($E278="n/a","n/a",IF(AX$3&gt;($E278+$D282),$H278-SUM($F282:AW282),$H278/$E278))</f>
        <v>0</v>
      </c>
      <c r="AY282" s="571">
        <f>IF($E278="n/a","n/a",IF(AY$3&gt;($E278+$D282),$H278-SUM($F282:AX282),$H278/$E278))</f>
        <v>0</v>
      </c>
      <c r="AZ282" s="571">
        <f>IF($E278="n/a","n/a",IF(AZ$3&gt;($E278+$D282),$H278-SUM($F282:AY282),$H278/$E278))</f>
        <v>0</v>
      </c>
      <c r="BA282" s="571">
        <f>IF($E278="n/a","n/a",IF(BA$3&gt;($E278+$D282),$H278-SUM($F282:AZ282),$H278/$E278))</f>
        <v>0</v>
      </c>
      <c r="BB282" s="571">
        <f>IF($E278="n/a","n/a",IF(BB$3&gt;($E278+$D282),$H278-SUM($F282:BA282),$H278/$E278))</f>
        <v>0</v>
      </c>
      <c r="BC282" s="571">
        <f>IF($E278="n/a","n/a",IF(BC$3&gt;($E278+$D282),$H278-SUM($F282:BB282),$H278/$E278))</f>
        <v>0</v>
      </c>
      <c r="BD282" s="571">
        <f>IF($E278="n/a","n/a",IF(BD$3&gt;($E278+$D282),$H278-SUM($F282:BC282),$H278/$E278))</f>
        <v>0</v>
      </c>
      <c r="BE282" s="571">
        <f>IF($E278="n/a","n/a",IF(BE$3&gt;($E278+$D282),$H278-SUM($F282:BD282),$H278/$E278))</f>
        <v>0</v>
      </c>
      <c r="BF282" s="571">
        <f>IF($E278="n/a","n/a",IF(BF$3&gt;($E278+$D282),$H278-SUM($F282:BE282),$H278/$E278))</f>
        <v>0</v>
      </c>
      <c r="BG282" s="571">
        <f>IF($E278="n/a","n/a",IF(BG$3&gt;($E278+$D282),$H278-SUM($F282:BF282),$H278/$E278))</f>
        <v>0</v>
      </c>
      <c r="BH282" s="571">
        <f>IF($E278="n/a","n/a",IF(BH$3&gt;($E278+$D282),$H278-SUM($F282:BG282),$H278/$E278))</f>
        <v>0</v>
      </c>
      <c r="BI282" s="571">
        <f>IF($E278="n/a","n/a",IF(BI$3&gt;($E278+$D282),$H278-SUM($F282:BH282),$H278/$E278))</f>
        <v>0</v>
      </c>
      <c r="BJ282" s="571">
        <f>IF($E278="n/a","n/a",IF(BJ$3&gt;($E278+$D282),$H278-SUM($F282:BI282),$H278/$E278))</f>
        <v>0</v>
      </c>
      <c r="BK282" s="571">
        <f>IF($E278="n/a","n/a",IF(BK$3&gt;($E278+$D282),$H278-SUM($F282:BJ282),$H278/$E278))</f>
        <v>0</v>
      </c>
      <c r="BL282" s="571">
        <f>IF($E278="n/a","n/a",IF(BL$3&gt;($E278+$D282),$H278-SUM($F282:BK282),$H278/$E278))</f>
        <v>0</v>
      </c>
      <c r="BM282" s="571">
        <f>IF($E278="n/a","n/a",IF(BM$3&gt;($E278+$D282),$H278-SUM($F282:BL282),$H278/$E278))</f>
        <v>0</v>
      </c>
      <c r="BN282" s="571">
        <f>IF($E278="n/a","n/a",IF(BN$3&gt;($E278+$D282),$H278-SUM($F282:BM282),$H278/$E278))</f>
        <v>0</v>
      </c>
      <c r="BO282" s="571">
        <f>IF($E278="n/a","n/a",IF(BO$3&gt;($E278+$D282),$H278-SUM($F282:BN282),$H278/$E278))</f>
        <v>0</v>
      </c>
      <c r="BP282" s="571">
        <f>IF($E278="n/a","n/a",IF(BP$3&gt;($E278+$D282),$H278-SUM($F282:BO282),$H278/$E278))</f>
        <v>0</v>
      </c>
      <c r="BQ282" s="571">
        <f>IF($E278="n/a","n/a",IF(BQ$3&gt;($E278+$D282),$H278-SUM($F282:BP282),$H278/$E278))</f>
        <v>0</v>
      </c>
      <c r="BR282" s="571">
        <f>IF($E278="n/a","n/a",IF(BR$3&gt;($E278+$D282),$H278-SUM($F282:BQ282),$H278/$E278))</f>
        <v>0</v>
      </c>
      <c r="BS282" s="571">
        <f>IF($E278="n/a","n/a",IF(BS$3&gt;($E278+$D282),$H278-SUM($F282:BR282),$H278/$E278))</f>
        <v>0</v>
      </c>
      <c r="BT282" s="571">
        <f>IF($E278="n/a","n/a",IF(BT$3&gt;($E278+$D282),$H278-SUM($F282:BS282),$H278/$E278))</f>
        <v>0</v>
      </c>
      <c r="BU282" s="571">
        <f>IF($E278="n/a","n/a",IF(BU$3&gt;($E278+$D282),$H278-SUM($F282:BT282),$H278/$E278))</f>
        <v>0</v>
      </c>
      <c r="BV282" s="571">
        <f>IF($E278="n/a","n/a",IF(BV$3&gt;($E278+$D282),$H278-SUM($F282:BU282),$H278/$E278))</f>
        <v>0</v>
      </c>
      <c r="BW282" s="571">
        <f>IF($E278="n/a","n/a",IF(BW$3&gt;($E278+$D282),$H278-SUM($F282:BV282),$H278/$E278))</f>
        <v>0</v>
      </c>
      <c r="BX282" s="571">
        <f>IF($E278="n/a","n/a",IF(BX$3&gt;($E278+$D282),$H278-SUM($F282:BW282),$H278/$E278))</f>
        <v>0</v>
      </c>
      <c r="BY282" s="571">
        <f>IF($E278="n/a","n/a",IF(BY$3&gt;($E278+$D282),$H278-SUM($F282:BX282),$H278/$E278))</f>
        <v>0</v>
      </c>
      <c r="BZ282" s="572">
        <f>IF($E278="n/a","n/a",IF(BZ$3&gt;($E278+$D282),$H278-SUM($F282:BY282),$H278/$E278))</f>
        <v>0</v>
      </c>
    </row>
    <row r="283" spans="1:78" customFormat="1" hidden="1" outlineLevel="1">
      <c r="A283" s="19"/>
      <c r="B283" s="26"/>
      <c r="C283" s="722"/>
      <c r="D283" s="545">
        <v>4</v>
      </c>
      <c r="E283" s="27"/>
      <c r="F283" s="146"/>
      <c r="G283" s="570"/>
      <c r="H283" s="571"/>
      <c r="I283" s="571"/>
      <c r="J283" s="571">
        <f>IF($E278="n/a","n/a",IF(J$3&gt;($E278+$D283),$I278-SUM($F283:I283),$I278/$E278))</f>
        <v>90.007879729174363</v>
      </c>
      <c r="K283" s="572">
        <f>IF($E278="n/a","n/a",IF(K$3&gt;($E278+$D283),$I278-SUM($F283:J283),$I278/$E278))</f>
        <v>90.007879729174363</v>
      </c>
      <c r="L283" s="571">
        <f>IF($E278="n/a","n/a",IF(L$3&gt;($E278+$D283),$I278-SUM($F283:K283),$I278/$E278))</f>
        <v>90.007879729174363</v>
      </c>
      <c r="M283" s="571">
        <f>IF($E278="n/a","n/a",IF(M$3&gt;($E278+$D283),$I278-SUM($F283:L283),$I278/$E278))</f>
        <v>90.007879729174363</v>
      </c>
      <c r="N283" s="571">
        <f>IF($E278="n/a","n/a",IF(N$3&gt;($E278+$D283),$I278-SUM($F283:M283),$I278/$E278))</f>
        <v>90.007879729174363</v>
      </c>
      <c r="O283" s="571">
        <f>IF($E278="n/a","n/a",IF(O$3&gt;($E278+$D283),$I278-SUM($F283:N283),$I278/$E278))</f>
        <v>90.007879729174363</v>
      </c>
      <c r="P283" s="571">
        <f>IF($E278="n/a","n/a",IF(P$3&gt;($E278+$D283),$I278-SUM($F283:O283),$I278/$E278))</f>
        <v>90.007879729174363</v>
      </c>
      <c r="Q283" s="571">
        <f>IF($E278="n/a","n/a",IF(Q$3&gt;($E278+$D283),$I278-SUM($F283:P283),$I278/$E278))</f>
        <v>90.007879729174363</v>
      </c>
      <c r="R283" s="571">
        <f>IF($E278="n/a","n/a",IF(R$3&gt;($E278+$D283),$I278-SUM($F283:Q283),$I278/$E278))</f>
        <v>90.007879729174363</v>
      </c>
      <c r="S283" s="571">
        <f>IF($E278="n/a","n/a",IF(S$3&gt;($E278+$D283),$I278-SUM($F283:R283),$I278/$E278))</f>
        <v>90.007879729174363</v>
      </c>
      <c r="T283" s="571">
        <f>IF($E278="n/a","n/a",IF(T$3&gt;($E278+$D283),$I278-SUM($F283:S283),$I278/$E278))</f>
        <v>90.007879729174363</v>
      </c>
      <c r="U283" s="571">
        <f>IF($E278="n/a","n/a",IF(U$3&gt;($E278+$D283),$I278-SUM($F283:T283),$I278/$E278))</f>
        <v>90.007879729174363</v>
      </c>
      <c r="V283" s="571">
        <f>IF($E278="n/a","n/a",IF(V$3&gt;($E278+$D283),$I278-SUM($F283:U283),$I278/$E278))</f>
        <v>90.007879729174363</v>
      </c>
      <c r="W283" s="571">
        <f>IF($E278="n/a","n/a",IF(W$3&gt;($E278+$D283),$I278-SUM($F283:V283),$I278/$E278))</f>
        <v>90.007879729174363</v>
      </c>
      <c r="X283" s="571">
        <f>IF($E278="n/a","n/a",IF(X$3&gt;($E278+$D283),$I278-SUM($F283:W283),$I278/$E278))</f>
        <v>90.007879729174363</v>
      </c>
      <c r="Y283" s="571">
        <f>IF($E278="n/a","n/a",IF(Y$3&gt;($E278+$D283),$I278-SUM($F283:X283),$I278/$E278))</f>
        <v>90.007879729174363</v>
      </c>
      <c r="Z283" s="571">
        <f>IF($E278="n/a","n/a",IF(Z$3&gt;($E278+$D283),$I278-SUM($F283:Y283),$I278/$E278))</f>
        <v>90.007879729174363</v>
      </c>
      <c r="AA283" s="571">
        <f>IF($E278="n/a","n/a",IF(AA$3&gt;($E278+$D283),$I278-SUM($F283:Z283),$I278/$E278))</f>
        <v>90.007879729174363</v>
      </c>
      <c r="AB283" s="571">
        <f>IF($E278="n/a","n/a",IF(AB$3&gt;($E278+$D283),$I278-SUM($F283:AA283),$I278/$E278))</f>
        <v>90.007879729174363</v>
      </c>
      <c r="AC283" s="571">
        <f>IF($E278="n/a","n/a",IF(AC$3&gt;($E278+$D283),$I278-SUM($F283:AB283),$I278/$E278))</f>
        <v>90.007879729174363</v>
      </c>
      <c r="AD283" s="571">
        <f>IF($E278="n/a","n/a",IF(AD$3&gt;($E278+$D283),$I278-SUM($F283:AC283),$I278/$E278))</f>
        <v>90.007879729174363</v>
      </c>
      <c r="AE283" s="571">
        <f>IF($E278="n/a","n/a",IF(AE$3&gt;($E278+$D283),$I278-SUM($F283:AD283),$I278/$E278))</f>
        <v>90.007879729174363</v>
      </c>
      <c r="AF283" s="571">
        <f>IF($E278="n/a","n/a",IF(AF$3&gt;($E278+$D283),$I278-SUM($F283:AE283),$I278/$E278))</f>
        <v>90.007879729174363</v>
      </c>
      <c r="AG283" s="571">
        <f>IF($E278="n/a","n/a",IF(AG$3&gt;($E278+$D283),$I278-SUM($F283:AF283),$I278/$E278))</f>
        <v>90.007879729174363</v>
      </c>
      <c r="AH283" s="571">
        <f>IF($E278="n/a","n/a",IF(AH$3&gt;($E278+$D283),$I278-SUM($F283:AG283),$I278/$E278))</f>
        <v>90.007879729174363</v>
      </c>
      <c r="AI283" s="571">
        <f>IF($E278="n/a","n/a",IF(AI$3&gt;($E278+$D283),$I278-SUM($F283:AH283),$I278/$E278))</f>
        <v>90.007879729174363</v>
      </c>
      <c r="AJ283" s="571">
        <f>IF($E278="n/a","n/a",IF(AJ$3&gt;($E278+$D283),$I278-SUM($F283:AI283),$I278/$E278))</f>
        <v>90.007879729174363</v>
      </c>
      <c r="AK283" s="571">
        <f>IF($E278="n/a","n/a",IF(AK$3&gt;($E278+$D283),$I278-SUM($F283:AJ283),$I278/$E278))</f>
        <v>90.007879729174363</v>
      </c>
      <c r="AL283" s="571">
        <f>IF($E278="n/a","n/a",IF(AL$3&gt;($E278+$D283),$I278-SUM($F283:AK283),$I278/$E278))</f>
        <v>90.007879729174363</v>
      </c>
      <c r="AM283" s="571">
        <f>IF($E278="n/a","n/a",IF(AM$3&gt;($E278+$D283),$I278-SUM($F283:AL283),$I278/$E278))</f>
        <v>90.007879729174363</v>
      </c>
      <c r="AN283" s="571">
        <f>IF($E278="n/a","n/a",IF(AN$3&gt;($E278+$D283),$I278-SUM($F283:AM283),$I278/$E278))</f>
        <v>90.007879729174363</v>
      </c>
      <c r="AO283" s="571">
        <f>IF($E278="n/a","n/a",IF(AO$3&gt;($E278+$D283),$I278-SUM($F283:AN283),$I278/$E278))</f>
        <v>90.007879729174363</v>
      </c>
      <c r="AP283" s="571">
        <f>IF($E278="n/a","n/a",IF(AP$3&gt;($E278+$D283),$I278-SUM($F283:AO283),$I278/$E278))</f>
        <v>90.007879729174363</v>
      </c>
      <c r="AQ283" s="571">
        <f>IF($E278="n/a","n/a",IF(AQ$3&gt;($E278+$D283),$I278-SUM($F283:AP283),$I278/$E278))</f>
        <v>90.007879729174363</v>
      </c>
      <c r="AR283" s="571">
        <f>IF($E278="n/a","n/a",IF(AR$3&gt;($E278+$D283),$I278-SUM($F283:AQ283),$I278/$E278))</f>
        <v>90.007879729174363</v>
      </c>
      <c r="AS283" s="571">
        <f>IF($E278="n/a","n/a",IF(AS$3&gt;($E278+$D283),$I278-SUM($F283:AR283),$I278/$E278))</f>
        <v>90.007879729174363</v>
      </c>
      <c r="AT283" s="571">
        <f>IF($E278="n/a","n/a",IF(AT$3&gt;($E278+$D283),$I278-SUM($F283:AS283),$I278/$E278))</f>
        <v>90.007879729174363</v>
      </c>
      <c r="AU283" s="571">
        <f>IF($E278="n/a","n/a",IF(AU$3&gt;($E278+$D283),$I278-SUM($F283:AT283),$I278/$E278))</f>
        <v>90.007879729174363</v>
      </c>
      <c r="AV283" s="571">
        <f>IF($E278="n/a","n/a",IF(AV$3&gt;($E278+$D283),$I278-SUM($F283:AU283),$I278/$E278))</f>
        <v>90.007879729174363</v>
      </c>
      <c r="AW283" s="571">
        <f>IF($E278="n/a","n/a",IF(AW$3&gt;($E278+$D283),$I278-SUM($F283:AV283),$I278/$E278))</f>
        <v>90.007879729174363</v>
      </c>
      <c r="AX283" s="571">
        <f>IF($E278="n/a","n/a",IF(AX$3&gt;($E278+$D283),$I278-SUM($F283:AW283),$I278/$E278))</f>
        <v>-1.8189894035458565E-12</v>
      </c>
      <c r="AY283" s="571">
        <f>IF($E278="n/a","n/a",IF(AY$3&gt;($E278+$D283),$I278-SUM($F283:AX283),$I278/$E278))</f>
        <v>0</v>
      </c>
      <c r="AZ283" s="571">
        <f>IF($E278="n/a","n/a",IF(AZ$3&gt;($E278+$D283),$I278-SUM($F283:AY283),$I278/$E278))</f>
        <v>0</v>
      </c>
      <c r="BA283" s="571">
        <f>IF($E278="n/a","n/a",IF(BA$3&gt;($E278+$D283),$I278-SUM($F283:AZ283),$I278/$E278))</f>
        <v>0</v>
      </c>
      <c r="BB283" s="571">
        <f>IF($E278="n/a","n/a",IF(BB$3&gt;($E278+$D283),$I278-SUM($F283:BA283),$I278/$E278))</f>
        <v>0</v>
      </c>
      <c r="BC283" s="571">
        <f>IF($E278="n/a","n/a",IF(BC$3&gt;($E278+$D283),$I278-SUM($F283:BB283),$I278/$E278))</f>
        <v>0</v>
      </c>
      <c r="BD283" s="571">
        <f>IF($E278="n/a","n/a",IF(BD$3&gt;($E278+$D283),$I278-SUM($F283:BC283),$I278/$E278))</f>
        <v>0</v>
      </c>
      <c r="BE283" s="571">
        <f>IF($E278="n/a","n/a",IF(BE$3&gt;($E278+$D283),$I278-SUM($F283:BD283),$I278/$E278))</f>
        <v>0</v>
      </c>
      <c r="BF283" s="571">
        <f>IF($E278="n/a","n/a",IF(BF$3&gt;($E278+$D283),$I278-SUM($F283:BE283),$I278/$E278))</f>
        <v>0</v>
      </c>
      <c r="BG283" s="571">
        <f>IF($E278="n/a","n/a",IF(BG$3&gt;($E278+$D283),$I278-SUM($F283:BF283),$I278/$E278))</f>
        <v>0</v>
      </c>
      <c r="BH283" s="571">
        <f>IF($E278="n/a","n/a",IF(BH$3&gt;($E278+$D283),$I278-SUM($F283:BG283),$I278/$E278))</f>
        <v>0</v>
      </c>
      <c r="BI283" s="571">
        <f>IF($E278="n/a","n/a",IF(BI$3&gt;($E278+$D283),$I278-SUM($F283:BH283),$I278/$E278))</f>
        <v>0</v>
      </c>
      <c r="BJ283" s="571">
        <f>IF($E278="n/a","n/a",IF(BJ$3&gt;($E278+$D283),$I278-SUM($F283:BI283),$I278/$E278))</f>
        <v>0</v>
      </c>
      <c r="BK283" s="571">
        <f>IF($E278="n/a","n/a",IF(BK$3&gt;($E278+$D283),$I278-SUM($F283:BJ283),$I278/$E278))</f>
        <v>0</v>
      </c>
      <c r="BL283" s="571">
        <f>IF($E278="n/a","n/a",IF(BL$3&gt;($E278+$D283),$I278-SUM($F283:BK283),$I278/$E278))</f>
        <v>0</v>
      </c>
      <c r="BM283" s="571">
        <f>IF($E278="n/a","n/a",IF(BM$3&gt;($E278+$D283),$I278-SUM($F283:BL283),$I278/$E278))</f>
        <v>0</v>
      </c>
      <c r="BN283" s="571">
        <f>IF($E278="n/a","n/a",IF(BN$3&gt;($E278+$D283),$I278-SUM($F283:BM283),$I278/$E278))</f>
        <v>0</v>
      </c>
      <c r="BO283" s="571">
        <f>IF($E278="n/a","n/a",IF(BO$3&gt;($E278+$D283),$I278-SUM($F283:BN283),$I278/$E278))</f>
        <v>0</v>
      </c>
      <c r="BP283" s="571">
        <f>IF($E278="n/a","n/a",IF(BP$3&gt;($E278+$D283),$I278-SUM($F283:BO283),$I278/$E278))</f>
        <v>0</v>
      </c>
      <c r="BQ283" s="571">
        <f>IF($E278="n/a","n/a",IF(BQ$3&gt;($E278+$D283),$I278-SUM($F283:BP283),$I278/$E278))</f>
        <v>0</v>
      </c>
      <c r="BR283" s="571">
        <f>IF($E278="n/a","n/a",IF(BR$3&gt;($E278+$D283),$I278-SUM($F283:BQ283),$I278/$E278))</f>
        <v>0</v>
      </c>
      <c r="BS283" s="571">
        <f>IF($E278="n/a","n/a",IF(BS$3&gt;($E278+$D283),$I278-SUM($F283:BR283),$I278/$E278))</f>
        <v>0</v>
      </c>
      <c r="BT283" s="571">
        <f>IF($E278="n/a","n/a",IF(BT$3&gt;($E278+$D283),$I278-SUM($F283:BS283),$I278/$E278))</f>
        <v>0</v>
      </c>
      <c r="BU283" s="571">
        <f>IF($E278="n/a","n/a",IF(BU$3&gt;($E278+$D283),$I278-SUM($F283:BT283),$I278/$E278))</f>
        <v>0</v>
      </c>
      <c r="BV283" s="571">
        <f>IF($E278="n/a","n/a",IF(BV$3&gt;($E278+$D283),$I278-SUM($F283:BU283),$I278/$E278))</f>
        <v>0</v>
      </c>
      <c r="BW283" s="571">
        <f>IF($E278="n/a","n/a",IF(BW$3&gt;($E278+$D283),$I278-SUM($F283:BV283),$I278/$E278))</f>
        <v>0</v>
      </c>
      <c r="BX283" s="571">
        <f>IF($E278="n/a","n/a",IF(BX$3&gt;($E278+$D283),$I278-SUM($F283:BW283),$I278/$E278))</f>
        <v>0</v>
      </c>
      <c r="BY283" s="571">
        <f>IF($E278="n/a","n/a",IF(BY$3&gt;($E278+$D283),$I278-SUM($F283:BX283),$I278/$E278))</f>
        <v>0</v>
      </c>
      <c r="BZ283" s="572">
        <f>IF($E278="n/a","n/a",IF(BZ$3&gt;($E278+$D283),$I278-SUM($F283:BY283),$I278/$E278))</f>
        <v>0</v>
      </c>
    </row>
    <row r="284" spans="1:78" customFormat="1" hidden="1" outlineLevel="1">
      <c r="A284" s="19"/>
      <c r="B284" s="26"/>
      <c r="C284" s="722"/>
      <c r="D284" s="545">
        <v>5</v>
      </c>
      <c r="E284" s="27"/>
      <c r="F284" s="146"/>
      <c r="G284" s="573"/>
      <c r="H284" s="574"/>
      <c r="I284" s="574"/>
      <c r="J284" s="574"/>
      <c r="K284" s="575">
        <f>IF($E278="n/a","n/a",IF(K$3&gt;($E278+$D284),$J278-SUM($F284:J284),$J278/$E278))</f>
        <v>-55.141621600856539</v>
      </c>
      <c r="L284" s="574">
        <f>IF($E278="n/a","n/a",IF(L$3&gt;($E278+$D284),$J278-SUM($F284:K284),$J278/$E278))</f>
        <v>-55.141621600856539</v>
      </c>
      <c r="M284" s="574">
        <f>IF($E278="n/a","n/a",IF(M$3&gt;($E278+$D284),$J278-SUM($F284:L284),$J278/$E278))</f>
        <v>-55.141621600856539</v>
      </c>
      <c r="N284" s="574">
        <f>IF($E278="n/a","n/a",IF(N$3&gt;($E278+$D284),$J278-SUM($F284:M284),$J278/$E278))</f>
        <v>-55.141621600856539</v>
      </c>
      <c r="O284" s="574">
        <f>IF($E278="n/a","n/a",IF(O$3&gt;($E278+$D284),$J278-SUM($F284:N284),$J278/$E278))</f>
        <v>-55.141621600856539</v>
      </c>
      <c r="P284" s="574">
        <f>IF($E278="n/a","n/a",IF(P$3&gt;($E278+$D284),$J278-SUM($F284:O284),$J278/$E278))</f>
        <v>-55.141621600856539</v>
      </c>
      <c r="Q284" s="574">
        <f>IF($E278="n/a","n/a",IF(Q$3&gt;($E278+$D284),$J278-SUM($F284:P284),$J278/$E278))</f>
        <v>-55.141621600856539</v>
      </c>
      <c r="R284" s="574">
        <f>IF($E278="n/a","n/a",IF(R$3&gt;($E278+$D284),$J278-SUM($F284:Q284),$J278/$E278))</f>
        <v>-55.141621600856539</v>
      </c>
      <c r="S284" s="574">
        <f>IF($E278="n/a","n/a",IF(S$3&gt;($E278+$D284),$J278-SUM($F284:R284),$J278/$E278))</f>
        <v>-55.141621600856539</v>
      </c>
      <c r="T284" s="574">
        <f>IF($E278="n/a","n/a",IF(T$3&gt;($E278+$D284),$J278-SUM($F284:S284),$J278/$E278))</f>
        <v>-55.141621600856539</v>
      </c>
      <c r="U284" s="574">
        <f>IF($E278="n/a","n/a",IF(U$3&gt;($E278+$D284),$J278-SUM($F284:T284),$J278/$E278))</f>
        <v>-55.141621600856539</v>
      </c>
      <c r="V284" s="574">
        <f>IF($E278="n/a","n/a",IF(V$3&gt;($E278+$D284),$J278-SUM($F284:U284),$J278/$E278))</f>
        <v>-55.141621600856539</v>
      </c>
      <c r="W284" s="574">
        <f>IF($E278="n/a","n/a",IF(W$3&gt;($E278+$D284),$J278-SUM($F284:V284),$J278/$E278))</f>
        <v>-55.141621600856539</v>
      </c>
      <c r="X284" s="574">
        <f>IF($E278="n/a","n/a",IF(X$3&gt;($E278+$D284),$J278-SUM($F284:W284),$J278/$E278))</f>
        <v>-55.141621600856539</v>
      </c>
      <c r="Y284" s="574">
        <f>IF($E278="n/a","n/a",IF(Y$3&gt;($E278+$D284),$J278-SUM($F284:X284),$J278/$E278))</f>
        <v>-55.141621600856539</v>
      </c>
      <c r="Z284" s="574">
        <f>IF($E278="n/a","n/a",IF(Z$3&gt;($E278+$D284),$J278-SUM($F284:Y284),$J278/$E278))</f>
        <v>-55.141621600856539</v>
      </c>
      <c r="AA284" s="574">
        <f>IF($E278="n/a","n/a",IF(AA$3&gt;($E278+$D284),$J278-SUM($F284:Z284),$J278/$E278))</f>
        <v>-55.141621600856539</v>
      </c>
      <c r="AB284" s="574">
        <f>IF($E278="n/a","n/a",IF(AB$3&gt;($E278+$D284),$J278-SUM($F284:AA284),$J278/$E278))</f>
        <v>-55.141621600856539</v>
      </c>
      <c r="AC284" s="574">
        <f>IF($E278="n/a","n/a",IF(AC$3&gt;($E278+$D284),$J278-SUM($F284:AB284),$J278/$E278))</f>
        <v>-55.141621600856539</v>
      </c>
      <c r="AD284" s="574">
        <f>IF($E278="n/a","n/a",IF(AD$3&gt;($E278+$D284),$J278-SUM($F284:AC284),$J278/$E278))</f>
        <v>-55.141621600856539</v>
      </c>
      <c r="AE284" s="574">
        <f>IF($E278="n/a","n/a",IF(AE$3&gt;($E278+$D284),$J278-SUM($F284:AD284),$J278/$E278))</f>
        <v>-55.141621600856539</v>
      </c>
      <c r="AF284" s="574">
        <f>IF($E278="n/a","n/a",IF(AF$3&gt;($E278+$D284),$J278-SUM($F284:AE284),$J278/$E278))</f>
        <v>-55.141621600856539</v>
      </c>
      <c r="AG284" s="574">
        <f>IF($E278="n/a","n/a",IF(AG$3&gt;($E278+$D284),$J278-SUM($F284:AF284),$J278/$E278))</f>
        <v>-55.141621600856539</v>
      </c>
      <c r="AH284" s="574">
        <f>IF($E278="n/a","n/a",IF(AH$3&gt;($E278+$D284),$J278-SUM($F284:AG284),$J278/$E278))</f>
        <v>-55.141621600856539</v>
      </c>
      <c r="AI284" s="574">
        <f>IF($E278="n/a","n/a",IF(AI$3&gt;($E278+$D284),$J278-SUM($F284:AH284),$J278/$E278))</f>
        <v>-55.141621600856539</v>
      </c>
      <c r="AJ284" s="574">
        <f>IF($E278="n/a","n/a",IF(AJ$3&gt;($E278+$D284),$J278-SUM($F284:AI284),$J278/$E278))</f>
        <v>-55.141621600856539</v>
      </c>
      <c r="AK284" s="574">
        <f>IF($E278="n/a","n/a",IF(AK$3&gt;($E278+$D284),$J278-SUM($F284:AJ284),$J278/$E278))</f>
        <v>-55.141621600856539</v>
      </c>
      <c r="AL284" s="574">
        <f>IF($E278="n/a","n/a",IF(AL$3&gt;($E278+$D284),$J278-SUM($F284:AK284),$J278/$E278))</f>
        <v>-55.141621600856539</v>
      </c>
      <c r="AM284" s="574">
        <f>IF($E278="n/a","n/a",IF(AM$3&gt;($E278+$D284),$J278-SUM($F284:AL284),$J278/$E278))</f>
        <v>-55.141621600856539</v>
      </c>
      <c r="AN284" s="574">
        <f>IF($E278="n/a","n/a",IF(AN$3&gt;($E278+$D284),$J278-SUM($F284:AM284),$J278/$E278))</f>
        <v>-55.141621600856539</v>
      </c>
      <c r="AO284" s="574">
        <f>IF($E278="n/a","n/a",IF(AO$3&gt;($E278+$D284),$J278-SUM($F284:AN284),$J278/$E278))</f>
        <v>-55.141621600856539</v>
      </c>
      <c r="AP284" s="574">
        <f>IF($E278="n/a","n/a",IF(AP$3&gt;($E278+$D284),$J278-SUM($F284:AO284),$J278/$E278))</f>
        <v>-55.141621600856539</v>
      </c>
      <c r="AQ284" s="574">
        <f>IF($E278="n/a","n/a",IF(AQ$3&gt;($E278+$D284),$J278-SUM($F284:AP284),$J278/$E278))</f>
        <v>-55.141621600856539</v>
      </c>
      <c r="AR284" s="574">
        <f>IF($E278="n/a","n/a",IF(AR$3&gt;($E278+$D284),$J278-SUM($F284:AQ284),$J278/$E278))</f>
        <v>-55.141621600856539</v>
      </c>
      <c r="AS284" s="574">
        <f>IF($E278="n/a","n/a",IF(AS$3&gt;($E278+$D284),$J278-SUM($F284:AR284),$J278/$E278))</f>
        <v>-55.141621600856539</v>
      </c>
      <c r="AT284" s="574">
        <f>IF($E278="n/a","n/a",IF(AT$3&gt;($E278+$D284),$J278-SUM($F284:AS284),$J278/$E278))</f>
        <v>-55.141621600856539</v>
      </c>
      <c r="AU284" s="574">
        <f>IF($E278="n/a","n/a",IF(AU$3&gt;($E278+$D284),$J278-SUM($F284:AT284),$J278/$E278))</f>
        <v>-55.141621600856539</v>
      </c>
      <c r="AV284" s="574">
        <f>IF($E278="n/a","n/a",IF(AV$3&gt;($E278+$D284),$J278-SUM($F284:AU284),$J278/$E278))</f>
        <v>-55.141621600856539</v>
      </c>
      <c r="AW284" s="574">
        <f>IF($E278="n/a","n/a",IF(AW$3&gt;($E278+$D284),$J278-SUM($F284:AV284),$J278/$E278))</f>
        <v>-55.141621600856539</v>
      </c>
      <c r="AX284" s="574">
        <f>IF($E278="n/a","n/a",IF(AX$3&gt;($E278+$D284),$J278-SUM($F284:AW284),$J278/$E278))</f>
        <v>-55.141621600856539</v>
      </c>
      <c r="AY284" s="574">
        <f>IF($E278="n/a","n/a",IF(AY$3&gt;($E278+$D284),$J278-SUM($F284:AX284),$J278/$E278))</f>
        <v>0</v>
      </c>
      <c r="AZ284" s="574">
        <f>IF($E278="n/a","n/a",IF(AZ$3&gt;($E278+$D284),$J278-SUM($F284:AY284),$J278/$E278))</f>
        <v>0</v>
      </c>
      <c r="BA284" s="574">
        <f>IF($E278="n/a","n/a",IF(BA$3&gt;($E278+$D284),$J278-SUM($F284:AZ284),$J278/$E278))</f>
        <v>0</v>
      </c>
      <c r="BB284" s="574">
        <f>IF($E278="n/a","n/a",IF(BB$3&gt;($E278+$D284),$J278-SUM($F284:BA284),$J278/$E278))</f>
        <v>0</v>
      </c>
      <c r="BC284" s="574">
        <f>IF($E278="n/a","n/a",IF(BC$3&gt;($E278+$D284),$J278-SUM($F284:BB284),$J278/$E278))</f>
        <v>0</v>
      </c>
      <c r="BD284" s="574">
        <f>IF($E278="n/a","n/a",IF(BD$3&gt;($E278+$D284),$J278-SUM($F284:BC284),$J278/$E278))</f>
        <v>0</v>
      </c>
      <c r="BE284" s="574">
        <f>IF($E278="n/a","n/a",IF(BE$3&gt;($E278+$D284),$J278-SUM($F284:BD284),$J278/$E278))</f>
        <v>0</v>
      </c>
      <c r="BF284" s="574">
        <f>IF($E278="n/a","n/a",IF(BF$3&gt;($E278+$D284),$J278-SUM($F284:BE284),$J278/$E278))</f>
        <v>0</v>
      </c>
      <c r="BG284" s="574">
        <f>IF($E278="n/a","n/a",IF(BG$3&gt;($E278+$D284),$J278-SUM($F284:BF284),$J278/$E278))</f>
        <v>0</v>
      </c>
      <c r="BH284" s="574">
        <f>IF($E278="n/a","n/a",IF(BH$3&gt;($E278+$D284),$J278-SUM($F284:BG284),$J278/$E278))</f>
        <v>0</v>
      </c>
      <c r="BI284" s="574">
        <f>IF($E278="n/a","n/a",IF(BI$3&gt;($E278+$D284),$J278-SUM($F284:BH284),$J278/$E278))</f>
        <v>0</v>
      </c>
      <c r="BJ284" s="574">
        <f>IF($E278="n/a","n/a",IF(BJ$3&gt;($E278+$D284),$J278-SUM($F284:BI284),$J278/$E278))</f>
        <v>0</v>
      </c>
      <c r="BK284" s="574">
        <f>IF($E278="n/a","n/a",IF(BK$3&gt;($E278+$D284),$J278-SUM($F284:BJ284),$J278/$E278))</f>
        <v>0</v>
      </c>
      <c r="BL284" s="574">
        <f>IF($E278="n/a","n/a",IF(BL$3&gt;($E278+$D284),$J278-SUM($F284:BK284),$J278/$E278))</f>
        <v>0</v>
      </c>
      <c r="BM284" s="574">
        <f>IF($E278="n/a","n/a",IF(BM$3&gt;($E278+$D284),$J278-SUM($F284:BL284),$J278/$E278))</f>
        <v>0</v>
      </c>
      <c r="BN284" s="574">
        <f>IF($E278="n/a","n/a",IF(BN$3&gt;($E278+$D284),$J278-SUM($F284:BM284),$J278/$E278))</f>
        <v>0</v>
      </c>
      <c r="BO284" s="574">
        <f>IF($E278="n/a","n/a",IF(BO$3&gt;($E278+$D284),$J278-SUM($F284:BN284),$J278/$E278))</f>
        <v>0</v>
      </c>
      <c r="BP284" s="574">
        <f>IF($E278="n/a","n/a",IF(BP$3&gt;($E278+$D284),$J278-SUM($F284:BO284),$J278/$E278))</f>
        <v>0</v>
      </c>
      <c r="BQ284" s="574">
        <f>IF($E278="n/a","n/a",IF(BQ$3&gt;($E278+$D284),$J278-SUM($F284:BP284),$J278/$E278))</f>
        <v>0</v>
      </c>
      <c r="BR284" s="574">
        <f>IF($E278="n/a","n/a",IF(BR$3&gt;($E278+$D284),$J278-SUM($F284:BQ284),$J278/$E278))</f>
        <v>0</v>
      </c>
      <c r="BS284" s="574">
        <f>IF($E278="n/a","n/a",IF(BS$3&gt;($E278+$D284),$J278-SUM($F284:BR284),$J278/$E278))</f>
        <v>0</v>
      </c>
      <c r="BT284" s="574">
        <f>IF($E278="n/a","n/a",IF(BT$3&gt;($E278+$D284),$J278-SUM($F284:BS284),$J278/$E278))</f>
        <v>0</v>
      </c>
      <c r="BU284" s="574">
        <f>IF($E278="n/a","n/a",IF(BU$3&gt;($E278+$D284),$J278-SUM($F284:BT284),$J278/$E278))</f>
        <v>0</v>
      </c>
      <c r="BV284" s="574">
        <f>IF($E278="n/a","n/a",IF(BV$3&gt;($E278+$D284),$J278-SUM($F284:BU284),$J278/$E278))</f>
        <v>0</v>
      </c>
      <c r="BW284" s="574">
        <f>IF($E278="n/a","n/a",IF(BW$3&gt;($E278+$D284),$J278-SUM($F284:BV284),$J278/$E278))</f>
        <v>0</v>
      </c>
      <c r="BX284" s="574">
        <f>IF($E278="n/a","n/a",IF(BX$3&gt;($E278+$D284),$J278-SUM($F284:BW284),$J278/$E278))</f>
        <v>0</v>
      </c>
      <c r="BY284" s="574">
        <f>IF($E278="n/a","n/a",IF(BY$3&gt;($E278+$D284),$J278-SUM($F284:BX284),$J278/$E278))</f>
        <v>0</v>
      </c>
      <c r="BZ284" s="575">
        <f>IF($E278="n/a","n/a",IF(BZ$3&gt;($E278+$D284),$J278-SUM($F284:BY284),$J278/$E278))</f>
        <v>0</v>
      </c>
    </row>
    <row r="285" spans="1:78" customFormat="1" hidden="1" outlineLevel="1">
      <c r="A285" s="19"/>
      <c r="B285" s="26"/>
      <c r="C285" s="722"/>
      <c r="D285" s="545">
        <v>6</v>
      </c>
      <c r="E285" s="27"/>
      <c r="F285" s="146"/>
      <c r="G285" s="148"/>
      <c r="H285" s="148"/>
      <c r="I285" s="148"/>
      <c r="J285" s="148"/>
      <c r="K285" s="576"/>
      <c r="L285" s="69">
        <f>IF($D278="n/a","n/a",IF(L$3&gt;($D278+$D285),$K278-SUM($F285:K285),$K278/$D278))</f>
        <v>18.298213248378765</v>
      </c>
      <c r="M285" s="69">
        <f>IF($D278="n/a","n/a",IF(M$3&gt;($D278+$D285),$K278-SUM($F285:L285),$K278/$D278))</f>
        <v>18.298213248378765</v>
      </c>
      <c r="N285" s="69">
        <f>IF($D278="n/a","n/a",IF(N$3&gt;($D278+$D285),$K278-SUM($F285:M285),$K278/$D278))</f>
        <v>18.298213248378765</v>
      </c>
      <c r="O285" s="69">
        <f>IF($D278="n/a","n/a",IF(O$3&gt;($D278+$D285),$K278-SUM($F285:N285),$K278/$D278))</f>
        <v>18.298213248378765</v>
      </c>
      <c r="P285" s="69">
        <f>IF($D278="n/a","n/a",IF(P$3&gt;($D278+$D285),$K278-SUM($F285:O285),$K278/$D278))</f>
        <v>18.298213248378765</v>
      </c>
      <c r="Q285" s="69">
        <f>IF($D278="n/a","n/a",IF(Q$3&gt;($D278+$D285),$K278-SUM($F285:P285),$K278/$D278))</f>
        <v>18.298213248378765</v>
      </c>
      <c r="R285" s="69">
        <f>IF($D278="n/a","n/a",IF(R$3&gt;($D278+$D285),$K278-SUM($F285:Q285),$K278/$D278))</f>
        <v>18.298213248378765</v>
      </c>
      <c r="S285" s="69">
        <f>IF($D278="n/a","n/a",IF(S$3&gt;($D278+$D285),$K278-SUM($F285:R285),$K278/$D278))</f>
        <v>18.298213248378765</v>
      </c>
      <c r="T285" s="69">
        <f>IF($D278="n/a","n/a",IF(T$3&gt;($D278+$D285),$K278-SUM($F285:S285),$K278/$D278))</f>
        <v>18.298213248378765</v>
      </c>
      <c r="U285" s="69">
        <f>IF($D278="n/a","n/a",IF(U$3&gt;($D278+$D285),$K278-SUM($F285:T285),$K278/$D278))</f>
        <v>18.298213248378765</v>
      </c>
      <c r="V285" s="69">
        <f>IF($D278="n/a","n/a",IF(V$3&gt;($D278+$D285),$K278-SUM($F285:U285),$K278/$D278))</f>
        <v>18.298213248378765</v>
      </c>
      <c r="W285" s="69">
        <f>IF($D278="n/a","n/a",IF(W$3&gt;($D278+$D285),$K278-SUM($F285:V285),$K278/$D278))</f>
        <v>18.298213248378765</v>
      </c>
      <c r="X285" s="69">
        <f>IF($D278="n/a","n/a",IF(X$3&gt;($D278+$D285),$K278-SUM($F285:W285),$K278/$D278))</f>
        <v>18.298213248378765</v>
      </c>
      <c r="Y285" s="69">
        <f>IF($D278="n/a","n/a",IF(Y$3&gt;($D278+$D285),$K278-SUM($F285:X285),$K278/$D278))</f>
        <v>18.298213248378765</v>
      </c>
      <c r="Z285" s="69">
        <f>IF($D278="n/a","n/a",IF(Z$3&gt;($D278+$D285),$K278-SUM($F285:Y285),$K278/$D278))</f>
        <v>18.298213248378765</v>
      </c>
      <c r="AA285" s="69">
        <f>IF($D278="n/a","n/a",IF(AA$3&gt;($D278+$D285),$K278-SUM($F285:Z285),$K278/$D278))</f>
        <v>18.298213248378765</v>
      </c>
      <c r="AB285" s="69">
        <f>IF($D278="n/a","n/a",IF(AB$3&gt;($D278+$D285),$K278-SUM($F285:AA285),$K278/$D278))</f>
        <v>18.298213248378765</v>
      </c>
      <c r="AC285" s="69">
        <f>IF($D278="n/a","n/a",IF(AC$3&gt;($D278+$D285),$K278-SUM($F285:AB285),$K278/$D278))</f>
        <v>18.298213248378765</v>
      </c>
      <c r="AD285" s="69">
        <f>IF($D278="n/a","n/a",IF(AD$3&gt;($D278+$D285),$K278-SUM($F285:AC285),$K278/$D278))</f>
        <v>18.298213248378765</v>
      </c>
      <c r="AE285" s="69">
        <f>IF($D278="n/a","n/a",IF(AE$3&gt;($D278+$D285),$K278-SUM($F285:AD285),$K278/$D278))</f>
        <v>18.298213248378765</v>
      </c>
      <c r="AF285" s="69">
        <f>IF($D278="n/a","n/a",IF(AF$3&gt;($D278+$D285),$K278-SUM($F285:AE285),$K278/$D278))</f>
        <v>18.298213248378765</v>
      </c>
      <c r="AG285" s="69">
        <f>IF($D278="n/a","n/a",IF(AG$3&gt;($D278+$D285),$K278-SUM($F285:AF285),$K278/$D278))</f>
        <v>18.298213248378765</v>
      </c>
      <c r="AH285" s="69">
        <f>IF($D278="n/a","n/a",IF(AH$3&gt;($D278+$D285),$K278-SUM($F285:AG285),$K278/$D278))</f>
        <v>18.298213248378765</v>
      </c>
      <c r="AI285" s="69">
        <f>IF($D278="n/a","n/a",IF(AI$3&gt;($D278+$D285),$K278-SUM($F285:AH285),$K278/$D278))</f>
        <v>18.298213248378765</v>
      </c>
      <c r="AJ285" s="69">
        <f>IF($D278="n/a","n/a",IF(AJ$3&gt;($D278+$D285),$K278-SUM($F285:AI285),$K278/$D278))</f>
        <v>18.298213248378765</v>
      </c>
      <c r="AK285" s="69">
        <f>IF($D278="n/a","n/a",IF(AK$3&gt;($D278+$D285),$K278-SUM($F285:AJ285),$K278/$D278))</f>
        <v>18.298213248378765</v>
      </c>
      <c r="AL285" s="69">
        <f>IF($D278="n/a","n/a",IF(AL$3&gt;($D278+$D285),$K278-SUM($F285:AK285),$K278/$D278))</f>
        <v>18.298213248378765</v>
      </c>
      <c r="AM285" s="69">
        <f>IF($D278="n/a","n/a",IF(AM$3&gt;($D278+$D285),$K278-SUM($F285:AL285),$K278/$D278))</f>
        <v>18.298213248378765</v>
      </c>
      <c r="AN285" s="69">
        <f>IF($D278="n/a","n/a",IF(AN$3&gt;($D278+$D285),$K278-SUM($F285:AM285),$K278/$D278))</f>
        <v>18.298213248378765</v>
      </c>
      <c r="AO285" s="69">
        <f>IF($D278="n/a","n/a",IF(AO$3&gt;($D278+$D285),$K278-SUM($F285:AN285),$K278/$D278))</f>
        <v>18.298213248378765</v>
      </c>
      <c r="AP285" s="69">
        <f>IF($D278="n/a","n/a",IF(AP$3&gt;($D278+$D285),$K278-SUM($F285:AO285),$K278/$D278))</f>
        <v>18.298213248378765</v>
      </c>
      <c r="AQ285" s="69">
        <f>IF($D278="n/a","n/a",IF(AQ$3&gt;($D278+$D285),$K278-SUM($F285:AP285),$K278/$D278))</f>
        <v>18.298213248378765</v>
      </c>
      <c r="AR285" s="69">
        <f>IF($D278="n/a","n/a",IF(AR$3&gt;($D278+$D285),$K278-SUM($F285:AQ285),$K278/$D278))</f>
        <v>18.298213248378765</v>
      </c>
      <c r="AS285" s="69">
        <f>IF($D278="n/a","n/a",IF(AS$3&gt;($D278+$D285),$K278-SUM($F285:AR285),$K278/$D278))</f>
        <v>18.298213248378765</v>
      </c>
      <c r="AT285" s="69">
        <f>IF($D278="n/a","n/a",IF(AT$3&gt;($D278+$D285),$K278-SUM($F285:AS285),$K278/$D278))</f>
        <v>18.298213248378765</v>
      </c>
      <c r="AU285" s="69">
        <f>IF($D278="n/a","n/a",IF(AU$3&gt;($D278+$D285),$K278-SUM($F285:AT285),$K278/$D278))</f>
        <v>18.298213248378765</v>
      </c>
      <c r="AV285" s="69">
        <f>IF($D278="n/a","n/a",IF(AV$3&gt;($D278+$D285),$K278-SUM($F285:AU285),$K278/$D278))</f>
        <v>18.298213248378765</v>
      </c>
      <c r="AW285" s="69">
        <f>IF($D278="n/a","n/a",IF(AW$3&gt;($D278+$D285),$K278-SUM($F285:AV285),$K278/$D278))</f>
        <v>18.298213248378765</v>
      </c>
      <c r="AX285" s="69">
        <f>IF($D278="n/a","n/a",IF(AX$3&gt;($D278+$D285),$K278-SUM($F285:AW285),$K278/$D278))</f>
        <v>18.298213248378765</v>
      </c>
      <c r="AY285" s="69">
        <f>IF($D278="n/a","n/a",IF(AY$3&gt;($D278+$D285),$K278-SUM($F285:AX285),$K278/$D278))</f>
        <v>18.298213248378765</v>
      </c>
      <c r="AZ285" s="69">
        <f>IF($D278="n/a","n/a",IF(AZ$3&gt;($D278+$D285),$K278-SUM($F285:AY285),$K278/$D278))</f>
        <v>4.5474735088646412E-13</v>
      </c>
      <c r="BA285" s="69">
        <f>IF($D278="n/a","n/a",IF(BA$3&gt;($D278+$D285),$K278-SUM($F285:AZ285),$K278/$D278))</f>
        <v>0</v>
      </c>
      <c r="BB285" s="69">
        <f>IF($D278="n/a","n/a",IF(BB$3&gt;($D278+$D285),$K278-SUM($F285:BA285),$K278/$D278))</f>
        <v>0</v>
      </c>
      <c r="BC285" s="69">
        <f>IF($D278="n/a","n/a",IF(BC$3&gt;($D278+$D285),$K278-SUM($F285:BB285),$K278/$D278))</f>
        <v>0</v>
      </c>
      <c r="BD285" s="69">
        <f>IF($D278="n/a","n/a",IF(BD$3&gt;($D278+$D285),$K278-SUM($F285:BC285),$K278/$D278))</f>
        <v>0</v>
      </c>
      <c r="BE285" s="69">
        <f>IF($D278="n/a","n/a",IF(BE$3&gt;($D278+$D285),$K278-SUM($F285:BD285),$K278/$D278))</f>
        <v>0</v>
      </c>
      <c r="BF285" s="69">
        <f>IF($D278="n/a","n/a",IF(BF$3&gt;($D278+$D285),$K278-SUM($F285:BE285),$K278/$D278))</f>
        <v>0</v>
      </c>
      <c r="BG285" s="69">
        <f>IF($D278="n/a","n/a",IF(BG$3&gt;($D278+$D285),$K278-SUM($F285:BF285),$K278/$D278))</f>
        <v>0</v>
      </c>
      <c r="BH285" s="69">
        <f>IF($D278="n/a","n/a",IF(BH$3&gt;($D278+$D285),$K278-SUM($F285:BG285),$K278/$D278))</f>
        <v>0</v>
      </c>
      <c r="BI285" s="69">
        <f>IF($D278="n/a","n/a",IF(BI$3&gt;($D278+$D285),$K278-SUM($F285:BH285),$K278/$D278))</f>
        <v>0</v>
      </c>
      <c r="BJ285" s="69">
        <f>IF($D278="n/a","n/a",IF(BJ$3&gt;($D278+$D285),$K278-SUM($F285:BI285),$K278/$D278))</f>
        <v>0</v>
      </c>
      <c r="BK285" s="69">
        <f>IF($D278="n/a","n/a",IF(BK$3&gt;($D278+$D285),$K278-SUM($F285:BJ285),$K278/$D278))</f>
        <v>0</v>
      </c>
      <c r="BL285" s="69">
        <f>IF($D278="n/a","n/a",IF(BL$3&gt;($D278+$D285),$K278-SUM($F285:BK285),$K278/$D278))</f>
        <v>0</v>
      </c>
      <c r="BM285" s="69">
        <f>IF($D278="n/a","n/a",IF(BM$3&gt;($D278+$D285),$K278-SUM($F285:BL285),$K278/$D278))</f>
        <v>0</v>
      </c>
      <c r="BN285" s="69">
        <f>IF($D278="n/a","n/a",IF(BN$3&gt;($D278+$D285),$K278-SUM($F285:BM285),$K278/$D278))</f>
        <v>0</v>
      </c>
      <c r="BO285" s="69">
        <f>IF($D278="n/a","n/a",IF(BO$3&gt;($D278+$D285),$K278-SUM($F285:BN285),$K278/$D278))</f>
        <v>0</v>
      </c>
      <c r="BP285" s="69">
        <f>IF($D278="n/a","n/a",IF(BP$3&gt;($D278+$D285),$K278-SUM($F285:BO285),$K278/$D278))</f>
        <v>0</v>
      </c>
      <c r="BQ285" s="69">
        <f>IF($D278="n/a","n/a",IF(BQ$3&gt;($D278+$D285),$K278-SUM($F285:BP285),$K278/$D278))</f>
        <v>0</v>
      </c>
      <c r="BR285" s="69">
        <f>IF($D278="n/a","n/a",IF(BR$3&gt;($D278+$D285),$K278-SUM($F285:BQ285),$K278/$D278))</f>
        <v>0</v>
      </c>
      <c r="BS285" s="69">
        <f>IF($D278="n/a","n/a",IF(BS$3&gt;($D278+$D285),$K278-SUM($F285:BR285),$K278/$D278))</f>
        <v>0</v>
      </c>
      <c r="BT285" s="69">
        <f>IF($D278="n/a","n/a",IF(BT$3&gt;($D278+$D285),$K278-SUM($F285:BS285),$K278/$D278))</f>
        <v>0</v>
      </c>
      <c r="BU285" s="69">
        <f>IF($D278="n/a","n/a",IF(BU$3&gt;($D278+$D285),$K278-SUM($F285:BT285),$K278/$D278))</f>
        <v>0</v>
      </c>
      <c r="BV285" s="69">
        <f>IF($D278="n/a","n/a",IF(BV$3&gt;($D278+$D285),$K278-SUM($F285:BU285),$K278/$D278))</f>
        <v>0</v>
      </c>
      <c r="BW285" s="69">
        <f>IF($D278="n/a","n/a",IF(BW$3&gt;($D278+$D285),$K278-SUM($F285:BV285),$K278/$D278))</f>
        <v>0</v>
      </c>
      <c r="BX285" s="69">
        <f>IF($D278="n/a","n/a",IF(BX$3&gt;($D278+$D285),$K278-SUM($F285:BW285),$K278/$D278))</f>
        <v>0</v>
      </c>
      <c r="BY285" s="69">
        <f>IF($D278="n/a","n/a",IF(BY$3&gt;($D278+$D285),$K278-SUM($F285:BX285),$K278/$D278))</f>
        <v>0</v>
      </c>
      <c r="BZ285" s="69">
        <f>IF($D278="n/a","n/a",IF(BZ$3&gt;($D278+$D285),$K278-SUM($F285:BY285),$K278/$D278))</f>
        <v>0</v>
      </c>
    </row>
    <row r="286" spans="1:78" customFormat="1" hidden="1" outlineLevel="1">
      <c r="A286" s="19"/>
      <c r="B286" s="26"/>
      <c r="C286" s="722"/>
      <c r="D286" s="545">
        <v>7</v>
      </c>
      <c r="E286" s="27"/>
      <c r="F286" s="146"/>
      <c r="G286" s="148"/>
      <c r="H286" s="148"/>
      <c r="I286" s="148"/>
      <c r="J286" s="148"/>
      <c r="K286" s="558"/>
      <c r="L286" s="147"/>
      <c r="M286" s="69">
        <f>IF($D278="n/a","n/a",IF(M$3&gt;($D278+$D286),$L278-SUM($F286:L286),$L278/$D278))</f>
        <v>0.18182437404576229</v>
      </c>
      <c r="N286" s="69">
        <f>IF($D278="n/a","n/a",IF(N$3&gt;($D278+$D286),$L278-SUM($F286:M286),$L278/$D278))</f>
        <v>0.18182437404576229</v>
      </c>
      <c r="O286" s="69">
        <f>IF($D278="n/a","n/a",IF(O$3&gt;($D278+$D286),$L278-SUM($F286:N286),$L278/$D278))</f>
        <v>0.18182437404576229</v>
      </c>
      <c r="P286" s="69">
        <f>IF($D278="n/a","n/a",IF(P$3&gt;($D278+$D286),$L278-SUM($F286:O286),$L278/$D278))</f>
        <v>0.18182437404576229</v>
      </c>
      <c r="Q286" s="69">
        <f>IF($D278="n/a","n/a",IF(Q$3&gt;($D278+$D286),$L278-SUM($F286:P286),$L278/$D278))</f>
        <v>0.18182437404576229</v>
      </c>
      <c r="R286" s="69">
        <f>IF($D278="n/a","n/a",IF(R$3&gt;($D278+$D286),$L278-SUM($F286:Q286),$L278/$D278))</f>
        <v>0.18182437404576229</v>
      </c>
      <c r="S286" s="69">
        <f>IF($D278="n/a","n/a",IF(S$3&gt;($D278+$D286),$L278-SUM($F286:R286),$L278/$D278))</f>
        <v>0.18182437404576229</v>
      </c>
      <c r="T286" s="69">
        <f>IF($D278="n/a","n/a",IF(T$3&gt;($D278+$D286),$L278-SUM($F286:S286),$L278/$D278))</f>
        <v>0.18182437404576229</v>
      </c>
      <c r="U286" s="69">
        <f>IF($D278="n/a","n/a",IF(U$3&gt;($D278+$D286),$L278-SUM($F286:T286),$L278/$D278))</f>
        <v>0.18182437404576229</v>
      </c>
      <c r="V286" s="69">
        <f>IF($D278="n/a","n/a",IF(V$3&gt;($D278+$D286),$L278-SUM($F286:U286),$L278/$D278))</f>
        <v>0.18182437404576229</v>
      </c>
      <c r="W286" s="69">
        <f>IF($D278="n/a","n/a",IF(W$3&gt;($D278+$D286),$L278-SUM($F286:V286),$L278/$D278))</f>
        <v>0.18182437404576229</v>
      </c>
      <c r="X286" s="69">
        <f>IF($D278="n/a","n/a",IF(X$3&gt;($D278+$D286),$L278-SUM($F286:W286),$L278/$D278))</f>
        <v>0.18182437404576229</v>
      </c>
      <c r="Y286" s="69">
        <f>IF($D278="n/a","n/a",IF(Y$3&gt;($D278+$D286),$L278-SUM($F286:X286),$L278/$D278))</f>
        <v>0.18182437404576229</v>
      </c>
      <c r="Z286" s="69">
        <f>IF($D278="n/a","n/a",IF(Z$3&gt;($D278+$D286),$L278-SUM($F286:Y286),$L278/$D278))</f>
        <v>0.18182437404576229</v>
      </c>
      <c r="AA286" s="69">
        <f>IF($D278="n/a","n/a",IF(AA$3&gt;($D278+$D286),$L278-SUM($F286:Z286),$L278/$D278))</f>
        <v>0.18182437404576229</v>
      </c>
      <c r="AB286" s="69">
        <f>IF($D278="n/a","n/a",IF(AB$3&gt;($D278+$D286),$L278-SUM($F286:AA286),$L278/$D278))</f>
        <v>0.18182437404576229</v>
      </c>
      <c r="AC286" s="69">
        <f>IF($D278="n/a","n/a",IF(AC$3&gt;($D278+$D286),$L278-SUM($F286:AB286),$L278/$D278))</f>
        <v>0.18182437404576229</v>
      </c>
      <c r="AD286" s="69">
        <f>IF($D278="n/a","n/a",IF(AD$3&gt;($D278+$D286),$L278-SUM($F286:AC286),$L278/$D278))</f>
        <v>0.18182437404576229</v>
      </c>
      <c r="AE286" s="69">
        <f>IF($D278="n/a","n/a",IF(AE$3&gt;($D278+$D286),$L278-SUM($F286:AD286),$L278/$D278))</f>
        <v>0.18182437404576229</v>
      </c>
      <c r="AF286" s="69">
        <f>IF($D278="n/a","n/a",IF(AF$3&gt;($D278+$D286),$L278-SUM($F286:AE286),$L278/$D278))</f>
        <v>0.18182437404576229</v>
      </c>
      <c r="AG286" s="69">
        <f>IF($D278="n/a","n/a",IF(AG$3&gt;($D278+$D286),$L278-SUM($F286:AF286),$L278/$D278))</f>
        <v>0.18182437404576229</v>
      </c>
      <c r="AH286" s="69">
        <f>IF($D278="n/a","n/a",IF(AH$3&gt;($D278+$D286),$L278-SUM($F286:AG286),$L278/$D278))</f>
        <v>0.18182437404576229</v>
      </c>
      <c r="AI286" s="69">
        <f>IF($D278="n/a","n/a",IF(AI$3&gt;($D278+$D286),$L278-SUM($F286:AH286),$L278/$D278))</f>
        <v>0.18182437404576229</v>
      </c>
      <c r="AJ286" s="69">
        <f>IF($D278="n/a","n/a",IF(AJ$3&gt;($D278+$D286),$L278-SUM($F286:AI286),$L278/$D278))</f>
        <v>0.18182437404576229</v>
      </c>
      <c r="AK286" s="69">
        <f>IF($D278="n/a","n/a",IF(AK$3&gt;($D278+$D286),$L278-SUM($F286:AJ286),$L278/$D278))</f>
        <v>0.18182437404576229</v>
      </c>
      <c r="AL286" s="69">
        <f>IF($D278="n/a","n/a",IF(AL$3&gt;($D278+$D286),$L278-SUM($F286:AK286),$L278/$D278))</f>
        <v>0.18182437404576229</v>
      </c>
      <c r="AM286" s="69">
        <f>IF($D278="n/a","n/a",IF(AM$3&gt;($D278+$D286),$L278-SUM($F286:AL286),$L278/$D278))</f>
        <v>0.18182437404576229</v>
      </c>
      <c r="AN286" s="69">
        <f>IF($D278="n/a","n/a",IF(AN$3&gt;($D278+$D286),$L278-SUM($F286:AM286),$L278/$D278))</f>
        <v>0.18182437404576229</v>
      </c>
      <c r="AO286" s="69">
        <f>IF($D278="n/a","n/a",IF(AO$3&gt;($D278+$D286),$L278-SUM($F286:AN286),$L278/$D278))</f>
        <v>0.18182437404576229</v>
      </c>
      <c r="AP286" s="69">
        <f>IF($D278="n/a","n/a",IF(AP$3&gt;($D278+$D286),$L278-SUM($F286:AO286),$L278/$D278))</f>
        <v>0.18182437404576229</v>
      </c>
      <c r="AQ286" s="69">
        <f>IF($D278="n/a","n/a",IF(AQ$3&gt;($D278+$D286),$L278-SUM($F286:AP286),$L278/$D278))</f>
        <v>0.18182437404576229</v>
      </c>
      <c r="AR286" s="69">
        <f>IF($D278="n/a","n/a",IF(AR$3&gt;($D278+$D286),$L278-SUM($F286:AQ286),$L278/$D278))</f>
        <v>0.18182437404576229</v>
      </c>
      <c r="AS286" s="69">
        <f>IF($D278="n/a","n/a",IF(AS$3&gt;($D278+$D286),$L278-SUM($F286:AR286),$L278/$D278))</f>
        <v>0.18182437404576229</v>
      </c>
      <c r="AT286" s="69">
        <f>IF($D278="n/a","n/a",IF(AT$3&gt;($D278+$D286),$L278-SUM($F286:AS286),$L278/$D278))</f>
        <v>0.18182437404576229</v>
      </c>
      <c r="AU286" s="69">
        <f>IF($D278="n/a","n/a",IF(AU$3&gt;($D278+$D286),$L278-SUM($F286:AT286),$L278/$D278))</f>
        <v>0.18182437404576229</v>
      </c>
      <c r="AV286" s="69">
        <f>IF($D278="n/a","n/a",IF(AV$3&gt;($D278+$D286),$L278-SUM($F286:AU286),$L278/$D278))</f>
        <v>0.18182437404576229</v>
      </c>
      <c r="AW286" s="69">
        <f>IF($D278="n/a","n/a",IF(AW$3&gt;($D278+$D286),$L278-SUM($F286:AV286),$L278/$D278))</f>
        <v>0.18182437404576229</v>
      </c>
      <c r="AX286" s="69">
        <f>IF($D278="n/a","n/a",IF(AX$3&gt;($D278+$D286),$L278-SUM($F286:AW286),$L278/$D278))</f>
        <v>0.18182437404576229</v>
      </c>
      <c r="AY286" s="69">
        <f>IF($D278="n/a","n/a",IF(AY$3&gt;($D278+$D286),$L278-SUM($F286:AX286),$L278/$D278))</f>
        <v>0.18182437404576229</v>
      </c>
      <c r="AZ286" s="69">
        <f>IF($D278="n/a","n/a",IF(AZ$3&gt;($D278+$D286),$L278-SUM($F286:AY286),$L278/$D278))</f>
        <v>0.18182437404576229</v>
      </c>
      <c r="BA286" s="69">
        <f>IF($D278="n/a","n/a",IF(BA$3&gt;($D278+$D286),$L278-SUM($F286:AZ286),$L278/$D278))</f>
        <v>4.4408920985006262E-15</v>
      </c>
      <c r="BB286" s="69">
        <f>IF($D278="n/a","n/a",IF(BB$3&gt;($D278+$D286),$L278-SUM($F286:BA286),$L278/$D278))</f>
        <v>0</v>
      </c>
      <c r="BC286" s="69">
        <f>IF($D278="n/a","n/a",IF(BC$3&gt;($D278+$D286),$L278-SUM($F286:BB286),$L278/$D278))</f>
        <v>0</v>
      </c>
      <c r="BD286" s="69">
        <f>IF($D278="n/a","n/a",IF(BD$3&gt;($D278+$D286),$L278-SUM($F286:BC286),$L278/$D278))</f>
        <v>0</v>
      </c>
      <c r="BE286" s="69">
        <f>IF($D278="n/a","n/a",IF(BE$3&gt;($D278+$D286),$L278-SUM($F286:BD286),$L278/$D278))</f>
        <v>0</v>
      </c>
      <c r="BF286" s="69">
        <f>IF($D278="n/a","n/a",IF(BF$3&gt;($D278+$D286),$L278-SUM($F286:BE286),$L278/$D278))</f>
        <v>0</v>
      </c>
      <c r="BG286" s="69">
        <f>IF($D278="n/a","n/a",IF(BG$3&gt;($D278+$D286),$L278-SUM($F286:BF286),$L278/$D278))</f>
        <v>0</v>
      </c>
      <c r="BH286" s="69">
        <f>IF($D278="n/a","n/a",IF(BH$3&gt;($D278+$D286),$L278-SUM($F286:BG286),$L278/$D278))</f>
        <v>0</v>
      </c>
      <c r="BI286" s="69">
        <f>IF($D278="n/a","n/a",IF(BI$3&gt;($D278+$D286),$L278-SUM($F286:BH286),$L278/$D278))</f>
        <v>0</v>
      </c>
      <c r="BJ286" s="69">
        <f>IF($D278="n/a","n/a",IF(BJ$3&gt;($D278+$D286),$L278-SUM($F286:BI286),$L278/$D278))</f>
        <v>0</v>
      </c>
      <c r="BK286" s="69">
        <f>IF($D278="n/a","n/a",IF(BK$3&gt;($D278+$D286),$L278-SUM($F286:BJ286),$L278/$D278))</f>
        <v>0</v>
      </c>
      <c r="BL286" s="69">
        <f>IF($D278="n/a","n/a",IF(BL$3&gt;($D278+$D286),$L278-SUM($F286:BK286),$L278/$D278))</f>
        <v>0</v>
      </c>
      <c r="BM286" s="69">
        <f>IF($D278="n/a","n/a",IF(BM$3&gt;($D278+$D286),$L278-SUM($F286:BL286),$L278/$D278))</f>
        <v>0</v>
      </c>
      <c r="BN286" s="69">
        <f>IF($D278="n/a","n/a",IF(BN$3&gt;($D278+$D286),$L278-SUM($F286:BM286),$L278/$D278))</f>
        <v>0</v>
      </c>
      <c r="BO286" s="69">
        <f>IF($D278="n/a","n/a",IF(BO$3&gt;($D278+$D286),$L278-SUM($F286:BN286),$L278/$D278))</f>
        <v>0</v>
      </c>
      <c r="BP286" s="69">
        <f>IF($D278="n/a","n/a",IF(BP$3&gt;($D278+$D286),$L278-SUM($F286:BO286),$L278/$D278))</f>
        <v>0</v>
      </c>
      <c r="BQ286" s="69">
        <f>IF($D278="n/a","n/a",IF(BQ$3&gt;($D278+$D286),$L278-SUM($F286:BP286),$L278/$D278))</f>
        <v>0</v>
      </c>
      <c r="BR286" s="69">
        <f>IF($D278="n/a","n/a",IF(BR$3&gt;($D278+$D286),$L278-SUM($F286:BQ286),$L278/$D278))</f>
        <v>0</v>
      </c>
      <c r="BS286" s="69">
        <f>IF($D278="n/a","n/a",IF(BS$3&gt;($D278+$D286),$L278-SUM($F286:BR286),$L278/$D278))</f>
        <v>0</v>
      </c>
      <c r="BT286" s="69">
        <f>IF($D278="n/a","n/a",IF(BT$3&gt;($D278+$D286),$L278-SUM($F286:BS286),$L278/$D278))</f>
        <v>0</v>
      </c>
      <c r="BU286" s="69">
        <f>IF($D278="n/a","n/a",IF(BU$3&gt;($D278+$D286),$L278-SUM($F286:BT286),$L278/$D278))</f>
        <v>0</v>
      </c>
      <c r="BV286" s="69">
        <f>IF($D278="n/a","n/a",IF(BV$3&gt;($D278+$D286),$L278-SUM($F286:BU286),$L278/$D278))</f>
        <v>0</v>
      </c>
      <c r="BW286" s="69">
        <f>IF($D278="n/a","n/a",IF(BW$3&gt;($D278+$D286),$L278-SUM($F286:BV286),$L278/$D278))</f>
        <v>0</v>
      </c>
      <c r="BX286" s="69">
        <f>IF($D278="n/a","n/a",IF(BX$3&gt;($D278+$D286),$L278-SUM($F286:BW286),$L278/$D278))</f>
        <v>0</v>
      </c>
      <c r="BY286" s="69">
        <f>IF($D278="n/a","n/a",IF(BY$3&gt;($D278+$D286),$L278-SUM($F286:BX286),$L278/$D278))</f>
        <v>0</v>
      </c>
      <c r="BZ286" s="69">
        <f>IF($D278="n/a","n/a",IF(BZ$3&gt;($D278+$D286),$L278-SUM($F286:BY286),$L278/$D278))</f>
        <v>0</v>
      </c>
    </row>
    <row r="287" spans="1:78" customFormat="1" hidden="1" outlineLevel="1">
      <c r="A287" s="19"/>
      <c r="B287" s="26"/>
      <c r="C287" s="722"/>
      <c r="D287" s="545">
        <v>8</v>
      </c>
      <c r="E287" s="27"/>
      <c r="F287" s="146"/>
      <c r="G287" s="148"/>
      <c r="H287" s="148"/>
      <c r="I287" s="148"/>
      <c r="J287" s="148"/>
      <c r="K287" s="558"/>
      <c r="L287" s="148"/>
      <c r="M287" s="147"/>
      <c r="N287" s="69">
        <f>IF($D278="n/a","n/a",IF(N$3&gt;($D278+$D287),$M278-SUM($F287:M287),$M278/$D278))</f>
        <v>28.371426863038437</v>
      </c>
      <c r="O287" s="69">
        <f>IF($D278="n/a","n/a",IF(O$3&gt;($D278+$D287),$M278-SUM($F287:N287),$M278/$D278))</f>
        <v>28.371426863038437</v>
      </c>
      <c r="P287" s="69">
        <f>IF($D278="n/a","n/a",IF(P$3&gt;($D278+$D287),$M278-SUM($F287:O287),$M278/$D278))</f>
        <v>28.371426863038437</v>
      </c>
      <c r="Q287" s="69">
        <f>IF($D278="n/a","n/a",IF(Q$3&gt;($D278+$D287),$M278-SUM($F287:P287),$M278/$D278))</f>
        <v>28.371426863038437</v>
      </c>
      <c r="R287" s="69">
        <f>IF($D278="n/a","n/a",IF(R$3&gt;($D278+$D287),$M278-SUM($F287:Q287),$M278/$D278))</f>
        <v>28.371426863038437</v>
      </c>
      <c r="S287" s="69">
        <f>IF($D278="n/a","n/a",IF(S$3&gt;($D278+$D287),$M278-SUM($F287:R287),$M278/$D278))</f>
        <v>28.371426863038437</v>
      </c>
      <c r="T287" s="69">
        <f>IF($D278="n/a","n/a",IF(T$3&gt;($D278+$D287),$M278-SUM($F287:S287),$M278/$D278))</f>
        <v>28.371426863038437</v>
      </c>
      <c r="U287" s="69">
        <f>IF($D278="n/a","n/a",IF(U$3&gt;($D278+$D287),$M278-SUM($F287:T287),$M278/$D278))</f>
        <v>28.371426863038437</v>
      </c>
      <c r="V287" s="69">
        <f>IF($D278="n/a","n/a",IF(V$3&gt;($D278+$D287),$M278-SUM($F287:U287),$M278/$D278))</f>
        <v>28.371426863038437</v>
      </c>
      <c r="W287" s="69">
        <f>IF($D278="n/a","n/a",IF(W$3&gt;($D278+$D287),$M278-SUM($F287:V287),$M278/$D278))</f>
        <v>28.371426863038437</v>
      </c>
      <c r="X287" s="69">
        <f>IF($D278="n/a","n/a",IF(X$3&gt;($D278+$D287),$M278-SUM($F287:W287),$M278/$D278))</f>
        <v>28.371426863038437</v>
      </c>
      <c r="Y287" s="69">
        <f>IF($D278="n/a","n/a",IF(Y$3&gt;($D278+$D287),$M278-SUM($F287:X287),$M278/$D278))</f>
        <v>28.371426863038437</v>
      </c>
      <c r="Z287" s="69">
        <f>IF($D278="n/a","n/a",IF(Z$3&gt;($D278+$D287),$M278-SUM($F287:Y287),$M278/$D278))</f>
        <v>28.371426863038437</v>
      </c>
      <c r="AA287" s="69">
        <f>IF($D278="n/a","n/a",IF(AA$3&gt;($D278+$D287),$M278-SUM($F287:Z287),$M278/$D278))</f>
        <v>28.371426863038437</v>
      </c>
      <c r="AB287" s="69">
        <f>IF($D278="n/a","n/a",IF(AB$3&gt;($D278+$D287),$M278-SUM($F287:AA287),$M278/$D278))</f>
        <v>28.371426863038437</v>
      </c>
      <c r="AC287" s="69">
        <f>IF($D278="n/a","n/a",IF(AC$3&gt;($D278+$D287),$M278-SUM($F287:AB287),$M278/$D278))</f>
        <v>28.371426863038437</v>
      </c>
      <c r="AD287" s="69">
        <f>IF($D278="n/a","n/a",IF(AD$3&gt;($D278+$D287),$M278-SUM($F287:AC287),$M278/$D278))</f>
        <v>28.371426863038437</v>
      </c>
      <c r="AE287" s="69">
        <f>IF($D278="n/a","n/a",IF(AE$3&gt;($D278+$D287),$M278-SUM($F287:AD287),$M278/$D278))</f>
        <v>28.371426863038437</v>
      </c>
      <c r="AF287" s="69">
        <f>IF($D278="n/a","n/a",IF(AF$3&gt;($D278+$D287),$M278-SUM($F287:AE287),$M278/$D278))</f>
        <v>28.371426863038437</v>
      </c>
      <c r="AG287" s="69">
        <f>IF($D278="n/a","n/a",IF(AG$3&gt;($D278+$D287),$M278-SUM($F287:AF287),$M278/$D278))</f>
        <v>28.371426863038437</v>
      </c>
      <c r="AH287" s="69">
        <f>IF($D278="n/a","n/a",IF(AH$3&gt;($D278+$D287),$M278-SUM($F287:AG287),$M278/$D278))</f>
        <v>28.371426863038437</v>
      </c>
      <c r="AI287" s="69">
        <f>IF($D278="n/a","n/a",IF(AI$3&gt;($D278+$D287),$M278-SUM($F287:AH287),$M278/$D278))</f>
        <v>28.371426863038437</v>
      </c>
      <c r="AJ287" s="69">
        <f>IF($D278="n/a","n/a",IF(AJ$3&gt;($D278+$D287),$M278-SUM($F287:AI287),$M278/$D278))</f>
        <v>28.371426863038437</v>
      </c>
      <c r="AK287" s="69">
        <f>IF($D278="n/a","n/a",IF(AK$3&gt;($D278+$D287),$M278-SUM($F287:AJ287),$M278/$D278))</f>
        <v>28.371426863038437</v>
      </c>
      <c r="AL287" s="69">
        <f>IF($D278="n/a","n/a",IF(AL$3&gt;($D278+$D287),$M278-SUM($F287:AK287),$M278/$D278))</f>
        <v>28.371426863038437</v>
      </c>
      <c r="AM287" s="69">
        <f>IF($D278="n/a","n/a",IF(AM$3&gt;($D278+$D287),$M278-SUM($F287:AL287),$M278/$D278))</f>
        <v>28.371426863038437</v>
      </c>
      <c r="AN287" s="69">
        <f>IF($D278="n/a","n/a",IF(AN$3&gt;($D278+$D287),$M278-SUM($F287:AM287),$M278/$D278))</f>
        <v>28.371426863038437</v>
      </c>
      <c r="AO287" s="69">
        <f>IF($D278="n/a","n/a",IF(AO$3&gt;($D278+$D287),$M278-SUM($F287:AN287),$M278/$D278))</f>
        <v>28.371426863038437</v>
      </c>
      <c r="AP287" s="69">
        <f>IF($D278="n/a","n/a",IF(AP$3&gt;($D278+$D287),$M278-SUM($F287:AO287),$M278/$D278))</f>
        <v>28.371426863038437</v>
      </c>
      <c r="AQ287" s="69">
        <f>IF($D278="n/a","n/a",IF(AQ$3&gt;($D278+$D287),$M278-SUM($F287:AP287),$M278/$D278))</f>
        <v>28.371426863038437</v>
      </c>
      <c r="AR287" s="69">
        <f>IF($D278="n/a","n/a",IF(AR$3&gt;($D278+$D287),$M278-SUM($F287:AQ287),$M278/$D278))</f>
        <v>28.371426863038437</v>
      </c>
      <c r="AS287" s="69">
        <f>IF($D278="n/a","n/a",IF(AS$3&gt;($D278+$D287),$M278-SUM($F287:AR287),$M278/$D278))</f>
        <v>28.371426863038437</v>
      </c>
      <c r="AT287" s="69">
        <f>IF($D278="n/a","n/a",IF(AT$3&gt;($D278+$D287),$M278-SUM($F287:AS287),$M278/$D278))</f>
        <v>28.371426863038437</v>
      </c>
      <c r="AU287" s="69">
        <f>IF($D278="n/a","n/a",IF(AU$3&gt;($D278+$D287),$M278-SUM($F287:AT287),$M278/$D278))</f>
        <v>28.371426863038437</v>
      </c>
      <c r="AV287" s="69">
        <f>IF($D278="n/a","n/a",IF(AV$3&gt;($D278+$D287),$M278-SUM($F287:AU287),$M278/$D278))</f>
        <v>28.371426863038437</v>
      </c>
      <c r="AW287" s="69">
        <f>IF($D278="n/a","n/a",IF(AW$3&gt;($D278+$D287),$M278-SUM($F287:AV287),$M278/$D278))</f>
        <v>28.371426863038437</v>
      </c>
      <c r="AX287" s="69">
        <f>IF($D278="n/a","n/a",IF(AX$3&gt;($D278+$D287),$M278-SUM($F287:AW287),$M278/$D278))</f>
        <v>28.371426863038437</v>
      </c>
      <c r="AY287" s="69">
        <f>IF($D278="n/a","n/a",IF(AY$3&gt;($D278+$D287),$M278-SUM($F287:AX287),$M278/$D278))</f>
        <v>28.371426863038437</v>
      </c>
      <c r="AZ287" s="69">
        <f>IF($D278="n/a","n/a",IF(AZ$3&gt;($D278+$D287),$M278-SUM($F287:AY287),$M278/$D278))</f>
        <v>28.371426863038437</v>
      </c>
      <c r="BA287" s="69">
        <f>IF($D278="n/a","n/a",IF(BA$3&gt;($D278+$D287),$M278-SUM($F287:AZ287),$M278/$D278))</f>
        <v>28.371426863038437</v>
      </c>
      <c r="BB287" s="69">
        <f>IF($D278="n/a","n/a",IF(BB$3&gt;($D278+$D287),$M278-SUM($F287:BA287),$M278/$D278))</f>
        <v>4.5474735088646412E-13</v>
      </c>
      <c r="BC287" s="69">
        <f>IF($D278="n/a","n/a",IF(BC$3&gt;($D278+$D287),$M278-SUM($F287:BB287),$M278/$D278))</f>
        <v>0</v>
      </c>
      <c r="BD287" s="69">
        <f>IF($D278="n/a","n/a",IF(BD$3&gt;($D278+$D287),$M278-SUM($F287:BC287),$M278/$D278))</f>
        <v>0</v>
      </c>
      <c r="BE287" s="69">
        <f>IF($D278="n/a","n/a",IF(BE$3&gt;($D278+$D287),$M278-SUM($F287:BD287),$M278/$D278))</f>
        <v>0</v>
      </c>
      <c r="BF287" s="69">
        <f>IF($D278="n/a","n/a",IF(BF$3&gt;($D278+$D287),$M278-SUM($F287:BE287),$M278/$D278))</f>
        <v>0</v>
      </c>
      <c r="BG287" s="69">
        <f>IF($D278="n/a","n/a",IF(BG$3&gt;($D278+$D287),$M278-SUM($F287:BF287),$M278/$D278))</f>
        <v>0</v>
      </c>
      <c r="BH287" s="69">
        <f>IF($D278="n/a","n/a",IF(BH$3&gt;($D278+$D287),$M278-SUM($F287:BG287),$M278/$D278))</f>
        <v>0</v>
      </c>
      <c r="BI287" s="69">
        <f>IF($D278="n/a","n/a",IF(BI$3&gt;($D278+$D287),$M278-SUM($F287:BH287),$M278/$D278))</f>
        <v>0</v>
      </c>
      <c r="BJ287" s="69">
        <f>IF($D278="n/a","n/a",IF(BJ$3&gt;($D278+$D287),$M278-SUM($F287:BI287),$M278/$D278))</f>
        <v>0</v>
      </c>
      <c r="BK287" s="69">
        <f>IF($D278="n/a","n/a",IF(BK$3&gt;($D278+$D287),$M278-SUM($F287:BJ287),$M278/$D278))</f>
        <v>0</v>
      </c>
      <c r="BL287" s="69">
        <f>IF($D278="n/a","n/a",IF(BL$3&gt;($D278+$D287),$M278-SUM($F287:BK287),$M278/$D278))</f>
        <v>0</v>
      </c>
      <c r="BM287" s="69">
        <f>IF($D278="n/a","n/a",IF(BM$3&gt;($D278+$D287),$M278-SUM($F287:BL287),$M278/$D278))</f>
        <v>0</v>
      </c>
      <c r="BN287" s="69">
        <f>IF($D278="n/a","n/a",IF(BN$3&gt;($D278+$D287),$M278-SUM($F287:BM287),$M278/$D278))</f>
        <v>0</v>
      </c>
      <c r="BO287" s="69">
        <f>IF($D278="n/a","n/a",IF(BO$3&gt;($D278+$D287),$M278-SUM($F287:BN287),$M278/$D278))</f>
        <v>0</v>
      </c>
      <c r="BP287" s="69">
        <f>IF($D278="n/a","n/a",IF(BP$3&gt;($D278+$D287),$M278-SUM($F287:BO287),$M278/$D278))</f>
        <v>0</v>
      </c>
      <c r="BQ287" s="69">
        <f>IF($D278="n/a","n/a",IF(BQ$3&gt;($D278+$D287),$M278-SUM($F287:BP287),$M278/$D278))</f>
        <v>0</v>
      </c>
      <c r="BR287" s="69">
        <f>IF($D278="n/a","n/a",IF(BR$3&gt;($D278+$D287),$M278-SUM($F287:BQ287),$M278/$D278))</f>
        <v>0</v>
      </c>
      <c r="BS287" s="69">
        <f>IF($D278="n/a","n/a",IF(BS$3&gt;($D278+$D287),$M278-SUM($F287:BR287),$M278/$D278))</f>
        <v>0</v>
      </c>
      <c r="BT287" s="69">
        <f>IF($D278="n/a","n/a",IF(BT$3&gt;($D278+$D287),$M278-SUM($F287:BS287),$M278/$D278))</f>
        <v>0</v>
      </c>
      <c r="BU287" s="69">
        <f>IF($D278="n/a","n/a",IF(BU$3&gt;($D278+$D287),$M278-SUM($F287:BT287),$M278/$D278))</f>
        <v>0</v>
      </c>
      <c r="BV287" s="69">
        <f>IF($D278="n/a","n/a",IF(BV$3&gt;($D278+$D287),$M278-SUM($F287:BU287),$M278/$D278))</f>
        <v>0</v>
      </c>
      <c r="BW287" s="69">
        <f>IF($D278="n/a","n/a",IF(BW$3&gt;($D278+$D287),$M278-SUM($F287:BV287),$M278/$D278))</f>
        <v>0</v>
      </c>
      <c r="BX287" s="69">
        <f>IF($D278="n/a","n/a",IF(BX$3&gt;($D278+$D287),$M278-SUM($F287:BW287),$M278/$D278))</f>
        <v>0</v>
      </c>
      <c r="BY287" s="69">
        <f>IF($D278="n/a","n/a",IF(BY$3&gt;($D278+$D287),$M278-SUM($F287:BX287),$M278/$D278))</f>
        <v>0</v>
      </c>
      <c r="BZ287" s="69">
        <f>IF($D278="n/a","n/a",IF(BZ$3&gt;($D278+$D287),$M278-SUM($F287:BY287),$M278/$D278))</f>
        <v>0</v>
      </c>
    </row>
    <row r="288" spans="1:78" customFormat="1" hidden="1" outlineLevel="1">
      <c r="A288" s="19"/>
      <c r="B288" s="26"/>
      <c r="C288" s="722"/>
      <c r="D288" s="545">
        <v>9</v>
      </c>
      <c r="E288" s="27"/>
      <c r="F288" s="146"/>
      <c r="G288" s="148"/>
      <c r="H288" s="148"/>
      <c r="I288" s="148"/>
      <c r="J288" s="148"/>
      <c r="K288" s="558"/>
      <c r="L288" s="148"/>
      <c r="M288" s="148"/>
      <c r="N288" s="147"/>
      <c r="O288" s="69">
        <f>IF($D278="n/a","n/a",IF(O$3&gt;($D278+$D288),$N278-SUM($F288:N288),$N278/$D278))</f>
        <v>1.3369887327543888</v>
      </c>
      <c r="P288" s="69">
        <f>IF($D278="n/a","n/a",IF(P$3&gt;($D278+$D288),$N278-SUM($F288:O288),$N278/$D278))</f>
        <v>1.3369887327543888</v>
      </c>
      <c r="Q288" s="69">
        <f>IF($D278="n/a","n/a",IF(Q$3&gt;($D278+$D288),$N278-SUM($F288:P288),$N278/$D278))</f>
        <v>1.3369887327543888</v>
      </c>
      <c r="R288" s="69">
        <f>IF($D278="n/a","n/a",IF(R$3&gt;($D278+$D288),$N278-SUM($F288:Q288),$N278/$D278))</f>
        <v>1.3369887327543888</v>
      </c>
      <c r="S288" s="69">
        <f>IF($D278="n/a","n/a",IF(S$3&gt;($D278+$D288),$N278-SUM($F288:R288),$N278/$D278))</f>
        <v>1.3369887327543888</v>
      </c>
      <c r="T288" s="69">
        <f>IF($D278="n/a","n/a",IF(T$3&gt;($D278+$D288),$N278-SUM($F288:S288),$N278/$D278))</f>
        <v>1.3369887327543888</v>
      </c>
      <c r="U288" s="69">
        <f>IF($D278="n/a","n/a",IF(U$3&gt;($D278+$D288),$N278-SUM($F288:T288),$N278/$D278))</f>
        <v>1.3369887327543888</v>
      </c>
      <c r="V288" s="69">
        <f>IF($D278="n/a","n/a",IF(V$3&gt;($D278+$D288),$N278-SUM($F288:U288),$N278/$D278))</f>
        <v>1.3369887327543888</v>
      </c>
      <c r="W288" s="69">
        <f>IF($D278="n/a","n/a",IF(W$3&gt;($D278+$D288),$N278-SUM($F288:V288),$N278/$D278))</f>
        <v>1.3369887327543888</v>
      </c>
      <c r="X288" s="69">
        <f>IF($D278="n/a","n/a",IF(X$3&gt;($D278+$D288),$N278-SUM($F288:W288),$N278/$D278))</f>
        <v>1.3369887327543888</v>
      </c>
      <c r="Y288" s="69">
        <f>IF($D278="n/a","n/a",IF(Y$3&gt;($D278+$D288),$N278-SUM($F288:X288),$N278/$D278))</f>
        <v>1.3369887327543888</v>
      </c>
      <c r="Z288" s="69">
        <f>IF($D278="n/a","n/a",IF(Z$3&gt;($D278+$D288),$N278-SUM($F288:Y288),$N278/$D278))</f>
        <v>1.3369887327543888</v>
      </c>
      <c r="AA288" s="69">
        <f>IF($D278="n/a","n/a",IF(AA$3&gt;($D278+$D288),$N278-SUM($F288:Z288),$N278/$D278))</f>
        <v>1.3369887327543888</v>
      </c>
      <c r="AB288" s="69">
        <f>IF($D278="n/a","n/a",IF(AB$3&gt;($D278+$D288),$N278-SUM($F288:AA288),$N278/$D278))</f>
        <v>1.3369887327543888</v>
      </c>
      <c r="AC288" s="69">
        <f>IF($D278="n/a","n/a",IF(AC$3&gt;($D278+$D288),$N278-SUM($F288:AB288),$N278/$D278))</f>
        <v>1.3369887327543888</v>
      </c>
      <c r="AD288" s="69">
        <f>IF($D278="n/a","n/a",IF(AD$3&gt;($D278+$D288),$N278-SUM($F288:AC288),$N278/$D278))</f>
        <v>1.3369887327543888</v>
      </c>
      <c r="AE288" s="69">
        <f>IF($D278="n/a","n/a",IF(AE$3&gt;($D278+$D288),$N278-SUM($F288:AD288),$N278/$D278))</f>
        <v>1.3369887327543888</v>
      </c>
      <c r="AF288" s="69">
        <f>IF($D278="n/a","n/a",IF(AF$3&gt;($D278+$D288),$N278-SUM($F288:AE288),$N278/$D278))</f>
        <v>1.3369887327543888</v>
      </c>
      <c r="AG288" s="69">
        <f>IF($D278="n/a","n/a",IF(AG$3&gt;($D278+$D288),$N278-SUM($F288:AF288),$N278/$D278))</f>
        <v>1.3369887327543888</v>
      </c>
      <c r="AH288" s="69">
        <f>IF($D278="n/a","n/a",IF(AH$3&gt;($D278+$D288),$N278-SUM($F288:AG288),$N278/$D278))</f>
        <v>1.3369887327543888</v>
      </c>
      <c r="AI288" s="69">
        <f>IF($D278="n/a","n/a",IF(AI$3&gt;($D278+$D288),$N278-SUM($F288:AH288),$N278/$D278))</f>
        <v>1.3369887327543888</v>
      </c>
      <c r="AJ288" s="69">
        <f>IF($D278="n/a","n/a",IF(AJ$3&gt;($D278+$D288),$N278-SUM($F288:AI288),$N278/$D278))</f>
        <v>1.3369887327543888</v>
      </c>
      <c r="AK288" s="69">
        <f>IF($D278="n/a","n/a",IF(AK$3&gt;($D278+$D288),$N278-SUM($F288:AJ288),$N278/$D278))</f>
        <v>1.3369887327543888</v>
      </c>
      <c r="AL288" s="69">
        <f>IF($D278="n/a","n/a",IF(AL$3&gt;($D278+$D288),$N278-SUM($F288:AK288),$N278/$D278))</f>
        <v>1.3369887327543888</v>
      </c>
      <c r="AM288" s="69">
        <f>IF($D278="n/a","n/a",IF(AM$3&gt;($D278+$D288),$N278-SUM($F288:AL288),$N278/$D278))</f>
        <v>1.3369887327543888</v>
      </c>
      <c r="AN288" s="69">
        <f>IF($D278="n/a","n/a",IF(AN$3&gt;($D278+$D288),$N278-SUM($F288:AM288),$N278/$D278))</f>
        <v>1.3369887327543888</v>
      </c>
      <c r="AO288" s="69">
        <f>IF($D278="n/a","n/a",IF(AO$3&gt;($D278+$D288),$N278-SUM($F288:AN288),$N278/$D278))</f>
        <v>1.3369887327543888</v>
      </c>
      <c r="AP288" s="69">
        <f>IF($D278="n/a","n/a",IF(AP$3&gt;($D278+$D288),$N278-SUM($F288:AO288),$N278/$D278))</f>
        <v>1.3369887327543888</v>
      </c>
      <c r="AQ288" s="69">
        <f>IF($D278="n/a","n/a",IF(AQ$3&gt;($D278+$D288),$N278-SUM($F288:AP288),$N278/$D278))</f>
        <v>1.3369887327543888</v>
      </c>
      <c r="AR288" s="69">
        <f>IF($D278="n/a","n/a",IF(AR$3&gt;($D278+$D288),$N278-SUM($F288:AQ288),$N278/$D278))</f>
        <v>1.3369887327543888</v>
      </c>
      <c r="AS288" s="69">
        <f>IF($D278="n/a","n/a",IF(AS$3&gt;($D278+$D288),$N278-SUM($F288:AR288),$N278/$D278))</f>
        <v>1.3369887327543888</v>
      </c>
      <c r="AT288" s="69">
        <f>IF($D278="n/a","n/a",IF(AT$3&gt;($D278+$D288),$N278-SUM($F288:AS288),$N278/$D278))</f>
        <v>1.3369887327543888</v>
      </c>
      <c r="AU288" s="69">
        <f>IF($D278="n/a","n/a",IF(AU$3&gt;($D278+$D288),$N278-SUM($F288:AT288),$N278/$D278))</f>
        <v>1.3369887327543888</v>
      </c>
      <c r="AV288" s="69">
        <f>IF($D278="n/a","n/a",IF(AV$3&gt;($D278+$D288),$N278-SUM($F288:AU288),$N278/$D278))</f>
        <v>1.3369887327543888</v>
      </c>
      <c r="AW288" s="69">
        <f>IF($D278="n/a","n/a",IF(AW$3&gt;($D278+$D288),$N278-SUM($F288:AV288),$N278/$D278))</f>
        <v>1.3369887327543888</v>
      </c>
      <c r="AX288" s="69">
        <f>IF($D278="n/a","n/a",IF(AX$3&gt;($D278+$D288),$N278-SUM($F288:AW288),$N278/$D278))</f>
        <v>1.3369887327543888</v>
      </c>
      <c r="AY288" s="69">
        <f>IF($D278="n/a","n/a",IF(AY$3&gt;($D278+$D288),$N278-SUM($F288:AX288),$N278/$D278))</f>
        <v>1.3369887327543888</v>
      </c>
      <c r="AZ288" s="69">
        <f>IF($D278="n/a","n/a",IF(AZ$3&gt;($D278+$D288),$N278-SUM($F288:AY288),$N278/$D278))</f>
        <v>1.3369887327543888</v>
      </c>
      <c r="BA288" s="69">
        <f>IF($D278="n/a","n/a",IF(BA$3&gt;($D278+$D288),$N278-SUM($F288:AZ288),$N278/$D278))</f>
        <v>1.3369887327543888</v>
      </c>
      <c r="BB288" s="69">
        <f>IF($D278="n/a","n/a",IF(BB$3&gt;($D278+$D288),$N278-SUM($F288:BA288),$N278/$D278))</f>
        <v>1.3369887327543888</v>
      </c>
      <c r="BC288" s="69">
        <f>IF($D278="n/a","n/a",IF(BC$3&gt;($D278+$D288),$N278-SUM($F288:BB288),$N278/$D278))</f>
        <v>-5.6843418860808015E-14</v>
      </c>
      <c r="BD288" s="69">
        <f>IF($D278="n/a","n/a",IF(BD$3&gt;($D278+$D288),$N278-SUM($F288:BC288),$N278/$D278))</f>
        <v>0</v>
      </c>
      <c r="BE288" s="69">
        <f>IF($D278="n/a","n/a",IF(BE$3&gt;($D278+$D288),$N278-SUM($F288:BD288),$N278/$D278))</f>
        <v>0</v>
      </c>
      <c r="BF288" s="69">
        <f>IF($D278="n/a","n/a",IF(BF$3&gt;($D278+$D288),$N278-SUM($F288:BE288),$N278/$D278))</f>
        <v>0</v>
      </c>
      <c r="BG288" s="69">
        <f>IF($D278="n/a","n/a",IF(BG$3&gt;($D278+$D288),$N278-SUM($F288:BF288),$N278/$D278))</f>
        <v>0</v>
      </c>
      <c r="BH288" s="69">
        <f>IF($D278="n/a","n/a",IF(BH$3&gt;($D278+$D288),$N278-SUM($F288:BG288),$N278/$D278))</f>
        <v>0</v>
      </c>
      <c r="BI288" s="69">
        <f>IF($D278="n/a","n/a",IF(BI$3&gt;($D278+$D288),$N278-SUM($F288:BH288),$N278/$D278))</f>
        <v>0</v>
      </c>
      <c r="BJ288" s="69">
        <f>IF($D278="n/a","n/a",IF(BJ$3&gt;($D278+$D288),$N278-SUM($F288:BI288),$N278/$D278))</f>
        <v>0</v>
      </c>
      <c r="BK288" s="69">
        <f>IF($D278="n/a","n/a",IF(BK$3&gt;($D278+$D288),$N278-SUM($F288:BJ288),$N278/$D278))</f>
        <v>0</v>
      </c>
      <c r="BL288" s="69">
        <f>IF($D278="n/a","n/a",IF(BL$3&gt;($D278+$D288),$N278-SUM($F288:BK288),$N278/$D278))</f>
        <v>0</v>
      </c>
      <c r="BM288" s="69">
        <f>IF($D278="n/a","n/a",IF(BM$3&gt;($D278+$D288),$N278-SUM($F288:BL288),$N278/$D278))</f>
        <v>0</v>
      </c>
      <c r="BN288" s="69">
        <f>IF($D278="n/a","n/a",IF(BN$3&gt;($D278+$D288),$N278-SUM($F288:BM288),$N278/$D278))</f>
        <v>0</v>
      </c>
      <c r="BO288" s="69">
        <f>IF($D278="n/a","n/a",IF(BO$3&gt;($D278+$D288),$N278-SUM($F288:BN288),$N278/$D278))</f>
        <v>0</v>
      </c>
      <c r="BP288" s="69">
        <f>IF($D278="n/a","n/a",IF(BP$3&gt;($D278+$D288),$N278-SUM($F288:BO288),$N278/$D278))</f>
        <v>0</v>
      </c>
      <c r="BQ288" s="69">
        <f>IF($D278="n/a","n/a",IF(BQ$3&gt;($D278+$D288),$N278-SUM($F288:BP288),$N278/$D278))</f>
        <v>0</v>
      </c>
      <c r="BR288" s="69">
        <f>IF($D278="n/a","n/a",IF(BR$3&gt;($D278+$D288),$N278-SUM($F288:BQ288),$N278/$D278))</f>
        <v>0</v>
      </c>
      <c r="BS288" s="69">
        <f>IF($D278="n/a","n/a",IF(BS$3&gt;($D278+$D288),$N278-SUM($F288:BR288),$N278/$D278))</f>
        <v>0</v>
      </c>
      <c r="BT288" s="69">
        <f>IF($D278="n/a","n/a",IF(BT$3&gt;($D278+$D288),$N278-SUM($F288:BS288),$N278/$D278))</f>
        <v>0</v>
      </c>
      <c r="BU288" s="69">
        <f>IF($D278="n/a","n/a",IF(BU$3&gt;($D278+$D288),$N278-SUM($F288:BT288),$N278/$D278))</f>
        <v>0</v>
      </c>
      <c r="BV288" s="69">
        <f>IF($D278="n/a","n/a",IF(BV$3&gt;($D278+$D288),$N278-SUM($F288:BU288),$N278/$D278))</f>
        <v>0</v>
      </c>
      <c r="BW288" s="69">
        <f>IF($D278="n/a","n/a",IF(BW$3&gt;($D278+$D288),$N278-SUM($F288:BV288),$N278/$D278))</f>
        <v>0</v>
      </c>
      <c r="BX288" s="69">
        <f>IF($D278="n/a","n/a",IF(BX$3&gt;($D278+$D288),$N278-SUM($F288:BW288),$N278/$D278))</f>
        <v>0</v>
      </c>
      <c r="BY288" s="69">
        <f>IF($D278="n/a","n/a",IF(BY$3&gt;($D278+$D288),$N278-SUM($F288:BX288),$N278/$D278))</f>
        <v>0</v>
      </c>
      <c r="BZ288" s="69">
        <f>IF($D278="n/a","n/a",IF(BZ$3&gt;($D278+$D288),$N278-SUM($F288:BY288),$N278/$D278))</f>
        <v>0</v>
      </c>
    </row>
    <row r="289" spans="1:78" customFormat="1" hidden="1" outlineLevel="1">
      <c r="A289" s="19"/>
      <c r="B289" s="26"/>
      <c r="C289" s="722"/>
      <c r="D289" s="545">
        <v>10</v>
      </c>
      <c r="E289" s="27"/>
      <c r="F289" s="146"/>
      <c r="G289" s="148"/>
      <c r="H289" s="148"/>
      <c r="I289" s="148"/>
      <c r="J289" s="148"/>
      <c r="K289" s="558"/>
      <c r="L289" s="148"/>
      <c r="M289" s="148"/>
      <c r="N289" s="148"/>
      <c r="O289" s="147"/>
      <c r="P289" s="69">
        <f>IF($D278="n/a","n/a",IF(P$3&gt;($D278+$D289),$O278-SUM($F289:O289),$O278/$D278))</f>
        <v>14.509499873199294</v>
      </c>
      <c r="Q289" s="69">
        <f>IF($D278="n/a","n/a",IF(Q$3&gt;($D278+$D289),$O278-SUM($F289:P289),$O278/$D278))</f>
        <v>14.509499873199294</v>
      </c>
      <c r="R289" s="69">
        <f>IF($D278="n/a","n/a",IF(R$3&gt;($D278+$D289),$O278-SUM($F289:Q289),$O278/$D278))</f>
        <v>14.509499873199294</v>
      </c>
      <c r="S289" s="69">
        <f>IF($D278="n/a","n/a",IF(S$3&gt;($D278+$D289),$O278-SUM($F289:R289),$O278/$D278))</f>
        <v>14.509499873199294</v>
      </c>
      <c r="T289" s="69">
        <f>IF($D278="n/a","n/a",IF(T$3&gt;($D278+$D289),$O278-SUM($F289:S289),$O278/$D278))</f>
        <v>14.509499873199294</v>
      </c>
      <c r="U289" s="69">
        <f>IF($D278="n/a","n/a",IF(U$3&gt;($D278+$D289),$O278-SUM($F289:T289),$O278/$D278))</f>
        <v>14.509499873199294</v>
      </c>
      <c r="V289" s="69">
        <f>IF($D278="n/a","n/a",IF(V$3&gt;($D278+$D289),$O278-SUM($F289:U289),$O278/$D278))</f>
        <v>14.509499873199294</v>
      </c>
      <c r="W289" s="69">
        <f>IF($D278="n/a","n/a",IF(W$3&gt;($D278+$D289),$O278-SUM($F289:V289),$O278/$D278))</f>
        <v>14.509499873199294</v>
      </c>
      <c r="X289" s="69">
        <f>IF($D278="n/a","n/a",IF(X$3&gt;($D278+$D289),$O278-SUM($F289:W289),$O278/$D278))</f>
        <v>14.509499873199294</v>
      </c>
      <c r="Y289" s="69">
        <f>IF($D278="n/a","n/a",IF(Y$3&gt;($D278+$D289),$O278-SUM($F289:X289),$O278/$D278))</f>
        <v>14.509499873199294</v>
      </c>
      <c r="Z289" s="69">
        <f>IF($D278="n/a","n/a",IF(Z$3&gt;($D278+$D289),$O278-SUM($F289:Y289),$O278/$D278))</f>
        <v>14.509499873199294</v>
      </c>
      <c r="AA289" s="69">
        <f>IF($D278="n/a","n/a",IF(AA$3&gt;($D278+$D289),$O278-SUM($F289:Z289),$O278/$D278))</f>
        <v>14.509499873199294</v>
      </c>
      <c r="AB289" s="69">
        <f>IF($D278="n/a","n/a",IF(AB$3&gt;($D278+$D289),$O278-SUM($F289:AA289),$O278/$D278))</f>
        <v>14.509499873199294</v>
      </c>
      <c r="AC289" s="69">
        <f>IF($D278="n/a","n/a",IF(AC$3&gt;($D278+$D289),$O278-SUM($F289:AB289),$O278/$D278))</f>
        <v>14.509499873199294</v>
      </c>
      <c r="AD289" s="69">
        <f>IF($D278="n/a","n/a",IF(AD$3&gt;($D278+$D289),$O278-SUM($F289:AC289),$O278/$D278))</f>
        <v>14.509499873199294</v>
      </c>
      <c r="AE289" s="69">
        <f>IF($D278="n/a","n/a",IF(AE$3&gt;($D278+$D289),$O278-SUM($F289:AD289),$O278/$D278))</f>
        <v>14.509499873199294</v>
      </c>
      <c r="AF289" s="69">
        <f>IF($D278="n/a","n/a",IF(AF$3&gt;($D278+$D289),$O278-SUM($F289:AE289),$O278/$D278))</f>
        <v>14.509499873199294</v>
      </c>
      <c r="AG289" s="69">
        <f>IF($D278="n/a","n/a",IF(AG$3&gt;($D278+$D289),$O278-SUM($F289:AF289),$O278/$D278))</f>
        <v>14.509499873199294</v>
      </c>
      <c r="AH289" s="69">
        <f>IF($D278="n/a","n/a",IF(AH$3&gt;($D278+$D289),$O278-SUM($F289:AG289),$O278/$D278))</f>
        <v>14.509499873199294</v>
      </c>
      <c r="AI289" s="69">
        <f>IF($D278="n/a","n/a",IF(AI$3&gt;($D278+$D289),$O278-SUM($F289:AH289),$O278/$D278))</f>
        <v>14.509499873199294</v>
      </c>
      <c r="AJ289" s="69">
        <f>IF($D278="n/a","n/a",IF(AJ$3&gt;($D278+$D289),$O278-SUM($F289:AI289),$O278/$D278))</f>
        <v>14.509499873199294</v>
      </c>
      <c r="AK289" s="69">
        <f>IF($D278="n/a","n/a",IF(AK$3&gt;($D278+$D289),$O278-SUM($F289:AJ289),$O278/$D278))</f>
        <v>14.509499873199294</v>
      </c>
      <c r="AL289" s="69">
        <f>IF($D278="n/a","n/a",IF(AL$3&gt;($D278+$D289),$O278-SUM($F289:AK289),$O278/$D278))</f>
        <v>14.509499873199294</v>
      </c>
      <c r="AM289" s="69">
        <f>IF($D278="n/a","n/a",IF(AM$3&gt;($D278+$D289),$O278-SUM($F289:AL289),$O278/$D278))</f>
        <v>14.509499873199294</v>
      </c>
      <c r="AN289" s="69">
        <f>IF($D278="n/a","n/a",IF(AN$3&gt;($D278+$D289),$O278-SUM($F289:AM289),$O278/$D278))</f>
        <v>14.509499873199294</v>
      </c>
      <c r="AO289" s="69">
        <f>IF($D278="n/a","n/a",IF(AO$3&gt;($D278+$D289),$O278-SUM($F289:AN289),$O278/$D278))</f>
        <v>14.509499873199294</v>
      </c>
      <c r="AP289" s="69">
        <f>IF($D278="n/a","n/a",IF(AP$3&gt;($D278+$D289),$O278-SUM($F289:AO289),$O278/$D278))</f>
        <v>14.509499873199294</v>
      </c>
      <c r="AQ289" s="69">
        <f>IF($D278="n/a","n/a",IF(AQ$3&gt;($D278+$D289),$O278-SUM($F289:AP289),$O278/$D278))</f>
        <v>14.509499873199294</v>
      </c>
      <c r="AR289" s="69">
        <f>IF($D278="n/a","n/a",IF(AR$3&gt;($D278+$D289),$O278-SUM($F289:AQ289),$O278/$D278))</f>
        <v>14.509499873199294</v>
      </c>
      <c r="AS289" s="69">
        <f>IF($D278="n/a","n/a",IF(AS$3&gt;($D278+$D289),$O278-SUM($F289:AR289),$O278/$D278))</f>
        <v>14.509499873199294</v>
      </c>
      <c r="AT289" s="69">
        <f>IF($D278="n/a","n/a",IF(AT$3&gt;($D278+$D289),$O278-SUM($F289:AS289),$O278/$D278))</f>
        <v>14.509499873199294</v>
      </c>
      <c r="AU289" s="69">
        <f>IF($D278="n/a","n/a",IF(AU$3&gt;($D278+$D289),$O278-SUM($F289:AT289),$O278/$D278))</f>
        <v>14.509499873199294</v>
      </c>
      <c r="AV289" s="69">
        <f>IF($D278="n/a","n/a",IF(AV$3&gt;($D278+$D289),$O278-SUM($F289:AU289),$O278/$D278))</f>
        <v>14.509499873199294</v>
      </c>
      <c r="AW289" s="69">
        <f>IF($D278="n/a","n/a",IF(AW$3&gt;($D278+$D289),$O278-SUM($F289:AV289),$O278/$D278))</f>
        <v>14.509499873199294</v>
      </c>
      <c r="AX289" s="69">
        <f>IF($D278="n/a","n/a",IF(AX$3&gt;($D278+$D289),$O278-SUM($F289:AW289),$O278/$D278))</f>
        <v>14.509499873199294</v>
      </c>
      <c r="AY289" s="69">
        <f>IF($D278="n/a","n/a",IF(AY$3&gt;($D278+$D289),$O278-SUM($F289:AX289),$O278/$D278))</f>
        <v>14.509499873199294</v>
      </c>
      <c r="AZ289" s="69">
        <f>IF($D278="n/a","n/a",IF(AZ$3&gt;($D278+$D289),$O278-SUM($F289:AY289),$O278/$D278))</f>
        <v>14.509499873199294</v>
      </c>
      <c r="BA289" s="69">
        <f>IF($D278="n/a","n/a",IF(BA$3&gt;($D278+$D289),$O278-SUM($F289:AZ289),$O278/$D278))</f>
        <v>14.509499873199294</v>
      </c>
      <c r="BB289" s="69">
        <f>IF($D278="n/a","n/a",IF(BB$3&gt;($D278+$D289),$O278-SUM($F289:BA289),$O278/$D278))</f>
        <v>14.509499873199294</v>
      </c>
      <c r="BC289" s="69">
        <f>IF($D278="n/a","n/a",IF(BC$3&gt;($D278+$D289),$O278-SUM($F289:BB289),$O278/$D278))</f>
        <v>14.509499873199294</v>
      </c>
      <c r="BD289" s="69">
        <f>IF($D278="n/a","n/a",IF(BD$3&gt;($D278+$D289),$O278-SUM($F289:BC289),$O278/$D278))</f>
        <v>3.4106051316484809E-13</v>
      </c>
      <c r="BE289" s="69">
        <f>IF($D278="n/a","n/a",IF(BE$3&gt;($D278+$D289),$O278-SUM($F289:BD289),$O278/$D278))</f>
        <v>0</v>
      </c>
      <c r="BF289" s="69">
        <f>IF($D278="n/a","n/a",IF(BF$3&gt;($D278+$D289),$O278-SUM($F289:BE289),$O278/$D278))</f>
        <v>0</v>
      </c>
      <c r="BG289" s="69">
        <f>IF($D278="n/a","n/a",IF(BG$3&gt;($D278+$D289),$O278-SUM($F289:BF289),$O278/$D278))</f>
        <v>0</v>
      </c>
      <c r="BH289" s="69">
        <f>IF($D278="n/a","n/a",IF(BH$3&gt;($D278+$D289),$O278-SUM($F289:BG289),$O278/$D278))</f>
        <v>0</v>
      </c>
      <c r="BI289" s="69">
        <f>IF($D278="n/a","n/a",IF(BI$3&gt;($D278+$D289),$O278-SUM($F289:BH289),$O278/$D278))</f>
        <v>0</v>
      </c>
      <c r="BJ289" s="69">
        <f>IF($D278="n/a","n/a",IF(BJ$3&gt;($D278+$D289),$O278-SUM($F289:BI289),$O278/$D278))</f>
        <v>0</v>
      </c>
      <c r="BK289" s="69">
        <f>IF($D278="n/a","n/a",IF(BK$3&gt;($D278+$D289),$O278-SUM($F289:BJ289),$O278/$D278))</f>
        <v>0</v>
      </c>
      <c r="BL289" s="69">
        <f>IF($D278="n/a","n/a",IF(BL$3&gt;($D278+$D289),$O278-SUM($F289:BK289),$O278/$D278))</f>
        <v>0</v>
      </c>
      <c r="BM289" s="69">
        <f>IF($D278="n/a","n/a",IF(BM$3&gt;($D278+$D289),$O278-SUM($F289:BL289),$O278/$D278))</f>
        <v>0</v>
      </c>
      <c r="BN289" s="69">
        <f>IF($D278="n/a","n/a",IF(BN$3&gt;($D278+$D289),$O278-SUM($F289:BM289),$O278/$D278))</f>
        <v>0</v>
      </c>
      <c r="BO289" s="69">
        <f>IF($D278="n/a","n/a",IF(BO$3&gt;($D278+$D289),$O278-SUM($F289:BN289),$O278/$D278))</f>
        <v>0</v>
      </c>
      <c r="BP289" s="69">
        <f>IF($D278="n/a","n/a",IF(BP$3&gt;($D278+$D289),$O278-SUM($F289:BO289),$O278/$D278))</f>
        <v>0</v>
      </c>
      <c r="BQ289" s="69">
        <f>IF($D278="n/a","n/a",IF(BQ$3&gt;($D278+$D289),$O278-SUM($F289:BP289),$O278/$D278))</f>
        <v>0</v>
      </c>
      <c r="BR289" s="69">
        <f>IF($D278="n/a","n/a",IF(BR$3&gt;($D278+$D289),$O278-SUM($F289:BQ289),$O278/$D278))</f>
        <v>0</v>
      </c>
      <c r="BS289" s="69">
        <f>IF($D278="n/a","n/a",IF(BS$3&gt;($D278+$D289),$O278-SUM($F289:BR289),$O278/$D278))</f>
        <v>0</v>
      </c>
      <c r="BT289" s="69">
        <f>IF($D278="n/a","n/a",IF(BT$3&gt;($D278+$D289),$O278-SUM($F289:BS289),$O278/$D278))</f>
        <v>0</v>
      </c>
      <c r="BU289" s="69">
        <f>IF($D278="n/a","n/a",IF(BU$3&gt;($D278+$D289),$O278-SUM($F289:BT289),$O278/$D278))</f>
        <v>0</v>
      </c>
      <c r="BV289" s="69">
        <f>IF($D278="n/a","n/a",IF(BV$3&gt;($D278+$D289),$O278-SUM($F289:BU289),$O278/$D278))</f>
        <v>0</v>
      </c>
      <c r="BW289" s="69">
        <f>IF($D278="n/a","n/a",IF(BW$3&gt;($D278+$D289),$O278-SUM($F289:BV289),$O278/$D278))</f>
        <v>0</v>
      </c>
      <c r="BX289" s="69">
        <f>IF($D278="n/a","n/a",IF(BX$3&gt;($D278+$D289),$O278-SUM($F289:BW289),$O278/$D278))</f>
        <v>0</v>
      </c>
      <c r="BY289" s="69">
        <f>IF($D278="n/a","n/a",IF(BY$3&gt;($D278+$D289),$O278-SUM($F289:BX289),$O278/$D278))</f>
        <v>0</v>
      </c>
      <c r="BZ289" s="69">
        <f>IF($D278="n/a","n/a",IF(BZ$3&gt;($D278+$D289),$O278-SUM($F289:BY289),$O278/$D278))</f>
        <v>0</v>
      </c>
    </row>
    <row r="290" spans="1:78" customFormat="1" hidden="1" outlineLevel="1">
      <c r="A290" s="19"/>
      <c r="B290" s="25"/>
      <c r="C290" s="577"/>
      <c r="D290" s="545">
        <v>11</v>
      </c>
      <c r="E290" s="27"/>
      <c r="F290" s="146"/>
      <c r="G290" s="148"/>
      <c r="H290" s="148"/>
      <c r="I290" s="148"/>
      <c r="J290" s="148"/>
      <c r="K290" s="558"/>
      <c r="L290" s="148"/>
      <c r="M290" s="148"/>
      <c r="N290" s="148"/>
      <c r="O290" s="553"/>
      <c r="P290" s="147"/>
      <c r="Q290" s="69">
        <f>IF($D278="n/a","n/a",IF(Q$3&gt;($D278+$D290),$P278-SUM($F290:P290),$P278/$D278))</f>
        <v>138.98440297404696</v>
      </c>
      <c r="R290" s="69">
        <f>IF($D278="n/a","n/a",IF(R$3&gt;($D278+$D290),$P278-SUM($F290:Q290),$P278/$D278))</f>
        <v>138.98440297404696</v>
      </c>
      <c r="S290" s="69">
        <f>IF($D278="n/a","n/a",IF(S$3&gt;($D278+$D290),$P278-SUM($F290:R290),$P278/$D278))</f>
        <v>138.98440297404696</v>
      </c>
      <c r="T290" s="69">
        <f>IF($D278="n/a","n/a",IF(T$3&gt;($D278+$D290),$P278-SUM($F290:S290),$P278/$D278))</f>
        <v>138.98440297404696</v>
      </c>
      <c r="U290" s="69">
        <f>IF($D278="n/a","n/a",IF(U$3&gt;($D278+$D290),$P278-SUM($F290:T290),$P278/$D278))</f>
        <v>138.98440297404696</v>
      </c>
      <c r="V290" s="69">
        <f>IF($D278="n/a","n/a",IF(V$3&gt;($D278+$D290),$P278-SUM($F290:U290),$P278/$D278))</f>
        <v>138.98440297404696</v>
      </c>
      <c r="W290" s="69">
        <f>IF($D278="n/a","n/a",IF(W$3&gt;($D278+$D290),$P278-SUM($F290:V290),$P278/$D278))</f>
        <v>138.98440297404696</v>
      </c>
      <c r="X290" s="69">
        <f>IF($D278="n/a","n/a",IF(X$3&gt;($D278+$D290),$P278-SUM($F290:W290),$P278/$D278))</f>
        <v>138.98440297404696</v>
      </c>
      <c r="Y290" s="69">
        <f>IF($D278="n/a","n/a",IF(Y$3&gt;($D278+$D290),$P278-SUM($F290:X290),$P278/$D278))</f>
        <v>138.98440297404696</v>
      </c>
      <c r="Z290" s="69">
        <f>IF($D278="n/a","n/a",IF(Z$3&gt;($D278+$D290),$P278-SUM($F290:Y290),$P278/$D278))</f>
        <v>138.98440297404696</v>
      </c>
      <c r="AA290" s="69">
        <f>IF($D278="n/a","n/a",IF(AA$3&gt;($D278+$D290),$P278-SUM($F290:Z290),$P278/$D278))</f>
        <v>138.98440297404696</v>
      </c>
      <c r="AB290" s="69">
        <f>IF($D278="n/a","n/a",IF(AB$3&gt;($D278+$D290),$P278-SUM($F290:AA290),$P278/$D278))</f>
        <v>138.98440297404696</v>
      </c>
      <c r="AC290" s="69">
        <f>IF($D278="n/a","n/a",IF(AC$3&gt;($D278+$D290),$P278-SUM($F290:AB290),$P278/$D278))</f>
        <v>138.98440297404696</v>
      </c>
      <c r="AD290" s="69">
        <f>IF($D278="n/a","n/a",IF(AD$3&gt;($D278+$D290),$P278-SUM($F290:AC290),$P278/$D278))</f>
        <v>138.98440297404696</v>
      </c>
      <c r="AE290" s="69">
        <f>IF($D278="n/a","n/a",IF(AE$3&gt;($D278+$D290),$P278-SUM($F290:AD290),$P278/$D278))</f>
        <v>138.98440297404696</v>
      </c>
      <c r="AF290" s="69">
        <f>IF($D278="n/a","n/a",IF(AF$3&gt;($D278+$D290),$P278-SUM($F290:AE290),$P278/$D278))</f>
        <v>138.98440297404696</v>
      </c>
      <c r="AG290" s="69">
        <f>IF($D278="n/a","n/a",IF(AG$3&gt;($D278+$D290),$P278-SUM($F290:AF290),$P278/$D278))</f>
        <v>138.98440297404696</v>
      </c>
      <c r="AH290" s="69">
        <f>IF($D278="n/a","n/a",IF(AH$3&gt;($D278+$D290),$P278-SUM($F290:AG290),$P278/$D278))</f>
        <v>138.98440297404696</v>
      </c>
      <c r="AI290" s="69">
        <f>IF($D278="n/a","n/a",IF(AI$3&gt;($D278+$D290),$P278-SUM($F290:AH290),$P278/$D278))</f>
        <v>138.98440297404696</v>
      </c>
      <c r="AJ290" s="69">
        <f>IF($D278="n/a","n/a",IF(AJ$3&gt;($D278+$D290),$P278-SUM($F290:AI290),$P278/$D278))</f>
        <v>138.98440297404696</v>
      </c>
      <c r="AK290" s="69">
        <f>IF($D278="n/a","n/a",IF(AK$3&gt;($D278+$D290),$P278-SUM($F290:AJ290),$P278/$D278))</f>
        <v>138.98440297404696</v>
      </c>
      <c r="AL290" s="69">
        <f>IF($D278="n/a","n/a",IF(AL$3&gt;($D278+$D290),$P278-SUM($F290:AK290),$P278/$D278))</f>
        <v>138.98440297404696</v>
      </c>
      <c r="AM290" s="69">
        <f>IF($D278="n/a","n/a",IF(AM$3&gt;($D278+$D290),$P278-SUM($F290:AL290),$P278/$D278))</f>
        <v>138.98440297404696</v>
      </c>
      <c r="AN290" s="69">
        <f>IF($D278="n/a","n/a",IF(AN$3&gt;($D278+$D290),$P278-SUM($F290:AM290),$P278/$D278))</f>
        <v>138.98440297404696</v>
      </c>
      <c r="AO290" s="69">
        <f>IF($D278="n/a","n/a",IF(AO$3&gt;($D278+$D290),$P278-SUM($F290:AN290),$P278/$D278))</f>
        <v>138.98440297404696</v>
      </c>
      <c r="AP290" s="69">
        <f>IF($D278="n/a","n/a",IF(AP$3&gt;($D278+$D290),$P278-SUM($F290:AO290),$P278/$D278))</f>
        <v>138.98440297404696</v>
      </c>
      <c r="AQ290" s="69">
        <f>IF($D278="n/a","n/a",IF(AQ$3&gt;($D278+$D290),$P278-SUM($F290:AP290),$P278/$D278))</f>
        <v>138.98440297404696</v>
      </c>
      <c r="AR290" s="69">
        <f>IF($D278="n/a","n/a",IF(AR$3&gt;($D278+$D290),$P278-SUM($F290:AQ290),$P278/$D278))</f>
        <v>138.98440297404696</v>
      </c>
      <c r="AS290" s="69">
        <f>IF($D278="n/a","n/a",IF(AS$3&gt;($D278+$D290),$P278-SUM($F290:AR290),$P278/$D278))</f>
        <v>138.98440297404696</v>
      </c>
      <c r="AT290" s="69">
        <f>IF($D278="n/a","n/a",IF(AT$3&gt;($D278+$D290),$P278-SUM($F290:AS290),$P278/$D278))</f>
        <v>138.98440297404696</v>
      </c>
      <c r="AU290" s="69">
        <f>IF($D278="n/a","n/a",IF(AU$3&gt;($D278+$D290),$P278-SUM($F290:AT290),$P278/$D278))</f>
        <v>138.98440297404696</v>
      </c>
      <c r="AV290" s="69">
        <f>IF($D278="n/a","n/a",IF(AV$3&gt;($D278+$D290),$P278-SUM($F290:AU290),$P278/$D278))</f>
        <v>138.98440297404696</v>
      </c>
      <c r="AW290" s="69">
        <f>IF($D278="n/a","n/a",IF(AW$3&gt;($D278+$D290),$P278-SUM($F290:AV290),$P278/$D278))</f>
        <v>138.98440297404696</v>
      </c>
      <c r="AX290" s="69">
        <f>IF($D278="n/a","n/a",IF(AX$3&gt;($D278+$D290),$P278-SUM($F290:AW290),$P278/$D278))</f>
        <v>138.98440297404696</v>
      </c>
      <c r="AY290" s="69">
        <f>IF($D278="n/a","n/a",IF(AY$3&gt;($D278+$D290),$P278-SUM($F290:AX290),$P278/$D278))</f>
        <v>138.98440297404696</v>
      </c>
      <c r="AZ290" s="69">
        <f>IF($D278="n/a","n/a",IF(AZ$3&gt;($D278+$D290),$P278-SUM($F290:AY290),$P278/$D278))</f>
        <v>138.98440297404696</v>
      </c>
      <c r="BA290" s="69">
        <f>IF($D278="n/a","n/a",IF(BA$3&gt;($D278+$D290),$P278-SUM($F290:AZ290),$P278/$D278))</f>
        <v>138.98440297404696</v>
      </c>
      <c r="BB290" s="69">
        <f>IF($D278="n/a","n/a",IF(BB$3&gt;($D278+$D290),$P278-SUM($F290:BA290),$P278/$D278))</f>
        <v>138.98440297404696</v>
      </c>
      <c r="BC290" s="69">
        <f>IF($D278="n/a","n/a",IF(BC$3&gt;($D278+$D290),$P278-SUM($F290:BB290),$P278/$D278))</f>
        <v>138.98440297404696</v>
      </c>
      <c r="BD290" s="69">
        <f>IF($D278="n/a","n/a",IF(BD$3&gt;($D278+$D290),$P278-SUM($F290:BC290),$P278/$D278))</f>
        <v>138.98440297404696</v>
      </c>
      <c r="BE290" s="69">
        <f>IF($D278="n/a","n/a",IF(BE$3&gt;($D278+$D290),$P278-SUM($F290:BD290),$P278/$D278))</f>
        <v>-2.7284841053187847E-12</v>
      </c>
      <c r="BF290" s="69">
        <f>IF($D278="n/a","n/a",IF(BF$3&gt;($D278+$D290),$P278-SUM($F290:BE290),$P278/$D278))</f>
        <v>0</v>
      </c>
      <c r="BG290" s="69">
        <f>IF($D278="n/a","n/a",IF(BG$3&gt;($D278+$D290),$P278-SUM($F290:BF290),$P278/$D278))</f>
        <v>0</v>
      </c>
      <c r="BH290" s="69">
        <f>IF($D278="n/a","n/a",IF(BH$3&gt;($D278+$D290),$P278-SUM($F290:BG290),$P278/$D278))</f>
        <v>0</v>
      </c>
      <c r="BI290" s="69">
        <f>IF($D278="n/a","n/a",IF(BI$3&gt;($D278+$D290),$P278-SUM($F290:BH290),$P278/$D278))</f>
        <v>0</v>
      </c>
      <c r="BJ290" s="69">
        <f>IF($D278="n/a","n/a",IF(BJ$3&gt;($D278+$D290),$P278-SUM($F290:BI290),$P278/$D278))</f>
        <v>0</v>
      </c>
      <c r="BK290" s="69">
        <f>IF($D278="n/a","n/a",IF(BK$3&gt;($D278+$D290),$P278-SUM($F290:BJ290),$P278/$D278))</f>
        <v>0</v>
      </c>
      <c r="BL290" s="69">
        <f>IF($D278="n/a","n/a",IF(BL$3&gt;($D278+$D290),$P278-SUM($F290:BK290),$P278/$D278))</f>
        <v>0</v>
      </c>
      <c r="BM290" s="69">
        <f>IF($D278="n/a","n/a",IF(BM$3&gt;($D278+$D290),$P278-SUM($F290:BL290),$P278/$D278))</f>
        <v>0</v>
      </c>
      <c r="BN290" s="69">
        <f>IF($D278="n/a","n/a",IF(BN$3&gt;($D278+$D290),$P278-SUM($F290:BM290),$P278/$D278))</f>
        <v>0</v>
      </c>
      <c r="BO290" s="69">
        <f>IF($D278="n/a","n/a",IF(BO$3&gt;($D278+$D290),$P278-SUM($F290:BN290),$P278/$D278))</f>
        <v>0</v>
      </c>
      <c r="BP290" s="69">
        <f>IF($D278="n/a","n/a",IF(BP$3&gt;($D278+$D290),$P278-SUM($F290:BO290),$P278/$D278))</f>
        <v>0</v>
      </c>
      <c r="BQ290" s="69">
        <f>IF($D278="n/a","n/a",IF(BQ$3&gt;($D278+$D290),$P278-SUM($F290:BP290),$P278/$D278))</f>
        <v>0</v>
      </c>
      <c r="BR290" s="69">
        <f>IF($D278="n/a","n/a",IF(BR$3&gt;($D278+$D290),$P278-SUM($F290:BQ290),$P278/$D278))</f>
        <v>0</v>
      </c>
      <c r="BS290" s="69">
        <f>IF($D278="n/a","n/a",IF(BS$3&gt;($D278+$D290),$P278-SUM($F290:BR290),$P278/$D278))</f>
        <v>0</v>
      </c>
      <c r="BT290" s="69">
        <f>IF($D278="n/a","n/a",IF(BT$3&gt;($D278+$D290),$P278-SUM($F290:BS290),$P278/$D278))</f>
        <v>0</v>
      </c>
      <c r="BU290" s="69">
        <f>IF($D278="n/a","n/a",IF(BU$3&gt;($D278+$D290),$P278-SUM($F290:BT290),$P278/$D278))</f>
        <v>0</v>
      </c>
      <c r="BV290" s="69">
        <f>IF($D278="n/a","n/a",IF(BV$3&gt;($D278+$D290),$P278-SUM($F290:BU290),$P278/$D278))</f>
        <v>0</v>
      </c>
      <c r="BW290" s="69">
        <f>IF($D278="n/a","n/a",IF(BW$3&gt;($D278+$D290),$P278-SUM($F290:BV290),$P278/$D278))</f>
        <v>0</v>
      </c>
      <c r="BX290" s="69">
        <f>IF($D278="n/a","n/a",IF(BX$3&gt;($D278+$D290),$P278-SUM($F290:BW290),$P278/$D278))</f>
        <v>0</v>
      </c>
      <c r="BY290" s="69">
        <f>IF($D278="n/a","n/a",IF(BY$3&gt;($D278+$D290),$P278-SUM($F290:BX290),$P278/$D278))</f>
        <v>0</v>
      </c>
      <c r="BZ290" s="69">
        <f>IF($D278="n/a","n/a",IF(BZ$3&gt;($D278+$D290),$P278-SUM($F290:BY290),$P278/$D278))</f>
        <v>0</v>
      </c>
    </row>
    <row r="291" spans="1:78" customFormat="1" hidden="1" outlineLevel="1">
      <c r="A291" s="560"/>
      <c r="B291" s="25"/>
      <c r="C291" s="577"/>
      <c r="D291" s="545">
        <v>12</v>
      </c>
      <c r="E291" s="27"/>
      <c r="F291" s="146"/>
      <c r="G291" s="148"/>
      <c r="H291" s="148"/>
      <c r="I291" s="148"/>
      <c r="J291" s="148"/>
      <c r="K291" s="558"/>
      <c r="L291" s="148"/>
      <c r="M291" s="148"/>
      <c r="N291" s="148"/>
      <c r="O291" s="553"/>
      <c r="P291" s="553"/>
      <c r="Q291" s="147"/>
      <c r="R291" s="69">
        <f>IF($D278="n/a","n/a",IF(R$3&gt;($D278+$D291),$Q278-SUM($F291:Q291),$Q278/$D278))</f>
        <v>22.154379958148954</v>
      </c>
      <c r="S291" s="69">
        <f>IF($D278="n/a","n/a",IF(S$3&gt;($D278+$D291),$Q278-SUM($F291:R291),$Q278/$D278))</f>
        <v>22.154379958148954</v>
      </c>
      <c r="T291" s="69">
        <f>IF($D278="n/a","n/a",IF(T$3&gt;($D278+$D291),$Q278-SUM($F291:S291),$Q278/$D278))</f>
        <v>22.154379958148954</v>
      </c>
      <c r="U291" s="69">
        <f>IF($D278="n/a","n/a",IF(U$3&gt;($D278+$D291),$Q278-SUM($F291:T291),$Q278/$D278))</f>
        <v>22.154379958148954</v>
      </c>
      <c r="V291" s="69">
        <f>IF($D278="n/a","n/a",IF(V$3&gt;($D278+$D291),$Q278-SUM($F291:U291),$Q278/$D278))</f>
        <v>22.154379958148954</v>
      </c>
      <c r="W291" s="69">
        <f>IF($D278="n/a","n/a",IF(W$3&gt;($D278+$D291),$Q278-SUM($F291:V291),$Q278/$D278))</f>
        <v>22.154379958148954</v>
      </c>
      <c r="X291" s="69">
        <f>IF($D278="n/a","n/a",IF(X$3&gt;($D278+$D291),$Q278-SUM($F291:W291),$Q278/$D278))</f>
        <v>22.154379958148954</v>
      </c>
      <c r="Y291" s="69">
        <f>IF($D278="n/a","n/a",IF(Y$3&gt;($D278+$D291),$Q278-SUM($F291:X291),$Q278/$D278))</f>
        <v>22.154379958148954</v>
      </c>
      <c r="Z291" s="69">
        <f>IF($D278="n/a","n/a",IF(Z$3&gt;($D278+$D291),$Q278-SUM($F291:Y291),$Q278/$D278))</f>
        <v>22.154379958148954</v>
      </c>
      <c r="AA291" s="69">
        <f>IF($D278="n/a","n/a",IF(AA$3&gt;($D278+$D291),$Q278-SUM($F291:Z291),$Q278/$D278))</f>
        <v>22.154379958148954</v>
      </c>
      <c r="AB291" s="69">
        <f>IF($D278="n/a","n/a",IF(AB$3&gt;($D278+$D291),$Q278-SUM($F291:AA291),$Q278/$D278))</f>
        <v>22.154379958148954</v>
      </c>
      <c r="AC291" s="69">
        <f>IF($D278="n/a","n/a",IF(AC$3&gt;($D278+$D291),$Q278-SUM($F291:AB291),$Q278/$D278))</f>
        <v>22.154379958148954</v>
      </c>
      <c r="AD291" s="69">
        <f>IF($D278="n/a","n/a",IF(AD$3&gt;($D278+$D291),$Q278-SUM($F291:AC291),$Q278/$D278))</f>
        <v>22.154379958148954</v>
      </c>
      <c r="AE291" s="69">
        <f>IF($D278="n/a","n/a",IF(AE$3&gt;($D278+$D291),$Q278-SUM($F291:AD291),$Q278/$D278))</f>
        <v>22.154379958148954</v>
      </c>
      <c r="AF291" s="69">
        <f>IF($D278="n/a","n/a",IF(AF$3&gt;($D278+$D291),$Q278-SUM($F291:AE291),$Q278/$D278))</f>
        <v>22.154379958148954</v>
      </c>
      <c r="AG291" s="69">
        <f>IF($D278="n/a","n/a",IF(AG$3&gt;($D278+$D291),$Q278-SUM($F291:AF291),$Q278/$D278))</f>
        <v>22.154379958148954</v>
      </c>
      <c r="AH291" s="69">
        <f>IF($D278="n/a","n/a",IF(AH$3&gt;($D278+$D291),$Q278-SUM($F291:AG291),$Q278/$D278))</f>
        <v>22.154379958148954</v>
      </c>
      <c r="AI291" s="69">
        <f>IF($D278="n/a","n/a",IF(AI$3&gt;($D278+$D291),$Q278-SUM($F291:AH291),$Q278/$D278))</f>
        <v>22.154379958148954</v>
      </c>
      <c r="AJ291" s="69">
        <f>IF($D278="n/a","n/a",IF(AJ$3&gt;($D278+$D291),$Q278-SUM($F291:AI291),$Q278/$D278))</f>
        <v>22.154379958148954</v>
      </c>
      <c r="AK291" s="69">
        <f>IF($D278="n/a","n/a",IF(AK$3&gt;($D278+$D291),$Q278-SUM($F291:AJ291),$Q278/$D278))</f>
        <v>22.154379958148954</v>
      </c>
      <c r="AL291" s="69">
        <f>IF($D278="n/a","n/a",IF(AL$3&gt;($D278+$D291),$Q278-SUM($F291:AK291),$Q278/$D278))</f>
        <v>22.154379958148954</v>
      </c>
      <c r="AM291" s="69">
        <f>IF($D278="n/a","n/a",IF(AM$3&gt;($D278+$D291),$Q278-SUM($F291:AL291),$Q278/$D278))</f>
        <v>22.154379958148954</v>
      </c>
      <c r="AN291" s="69">
        <f>IF($D278="n/a","n/a",IF(AN$3&gt;($D278+$D291),$Q278-SUM($F291:AM291),$Q278/$D278))</f>
        <v>22.154379958148954</v>
      </c>
      <c r="AO291" s="69">
        <f>IF($D278="n/a","n/a",IF(AO$3&gt;($D278+$D291),$Q278-SUM($F291:AN291),$Q278/$D278))</f>
        <v>22.154379958148954</v>
      </c>
      <c r="AP291" s="69">
        <f>IF($D278="n/a","n/a",IF(AP$3&gt;($D278+$D291),$Q278-SUM($F291:AO291),$Q278/$D278))</f>
        <v>22.154379958148954</v>
      </c>
      <c r="AQ291" s="69">
        <f>IF($D278="n/a","n/a",IF(AQ$3&gt;($D278+$D291),$Q278-SUM($F291:AP291),$Q278/$D278))</f>
        <v>22.154379958148954</v>
      </c>
      <c r="AR291" s="69">
        <f>IF($D278="n/a","n/a",IF(AR$3&gt;($D278+$D291),$Q278-SUM($F291:AQ291),$Q278/$D278))</f>
        <v>22.154379958148954</v>
      </c>
      <c r="AS291" s="69">
        <f>IF($D278="n/a","n/a",IF(AS$3&gt;($D278+$D291),$Q278-SUM($F291:AR291),$Q278/$D278))</f>
        <v>22.154379958148954</v>
      </c>
      <c r="AT291" s="69">
        <f>IF($D278="n/a","n/a",IF(AT$3&gt;($D278+$D291),$Q278-SUM($F291:AS291),$Q278/$D278))</f>
        <v>22.154379958148954</v>
      </c>
      <c r="AU291" s="69">
        <f>IF($D278="n/a","n/a",IF(AU$3&gt;($D278+$D291),$Q278-SUM($F291:AT291),$Q278/$D278))</f>
        <v>22.154379958148954</v>
      </c>
      <c r="AV291" s="69">
        <f>IF($D278="n/a","n/a",IF(AV$3&gt;($D278+$D291),$Q278-SUM($F291:AU291),$Q278/$D278))</f>
        <v>22.154379958148954</v>
      </c>
      <c r="AW291" s="69">
        <f>IF($D278="n/a","n/a",IF(AW$3&gt;($D278+$D291),$Q278-SUM($F291:AV291),$Q278/$D278))</f>
        <v>22.154379958148954</v>
      </c>
      <c r="AX291" s="69">
        <f>IF($D278="n/a","n/a",IF(AX$3&gt;($D278+$D291),$Q278-SUM($F291:AW291),$Q278/$D278))</f>
        <v>22.154379958148954</v>
      </c>
      <c r="AY291" s="69">
        <f>IF($D278="n/a","n/a",IF(AY$3&gt;($D278+$D291),$Q278-SUM($F291:AX291),$Q278/$D278))</f>
        <v>22.154379958148954</v>
      </c>
      <c r="AZ291" s="69">
        <f>IF($D278="n/a","n/a",IF(AZ$3&gt;($D278+$D291),$Q278-SUM($F291:AY291),$Q278/$D278))</f>
        <v>22.154379958148954</v>
      </c>
      <c r="BA291" s="69">
        <f>IF($D278="n/a","n/a",IF(BA$3&gt;($D278+$D291),$Q278-SUM($F291:AZ291),$Q278/$D278))</f>
        <v>22.154379958148954</v>
      </c>
      <c r="BB291" s="69">
        <f>IF($D278="n/a","n/a",IF(BB$3&gt;($D278+$D291),$Q278-SUM($F291:BA291),$Q278/$D278))</f>
        <v>22.154379958148954</v>
      </c>
      <c r="BC291" s="69">
        <f>IF($D278="n/a","n/a",IF(BC$3&gt;($D278+$D291),$Q278-SUM($F291:BB291),$Q278/$D278))</f>
        <v>22.154379958148954</v>
      </c>
      <c r="BD291" s="69">
        <f>IF($D278="n/a","n/a",IF(BD$3&gt;($D278+$D291),$Q278-SUM($F291:BC291),$Q278/$D278))</f>
        <v>22.154379958148954</v>
      </c>
      <c r="BE291" s="69">
        <f>IF($D278="n/a","n/a",IF(BE$3&gt;($D278+$D291),$Q278-SUM($F291:BD291),$Q278/$D278))</f>
        <v>22.154379958148954</v>
      </c>
      <c r="BF291" s="69">
        <f>IF($D278="n/a","n/a",IF(BF$3&gt;($D278+$D291),$Q278-SUM($F291:BE291),$Q278/$D278))</f>
        <v>-6.8212102632969618E-13</v>
      </c>
      <c r="BG291" s="69">
        <f>IF($D278="n/a","n/a",IF(BG$3&gt;($D278+$D291),$Q278-SUM($F291:BF291),$Q278/$D278))</f>
        <v>0</v>
      </c>
      <c r="BH291" s="69">
        <f>IF($D278="n/a","n/a",IF(BH$3&gt;($D278+$D291),$Q278-SUM($F291:BG291),$Q278/$D278))</f>
        <v>0</v>
      </c>
      <c r="BI291" s="69">
        <f>IF($D278="n/a","n/a",IF(BI$3&gt;($D278+$D291),$Q278-SUM($F291:BH291),$Q278/$D278))</f>
        <v>0</v>
      </c>
      <c r="BJ291" s="69">
        <f>IF($D278="n/a","n/a",IF(BJ$3&gt;($D278+$D291),$Q278-SUM($F291:BI291),$Q278/$D278))</f>
        <v>0</v>
      </c>
      <c r="BK291" s="69">
        <f>IF($D278="n/a","n/a",IF(BK$3&gt;($D278+$D291),$Q278-SUM($F291:BJ291),$Q278/$D278))</f>
        <v>0</v>
      </c>
      <c r="BL291" s="69">
        <f>IF($D278="n/a","n/a",IF(BL$3&gt;($D278+$D291),$Q278-SUM($F291:BK291),$Q278/$D278))</f>
        <v>0</v>
      </c>
      <c r="BM291" s="69">
        <f>IF($D278="n/a","n/a",IF(BM$3&gt;($D278+$D291),$Q278-SUM($F291:BL291),$Q278/$D278))</f>
        <v>0</v>
      </c>
      <c r="BN291" s="69">
        <f>IF($D278="n/a","n/a",IF(BN$3&gt;($D278+$D291),$Q278-SUM($F291:BM291),$Q278/$D278))</f>
        <v>0</v>
      </c>
      <c r="BO291" s="69">
        <f>IF($D278="n/a","n/a",IF(BO$3&gt;($D278+$D291),$Q278-SUM($F291:BN291),$Q278/$D278))</f>
        <v>0</v>
      </c>
      <c r="BP291" s="69">
        <f>IF($D278="n/a","n/a",IF(BP$3&gt;($D278+$D291),$Q278-SUM($F291:BO291),$Q278/$D278))</f>
        <v>0</v>
      </c>
      <c r="BQ291" s="69">
        <f>IF($D278="n/a","n/a",IF(BQ$3&gt;($D278+$D291),$Q278-SUM($F291:BP291),$Q278/$D278))</f>
        <v>0</v>
      </c>
      <c r="BR291" s="69">
        <f>IF($D278="n/a","n/a",IF(BR$3&gt;($D278+$D291),$Q278-SUM($F291:BQ291),$Q278/$D278))</f>
        <v>0</v>
      </c>
      <c r="BS291" s="69">
        <f>IF($D278="n/a","n/a",IF(BS$3&gt;($D278+$D291),$Q278-SUM($F291:BR291),$Q278/$D278))</f>
        <v>0</v>
      </c>
      <c r="BT291" s="69">
        <f>IF($D278="n/a","n/a",IF(BT$3&gt;($D278+$D291),$Q278-SUM($F291:BS291),$Q278/$D278))</f>
        <v>0</v>
      </c>
      <c r="BU291" s="69">
        <f>IF($D278="n/a","n/a",IF(BU$3&gt;($D278+$D291),$Q278-SUM($F291:BT291),$Q278/$D278))</f>
        <v>0</v>
      </c>
      <c r="BV291" s="69">
        <f>IF($D278="n/a","n/a",IF(BV$3&gt;($D278+$D291),$Q278-SUM($F291:BU291),$Q278/$D278))</f>
        <v>0</v>
      </c>
      <c r="BW291" s="69">
        <f>IF($D278="n/a","n/a",IF(BW$3&gt;($D278+$D291),$Q278-SUM($F291:BV291),$Q278/$D278))</f>
        <v>0</v>
      </c>
      <c r="BX291" s="69">
        <f>IF($D278="n/a","n/a",IF(BX$3&gt;($D278+$D291),$Q278-SUM($F291:BW291),$Q278/$D278))</f>
        <v>0</v>
      </c>
      <c r="BY291" s="69">
        <f>IF($D278="n/a","n/a",IF(BY$3&gt;($D278+$D291),$Q278-SUM($F291:BX291),$Q278/$D278))</f>
        <v>0</v>
      </c>
      <c r="BZ291" s="69">
        <f>IF($D278="n/a","n/a",IF(BZ$3&gt;($D278+$D291),$Q278-SUM($F291:BY291),$Q278/$D278))</f>
        <v>0</v>
      </c>
    </row>
    <row r="292" spans="1:78" customFormat="1" hidden="1" outlineLevel="1">
      <c r="A292" s="560"/>
      <c r="B292" s="25"/>
      <c r="C292" s="577"/>
      <c r="D292" s="545">
        <v>13</v>
      </c>
      <c r="E292" s="27"/>
      <c r="F292" s="146"/>
      <c r="G292" s="148"/>
      <c r="H292" s="148"/>
      <c r="I292" s="148"/>
      <c r="J292" s="148"/>
      <c r="K292" s="558"/>
      <c r="L292" s="148"/>
      <c r="M292" s="148"/>
      <c r="N292" s="148"/>
      <c r="O292" s="553"/>
      <c r="P292" s="553"/>
      <c r="Q292" s="553"/>
      <c r="R292" s="147"/>
      <c r="S292" s="69">
        <f>IF($D278="n/a","n/a",IF(S$3&gt;($D278+$D292),$R278-SUM($F292:R292),$R278/$D278))</f>
        <v>69.342022545204102</v>
      </c>
      <c r="T292" s="69">
        <f>IF($D278="n/a","n/a",IF(T$3&gt;($D278+$D292),$R278-SUM($F292:S292),$R278/$D278))</f>
        <v>69.342022545204102</v>
      </c>
      <c r="U292" s="69">
        <f>IF($D278="n/a","n/a",IF(U$3&gt;($D278+$D292),$R278-SUM($F292:T292),$R278/$D278))</f>
        <v>69.342022545204102</v>
      </c>
      <c r="V292" s="69">
        <f>IF($D278="n/a","n/a",IF(V$3&gt;($D278+$D292),$R278-SUM($F292:U292),$R278/$D278))</f>
        <v>69.342022545204102</v>
      </c>
      <c r="W292" s="69">
        <f>IF($D278="n/a","n/a",IF(W$3&gt;($D278+$D292),$R278-SUM($F292:V292),$R278/$D278))</f>
        <v>69.342022545204102</v>
      </c>
      <c r="X292" s="69">
        <f>IF($D278="n/a","n/a",IF(X$3&gt;($D278+$D292),$R278-SUM($F292:W292),$R278/$D278))</f>
        <v>69.342022545204102</v>
      </c>
      <c r="Y292" s="69">
        <f>IF($D278="n/a","n/a",IF(Y$3&gt;($D278+$D292),$R278-SUM($F292:X292),$R278/$D278))</f>
        <v>69.342022545204102</v>
      </c>
      <c r="Z292" s="69">
        <f>IF($D278="n/a","n/a",IF(Z$3&gt;($D278+$D292),$R278-SUM($F292:Y292),$R278/$D278))</f>
        <v>69.342022545204102</v>
      </c>
      <c r="AA292" s="69">
        <f>IF($D278="n/a","n/a",IF(AA$3&gt;($D278+$D292),$R278-SUM($F292:Z292),$R278/$D278))</f>
        <v>69.342022545204102</v>
      </c>
      <c r="AB292" s="69">
        <f>IF($D278="n/a","n/a",IF(AB$3&gt;($D278+$D292),$R278-SUM($F292:AA292),$R278/$D278))</f>
        <v>69.342022545204102</v>
      </c>
      <c r="AC292" s="69">
        <f>IF($D278="n/a","n/a",IF(AC$3&gt;($D278+$D292),$R278-SUM($F292:AB292),$R278/$D278))</f>
        <v>69.342022545204102</v>
      </c>
      <c r="AD292" s="69">
        <f>IF($D278="n/a","n/a",IF(AD$3&gt;($D278+$D292),$R278-SUM($F292:AC292),$R278/$D278))</f>
        <v>69.342022545204102</v>
      </c>
      <c r="AE292" s="69">
        <f>IF($D278="n/a","n/a",IF(AE$3&gt;($D278+$D292),$R278-SUM($F292:AD292),$R278/$D278))</f>
        <v>69.342022545204102</v>
      </c>
      <c r="AF292" s="69">
        <f>IF($D278="n/a","n/a",IF(AF$3&gt;($D278+$D292),$R278-SUM($F292:AE292),$R278/$D278))</f>
        <v>69.342022545204102</v>
      </c>
      <c r="AG292" s="69">
        <f>IF($D278="n/a","n/a",IF(AG$3&gt;($D278+$D292),$R278-SUM($F292:AF292),$R278/$D278))</f>
        <v>69.342022545204102</v>
      </c>
      <c r="AH292" s="69">
        <f>IF($D278="n/a","n/a",IF(AH$3&gt;($D278+$D292),$R278-SUM($F292:AG292),$R278/$D278))</f>
        <v>69.342022545204102</v>
      </c>
      <c r="AI292" s="69">
        <f>IF($D278="n/a","n/a",IF(AI$3&gt;($D278+$D292),$R278-SUM($F292:AH292),$R278/$D278))</f>
        <v>69.342022545204102</v>
      </c>
      <c r="AJ292" s="69">
        <f>IF($D278="n/a","n/a",IF(AJ$3&gt;($D278+$D292),$R278-SUM($F292:AI292),$R278/$D278))</f>
        <v>69.342022545204102</v>
      </c>
      <c r="AK292" s="69">
        <f>IF($D278="n/a","n/a",IF(AK$3&gt;($D278+$D292),$R278-SUM($F292:AJ292),$R278/$D278))</f>
        <v>69.342022545204102</v>
      </c>
      <c r="AL292" s="69">
        <f>IF($D278="n/a","n/a",IF(AL$3&gt;($D278+$D292),$R278-SUM($F292:AK292),$R278/$D278))</f>
        <v>69.342022545204102</v>
      </c>
      <c r="AM292" s="69">
        <f>IF($D278="n/a","n/a",IF(AM$3&gt;($D278+$D292),$R278-SUM($F292:AL292),$R278/$D278))</f>
        <v>69.342022545204102</v>
      </c>
      <c r="AN292" s="69">
        <f>IF($D278="n/a","n/a",IF(AN$3&gt;($D278+$D292),$R278-SUM($F292:AM292),$R278/$D278))</f>
        <v>69.342022545204102</v>
      </c>
      <c r="AO292" s="69">
        <f>IF($D278="n/a","n/a",IF(AO$3&gt;($D278+$D292),$R278-SUM($F292:AN292),$R278/$D278))</f>
        <v>69.342022545204102</v>
      </c>
      <c r="AP292" s="69">
        <f>IF($D278="n/a","n/a",IF(AP$3&gt;($D278+$D292),$R278-SUM($F292:AO292),$R278/$D278))</f>
        <v>69.342022545204102</v>
      </c>
      <c r="AQ292" s="69">
        <f>IF($D278="n/a","n/a",IF(AQ$3&gt;($D278+$D292),$R278-SUM($F292:AP292),$R278/$D278))</f>
        <v>69.342022545204102</v>
      </c>
      <c r="AR292" s="69">
        <f>IF($D278="n/a","n/a",IF(AR$3&gt;($D278+$D292),$R278-SUM($F292:AQ292),$R278/$D278))</f>
        <v>69.342022545204102</v>
      </c>
      <c r="AS292" s="69">
        <f>IF($D278="n/a","n/a",IF(AS$3&gt;($D278+$D292),$R278-SUM($F292:AR292),$R278/$D278))</f>
        <v>69.342022545204102</v>
      </c>
      <c r="AT292" s="69">
        <f>IF($D278="n/a","n/a",IF(AT$3&gt;($D278+$D292),$R278-SUM($F292:AS292),$R278/$D278))</f>
        <v>69.342022545204102</v>
      </c>
      <c r="AU292" s="69">
        <f>IF($D278="n/a","n/a",IF(AU$3&gt;($D278+$D292),$R278-SUM($F292:AT292),$R278/$D278))</f>
        <v>69.342022545204102</v>
      </c>
      <c r="AV292" s="69">
        <f>IF($D278="n/a","n/a",IF(AV$3&gt;($D278+$D292),$R278-SUM($F292:AU292),$R278/$D278))</f>
        <v>69.342022545204102</v>
      </c>
      <c r="AW292" s="69">
        <f>IF($D278="n/a","n/a",IF(AW$3&gt;($D278+$D292),$R278-SUM($F292:AV292),$R278/$D278))</f>
        <v>69.342022545204102</v>
      </c>
      <c r="AX292" s="69">
        <f>IF($D278="n/a","n/a",IF(AX$3&gt;($D278+$D292),$R278-SUM($F292:AW292),$R278/$D278))</f>
        <v>69.342022545204102</v>
      </c>
      <c r="AY292" s="69">
        <f>IF($D278="n/a","n/a",IF(AY$3&gt;($D278+$D292),$R278-SUM($F292:AX292),$R278/$D278))</f>
        <v>69.342022545204102</v>
      </c>
      <c r="AZ292" s="69">
        <f>IF($D278="n/a","n/a",IF(AZ$3&gt;($D278+$D292),$R278-SUM($F292:AY292),$R278/$D278))</f>
        <v>69.342022545204102</v>
      </c>
      <c r="BA292" s="69">
        <f>IF($D278="n/a","n/a",IF(BA$3&gt;($D278+$D292),$R278-SUM($F292:AZ292),$R278/$D278))</f>
        <v>69.342022545204102</v>
      </c>
      <c r="BB292" s="69">
        <f>IF($D278="n/a","n/a",IF(BB$3&gt;($D278+$D292),$R278-SUM($F292:BA292),$R278/$D278))</f>
        <v>69.342022545204102</v>
      </c>
      <c r="BC292" s="69">
        <f>IF($D278="n/a","n/a",IF(BC$3&gt;($D278+$D292),$R278-SUM($F292:BB292),$R278/$D278))</f>
        <v>69.342022545204102</v>
      </c>
      <c r="BD292" s="69">
        <f>IF($D278="n/a","n/a",IF(BD$3&gt;($D278+$D292),$R278-SUM($F292:BC292),$R278/$D278))</f>
        <v>69.342022545204102</v>
      </c>
      <c r="BE292" s="69">
        <f>IF($D278="n/a","n/a",IF(BE$3&gt;($D278+$D292),$R278-SUM($F292:BD292),$R278/$D278))</f>
        <v>69.342022545204102</v>
      </c>
      <c r="BF292" s="69">
        <f>IF($D278="n/a","n/a",IF(BF$3&gt;($D278+$D292),$R278-SUM($F292:BE292),$R278/$D278))</f>
        <v>69.342022545204102</v>
      </c>
      <c r="BG292" s="69">
        <f>IF($D278="n/a","n/a",IF(BG$3&gt;($D278+$D292),$R278-SUM($F292:BF292),$R278/$D278))</f>
        <v>-1.3642420526593924E-12</v>
      </c>
      <c r="BH292" s="69">
        <f>IF($D278="n/a","n/a",IF(BH$3&gt;($D278+$D292),$R278-SUM($F292:BG292),$R278/$D278))</f>
        <v>0</v>
      </c>
      <c r="BI292" s="69">
        <f>IF($D278="n/a","n/a",IF(BI$3&gt;($D278+$D292),$R278-SUM($F292:BH292),$R278/$D278))</f>
        <v>0</v>
      </c>
      <c r="BJ292" s="69">
        <f>IF($D278="n/a","n/a",IF(BJ$3&gt;($D278+$D292),$R278-SUM($F292:BI292),$R278/$D278))</f>
        <v>0</v>
      </c>
      <c r="BK292" s="69">
        <f>IF($D278="n/a","n/a",IF(BK$3&gt;($D278+$D292),$R278-SUM($F292:BJ292),$R278/$D278))</f>
        <v>0</v>
      </c>
      <c r="BL292" s="69">
        <f>IF($D278="n/a","n/a",IF(BL$3&gt;($D278+$D292),$R278-SUM($F292:BK292),$R278/$D278))</f>
        <v>0</v>
      </c>
      <c r="BM292" s="69">
        <f>IF($D278="n/a","n/a",IF(BM$3&gt;($D278+$D292),$R278-SUM($F292:BL292),$R278/$D278))</f>
        <v>0</v>
      </c>
      <c r="BN292" s="69">
        <f>IF($D278="n/a","n/a",IF(BN$3&gt;($D278+$D292),$R278-SUM($F292:BM292),$R278/$D278))</f>
        <v>0</v>
      </c>
      <c r="BO292" s="69">
        <f>IF($D278="n/a","n/a",IF(BO$3&gt;($D278+$D292),$R278-SUM($F292:BN292),$R278/$D278))</f>
        <v>0</v>
      </c>
      <c r="BP292" s="69">
        <f>IF($D278="n/a","n/a",IF(BP$3&gt;($D278+$D292),$R278-SUM($F292:BO292),$R278/$D278))</f>
        <v>0</v>
      </c>
      <c r="BQ292" s="69">
        <f>IF($D278="n/a","n/a",IF(BQ$3&gt;($D278+$D292),$R278-SUM($F292:BP292),$R278/$D278))</f>
        <v>0</v>
      </c>
      <c r="BR292" s="69">
        <f>IF($D278="n/a","n/a",IF(BR$3&gt;($D278+$D292),$R278-SUM($F292:BQ292),$R278/$D278))</f>
        <v>0</v>
      </c>
      <c r="BS292" s="69">
        <f>IF($D278="n/a","n/a",IF(BS$3&gt;($D278+$D292),$R278-SUM($F292:BR292),$R278/$D278))</f>
        <v>0</v>
      </c>
      <c r="BT292" s="69">
        <f>IF($D278="n/a","n/a",IF(BT$3&gt;($D278+$D292),$R278-SUM($F292:BS292),$R278/$D278))</f>
        <v>0</v>
      </c>
      <c r="BU292" s="69">
        <f>IF($D278="n/a","n/a",IF(BU$3&gt;($D278+$D292),$R278-SUM($F292:BT292),$R278/$D278))</f>
        <v>0</v>
      </c>
      <c r="BV292" s="69">
        <f>IF($D278="n/a","n/a",IF(BV$3&gt;($D278+$D292),$R278-SUM($F292:BU292),$R278/$D278))</f>
        <v>0</v>
      </c>
      <c r="BW292" s="69">
        <f>IF($D278="n/a","n/a",IF(BW$3&gt;($D278+$D292),$R278-SUM($F292:BV292),$R278/$D278))</f>
        <v>0</v>
      </c>
      <c r="BX292" s="69">
        <f>IF($D278="n/a","n/a",IF(BX$3&gt;($D278+$D292),$R278-SUM($F292:BW292),$R278/$D278))</f>
        <v>0</v>
      </c>
      <c r="BY292" s="69">
        <f>IF($D278="n/a","n/a",IF(BY$3&gt;($D278+$D292),$R278-SUM($F292:BX292),$R278/$D278))</f>
        <v>0</v>
      </c>
      <c r="BZ292" s="69">
        <f>IF($D278="n/a","n/a",IF(BZ$3&gt;($D278+$D292),$R278-SUM($F292:BY292),$R278/$D278))</f>
        <v>0</v>
      </c>
    </row>
    <row r="293" spans="1:78" customFormat="1" hidden="1" outlineLevel="1">
      <c r="A293" s="560"/>
      <c r="B293" s="25"/>
      <c r="C293" s="577"/>
      <c r="D293" s="545">
        <v>14</v>
      </c>
      <c r="E293" s="27"/>
      <c r="F293" s="146"/>
      <c r="G293" s="148"/>
      <c r="H293" s="148"/>
      <c r="I293" s="148"/>
      <c r="J293" s="148"/>
      <c r="K293" s="558"/>
      <c r="L293" s="148"/>
      <c r="M293" s="148"/>
      <c r="N293" s="148"/>
      <c r="O293" s="553"/>
      <c r="P293" s="553"/>
      <c r="Q293" s="553"/>
      <c r="R293" s="553"/>
      <c r="S293" s="147"/>
      <c r="T293" s="69">
        <f>IF($D278="n/a","n/a",IF(T$3&gt;($D278+$D293),$S278-SUM($F293:S293),$S278/$D278))</f>
        <v>35.462376421523643</v>
      </c>
      <c r="U293" s="69">
        <f>IF($D278="n/a","n/a",IF(U$3&gt;($D278+$D293),$S278-SUM($F293:T293),$S278/$D278))</f>
        <v>35.462376421523643</v>
      </c>
      <c r="V293" s="69">
        <f>IF($D278="n/a","n/a",IF(V$3&gt;($D278+$D293),$S278-SUM($F293:U293),$S278/$D278))</f>
        <v>35.462376421523643</v>
      </c>
      <c r="W293" s="69">
        <f>IF($D278="n/a","n/a",IF(W$3&gt;($D278+$D293),$S278-SUM($F293:V293),$S278/$D278))</f>
        <v>35.462376421523643</v>
      </c>
      <c r="X293" s="69">
        <f>IF($D278="n/a","n/a",IF(X$3&gt;($D278+$D293),$S278-SUM($F293:W293),$S278/$D278))</f>
        <v>35.462376421523643</v>
      </c>
      <c r="Y293" s="69">
        <f>IF($D278="n/a","n/a",IF(Y$3&gt;($D278+$D293),$S278-SUM($F293:X293),$S278/$D278))</f>
        <v>35.462376421523643</v>
      </c>
      <c r="Z293" s="69">
        <f>IF($D278="n/a","n/a",IF(Z$3&gt;($D278+$D293),$S278-SUM($F293:Y293),$S278/$D278))</f>
        <v>35.462376421523643</v>
      </c>
      <c r="AA293" s="69">
        <f>IF($D278="n/a","n/a",IF(AA$3&gt;($D278+$D293),$S278-SUM($F293:Z293),$S278/$D278))</f>
        <v>35.462376421523643</v>
      </c>
      <c r="AB293" s="69">
        <f>IF($D278="n/a","n/a",IF(AB$3&gt;($D278+$D293),$S278-SUM($F293:AA293),$S278/$D278))</f>
        <v>35.462376421523643</v>
      </c>
      <c r="AC293" s="69">
        <f>IF($D278="n/a","n/a",IF(AC$3&gt;($D278+$D293),$S278-SUM($F293:AB293),$S278/$D278))</f>
        <v>35.462376421523643</v>
      </c>
      <c r="AD293" s="69">
        <f>IF($D278="n/a","n/a",IF(AD$3&gt;($D278+$D293),$S278-SUM($F293:AC293),$S278/$D278))</f>
        <v>35.462376421523643</v>
      </c>
      <c r="AE293" s="69">
        <f>IF($D278="n/a","n/a",IF(AE$3&gt;($D278+$D293),$S278-SUM($F293:AD293),$S278/$D278))</f>
        <v>35.462376421523643</v>
      </c>
      <c r="AF293" s="69">
        <f>IF($D278="n/a","n/a",IF(AF$3&gt;($D278+$D293),$S278-SUM($F293:AE293),$S278/$D278))</f>
        <v>35.462376421523643</v>
      </c>
      <c r="AG293" s="69">
        <f>IF($D278="n/a","n/a",IF(AG$3&gt;($D278+$D293),$S278-SUM($F293:AF293),$S278/$D278))</f>
        <v>35.462376421523643</v>
      </c>
      <c r="AH293" s="69">
        <f>IF($D278="n/a","n/a",IF(AH$3&gt;($D278+$D293),$S278-SUM($F293:AG293),$S278/$D278))</f>
        <v>35.462376421523643</v>
      </c>
      <c r="AI293" s="69">
        <f>IF($D278="n/a","n/a",IF(AI$3&gt;($D278+$D293),$S278-SUM($F293:AH293),$S278/$D278))</f>
        <v>35.462376421523643</v>
      </c>
      <c r="AJ293" s="69">
        <f>IF($D278="n/a","n/a",IF(AJ$3&gt;($D278+$D293),$S278-SUM($F293:AI293),$S278/$D278))</f>
        <v>35.462376421523643</v>
      </c>
      <c r="AK293" s="69">
        <f>IF($D278="n/a","n/a",IF(AK$3&gt;($D278+$D293),$S278-SUM($F293:AJ293),$S278/$D278))</f>
        <v>35.462376421523643</v>
      </c>
      <c r="AL293" s="69">
        <f>IF($D278="n/a","n/a",IF(AL$3&gt;($D278+$D293),$S278-SUM($F293:AK293),$S278/$D278))</f>
        <v>35.462376421523643</v>
      </c>
      <c r="AM293" s="69">
        <f>IF($D278="n/a","n/a",IF(AM$3&gt;($D278+$D293),$S278-SUM($F293:AL293),$S278/$D278))</f>
        <v>35.462376421523643</v>
      </c>
      <c r="AN293" s="69">
        <f>IF($D278="n/a","n/a",IF(AN$3&gt;($D278+$D293),$S278-SUM($F293:AM293),$S278/$D278))</f>
        <v>35.462376421523643</v>
      </c>
      <c r="AO293" s="69">
        <f>IF($D278="n/a","n/a",IF(AO$3&gt;($D278+$D293),$S278-SUM($F293:AN293),$S278/$D278))</f>
        <v>35.462376421523643</v>
      </c>
      <c r="AP293" s="69">
        <f>IF($D278="n/a","n/a",IF(AP$3&gt;($D278+$D293),$S278-SUM($F293:AO293),$S278/$D278))</f>
        <v>35.462376421523643</v>
      </c>
      <c r="AQ293" s="69">
        <f>IF($D278="n/a","n/a",IF(AQ$3&gt;($D278+$D293),$S278-SUM($F293:AP293),$S278/$D278))</f>
        <v>35.462376421523643</v>
      </c>
      <c r="AR293" s="69">
        <f>IF($D278="n/a","n/a",IF(AR$3&gt;($D278+$D293),$S278-SUM($F293:AQ293),$S278/$D278))</f>
        <v>35.462376421523643</v>
      </c>
      <c r="AS293" s="69">
        <f>IF($D278="n/a","n/a",IF(AS$3&gt;($D278+$D293),$S278-SUM($F293:AR293),$S278/$D278))</f>
        <v>35.462376421523643</v>
      </c>
      <c r="AT293" s="69">
        <f>IF($D278="n/a","n/a",IF(AT$3&gt;($D278+$D293),$S278-SUM($F293:AS293),$S278/$D278))</f>
        <v>35.462376421523643</v>
      </c>
      <c r="AU293" s="69">
        <f>IF($D278="n/a","n/a",IF(AU$3&gt;($D278+$D293),$S278-SUM($F293:AT293),$S278/$D278))</f>
        <v>35.462376421523643</v>
      </c>
      <c r="AV293" s="69">
        <f>IF($D278="n/a","n/a",IF(AV$3&gt;($D278+$D293),$S278-SUM($F293:AU293),$S278/$D278))</f>
        <v>35.462376421523643</v>
      </c>
      <c r="AW293" s="69">
        <f>IF($D278="n/a","n/a",IF(AW$3&gt;($D278+$D293),$S278-SUM($F293:AV293),$S278/$D278))</f>
        <v>35.462376421523643</v>
      </c>
      <c r="AX293" s="69">
        <f>IF($D278="n/a","n/a",IF(AX$3&gt;($D278+$D293),$S278-SUM($F293:AW293),$S278/$D278))</f>
        <v>35.462376421523643</v>
      </c>
      <c r="AY293" s="69">
        <f>IF($D278="n/a","n/a",IF(AY$3&gt;($D278+$D293),$S278-SUM($F293:AX293),$S278/$D278))</f>
        <v>35.462376421523643</v>
      </c>
      <c r="AZ293" s="69">
        <f>IF($D278="n/a","n/a",IF(AZ$3&gt;($D278+$D293),$S278-SUM($F293:AY293),$S278/$D278))</f>
        <v>35.462376421523643</v>
      </c>
      <c r="BA293" s="69">
        <f>IF($D278="n/a","n/a",IF(BA$3&gt;($D278+$D293),$S278-SUM($F293:AZ293),$S278/$D278))</f>
        <v>35.462376421523643</v>
      </c>
      <c r="BB293" s="69">
        <f>IF($D278="n/a","n/a",IF(BB$3&gt;($D278+$D293),$S278-SUM($F293:BA293),$S278/$D278))</f>
        <v>35.462376421523643</v>
      </c>
      <c r="BC293" s="69">
        <f>IF($D278="n/a","n/a",IF(BC$3&gt;($D278+$D293),$S278-SUM($F293:BB293),$S278/$D278))</f>
        <v>35.462376421523643</v>
      </c>
      <c r="BD293" s="69">
        <f>IF($D278="n/a","n/a",IF(BD$3&gt;($D278+$D293),$S278-SUM($F293:BC293),$S278/$D278))</f>
        <v>35.462376421523643</v>
      </c>
      <c r="BE293" s="69">
        <f>IF($D278="n/a","n/a",IF(BE$3&gt;($D278+$D293),$S278-SUM($F293:BD293),$S278/$D278))</f>
        <v>35.462376421523643</v>
      </c>
      <c r="BF293" s="69">
        <f>IF($D278="n/a","n/a",IF(BF$3&gt;($D278+$D293),$S278-SUM($F293:BE293),$S278/$D278))</f>
        <v>35.462376421523643</v>
      </c>
      <c r="BG293" s="69">
        <f>IF($D278="n/a","n/a",IF(BG$3&gt;($D278+$D293),$S278-SUM($F293:BF293),$S278/$D278))</f>
        <v>35.462376421523643</v>
      </c>
      <c r="BH293" s="69">
        <f>IF($D278="n/a","n/a",IF(BH$3&gt;($D278+$D293),$S278-SUM($F293:BG293),$S278/$D278))</f>
        <v>-9.0949470177292824E-13</v>
      </c>
      <c r="BI293" s="69">
        <f>IF($D278="n/a","n/a",IF(BI$3&gt;($D278+$D293),$S278-SUM($F293:BH293),$S278/$D278))</f>
        <v>0</v>
      </c>
      <c r="BJ293" s="69">
        <f>IF($D278="n/a","n/a",IF(BJ$3&gt;($D278+$D293),$S278-SUM($F293:BI293),$S278/$D278))</f>
        <v>0</v>
      </c>
      <c r="BK293" s="69">
        <f>IF($D278="n/a","n/a",IF(BK$3&gt;($D278+$D293),$S278-SUM($F293:BJ293),$S278/$D278))</f>
        <v>0</v>
      </c>
      <c r="BL293" s="69">
        <f>IF($D278="n/a","n/a",IF(BL$3&gt;($D278+$D293),$S278-SUM($F293:BK293),$S278/$D278))</f>
        <v>0</v>
      </c>
      <c r="BM293" s="69">
        <f>IF($D278="n/a","n/a",IF(BM$3&gt;($D278+$D293),$S278-SUM($F293:BL293),$S278/$D278))</f>
        <v>0</v>
      </c>
      <c r="BN293" s="69">
        <f>IF($D278="n/a","n/a",IF(BN$3&gt;($D278+$D293),$S278-SUM($F293:BM293),$S278/$D278))</f>
        <v>0</v>
      </c>
      <c r="BO293" s="69">
        <f>IF($D278="n/a","n/a",IF(BO$3&gt;($D278+$D293),$S278-SUM($F293:BN293),$S278/$D278))</f>
        <v>0</v>
      </c>
      <c r="BP293" s="69">
        <f>IF($D278="n/a","n/a",IF(BP$3&gt;($D278+$D293),$S278-SUM($F293:BO293),$S278/$D278))</f>
        <v>0</v>
      </c>
      <c r="BQ293" s="69">
        <f>IF($D278="n/a","n/a",IF(BQ$3&gt;($D278+$D293),$S278-SUM($F293:BP293),$S278/$D278))</f>
        <v>0</v>
      </c>
      <c r="BR293" s="69">
        <f>IF($D278="n/a","n/a",IF(BR$3&gt;($D278+$D293),$S278-SUM($F293:BQ293),$S278/$D278))</f>
        <v>0</v>
      </c>
      <c r="BS293" s="69">
        <f>IF($D278="n/a","n/a",IF(BS$3&gt;($D278+$D293),$S278-SUM($F293:BR293),$S278/$D278))</f>
        <v>0</v>
      </c>
      <c r="BT293" s="69">
        <f>IF($D278="n/a","n/a",IF(BT$3&gt;($D278+$D293),$S278-SUM($F293:BS293),$S278/$D278))</f>
        <v>0</v>
      </c>
      <c r="BU293" s="69">
        <f>IF($D278="n/a","n/a",IF(BU$3&gt;($D278+$D293),$S278-SUM($F293:BT293),$S278/$D278))</f>
        <v>0</v>
      </c>
      <c r="BV293" s="69">
        <f>IF($D278="n/a","n/a",IF(BV$3&gt;($D278+$D293),$S278-SUM($F293:BU293),$S278/$D278))</f>
        <v>0</v>
      </c>
      <c r="BW293" s="69">
        <f>IF($D278="n/a","n/a",IF(BW$3&gt;($D278+$D293),$S278-SUM($F293:BV293),$S278/$D278))</f>
        <v>0</v>
      </c>
      <c r="BX293" s="69">
        <f>IF($D278="n/a","n/a",IF(BX$3&gt;($D278+$D293),$S278-SUM($F293:BW293),$S278/$D278))</f>
        <v>0</v>
      </c>
      <c r="BY293" s="69">
        <f>IF($D278="n/a","n/a",IF(BY$3&gt;($D278+$D293),$S278-SUM($F293:BX293),$S278/$D278))</f>
        <v>0</v>
      </c>
      <c r="BZ293" s="69">
        <f>IF($D278="n/a","n/a",IF(BZ$3&gt;($D278+$D293),$S278-SUM($F293:BY293),$S278/$D278))</f>
        <v>0</v>
      </c>
    </row>
    <row r="294" spans="1:78" customFormat="1" hidden="1" outlineLevel="1">
      <c r="A294" s="560"/>
      <c r="B294" s="25"/>
      <c r="C294" s="577"/>
      <c r="D294" s="545">
        <v>15</v>
      </c>
      <c r="E294" s="27"/>
      <c r="F294" s="146"/>
      <c r="G294" s="148"/>
      <c r="H294" s="148"/>
      <c r="I294" s="148"/>
      <c r="J294" s="148"/>
      <c r="K294" s="558"/>
      <c r="L294" s="148"/>
      <c r="M294" s="148"/>
      <c r="N294" s="148"/>
      <c r="O294" s="553"/>
      <c r="P294" s="553"/>
      <c r="Q294" s="553"/>
      <c r="R294" s="553"/>
      <c r="S294" s="553"/>
      <c r="T294" s="147"/>
      <c r="U294" s="69">
        <f>IF($D278="n/a","n/a",IF(U$3&gt;($D278+$D294),$T278-SUM($F294:T294),$T278/$D278))</f>
        <v>33.165379304538547</v>
      </c>
      <c r="V294" s="69">
        <f>IF($D278="n/a","n/a",IF(V$3&gt;($D278+$D294),$T278-SUM($F294:U294),$T278/$D278))</f>
        <v>33.165379304538547</v>
      </c>
      <c r="W294" s="69">
        <f>IF($D278="n/a","n/a",IF(W$3&gt;($D278+$D294),$T278-SUM($F294:V294),$T278/$D278))</f>
        <v>33.165379304538547</v>
      </c>
      <c r="X294" s="69">
        <f>IF($D278="n/a","n/a",IF(X$3&gt;($D278+$D294),$T278-SUM($F294:W294),$T278/$D278))</f>
        <v>33.165379304538547</v>
      </c>
      <c r="Y294" s="69">
        <f>IF($D278="n/a","n/a",IF(Y$3&gt;($D278+$D294),$T278-SUM($F294:X294),$T278/$D278))</f>
        <v>33.165379304538547</v>
      </c>
      <c r="Z294" s="69">
        <f>IF($D278="n/a","n/a",IF(Z$3&gt;($D278+$D294),$T278-SUM($F294:Y294),$T278/$D278))</f>
        <v>33.165379304538547</v>
      </c>
      <c r="AA294" s="69">
        <f>IF($D278="n/a","n/a",IF(AA$3&gt;($D278+$D294),$T278-SUM($F294:Z294),$T278/$D278))</f>
        <v>33.165379304538547</v>
      </c>
      <c r="AB294" s="69">
        <f>IF($D278="n/a","n/a",IF(AB$3&gt;($D278+$D294),$T278-SUM($F294:AA294),$T278/$D278))</f>
        <v>33.165379304538547</v>
      </c>
      <c r="AC294" s="69">
        <f>IF($D278="n/a","n/a",IF(AC$3&gt;($D278+$D294),$T278-SUM($F294:AB294),$T278/$D278))</f>
        <v>33.165379304538547</v>
      </c>
      <c r="AD294" s="69">
        <f>IF($D278="n/a","n/a",IF(AD$3&gt;($D278+$D294),$T278-SUM($F294:AC294),$T278/$D278))</f>
        <v>33.165379304538547</v>
      </c>
      <c r="AE294" s="69">
        <f>IF($D278="n/a","n/a",IF(AE$3&gt;($D278+$D294),$T278-SUM($F294:AD294),$T278/$D278))</f>
        <v>33.165379304538547</v>
      </c>
      <c r="AF294" s="69">
        <f>IF($D278="n/a","n/a",IF(AF$3&gt;($D278+$D294),$T278-SUM($F294:AE294),$T278/$D278))</f>
        <v>33.165379304538547</v>
      </c>
      <c r="AG294" s="69">
        <f>IF($D278="n/a","n/a",IF(AG$3&gt;($D278+$D294),$T278-SUM($F294:AF294),$T278/$D278))</f>
        <v>33.165379304538547</v>
      </c>
      <c r="AH294" s="69">
        <f>IF($D278="n/a","n/a",IF(AH$3&gt;($D278+$D294),$T278-SUM($F294:AG294),$T278/$D278))</f>
        <v>33.165379304538547</v>
      </c>
      <c r="AI294" s="69">
        <f>IF($D278="n/a","n/a",IF(AI$3&gt;($D278+$D294),$T278-SUM($F294:AH294),$T278/$D278))</f>
        <v>33.165379304538547</v>
      </c>
      <c r="AJ294" s="69">
        <f>IF($D278="n/a","n/a",IF(AJ$3&gt;($D278+$D294),$T278-SUM($F294:AI294),$T278/$D278))</f>
        <v>33.165379304538547</v>
      </c>
      <c r="AK294" s="69">
        <f>IF($D278="n/a","n/a",IF(AK$3&gt;($D278+$D294),$T278-SUM($F294:AJ294),$T278/$D278))</f>
        <v>33.165379304538547</v>
      </c>
      <c r="AL294" s="69">
        <f>IF($D278="n/a","n/a",IF(AL$3&gt;($D278+$D294),$T278-SUM($F294:AK294),$T278/$D278))</f>
        <v>33.165379304538547</v>
      </c>
      <c r="AM294" s="69">
        <f>IF($D278="n/a","n/a",IF(AM$3&gt;($D278+$D294),$T278-SUM($F294:AL294),$T278/$D278))</f>
        <v>33.165379304538547</v>
      </c>
      <c r="AN294" s="69">
        <f>IF($D278="n/a","n/a",IF(AN$3&gt;($D278+$D294),$T278-SUM($F294:AM294),$T278/$D278))</f>
        <v>33.165379304538547</v>
      </c>
      <c r="AO294" s="69">
        <f>IF($D278="n/a","n/a",IF(AO$3&gt;($D278+$D294),$T278-SUM($F294:AN294),$T278/$D278))</f>
        <v>33.165379304538547</v>
      </c>
      <c r="AP294" s="69">
        <f>IF($D278="n/a","n/a",IF(AP$3&gt;($D278+$D294),$T278-SUM($F294:AO294),$T278/$D278))</f>
        <v>33.165379304538547</v>
      </c>
      <c r="AQ294" s="69">
        <f>IF($D278="n/a","n/a",IF(AQ$3&gt;($D278+$D294),$T278-SUM($F294:AP294),$T278/$D278))</f>
        <v>33.165379304538547</v>
      </c>
      <c r="AR294" s="69">
        <f>IF($D278="n/a","n/a",IF(AR$3&gt;($D278+$D294),$T278-SUM($F294:AQ294),$T278/$D278))</f>
        <v>33.165379304538547</v>
      </c>
      <c r="AS294" s="69">
        <f>IF($D278="n/a","n/a",IF(AS$3&gt;($D278+$D294),$T278-SUM($F294:AR294),$T278/$D278))</f>
        <v>33.165379304538547</v>
      </c>
      <c r="AT294" s="69">
        <f>IF($D278="n/a","n/a",IF(AT$3&gt;($D278+$D294),$T278-SUM($F294:AS294),$T278/$D278))</f>
        <v>33.165379304538547</v>
      </c>
      <c r="AU294" s="69">
        <f>IF($D278="n/a","n/a",IF(AU$3&gt;($D278+$D294),$T278-SUM($F294:AT294),$T278/$D278))</f>
        <v>33.165379304538547</v>
      </c>
      <c r="AV294" s="69">
        <f>IF($D278="n/a","n/a",IF(AV$3&gt;($D278+$D294),$T278-SUM($F294:AU294),$T278/$D278))</f>
        <v>33.165379304538547</v>
      </c>
      <c r="AW294" s="69">
        <f>IF($D278="n/a","n/a",IF(AW$3&gt;($D278+$D294),$T278-SUM($F294:AV294),$T278/$D278))</f>
        <v>33.165379304538547</v>
      </c>
      <c r="AX294" s="69">
        <f>IF($D278="n/a","n/a",IF(AX$3&gt;($D278+$D294),$T278-SUM($F294:AW294),$T278/$D278))</f>
        <v>33.165379304538547</v>
      </c>
      <c r="AY294" s="69">
        <f>IF($D278="n/a","n/a",IF(AY$3&gt;($D278+$D294),$T278-SUM($F294:AX294),$T278/$D278))</f>
        <v>33.165379304538547</v>
      </c>
      <c r="AZ294" s="69">
        <f>IF($D278="n/a","n/a",IF(AZ$3&gt;($D278+$D294),$T278-SUM($F294:AY294),$T278/$D278))</f>
        <v>33.165379304538547</v>
      </c>
      <c r="BA294" s="69">
        <f>IF($D278="n/a","n/a",IF(BA$3&gt;($D278+$D294),$T278-SUM($F294:AZ294),$T278/$D278))</f>
        <v>33.165379304538547</v>
      </c>
      <c r="BB294" s="69">
        <f>IF($D278="n/a","n/a",IF(BB$3&gt;($D278+$D294),$T278-SUM($F294:BA294),$T278/$D278))</f>
        <v>33.165379304538547</v>
      </c>
      <c r="BC294" s="69">
        <f>IF($D278="n/a","n/a",IF(BC$3&gt;($D278+$D294),$T278-SUM($F294:BB294),$T278/$D278))</f>
        <v>33.165379304538547</v>
      </c>
      <c r="BD294" s="69">
        <f>IF($D278="n/a","n/a",IF(BD$3&gt;($D278+$D294),$T278-SUM($F294:BC294),$T278/$D278))</f>
        <v>33.165379304538547</v>
      </c>
      <c r="BE294" s="69">
        <f>IF($D278="n/a","n/a",IF(BE$3&gt;($D278+$D294),$T278-SUM($F294:BD294),$T278/$D278))</f>
        <v>33.165379304538547</v>
      </c>
      <c r="BF294" s="69">
        <f>IF($D278="n/a","n/a",IF(BF$3&gt;($D278+$D294),$T278-SUM($F294:BE294),$T278/$D278))</f>
        <v>33.165379304538547</v>
      </c>
      <c r="BG294" s="69">
        <f>IF($D278="n/a","n/a",IF(BG$3&gt;($D278+$D294),$T278-SUM($F294:BF294),$T278/$D278))</f>
        <v>33.165379304538547</v>
      </c>
      <c r="BH294" s="69">
        <f>IF($D278="n/a","n/a",IF(BH$3&gt;($D278+$D294),$T278-SUM($F294:BG294),$T278/$D278))</f>
        <v>33.165379304538547</v>
      </c>
      <c r="BI294" s="69">
        <f>IF($D278="n/a","n/a",IF(BI$3&gt;($D278+$D294),$T278-SUM($F294:BH294),$T278/$D278))</f>
        <v>-4.5474735088646412E-13</v>
      </c>
      <c r="BJ294" s="69">
        <f>IF($D278="n/a","n/a",IF(BJ$3&gt;($D278+$D294),$T278-SUM($F294:BI294),$T278/$D278))</f>
        <v>0</v>
      </c>
      <c r="BK294" s="69">
        <f>IF($D278="n/a","n/a",IF(BK$3&gt;($D278+$D294),$T278-SUM($F294:BJ294),$T278/$D278))</f>
        <v>0</v>
      </c>
      <c r="BL294" s="69">
        <f>IF($D278="n/a","n/a",IF(BL$3&gt;($D278+$D294),$T278-SUM($F294:BK294),$T278/$D278))</f>
        <v>0</v>
      </c>
      <c r="BM294" s="69">
        <f>IF($D278="n/a","n/a",IF(BM$3&gt;($D278+$D294),$T278-SUM($F294:BL294),$T278/$D278))</f>
        <v>0</v>
      </c>
      <c r="BN294" s="69">
        <f>IF($D278="n/a","n/a",IF(BN$3&gt;($D278+$D294),$T278-SUM($F294:BM294),$T278/$D278))</f>
        <v>0</v>
      </c>
      <c r="BO294" s="69">
        <f>IF($D278="n/a","n/a",IF(BO$3&gt;($D278+$D294),$T278-SUM($F294:BN294),$T278/$D278))</f>
        <v>0</v>
      </c>
      <c r="BP294" s="69">
        <f>IF($D278="n/a","n/a",IF(BP$3&gt;($D278+$D294),$T278-SUM($F294:BO294),$T278/$D278))</f>
        <v>0</v>
      </c>
      <c r="BQ294" s="69">
        <f>IF($D278="n/a","n/a",IF(BQ$3&gt;($D278+$D294),$T278-SUM($F294:BP294),$T278/$D278))</f>
        <v>0</v>
      </c>
      <c r="BR294" s="69">
        <f>IF($D278="n/a","n/a",IF(BR$3&gt;($D278+$D294),$T278-SUM($F294:BQ294),$T278/$D278))</f>
        <v>0</v>
      </c>
      <c r="BS294" s="69">
        <f>IF($D278="n/a","n/a",IF(BS$3&gt;($D278+$D294),$T278-SUM($F294:BR294),$T278/$D278))</f>
        <v>0</v>
      </c>
      <c r="BT294" s="69">
        <f>IF($D278="n/a","n/a",IF(BT$3&gt;($D278+$D294),$T278-SUM($F294:BS294),$T278/$D278))</f>
        <v>0</v>
      </c>
      <c r="BU294" s="69">
        <f>IF($D278="n/a","n/a",IF(BU$3&gt;($D278+$D294),$T278-SUM($F294:BT294),$T278/$D278))</f>
        <v>0</v>
      </c>
      <c r="BV294" s="69">
        <f>IF($D278="n/a","n/a",IF(BV$3&gt;($D278+$D294),$T278-SUM($F294:BU294),$T278/$D278))</f>
        <v>0</v>
      </c>
      <c r="BW294" s="69">
        <f>IF($D278="n/a","n/a",IF(BW$3&gt;($D278+$D294),$T278-SUM($F294:BV294),$T278/$D278))</f>
        <v>0</v>
      </c>
      <c r="BX294" s="69">
        <f>IF($D278="n/a","n/a",IF(BX$3&gt;($D278+$D294),$T278-SUM($F294:BW294),$T278/$D278))</f>
        <v>0</v>
      </c>
      <c r="BY294" s="69">
        <f>IF($D278="n/a","n/a",IF(BY$3&gt;($D278+$D294),$T278-SUM($F294:BX294),$T278/$D278))</f>
        <v>0</v>
      </c>
      <c r="BZ294" s="69">
        <f>IF($D278="n/a","n/a",IF(BZ$3&gt;($D278+$D294),$T278-SUM($F294:BY294),$T278/$D278))</f>
        <v>0</v>
      </c>
    </row>
    <row r="295" spans="1:78" customFormat="1" hidden="1" outlineLevel="1">
      <c r="A295" s="560"/>
      <c r="B295" s="25"/>
      <c r="C295" s="577"/>
      <c r="D295" s="545">
        <v>16</v>
      </c>
      <c r="E295" s="27"/>
      <c r="F295" s="146"/>
      <c r="G295" s="148"/>
      <c r="H295" s="148"/>
      <c r="I295" s="148"/>
      <c r="J295" s="148"/>
      <c r="K295" s="558"/>
      <c r="L295" s="148"/>
      <c r="M295" s="148"/>
      <c r="N295" s="148"/>
      <c r="O295" s="553"/>
      <c r="P295" s="553"/>
      <c r="Q295" s="553"/>
      <c r="R295" s="553"/>
      <c r="S295" s="553"/>
      <c r="T295" s="553"/>
      <c r="U295" s="147"/>
      <c r="V295" s="69">
        <f>IF($D278="n/a","n/a",IF(V$3&gt;($D278+$D295),$U278-SUM($F295:U295),$U278/$D278))</f>
        <v>0</v>
      </c>
      <c r="W295" s="69">
        <f>IF($D278="n/a","n/a",IF(W$3&gt;($D278+$D295),$U278-SUM($F295:V295),$U278/$D278))</f>
        <v>0</v>
      </c>
      <c r="X295" s="69">
        <f>IF($D278="n/a","n/a",IF(X$3&gt;($D278+$D295),$U278-SUM($F295:W295),$U278/$D278))</f>
        <v>0</v>
      </c>
      <c r="Y295" s="69">
        <f>IF($D278="n/a","n/a",IF(Y$3&gt;($D278+$D295),$U278-SUM($F295:X295),$U278/$D278))</f>
        <v>0</v>
      </c>
      <c r="Z295" s="69">
        <f>IF($D278="n/a","n/a",IF(Z$3&gt;($D278+$D295),$U278-SUM($F295:Y295),$U278/$D278))</f>
        <v>0</v>
      </c>
      <c r="AA295" s="69">
        <f>IF($D278="n/a","n/a",IF(AA$3&gt;($D278+$D295),$U278-SUM($F295:Z295),$U278/$D278))</f>
        <v>0</v>
      </c>
      <c r="AB295" s="69">
        <f>IF($D278="n/a","n/a",IF(AB$3&gt;($D278+$D295),$U278-SUM($F295:AA295),$U278/$D278))</f>
        <v>0</v>
      </c>
      <c r="AC295" s="69">
        <f>IF($D278="n/a","n/a",IF(AC$3&gt;($D278+$D295),$U278-SUM($F295:AB295),$U278/$D278))</f>
        <v>0</v>
      </c>
      <c r="AD295" s="69">
        <f>IF($D278="n/a","n/a",IF(AD$3&gt;($D278+$D295),$U278-SUM($F295:AC295),$U278/$D278))</f>
        <v>0</v>
      </c>
      <c r="AE295" s="69">
        <f>IF($D278="n/a","n/a",IF(AE$3&gt;($D278+$D295),$U278-SUM($F295:AD295),$U278/$D278))</f>
        <v>0</v>
      </c>
      <c r="AF295" s="69">
        <f>IF($D278="n/a","n/a",IF(AF$3&gt;($D278+$D295),$U278-SUM($F295:AE295),$U278/$D278))</f>
        <v>0</v>
      </c>
      <c r="AG295" s="69">
        <f>IF($D278="n/a","n/a",IF(AG$3&gt;($D278+$D295),$U278-SUM($F295:AF295),$U278/$D278))</f>
        <v>0</v>
      </c>
      <c r="AH295" s="69">
        <f>IF($D278="n/a","n/a",IF(AH$3&gt;($D278+$D295),$U278-SUM($F295:AG295),$U278/$D278))</f>
        <v>0</v>
      </c>
      <c r="AI295" s="69">
        <f>IF($D278="n/a","n/a",IF(AI$3&gt;($D278+$D295),$U278-SUM($F295:AH295),$U278/$D278))</f>
        <v>0</v>
      </c>
      <c r="AJ295" s="69">
        <f>IF($D278="n/a","n/a",IF(AJ$3&gt;($D278+$D295),$U278-SUM($F295:AI295),$U278/$D278))</f>
        <v>0</v>
      </c>
      <c r="AK295" s="69">
        <f>IF($D278="n/a","n/a",IF(AK$3&gt;($D278+$D295),$U278-SUM($F295:AJ295),$U278/$D278))</f>
        <v>0</v>
      </c>
      <c r="AL295" s="69">
        <f>IF($D278="n/a","n/a",IF(AL$3&gt;($D278+$D295),$U278-SUM($F295:AK295),$U278/$D278))</f>
        <v>0</v>
      </c>
      <c r="AM295" s="69">
        <f>IF($D278="n/a","n/a",IF(AM$3&gt;($D278+$D295),$U278-SUM($F295:AL295),$U278/$D278))</f>
        <v>0</v>
      </c>
      <c r="AN295" s="69">
        <f>IF($D278="n/a","n/a",IF(AN$3&gt;($D278+$D295),$U278-SUM($F295:AM295),$U278/$D278))</f>
        <v>0</v>
      </c>
      <c r="AO295" s="69">
        <f>IF($D278="n/a","n/a",IF(AO$3&gt;($D278+$D295),$U278-SUM($F295:AN295),$U278/$D278))</f>
        <v>0</v>
      </c>
      <c r="AP295" s="69">
        <f>IF($D278="n/a","n/a",IF(AP$3&gt;($D278+$D295),$U278-SUM($F295:AO295),$U278/$D278))</f>
        <v>0</v>
      </c>
      <c r="AQ295" s="69">
        <f>IF($D278="n/a","n/a",IF(AQ$3&gt;($D278+$D295),$U278-SUM($F295:AP295),$U278/$D278))</f>
        <v>0</v>
      </c>
      <c r="AR295" s="69">
        <f>IF($D278="n/a","n/a",IF(AR$3&gt;($D278+$D295),$U278-SUM($F295:AQ295),$U278/$D278))</f>
        <v>0</v>
      </c>
      <c r="AS295" s="69">
        <f>IF($D278="n/a","n/a",IF(AS$3&gt;($D278+$D295),$U278-SUM($F295:AR295),$U278/$D278))</f>
        <v>0</v>
      </c>
      <c r="AT295" s="69">
        <f>IF($D278="n/a","n/a",IF(AT$3&gt;($D278+$D295),$U278-SUM($F295:AS295),$U278/$D278))</f>
        <v>0</v>
      </c>
      <c r="AU295" s="69">
        <f>IF($D278="n/a","n/a",IF(AU$3&gt;($D278+$D295),$U278-SUM($F295:AT295),$U278/$D278))</f>
        <v>0</v>
      </c>
      <c r="AV295" s="69">
        <f>IF($D278="n/a","n/a",IF(AV$3&gt;($D278+$D295),$U278-SUM($F295:AU295),$U278/$D278))</f>
        <v>0</v>
      </c>
      <c r="AW295" s="69">
        <f>IF($D278="n/a","n/a",IF(AW$3&gt;($D278+$D295),$U278-SUM($F295:AV295),$U278/$D278))</f>
        <v>0</v>
      </c>
      <c r="AX295" s="69">
        <f>IF($D278="n/a","n/a",IF(AX$3&gt;($D278+$D295),$U278-SUM($F295:AW295),$U278/$D278))</f>
        <v>0</v>
      </c>
      <c r="AY295" s="69">
        <f>IF($D278="n/a","n/a",IF(AY$3&gt;($D278+$D295),$U278-SUM($F295:AX295),$U278/$D278))</f>
        <v>0</v>
      </c>
      <c r="AZ295" s="69">
        <f>IF($D278="n/a","n/a",IF(AZ$3&gt;($D278+$D295),$U278-SUM($F295:AY295),$U278/$D278))</f>
        <v>0</v>
      </c>
      <c r="BA295" s="69">
        <f>IF($D278="n/a","n/a",IF(BA$3&gt;($D278+$D295),$U278-SUM($F295:AZ295),$U278/$D278))</f>
        <v>0</v>
      </c>
      <c r="BB295" s="69">
        <f>IF($D278="n/a","n/a",IF(BB$3&gt;($D278+$D295),$U278-SUM($F295:BA295),$U278/$D278))</f>
        <v>0</v>
      </c>
      <c r="BC295" s="69">
        <f>IF($D278="n/a","n/a",IF(BC$3&gt;($D278+$D295),$U278-SUM($F295:BB295),$U278/$D278))</f>
        <v>0</v>
      </c>
      <c r="BD295" s="69">
        <f>IF($D278="n/a","n/a",IF(BD$3&gt;($D278+$D295),$U278-SUM($F295:BC295),$U278/$D278))</f>
        <v>0</v>
      </c>
      <c r="BE295" s="69">
        <f>IF($D278="n/a","n/a",IF(BE$3&gt;($D278+$D295),$U278-SUM($F295:BD295),$U278/$D278))</f>
        <v>0</v>
      </c>
      <c r="BF295" s="69">
        <f>IF($D278="n/a","n/a",IF(BF$3&gt;($D278+$D295),$U278-SUM($F295:BE295),$U278/$D278))</f>
        <v>0</v>
      </c>
      <c r="BG295" s="69">
        <f>IF($D278="n/a","n/a",IF(BG$3&gt;($D278+$D295),$U278-SUM($F295:BF295),$U278/$D278))</f>
        <v>0</v>
      </c>
      <c r="BH295" s="69">
        <f>IF($D278="n/a","n/a",IF(BH$3&gt;($D278+$D295),$U278-SUM($F295:BG295),$U278/$D278))</f>
        <v>0</v>
      </c>
      <c r="BI295" s="69">
        <f>IF($D278="n/a","n/a",IF(BI$3&gt;($D278+$D295),$U278-SUM($F295:BH295),$U278/$D278))</f>
        <v>0</v>
      </c>
      <c r="BJ295" s="69">
        <f>IF($D278="n/a","n/a",IF(BJ$3&gt;($D278+$D295),$U278-SUM($F295:BI295),$U278/$D278))</f>
        <v>0</v>
      </c>
      <c r="BK295" s="69">
        <f>IF($D278="n/a","n/a",IF(BK$3&gt;($D278+$D295),$U278-SUM($F295:BJ295),$U278/$D278))</f>
        <v>0</v>
      </c>
      <c r="BL295" s="69">
        <f>IF($D278="n/a","n/a",IF(BL$3&gt;($D278+$D295),$U278-SUM($F295:BK295),$U278/$D278))</f>
        <v>0</v>
      </c>
      <c r="BM295" s="69">
        <f>IF($D278="n/a","n/a",IF(BM$3&gt;($D278+$D295),$U278-SUM($F295:BL295),$U278/$D278))</f>
        <v>0</v>
      </c>
      <c r="BN295" s="69">
        <f>IF($D278="n/a","n/a",IF(BN$3&gt;($D278+$D295),$U278-SUM($F295:BM295),$U278/$D278))</f>
        <v>0</v>
      </c>
      <c r="BO295" s="69">
        <f>IF($D278="n/a","n/a",IF(BO$3&gt;($D278+$D295),$U278-SUM($F295:BN295),$U278/$D278))</f>
        <v>0</v>
      </c>
      <c r="BP295" s="69">
        <f>IF($D278="n/a","n/a",IF(BP$3&gt;($D278+$D295),$U278-SUM($F295:BO295),$U278/$D278))</f>
        <v>0</v>
      </c>
      <c r="BQ295" s="69">
        <f>IF($D278="n/a","n/a",IF(BQ$3&gt;($D278+$D295),$U278-SUM($F295:BP295),$U278/$D278))</f>
        <v>0</v>
      </c>
      <c r="BR295" s="69">
        <f>IF($D278="n/a","n/a",IF(BR$3&gt;($D278+$D295),$U278-SUM($F295:BQ295),$U278/$D278))</f>
        <v>0</v>
      </c>
      <c r="BS295" s="69">
        <f>IF($D278="n/a","n/a",IF(BS$3&gt;($D278+$D295),$U278-SUM($F295:BR295),$U278/$D278))</f>
        <v>0</v>
      </c>
      <c r="BT295" s="69">
        <f>IF($D278="n/a","n/a",IF(BT$3&gt;($D278+$D295),$U278-SUM($F295:BS295),$U278/$D278))</f>
        <v>0</v>
      </c>
      <c r="BU295" s="69">
        <f>IF($D278="n/a","n/a",IF(BU$3&gt;($D278+$D295),$U278-SUM($F295:BT295),$U278/$D278))</f>
        <v>0</v>
      </c>
      <c r="BV295" s="69">
        <f>IF($D278="n/a","n/a",IF(BV$3&gt;($D278+$D295),$U278-SUM($F295:BU295),$U278/$D278))</f>
        <v>0</v>
      </c>
      <c r="BW295" s="69">
        <f>IF($D278="n/a","n/a",IF(BW$3&gt;($D278+$D295),$U278-SUM($F295:BV295),$U278/$D278))</f>
        <v>0</v>
      </c>
      <c r="BX295" s="69">
        <f>IF($D278="n/a","n/a",IF(BX$3&gt;($D278+$D295),$U278-SUM($F295:BW295),$U278/$D278))</f>
        <v>0</v>
      </c>
      <c r="BY295" s="69">
        <f>IF($D278="n/a","n/a",IF(BY$3&gt;($D278+$D295),$U278-SUM($F295:BX295),$U278/$D278))</f>
        <v>0</v>
      </c>
      <c r="BZ295" s="69">
        <f>IF($D278="n/a","n/a",IF(BZ$3&gt;($D278+$D295),$U278-SUM($F295:BY295),$U278/$D278))</f>
        <v>0</v>
      </c>
    </row>
    <row r="296" spans="1:78" customFormat="1" hidden="1" outlineLevel="1">
      <c r="A296" s="560"/>
      <c r="B296" s="25"/>
      <c r="C296" s="577"/>
      <c r="D296" s="545">
        <v>17</v>
      </c>
      <c r="E296" s="27"/>
      <c r="F296" s="146"/>
      <c r="G296" s="148"/>
      <c r="H296" s="148"/>
      <c r="I296" s="148"/>
      <c r="J296" s="148"/>
      <c r="K296" s="558"/>
      <c r="L296" s="148"/>
      <c r="M296" s="148"/>
      <c r="N296" s="148"/>
      <c r="O296" s="553"/>
      <c r="P296" s="553"/>
      <c r="Q296" s="553"/>
      <c r="R296" s="553"/>
      <c r="S296" s="553"/>
      <c r="T296" s="553"/>
      <c r="U296" s="553"/>
      <c r="V296" s="147"/>
      <c r="W296" s="69">
        <f>IF($D278="n/a","n/a",IF(W$3&gt;($D278+$D296),$V278-SUM($F296:V296),$V278/$D278))</f>
        <v>0</v>
      </c>
      <c r="X296" s="69">
        <f>IF($D278="n/a","n/a",IF(X$3&gt;($D278+$D296),$V278-SUM($F296:W296),$V278/$D278))</f>
        <v>0</v>
      </c>
      <c r="Y296" s="69">
        <f>IF($D278="n/a","n/a",IF(Y$3&gt;($D278+$D296),$V278-SUM($F296:X296),$V278/$D278))</f>
        <v>0</v>
      </c>
      <c r="Z296" s="69">
        <f>IF($D278="n/a","n/a",IF(Z$3&gt;($D278+$D296),$V278-SUM($F296:Y296),$V278/$D278))</f>
        <v>0</v>
      </c>
      <c r="AA296" s="69">
        <f>IF($D278="n/a","n/a",IF(AA$3&gt;($D278+$D296),$V278-SUM($F296:Z296),$V278/$D278))</f>
        <v>0</v>
      </c>
      <c r="AB296" s="69">
        <f>IF($D278="n/a","n/a",IF(AB$3&gt;($D278+$D296),$V278-SUM($F296:AA296),$V278/$D278))</f>
        <v>0</v>
      </c>
      <c r="AC296" s="69">
        <f>IF($D278="n/a","n/a",IF(AC$3&gt;($D278+$D296),$V278-SUM($F296:AB296),$V278/$D278))</f>
        <v>0</v>
      </c>
      <c r="AD296" s="69">
        <f>IF($D278="n/a","n/a",IF(AD$3&gt;($D278+$D296),$V278-SUM($F296:AC296),$V278/$D278))</f>
        <v>0</v>
      </c>
      <c r="AE296" s="69">
        <f>IF($D278="n/a","n/a",IF(AE$3&gt;($D278+$D296),$V278-SUM($F296:AD296),$V278/$D278))</f>
        <v>0</v>
      </c>
      <c r="AF296" s="69">
        <f>IF($D278="n/a","n/a",IF(AF$3&gt;($D278+$D296),$V278-SUM($F296:AE296),$V278/$D278))</f>
        <v>0</v>
      </c>
      <c r="AG296" s="69">
        <f>IF($D278="n/a","n/a",IF(AG$3&gt;($D278+$D296),$V278-SUM($F296:AF296),$V278/$D278))</f>
        <v>0</v>
      </c>
      <c r="AH296" s="69">
        <f>IF($D278="n/a","n/a",IF(AH$3&gt;($D278+$D296),$V278-SUM($F296:AG296),$V278/$D278))</f>
        <v>0</v>
      </c>
      <c r="AI296" s="69">
        <f>IF($D278="n/a","n/a",IF(AI$3&gt;($D278+$D296),$V278-SUM($F296:AH296),$V278/$D278))</f>
        <v>0</v>
      </c>
      <c r="AJ296" s="69">
        <f>IF($D278="n/a","n/a",IF(AJ$3&gt;($D278+$D296),$V278-SUM($F296:AI296),$V278/$D278))</f>
        <v>0</v>
      </c>
      <c r="AK296" s="69">
        <f>IF($D278="n/a","n/a",IF(AK$3&gt;($D278+$D296),$V278-SUM($F296:AJ296),$V278/$D278))</f>
        <v>0</v>
      </c>
      <c r="AL296" s="69">
        <f>IF($D278="n/a","n/a",IF(AL$3&gt;($D278+$D296),$V278-SUM($F296:AK296),$V278/$D278))</f>
        <v>0</v>
      </c>
      <c r="AM296" s="69">
        <f>IF($D278="n/a","n/a",IF(AM$3&gt;($D278+$D296),$V278-SUM($F296:AL296),$V278/$D278))</f>
        <v>0</v>
      </c>
      <c r="AN296" s="69">
        <f>IF($D278="n/a","n/a",IF(AN$3&gt;($D278+$D296),$V278-SUM($F296:AM296),$V278/$D278))</f>
        <v>0</v>
      </c>
      <c r="AO296" s="69">
        <f>IF($D278="n/a","n/a",IF(AO$3&gt;($D278+$D296),$V278-SUM($F296:AN296),$V278/$D278))</f>
        <v>0</v>
      </c>
      <c r="AP296" s="69">
        <f>IF($D278="n/a","n/a",IF(AP$3&gt;($D278+$D296),$V278-SUM($F296:AO296),$V278/$D278))</f>
        <v>0</v>
      </c>
      <c r="AQ296" s="69">
        <f>IF($D278="n/a","n/a",IF(AQ$3&gt;($D278+$D296),$V278-SUM($F296:AP296),$V278/$D278))</f>
        <v>0</v>
      </c>
      <c r="AR296" s="69">
        <f>IF($D278="n/a","n/a",IF(AR$3&gt;($D278+$D296),$V278-SUM($F296:AQ296),$V278/$D278))</f>
        <v>0</v>
      </c>
      <c r="AS296" s="69">
        <f>IF($D278="n/a","n/a",IF(AS$3&gt;($D278+$D296),$V278-SUM($F296:AR296),$V278/$D278))</f>
        <v>0</v>
      </c>
      <c r="AT296" s="69">
        <f>IF($D278="n/a","n/a",IF(AT$3&gt;($D278+$D296),$V278-SUM($F296:AS296),$V278/$D278))</f>
        <v>0</v>
      </c>
      <c r="AU296" s="69">
        <f>IF($D278="n/a","n/a",IF(AU$3&gt;($D278+$D296),$V278-SUM($F296:AT296),$V278/$D278))</f>
        <v>0</v>
      </c>
      <c r="AV296" s="69">
        <f>IF($D278="n/a","n/a",IF(AV$3&gt;($D278+$D296),$V278-SUM($F296:AU296),$V278/$D278))</f>
        <v>0</v>
      </c>
      <c r="AW296" s="69">
        <f>IF($D278="n/a","n/a",IF(AW$3&gt;($D278+$D296),$V278-SUM($F296:AV296),$V278/$D278))</f>
        <v>0</v>
      </c>
      <c r="AX296" s="69">
        <f>IF($D278="n/a","n/a",IF(AX$3&gt;($D278+$D296),$V278-SUM($F296:AW296),$V278/$D278))</f>
        <v>0</v>
      </c>
      <c r="AY296" s="69">
        <f>IF($D278="n/a","n/a",IF(AY$3&gt;($D278+$D296),$V278-SUM($F296:AX296),$V278/$D278))</f>
        <v>0</v>
      </c>
      <c r="AZ296" s="69">
        <f>IF($D278="n/a","n/a",IF(AZ$3&gt;($D278+$D296),$V278-SUM($F296:AY296),$V278/$D278))</f>
        <v>0</v>
      </c>
      <c r="BA296" s="69">
        <f>IF($D278="n/a","n/a",IF(BA$3&gt;($D278+$D296),$V278-SUM($F296:AZ296),$V278/$D278))</f>
        <v>0</v>
      </c>
      <c r="BB296" s="69">
        <f>IF($D278="n/a","n/a",IF(BB$3&gt;($D278+$D296),$V278-SUM($F296:BA296),$V278/$D278))</f>
        <v>0</v>
      </c>
      <c r="BC296" s="69">
        <f>IF($D278="n/a","n/a",IF(BC$3&gt;($D278+$D296),$V278-SUM($F296:BB296),$V278/$D278))</f>
        <v>0</v>
      </c>
      <c r="BD296" s="69">
        <f>IF($D278="n/a","n/a",IF(BD$3&gt;($D278+$D296),$V278-SUM($F296:BC296),$V278/$D278))</f>
        <v>0</v>
      </c>
      <c r="BE296" s="69">
        <f>IF($D278="n/a","n/a",IF(BE$3&gt;($D278+$D296),$V278-SUM($F296:BD296),$V278/$D278))</f>
        <v>0</v>
      </c>
      <c r="BF296" s="69">
        <f>IF($D278="n/a","n/a",IF(BF$3&gt;($D278+$D296),$V278-SUM($F296:BE296),$V278/$D278))</f>
        <v>0</v>
      </c>
      <c r="BG296" s="69">
        <f>IF($D278="n/a","n/a",IF(BG$3&gt;($D278+$D296),$V278-SUM($F296:BF296),$V278/$D278))</f>
        <v>0</v>
      </c>
      <c r="BH296" s="69">
        <f>IF($D278="n/a","n/a",IF(BH$3&gt;($D278+$D296),$V278-SUM($F296:BG296),$V278/$D278))</f>
        <v>0</v>
      </c>
      <c r="BI296" s="69">
        <f>IF($D278="n/a","n/a",IF(BI$3&gt;($D278+$D296),$V278-SUM($F296:BH296),$V278/$D278))</f>
        <v>0</v>
      </c>
      <c r="BJ296" s="69">
        <f>IF($D278="n/a","n/a",IF(BJ$3&gt;($D278+$D296),$V278-SUM($F296:BI296),$V278/$D278))</f>
        <v>0</v>
      </c>
      <c r="BK296" s="69">
        <f>IF($D278="n/a","n/a",IF(BK$3&gt;($D278+$D296),$V278-SUM($F296:BJ296),$V278/$D278))</f>
        <v>0</v>
      </c>
      <c r="BL296" s="69">
        <f>IF($D278="n/a","n/a",IF(BL$3&gt;($D278+$D296),$V278-SUM($F296:BK296),$V278/$D278))</f>
        <v>0</v>
      </c>
      <c r="BM296" s="69">
        <f>IF($D278="n/a","n/a",IF(BM$3&gt;($D278+$D296),$V278-SUM($F296:BL296),$V278/$D278))</f>
        <v>0</v>
      </c>
      <c r="BN296" s="69">
        <f>IF($D278="n/a","n/a",IF(BN$3&gt;($D278+$D296),$V278-SUM($F296:BM296),$V278/$D278))</f>
        <v>0</v>
      </c>
      <c r="BO296" s="69">
        <f>IF($D278="n/a","n/a",IF(BO$3&gt;($D278+$D296),$V278-SUM($F296:BN296),$V278/$D278))</f>
        <v>0</v>
      </c>
      <c r="BP296" s="69">
        <f>IF($D278="n/a","n/a",IF(BP$3&gt;($D278+$D296),$V278-SUM($F296:BO296),$V278/$D278))</f>
        <v>0</v>
      </c>
      <c r="BQ296" s="69">
        <f>IF($D278="n/a","n/a",IF(BQ$3&gt;($D278+$D296),$V278-SUM($F296:BP296),$V278/$D278))</f>
        <v>0</v>
      </c>
      <c r="BR296" s="69">
        <f>IF($D278="n/a","n/a",IF(BR$3&gt;($D278+$D296),$V278-SUM($F296:BQ296),$V278/$D278))</f>
        <v>0</v>
      </c>
      <c r="BS296" s="69">
        <f>IF($D278="n/a","n/a",IF(BS$3&gt;($D278+$D296),$V278-SUM($F296:BR296),$V278/$D278))</f>
        <v>0</v>
      </c>
      <c r="BT296" s="69">
        <f>IF($D278="n/a","n/a",IF(BT$3&gt;($D278+$D296),$V278-SUM($F296:BS296),$V278/$D278))</f>
        <v>0</v>
      </c>
      <c r="BU296" s="69">
        <f>IF($D278="n/a","n/a",IF(BU$3&gt;($D278+$D296),$V278-SUM($F296:BT296),$V278/$D278))</f>
        <v>0</v>
      </c>
      <c r="BV296" s="69">
        <f>IF($D278="n/a","n/a",IF(BV$3&gt;($D278+$D296),$V278-SUM($F296:BU296),$V278/$D278))</f>
        <v>0</v>
      </c>
      <c r="BW296" s="69">
        <f>IF($D278="n/a","n/a",IF(BW$3&gt;($D278+$D296),$V278-SUM($F296:BV296),$V278/$D278))</f>
        <v>0</v>
      </c>
      <c r="BX296" s="69">
        <f>IF($D278="n/a","n/a",IF(BX$3&gt;($D278+$D296),$V278-SUM($F296:BW296),$V278/$D278))</f>
        <v>0</v>
      </c>
      <c r="BY296" s="69">
        <f>IF($D278="n/a","n/a",IF(BY$3&gt;($D278+$D296),$V278-SUM($F296:BX296),$V278/$D278))</f>
        <v>0</v>
      </c>
      <c r="BZ296" s="69">
        <f>IF($D278="n/a","n/a",IF(BZ$3&gt;($D278+$D296),$V278-SUM($F296:BY296),$V278/$D278))</f>
        <v>0</v>
      </c>
    </row>
    <row r="297" spans="1:78" customFormat="1" hidden="1" outlineLevel="1">
      <c r="A297" s="560"/>
      <c r="B297" s="25"/>
      <c r="C297" s="577"/>
      <c r="D297" s="545">
        <v>18</v>
      </c>
      <c r="E297" s="27"/>
      <c r="F297" s="146"/>
      <c r="G297" s="148"/>
      <c r="H297" s="148"/>
      <c r="I297" s="148"/>
      <c r="J297" s="148"/>
      <c r="K297" s="558"/>
      <c r="L297" s="148"/>
      <c r="M297" s="148"/>
      <c r="N297" s="553"/>
      <c r="O297" s="553"/>
      <c r="P297" s="553"/>
      <c r="Q297" s="553"/>
      <c r="R297" s="553"/>
      <c r="S297" s="553"/>
      <c r="T297" s="553"/>
      <c r="U297" s="553"/>
      <c r="V297" s="553"/>
      <c r="W297" s="147"/>
      <c r="X297" s="69">
        <f>IF($D278="n/a","n/a",IF(X$3&gt;($D278+$D297),$W278-SUM($F297:W297),$W278/$D278))</f>
        <v>0</v>
      </c>
      <c r="Y297" s="69">
        <f>IF($D278="n/a","n/a",IF(Y$3&gt;($D278+$D297),$W278-SUM($F297:X297),$W278/$D278))</f>
        <v>0</v>
      </c>
      <c r="Z297" s="69">
        <f>IF($D278="n/a","n/a",IF(Z$3&gt;($D278+$D297),$W278-SUM($F297:Y297),$W278/$D278))</f>
        <v>0</v>
      </c>
      <c r="AA297" s="69">
        <f>IF($D278="n/a","n/a",IF(AA$3&gt;($D278+$D297),$W278-SUM($F297:Z297),$W278/$D278))</f>
        <v>0</v>
      </c>
      <c r="AB297" s="69">
        <f>IF($D278="n/a","n/a",IF(AB$3&gt;($D278+$D297),$W278-SUM($F297:AA297),$W278/$D278))</f>
        <v>0</v>
      </c>
      <c r="AC297" s="69">
        <f>IF($D278="n/a","n/a",IF(AC$3&gt;($D278+$D297),$W278-SUM($F297:AB297),$W278/$D278))</f>
        <v>0</v>
      </c>
      <c r="AD297" s="69">
        <f>IF($D278="n/a","n/a",IF(AD$3&gt;($D278+$D297),$W278-SUM($F297:AC297),$W278/$D278))</f>
        <v>0</v>
      </c>
      <c r="AE297" s="69">
        <f>IF($D278="n/a","n/a",IF(AE$3&gt;($D278+$D297),$W278-SUM($F297:AD297),$W278/$D278))</f>
        <v>0</v>
      </c>
      <c r="AF297" s="69">
        <f>IF($D278="n/a","n/a",IF(AF$3&gt;($D278+$D297),$W278-SUM($F297:AE297),$W278/$D278))</f>
        <v>0</v>
      </c>
      <c r="AG297" s="69">
        <f>IF($D278="n/a","n/a",IF(AG$3&gt;($D278+$D297),$W278-SUM($F297:AF297),$W278/$D278))</f>
        <v>0</v>
      </c>
      <c r="AH297" s="69">
        <f>IF($D278="n/a","n/a",IF(AH$3&gt;($D278+$D297),$W278-SUM($F297:AG297),$W278/$D278))</f>
        <v>0</v>
      </c>
      <c r="AI297" s="69">
        <f>IF($D278="n/a","n/a",IF(AI$3&gt;($D278+$D297),$W278-SUM($F297:AH297),$W278/$D278))</f>
        <v>0</v>
      </c>
      <c r="AJ297" s="69">
        <f>IF($D278="n/a","n/a",IF(AJ$3&gt;($D278+$D297),$W278-SUM($F297:AI297),$W278/$D278))</f>
        <v>0</v>
      </c>
      <c r="AK297" s="69">
        <f>IF($D278="n/a","n/a",IF(AK$3&gt;($D278+$D297),$W278-SUM($F297:AJ297),$W278/$D278))</f>
        <v>0</v>
      </c>
      <c r="AL297" s="69">
        <f>IF($D278="n/a","n/a",IF(AL$3&gt;($D278+$D297),$W278-SUM($F297:AK297),$W278/$D278))</f>
        <v>0</v>
      </c>
      <c r="AM297" s="69">
        <f>IF($D278="n/a","n/a",IF(AM$3&gt;($D278+$D297),$W278-SUM($F297:AL297),$W278/$D278))</f>
        <v>0</v>
      </c>
      <c r="AN297" s="69">
        <f>IF($D278="n/a","n/a",IF(AN$3&gt;($D278+$D297),$W278-SUM($F297:AM297),$W278/$D278))</f>
        <v>0</v>
      </c>
      <c r="AO297" s="69">
        <f>IF($D278="n/a","n/a",IF(AO$3&gt;($D278+$D297),$W278-SUM($F297:AN297),$W278/$D278))</f>
        <v>0</v>
      </c>
      <c r="AP297" s="69">
        <f>IF($D278="n/a","n/a",IF(AP$3&gt;($D278+$D297),$W278-SUM($F297:AO297),$W278/$D278))</f>
        <v>0</v>
      </c>
      <c r="AQ297" s="69">
        <f>IF($D278="n/a","n/a",IF(AQ$3&gt;($D278+$D297),$W278-SUM($F297:AP297),$W278/$D278))</f>
        <v>0</v>
      </c>
      <c r="AR297" s="69">
        <f>IF($D278="n/a","n/a",IF(AR$3&gt;($D278+$D297),$W278-SUM($F297:AQ297),$W278/$D278))</f>
        <v>0</v>
      </c>
      <c r="AS297" s="69">
        <f>IF($D278="n/a","n/a",IF(AS$3&gt;($D278+$D297),$W278-SUM($F297:AR297),$W278/$D278))</f>
        <v>0</v>
      </c>
      <c r="AT297" s="69">
        <f>IF($D278="n/a","n/a",IF(AT$3&gt;($D278+$D297),$W278-SUM($F297:AS297),$W278/$D278))</f>
        <v>0</v>
      </c>
      <c r="AU297" s="69">
        <f>IF($D278="n/a","n/a",IF(AU$3&gt;($D278+$D297),$W278-SUM($F297:AT297),$W278/$D278))</f>
        <v>0</v>
      </c>
      <c r="AV297" s="69">
        <f>IF($D278="n/a","n/a",IF(AV$3&gt;($D278+$D297),$W278-SUM($F297:AU297),$W278/$D278))</f>
        <v>0</v>
      </c>
      <c r="AW297" s="69">
        <f>IF($D278="n/a","n/a",IF(AW$3&gt;($D278+$D297),$W278-SUM($F297:AV297),$W278/$D278))</f>
        <v>0</v>
      </c>
      <c r="AX297" s="69">
        <f>IF($D278="n/a","n/a",IF(AX$3&gt;($D278+$D297),$W278-SUM($F297:AW297),$W278/$D278))</f>
        <v>0</v>
      </c>
      <c r="AY297" s="69">
        <f>IF($D278="n/a","n/a",IF(AY$3&gt;($D278+$D297),$W278-SUM($F297:AX297),$W278/$D278))</f>
        <v>0</v>
      </c>
      <c r="AZ297" s="69">
        <f>IF($D278="n/a","n/a",IF(AZ$3&gt;($D278+$D297),$W278-SUM($F297:AY297),$W278/$D278))</f>
        <v>0</v>
      </c>
      <c r="BA297" s="69">
        <f>IF($D278="n/a","n/a",IF(BA$3&gt;($D278+$D297),$W278-SUM($F297:AZ297),$W278/$D278))</f>
        <v>0</v>
      </c>
      <c r="BB297" s="69">
        <f>IF($D278="n/a","n/a",IF(BB$3&gt;($D278+$D297),$W278-SUM($F297:BA297),$W278/$D278))</f>
        <v>0</v>
      </c>
      <c r="BC297" s="69">
        <f>IF($D278="n/a","n/a",IF(BC$3&gt;($D278+$D297),$W278-SUM($F297:BB297),$W278/$D278))</f>
        <v>0</v>
      </c>
      <c r="BD297" s="69">
        <f>IF($D278="n/a","n/a",IF(BD$3&gt;($D278+$D297),$W278-SUM($F297:BC297),$W278/$D278))</f>
        <v>0</v>
      </c>
      <c r="BE297" s="69">
        <f>IF($D278="n/a","n/a",IF(BE$3&gt;($D278+$D297),$W278-SUM($F297:BD297),$W278/$D278))</f>
        <v>0</v>
      </c>
      <c r="BF297" s="69">
        <f>IF($D278="n/a","n/a",IF(BF$3&gt;($D278+$D297),$W278-SUM($F297:BE297),$W278/$D278))</f>
        <v>0</v>
      </c>
      <c r="BG297" s="69">
        <f>IF($D278="n/a","n/a",IF(BG$3&gt;($D278+$D297),$W278-SUM($F297:BF297),$W278/$D278))</f>
        <v>0</v>
      </c>
      <c r="BH297" s="69">
        <f>IF($D278="n/a","n/a",IF(BH$3&gt;($D278+$D297),$W278-SUM($F297:BG297),$W278/$D278))</f>
        <v>0</v>
      </c>
      <c r="BI297" s="69">
        <f>IF($D278="n/a","n/a",IF(BI$3&gt;($D278+$D297),$W278-SUM($F297:BH297),$W278/$D278))</f>
        <v>0</v>
      </c>
      <c r="BJ297" s="69">
        <f>IF($D278="n/a","n/a",IF(BJ$3&gt;($D278+$D297),$W278-SUM($F297:BI297),$W278/$D278))</f>
        <v>0</v>
      </c>
      <c r="BK297" s="69">
        <f>IF($D278="n/a","n/a",IF(BK$3&gt;($D278+$D297),$W278-SUM($F297:BJ297),$W278/$D278))</f>
        <v>0</v>
      </c>
      <c r="BL297" s="69">
        <f>IF($D278="n/a","n/a",IF(BL$3&gt;($D278+$D297),$W278-SUM($F297:BK297),$W278/$D278))</f>
        <v>0</v>
      </c>
      <c r="BM297" s="69">
        <f>IF($D278="n/a","n/a",IF(BM$3&gt;($D278+$D297),$W278-SUM($F297:BL297),$W278/$D278))</f>
        <v>0</v>
      </c>
      <c r="BN297" s="69">
        <f>IF($D278="n/a","n/a",IF(BN$3&gt;($D278+$D297),$W278-SUM($F297:BM297),$W278/$D278))</f>
        <v>0</v>
      </c>
      <c r="BO297" s="69">
        <f>IF($D278="n/a","n/a",IF(BO$3&gt;($D278+$D297),$W278-SUM($F297:BN297),$W278/$D278))</f>
        <v>0</v>
      </c>
      <c r="BP297" s="69">
        <f>IF($D278="n/a","n/a",IF(BP$3&gt;($D278+$D297),$W278-SUM($F297:BO297),$W278/$D278))</f>
        <v>0</v>
      </c>
      <c r="BQ297" s="69">
        <f>IF($D278="n/a","n/a",IF(BQ$3&gt;($D278+$D297),$W278-SUM($F297:BP297),$W278/$D278))</f>
        <v>0</v>
      </c>
      <c r="BR297" s="69">
        <f>IF($D278="n/a","n/a",IF(BR$3&gt;($D278+$D297),$W278-SUM($F297:BQ297),$W278/$D278))</f>
        <v>0</v>
      </c>
      <c r="BS297" s="69">
        <f>IF($D278="n/a","n/a",IF(BS$3&gt;($D278+$D297),$W278-SUM($F297:BR297),$W278/$D278))</f>
        <v>0</v>
      </c>
      <c r="BT297" s="69">
        <f>IF($D278="n/a","n/a",IF(BT$3&gt;($D278+$D297),$W278-SUM($F297:BS297),$W278/$D278))</f>
        <v>0</v>
      </c>
      <c r="BU297" s="69">
        <f>IF($D278="n/a","n/a",IF(BU$3&gt;($D278+$D297),$W278-SUM($F297:BT297),$W278/$D278))</f>
        <v>0</v>
      </c>
      <c r="BV297" s="69">
        <f>IF($D278="n/a","n/a",IF(BV$3&gt;($D278+$D297),$W278-SUM($F297:BU297),$W278/$D278))</f>
        <v>0</v>
      </c>
      <c r="BW297" s="69">
        <f>IF($D278="n/a","n/a",IF(BW$3&gt;($D278+$D297),$W278-SUM($F297:BV297),$W278/$D278))</f>
        <v>0</v>
      </c>
      <c r="BX297" s="69">
        <f>IF($D278="n/a","n/a",IF(BX$3&gt;($D278+$D297),$W278-SUM($F297:BW297),$W278/$D278))</f>
        <v>0</v>
      </c>
      <c r="BY297" s="69">
        <f>IF($D278="n/a","n/a",IF(BY$3&gt;($D278+$D297),$W278-SUM($F297:BX297),$W278/$D278))</f>
        <v>0</v>
      </c>
      <c r="BZ297" s="69">
        <f>IF($D278="n/a","n/a",IF(BZ$3&gt;($D278+$D297),$W278-SUM($F297:BY297),$W278/$D278))</f>
        <v>0</v>
      </c>
    </row>
    <row r="298" spans="1:78" customFormat="1" hidden="1" outlineLevel="1">
      <c r="A298" s="560"/>
      <c r="B298" s="25"/>
      <c r="C298" s="577"/>
      <c r="D298" s="545">
        <v>19</v>
      </c>
      <c r="E298" s="27"/>
      <c r="F298" s="146"/>
      <c r="G298" s="148"/>
      <c r="H298" s="148"/>
      <c r="I298" s="148"/>
      <c r="J298" s="148"/>
      <c r="K298" s="558"/>
      <c r="L298" s="148"/>
      <c r="M298" s="148"/>
      <c r="N298" s="553"/>
      <c r="O298" s="553"/>
      <c r="P298" s="553"/>
      <c r="Q298" s="553"/>
      <c r="R298" s="553"/>
      <c r="S298" s="553"/>
      <c r="T298" s="553"/>
      <c r="U298" s="553"/>
      <c r="V298" s="553"/>
      <c r="W298" s="553"/>
      <c r="X298" s="147"/>
      <c r="Y298" s="69">
        <f>IF($D278="n/a","n/a",IF(Y$3&gt;($D278+$D298),$X278-SUM($F298:X298),$X278/$D278))</f>
        <v>0</v>
      </c>
      <c r="Z298" s="69">
        <f>IF($D278="n/a","n/a",IF(Z$3&gt;($D278+$D298),$X278-SUM($F298:Y298),$X278/$D278))</f>
        <v>0</v>
      </c>
      <c r="AA298" s="69">
        <f>IF($D278="n/a","n/a",IF(AA$3&gt;($D278+$D298),$X278-SUM($F298:Z298),$X278/$D278))</f>
        <v>0</v>
      </c>
      <c r="AB298" s="69">
        <f>IF($D278="n/a","n/a",IF(AB$3&gt;($D278+$D298),$X278-SUM($F298:AA298),$X278/$D278))</f>
        <v>0</v>
      </c>
      <c r="AC298" s="69">
        <f>IF($D278="n/a","n/a",IF(AC$3&gt;($D278+$D298),$X278-SUM($F298:AB298),$X278/$D278))</f>
        <v>0</v>
      </c>
      <c r="AD298" s="69">
        <f>IF($D278="n/a","n/a",IF(AD$3&gt;($D278+$D298),$X278-SUM($F298:AC298),$X278/$D278))</f>
        <v>0</v>
      </c>
      <c r="AE298" s="69">
        <f>IF($D278="n/a","n/a",IF(AE$3&gt;($D278+$D298),$X278-SUM($F298:AD298),$X278/$D278))</f>
        <v>0</v>
      </c>
      <c r="AF298" s="69">
        <f>IF($D278="n/a","n/a",IF(AF$3&gt;($D278+$D298),$X278-SUM($F298:AE298),$X278/$D278))</f>
        <v>0</v>
      </c>
      <c r="AG298" s="69">
        <f>IF($D278="n/a","n/a",IF(AG$3&gt;($D278+$D298),$X278-SUM($F298:AF298),$X278/$D278))</f>
        <v>0</v>
      </c>
      <c r="AH298" s="69">
        <f>IF($D278="n/a","n/a",IF(AH$3&gt;($D278+$D298),$X278-SUM($F298:AG298),$X278/$D278))</f>
        <v>0</v>
      </c>
      <c r="AI298" s="69">
        <f>IF($D278="n/a","n/a",IF(AI$3&gt;($D278+$D298),$X278-SUM($F298:AH298),$X278/$D278))</f>
        <v>0</v>
      </c>
      <c r="AJ298" s="69">
        <f>IF($D278="n/a","n/a",IF(AJ$3&gt;($D278+$D298),$X278-SUM($F298:AI298),$X278/$D278))</f>
        <v>0</v>
      </c>
      <c r="AK298" s="69">
        <f>IF($D278="n/a","n/a",IF(AK$3&gt;($D278+$D298),$X278-SUM($F298:AJ298),$X278/$D278))</f>
        <v>0</v>
      </c>
      <c r="AL298" s="69">
        <f>IF($D278="n/a","n/a",IF(AL$3&gt;($D278+$D298),$X278-SUM($F298:AK298),$X278/$D278))</f>
        <v>0</v>
      </c>
      <c r="AM298" s="69">
        <f>IF($D278="n/a","n/a",IF(AM$3&gt;($D278+$D298),$X278-SUM($F298:AL298),$X278/$D278))</f>
        <v>0</v>
      </c>
      <c r="AN298" s="69">
        <f>IF($D278="n/a","n/a",IF(AN$3&gt;($D278+$D298),$X278-SUM($F298:AM298),$X278/$D278))</f>
        <v>0</v>
      </c>
      <c r="AO298" s="69">
        <f>IF($D278="n/a","n/a",IF(AO$3&gt;($D278+$D298),$X278-SUM($F298:AN298),$X278/$D278))</f>
        <v>0</v>
      </c>
      <c r="AP298" s="69">
        <f>IF($D278="n/a","n/a",IF(AP$3&gt;($D278+$D298),$X278-SUM($F298:AO298),$X278/$D278))</f>
        <v>0</v>
      </c>
      <c r="AQ298" s="69">
        <f>IF($D278="n/a","n/a",IF(AQ$3&gt;($D278+$D298),$X278-SUM($F298:AP298),$X278/$D278))</f>
        <v>0</v>
      </c>
      <c r="AR298" s="69">
        <f>IF($D278="n/a","n/a",IF(AR$3&gt;($D278+$D298),$X278-SUM($F298:AQ298),$X278/$D278))</f>
        <v>0</v>
      </c>
      <c r="AS298" s="69">
        <f>IF($D278="n/a","n/a",IF(AS$3&gt;($D278+$D298),$X278-SUM($F298:AR298),$X278/$D278))</f>
        <v>0</v>
      </c>
      <c r="AT298" s="69">
        <f>IF($D278="n/a","n/a",IF(AT$3&gt;($D278+$D298),$X278-SUM($F298:AS298),$X278/$D278))</f>
        <v>0</v>
      </c>
      <c r="AU298" s="69">
        <f>IF($D278="n/a","n/a",IF(AU$3&gt;($D278+$D298),$X278-SUM($F298:AT298),$X278/$D278))</f>
        <v>0</v>
      </c>
      <c r="AV298" s="69">
        <f>IF($D278="n/a","n/a",IF(AV$3&gt;($D278+$D298),$X278-SUM($F298:AU298),$X278/$D278))</f>
        <v>0</v>
      </c>
      <c r="AW298" s="69">
        <f>IF($D278="n/a","n/a",IF(AW$3&gt;($D278+$D298),$X278-SUM($F298:AV298),$X278/$D278))</f>
        <v>0</v>
      </c>
      <c r="AX298" s="69">
        <f>IF($D278="n/a","n/a",IF(AX$3&gt;($D278+$D298),$X278-SUM($F298:AW298),$X278/$D278))</f>
        <v>0</v>
      </c>
      <c r="AY298" s="69">
        <f>IF($D278="n/a","n/a",IF(AY$3&gt;($D278+$D298),$X278-SUM($F298:AX298),$X278/$D278))</f>
        <v>0</v>
      </c>
      <c r="AZ298" s="69">
        <f>IF($D278="n/a","n/a",IF(AZ$3&gt;($D278+$D298),$X278-SUM($F298:AY298),$X278/$D278))</f>
        <v>0</v>
      </c>
      <c r="BA298" s="69">
        <f>IF($D278="n/a","n/a",IF(BA$3&gt;($D278+$D298),$X278-SUM($F298:AZ298),$X278/$D278))</f>
        <v>0</v>
      </c>
      <c r="BB298" s="69">
        <f>IF($D278="n/a","n/a",IF(BB$3&gt;($D278+$D298),$X278-SUM($F298:BA298),$X278/$D278))</f>
        <v>0</v>
      </c>
      <c r="BC298" s="69">
        <f>IF($D278="n/a","n/a",IF(BC$3&gt;($D278+$D298),$X278-SUM($F298:BB298),$X278/$D278))</f>
        <v>0</v>
      </c>
      <c r="BD298" s="69">
        <f>IF($D278="n/a","n/a",IF(BD$3&gt;($D278+$D298),$X278-SUM($F298:BC298),$X278/$D278))</f>
        <v>0</v>
      </c>
      <c r="BE298" s="69">
        <f>IF($D278="n/a","n/a",IF(BE$3&gt;($D278+$D298),$X278-SUM($F298:BD298),$X278/$D278))</f>
        <v>0</v>
      </c>
      <c r="BF298" s="69">
        <f>IF($D278="n/a","n/a",IF(BF$3&gt;($D278+$D298),$X278-SUM($F298:BE298),$X278/$D278))</f>
        <v>0</v>
      </c>
      <c r="BG298" s="69">
        <f>IF($D278="n/a","n/a",IF(BG$3&gt;($D278+$D298),$X278-SUM($F298:BF298),$X278/$D278))</f>
        <v>0</v>
      </c>
      <c r="BH298" s="69">
        <f>IF($D278="n/a","n/a",IF(BH$3&gt;($D278+$D298),$X278-SUM($F298:BG298),$X278/$D278))</f>
        <v>0</v>
      </c>
      <c r="BI298" s="69">
        <f>IF($D278="n/a","n/a",IF(BI$3&gt;($D278+$D298),$X278-SUM($F298:BH298),$X278/$D278))</f>
        <v>0</v>
      </c>
      <c r="BJ298" s="69">
        <f>IF($D278="n/a","n/a",IF(BJ$3&gt;($D278+$D298),$X278-SUM($F298:BI298),$X278/$D278))</f>
        <v>0</v>
      </c>
      <c r="BK298" s="69">
        <f>IF($D278="n/a","n/a",IF(BK$3&gt;($D278+$D298),$X278-SUM($F298:BJ298),$X278/$D278))</f>
        <v>0</v>
      </c>
      <c r="BL298" s="69">
        <f>IF($D278="n/a","n/a",IF(BL$3&gt;($D278+$D298),$X278-SUM($F298:BK298),$X278/$D278))</f>
        <v>0</v>
      </c>
      <c r="BM298" s="69">
        <f>IF($D278="n/a","n/a",IF(BM$3&gt;($D278+$D298),$X278-SUM($F298:BL298),$X278/$D278))</f>
        <v>0</v>
      </c>
      <c r="BN298" s="69">
        <f>IF($D278="n/a","n/a",IF(BN$3&gt;($D278+$D298),$X278-SUM($F298:BM298),$X278/$D278))</f>
        <v>0</v>
      </c>
      <c r="BO298" s="69">
        <f>IF($D278="n/a","n/a",IF(BO$3&gt;($D278+$D298),$X278-SUM($F298:BN298),$X278/$D278))</f>
        <v>0</v>
      </c>
      <c r="BP298" s="69">
        <f>IF($D278="n/a","n/a",IF(BP$3&gt;($D278+$D298),$X278-SUM($F298:BO298),$X278/$D278))</f>
        <v>0</v>
      </c>
      <c r="BQ298" s="69">
        <f>IF($D278="n/a","n/a",IF(BQ$3&gt;($D278+$D298),$X278-SUM($F298:BP298),$X278/$D278))</f>
        <v>0</v>
      </c>
      <c r="BR298" s="69">
        <f>IF($D278="n/a","n/a",IF(BR$3&gt;($D278+$D298),$X278-SUM($F298:BQ298),$X278/$D278))</f>
        <v>0</v>
      </c>
      <c r="BS298" s="69">
        <f>IF($D278="n/a","n/a",IF(BS$3&gt;($D278+$D298),$X278-SUM($F298:BR298),$X278/$D278))</f>
        <v>0</v>
      </c>
      <c r="BT298" s="69">
        <f>IF($D278="n/a","n/a",IF(BT$3&gt;($D278+$D298),$X278-SUM($F298:BS298),$X278/$D278))</f>
        <v>0</v>
      </c>
      <c r="BU298" s="69">
        <f>IF($D278="n/a","n/a",IF(BU$3&gt;($D278+$D298),$X278-SUM($F298:BT298),$X278/$D278))</f>
        <v>0</v>
      </c>
      <c r="BV298" s="69">
        <f>IF($D278="n/a","n/a",IF(BV$3&gt;($D278+$D298),$X278-SUM($F298:BU298),$X278/$D278))</f>
        <v>0</v>
      </c>
      <c r="BW298" s="69">
        <f>IF($D278="n/a","n/a",IF(BW$3&gt;($D278+$D298),$X278-SUM($F298:BV298),$X278/$D278))</f>
        <v>0</v>
      </c>
      <c r="BX298" s="69">
        <f>IF($D278="n/a","n/a",IF(BX$3&gt;($D278+$D298),$X278-SUM($F298:BW298),$X278/$D278))</f>
        <v>0</v>
      </c>
      <c r="BY298" s="69">
        <f>IF($D278="n/a","n/a",IF(BY$3&gt;($D278+$D298),$X278-SUM($F298:BX298),$X278/$D278))</f>
        <v>0</v>
      </c>
      <c r="BZ298" s="69">
        <f>IF($D278="n/a","n/a",IF(BZ$3&gt;($D278+$D298),$X278-SUM($F298:BY298),$X278/$D278))</f>
        <v>0</v>
      </c>
    </row>
    <row r="299" spans="1:78" customFormat="1" hidden="1" outlineLevel="1">
      <c r="A299" s="560"/>
      <c r="B299" s="25"/>
      <c r="C299" s="577"/>
      <c r="D299" s="545">
        <v>20</v>
      </c>
      <c r="E299" s="27"/>
      <c r="F299" s="146"/>
      <c r="G299" s="148"/>
      <c r="H299" s="148"/>
      <c r="I299" s="148"/>
      <c r="J299" s="148"/>
      <c r="K299" s="558"/>
      <c r="L299" s="148"/>
      <c r="M299" s="148"/>
      <c r="N299" s="553"/>
      <c r="O299" s="553"/>
      <c r="P299" s="553"/>
      <c r="Q299" s="553"/>
      <c r="R299" s="553"/>
      <c r="S299" s="553"/>
      <c r="T299" s="553"/>
      <c r="U299" s="553"/>
      <c r="V299" s="553"/>
      <c r="W299" s="553"/>
      <c r="X299" s="553"/>
      <c r="Y299" s="147"/>
      <c r="Z299" s="69">
        <f>IF($D278="n/a","n/a",IF(Z$3&gt;($D278+$D299),$Y278-SUM($F299:Y299),$Y278/$D278))</f>
        <v>0</v>
      </c>
      <c r="AA299" s="69">
        <f>IF($D278="n/a","n/a",IF(AA$3&gt;($D278+$D299),$Y278-SUM($F299:Z299),$Y278/$D278))</f>
        <v>0</v>
      </c>
      <c r="AB299" s="69">
        <f>IF($D278="n/a","n/a",IF(AB$3&gt;($D278+$D299),$Y278-SUM($F299:AA299),$Y278/$D278))</f>
        <v>0</v>
      </c>
      <c r="AC299" s="69">
        <f>IF($D278="n/a","n/a",IF(AC$3&gt;($D278+$D299),$Y278-SUM($F299:AB299),$Y278/$D278))</f>
        <v>0</v>
      </c>
      <c r="AD299" s="69">
        <f>IF($D278="n/a","n/a",IF(AD$3&gt;($D278+$D299),$Y278-SUM($F299:AC299),$Y278/$D278))</f>
        <v>0</v>
      </c>
      <c r="AE299" s="69">
        <f>IF($D278="n/a","n/a",IF(AE$3&gt;($D278+$D299),$Y278-SUM($F299:AD299),$Y278/$D278))</f>
        <v>0</v>
      </c>
      <c r="AF299" s="69">
        <f>IF($D278="n/a","n/a",IF(AF$3&gt;($D278+$D299),$Y278-SUM($F299:AE299),$Y278/$D278))</f>
        <v>0</v>
      </c>
      <c r="AG299" s="69">
        <f>IF($D278="n/a","n/a",IF(AG$3&gt;($D278+$D299),$Y278-SUM($F299:AF299),$Y278/$D278))</f>
        <v>0</v>
      </c>
      <c r="AH299" s="69">
        <f>IF($D278="n/a","n/a",IF(AH$3&gt;($D278+$D299),$Y278-SUM($F299:AG299),$Y278/$D278))</f>
        <v>0</v>
      </c>
      <c r="AI299" s="69">
        <f>IF($D278="n/a","n/a",IF(AI$3&gt;($D278+$D299),$Y278-SUM($F299:AH299),$Y278/$D278))</f>
        <v>0</v>
      </c>
      <c r="AJ299" s="69">
        <f>IF($D278="n/a","n/a",IF(AJ$3&gt;($D278+$D299),$Y278-SUM($F299:AI299),$Y278/$D278))</f>
        <v>0</v>
      </c>
      <c r="AK299" s="69">
        <f>IF($D278="n/a","n/a",IF(AK$3&gt;($D278+$D299),$Y278-SUM($F299:AJ299),$Y278/$D278))</f>
        <v>0</v>
      </c>
      <c r="AL299" s="69">
        <f>IF($D278="n/a","n/a",IF(AL$3&gt;($D278+$D299),$Y278-SUM($F299:AK299),$Y278/$D278))</f>
        <v>0</v>
      </c>
      <c r="AM299" s="69">
        <f>IF($D278="n/a","n/a",IF(AM$3&gt;($D278+$D299),$Y278-SUM($F299:AL299),$Y278/$D278))</f>
        <v>0</v>
      </c>
      <c r="AN299" s="69">
        <f>IF($D278="n/a","n/a",IF(AN$3&gt;($D278+$D299),$Y278-SUM($F299:AM299),$Y278/$D278))</f>
        <v>0</v>
      </c>
      <c r="AO299" s="69">
        <f>IF($D278="n/a","n/a",IF(AO$3&gt;($D278+$D299),$Y278-SUM($F299:AN299),$Y278/$D278))</f>
        <v>0</v>
      </c>
      <c r="AP299" s="69">
        <f>IF($D278="n/a","n/a",IF(AP$3&gt;($D278+$D299),$Y278-SUM($F299:AO299),$Y278/$D278))</f>
        <v>0</v>
      </c>
      <c r="AQ299" s="69">
        <f>IF($D278="n/a","n/a",IF(AQ$3&gt;($D278+$D299),$Y278-SUM($F299:AP299),$Y278/$D278))</f>
        <v>0</v>
      </c>
      <c r="AR299" s="69">
        <f>IF($D278="n/a","n/a",IF(AR$3&gt;($D278+$D299),$Y278-SUM($F299:AQ299),$Y278/$D278))</f>
        <v>0</v>
      </c>
      <c r="AS299" s="69">
        <f>IF($D278="n/a","n/a",IF(AS$3&gt;($D278+$D299),$Y278-SUM($F299:AR299),$Y278/$D278))</f>
        <v>0</v>
      </c>
      <c r="AT299" s="69">
        <f>IF($D278="n/a","n/a",IF(AT$3&gt;($D278+$D299),$Y278-SUM($F299:AS299),$Y278/$D278))</f>
        <v>0</v>
      </c>
      <c r="AU299" s="69">
        <f>IF($D278="n/a","n/a",IF(AU$3&gt;($D278+$D299),$Y278-SUM($F299:AT299),$Y278/$D278))</f>
        <v>0</v>
      </c>
      <c r="AV299" s="69">
        <f>IF($D278="n/a","n/a",IF(AV$3&gt;($D278+$D299),$Y278-SUM($F299:AU299),$Y278/$D278))</f>
        <v>0</v>
      </c>
      <c r="AW299" s="69">
        <f>IF($D278="n/a","n/a",IF(AW$3&gt;($D278+$D299),$Y278-SUM($F299:AV299),$Y278/$D278))</f>
        <v>0</v>
      </c>
      <c r="AX299" s="69">
        <f>IF($D278="n/a","n/a",IF(AX$3&gt;($D278+$D299),$Y278-SUM($F299:AW299),$Y278/$D278))</f>
        <v>0</v>
      </c>
      <c r="AY299" s="69">
        <f>IF($D278="n/a","n/a",IF(AY$3&gt;($D278+$D299),$Y278-SUM($F299:AX299),$Y278/$D278))</f>
        <v>0</v>
      </c>
      <c r="AZ299" s="69">
        <f>IF($D278="n/a","n/a",IF(AZ$3&gt;($D278+$D299),$Y278-SUM($F299:AY299),$Y278/$D278))</f>
        <v>0</v>
      </c>
      <c r="BA299" s="69">
        <f>IF($D278="n/a","n/a",IF(BA$3&gt;($D278+$D299),$Y278-SUM($F299:AZ299),$Y278/$D278))</f>
        <v>0</v>
      </c>
      <c r="BB299" s="69">
        <f>IF($D278="n/a","n/a",IF(BB$3&gt;($D278+$D299),$Y278-SUM($F299:BA299),$Y278/$D278))</f>
        <v>0</v>
      </c>
      <c r="BC299" s="69">
        <f>IF($D278="n/a","n/a",IF(BC$3&gt;($D278+$D299),$Y278-SUM($F299:BB299),$Y278/$D278))</f>
        <v>0</v>
      </c>
      <c r="BD299" s="69">
        <f>IF($D278="n/a","n/a",IF(BD$3&gt;($D278+$D299),$Y278-SUM($F299:BC299),$Y278/$D278))</f>
        <v>0</v>
      </c>
      <c r="BE299" s="69">
        <f>IF($D278="n/a","n/a",IF(BE$3&gt;($D278+$D299),$Y278-SUM($F299:BD299),$Y278/$D278))</f>
        <v>0</v>
      </c>
      <c r="BF299" s="69">
        <f>IF($D278="n/a","n/a",IF(BF$3&gt;($D278+$D299),$Y278-SUM($F299:BE299),$Y278/$D278))</f>
        <v>0</v>
      </c>
      <c r="BG299" s="69">
        <f>IF($D278="n/a","n/a",IF(BG$3&gt;($D278+$D299),$Y278-SUM($F299:BF299),$Y278/$D278))</f>
        <v>0</v>
      </c>
      <c r="BH299" s="69">
        <f>IF($D278="n/a","n/a",IF(BH$3&gt;($D278+$D299),$Y278-SUM($F299:BG299),$Y278/$D278))</f>
        <v>0</v>
      </c>
      <c r="BI299" s="69">
        <f>IF($D278="n/a","n/a",IF(BI$3&gt;($D278+$D299),$Y278-SUM($F299:BH299),$Y278/$D278))</f>
        <v>0</v>
      </c>
      <c r="BJ299" s="69">
        <f>IF($D278="n/a","n/a",IF(BJ$3&gt;($D278+$D299),$Y278-SUM($F299:BI299),$Y278/$D278))</f>
        <v>0</v>
      </c>
      <c r="BK299" s="69">
        <f>IF($D278="n/a","n/a",IF(BK$3&gt;($D278+$D299),$Y278-SUM($F299:BJ299),$Y278/$D278))</f>
        <v>0</v>
      </c>
      <c r="BL299" s="69">
        <f>IF($D278="n/a","n/a",IF(BL$3&gt;($D278+$D299),$Y278-SUM($F299:BK299),$Y278/$D278))</f>
        <v>0</v>
      </c>
      <c r="BM299" s="69">
        <f>IF($D278="n/a","n/a",IF(BM$3&gt;($D278+$D299),$Y278-SUM($F299:BL299),$Y278/$D278))</f>
        <v>0</v>
      </c>
      <c r="BN299" s="69">
        <f>IF($D278="n/a","n/a",IF(BN$3&gt;($D278+$D299),$Y278-SUM($F299:BM299),$Y278/$D278))</f>
        <v>0</v>
      </c>
      <c r="BO299" s="69">
        <f>IF($D278="n/a","n/a",IF(BO$3&gt;($D278+$D299),$Y278-SUM($F299:BN299),$Y278/$D278))</f>
        <v>0</v>
      </c>
      <c r="BP299" s="69">
        <f>IF($D278="n/a","n/a",IF(BP$3&gt;($D278+$D299),$Y278-SUM($F299:BO299),$Y278/$D278))</f>
        <v>0</v>
      </c>
      <c r="BQ299" s="69">
        <f>IF($D278="n/a","n/a",IF(BQ$3&gt;($D278+$D299),$Y278-SUM($F299:BP299),$Y278/$D278))</f>
        <v>0</v>
      </c>
      <c r="BR299" s="69">
        <f>IF($D278="n/a","n/a",IF(BR$3&gt;($D278+$D299),$Y278-SUM($F299:BQ299),$Y278/$D278))</f>
        <v>0</v>
      </c>
      <c r="BS299" s="69">
        <f>IF($D278="n/a","n/a",IF(BS$3&gt;($D278+$D299),$Y278-SUM($F299:BR299),$Y278/$D278))</f>
        <v>0</v>
      </c>
      <c r="BT299" s="69">
        <f>IF($D278="n/a","n/a",IF(BT$3&gt;($D278+$D299),$Y278-SUM($F299:BS299),$Y278/$D278))</f>
        <v>0</v>
      </c>
      <c r="BU299" s="69">
        <f>IF($D278="n/a","n/a",IF(BU$3&gt;($D278+$D299),$Y278-SUM($F299:BT299),$Y278/$D278))</f>
        <v>0</v>
      </c>
      <c r="BV299" s="69">
        <f>IF($D278="n/a","n/a",IF(BV$3&gt;($D278+$D299),$Y278-SUM($F299:BU299),$Y278/$D278))</f>
        <v>0</v>
      </c>
      <c r="BW299" s="69">
        <f>IF($D278="n/a","n/a",IF(BW$3&gt;($D278+$D299),$Y278-SUM($F299:BV299),$Y278/$D278))</f>
        <v>0</v>
      </c>
      <c r="BX299" s="69">
        <f>IF($D278="n/a","n/a",IF(BX$3&gt;($D278+$D299),$Y278-SUM($F299:BW299),$Y278/$D278))</f>
        <v>0</v>
      </c>
      <c r="BY299" s="69">
        <f>IF($D278="n/a","n/a",IF(BY$3&gt;($D278+$D299),$Y278-SUM($F299:BX299),$Y278/$D278))</f>
        <v>0</v>
      </c>
      <c r="BZ299" s="69">
        <f>IF($D278="n/a","n/a",IF(BZ$3&gt;($D278+$D299),$Y278-SUM($F299:BY299),$Y278/$D278))</f>
        <v>0</v>
      </c>
    </row>
    <row r="300" spans="1:78" customFormat="1" hidden="1" outlineLevel="1">
      <c r="A300" s="560"/>
      <c r="B300" s="25"/>
      <c r="C300" s="577"/>
      <c r="D300" s="545">
        <v>21</v>
      </c>
      <c r="E300" s="27"/>
      <c r="F300" s="146"/>
      <c r="G300" s="148"/>
      <c r="H300" s="148"/>
      <c r="I300" s="148"/>
      <c r="J300" s="148"/>
      <c r="K300" s="558"/>
      <c r="L300" s="148"/>
      <c r="M300" s="148"/>
      <c r="N300" s="553"/>
      <c r="O300" s="553"/>
      <c r="P300" s="553"/>
      <c r="Q300" s="553"/>
      <c r="R300" s="553"/>
      <c r="S300" s="553"/>
      <c r="T300" s="553"/>
      <c r="U300" s="553"/>
      <c r="V300" s="553"/>
      <c r="W300" s="553"/>
      <c r="X300" s="553"/>
      <c r="Y300" s="553"/>
      <c r="Z300" s="147"/>
      <c r="AA300" s="69">
        <f>IF($D278="n/a","n/a",IF(AA$3&gt;($D278+$D300),$Z278-SUM($F300:Z300),$Z278/$D278))</f>
        <v>0</v>
      </c>
      <c r="AB300" s="69">
        <f>IF($D278="n/a","n/a",IF(AB$3&gt;($D278+$D300),$Z278-SUM($F300:AA300),$Z278/$D278))</f>
        <v>0</v>
      </c>
      <c r="AC300" s="69">
        <f>IF($D278="n/a","n/a",IF(AC$3&gt;($D278+$D300),$Z278-SUM($F300:AB300),$Z278/$D278))</f>
        <v>0</v>
      </c>
      <c r="AD300" s="69">
        <f>IF($D278="n/a","n/a",IF(AD$3&gt;($D278+$D300),$Z278-SUM($F300:AC300),$Z278/$D278))</f>
        <v>0</v>
      </c>
      <c r="AE300" s="69">
        <f>IF($D278="n/a","n/a",IF(AE$3&gt;($D278+$D300),$Z278-SUM($F300:AD300),$Z278/$D278))</f>
        <v>0</v>
      </c>
      <c r="AF300" s="69">
        <f>IF($D278="n/a","n/a",IF(AF$3&gt;($D278+$D300),$Z278-SUM($F300:AE300),$Z278/$D278))</f>
        <v>0</v>
      </c>
      <c r="AG300" s="69">
        <f>IF($D278="n/a","n/a",IF(AG$3&gt;($D278+$D300),$Z278-SUM($F300:AF300),$Z278/$D278))</f>
        <v>0</v>
      </c>
      <c r="AH300" s="69">
        <f>IF($D278="n/a","n/a",IF(AH$3&gt;($D278+$D300),$Z278-SUM($F300:AG300),$Z278/$D278))</f>
        <v>0</v>
      </c>
      <c r="AI300" s="69">
        <f>IF($D278="n/a","n/a",IF(AI$3&gt;($D278+$D300),$Z278-SUM($F300:AH300),$Z278/$D278))</f>
        <v>0</v>
      </c>
      <c r="AJ300" s="69">
        <f>IF($D278="n/a","n/a",IF(AJ$3&gt;($D278+$D300),$Z278-SUM($F300:AI300),$Z278/$D278))</f>
        <v>0</v>
      </c>
      <c r="AK300" s="69">
        <f>IF($D278="n/a","n/a",IF(AK$3&gt;($D278+$D300),$Z278-SUM($F300:AJ300),$Z278/$D278))</f>
        <v>0</v>
      </c>
      <c r="AL300" s="69">
        <f>IF($D278="n/a","n/a",IF(AL$3&gt;($D278+$D300),$Z278-SUM($F300:AK300),$Z278/$D278))</f>
        <v>0</v>
      </c>
      <c r="AM300" s="69">
        <f>IF($D278="n/a","n/a",IF(AM$3&gt;($D278+$D300),$Z278-SUM($F300:AL300),$Z278/$D278))</f>
        <v>0</v>
      </c>
      <c r="AN300" s="69">
        <f>IF($D278="n/a","n/a",IF(AN$3&gt;($D278+$D300),$Z278-SUM($F300:AM300),$Z278/$D278))</f>
        <v>0</v>
      </c>
      <c r="AO300" s="69">
        <f>IF($D278="n/a","n/a",IF(AO$3&gt;($D278+$D300),$Z278-SUM($F300:AN300),$Z278/$D278))</f>
        <v>0</v>
      </c>
      <c r="AP300" s="69">
        <f>IF($D278="n/a","n/a",IF(AP$3&gt;($D278+$D300),$Z278-SUM($F300:AO300),$Z278/$D278))</f>
        <v>0</v>
      </c>
      <c r="AQ300" s="69">
        <f>IF($D278="n/a","n/a",IF(AQ$3&gt;($D278+$D300),$Z278-SUM($F300:AP300),$Z278/$D278))</f>
        <v>0</v>
      </c>
      <c r="AR300" s="69">
        <f>IF($D278="n/a","n/a",IF(AR$3&gt;($D278+$D300),$Z278-SUM($F300:AQ300),$Z278/$D278))</f>
        <v>0</v>
      </c>
      <c r="AS300" s="69">
        <f>IF($D278="n/a","n/a",IF(AS$3&gt;($D278+$D300),$Z278-SUM($F300:AR300),$Z278/$D278))</f>
        <v>0</v>
      </c>
      <c r="AT300" s="69">
        <f>IF($D278="n/a","n/a",IF(AT$3&gt;($D278+$D300),$Z278-SUM($F300:AS300),$Z278/$D278))</f>
        <v>0</v>
      </c>
      <c r="AU300" s="69">
        <f>IF($D278="n/a","n/a",IF(AU$3&gt;($D278+$D300),$Z278-SUM($F300:AT300),$Z278/$D278))</f>
        <v>0</v>
      </c>
      <c r="AV300" s="69">
        <f>IF($D278="n/a","n/a",IF(AV$3&gt;($D278+$D300),$Z278-SUM($F300:AU300),$Z278/$D278))</f>
        <v>0</v>
      </c>
      <c r="AW300" s="69">
        <f>IF($D278="n/a","n/a",IF(AW$3&gt;($D278+$D300),$Z278-SUM($F300:AV300),$Z278/$D278))</f>
        <v>0</v>
      </c>
      <c r="AX300" s="69">
        <f>IF($D278="n/a","n/a",IF(AX$3&gt;($D278+$D300),$Z278-SUM($F300:AW300),$Z278/$D278))</f>
        <v>0</v>
      </c>
      <c r="AY300" s="69">
        <f>IF($D278="n/a","n/a",IF(AY$3&gt;($D278+$D300),$Z278-SUM($F300:AX300),$Z278/$D278))</f>
        <v>0</v>
      </c>
      <c r="AZ300" s="69">
        <f>IF($D278="n/a","n/a",IF(AZ$3&gt;($D278+$D300),$Z278-SUM($F300:AY300),$Z278/$D278))</f>
        <v>0</v>
      </c>
      <c r="BA300" s="69">
        <f>IF($D278="n/a","n/a",IF(BA$3&gt;($D278+$D300),$Z278-SUM($F300:AZ300),$Z278/$D278))</f>
        <v>0</v>
      </c>
      <c r="BB300" s="69">
        <f>IF($D278="n/a","n/a",IF(BB$3&gt;($D278+$D300),$Z278-SUM($F300:BA300),$Z278/$D278))</f>
        <v>0</v>
      </c>
      <c r="BC300" s="69">
        <f>IF($D278="n/a","n/a",IF(BC$3&gt;($D278+$D300),$Z278-SUM($F300:BB300),$Z278/$D278))</f>
        <v>0</v>
      </c>
      <c r="BD300" s="69">
        <f>IF($D278="n/a","n/a",IF(BD$3&gt;($D278+$D300),$Z278-SUM($F300:BC300),$Z278/$D278))</f>
        <v>0</v>
      </c>
      <c r="BE300" s="69">
        <f>IF($D278="n/a","n/a",IF(BE$3&gt;($D278+$D300),$Z278-SUM($F300:BD300),$Z278/$D278))</f>
        <v>0</v>
      </c>
      <c r="BF300" s="69">
        <f>IF($D278="n/a","n/a",IF(BF$3&gt;($D278+$D300),$Z278-SUM($F300:BE300),$Z278/$D278))</f>
        <v>0</v>
      </c>
      <c r="BG300" s="69">
        <f>IF($D278="n/a","n/a",IF(BG$3&gt;($D278+$D300),$Z278-SUM($F300:BF300),$Z278/$D278))</f>
        <v>0</v>
      </c>
      <c r="BH300" s="69">
        <f>IF($D278="n/a","n/a",IF(BH$3&gt;($D278+$D300),$Z278-SUM($F300:BG300),$Z278/$D278))</f>
        <v>0</v>
      </c>
      <c r="BI300" s="69">
        <f>IF($D278="n/a","n/a",IF(BI$3&gt;($D278+$D300),$Z278-SUM($F300:BH300),$Z278/$D278))</f>
        <v>0</v>
      </c>
      <c r="BJ300" s="69">
        <f>IF($D278="n/a","n/a",IF(BJ$3&gt;($D278+$D300),$Z278-SUM($F300:BI300),$Z278/$D278))</f>
        <v>0</v>
      </c>
      <c r="BK300" s="69">
        <f>IF($D278="n/a","n/a",IF(BK$3&gt;($D278+$D300),$Z278-SUM($F300:BJ300),$Z278/$D278))</f>
        <v>0</v>
      </c>
      <c r="BL300" s="69">
        <f>IF($D278="n/a","n/a",IF(BL$3&gt;($D278+$D300),$Z278-SUM($F300:BK300),$Z278/$D278))</f>
        <v>0</v>
      </c>
      <c r="BM300" s="69">
        <f>IF($D278="n/a","n/a",IF(BM$3&gt;($D278+$D300),$Z278-SUM($F300:BL300),$Z278/$D278))</f>
        <v>0</v>
      </c>
      <c r="BN300" s="69">
        <f>IF($D278="n/a","n/a",IF(BN$3&gt;($D278+$D300),$Z278-SUM($F300:BM300),$Z278/$D278))</f>
        <v>0</v>
      </c>
      <c r="BO300" s="69">
        <f>IF($D278="n/a","n/a",IF(BO$3&gt;($D278+$D300),$Z278-SUM($F300:BN300),$Z278/$D278))</f>
        <v>0</v>
      </c>
      <c r="BP300" s="69">
        <f>IF($D278="n/a","n/a",IF(BP$3&gt;($D278+$D300),$Z278-SUM($F300:BO300),$Z278/$D278))</f>
        <v>0</v>
      </c>
      <c r="BQ300" s="69">
        <f>IF($D278="n/a","n/a",IF(BQ$3&gt;($D278+$D300),$Z278-SUM($F300:BP300),$Z278/$D278))</f>
        <v>0</v>
      </c>
      <c r="BR300" s="69">
        <f>IF($D278="n/a","n/a",IF(BR$3&gt;($D278+$D300),$Z278-SUM($F300:BQ300),$Z278/$D278))</f>
        <v>0</v>
      </c>
      <c r="BS300" s="69">
        <f>IF($D278="n/a","n/a",IF(BS$3&gt;($D278+$D300),$Z278-SUM($F300:BR300),$Z278/$D278))</f>
        <v>0</v>
      </c>
      <c r="BT300" s="69">
        <f>IF($D278="n/a","n/a",IF(BT$3&gt;($D278+$D300),$Z278-SUM($F300:BS300),$Z278/$D278))</f>
        <v>0</v>
      </c>
      <c r="BU300" s="69">
        <f>IF($D278="n/a","n/a",IF(BU$3&gt;($D278+$D300),$Z278-SUM($F300:BT300),$Z278/$D278))</f>
        <v>0</v>
      </c>
      <c r="BV300" s="69">
        <f>IF($D278="n/a","n/a",IF(BV$3&gt;($D278+$D300),$Z278-SUM($F300:BU300),$Z278/$D278))</f>
        <v>0</v>
      </c>
      <c r="BW300" s="69">
        <f>IF($D278="n/a","n/a",IF(BW$3&gt;($D278+$D300),$Z278-SUM($F300:BV300),$Z278/$D278))</f>
        <v>0</v>
      </c>
      <c r="BX300" s="69">
        <f>IF($D278="n/a","n/a",IF(BX$3&gt;($D278+$D300),$Z278-SUM($F300:BW300),$Z278/$D278))</f>
        <v>0</v>
      </c>
      <c r="BY300" s="69">
        <f>IF($D278="n/a","n/a",IF(BY$3&gt;($D278+$D300),$Z278-SUM($F300:BX300),$Z278/$D278))</f>
        <v>0</v>
      </c>
      <c r="BZ300" s="69">
        <f>IF($D278="n/a","n/a",IF(BZ$3&gt;($D278+$D300),$Z278-SUM($F300:BY300),$Z278/$D278))</f>
        <v>0</v>
      </c>
    </row>
    <row r="301" spans="1:78" customFormat="1" hidden="1" outlineLevel="1">
      <c r="A301" s="560"/>
      <c r="B301" s="25"/>
      <c r="C301" s="577"/>
      <c r="D301" s="545">
        <v>22</v>
      </c>
      <c r="E301" s="27"/>
      <c r="F301" s="146"/>
      <c r="G301" s="148"/>
      <c r="H301" s="148"/>
      <c r="I301" s="148"/>
      <c r="J301" s="148"/>
      <c r="K301" s="558"/>
      <c r="L301" s="148"/>
      <c r="M301" s="148"/>
      <c r="N301" s="553"/>
      <c r="O301" s="553"/>
      <c r="P301" s="553"/>
      <c r="Q301" s="553"/>
      <c r="R301" s="553"/>
      <c r="S301" s="553"/>
      <c r="T301" s="553"/>
      <c r="U301" s="553"/>
      <c r="V301" s="553"/>
      <c r="W301" s="553"/>
      <c r="X301" s="553"/>
      <c r="Y301" s="553"/>
      <c r="Z301" s="553"/>
      <c r="AA301" s="147"/>
      <c r="AB301" s="69">
        <f>IF($D278="n/a","n/a",IF(AB$3&gt;($D278+$D301),$AA278-SUM($F301:AA301),$AA278/$D278))</f>
        <v>0</v>
      </c>
      <c r="AC301" s="69">
        <f>IF($D278="n/a","n/a",IF(AC$3&gt;($D278+$D301),$AA278-SUM($F301:AB301),$AA278/$D278))</f>
        <v>0</v>
      </c>
      <c r="AD301" s="69">
        <f>IF($D278="n/a","n/a",IF(AD$3&gt;($D278+$D301),$AA278-SUM($F301:AC301),$AA278/$D278))</f>
        <v>0</v>
      </c>
      <c r="AE301" s="69">
        <f>IF($D278="n/a","n/a",IF(AE$3&gt;($D278+$D301),$AA278-SUM($F301:AD301),$AA278/$D278))</f>
        <v>0</v>
      </c>
      <c r="AF301" s="69">
        <f>IF($D278="n/a","n/a",IF(AF$3&gt;($D278+$D301),$AA278-SUM($F301:AE301),$AA278/$D278))</f>
        <v>0</v>
      </c>
      <c r="AG301" s="69">
        <f>IF($D278="n/a","n/a",IF(AG$3&gt;($D278+$D301),$AA278-SUM($F301:AF301),$AA278/$D278))</f>
        <v>0</v>
      </c>
      <c r="AH301" s="69">
        <f>IF($D278="n/a","n/a",IF(AH$3&gt;($D278+$D301),$AA278-SUM($F301:AG301),$AA278/$D278))</f>
        <v>0</v>
      </c>
      <c r="AI301" s="69">
        <f>IF($D278="n/a","n/a",IF(AI$3&gt;($D278+$D301),$AA278-SUM($F301:AH301),$AA278/$D278))</f>
        <v>0</v>
      </c>
      <c r="AJ301" s="69">
        <f>IF($D278="n/a","n/a",IF(AJ$3&gt;($D278+$D301),$AA278-SUM($F301:AI301),$AA278/$D278))</f>
        <v>0</v>
      </c>
      <c r="AK301" s="69">
        <f>IF($D278="n/a","n/a",IF(AK$3&gt;($D278+$D301),$AA278-SUM($F301:AJ301),$AA278/$D278))</f>
        <v>0</v>
      </c>
      <c r="AL301" s="69">
        <f>IF($D278="n/a","n/a",IF(AL$3&gt;($D278+$D301),$AA278-SUM($F301:AK301),$AA278/$D278))</f>
        <v>0</v>
      </c>
      <c r="AM301" s="69">
        <f>IF($D278="n/a","n/a",IF(AM$3&gt;($D278+$D301),$AA278-SUM($F301:AL301),$AA278/$D278))</f>
        <v>0</v>
      </c>
      <c r="AN301" s="69">
        <f>IF($D278="n/a","n/a",IF(AN$3&gt;($D278+$D301),$AA278-SUM($F301:AM301),$AA278/$D278))</f>
        <v>0</v>
      </c>
      <c r="AO301" s="69">
        <f>IF($D278="n/a","n/a",IF(AO$3&gt;($D278+$D301),$AA278-SUM($F301:AN301),$AA278/$D278))</f>
        <v>0</v>
      </c>
      <c r="AP301" s="69">
        <f>IF($D278="n/a","n/a",IF(AP$3&gt;($D278+$D301),$AA278-SUM($F301:AO301),$AA278/$D278))</f>
        <v>0</v>
      </c>
      <c r="AQ301" s="69">
        <f>IF($D278="n/a","n/a",IF(AQ$3&gt;($D278+$D301),$AA278-SUM($F301:AP301),$AA278/$D278))</f>
        <v>0</v>
      </c>
      <c r="AR301" s="69">
        <f>IF($D278="n/a","n/a",IF(AR$3&gt;($D278+$D301),$AA278-SUM($F301:AQ301),$AA278/$D278))</f>
        <v>0</v>
      </c>
      <c r="AS301" s="69">
        <f>IF($D278="n/a","n/a",IF(AS$3&gt;($D278+$D301),$AA278-SUM($F301:AR301),$AA278/$D278))</f>
        <v>0</v>
      </c>
      <c r="AT301" s="69">
        <f>IF($D278="n/a","n/a",IF(AT$3&gt;($D278+$D301),$AA278-SUM($F301:AS301),$AA278/$D278))</f>
        <v>0</v>
      </c>
      <c r="AU301" s="69">
        <f>IF($D278="n/a","n/a",IF(AU$3&gt;($D278+$D301),$AA278-SUM($F301:AT301),$AA278/$D278))</f>
        <v>0</v>
      </c>
      <c r="AV301" s="69">
        <f>IF($D278="n/a","n/a",IF(AV$3&gt;($D278+$D301),$AA278-SUM($F301:AU301),$AA278/$D278))</f>
        <v>0</v>
      </c>
      <c r="AW301" s="69">
        <f>IF($D278="n/a","n/a",IF(AW$3&gt;($D278+$D301),$AA278-SUM($F301:AV301),$AA278/$D278))</f>
        <v>0</v>
      </c>
      <c r="AX301" s="69">
        <f>IF($D278="n/a","n/a",IF(AX$3&gt;($D278+$D301),$AA278-SUM($F301:AW301),$AA278/$D278))</f>
        <v>0</v>
      </c>
      <c r="AY301" s="69">
        <f>IF($D278="n/a","n/a",IF(AY$3&gt;($D278+$D301),$AA278-SUM($F301:AX301),$AA278/$D278))</f>
        <v>0</v>
      </c>
      <c r="AZ301" s="69">
        <f>IF($D278="n/a","n/a",IF(AZ$3&gt;($D278+$D301),$AA278-SUM($F301:AY301),$AA278/$D278))</f>
        <v>0</v>
      </c>
      <c r="BA301" s="69">
        <f>IF($D278="n/a","n/a",IF(BA$3&gt;($D278+$D301),$AA278-SUM($F301:AZ301),$AA278/$D278))</f>
        <v>0</v>
      </c>
      <c r="BB301" s="69">
        <f>IF($D278="n/a","n/a",IF(BB$3&gt;($D278+$D301),$AA278-SUM($F301:BA301),$AA278/$D278))</f>
        <v>0</v>
      </c>
      <c r="BC301" s="69">
        <f>IF($D278="n/a","n/a",IF(BC$3&gt;($D278+$D301),$AA278-SUM($F301:BB301),$AA278/$D278))</f>
        <v>0</v>
      </c>
      <c r="BD301" s="69">
        <f>IF($D278="n/a","n/a",IF(BD$3&gt;($D278+$D301),$AA278-SUM($F301:BC301),$AA278/$D278))</f>
        <v>0</v>
      </c>
      <c r="BE301" s="69">
        <f>IF($D278="n/a","n/a",IF(BE$3&gt;($D278+$D301),$AA278-SUM($F301:BD301),$AA278/$D278))</f>
        <v>0</v>
      </c>
      <c r="BF301" s="69">
        <f>IF($D278="n/a","n/a",IF(BF$3&gt;($D278+$D301),$AA278-SUM($F301:BE301),$AA278/$D278))</f>
        <v>0</v>
      </c>
      <c r="BG301" s="69">
        <f>IF($D278="n/a","n/a",IF(BG$3&gt;($D278+$D301),$AA278-SUM($F301:BF301),$AA278/$D278))</f>
        <v>0</v>
      </c>
      <c r="BH301" s="69">
        <f>IF($D278="n/a","n/a",IF(BH$3&gt;($D278+$D301),$AA278-SUM($F301:BG301),$AA278/$D278))</f>
        <v>0</v>
      </c>
      <c r="BI301" s="69">
        <f>IF($D278="n/a","n/a",IF(BI$3&gt;($D278+$D301),$AA278-SUM($F301:BH301),$AA278/$D278))</f>
        <v>0</v>
      </c>
      <c r="BJ301" s="69">
        <f>IF($D278="n/a","n/a",IF(BJ$3&gt;($D278+$D301),$AA278-SUM($F301:BI301),$AA278/$D278))</f>
        <v>0</v>
      </c>
      <c r="BK301" s="69">
        <f>IF($D278="n/a","n/a",IF(BK$3&gt;($D278+$D301),$AA278-SUM($F301:BJ301),$AA278/$D278))</f>
        <v>0</v>
      </c>
      <c r="BL301" s="69">
        <f>IF($D278="n/a","n/a",IF(BL$3&gt;($D278+$D301),$AA278-SUM($F301:BK301),$AA278/$D278))</f>
        <v>0</v>
      </c>
      <c r="BM301" s="69">
        <f>IF($D278="n/a","n/a",IF(BM$3&gt;($D278+$D301),$AA278-SUM($F301:BL301),$AA278/$D278))</f>
        <v>0</v>
      </c>
      <c r="BN301" s="69">
        <f>IF($D278="n/a","n/a",IF(BN$3&gt;($D278+$D301),$AA278-SUM($F301:BM301),$AA278/$D278))</f>
        <v>0</v>
      </c>
      <c r="BO301" s="69">
        <f>IF($D278="n/a","n/a",IF(BO$3&gt;($D278+$D301),$AA278-SUM($F301:BN301),$AA278/$D278))</f>
        <v>0</v>
      </c>
      <c r="BP301" s="69">
        <f>IF($D278="n/a","n/a",IF(BP$3&gt;($D278+$D301),$AA278-SUM($F301:BO301),$AA278/$D278))</f>
        <v>0</v>
      </c>
      <c r="BQ301" s="69">
        <f>IF($D278="n/a","n/a",IF(BQ$3&gt;($D278+$D301),$AA278-SUM($F301:BP301),$AA278/$D278))</f>
        <v>0</v>
      </c>
      <c r="BR301" s="69">
        <f>IF($D278="n/a","n/a",IF(BR$3&gt;($D278+$D301),$AA278-SUM($F301:BQ301),$AA278/$D278))</f>
        <v>0</v>
      </c>
      <c r="BS301" s="69">
        <f>IF($D278="n/a","n/a",IF(BS$3&gt;($D278+$D301),$AA278-SUM($F301:BR301),$AA278/$D278))</f>
        <v>0</v>
      </c>
      <c r="BT301" s="69">
        <f>IF($D278="n/a","n/a",IF(BT$3&gt;($D278+$D301),$AA278-SUM($F301:BS301),$AA278/$D278))</f>
        <v>0</v>
      </c>
      <c r="BU301" s="69">
        <f>IF($D278="n/a","n/a",IF(BU$3&gt;($D278+$D301),$AA278-SUM($F301:BT301),$AA278/$D278))</f>
        <v>0</v>
      </c>
      <c r="BV301" s="69">
        <f>IF($D278="n/a","n/a",IF(BV$3&gt;($D278+$D301),$AA278-SUM($F301:BU301),$AA278/$D278))</f>
        <v>0</v>
      </c>
      <c r="BW301" s="69">
        <f>IF($D278="n/a","n/a",IF(BW$3&gt;($D278+$D301),$AA278-SUM($F301:BV301),$AA278/$D278))</f>
        <v>0</v>
      </c>
      <c r="BX301" s="69">
        <f>IF($D278="n/a","n/a",IF(BX$3&gt;($D278+$D301),$AA278-SUM($F301:BW301),$AA278/$D278))</f>
        <v>0</v>
      </c>
      <c r="BY301" s="69">
        <f>IF($D278="n/a","n/a",IF(BY$3&gt;($D278+$D301),$AA278-SUM($F301:BX301),$AA278/$D278))</f>
        <v>0</v>
      </c>
      <c r="BZ301" s="69">
        <f>IF($D278="n/a","n/a",IF(BZ$3&gt;($D278+$D301),$AA278-SUM($F301:BY301),$AA278/$D278))</f>
        <v>0</v>
      </c>
    </row>
    <row r="302" spans="1:78" customFormat="1" hidden="1" outlineLevel="1">
      <c r="A302" s="560"/>
      <c r="B302" s="25"/>
      <c r="C302" s="577"/>
      <c r="D302" s="545">
        <v>23</v>
      </c>
      <c r="E302" s="27"/>
      <c r="F302" s="146"/>
      <c r="G302" s="148"/>
      <c r="H302" s="148"/>
      <c r="I302" s="148"/>
      <c r="J302" s="148"/>
      <c r="K302" s="558"/>
      <c r="L302" s="148"/>
      <c r="M302" s="148"/>
      <c r="N302" s="553"/>
      <c r="O302" s="553"/>
      <c r="P302" s="553"/>
      <c r="Q302" s="553"/>
      <c r="R302" s="553"/>
      <c r="S302" s="553"/>
      <c r="T302" s="553"/>
      <c r="U302" s="553"/>
      <c r="V302" s="553"/>
      <c r="W302" s="553"/>
      <c r="X302" s="553"/>
      <c r="Y302" s="553"/>
      <c r="Z302" s="553"/>
      <c r="AA302" s="553"/>
      <c r="AB302" s="147"/>
      <c r="AC302" s="69">
        <f>IF($D278="n/a","n/a",IF(AC$3&gt;($D278+$D302),$AB278-SUM($F302:AB302),$AB278/$D278))</f>
        <v>0</v>
      </c>
      <c r="AD302" s="69">
        <f>IF($D278="n/a","n/a",IF(AD$3&gt;($D278+$D302),$AB278-SUM($F302:AC302),$AB278/$D278))</f>
        <v>0</v>
      </c>
      <c r="AE302" s="69">
        <f>IF($D278="n/a","n/a",IF(AE$3&gt;($D278+$D302),$AB278-SUM($F302:AD302),$AB278/$D278))</f>
        <v>0</v>
      </c>
      <c r="AF302" s="69">
        <f>IF($D278="n/a","n/a",IF(AF$3&gt;($D278+$D302),$AB278-SUM($F302:AE302),$AB278/$D278))</f>
        <v>0</v>
      </c>
      <c r="AG302" s="69">
        <f>IF($D278="n/a","n/a",IF(AG$3&gt;($D278+$D302),$AB278-SUM($F302:AF302),$AB278/$D278))</f>
        <v>0</v>
      </c>
      <c r="AH302" s="69">
        <f>IF($D278="n/a","n/a",IF(AH$3&gt;($D278+$D302),$AB278-SUM($F302:AG302),$AB278/$D278))</f>
        <v>0</v>
      </c>
      <c r="AI302" s="69">
        <f>IF($D278="n/a","n/a",IF(AI$3&gt;($D278+$D302),$AB278-SUM($F302:AH302),$AB278/$D278))</f>
        <v>0</v>
      </c>
      <c r="AJ302" s="69">
        <f>IF($D278="n/a","n/a",IF(AJ$3&gt;($D278+$D302),$AB278-SUM($F302:AI302),$AB278/$D278))</f>
        <v>0</v>
      </c>
      <c r="AK302" s="69">
        <f>IF($D278="n/a","n/a",IF(AK$3&gt;($D278+$D302),$AB278-SUM($F302:AJ302),$AB278/$D278))</f>
        <v>0</v>
      </c>
      <c r="AL302" s="69">
        <f>IF($D278="n/a","n/a",IF(AL$3&gt;($D278+$D302),$AB278-SUM($F302:AK302),$AB278/$D278))</f>
        <v>0</v>
      </c>
      <c r="AM302" s="69">
        <f>IF($D278="n/a","n/a",IF(AM$3&gt;($D278+$D302),$AB278-SUM($F302:AL302),$AB278/$D278))</f>
        <v>0</v>
      </c>
      <c r="AN302" s="69">
        <f>IF($D278="n/a","n/a",IF(AN$3&gt;($D278+$D302),$AB278-SUM($F302:AM302),$AB278/$D278))</f>
        <v>0</v>
      </c>
      <c r="AO302" s="69">
        <f>IF($D278="n/a","n/a",IF(AO$3&gt;($D278+$D302),$AB278-SUM($F302:AN302),$AB278/$D278))</f>
        <v>0</v>
      </c>
      <c r="AP302" s="69">
        <f>IF($D278="n/a","n/a",IF(AP$3&gt;($D278+$D302),$AB278-SUM($F302:AO302),$AB278/$D278))</f>
        <v>0</v>
      </c>
      <c r="AQ302" s="69">
        <f>IF($D278="n/a","n/a",IF(AQ$3&gt;($D278+$D302),$AB278-SUM($F302:AP302),$AB278/$D278))</f>
        <v>0</v>
      </c>
      <c r="AR302" s="69">
        <f>IF($D278="n/a","n/a",IF(AR$3&gt;($D278+$D302),$AB278-SUM($F302:AQ302),$AB278/$D278))</f>
        <v>0</v>
      </c>
      <c r="AS302" s="69">
        <f>IF($D278="n/a","n/a",IF(AS$3&gt;($D278+$D302),$AB278-SUM($F302:AR302),$AB278/$D278))</f>
        <v>0</v>
      </c>
      <c r="AT302" s="69">
        <f>IF($D278="n/a","n/a",IF(AT$3&gt;($D278+$D302),$AB278-SUM($F302:AS302),$AB278/$D278))</f>
        <v>0</v>
      </c>
      <c r="AU302" s="69">
        <f>IF($D278="n/a","n/a",IF(AU$3&gt;($D278+$D302),$AB278-SUM($F302:AT302),$AB278/$D278))</f>
        <v>0</v>
      </c>
      <c r="AV302" s="69">
        <f>IF($D278="n/a","n/a",IF(AV$3&gt;($D278+$D302),$AB278-SUM($F302:AU302),$AB278/$D278))</f>
        <v>0</v>
      </c>
      <c r="AW302" s="69">
        <f>IF($D278="n/a","n/a",IF(AW$3&gt;($D278+$D302),$AB278-SUM($F302:AV302),$AB278/$D278))</f>
        <v>0</v>
      </c>
      <c r="AX302" s="69">
        <f>IF($D278="n/a","n/a",IF(AX$3&gt;($D278+$D302),$AB278-SUM($F302:AW302),$AB278/$D278))</f>
        <v>0</v>
      </c>
      <c r="AY302" s="69">
        <f>IF($D278="n/a","n/a",IF(AY$3&gt;($D278+$D302),$AB278-SUM($F302:AX302),$AB278/$D278))</f>
        <v>0</v>
      </c>
      <c r="AZ302" s="69">
        <f>IF($D278="n/a","n/a",IF(AZ$3&gt;($D278+$D302),$AB278-SUM($F302:AY302),$AB278/$D278))</f>
        <v>0</v>
      </c>
      <c r="BA302" s="69">
        <f>IF($D278="n/a","n/a",IF(BA$3&gt;($D278+$D302),$AB278-SUM($F302:AZ302),$AB278/$D278))</f>
        <v>0</v>
      </c>
      <c r="BB302" s="69">
        <f>IF($D278="n/a","n/a",IF(BB$3&gt;($D278+$D302),$AB278-SUM($F302:BA302),$AB278/$D278))</f>
        <v>0</v>
      </c>
      <c r="BC302" s="69">
        <f>IF($D278="n/a","n/a",IF(BC$3&gt;($D278+$D302),$AB278-SUM($F302:BB302),$AB278/$D278))</f>
        <v>0</v>
      </c>
      <c r="BD302" s="69">
        <f>IF($D278="n/a","n/a",IF(BD$3&gt;($D278+$D302),$AB278-SUM($F302:BC302),$AB278/$D278))</f>
        <v>0</v>
      </c>
      <c r="BE302" s="69">
        <f>IF($D278="n/a","n/a",IF(BE$3&gt;($D278+$D302),$AB278-SUM($F302:BD302),$AB278/$D278))</f>
        <v>0</v>
      </c>
      <c r="BF302" s="69">
        <f>IF($D278="n/a","n/a",IF(BF$3&gt;($D278+$D302),$AB278-SUM($F302:BE302),$AB278/$D278))</f>
        <v>0</v>
      </c>
      <c r="BG302" s="69">
        <f>IF($D278="n/a","n/a",IF(BG$3&gt;($D278+$D302),$AB278-SUM($F302:BF302),$AB278/$D278))</f>
        <v>0</v>
      </c>
      <c r="BH302" s="69">
        <f>IF($D278="n/a","n/a",IF(BH$3&gt;($D278+$D302),$AB278-SUM($F302:BG302),$AB278/$D278))</f>
        <v>0</v>
      </c>
      <c r="BI302" s="69">
        <f>IF($D278="n/a","n/a",IF(BI$3&gt;($D278+$D302),$AB278-SUM($F302:BH302),$AB278/$D278))</f>
        <v>0</v>
      </c>
      <c r="BJ302" s="69">
        <f>IF($D278="n/a","n/a",IF(BJ$3&gt;($D278+$D302),$AB278-SUM($F302:BI302),$AB278/$D278))</f>
        <v>0</v>
      </c>
      <c r="BK302" s="69">
        <f>IF($D278="n/a","n/a",IF(BK$3&gt;($D278+$D302),$AB278-SUM($F302:BJ302),$AB278/$D278))</f>
        <v>0</v>
      </c>
      <c r="BL302" s="69">
        <f>IF($D278="n/a","n/a",IF(BL$3&gt;($D278+$D302),$AB278-SUM($F302:BK302),$AB278/$D278))</f>
        <v>0</v>
      </c>
      <c r="BM302" s="69">
        <f>IF($D278="n/a","n/a",IF(BM$3&gt;($D278+$D302),$AB278-SUM($F302:BL302),$AB278/$D278))</f>
        <v>0</v>
      </c>
      <c r="BN302" s="69">
        <f>IF($D278="n/a","n/a",IF(BN$3&gt;($D278+$D302),$AB278-SUM($F302:BM302),$AB278/$D278))</f>
        <v>0</v>
      </c>
      <c r="BO302" s="69">
        <f>IF($D278="n/a","n/a",IF(BO$3&gt;($D278+$D302),$AB278-SUM($F302:BN302),$AB278/$D278))</f>
        <v>0</v>
      </c>
      <c r="BP302" s="69">
        <f>IF($D278="n/a","n/a",IF(BP$3&gt;($D278+$D302),$AB278-SUM($F302:BO302),$AB278/$D278))</f>
        <v>0</v>
      </c>
      <c r="BQ302" s="69">
        <f>IF($D278="n/a","n/a",IF(BQ$3&gt;($D278+$D302),$AB278-SUM($F302:BP302),$AB278/$D278))</f>
        <v>0</v>
      </c>
      <c r="BR302" s="69">
        <f>IF($D278="n/a","n/a",IF(BR$3&gt;($D278+$D302),$AB278-SUM($F302:BQ302),$AB278/$D278))</f>
        <v>0</v>
      </c>
      <c r="BS302" s="69">
        <f>IF($D278="n/a","n/a",IF(BS$3&gt;($D278+$D302),$AB278-SUM($F302:BR302),$AB278/$D278))</f>
        <v>0</v>
      </c>
      <c r="BT302" s="69">
        <f>IF($D278="n/a","n/a",IF(BT$3&gt;($D278+$D302),$AB278-SUM($F302:BS302),$AB278/$D278))</f>
        <v>0</v>
      </c>
      <c r="BU302" s="69">
        <f>IF($D278="n/a","n/a",IF(BU$3&gt;($D278+$D302),$AB278-SUM($F302:BT302),$AB278/$D278))</f>
        <v>0</v>
      </c>
      <c r="BV302" s="69">
        <f>IF($D278="n/a","n/a",IF(BV$3&gt;($D278+$D302),$AB278-SUM($F302:BU302),$AB278/$D278))</f>
        <v>0</v>
      </c>
      <c r="BW302" s="69">
        <f>IF($D278="n/a","n/a",IF(BW$3&gt;($D278+$D302),$AB278-SUM($F302:BV302),$AB278/$D278))</f>
        <v>0</v>
      </c>
      <c r="BX302" s="69">
        <f>IF($D278="n/a","n/a",IF(BX$3&gt;($D278+$D302),$AB278-SUM($F302:BW302),$AB278/$D278))</f>
        <v>0</v>
      </c>
      <c r="BY302" s="69">
        <f>IF($D278="n/a","n/a",IF(BY$3&gt;($D278+$D302),$AB278-SUM($F302:BX302),$AB278/$D278))</f>
        <v>0</v>
      </c>
      <c r="BZ302" s="69">
        <f>IF($D278="n/a","n/a",IF(BZ$3&gt;($D278+$D302),$AB278-SUM($F302:BY302),$AB278/$D278))</f>
        <v>0</v>
      </c>
    </row>
    <row r="303" spans="1:78" customFormat="1" hidden="1" outlineLevel="1">
      <c r="A303" s="560"/>
      <c r="B303" s="25"/>
      <c r="C303" s="577"/>
      <c r="D303" s="545">
        <v>24</v>
      </c>
      <c r="E303" s="27"/>
      <c r="F303" s="146"/>
      <c r="G303" s="148"/>
      <c r="H303" s="148"/>
      <c r="I303" s="148"/>
      <c r="J303" s="148"/>
      <c r="K303" s="558"/>
      <c r="L303" s="148"/>
      <c r="M303" s="148"/>
      <c r="N303" s="553"/>
      <c r="O303" s="553"/>
      <c r="P303" s="553"/>
      <c r="Q303" s="553"/>
      <c r="R303" s="553"/>
      <c r="S303" s="553"/>
      <c r="T303" s="553"/>
      <c r="U303" s="553"/>
      <c r="V303" s="553"/>
      <c r="W303" s="553"/>
      <c r="X303" s="553"/>
      <c r="Y303" s="553"/>
      <c r="Z303" s="553"/>
      <c r="AA303" s="553"/>
      <c r="AB303" s="553"/>
      <c r="AC303" s="147"/>
      <c r="AD303" s="69">
        <f>IF($D278="n/a","n/a",IF(AD$3&gt;($D278+$D303),$AC278-SUM($F303:AC303),$AC278/$D278))</f>
        <v>0</v>
      </c>
      <c r="AE303" s="69">
        <f>IF($D278="n/a","n/a",IF(AE$3&gt;($D278+$D303),$AC278-SUM($F303:AD303),$AC278/$D278))</f>
        <v>0</v>
      </c>
      <c r="AF303" s="69">
        <f>IF($D278="n/a","n/a",IF(AF$3&gt;($D278+$D303),$AC278-SUM($F303:AE303),$AC278/$D278))</f>
        <v>0</v>
      </c>
      <c r="AG303" s="69">
        <f>IF($D278="n/a","n/a",IF(AG$3&gt;($D278+$D303),$AC278-SUM($F303:AF303),$AC278/$D278))</f>
        <v>0</v>
      </c>
      <c r="AH303" s="69">
        <f>IF($D278="n/a","n/a",IF(AH$3&gt;($D278+$D303),$AC278-SUM($F303:AG303),$AC278/$D278))</f>
        <v>0</v>
      </c>
      <c r="AI303" s="69">
        <f>IF($D278="n/a","n/a",IF(AI$3&gt;($D278+$D303),$AC278-SUM($F303:AH303),$AC278/$D278))</f>
        <v>0</v>
      </c>
      <c r="AJ303" s="69">
        <f>IF($D278="n/a","n/a",IF(AJ$3&gt;($D278+$D303),$AC278-SUM($F303:AI303),$AC278/$D278))</f>
        <v>0</v>
      </c>
      <c r="AK303" s="69">
        <f>IF($D278="n/a","n/a",IF(AK$3&gt;($D278+$D303),$AC278-SUM($F303:AJ303),$AC278/$D278))</f>
        <v>0</v>
      </c>
      <c r="AL303" s="69">
        <f>IF($D278="n/a","n/a",IF(AL$3&gt;($D278+$D303),$AC278-SUM($F303:AK303),$AC278/$D278))</f>
        <v>0</v>
      </c>
      <c r="AM303" s="69">
        <f>IF($D278="n/a","n/a",IF(AM$3&gt;($D278+$D303),$AC278-SUM($F303:AL303),$AC278/$D278))</f>
        <v>0</v>
      </c>
      <c r="AN303" s="69">
        <f>IF($D278="n/a","n/a",IF(AN$3&gt;($D278+$D303),$AC278-SUM($F303:AM303),$AC278/$D278))</f>
        <v>0</v>
      </c>
      <c r="AO303" s="69">
        <f>IF($D278="n/a","n/a",IF(AO$3&gt;($D278+$D303),$AC278-SUM($F303:AN303),$AC278/$D278))</f>
        <v>0</v>
      </c>
      <c r="AP303" s="69">
        <f>IF($D278="n/a","n/a",IF(AP$3&gt;($D278+$D303),$AC278-SUM($F303:AO303),$AC278/$D278))</f>
        <v>0</v>
      </c>
      <c r="AQ303" s="69">
        <f>IF($D278="n/a","n/a",IF(AQ$3&gt;($D278+$D303),$AC278-SUM($F303:AP303),$AC278/$D278))</f>
        <v>0</v>
      </c>
      <c r="AR303" s="69">
        <f>IF($D278="n/a","n/a",IF(AR$3&gt;($D278+$D303),$AC278-SUM($F303:AQ303),$AC278/$D278))</f>
        <v>0</v>
      </c>
      <c r="AS303" s="69">
        <f>IF($D278="n/a","n/a",IF(AS$3&gt;($D278+$D303),$AC278-SUM($F303:AR303),$AC278/$D278))</f>
        <v>0</v>
      </c>
      <c r="AT303" s="69">
        <f>IF($D278="n/a","n/a",IF(AT$3&gt;($D278+$D303),$AC278-SUM($F303:AS303),$AC278/$D278))</f>
        <v>0</v>
      </c>
      <c r="AU303" s="69">
        <f>IF($D278="n/a","n/a",IF(AU$3&gt;($D278+$D303),$AC278-SUM($F303:AT303),$AC278/$D278))</f>
        <v>0</v>
      </c>
      <c r="AV303" s="69">
        <f>IF($D278="n/a","n/a",IF(AV$3&gt;($D278+$D303),$AC278-SUM($F303:AU303),$AC278/$D278))</f>
        <v>0</v>
      </c>
      <c r="AW303" s="69">
        <f>IF($D278="n/a","n/a",IF(AW$3&gt;($D278+$D303),$AC278-SUM($F303:AV303),$AC278/$D278))</f>
        <v>0</v>
      </c>
      <c r="AX303" s="69">
        <f>IF($D278="n/a","n/a",IF(AX$3&gt;($D278+$D303),$AC278-SUM($F303:AW303),$AC278/$D278))</f>
        <v>0</v>
      </c>
      <c r="AY303" s="69">
        <f>IF($D278="n/a","n/a",IF(AY$3&gt;($D278+$D303),$AC278-SUM($F303:AX303),$AC278/$D278))</f>
        <v>0</v>
      </c>
      <c r="AZ303" s="69">
        <f>IF($D278="n/a","n/a",IF(AZ$3&gt;($D278+$D303),$AC278-SUM($F303:AY303),$AC278/$D278))</f>
        <v>0</v>
      </c>
      <c r="BA303" s="69">
        <f>IF($D278="n/a","n/a",IF(BA$3&gt;($D278+$D303),$AC278-SUM($F303:AZ303),$AC278/$D278))</f>
        <v>0</v>
      </c>
      <c r="BB303" s="69">
        <f>IF($D278="n/a","n/a",IF(BB$3&gt;($D278+$D303),$AC278-SUM($F303:BA303),$AC278/$D278))</f>
        <v>0</v>
      </c>
      <c r="BC303" s="69">
        <f>IF($D278="n/a","n/a",IF(BC$3&gt;($D278+$D303),$AC278-SUM($F303:BB303),$AC278/$D278))</f>
        <v>0</v>
      </c>
      <c r="BD303" s="69">
        <f>IF($D278="n/a","n/a",IF(BD$3&gt;($D278+$D303),$AC278-SUM($F303:BC303),$AC278/$D278))</f>
        <v>0</v>
      </c>
      <c r="BE303" s="69">
        <f>IF($D278="n/a","n/a",IF(BE$3&gt;($D278+$D303),$AC278-SUM($F303:BD303),$AC278/$D278))</f>
        <v>0</v>
      </c>
      <c r="BF303" s="69">
        <f>IF($D278="n/a","n/a",IF(BF$3&gt;($D278+$D303),$AC278-SUM($F303:BE303),$AC278/$D278))</f>
        <v>0</v>
      </c>
      <c r="BG303" s="69">
        <f>IF($D278="n/a","n/a",IF(BG$3&gt;($D278+$D303),$AC278-SUM($F303:BF303),$AC278/$D278))</f>
        <v>0</v>
      </c>
      <c r="BH303" s="69">
        <f>IF($D278="n/a","n/a",IF(BH$3&gt;($D278+$D303),$AC278-SUM($F303:BG303),$AC278/$D278))</f>
        <v>0</v>
      </c>
      <c r="BI303" s="69">
        <f>IF($D278="n/a","n/a",IF(BI$3&gt;($D278+$D303),$AC278-SUM($F303:BH303),$AC278/$D278))</f>
        <v>0</v>
      </c>
      <c r="BJ303" s="69">
        <f>IF($D278="n/a","n/a",IF(BJ$3&gt;($D278+$D303),$AC278-SUM($F303:BI303),$AC278/$D278))</f>
        <v>0</v>
      </c>
      <c r="BK303" s="69">
        <f>IF($D278="n/a","n/a",IF(BK$3&gt;($D278+$D303),$AC278-SUM($F303:BJ303),$AC278/$D278))</f>
        <v>0</v>
      </c>
      <c r="BL303" s="69">
        <f>IF($D278="n/a","n/a",IF(BL$3&gt;($D278+$D303),$AC278-SUM($F303:BK303),$AC278/$D278))</f>
        <v>0</v>
      </c>
      <c r="BM303" s="69">
        <f>IF($D278="n/a","n/a",IF(BM$3&gt;($D278+$D303),$AC278-SUM($F303:BL303),$AC278/$D278))</f>
        <v>0</v>
      </c>
      <c r="BN303" s="69">
        <f>IF($D278="n/a","n/a",IF(BN$3&gt;($D278+$D303),$AC278-SUM($F303:BM303),$AC278/$D278))</f>
        <v>0</v>
      </c>
      <c r="BO303" s="69">
        <f>IF($D278="n/a","n/a",IF(BO$3&gt;($D278+$D303),$AC278-SUM($F303:BN303),$AC278/$D278))</f>
        <v>0</v>
      </c>
      <c r="BP303" s="69">
        <f>IF($D278="n/a","n/a",IF(BP$3&gt;($D278+$D303),$AC278-SUM($F303:BO303),$AC278/$D278))</f>
        <v>0</v>
      </c>
      <c r="BQ303" s="69">
        <f>IF($D278="n/a","n/a",IF(BQ$3&gt;($D278+$D303),$AC278-SUM($F303:BP303),$AC278/$D278))</f>
        <v>0</v>
      </c>
      <c r="BR303" s="69">
        <f>IF($D278="n/a","n/a",IF(BR$3&gt;($D278+$D303),$AC278-SUM($F303:BQ303),$AC278/$D278))</f>
        <v>0</v>
      </c>
      <c r="BS303" s="69">
        <f>IF($D278="n/a","n/a",IF(BS$3&gt;($D278+$D303),$AC278-SUM($F303:BR303),$AC278/$D278))</f>
        <v>0</v>
      </c>
      <c r="BT303" s="69">
        <f>IF($D278="n/a","n/a",IF(BT$3&gt;($D278+$D303),$AC278-SUM($F303:BS303),$AC278/$D278))</f>
        <v>0</v>
      </c>
      <c r="BU303" s="69">
        <f>IF($D278="n/a","n/a",IF(BU$3&gt;($D278+$D303),$AC278-SUM($F303:BT303),$AC278/$D278))</f>
        <v>0</v>
      </c>
      <c r="BV303" s="69">
        <f>IF($D278="n/a","n/a",IF(BV$3&gt;($D278+$D303),$AC278-SUM($F303:BU303),$AC278/$D278))</f>
        <v>0</v>
      </c>
      <c r="BW303" s="69">
        <f>IF($D278="n/a","n/a",IF(BW$3&gt;($D278+$D303),$AC278-SUM($F303:BV303),$AC278/$D278))</f>
        <v>0</v>
      </c>
      <c r="BX303" s="69">
        <f>IF($D278="n/a","n/a",IF(BX$3&gt;($D278+$D303),$AC278-SUM($F303:BW303),$AC278/$D278))</f>
        <v>0</v>
      </c>
      <c r="BY303" s="69">
        <f>IF($D278="n/a","n/a",IF(BY$3&gt;($D278+$D303),$AC278-SUM($F303:BX303),$AC278/$D278))</f>
        <v>0</v>
      </c>
      <c r="BZ303" s="69">
        <f>IF($D278="n/a","n/a",IF(BZ$3&gt;($D278+$D303),$AC278-SUM($F303:BY303),$AC278/$D278))</f>
        <v>0</v>
      </c>
    </row>
    <row r="304" spans="1:78" customFormat="1" hidden="1" outlineLevel="1">
      <c r="A304" s="560"/>
      <c r="B304" s="25"/>
      <c r="C304" s="577"/>
      <c r="D304" s="562">
        <v>25</v>
      </c>
      <c r="E304" s="27"/>
      <c r="F304" s="146"/>
      <c r="G304" s="148"/>
      <c r="H304" s="148"/>
      <c r="I304" s="148"/>
      <c r="J304" s="148"/>
      <c r="K304" s="558"/>
      <c r="L304" s="148"/>
      <c r="M304" s="148"/>
      <c r="N304" s="148"/>
      <c r="O304" s="553"/>
      <c r="P304" s="553"/>
      <c r="Q304" s="553"/>
      <c r="R304" s="553"/>
      <c r="S304" s="553"/>
      <c r="T304" s="553"/>
      <c r="U304" s="553"/>
      <c r="V304" s="553"/>
      <c r="W304" s="553"/>
      <c r="X304" s="553"/>
      <c r="Y304" s="553"/>
      <c r="Z304" s="553"/>
      <c r="AA304" s="553"/>
      <c r="AB304" s="553"/>
      <c r="AC304" s="553"/>
      <c r="AD304" s="147"/>
      <c r="AE304" s="147"/>
      <c r="AF304" s="147"/>
      <c r="AG304" s="147"/>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c r="BI304" s="147"/>
      <c r="BJ304" s="147"/>
      <c r="BK304" s="147"/>
      <c r="BL304" s="147"/>
      <c r="BM304" s="147"/>
      <c r="BN304" s="147"/>
      <c r="BO304" s="147"/>
      <c r="BP304" s="147"/>
      <c r="BQ304" s="147"/>
      <c r="BR304" s="147"/>
      <c r="BS304" s="147"/>
      <c r="BT304" s="147"/>
      <c r="BU304" s="147"/>
      <c r="BV304" s="147"/>
      <c r="BW304" s="147"/>
      <c r="BX304" s="147"/>
      <c r="BY304" s="147"/>
      <c r="BZ304" s="147"/>
    </row>
    <row r="305" spans="1:78" customFormat="1" collapsed="1">
      <c r="A305" s="560"/>
      <c r="B305" s="271" t="str">
        <f>A42</f>
        <v>Reactive</v>
      </c>
      <c r="C305" s="9"/>
      <c r="D305" s="9"/>
      <c r="E305" s="563"/>
      <c r="F305" s="161">
        <f t="shared" ref="F305:AK305" si="70">SUM(F279:F304)</f>
        <v>0</v>
      </c>
      <c r="G305" s="161">
        <f t="shared" si="70"/>
        <v>0</v>
      </c>
      <c r="H305" s="161">
        <f t="shared" si="70"/>
        <v>25.897080240232565</v>
      </c>
      <c r="I305" s="161">
        <f t="shared" si="70"/>
        <v>128.29571213236747</v>
      </c>
      <c r="J305" s="161">
        <f t="shared" si="70"/>
        <v>218.30359186154183</v>
      </c>
      <c r="K305" s="564">
        <f t="shared" si="70"/>
        <v>163.16197026068528</v>
      </c>
      <c r="L305" s="161">
        <f t="shared" si="70"/>
        <v>181.46018350906405</v>
      </c>
      <c r="M305" s="161">
        <f t="shared" si="70"/>
        <v>181.64200788310981</v>
      </c>
      <c r="N305" s="161">
        <f t="shared" si="70"/>
        <v>210.01343474614825</v>
      </c>
      <c r="O305" s="161">
        <f t="shared" si="70"/>
        <v>211.35042347890263</v>
      </c>
      <c r="P305" s="161">
        <f t="shared" si="70"/>
        <v>225.85992335210193</v>
      </c>
      <c r="Q305" s="161">
        <f t="shared" si="70"/>
        <v>364.84432632614892</v>
      </c>
      <c r="R305" s="161">
        <f t="shared" si="70"/>
        <v>386.9987062842979</v>
      </c>
      <c r="S305" s="161">
        <f t="shared" si="70"/>
        <v>456.34072882950198</v>
      </c>
      <c r="T305" s="161">
        <f t="shared" si="70"/>
        <v>491.80310525102561</v>
      </c>
      <c r="U305" s="161">
        <f t="shared" si="70"/>
        <v>524.96848455556415</v>
      </c>
      <c r="V305" s="161">
        <f t="shared" si="70"/>
        <v>524.96848455556415</v>
      </c>
      <c r="W305" s="161">
        <f t="shared" si="70"/>
        <v>524.96848455556415</v>
      </c>
      <c r="X305" s="161">
        <f t="shared" si="70"/>
        <v>524.96848455556415</v>
      </c>
      <c r="Y305" s="161">
        <f t="shared" si="70"/>
        <v>524.96848455556415</v>
      </c>
      <c r="Z305" s="161">
        <f t="shared" si="70"/>
        <v>524.96848455556415</v>
      </c>
      <c r="AA305" s="161">
        <f t="shared" si="70"/>
        <v>524.96848455556415</v>
      </c>
      <c r="AB305" s="161">
        <f t="shared" si="70"/>
        <v>524.96848455556415</v>
      </c>
      <c r="AC305" s="161">
        <f t="shared" si="70"/>
        <v>524.96848455556415</v>
      </c>
      <c r="AD305" s="161">
        <f t="shared" si="70"/>
        <v>524.96848455556415</v>
      </c>
      <c r="AE305" s="161">
        <f t="shared" si="70"/>
        <v>524.96848455556415</v>
      </c>
      <c r="AF305" s="161">
        <f t="shared" si="70"/>
        <v>524.96848455556415</v>
      </c>
      <c r="AG305" s="161">
        <f t="shared" si="70"/>
        <v>524.96848455556415</v>
      </c>
      <c r="AH305" s="161">
        <f t="shared" si="70"/>
        <v>524.96848455556415</v>
      </c>
      <c r="AI305" s="161">
        <f t="shared" si="70"/>
        <v>524.96848455556415</v>
      </c>
      <c r="AJ305" s="161">
        <f t="shared" si="70"/>
        <v>524.96848455556415</v>
      </c>
      <c r="AK305" s="161">
        <f t="shared" si="70"/>
        <v>524.96848455556415</v>
      </c>
      <c r="AL305" s="161">
        <f t="shared" ref="AL305:BZ305" si="71">SUM(AL279:AL304)</f>
        <v>524.96848455556415</v>
      </c>
      <c r="AM305" s="161">
        <f t="shared" si="71"/>
        <v>524.96848455556415</v>
      </c>
      <c r="AN305" s="161">
        <f t="shared" si="71"/>
        <v>524.96848455556415</v>
      </c>
      <c r="AO305" s="161">
        <f t="shared" si="71"/>
        <v>524.96848455556415</v>
      </c>
      <c r="AP305" s="161">
        <f t="shared" si="71"/>
        <v>524.96848455556415</v>
      </c>
      <c r="AQ305" s="161">
        <f t="shared" si="71"/>
        <v>524.96848455556415</v>
      </c>
      <c r="AR305" s="161">
        <f t="shared" si="71"/>
        <v>524.96848455556415</v>
      </c>
      <c r="AS305" s="161">
        <f t="shared" si="71"/>
        <v>524.96848455556415</v>
      </c>
      <c r="AT305" s="161">
        <f t="shared" si="71"/>
        <v>524.96848455556415</v>
      </c>
      <c r="AU305" s="161">
        <f t="shared" si="71"/>
        <v>524.96848455556415</v>
      </c>
      <c r="AV305" s="161">
        <f t="shared" si="71"/>
        <v>499.0714043153323</v>
      </c>
      <c r="AW305" s="161">
        <f t="shared" si="71"/>
        <v>396.67277242319938</v>
      </c>
      <c r="AX305" s="161">
        <f t="shared" si="71"/>
        <v>306.66489269402047</v>
      </c>
      <c r="AY305" s="161">
        <f t="shared" si="71"/>
        <v>361.80651429487881</v>
      </c>
      <c r="AZ305" s="161">
        <f t="shared" si="71"/>
        <v>343.50830104650049</v>
      </c>
      <c r="BA305" s="161">
        <f t="shared" si="71"/>
        <v>343.32647667245431</v>
      </c>
      <c r="BB305" s="161">
        <f t="shared" si="71"/>
        <v>314.95504980941632</v>
      </c>
      <c r="BC305" s="161">
        <f t="shared" si="71"/>
        <v>313.61806107666143</v>
      </c>
      <c r="BD305" s="161">
        <f t="shared" si="71"/>
        <v>299.1085612034625</v>
      </c>
      <c r="BE305" s="161">
        <f t="shared" si="71"/>
        <v>160.1241582294125</v>
      </c>
      <c r="BF305" s="161">
        <f t="shared" si="71"/>
        <v>137.96977827126562</v>
      </c>
      <c r="BG305" s="161">
        <f t="shared" si="71"/>
        <v>68.627755726060826</v>
      </c>
      <c r="BH305" s="161">
        <f t="shared" si="71"/>
        <v>33.165379304537637</v>
      </c>
      <c r="BI305" s="161">
        <f t="shared" si="71"/>
        <v>-4.5474735088646412E-13</v>
      </c>
      <c r="BJ305" s="161">
        <f t="shared" si="71"/>
        <v>0</v>
      </c>
      <c r="BK305" s="161">
        <f t="shared" si="71"/>
        <v>0</v>
      </c>
      <c r="BL305" s="161">
        <f t="shared" si="71"/>
        <v>0</v>
      </c>
      <c r="BM305" s="161">
        <f t="shared" si="71"/>
        <v>0</v>
      </c>
      <c r="BN305" s="161">
        <f t="shared" si="71"/>
        <v>0</v>
      </c>
      <c r="BO305" s="161">
        <f t="shared" si="71"/>
        <v>0</v>
      </c>
      <c r="BP305" s="161">
        <f t="shared" si="71"/>
        <v>0</v>
      </c>
      <c r="BQ305" s="161">
        <f t="shared" si="71"/>
        <v>0</v>
      </c>
      <c r="BR305" s="161">
        <f t="shared" si="71"/>
        <v>0</v>
      </c>
      <c r="BS305" s="161">
        <f t="shared" si="71"/>
        <v>0</v>
      </c>
      <c r="BT305" s="161">
        <f t="shared" si="71"/>
        <v>0</v>
      </c>
      <c r="BU305" s="161">
        <f t="shared" si="71"/>
        <v>0</v>
      </c>
      <c r="BV305" s="161">
        <f t="shared" si="71"/>
        <v>0</v>
      </c>
      <c r="BW305" s="161">
        <f t="shared" si="71"/>
        <v>0</v>
      </c>
      <c r="BX305" s="161">
        <f t="shared" si="71"/>
        <v>0</v>
      </c>
      <c r="BY305" s="161">
        <f t="shared" si="71"/>
        <v>0</v>
      </c>
      <c r="BZ305" s="161">
        <f t="shared" si="71"/>
        <v>0</v>
      </c>
    </row>
    <row r="306" spans="1:78" customFormat="1" hidden="1" outlineLevel="1">
      <c r="A306" s="19"/>
      <c r="B306" s="26"/>
      <c r="C306" s="9"/>
      <c r="D306" s="9"/>
      <c r="E306" s="563"/>
      <c r="F306" s="161"/>
      <c r="G306" s="161"/>
      <c r="H306" s="161"/>
      <c r="I306" s="161"/>
      <c r="J306" s="161"/>
      <c r="K306" s="564"/>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c r="BP306" s="161"/>
      <c r="BQ306" s="161"/>
      <c r="BR306" s="161"/>
      <c r="BS306" s="161"/>
      <c r="BT306" s="161"/>
      <c r="BU306" s="161"/>
      <c r="BV306" s="161"/>
      <c r="BW306" s="161"/>
      <c r="BX306" s="161"/>
      <c r="BY306" s="161"/>
      <c r="BZ306" s="161"/>
    </row>
    <row r="307" spans="1:78" customFormat="1" hidden="1" outlineLevel="1">
      <c r="A307" s="19"/>
      <c r="B307" s="103"/>
      <c r="C307" s="542" t="str">
        <f>B334</f>
        <v>Towers and Conductor</v>
      </c>
      <c r="D307" s="103">
        <f>VLOOKUP(C307,$A$123:$D$139,4,FALSE)</f>
        <v>60</v>
      </c>
      <c r="E307" s="103">
        <f>VLOOKUP(C307,$A$123:$D$139,3,FALSE)</f>
        <v>60</v>
      </c>
      <c r="F307" s="565">
        <f>IF(F$123="",0,HLOOKUP(F$2,$F$123:$BZ$140,MATCH($C307,$A$60:$A$76,0),FALSE))</f>
        <v>18408.103983391495</v>
      </c>
      <c r="G307" s="565">
        <f t="shared" ref="G307:BR307" si="72">IF(G$123="",0,HLOOKUP(G$2,$F$123:$BZ$140,MATCH($C307,$A$60:$A$76,0),FALSE))</f>
        <v>18248.274051160228</v>
      </c>
      <c r="H307" s="565">
        <f t="shared" si="72"/>
        <v>19671.270947630557</v>
      </c>
      <c r="I307" s="565">
        <f t="shared" si="72"/>
        <v>8056.6970339145792</v>
      </c>
      <c r="J307" s="565">
        <f t="shared" si="72"/>
        <v>700.93404033460467</v>
      </c>
      <c r="K307" s="565">
        <f t="shared" si="72"/>
        <v>2061.5986926506744</v>
      </c>
      <c r="L307" s="565">
        <f t="shared" si="72"/>
        <v>6496.080755205704</v>
      </c>
      <c r="M307" s="565">
        <f t="shared" si="72"/>
        <v>21815.608886403887</v>
      </c>
      <c r="N307" s="565">
        <f t="shared" si="72"/>
        <v>10296.809819532004</v>
      </c>
      <c r="O307" s="565">
        <f t="shared" si="72"/>
        <v>44880.046560911847</v>
      </c>
      <c r="P307" s="565">
        <f t="shared" si="72"/>
        <v>40406.79395288782</v>
      </c>
      <c r="Q307" s="565">
        <f t="shared" si="72"/>
        <v>5065.7639311913481</v>
      </c>
      <c r="R307" s="565">
        <f t="shared" si="72"/>
        <v>18611.651274014119</v>
      </c>
      <c r="S307" s="565">
        <f t="shared" si="72"/>
        <v>20857.683642969609</v>
      </c>
      <c r="T307" s="565">
        <f t="shared" si="72"/>
        <v>21943.677018071801</v>
      </c>
      <c r="U307" s="565">
        <f t="shared" si="72"/>
        <v>0</v>
      </c>
      <c r="V307" s="565">
        <f t="shared" si="72"/>
        <v>0</v>
      </c>
      <c r="W307" s="565">
        <f t="shared" si="72"/>
        <v>0</v>
      </c>
      <c r="X307" s="565">
        <f t="shared" si="72"/>
        <v>0</v>
      </c>
      <c r="Y307" s="565">
        <f t="shared" si="72"/>
        <v>0</v>
      </c>
      <c r="Z307" s="565">
        <f t="shared" si="72"/>
        <v>0</v>
      </c>
      <c r="AA307" s="565">
        <f t="shared" si="72"/>
        <v>0</v>
      </c>
      <c r="AB307" s="565">
        <f t="shared" si="72"/>
        <v>0</v>
      </c>
      <c r="AC307" s="565">
        <f t="shared" si="72"/>
        <v>0</v>
      </c>
      <c r="AD307" s="565">
        <f t="shared" si="72"/>
        <v>0</v>
      </c>
      <c r="AE307" s="565">
        <f t="shared" si="72"/>
        <v>0</v>
      </c>
      <c r="AF307" s="565">
        <f t="shared" si="72"/>
        <v>0</v>
      </c>
      <c r="AG307" s="565">
        <f t="shared" si="72"/>
        <v>0</v>
      </c>
      <c r="AH307" s="565">
        <f t="shared" si="72"/>
        <v>0</v>
      </c>
      <c r="AI307" s="565">
        <f t="shared" si="72"/>
        <v>0</v>
      </c>
      <c r="AJ307" s="565">
        <f t="shared" si="72"/>
        <v>0</v>
      </c>
      <c r="AK307" s="565">
        <f t="shared" si="72"/>
        <v>0</v>
      </c>
      <c r="AL307" s="565">
        <f t="shared" si="72"/>
        <v>0</v>
      </c>
      <c r="AM307" s="565">
        <f t="shared" si="72"/>
        <v>0</v>
      </c>
      <c r="AN307" s="565">
        <f t="shared" si="72"/>
        <v>0</v>
      </c>
      <c r="AO307" s="565">
        <f t="shared" si="72"/>
        <v>0</v>
      </c>
      <c r="AP307" s="565">
        <f t="shared" si="72"/>
        <v>0</v>
      </c>
      <c r="AQ307" s="565">
        <f t="shared" si="72"/>
        <v>0</v>
      </c>
      <c r="AR307" s="565">
        <f t="shared" si="72"/>
        <v>0</v>
      </c>
      <c r="AS307" s="565">
        <f t="shared" si="72"/>
        <v>0</v>
      </c>
      <c r="AT307" s="565">
        <f t="shared" si="72"/>
        <v>0</v>
      </c>
      <c r="AU307" s="565">
        <f t="shared" si="72"/>
        <v>0</v>
      </c>
      <c r="AV307" s="565">
        <f t="shared" si="72"/>
        <v>0</v>
      </c>
      <c r="AW307" s="565">
        <f t="shared" si="72"/>
        <v>0</v>
      </c>
      <c r="AX307" s="565">
        <f t="shared" si="72"/>
        <v>0</v>
      </c>
      <c r="AY307" s="565">
        <f t="shared" si="72"/>
        <v>0</v>
      </c>
      <c r="AZ307" s="565">
        <f t="shared" si="72"/>
        <v>0</v>
      </c>
      <c r="BA307" s="565">
        <f t="shared" si="72"/>
        <v>0</v>
      </c>
      <c r="BB307" s="565">
        <f t="shared" si="72"/>
        <v>0</v>
      </c>
      <c r="BC307" s="565">
        <f t="shared" si="72"/>
        <v>0</v>
      </c>
      <c r="BD307" s="565">
        <f t="shared" si="72"/>
        <v>0</v>
      </c>
      <c r="BE307" s="565">
        <f t="shared" si="72"/>
        <v>0</v>
      </c>
      <c r="BF307" s="565">
        <f t="shared" si="72"/>
        <v>0</v>
      </c>
      <c r="BG307" s="565">
        <f t="shared" si="72"/>
        <v>0</v>
      </c>
      <c r="BH307" s="565">
        <f t="shared" si="72"/>
        <v>0</v>
      </c>
      <c r="BI307" s="565">
        <f t="shared" si="72"/>
        <v>0</v>
      </c>
      <c r="BJ307" s="565">
        <f t="shared" si="72"/>
        <v>0</v>
      </c>
      <c r="BK307" s="565">
        <f t="shared" si="72"/>
        <v>0</v>
      </c>
      <c r="BL307" s="565">
        <f t="shared" si="72"/>
        <v>0</v>
      </c>
      <c r="BM307" s="565">
        <f t="shared" si="72"/>
        <v>0</v>
      </c>
      <c r="BN307" s="565">
        <f t="shared" si="72"/>
        <v>0</v>
      </c>
      <c r="BO307" s="565">
        <f t="shared" si="72"/>
        <v>0</v>
      </c>
      <c r="BP307" s="565">
        <f t="shared" si="72"/>
        <v>0</v>
      </c>
      <c r="BQ307" s="565">
        <f t="shared" si="72"/>
        <v>0</v>
      </c>
      <c r="BR307" s="565">
        <f t="shared" si="72"/>
        <v>0</v>
      </c>
      <c r="BS307" s="565">
        <f t="shared" ref="BS307:BZ307" si="73">IF(BS$123="",0,HLOOKUP(BS$2,$F$123:$BZ$140,MATCH($C307,$A$60:$A$76,0),FALSE))</f>
        <v>0</v>
      </c>
      <c r="BT307" s="565">
        <f t="shared" si="73"/>
        <v>0</v>
      </c>
      <c r="BU307" s="565">
        <f t="shared" si="73"/>
        <v>0</v>
      </c>
      <c r="BV307" s="565">
        <f t="shared" si="73"/>
        <v>0</v>
      </c>
      <c r="BW307" s="565">
        <f t="shared" si="73"/>
        <v>0</v>
      </c>
      <c r="BX307" s="565">
        <f t="shared" si="73"/>
        <v>0</v>
      </c>
      <c r="BY307" s="565">
        <f t="shared" si="73"/>
        <v>0</v>
      </c>
      <c r="BZ307" s="565">
        <f t="shared" si="73"/>
        <v>0</v>
      </c>
    </row>
    <row r="308" spans="1:78" customFormat="1" hidden="1" outlineLevel="1">
      <c r="A308" s="578"/>
      <c r="B308" s="26"/>
      <c r="C308" s="722" t="s">
        <v>296</v>
      </c>
      <c r="D308" s="566">
        <v>0</v>
      </c>
      <c r="E308" s="27"/>
      <c r="F308" s="69"/>
      <c r="G308" s="69"/>
      <c r="H308" s="69"/>
      <c r="I308" s="69"/>
      <c r="J308" s="69"/>
      <c r="K308" s="546"/>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c r="BG308" s="69"/>
      <c r="BH308" s="69"/>
      <c r="BI308" s="69"/>
      <c r="BJ308" s="69"/>
      <c r="BK308" s="69"/>
      <c r="BL308" s="69"/>
      <c r="BM308" s="69"/>
      <c r="BN308" s="69"/>
      <c r="BO308" s="69"/>
      <c r="BP308" s="69"/>
      <c r="BQ308" s="69"/>
      <c r="BR308" s="69"/>
    </row>
    <row r="309" spans="1:78" customFormat="1" hidden="1" outlineLevel="1">
      <c r="A309" s="19"/>
      <c r="B309" s="26"/>
      <c r="C309" s="722"/>
      <c r="D309" s="545">
        <v>1</v>
      </c>
      <c r="E309" s="27"/>
      <c r="F309" s="145"/>
      <c r="G309" s="548">
        <f>IF($E307="n/a","n/a",IF(G$3&gt;($E307+$D309),$F307-SUM($F309:F309),$F307/$E307))</f>
        <v>306.80173305652494</v>
      </c>
      <c r="H309" s="116">
        <f>IF($E307="n/a","n/a",IF(H$3&gt;($E307+$D309),$F307-SUM($F309:G309),$F307/$E307))</f>
        <v>306.80173305652494</v>
      </c>
      <c r="I309" s="116">
        <f>IF($E307="n/a","n/a",IF(I$3&gt;($E307+$D309),$F307-SUM($F309:H309),$F307/$E307))</f>
        <v>306.80173305652494</v>
      </c>
      <c r="J309" s="116">
        <f>IF($E307="n/a","n/a",IF(J$3&gt;($E307+$D309),$F307-SUM($F309:I309),$F307/$E307))</f>
        <v>306.80173305652494</v>
      </c>
      <c r="K309" s="549">
        <f>IF($E307="n/a","n/a",IF(K$3&gt;($E307+$D309),$F307-SUM($F309:J309),$F307/$E307))</f>
        <v>306.80173305652494</v>
      </c>
      <c r="L309" s="69">
        <f>IF($D307="n/a","n/a",IF(L$3&gt;($D307+$D309),$F307-SUM($F309:K309),($F307-SUM($G309:$K309))/($D307-COUNT($G309:$K309))))</f>
        <v>306.80173305652488</v>
      </c>
      <c r="M309" s="69">
        <f>IF($D307="n/a","n/a",IF(M$3&gt;($D307+$D309),$F307-SUM($F309:L309),($F307-SUM($G309:$K309))/($D307-COUNT($G309:$K309))))</f>
        <v>306.80173305652488</v>
      </c>
      <c r="N309" s="69">
        <f>IF($D307="n/a","n/a",IF(N$3&gt;($D307+$D309),$F307-SUM($F309:M309),($F307-SUM($G309:$K309))/($D307-COUNT($G309:$K309))))</f>
        <v>306.80173305652488</v>
      </c>
      <c r="O309" s="69">
        <f>IF($D307="n/a","n/a",IF(O$3&gt;($D307+$D309),$F307-SUM($F309:N309),($F307-SUM($G309:$K309))/($D307-COUNT($G309:$K309))))</f>
        <v>306.80173305652488</v>
      </c>
      <c r="P309" s="69">
        <f>IF($D307="n/a","n/a",IF(P$3&gt;($D307+$D309),$F307-SUM($F309:O309),($F307-SUM($G309:$K309))/($D307-COUNT($G309:$K309))))</f>
        <v>306.80173305652488</v>
      </c>
      <c r="Q309" s="69">
        <f>IF($D307="n/a","n/a",IF(Q$3&gt;($D307+$D309),$F307-SUM($F309:P309),($F307-SUM($G309:$K309))/($D307-COUNT($G309:$K309))))</f>
        <v>306.80173305652488</v>
      </c>
      <c r="R309" s="69">
        <f>IF($D307="n/a","n/a",IF(R$3&gt;($D307+$D309),$F307-SUM($F309:Q309),($F307-SUM($G309:$K309))/($D307-COUNT($G309:$K309))))</f>
        <v>306.80173305652488</v>
      </c>
      <c r="S309" s="69">
        <f>IF($D307="n/a","n/a",IF(S$3&gt;($D307+$D309),$F307-SUM($F309:R309),($F307-SUM($G309:$K309))/($D307-COUNT($G309:$K309))))</f>
        <v>306.80173305652488</v>
      </c>
      <c r="T309" s="69">
        <f>IF($D307="n/a","n/a",IF(T$3&gt;($D307+$D309),$F307-SUM($F309:S309),($F307-SUM($G309:$K309))/($D307-COUNT($G309:$K309))))</f>
        <v>306.80173305652488</v>
      </c>
      <c r="U309" s="69">
        <f>IF($D307="n/a","n/a",IF(U$3&gt;($D307+$D309),$F307-SUM($F309:T309),($F307-SUM($G309:$K309))/($D307-COUNT($G309:$K309))))</f>
        <v>306.80173305652488</v>
      </c>
      <c r="V309" s="69">
        <f>IF($D307="n/a","n/a",IF(V$3&gt;($D307+$D309),$F307-SUM($F309:U309),($F307-SUM($G309:$K309))/($D307-COUNT($G309:$K309))))</f>
        <v>306.80173305652488</v>
      </c>
      <c r="W309" s="69">
        <f>IF($D307="n/a","n/a",IF(W$3&gt;($D307+$D309),$F307-SUM($F309:V309),($F307-SUM($G309:$K309))/($D307-COUNT($G309:$K309))))</f>
        <v>306.80173305652488</v>
      </c>
      <c r="X309" s="69">
        <f>IF($D307="n/a","n/a",IF(X$3&gt;($D307+$D309),$F307-SUM($F309:W309),($F307-SUM($G309:$K309))/($D307-COUNT($G309:$K309))))</f>
        <v>306.80173305652488</v>
      </c>
      <c r="Y309" s="69">
        <f>IF($D307="n/a","n/a",IF(Y$3&gt;($D307+$D309),$F307-SUM($F309:X309),($F307-SUM($G309:$K309))/($D307-COUNT($G309:$K309))))</f>
        <v>306.80173305652488</v>
      </c>
      <c r="Z309" s="69">
        <f>IF($D307="n/a","n/a",IF(Z$3&gt;($D307+$D309),$F307-SUM($F309:Y309),($F307-SUM($G309:$K309))/($D307-COUNT($G309:$K309))))</f>
        <v>306.80173305652488</v>
      </c>
      <c r="AA309" s="69">
        <f>IF($D307="n/a","n/a",IF(AA$3&gt;($D307+$D309),$F307-SUM($F309:Z309),($F307-SUM($G309:$K309))/($D307-COUNT($G309:$K309))))</f>
        <v>306.80173305652488</v>
      </c>
      <c r="AB309" s="69">
        <f>IF($D307="n/a","n/a",IF(AB$3&gt;($D307+$D309),$F307-SUM($F309:AA309),($F307-SUM($G309:$K309))/($D307-COUNT($G309:$K309))))</f>
        <v>306.80173305652488</v>
      </c>
      <c r="AC309" s="69">
        <f>IF($D307="n/a","n/a",IF(AC$3&gt;($D307+$D309),$F307-SUM($F309:AB309),($F307-SUM($G309:$K309))/($D307-COUNT($G309:$K309))))</f>
        <v>306.80173305652488</v>
      </c>
      <c r="AD309" s="69">
        <f>IF($D307="n/a","n/a",IF(AD$3&gt;($D307+$D309),$F307-SUM($F309:AC309),($F307-SUM($G309:$K309))/($D307-COUNT($G309:$K309))))</f>
        <v>306.80173305652488</v>
      </c>
      <c r="AE309" s="69">
        <f>IF($D307="n/a","n/a",IF(AE$3&gt;($D307+$D309),$F307-SUM($F309:AD309),($F307-SUM($G309:$K309))/($D307-COUNT($G309:$K309))))</f>
        <v>306.80173305652488</v>
      </c>
      <c r="AF309" s="69">
        <f>IF($D307="n/a","n/a",IF(AF$3&gt;($D307+$D309),$F307-SUM($F309:AE309),($F307-SUM($G309:$K309))/($D307-COUNT($G309:$K309))))</f>
        <v>306.80173305652488</v>
      </c>
      <c r="AG309" s="69">
        <f>IF($D307="n/a","n/a",IF(AG$3&gt;($D307+$D309),$F307-SUM($F309:AF309),($F307-SUM($G309:$K309))/($D307-COUNT($G309:$K309))))</f>
        <v>306.80173305652488</v>
      </c>
      <c r="AH309" s="69">
        <f>IF($D307="n/a","n/a",IF(AH$3&gt;($D307+$D309),$F307-SUM($F309:AG309),($F307-SUM($G309:$K309))/($D307-COUNT($G309:$K309))))</f>
        <v>306.80173305652488</v>
      </c>
      <c r="AI309" s="69">
        <f>IF($D307="n/a","n/a",IF(AI$3&gt;($D307+$D309),$F307-SUM($F309:AH309),($F307-SUM($G309:$K309))/($D307-COUNT($G309:$K309))))</f>
        <v>306.80173305652488</v>
      </c>
      <c r="AJ309" s="69">
        <f>IF($D307="n/a","n/a",IF(AJ$3&gt;($D307+$D309),$F307-SUM($F309:AI309),($F307-SUM($G309:$K309))/($D307-COUNT($G309:$K309))))</f>
        <v>306.80173305652488</v>
      </c>
      <c r="AK309" s="69">
        <f>IF($D307="n/a","n/a",IF(AK$3&gt;($D307+$D309),$F307-SUM($F309:AJ309),($F307-SUM($G309:$K309))/($D307-COUNT($G309:$K309))))</f>
        <v>306.80173305652488</v>
      </c>
      <c r="AL309" s="69">
        <f>IF($D307="n/a","n/a",IF(AL$3&gt;($D307+$D309),$F307-SUM($F309:AK309),($F307-SUM($G309:$K309))/($D307-COUNT($G309:$K309))))</f>
        <v>306.80173305652488</v>
      </c>
      <c r="AM309" s="69">
        <f>IF($D307="n/a","n/a",IF(AM$3&gt;($D307+$D309),$F307-SUM($F309:AL309),($F307-SUM($G309:$K309))/($D307-COUNT($G309:$K309))))</f>
        <v>306.80173305652488</v>
      </c>
      <c r="AN309" s="69">
        <f>IF($D307="n/a","n/a",IF(AN$3&gt;($D307+$D309),$F307-SUM($F309:AM309),($F307-SUM($G309:$K309))/($D307-COUNT($G309:$K309))))</f>
        <v>306.80173305652488</v>
      </c>
      <c r="AO309" s="69">
        <f>IF($D307="n/a","n/a",IF(AO$3&gt;($D307+$D309),$F307-SUM($F309:AN309),($F307-SUM($G309:$K309))/($D307-COUNT($G309:$K309))))</f>
        <v>306.80173305652488</v>
      </c>
      <c r="AP309" s="69">
        <f>IF($D307="n/a","n/a",IF(AP$3&gt;($D307+$D309),$F307-SUM($F309:AO309),($F307-SUM($G309:$K309))/($D307-COUNT($G309:$K309))))</f>
        <v>306.80173305652488</v>
      </c>
      <c r="AQ309" s="69">
        <f>IF($D307="n/a","n/a",IF(AQ$3&gt;($D307+$D309),$F307-SUM($F309:AP309),($F307-SUM($G309:$K309))/($D307-COUNT($G309:$K309))))</f>
        <v>306.80173305652488</v>
      </c>
      <c r="AR309" s="69">
        <f>IF($D307="n/a","n/a",IF(AR$3&gt;($D307+$D309),$F307-SUM($F309:AQ309),($F307-SUM($G309:$K309))/($D307-COUNT($G309:$K309))))</f>
        <v>306.80173305652488</v>
      </c>
      <c r="AS309" s="69">
        <f>IF($D307="n/a","n/a",IF(AS$3&gt;($D307+$D309),$F307-SUM($F309:AR309),($F307-SUM($G309:$K309))/($D307-COUNT($G309:$K309))))</f>
        <v>306.80173305652488</v>
      </c>
      <c r="AT309" s="69">
        <f>IF($D307="n/a","n/a",IF(AT$3&gt;($D307+$D309),$F307-SUM($F309:AS309),($F307-SUM($G309:$K309))/($D307-COUNT($G309:$K309))))</f>
        <v>306.80173305652488</v>
      </c>
      <c r="AU309" s="69">
        <f>IF($D307="n/a","n/a",IF(AU$3&gt;($D307+$D309),$F307-SUM($F309:AT309),($F307-SUM($G309:$K309))/($D307-COUNT($G309:$K309))))</f>
        <v>306.80173305652488</v>
      </c>
      <c r="AV309" s="69">
        <f>IF($D307="n/a","n/a",IF(AV$3&gt;($D307+$D309),$F307-SUM($F309:AU309),($F307-SUM($G309:$K309))/($D307-COUNT($G309:$K309))))</f>
        <v>306.80173305652488</v>
      </c>
      <c r="AW309" s="69">
        <f>IF($D307="n/a","n/a",IF(AW$3&gt;($D307+$D309),$F307-SUM($F309:AV309),($F307-SUM($G309:$K309))/($D307-COUNT($G309:$K309))))</f>
        <v>306.80173305652488</v>
      </c>
      <c r="AX309" s="69">
        <f>IF($D307="n/a","n/a",IF(AX$3&gt;($D307+$D309),$F307-SUM($F309:AW309),($F307-SUM($G309:$K309))/($D307-COUNT($G309:$K309))))</f>
        <v>306.80173305652488</v>
      </c>
      <c r="AY309" s="69">
        <f>IF($D307="n/a","n/a",IF(AY$3&gt;($D307+$D309),$F307-SUM($F309:AX309),($F307-SUM($G309:$K309))/($D307-COUNT($G309:$K309))))</f>
        <v>306.80173305652488</v>
      </c>
      <c r="AZ309" s="69">
        <f>IF($D307="n/a","n/a",IF(AZ$3&gt;($D307+$D309),$F307-SUM($F309:AY309),($F307-SUM($G309:$K309))/($D307-COUNT($G309:$K309))))</f>
        <v>306.80173305652488</v>
      </c>
      <c r="BA309" s="69">
        <f>IF($D307="n/a","n/a",IF(BA$3&gt;($D307+$D309),$F307-SUM($F309:AZ309),($F307-SUM($G309:$K309))/($D307-COUNT($G309:$K309))))</f>
        <v>306.80173305652488</v>
      </c>
      <c r="BB309" s="69">
        <f>IF($D307="n/a","n/a",IF(BB$3&gt;($D307+$D309),$F307-SUM($F309:BA309),($F307-SUM($G309:$K309))/($D307-COUNT($G309:$K309))))</f>
        <v>306.80173305652488</v>
      </c>
      <c r="BC309" s="69">
        <f>IF($D307="n/a","n/a",IF(BC$3&gt;($D307+$D309),$F307-SUM($F309:BB309),($F307-SUM($G309:$K309))/($D307-COUNT($G309:$K309))))</f>
        <v>306.80173305652488</v>
      </c>
      <c r="BD309" s="69">
        <f>IF($D307="n/a","n/a",IF(BD$3&gt;($D307+$D309),$F307-SUM($F309:BC309),($F307-SUM($G309:$K309))/($D307-COUNT($G309:$K309))))</f>
        <v>306.80173305652488</v>
      </c>
      <c r="BE309" s="69">
        <f>IF($D307="n/a","n/a",IF(BE$3&gt;($D307+$D309),$F307-SUM($F309:BD309),($F307-SUM($G309:$K309))/($D307-COUNT($G309:$K309))))</f>
        <v>306.80173305652488</v>
      </c>
      <c r="BF309" s="69">
        <f>IF($D307="n/a","n/a",IF(BF$3&gt;($D307+$D309),$F307-SUM($F309:BE309),($F307-SUM($G309:$K309))/($D307-COUNT($G309:$K309))))</f>
        <v>306.80173305652488</v>
      </c>
      <c r="BG309" s="69">
        <f>IF($D307="n/a","n/a",IF(BG$3&gt;($D307+$D309),$F307-SUM($F309:BF309),($F307-SUM($G309:$K309))/($D307-COUNT($G309:$K309))))</f>
        <v>306.80173305652488</v>
      </c>
      <c r="BH309" s="69">
        <f>IF($D307="n/a","n/a",IF(BH$3&gt;($D307+$D309),$F307-SUM($F309:BG309),($F307-SUM($G309:$K309))/($D307-COUNT($G309:$K309))))</f>
        <v>306.80173305652488</v>
      </c>
      <c r="BI309" s="69">
        <f>IF($D307="n/a","n/a",IF(BI$3&gt;($D307+$D309),$F307-SUM($F309:BH309),($F307-SUM($G309:$K309))/($D307-COUNT($G309:$K309))))</f>
        <v>306.80173305652488</v>
      </c>
      <c r="BJ309" s="69">
        <f>IF($D307="n/a","n/a",IF(BJ$3&gt;($D307+$D309),$F307-SUM($F309:BI309),($F307-SUM($G309:$K309))/($D307-COUNT($G309:$K309))))</f>
        <v>306.80173305652488</v>
      </c>
      <c r="BK309" s="69">
        <f>IF($D307="n/a","n/a",IF(BK$3&gt;($D307+$D309),$F307-SUM($F309:BJ309),($F307-SUM($G309:$K309))/($D307-COUNT($G309:$K309))))</f>
        <v>306.80173305652488</v>
      </c>
      <c r="BL309" s="69">
        <f>IF($D307="n/a","n/a",IF(BL$3&gt;($D307+$D309),$F307-SUM($F309:BK309),($F307-SUM($G309:$K309))/($D307-COUNT($G309:$K309))))</f>
        <v>306.80173305652488</v>
      </c>
      <c r="BM309" s="69">
        <f>IF($D307="n/a","n/a",IF(BM$3&gt;($D307+$D309),$F307-SUM($F309:BL309),($F307-SUM($G309:$K309))/($D307-COUNT($G309:$K309))))</f>
        <v>306.80173305652488</v>
      </c>
      <c r="BN309" s="69">
        <f>IF($D307="n/a","n/a",IF(BN$3&gt;($D307+$D309),$F307-SUM($F309:BM309),($F307-SUM($G309:$K309))/($D307-COUNT($G309:$K309))))</f>
        <v>306.80173305652488</v>
      </c>
      <c r="BO309" s="69">
        <f>IF($D307="n/a","n/a",IF(BO$3&gt;($D307+$D309),$F307-SUM($F309:BN309),($F307-SUM($G309:$K309))/($D307-COUNT($G309:$K309))))</f>
        <v>-7.2759576141834259E-12</v>
      </c>
      <c r="BP309" s="69">
        <f>IF($D307="n/a","n/a",IF(BP$3&gt;($D307+$D309),$F307-SUM($F309:BO309),($F307-SUM($G309:$K309))/($D307-COUNT($G309:$K309))))</f>
        <v>0</v>
      </c>
      <c r="BQ309" s="69">
        <f>IF($D307="n/a","n/a",IF(BQ$3&gt;($D307+$D309),$F307-SUM($F309:BP309),($F307-SUM($G309:$K309))/($D307-COUNT($G309:$K309))))</f>
        <v>0</v>
      </c>
      <c r="BR309" s="69">
        <f>IF($D307="n/a","n/a",IF(BR$3&gt;($D307+$D309),$F307-SUM($F309:BQ309),($F307-SUM($G309:$K309))/($D307-COUNT($G309:$K309))))</f>
        <v>0</v>
      </c>
      <c r="BS309" s="69">
        <f>IF($D307="n/a","n/a",IF(BS$3&gt;($D307+$D309),$F307-SUM($F309:BR309),($F307-SUM($G309:$K309))/($D307-COUNT($G309:$K309))))</f>
        <v>0</v>
      </c>
      <c r="BT309" s="69">
        <f>IF($D307="n/a","n/a",IF(BT$3&gt;($D307+$D309),$F307-SUM($F309:BS309),($F307-SUM($G309:$K309))/($D307-COUNT($G309:$K309))))</f>
        <v>0</v>
      </c>
      <c r="BU309" s="69">
        <f>IF($D307="n/a","n/a",IF(BU$3&gt;($D307+$D309),$F307-SUM($F309:BT309),($F307-SUM($G309:$K309))/($D307-COUNT($G309:$K309))))</f>
        <v>0</v>
      </c>
      <c r="BV309" s="69">
        <f>IF($D307="n/a","n/a",IF(BV$3&gt;($D307+$D309),$F307-SUM($F309:BU309),($F307-SUM($G309:$K309))/($D307-COUNT($G309:$K309))))</f>
        <v>0</v>
      </c>
      <c r="BW309" s="69">
        <f>IF($D307="n/a","n/a",IF(BW$3&gt;($D307+$D309),$F307-SUM($F309:BV309),($F307-SUM($G309:$K309))/($D307-COUNT($G309:$K309))))</f>
        <v>0</v>
      </c>
      <c r="BX309" s="69">
        <f>IF($D307="n/a","n/a",IF(BX$3&gt;($D307+$D309),$F307-SUM($F309:BW309),($F307-SUM($G309:$K309))/($D307-COUNT($G309:$K309))))</f>
        <v>0</v>
      </c>
      <c r="BY309" s="69">
        <f>IF($D307="n/a","n/a",IF(BY$3&gt;($D307+$D309),$F307-SUM($F309:BX309),($F307-SUM($G309:$K309))/($D307-COUNT($G309:$K309))))</f>
        <v>0</v>
      </c>
      <c r="BZ309" s="69">
        <f>IF($D307="n/a","n/a",IF(BZ$3&gt;($D307+$D309),$F307-SUM($F309:BY309),($F307-SUM($G309:$K309))/($D307-COUNT($G309:$K309))))</f>
        <v>0</v>
      </c>
    </row>
    <row r="310" spans="1:78" customFormat="1" hidden="1" outlineLevel="1">
      <c r="A310" s="19"/>
      <c r="B310" s="26"/>
      <c r="C310" s="722"/>
      <c r="D310" s="545">
        <v>2</v>
      </c>
      <c r="E310" s="27"/>
      <c r="F310" s="146"/>
      <c r="G310" s="551"/>
      <c r="H310" s="103">
        <f>IF($E307="n/a","n/a",IF(H$3&gt;($E307+$D310),$G307-SUM($F310:G310),$G307/$E307))</f>
        <v>304.13790085267044</v>
      </c>
      <c r="I310" s="103">
        <f>IF($E307="n/a","n/a",IF(I$3&gt;($E307+$D310),$G307-SUM($F310:H310),$G307/$E307))</f>
        <v>304.13790085267044</v>
      </c>
      <c r="J310" s="103">
        <f>IF($E307="n/a","n/a",IF(J$3&gt;($E307+$D310),$G307-SUM($F310:I310),$G307/$E307))</f>
        <v>304.13790085267044</v>
      </c>
      <c r="K310" s="546">
        <f>IF($E307="n/a","n/a",IF(K$3&gt;($E307+$D310),$G307-SUM($F310:J310),$G307/$E307))</f>
        <v>304.13790085267044</v>
      </c>
      <c r="L310" s="69">
        <f>IF($D307="n/a","n/a",IF(L$3&gt;($D307+$D310),$G307-SUM($F310:K310),($G307-SUM($G310:$K310))/($D307-COUNT($G310:$K310))))</f>
        <v>304.1379008526705</v>
      </c>
      <c r="M310" s="69">
        <f>IF($D307="n/a","n/a",IF(M$3&gt;($D307+$D310),$G307-SUM($F310:L310),($G307-SUM($G310:$K310))/($D307-COUNT($G310:$K310))))</f>
        <v>304.1379008526705</v>
      </c>
      <c r="N310" s="69">
        <f>IF($D307="n/a","n/a",IF(N$3&gt;($D307+$D310),$G307-SUM($F310:M310),($G307-SUM($G310:$K310))/($D307-COUNT($G310:$K310))))</f>
        <v>304.1379008526705</v>
      </c>
      <c r="O310" s="69">
        <f>IF($D307="n/a","n/a",IF(O$3&gt;($D307+$D310),$G307-SUM($F310:N310),($G307-SUM($G310:$K310))/($D307-COUNT($G310:$K310))))</f>
        <v>304.1379008526705</v>
      </c>
      <c r="P310" s="69">
        <f>IF($D307="n/a","n/a",IF(P$3&gt;($D307+$D310),$G307-SUM($F310:O310),($G307-SUM($G310:$K310))/($D307-COUNT($G310:$K310))))</f>
        <v>304.1379008526705</v>
      </c>
      <c r="Q310" s="69">
        <f>IF($D307="n/a","n/a",IF(Q$3&gt;($D307+$D310),$G307-SUM($F310:P310),($G307-SUM($G310:$K310))/($D307-COUNT($G310:$K310))))</f>
        <v>304.1379008526705</v>
      </c>
      <c r="R310" s="69">
        <f>IF($D307="n/a","n/a",IF(R$3&gt;($D307+$D310),$G307-SUM($F310:Q310),($G307-SUM($G310:$K310))/($D307-COUNT($G310:$K310))))</f>
        <v>304.1379008526705</v>
      </c>
      <c r="S310" s="69">
        <f>IF($D307="n/a","n/a",IF(S$3&gt;($D307+$D310),$G307-SUM($F310:R310),($G307-SUM($G310:$K310))/($D307-COUNT($G310:$K310))))</f>
        <v>304.1379008526705</v>
      </c>
      <c r="T310" s="69">
        <f>IF($D307="n/a","n/a",IF(T$3&gt;($D307+$D310),$G307-SUM($F310:S310),($G307-SUM($G310:$K310))/($D307-COUNT($G310:$K310))))</f>
        <v>304.1379008526705</v>
      </c>
      <c r="U310" s="69">
        <f>IF($D307="n/a","n/a",IF(U$3&gt;($D307+$D310),$G307-SUM($F310:T310),($G307-SUM($G310:$K310))/($D307-COUNT($G310:$K310))))</f>
        <v>304.1379008526705</v>
      </c>
      <c r="V310" s="69">
        <f>IF($D307="n/a","n/a",IF(V$3&gt;($D307+$D310),$G307-SUM($F310:U310),($G307-SUM($G310:$K310))/($D307-COUNT($G310:$K310))))</f>
        <v>304.1379008526705</v>
      </c>
      <c r="W310" s="69">
        <f>IF($D307="n/a","n/a",IF(W$3&gt;($D307+$D310),$G307-SUM($F310:V310),($G307-SUM($G310:$K310))/($D307-COUNT($G310:$K310))))</f>
        <v>304.1379008526705</v>
      </c>
      <c r="X310" s="69">
        <f>IF($D307="n/a","n/a",IF(X$3&gt;($D307+$D310),$G307-SUM($F310:W310),($G307-SUM($G310:$K310))/($D307-COUNT($G310:$K310))))</f>
        <v>304.1379008526705</v>
      </c>
      <c r="Y310" s="69">
        <f>IF($D307="n/a","n/a",IF(Y$3&gt;($D307+$D310),$G307-SUM($F310:X310),($G307-SUM($G310:$K310))/($D307-COUNT($G310:$K310))))</f>
        <v>304.1379008526705</v>
      </c>
      <c r="Z310" s="69">
        <f>IF($D307="n/a","n/a",IF(Z$3&gt;($D307+$D310),$G307-SUM($F310:Y310),($G307-SUM($G310:$K310))/($D307-COUNT($G310:$K310))))</f>
        <v>304.1379008526705</v>
      </c>
      <c r="AA310" s="69">
        <f>IF($D307="n/a","n/a",IF(AA$3&gt;($D307+$D310),$G307-SUM($F310:Z310),($G307-SUM($G310:$K310))/($D307-COUNT($G310:$K310))))</f>
        <v>304.1379008526705</v>
      </c>
      <c r="AB310" s="69">
        <f>IF($D307="n/a","n/a",IF(AB$3&gt;($D307+$D310),$G307-SUM($F310:AA310),($G307-SUM($G310:$K310))/($D307-COUNT($G310:$K310))))</f>
        <v>304.1379008526705</v>
      </c>
      <c r="AC310" s="69">
        <f>IF($D307="n/a","n/a",IF(AC$3&gt;($D307+$D310),$G307-SUM($F310:AB310),($G307-SUM($G310:$K310))/($D307-COUNT($G310:$K310))))</f>
        <v>304.1379008526705</v>
      </c>
      <c r="AD310" s="69">
        <f>IF($D307="n/a","n/a",IF(AD$3&gt;($D307+$D310),$G307-SUM($F310:AC310),($G307-SUM($G310:$K310))/($D307-COUNT($G310:$K310))))</f>
        <v>304.1379008526705</v>
      </c>
      <c r="AE310" s="69">
        <f>IF($D307="n/a","n/a",IF(AE$3&gt;($D307+$D310),$G307-SUM($F310:AD310),($G307-SUM($G310:$K310))/($D307-COUNT($G310:$K310))))</f>
        <v>304.1379008526705</v>
      </c>
      <c r="AF310" s="69">
        <f>IF($D307="n/a","n/a",IF(AF$3&gt;($D307+$D310),$G307-SUM($F310:AE310),($G307-SUM($G310:$K310))/($D307-COUNT($G310:$K310))))</f>
        <v>304.1379008526705</v>
      </c>
      <c r="AG310" s="69">
        <f>IF($D307="n/a","n/a",IF(AG$3&gt;($D307+$D310),$G307-SUM($F310:AF310),($G307-SUM($G310:$K310))/($D307-COUNT($G310:$K310))))</f>
        <v>304.1379008526705</v>
      </c>
      <c r="AH310" s="69">
        <f>IF($D307="n/a","n/a",IF(AH$3&gt;($D307+$D310),$G307-SUM($F310:AG310),($G307-SUM($G310:$K310))/($D307-COUNT($G310:$K310))))</f>
        <v>304.1379008526705</v>
      </c>
      <c r="AI310" s="69">
        <f>IF($D307="n/a","n/a",IF(AI$3&gt;($D307+$D310),$G307-SUM($F310:AH310),($G307-SUM($G310:$K310))/($D307-COUNT($G310:$K310))))</f>
        <v>304.1379008526705</v>
      </c>
      <c r="AJ310" s="69">
        <f>IF($D307="n/a","n/a",IF(AJ$3&gt;($D307+$D310),$G307-SUM($F310:AI310),($G307-SUM($G310:$K310))/($D307-COUNT($G310:$K310))))</f>
        <v>304.1379008526705</v>
      </c>
      <c r="AK310" s="69">
        <f>IF($D307="n/a","n/a",IF(AK$3&gt;($D307+$D310),$G307-SUM($F310:AJ310),($G307-SUM($G310:$K310))/($D307-COUNT($G310:$K310))))</f>
        <v>304.1379008526705</v>
      </c>
      <c r="AL310" s="69">
        <f>IF($D307="n/a","n/a",IF(AL$3&gt;($D307+$D310),$G307-SUM($F310:AK310),($G307-SUM($G310:$K310))/($D307-COUNT($G310:$K310))))</f>
        <v>304.1379008526705</v>
      </c>
      <c r="AM310" s="69">
        <f>IF($D307="n/a","n/a",IF(AM$3&gt;($D307+$D310),$G307-SUM($F310:AL310),($G307-SUM($G310:$K310))/($D307-COUNT($G310:$K310))))</f>
        <v>304.1379008526705</v>
      </c>
      <c r="AN310" s="69">
        <f>IF($D307="n/a","n/a",IF(AN$3&gt;($D307+$D310),$G307-SUM($F310:AM310),($G307-SUM($G310:$K310))/($D307-COUNT($G310:$K310))))</f>
        <v>304.1379008526705</v>
      </c>
      <c r="AO310" s="69">
        <f>IF($D307="n/a","n/a",IF(AO$3&gt;($D307+$D310),$G307-SUM($F310:AN310),($G307-SUM($G310:$K310))/($D307-COUNT($G310:$K310))))</f>
        <v>304.1379008526705</v>
      </c>
      <c r="AP310" s="69">
        <f>IF($D307="n/a","n/a",IF(AP$3&gt;($D307+$D310),$G307-SUM($F310:AO310),($G307-SUM($G310:$K310))/($D307-COUNT($G310:$K310))))</f>
        <v>304.1379008526705</v>
      </c>
      <c r="AQ310" s="69">
        <f>IF($D307="n/a","n/a",IF(AQ$3&gt;($D307+$D310),$G307-SUM($F310:AP310),($G307-SUM($G310:$K310))/($D307-COUNT($G310:$K310))))</f>
        <v>304.1379008526705</v>
      </c>
      <c r="AR310" s="69">
        <f>IF($D307="n/a","n/a",IF(AR$3&gt;($D307+$D310),$G307-SUM($F310:AQ310),($G307-SUM($G310:$K310))/($D307-COUNT($G310:$K310))))</f>
        <v>304.1379008526705</v>
      </c>
      <c r="AS310" s="69">
        <f>IF($D307="n/a","n/a",IF(AS$3&gt;($D307+$D310),$G307-SUM($F310:AR310),($G307-SUM($G310:$K310))/($D307-COUNT($G310:$K310))))</f>
        <v>304.1379008526705</v>
      </c>
      <c r="AT310" s="69">
        <f>IF($D307="n/a","n/a",IF(AT$3&gt;($D307+$D310),$G307-SUM($F310:AS310),($G307-SUM($G310:$K310))/($D307-COUNT($G310:$K310))))</f>
        <v>304.1379008526705</v>
      </c>
      <c r="AU310" s="69">
        <f>IF($D307="n/a","n/a",IF(AU$3&gt;($D307+$D310),$G307-SUM($F310:AT310),($G307-SUM($G310:$K310))/($D307-COUNT($G310:$K310))))</f>
        <v>304.1379008526705</v>
      </c>
      <c r="AV310" s="69">
        <f>IF($D307="n/a","n/a",IF(AV$3&gt;($D307+$D310),$G307-SUM($F310:AU310),($G307-SUM($G310:$K310))/($D307-COUNT($G310:$K310))))</f>
        <v>304.1379008526705</v>
      </c>
      <c r="AW310" s="69">
        <f>IF($D307="n/a","n/a",IF(AW$3&gt;($D307+$D310),$G307-SUM($F310:AV310),($G307-SUM($G310:$K310))/($D307-COUNT($G310:$K310))))</f>
        <v>304.1379008526705</v>
      </c>
      <c r="AX310" s="69">
        <f>IF($D307="n/a","n/a",IF(AX$3&gt;($D307+$D310),$G307-SUM($F310:AW310),($G307-SUM($G310:$K310))/($D307-COUNT($G310:$K310))))</f>
        <v>304.1379008526705</v>
      </c>
      <c r="AY310" s="69">
        <f>IF($D307="n/a","n/a",IF(AY$3&gt;($D307+$D310),$G307-SUM($F310:AX310),($G307-SUM($G310:$K310))/($D307-COUNT($G310:$K310))))</f>
        <v>304.1379008526705</v>
      </c>
      <c r="AZ310" s="69">
        <f>IF($D307="n/a","n/a",IF(AZ$3&gt;($D307+$D310),$G307-SUM($F310:AY310),($G307-SUM($G310:$K310))/($D307-COUNT($G310:$K310))))</f>
        <v>304.1379008526705</v>
      </c>
      <c r="BA310" s="69">
        <f>IF($D307="n/a","n/a",IF(BA$3&gt;($D307+$D310),$G307-SUM($F310:AZ310),($G307-SUM($G310:$K310))/($D307-COUNT($G310:$K310))))</f>
        <v>304.1379008526705</v>
      </c>
      <c r="BB310" s="69">
        <f>IF($D307="n/a","n/a",IF(BB$3&gt;($D307+$D310),$G307-SUM($F310:BA310),($G307-SUM($G310:$K310))/($D307-COUNT($G310:$K310))))</f>
        <v>304.1379008526705</v>
      </c>
      <c r="BC310" s="69">
        <f>IF($D307="n/a","n/a",IF(BC$3&gt;($D307+$D310),$G307-SUM($F310:BB310),($G307-SUM($G310:$K310))/($D307-COUNT($G310:$K310))))</f>
        <v>304.1379008526705</v>
      </c>
      <c r="BD310" s="69">
        <f>IF($D307="n/a","n/a",IF(BD$3&gt;($D307+$D310),$G307-SUM($F310:BC310),($G307-SUM($G310:$K310))/($D307-COUNT($G310:$K310))))</f>
        <v>304.1379008526705</v>
      </c>
      <c r="BE310" s="69">
        <f>IF($D307="n/a","n/a",IF(BE$3&gt;($D307+$D310),$G307-SUM($F310:BD310),($G307-SUM($G310:$K310))/($D307-COUNT($G310:$K310))))</f>
        <v>304.1379008526705</v>
      </c>
      <c r="BF310" s="69">
        <f>IF($D307="n/a","n/a",IF(BF$3&gt;($D307+$D310),$G307-SUM($F310:BE310),($G307-SUM($G310:$K310))/($D307-COUNT($G310:$K310))))</f>
        <v>304.1379008526705</v>
      </c>
      <c r="BG310" s="69">
        <f>IF($D307="n/a","n/a",IF(BG$3&gt;($D307+$D310),$G307-SUM($F310:BF310),($G307-SUM($G310:$K310))/($D307-COUNT($G310:$K310))))</f>
        <v>304.1379008526705</v>
      </c>
      <c r="BH310" s="69">
        <f>IF($D307="n/a","n/a",IF(BH$3&gt;($D307+$D310),$G307-SUM($F310:BG310),($G307-SUM($G310:$K310))/($D307-COUNT($G310:$K310))))</f>
        <v>304.1379008526705</v>
      </c>
      <c r="BI310" s="69">
        <f>IF($D307="n/a","n/a",IF(BI$3&gt;($D307+$D310),$G307-SUM($F310:BH310),($G307-SUM($G310:$K310))/($D307-COUNT($G310:$K310))))</f>
        <v>304.1379008526705</v>
      </c>
      <c r="BJ310" s="69">
        <f>IF($D307="n/a","n/a",IF(BJ$3&gt;($D307+$D310),$G307-SUM($F310:BI310),($G307-SUM($G310:$K310))/($D307-COUNT($G310:$K310))))</f>
        <v>304.1379008526705</v>
      </c>
      <c r="BK310" s="69">
        <f>IF($D307="n/a","n/a",IF(BK$3&gt;($D307+$D310),$G307-SUM($F310:BJ310),($G307-SUM($G310:$K310))/($D307-COUNT($G310:$K310))))</f>
        <v>304.1379008526705</v>
      </c>
      <c r="BL310" s="69">
        <f>IF($D307="n/a","n/a",IF(BL$3&gt;($D307+$D310),$G307-SUM($F310:BK310),($G307-SUM($G310:$K310))/($D307-COUNT($G310:$K310))))</f>
        <v>304.1379008526705</v>
      </c>
      <c r="BM310" s="69">
        <f>IF($D307="n/a","n/a",IF(BM$3&gt;($D307+$D310),$G307-SUM($F310:BL310),($G307-SUM($G310:$K310))/($D307-COUNT($G310:$K310))))</f>
        <v>304.1379008526705</v>
      </c>
      <c r="BN310" s="69">
        <f>IF($D307="n/a","n/a",IF(BN$3&gt;($D307+$D310),$G307-SUM($F310:BM310),($G307-SUM($G310:$K310))/($D307-COUNT($G310:$K310))))</f>
        <v>304.1379008526705</v>
      </c>
      <c r="BO310" s="69">
        <f>IF($D307="n/a","n/a",IF(BO$3&gt;($D307+$D310),$G307-SUM($F310:BN310),($G307-SUM($G310:$K310))/($D307-COUNT($G310:$K310))))</f>
        <v>304.1379008526705</v>
      </c>
      <c r="BP310" s="69">
        <f>IF($D307="n/a","n/a",IF(BP$3&gt;($D307+$D310),$G307-SUM($F310:BO310),($G307-SUM($G310:$K310))/($D307-COUNT($G310:$K310))))</f>
        <v>-1.4551915228366852E-11</v>
      </c>
      <c r="BQ310" s="69">
        <f>IF($D307="n/a","n/a",IF(BQ$3&gt;($D307+$D310),$G307-SUM($F310:BP310),($G307-SUM($G310:$K310))/($D307-COUNT($G310:$K310))))</f>
        <v>0</v>
      </c>
      <c r="BR310" s="69">
        <f>IF($D307="n/a","n/a",IF(BR$3&gt;($D307+$D310),$G307-SUM($F310:BQ310),($G307-SUM($G310:$K310))/($D307-COUNT($G310:$K310))))</f>
        <v>0</v>
      </c>
      <c r="BS310" s="69">
        <f>IF($D307="n/a","n/a",IF(BS$3&gt;($D307+$D310),$G307-SUM($F310:BR310),($G307-SUM($G310:$K310))/($D307-COUNT($G310:$K310))))</f>
        <v>0</v>
      </c>
      <c r="BT310" s="69">
        <f>IF($D307="n/a","n/a",IF(BT$3&gt;($D307+$D310),$G307-SUM($F310:BS310),($G307-SUM($G310:$K310))/($D307-COUNT($G310:$K310))))</f>
        <v>0</v>
      </c>
      <c r="BU310" s="69">
        <f>IF($D307="n/a","n/a",IF(BU$3&gt;($D307+$D310),$G307-SUM($F310:BT310),($G307-SUM($G310:$K310))/($D307-COUNT($G310:$K310))))</f>
        <v>0</v>
      </c>
      <c r="BV310" s="69">
        <f>IF($D307="n/a","n/a",IF(BV$3&gt;($D307+$D310),$G307-SUM($F310:BU310),($G307-SUM($G310:$K310))/($D307-COUNT($G310:$K310))))</f>
        <v>0</v>
      </c>
      <c r="BW310" s="69">
        <f>IF($D307="n/a","n/a",IF(BW$3&gt;($D307+$D310),$G307-SUM($F310:BV310),($G307-SUM($G310:$K310))/($D307-COUNT($G310:$K310))))</f>
        <v>0</v>
      </c>
      <c r="BX310" s="69">
        <f>IF($D307="n/a","n/a",IF(BX$3&gt;($D307+$D310),$G307-SUM($F310:BW310),($G307-SUM($G310:$K310))/($D307-COUNT($G310:$K310))))</f>
        <v>0</v>
      </c>
      <c r="BY310" s="69">
        <f>IF($D307="n/a","n/a",IF(BY$3&gt;($D307+$D310),$G307-SUM($F310:BX310),($G307-SUM($G310:$K310))/($D307-COUNT($G310:$K310))))</f>
        <v>0</v>
      </c>
      <c r="BZ310" s="69">
        <f>IF($D307="n/a","n/a",IF(BZ$3&gt;($D307+$D310),$G307-SUM($F310:BY310),($G307-SUM($G310:$K310))/($D307-COUNT($G310:$K310))))</f>
        <v>0</v>
      </c>
    </row>
    <row r="311" spans="1:78" customFormat="1" hidden="1" outlineLevel="1">
      <c r="A311" s="19"/>
      <c r="B311" s="26"/>
      <c r="C311" s="722"/>
      <c r="D311" s="545">
        <v>3</v>
      </c>
      <c r="E311" s="27"/>
      <c r="F311" s="146"/>
      <c r="G311" s="552"/>
      <c r="H311" s="147"/>
      <c r="I311" s="103">
        <f>IF($E307="n/a","n/a",IF(I$3&gt;($E307+$D311),$H307-SUM($F311:H311),$H307/$E307))</f>
        <v>327.85451579384261</v>
      </c>
      <c r="J311" s="103">
        <f>IF($E307="n/a","n/a",IF(J$3&gt;($E307+$D311),$H307-SUM($F311:I311),$H307/$E307))</f>
        <v>327.85451579384261</v>
      </c>
      <c r="K311" s="546">
        <f>IF($E307="n/a","n/a",IF(K$3&gt;($E307+$D311),$H307-SUM($F311:J311),$H307/$E307))</f>
        <v>327.85451579384261</v>
      </c>
      <c r="L311" s="69">
        <f>IF($D307="n/a","n/a",IF(L$3&gt;($D307+$D311),$H307-SUM($F311:K311),($H307-SUM($G311:$K311))/($D307-COUNT($G311:$K311))))</f>
        <v>327.85451579384261</v>
      </c>
      <c r="M311" s="69">
        <f>IF($D307="n/a","n/a",IF(M$3&gt;($D307+$D311),$H307-SUM($F311:L311),($H307-SUM($G311:$K311))/($D307-COUNT($G311:$K311))))</f>
        <v>327.85451579384261</v>
      </c>
      <c r="N311" s="69">
        <f>IF($D307="n/a","n/a",IF(N$3&gt;($D307+$D311),$H307-SUM($F311:M311),($H307-SUM($G311:$K311))/($D307-COUNT($G311:$K311))))</f>
        <v>327.85451579384261</v>
      </c>
      <c r="O311" s="69">
        <f>IF($D307="n/a","n/a",IF(O$3&gt;($D307+$D311),$H307-SUM($F311:N311),($H307-SUM($G311:$K311))/($D307-COUNT($G311:$K311))))</f>
        <v>327.85451579384261</v>
      </c>
      <c r="P311" s="69">
        <f>IF($D307="n/a","n/a",IF(P$3&gt;($D307+$D311),$H307-SUM($F311:O311),($H307-SUM($G311:$K311))/($D307-COUNT($G311:$K311))))</f>
        <v>327.85451579384261</v>
      </c>
      <c r="Q311" s="69">
        <f>IF($D307="n/a","n/a",IF(Q$3&gt;($D307+$D311),$H307-SUM($F311:P311),($H307-SUM($G311:$K311))/($D307-COUNT($G311:$K311))))</f>
        <v>327.85451579384261</v>
      </c>
      <c r="R311" s="69">
        <f>IF($D307="n/a","n/a",IF(R$3&gt;($D307+$D311),$H307-SUM($F311:Q311),($H307-SUM($G311:$K311))/($D307-COUNT($G311:$K311))))</f>
        <v>327.85451579384261</v>
      </c>
      <c r="S311" s="69">
        <f>IF($D307="n/a","n/a",IF(S$3&gt;($D307+$D311),$H307-SUM($F311:R311),($H307-SUM($G311:$K311))/($D307-COUNT($G311:$K311))))</f>
        <v>327.85451579384261</v>
      </c>
      <c r="T311" s="69">
        <f>IF($D307="n/a","n/a",IF(T$3&gt;($D307+$D311),$H307-SUM($F311:S311),($H307-SUM($G311:$K311))/($D307-COUNT($G311:$K311))))</f>
        <v>327.85451579384261</v>
      </c>
      <c r="U311" s="69">
        <f>IF($D307="n/a","n/a",IF(U$3&gt;($D307+$D311),$H307-SUM($F311:T311),($H307-SUM($G311:$K311))/($D307-COUNT($G311:$K311))))</f>
        <v>327.85451579384261</v>
      </c>
      <c r="V311" s="69">
        <f>IF($D307="n/a","n/a",IF(V$3&gt;($D307+$D311),$H307-SUM($F311:U311),($H307-SUM($G311:$K311))/($D307-COUNT($G311:$K311))))</f>
        <v>327.85451579384261</v>
      </c>
      <c r="W311" s="69">
        <f>IF($D307="n/a","n/a",IF(W$3&gt;($D307+$D311),$H307-SUM($F311:V311),($H307-SUM($G311:$K311))/($D307-COUNT($G311:$K311))))</f>
        <v>327.85451579384261</v>
      </c>
      <c r="X311" s="69">
        <f>IF($D307="n/a","n/a",IF(X$3&gt;($D307+$D311),$H307-SUM($F311:W311),($H307-SUM($G311:$K311))/($D307-COUNT($G311:$K311))))</f>
        <v>327.85451579384261</v>
      </c>
      <c r="Y311" s="69">
        <f>IF($D307="n/a","n/a",IF(Y$3&gt;($D307+$D311),$H307-SUM($F311:X311),($H307-SUM($G311:$K311))/($D307-COUNT($G311:$K311))))</f>
        <v>327.85451579384261</v>
      </c>
      <c r="Z311" s="69">
        <f>IF($D307="n/a","n/a",IF(Z$3&gt;($D307+$D311),$H307-SUM($F311:Y311),($H307-SUM($G311:$K311))/($D307-COUNT($G311:$K311))))</f>
        <v>327.85451579384261</v>
      </c>
      <c r="AA311" s="69">
        <f>IF($D307="n/a","n/a",IF(AA$3&gt;($D307+$D311),$H307-SUM($F311:Z311),($H307-SUM($G311:$K311))/($D307-COUNT($G311:$K311))))</f>
        <v>327.85451579384261</v>
      </c>
      <c r="AB311" s="69">
        <f>IF($D307="n/a","n/a",IF(AB$3&gt;($D307+$D311),$H307-SUM($F311:AA311),($H307-SUM($G311:$K311))/($D307-COUNT($G311:$K311))))</f>
        <v>327.85451579384261</v>
      </c>
      <c r="AC311" s="69">
        <f>IF($D307="n/a","n/a",IF(AC$3&gt;($D307+$D311),$H307-SUM($F311:AB311),($H307-SUM($G311:$K311))/($D307-COUNT($G311:$K311))))</f>
        <v>327.85451579384261</v>
      </c>
      <c r="AD311" s="69">
        <f>IF($D307="n/a","n/a",IF(AD$3&gt;($D307+$D311),$H307-SUM($F311:AC311),($H307-SUM($G311:$K311))/($D307-COUNT($G311:$K311))))</f>
        <v>327.85451579384261</v>
      </c>
      <c r="AE311" s="69">
        <f>IF($D307="n/a","n/a",IF(AE$3&gt;($D307+$D311),$H307-SUM($F311:AD311),($H307-SUM($G311:$K311))/($D307-COUNT($G311:$K311))))</f>
        <v>327.85451579384261</v>
      </c>
      <c r="AF311" s="69">
        <f>IF($D307="n/a","n/a",IF(AF$3&gt;($D307+$D311),$H307-SUM($F311:AE311),($H307-SUM($G311:$K311))/($D307-COUNT($G311:$K311))))</f>
        <v>327.85451579384261</v>
      </c>
      <c r="AG311" s="69">
        <f>IF($D307="n/a","n/a",IF(AG$3&gt;($D307+$D311),$H307-SUM($F311:AF311),($H307-SUM($G311:$K311))/($D307-COUNT($G311:$K311))))</f>
        <v>327.85451579384261</v>
      </c>
      <c r="AH311" s="69">
        <f>IF($D307="n/a","n/a",IF(AH$3&gt;($D307+$D311),$H307-SUM($F311:AG311),($H307-SUM($G311:$K311))/($D307-COUNT($G311:$K311))))</f>
        <v>327.85451579384261</v>
      </c>
      <c r="AI311" s="69">
        <f>IF($D307="n/a","n/a",IF(AI$3&gt;($D307+$D311),$H307-SUM($F311:AH311),($H307-SUM($G311:$K311))/($D307-COUNT($G311:$K311))))</f>
        <v>327.85451579384261</v>
      </c>
      <c r="AJ311" s="69">
        <f>IF($D307="n/a","n/a",IF(AJ$3&gt;($D307+$D311),$H307-SUM($F311:AI311),($H307-SUM($G311:$K311))/($D307-COUNT($G311:$K311))))</f>
        <v>327.85451579384261</v>
      </c>
      <c r="AK311" s="69">
        <f>IF($D307="n/a","n/a",IF(AK$3&gt;($D307+$D311),$H307-SUM($F311:AJ311),($H307-SUM($G311:$K311))/($D307-COUNT($G311:$K311))))</f>
        <v>327.85451579384261</v>
      </c>
      <c r="AL311" s="69">
        <f>IF($D307="n/a","n/a",IF(AL$3&gt;($D307+$D311),$H307-SUM($F311:AK311),($H307-SUM($G311:$K311))/($D307-COUNT($G311:$K311))))</f>
        <v>327.85451579384261</v>
      </c>
      <c r="AM311" s="69">
        <f>IF($D307="n/a","n/a",IF(AM$3&gt;($D307+$D311),$H307-SUM($F311:AL311),($H307-SUM($G311:$K311))/($D307-COUNT($G311:$K311))))</f>
        <v>327.85451579384261</v>
      </c>
      <c r="AN311" s="69">
        <f>IF($D307="n/a","n/a",IF(AN$3&gt;($D307+$D311),$H307-SUM($F311:AM311),($H307-SUM($G311:$K311))/($D307-COUNT($G311:$K311))))</f>
        <v>327.85451579384261</v>
      </c>
      <c r="AO311" s="69">
        <f>IF($D307="n/a","n/a",IF(AO$3&gt;($D307+$D311),$H307-SUM($F311:AN311),($H307-SUM($G311:$K311))/($D307-COUNT($G311:$K311))))</f>
        <v>327.85451579384261</v>
      </c>
      <c r="AP311" s="69">
        <f>IF($D307="n/a","n/a",IF(AP$3&gt;($D307+$D311),$H307-SUM($F311:AO311),($H307-SUM($G311:$K311))/($D307-COUNT($G311:$K311))))</f>
        <v>327.85451579384261</v>
      </c>
      <c r="AQ311" s="69">
        <f>IF($D307="n/a","n/a",IF(AQ$3&gt;($D307+$D311),$H307-SUM($F311:AP311),($H307-SUM($G311:$K311))/($D307-COUNT($G311:$K311))))</f>
        <v>327.85451579384261</v>
      </c>
      <c r="AR311" s="69">
        <f>IF($D307="n/a","n/a",IF(AR$3&gt;($D307+$D311),$H307-SUM($F311:AQ311),($H307-SUM($G311:$K311))/($D307-COUNT($G311:$K311))))</f>
        <v>327.85451579384261</v>
      </c>
      <c r="AS311" s="69">
        <f>IF($D307="n/a","n/a",IF(AS$3&gt;($D307+$D311),$H307-SUM($F311:AR311),($H307-SUM($G311:$K311))/($D307-COUNT($G311:$K311))))</f>
        <v>327.85451579384261</v>
      </c>
      <c r="AT311" s="69">
        <f>IF($D307="n/a","n/a",IF(AT$3&gt;($D307+$D311),$H307-SUM($F311:AS311),($H307-SUM($G311:$K311))/($D307-COUNT($G311:$K311))))</f>
        <v>327.85451579384261</v>
      </c>
      <c r="AU311" s="69">
        <f>IF($D307="n/a","n/a",IF(AU$3&gt;($D307+$D311),$H307-SUM($F311:AT311),($H307-SUM($G311:$K311))/($D307-COUNT($G311:$K311))))</f>
        <v>327.85451579384261</v>
      </c>
      <c r="AV311" s="69">
        <f>IF($D307="n/a","n/a",IF(AV$3&gt;($D307+$D311),$H307-SUM($F311:AU311),($H307-SUM($G311:$K311))/($D307-COUNT($G311:$K311))))</f>
        <v>327.85451579384261</v>
      </c>
      <c r="AW311" s="69">
        <f>IF($D307="n/a","n/a",IF(AW$3&gt;($D307+$D311),$H307-SUM($F311:AV311),($H307-SUM($G311:$K311))/($D307-COUNT($G311:$K311))))</f>
        <v>327.85451579384261</v>
      </c>
      <c r="AX311" s="69">
        <f>IF($D307="n/a","n/a",IF(AX$3&gt;($D307+$D311),$H307-SUM($F311:AW311),($H307-SUM($G311:$K311))/($D307-COUNT($G311:$K311))))</f>
        <v>327.85451579384261</v>
      </c>
      <c r="AY311" s="69">
        <f>IF($D307="n/a","n/a",IF(AY$3&gt;($D307+$D311),$H307-SUM($F311:AX311),($H307-SUM($G311:$K311))/($D307-COUNT($G311:$K311))))</f>
        <v>327.85451579384261</v>
      </c>
      <c r="AZ311" s="69">
        <f>IF($D307="n/a","n/a",IF(AZ$3&gt;($D307+$D311),$H307-SUM($F311:AY311),($H307-SUM($G311:$K311))/($D307-COUNT($G311:$K311))))</f>
        <v>327.85451579384261</v>
      </c>
      <c r="BA311" s="69">
        <f>IF($D307="n/a","n/a",IF(BA$3&gt;($D307+$D311),$H307-SUM($F311:AZ311),($H307-SUM($G311:$K311))/($D307-COUNT($G311:$K311))))</f>
        <v>327.85451579384261</v>
      </c>
      <c r="BB311" s="69">
        <f>IF($D307="n/a","n/a",IF(BB$3&gt;($D307+$D311),$H307-SUM($F311:BA311),($H307-SUM($G311:$K311))/($D307-COUNT($G311:$K311))))</f>
        <v>327.85451579384261</v>
      </c>
      <c r="BC311" s="69">
        <f>IF($D307="n/a","n/a",IF(BC$3&gt;($D307+$D311),$H307-SUM($F311:BB311),($H307-SUM($G311:$K311))/($D307-COUNT($G311:$K311))))</f>
        <v>327.85451579384261</v>
      </c>
      <c r="BD311" s="69">
        <f>IF($D307="n/a","n/a",IF(BD$3&gt;($D307+$D311),$H307-SUM($F311:BC311),($H307-SUM($G311:$K311))/($D307-COUNT($G311:$K311))))</f>
        <v>327.85451579384261</v>
      </c>
      <c r="BE311" s="69">
        <f>IF($D307="n/a","n/a",IF(BE$3&gt;($D307+$D311),$H307-SUM($F311:BD311),($H307-SUM($G311:$K311))/($D307-COUNT($G311:$K311))))</f>
        <v>327.85451579384261</v>
      </c>
      <c r="BF311" s="69">
        <f>IF($D307="n/a","n/a",IF(BF$3&gt;($D307+$D311),$H307-SUM($F311:BE311),($H307-SUM($G311:$K311))/($D307-COUNT($G311:$K311))))</f>
        <v>327.85451579384261</v>
      </c>
      <c r="BG311" s="69">
        <f>IF($D307="n/a","n/a",IF(BG$3&gt;($D307+$D311),$H307-SUM($F311:BF311),($H307-SUM($G311:$K311))/($D307-COUNT($G311:$K311))))</f>
        <v>327.85451579384261</v>
      </c>
      <c r="BH311" s="69">
        <f>IF($D307="n/a","n/a",IF(BH$3&gt;($D307+$D311),$H307-SUM($F311:BG311),($H307-SUM($G311:$K311))/($D307-COUNT($G311:$K311))))</f>
        <v>327.85451579384261</v>
      </c>
      <c r="BI311" s="69">
        <f>IF($D307="n/a","n/a",IF(BI$3&gt;($D307+$D311),$H307-SUM($F311:BH311),($H307-SUM($G311:$K311))/($D307-COUNT($G311:$K311))))</f>
        <v>327.85451579384261</v>
      </c>
      <c r="BJ311" s="69">
        <f>IF($D307="n/a","n/a",IF(BJ$3&gt;($D307+$D311),$H307-SUM($F311:BI311),($H307-SUM($G311:$K311))/($D307-COUNT($G311:$K311))))</f>
        <v>327.85451579384261</v>
      </c>
      <c r="BK311" s="69">
        <f>IF($D307="n/a","n/a",IF(BK$3&gt;($D307+$D311),$H307-SUM($F311:BJ311),($H307-SUM($G311:$K311))/($D307-COUNT($G311:$K311))))</f>
        <v>327.85451579384261</v>
      </c>
      <c r="BL311" s="69">
        <f>IF($D307="n/a","n/a",IF(BL$3&gt;($D307+$D311),$H307-SUM($F311:BK311),($H307-SUM($G311:$K311))/($D307-COUNT($G311:$K311))))</f>
        <v>327.85451579384261</v>
      </c>
      <c r="BM311" s="69">
        <f>IF($D307="n/a","n/a",IF(BM$3&gt;($D307+$D311),$H307-SUM($F311:BL311),($H307-SUM($G311:$K311))/($D307-COUNT($G311:$K311))))</f>
        <v>327.85451579384261</v>
      </c>
      <c r="BN311" s="69">
        <f>IF($D307="n/a","n/a",IF(BN$3&gt;($D307+$D311),$H307-SUM($F311:BM311),($H307-SUM($G311:$K311))/($D307-COUNT($G311:$K311))))</f>
        <v>327.85451579384261</v>
      </c>
      <c r="BO311" s="69">
        <f>IF($D307="n/a","n/a",IF(BO$3&gt;($D307+$D311),$H307-SUM($F311:BN311),($H307-SUM($G311:$K311))/($D307-COUNT($G311:$K311))))</f>
        <v>327.85451579384261</v>
      </c>
      <c r="BP311" s="69">
        <f>IF($D307="n/a","n/a",IF(BP$3&gt;($D307+$D311),$H307-SUM($F311:BO311),($H307-SUM($G311:$K311))/($D307-COUNT($G311:$K311))))</f>
        <v>327.85451579384261</v>
      </c>
      <c r="BQ311" s="69">
        <f>IF($D307="n/a","n/a",IF(BQ$3&gt;($D307+$D311),$H307-SUM($F311:BP311),($H307-SUM($G311:$K311))/($D307-COUNT($G311:$K311))))</f>
        <v>7.2759576141834259E-12</v>
      </c>
      <c r="BR311" s="69">
        <f>IF($D307="n/a","n/a",IF(BR$3&gt;($D307+$D311),$H307-SUM($F311:BQ311),($H307-SUM($G311:$K311))/($D307-COUNT($G311:$K311))))</f>
        <v>0</v>
      </c>
      <c r="BS311" s="69">
        <f>IF($D307="n/a","n/a",IF(BS$3&gt;($D307+$D311),$H307-SUM($F311:BR311),($H307-SUM($G311:$K311))/($D307-COUNT($G311:$K311))))</f>
        <v>0</v>
      </c>
      <c r="BT311" s="69">
        <f>IF($D307="n/a","n/a",IF(BT$3&gt;($D307+$D311),$H307-SUM($F311:BS311),($H307-SUM($G311:$K311))/($D307-COUNT($G311:$K311))))</f>
        <v>0</v>
      </c>
      <c r="BU311" s="69">
        <f>IF($D307="n/a","n/a",IF(BU$3&gt;($D307+$D311),$H307-SUM($F311:BT311),($H307-SUM($G311:$K311))/($D307-COUNT($G311:$K311))))</f>
        <v>0</v>
      </c>
      <c r="BV311" s="69">
        <f>IF($D307="n/a","n/a",IF(BV$3&gt;($D307+$D311),$H307-SUM($F311:BU311),($H307-SUM($G311:$K311))/($D307-COUNT($G311:$K311))))</f>
        <v>0</v>
      </c>
      <c r="BW311" s="69">
        <f>IF($D307="n/a","n/a",IF(BW$3&gt;($D307+$D311),$H307-SUM($F311:BV311),($H307-SUM($G311:$K311))/($D307-COUNT($G311:$K311))))</f>
        <v>0</v>
      </c>
      <c r="BX311" s="69">
        <f>IF($D307="n/a","n/a",IF(BX$3&gt;($D307+$D311),$H307-SUM($F311:BW311),($H307-SUM($G311:$K311))/($D307-COUNT($G311:$K311))))</f>
        <v>0</v>
      </c>
      <c r="BY311" s="69">
        <f>IF($D307="n/a","n/a",IF(BY$3&gt;($D307+$D311),$H307-SUM($F311:BX311),($H307-SUM($G311:$K311))/($D307-COUNT($G311:$K311))))</f>
        <v>0</v>
      </c>
      <c r="BZ311" s="69">
        <f>IF($D307="n/a","n/a",IF(BZ$3&gt;($D307+$D311),$H307-SUM($F311:BY311),($H307-SUM($G311:$K311))/($D307-COUNT($G311:$K311))))</f>
        <v>0</v>
      </c>
    </row>
    <row r="312" spans="1:78" customFormat="1" hidden="1" outlineLevel="1">
      <c r="A312" s="19"/>
      <c r="B312" s="26"/>
      <c r="C312" s="722"/>
      <c r="D312" s="545">
        <v>4</v>
      </c>
      <c r="E312" s="27"/>
      <c r="F312" s="146"/>
      <c r="G312" s="552"/>
      <c r="H312" s="553"/>
      <c r="I312" s="147"/>
      <c r="J312" s="103">
        <f>IF($E307="n/a","n/a",IF(J$3&gt;($E307+$D312),$I307-SUM($F312:I312),$I307/$E307))</f>
        <v>134.27828389857632</v>
      </c>
      <c r="K312" s="546">
        <f>IF($E307="n/a","n/a",IF(K$3&gt;($E307+$D312),$I307-SUM($F312:J312),$I307/$E307))</f>
        <v>134.27828389857632</v>
      </c>
      <c r="L312" s="69">
        <f>IF($D307="n/a","n/a",IF(L$3&gt;($D307+$D312),$I307-SUM($F312:K312),($I307-SUM($G312:$K312))/($D307-COUNT($G312:$K312))))</f>
        <v>134.27828389857632</v>
      </c>
      <c r="M312" s="69">
        <f>IF($D307="n/a","n/a",IF(M$3&gt;($D307+$D312),$I307-SUM($F312:L312),($I307-SUM($G312:$K312))/($D307-COUNT($G312:$K312))))</f>
        <v>134.27828389857632</v>
      </c>
      <c r="N312" s="69">
        <f>IF($D307="n/a","n/a",IF(N$3&gt;($D307+$D312),$I307-SUM($F312:M312),($I307-SUM($G312:$K312))/($D307-COUNT($G312:$K312))))</f>
        <v>134.27828389857632</v>
      </c>
      <c r="O312" s="69">
        <f>IF($D307="n/a","n/a",IF(O$3&gt;($D307+$D312),$I307-SUM($F312:N312),($I307-SUM($G312:$K312))/($D307-COUNT($G312:$K312))))</f>
        <v>134.27828389857632</v>
      </c>
      <c r="P312" s="69">
        <f>IF($D307="n/a","n/a",IF(P$3&gt;($D307+$D312),$I307-SUM($F312:O312),($I307-SUM($G312:$K312))/($D307-COUNT($G312:$K312))))</f>
        <v>134.27828389857632</v>
      </c>
      <c r="Q312" s="69">
        <f>IF($D307="n/a","n/a",IF(Q$3&gt;($D307+$D312),$I307-SUM($F312:P312),($I307-SUM($G312:$K312))/($D307-COUNT($G312:$K312))))</f>
        <v>134.27828389857632</v>
      </c>
      <c r="R312" s="69">
        <f>IF($D307="n/a","n/a",IF(R$3&gt;($D307+$D312),$I307-SUM($F312:Q312),($I307-SUM($G312:$K312))/($D307-COUNT($G312:$K312))))</f>
        <v>134.27828389857632</v>
      </c>
      <c r="S312" s="69">
        <f>IF($D307="n/a","n/a",IF(S$3&gt;($D307+$D312),$I307-SUM($F312:R312),($I307-SUM($G312:$K312))/($D307-COUNT($G312:$K312))))</f>
        <v>134.27828389857632</v>
      </c>
      <c r="T312" s="69">
        <f>IF($D307="n/a","n/a",IF(T$3&gt;($D307+$D312),$I307-SUM($F312:S312),($I307-SUM($G312:$K312))/($D307-COUNT($G312:$K312))))</f>
        <v>134.27828389857632</v>
      </c>
      <c r="U312" s="69">
        <f>IF($D307="n/a","n/a",IF(U$3&gt;($D307+$D312),$I307-SUM($F312:T312),($I307-SUM($G312:$K312))/($D307-COUNT($G312:$K312))))</f>
        <v>134.27828389857632</v>
      </c>
      <c r="V312" s="69">
        <f>IF($D307="n/a","n/a",IF(V$3&gt;($D307+$D312),$I307-SUM($F312:U312),($I307-SUM($G312:$K312))/($D307-COUNT($G312:$K312))))</f>
        <v>134.27828389857632</v>
      </c>
      <c r="W312" s="69">
        <f>IF($D307="n/a","n/a",IF(W$3&gt;($D307+$D312),$I307-SUM($F312:V312),($I307-SUM($G312:$K312))/($D307-COUNT($G312:$K312))))</f>
        <v>134.27828389857632</v>
      </c>
      <c r="X312" s="69">
        <f>IF($D307="n/a","n/a",IF(X$3&gt;($D307+$D312),$I307-SUM($F312:W312),($I307-SUM($G312:$K312))/($D307-COUNT($G312:$K312))))</f>
        <v>134.27828389857632</v>
      </c>
      <c r="Y312" s="69">
        <f>IF($D307="n/a","n/a",IF(Y$3&gt;($D307+$D312),$I307-SUM($F312:X312),($I307-SUM($G312:$K312))/($D307-COUNT($G312:$K312))))</f>
        <v>134.27828389857632</v>
      </c>
      <c r="Z312" s="69">
        <f>IF($D307="n/a","n/a",IF(Z$3&gt;($D307+$D312),$I307-SUM($F312:Y312),($I307-SUM($G312:$K312))/($D307-COUNT($G312:$K312))))</f>
        <v>134.27828389857632</v>
      </c>
      <c r="AA312" s="69">
        <f>IF($D307="n/a","n/a",IF(AA$3&gt;($D307+$D312),$I307-SUM($F312:Z312),($I307-SUM($G312:$K312))/($D307-COUNT($G312:$K312))))</f>
        <v>134.27828389857632</v>
      </c>
      <c r="AB312" s="69">
        <f>IF($D307="n/a","n/a",IF(AB$3&gt;($D307+$D312),$I307-SUM($F312:AA312),($I307-SUM($G312:$K312))/($D307-COUNT($G312:$K312))))</f>
        <v>134.27828389857632</v>
      </c>
      <c r="AC312" s="69">
        <f>IF($D307="n/a","n/a",IF(AC$3&gt;($D307+$D312),$I307-SUM($F312:AB312),($I307-SUM($G312:$K312))/($D307-COUNT($G312:$K312))))</f>
        <v>134.27828389857632</v>
      </c>
      <c r="AD312" s="69">
        <f>IF($D307="n/a","n/a",IF(AD$3&gt;($D307+$D312),$I307-SUM($F312:AC312),($I307-SUM($G312:$K312))/($D307-COUNT($G312:$K312))))</f>
        <v>134.27828389857632</v>
      </c>
      <c r="AE312" s="69">
        <f>IF($D307="n/a","n/a",IF(AE$3&gt;($D307+$D312),$I307-SUM($F312:AD312),($I307-SUM($G312:$K312))/($D307-COUNT($G312:$K312))))</f>
        <v>134.27828389857632</v>
      </c>
      <c r="AF312" s="69">
        <f>IF($D307="n/a","n/a",IF(AF$3&gt;($D307+$D312),$I307-SUM($F312:AE312),($I307-SUM($G312:$K312))/($D307-COUNT($G312:$K312))))</f>
        <v>134.27828389857632</v>
      </c>
      <c r="AG312" s="69">
        <f>IF($D307="n/a","n/a",IF(AG$3&gt;($D307+$D312),$I307-SUM($F312:AF312),($I307-SUM($G312:$K312))/($D307-COUNT($G312:$K312))))</f>
        <v>134.27828389857632</v>
      </c>
      <c r="AH312" s="69">
        <f>IF($D307="n/a","n/a",IF(AH$3&gt;($D307+$D312),$I307-SUM($F312:AG312),($I307-SUM($G312:$K312))/($D307-COUNT($G312:$K312))))</f>
        <v>134.27828389857632</v>
      </c>
      <c r="AI312" s="69">
        <f>IF($D307="n/a","n/a",IF(AI$3&gt;($D307+$D312),$I307-SUM($F312:AH312),($I307-SUM($G312:$K312))/($D307-COUNT($G312:$K312))))</f>
        <v>134.27828389857632</v>
      </c>
      <c r="AJ312" s="69">
        <f>IF($D307="n/a","n/a",IF(AJ$3&gt;($D307+$D312),$I307-SUM($F312:AI312),($I307-SUM($G312:$K312))/($D307-COUNT($G312:$K312))))</f>
        <v>134.27828389857632</v>
      </c>
      <c r="AK312" s="69">
        <f>IF($D307="n/a","n/a",IF(AK$3&gt;($D307+$D312),$I307-SUM($F312:AJ312),($I307-SUM($G312:$K312))/($D307-COUNT($G312:$K312))))</f>
        <v>134.27828389857632</v>
      </c>
      <c r="AL312" s="69">
        <f>IF($D307="n/a","n/a",IF(AL$3&gt;($D307+$D312),$I307-SUM($F312:AK312),($I307-SUM($G312:$K312))/($D307-COUNT($G312:$K312))))</f>
        <v>134.27828389857632</v>
      </c>
      <c r="AM312" s="69">
        <f>IF($D307="n/a","n/a",IF(AM$3&gt;($D307+$D312),$I307-SUM($F312:AL312),($I307-SUM($G312:$K312))/($D307-COUNT($G312:$K312))))</f>
        <v>134.27828389857632</v>
      </c>
      <c r="AN312" s="69">
        <f>IF($D307="n/a","n/a",IF(AN$3&gt;($D307+$D312),$I307-SUM($F312:AM312),($I307-SUM($G312:$K312))/($D307-COUNT($G312:$K312))))</f>
        <v>134.27828389857632</v>
      </c>
      <c r="AO312" s="69">
        <f>IF($D307="n/a","n/a",IF(AO$3&gt;($D307+$D312),$I307-SUM($F312:AN312),($I307-SUM($G312:$K312))/($D307-COUNT($G312:$K312))))</f>
        <v>134.27828389857632</v>
      </c>
      <c r="AP312" s="69">
        <f>IF($D307="n/a","n/a",IF(AP$3&gt;($D307+$D312),$I307-SUM($F312:AO312),($I307-SUM($G312:$K312))/($D307-COUNT($G312:$K312))))</f>
        <v>134.27828389857632</v>
      </c>
      <c r="AQ312" s="69">
        <f>IF($D307="n/a","n/a",IF(AQ$3&gt;($D307+$D312),$I307-SUM($F312:AP312),($I307-SUM($G312:$K312))/($D307-COUNT($G312:$K312))))</f>
        <v>134.27828389857632</v>
      </c>
      <c r="AR312" s="69">
        <f>IF($D307="n/a","n/a",IF(AR$3&gt;($D307+$D312),$I307-SUM($F312:AQ312),($I307-SUM($G312:$K312))/($D307-COUNT($G312:$K312))))</f>
        <v>134.27828389857632</v>
      </c>
      <c r="AS312" s="69">
        <f>IF($D307="n/a","n/a",IF(AS$3&gt;($D307+$D312),$I307-SUM($F312:AR312),($I307-SUM($G312:$K312))/($D307-COUNT($G312:$K312))))</f>
        <v>134.27828389857632</v>
      </c>
      <c r="AT312" s="69">
        <f>IF($D307="n/a","n/a",IF(AT$3&gt;($D307+$D312),$I307-SUM($F312:AS312),($I307-SUM($G312:$K312))/($D307-COUNT($G312:$K312))))</f>
        <v>134.27828389857632</v>
      </c>
      <c r="AU312" s="69">
        <f>IF($D307="n/a","n/a",IF(AU$3&gt;($D307+$D312),$I307-SUM($F312:AT312),($I307-SUM($G312:$K312))/($D307-COUNT($G312:$K312))))</f>
        <v>134.27828389857632</v>
      </c>
      <c r="AV312" s="69">
        <f>IF($D307="n/a","n/a",IF(AV$3&gt;($D307+$D312),$I307-SUM($F312:AU312),($I307-SUM($G312:$K312))/($D307-COUNT($G312:$K312))))</f>
        <v>134.27828389857632</v>
      </c>
      <c r="AW312" s="69">
        <f>IF($D307="n/a","n/a",IF(AW$3&gt;($D307+$D312),$I307-SUM($F312:AV312),($I307-SUM($G312:$K312))/($D307-COUNT($G312:$K312))))</f>
        <v>134.27828389857632</v>
      </c>
      <c r="AX312" s="69">
        <f>IF($D307="n/a","n/a",IF(AX$3&gt;($D307+$D312),$I307-SUM($F312:AW312),($I307-SUM($G312:$K312))/($D307-COUNT($G312:$K312))))</f>
        <v>134.27828389857632</v>
      </c>
      <c r="AY312" s="69">
        <f>IF($D307="n/a","n/a",IF(AY$3&gt;($D307+$D312),$I307-SUM($F312:AX312),($I307-SUM($G312:$K312))/($D307-COUNT($G312:$K312))))</f>
        <v>134.27828389857632</v>
      </c>
      <c r="AZ312" s="69">
        <f>IF($D307="n/a","n/a",IF(AZ$3&gt;($D307+$D312),$I307-SUM($F312:AY312),($I307-SUM($G312:$K312))/($D307-COUNT($G312:$K312))))</f>
        <v>134.27828389857632</v>
      </c>
      <c r="BA312" s="69">
        <f>IF($D307="n/a","n/a",IF(BA$3&gt;($D307+$D312),$I307-SUM($F312:AZ312),($I307-SUM($G312:$K312))/($D307-COUNT($G312:$K312))))</f>
        <v>134.27828389857632</v>
      </c>
      <c r="BB312" s="69">
        <f>IF($D307="n/a","n/a",IF(BB$3&gt;($D307+$D312),$I307-SUM($F312:BA312),($I307-SUM($G312:$K312))/($D307-COUNT($G312:$K312))))</f>
        <v>134.27828389857632</v>
      </c>
      <c r="BC312" s="69">
        <f>IF($D307="n/a","n/a",IF(BC$3&gt;($D307+$D312),$I307-SUM($F312:BB312),($I307-SUM($G312:$K312))/($D307-COUNT($G312:$K312))))</f>
        <v>134.27828389857632</v>
      </c>
      <c r="BD312" s="69">
        <f>IF($D307="n/a","n/a",IF(BD$3&gt;($D307+$D312),$I307-SUM($F312:BC312),($I307-SUM($G312:$K312))/($D307-COUNT($G312:$K312))))</f>
        <v>134.27828389857632</v>
      </c>
      <c r="BE312" s="69">
        <f>IF($D307="n/a","n/a",IF(BE$3&gt;($D307+$D312),$I307-SUM($F312:BD312),($I307-SUM($G312:$K312))/($D307-COUNT($G312:$K312))))</f>
        <v>134.27828389857632</v>
      </c>
      <c r="BF312" s="69">
        <f>IF($D307="n/a","n/a",IF(BF$3&gt;($D307+$D312),$I307-SUM($F312:BE312),($I307-SUM($G312:$K312))/($D307-COUNT($G312:$K312))))</f>
        <v>134.27828389857632</v>
      </c>
      <c r="BG312" s="69">
        <f>IF($D307="n/a","n/a",IF(BG$3&gt;($D307+$D312),$I307-SUM($F312:BF312),($I307-SUM($G312:$K312))/($D307-COUNT($G312:$K312))))</f>
        <v>134.27828389857632</v>
      </c>
      <c r="BH312" s="69">
        <f>IF($D307="n/a","n/a",IF(BH$3&gt;($D307+$D312),$I307-SUM($F312:BG312),($I307-SUM($G312:$K312))/($D307-COUNT($G312:$K312))))</f>
        <v>134.27828389857632</v>
      </c>
      <c r="BI312" s="69">
        <f>IF($D307="n/a","n/a",IF(BI$3&gt;($D307+$D312),$I307-SUM($F312:BH312),($I307-SUM($G312:$K312))/($D307-COUNT($G312:$K312))))</f>
        <v>134.27828389857632</v>
      </c>
      <c r="BJ312" s="69">
        <f>IF($D307="n/a","n/a",IF(BJ$3&gt;($D307+$D312),$I307-SUM($F312:BI312),($I307-SUM($G312:$K312))/($D307-COUNT($G312:$K312))))</f>
        <v>134.27828389857632</v>
      </c>
      <c r="BK312" s="69">
        <f>IF($D307="n/a","n/a",IF(BK$3&gt;($D307+$D312),$I307-SUM($F312:BJ312),($I307-SUM($G312:$K312))/($D307-COUNT($G312:$K312))))</f>
        <v>134.27828389857632</v>
      </c>
      <c r="BL312" s="69">
        <f>IF($D307="n/a","n/a",IF(BL$3&gt;($D307+$D312),$I307-SUM($F312:BK312),($I307-SUM($G312:$K312))/($D307-COUNT($G312:$K312))))</f>
        <v>134.27828389857632</v>
      </c>
      <c r="BM312" s="69">
        <f>IF($D307="n/a","n/a",IF(BM$3&gt;($D307+$D312),$I307-SUM($F312:BL312),($I307-SUM($G312:$K312))/($D307-COUNT($G312:$K312))))</f>
        <v>134.27828389857632</v>
      </c>
      <c r="BN312" s="69">
        <f>IF($D307="n/a","n/a",IF(BN$3&gt;($D307+$D312),$I307-SUM($F312:BM312),($I307-SUM($G312:$K312))/($D307-COUNT($G312:$K312))))</f>
        <v>134.27828389857632</v>
      </c>
      <c r="BO312" s="69">
        <f>IF($D307="n/a","n/a",IF(BO$3&gt;($D307+$D312),$I307-SUM($F312:BN312),($I307-SUM($G312:$K312))/($D307-COUNT($G312:$K312))))</f>
        <v>134.27828389857632</v>
      </c>
      <c r="BP312" s="69">
        <f>IF($D307="n/a","n/a",IF(BP$3&gt;($D307+$D312),$I307-SUM($F312:BO312),($I307-SUM($G312:$K312))/($D307-COUNT($G312:$K312))))</f>
        <v>134.27828389857632</v>
      </c>
      <c r="BQ312" s="69">
        <f>IF($D307="n/a","n/a",IF(BQ$3&gt;($D307+$D312),$I307-SUM($F312:BP312),($I307-SUM($G312:$K312))/($D307-COUNT($G312:$K312))))</f>
        <v>134.27828389857632</v>
      </c>
      <c r="BR312" s="69">
        <f>IF($D307="n/a","n/a",IF(BR$3&gt;($D307+$D312),$I307-SUM($F312:BQ312),($I307-SUM($G312:$K312))/($D307-COUNT($G312:$K312))))</f>
        <v>-1.2732925824820995E-11</v>
      </c>
      <c r="BS312" s="69">
        <f>IF($D307="n/a","n/a",IF(BS$3&gt;($D307+$D312),$I307-SUM($F312:BR312),($I307-SUM($G312:$K312))/($D307-COUNT($G312:$K312))))</f>
        <v>0</v>
      </c>
      <c r="BT312" s="69">
        <f>IF($D307="n/a","n/a",IF(BT$3&gt;($D307+$D312),$I307-SUM($F312:BS312),($I307-SUM($G312:$K312))/($D307-COUNT($G312:$K312))))</f>
        <v>0</v>
      </c>
      <c r="BU312" s="69">
        <f>IF($D307="n/a","n/a",IF(BU$3&gt;($D307+$D312),$I307-SUM($F312:BT312),($I307-SUM($G312:$K312))/($D307-COUNT($G312:$K312))))</f>
        <v>0</v>
      </c>
      <c r="BV312" s="69">
        <f>IF($D307="n/a","n/a",IF(BV$3&gt;($D307+$D312),$I307-SUM($F312:BU312),($I307-SUM($G312:$K312))/($D307-COUNT($G312:$K312))))</f>
        <v>0</v>
      </c>
      <c r="BW312" s="69">
        <f>IF($D307="n/a","n/a",IF(BW$3&gt;($D307+$D312),$I307-SUM($F312:BV312),($I307-SUM($G312:$K312))/($D307-COUNT($G312:$K312))))</f>
        <v>0</v>
      </c>
      <c r="BX312" s="69">
        <f>IF($D307="n/a","n/a",IF(BX$3&gt;($D307+$D312),$I307-SUM($F312:BW312),($I307-SUM($G312:$K312))/($D307-COUNT($G312:$K312))))</f>
        <v>0</v>
      </c>
      <c r="BY312" s="69">
        <f>IF($D307="n/a","n/a",IF(BY$3&gt;($D307+$D312),$I307-SUM($F312:BX312),($I307-SUM($G312:$K312))/($D307-COUNT($G312:$K312))))</f>
        <v>0</v>
      </c>
      <c r="BZ312" s="69">
        <f>IF($D307="n/a","n/a",IF(BZ$3&gt;($D307+$D312),$I307-SUM($F312:BY312),($I307-SUM($G312:$K312))/($D307-COUNT($G312:$K312))))</f>
        <v>0</v>
      </c>
    </row>
    <row r="313" spans="1:78" customFormat="1" hidden="1" outlineLevel="1">
      <c r="A313" s="19"/>
      <c r="B313" s="26"/>
      <c r="C313" s="722"/>
      <c r="D313" s="545">
        <v>5</v>
      </c>
      <c r="E313" s="27"/>
      <c r="F313" s="146"/>
      <c r="G313" s="554"/>
      <c r="H313" s="555"/>
      <c r="I313" s="555"/>
      <c r="J313" s="556"/>
      <c r="K313" s="557">
        <f>IF($E307="n/a","n/a",IF(K$3&gt;($E307+$D313),$J307-SUM($F313:J313),$J307/$E307))</f>
        <v>11.682234005576744</v>
      </c>
      <c r="L313" s="69">
        <f>IF($D307="n/a","n/a",IF(L$3&gt;($D307+$D313),$J307-SUM($F313:K313),($J307-SUM($G313:$K313))/($D307-COUNT($G313:$K313))))</f>
        <v>11.682234005576744</v>
      </c>
      <c r="M313" s="69">
        <f>IF($D307="n/a","n/a",IF(M$3&gt;($D307+$D313),$J307-SUM($F313:L313),($J307-SUM($G313:$K313))/($D307-COUNT($G313:$K313))))</f>
        <v>11.682234005576744</v>
      </c>
      <c r="N313" s="69">
        <f>IF($D307="n/a","n/a",IF(N$3&gt;($D307+$D313),$J307-SUM($F313:M313),($J307-SUM($G313:$K313))/($D307-COUNT($G313:$K313))))</f>
        <v>11.682234005576744</v>
      </c>
      <c r="O313" s="69">
        <f>IF($D307="n/a","n/a",IF(O$3&gt;($D307+$D313),$J307-SUM($F313:N313),($J307-SUM($G313:$K313))/($D307-COUNT($G313:$K313))))</f>
        <v>11.682234005576744</v>
      </c>
      <c r="P313" s="69">
        <f>IF($D307="n/a","n/a",IF(P$3&gt;($D307+$D313),$J307-SUM($F313:O313),($J307-SUM($G313:$K313))/($D307-COUNT($G313:$K313))))</f>
        <v>11.682234005576744</v>
      </c>
      <c r="Q313" s="69">
        <f>IF($D307="n/a","n/a",IF(Q$3&gt;($D307+$D313),$J307-SUM($F313:P313),($J307-SUM($G313:$K313))/($D307-COUNT($G313:$K313))))</f>
        <v>11.682234005576744</v>
      </c>
      <c r="R313" s="69">
        <f>IF($D307="n/a","n/a",IF(R$3&gt;($D307+$D313),$J307-SUM($F313:Q313),($J307-SUM($G313:$K313))/($D307-COUNT($G313:$K313))))</f>
        <v>11.682234005576744</v>
      </c>
      <c r="S313" s="69">
        <f>IF($D307="n/a","n/a",IF(S$3&gt;($D307+$D313),$J307-SUM($F313:R313),($J307-SUM($G313:$K313))/($D307-COUNT($G313:$K313))))</f>
        <v>11.682234005576744</v>
      </c>
      <c r="T313" s="69">
        <f>IF($D307="n/a","n/a",IF(T$3&gt;($D307+$D313),$J307-SUM($F313:S313),($J307-SUM($G313:$K313))/($D307-COUNT($G313:$K313))))</f>
        <v>11.682234005576744</v>
      </c>
      <c r="U313" s="69">
        <f>IF($D307="n/a","n/a",IF(U$3&gt;($D307+$D313),$J307-SUM($F313:T313),($J307-SUM($G313:$K313))/($D307-COUNT($G313:$K313))))</f>
        <v>11.682234005576744</v>
      </c>
      <c r="V313" s="69">
        <f>IF($D307="n/a","n/a",IF(V$3&gt;($D307+$D313),$J307-SUM($F313:U313),($J307-SUM($G313:$K313))/($D307-COUNT($G313:$K313))))</f>
        <v>11.682234005576744</v>
      </c>
      <c r="W313" s="69">
        <f>IF($D307="n/a","n/a",IF(W$3&gt;($D307+$D313),$J307-SUM($F313:V313),($J307-SUM($G313:$K313))/($D307-COUNT($G313:$K313))))</f>
        <v>11.682234005576744</v>
      </c>
      <c r="X313" s="69">
        <f>IF($D307="n/a","n/a",IF(X$3&gt;($D307+$D313),$J307-SUM($F313:W313),($J307-SUM($G313:$K313))/($D307-COUNT($G313:$K313))))</f>
        <v>11.682234005576744</v>
      </c>
      <c r="Y313" s="69">
        <f>IF($D307="n/a","n/a",IF(Y$3&gt;($D307+$D313),$J307-SUM($F313:X313),($J307-SUM($G313:$K313))/($D307-COUNT($G313:$K313))))</f>
        <v>11.682234005576744</v>
      </c>
      <c r="Z313" s="69">
        <f>IF($D307="n/a","n/a",IF(Z$3&gt;($D307+$D313),$J307-SUM($F313:Y313),($J307-SUM($G313:$K313))/($D307-COUNT($G313:$K313))))</f>
        <v>11.682234005576744</v>
      </c>
      <c r="AA313" s="69">
        <f>IF($D307="n/a","n/a",IF(AA$3&gt;($D307+$D313),$J307-SUM($F313:Z313),($J307-SUM($G313:$K313))/($D307-COUNT($G313:$K313))))</f>
        <v>11.682234005576744</v>
      </c>
      <c r="AB313" s="69">
        <f>IF($D307="n/a","n/a",IF(AB$3&gt;($D307+$D313),$J307-SUM($F313:AA313),($J307-SUM($G313:$K313))/($D307-COUNT($G313:$K313))))</f>
        <v>11.682234005576744</v>
      </c>
      <c r="AC313" s="69">
        <f>IF($D307="n/a","n/a",IF(AC$3&gt;($D307+$D313),$J307-SUM($F313:AB313),($J307-SUM($G313:$K313))/($D307-COUNT($G313:$K313))))</f>
        <v>11.682234005576744</v>
      </c>
      <c r="AD313" s="69">
        <f>IF($D307="n/a","n/a",IF(AD$3&gt;($D307+$D313),$J307-SUM($F313:AC313),($J307-SUM($G313:$K313))/($D307-COUNT($G313:$K313))))</f>
        <v>11.682234005576744</v>
      </c>
      <c r="AE313" s="69">
        <f>IF($D307="n/a","n/a",IF(AE$3&gt;($D307+$D313),$J307-SUM($F313:AD313),($J307-SUM($G313:$K313))/($D307-COUNT($G313:$K313))))</f>
        <v>11.682234005576744</v>
      </c>
      <c r="AF313" s="69">
        <f>IF($D307="n/a","n/a",IF(AF$3&gt;($D307+$D313),$J307-SUM($F313:AE313),($J307-SUM($G313:$K313))/($D307-COUNT($G313:$K313))))</f>
        <v>11.682234005576744</v>
      </c>
      <c r="AG313" s="69">
        <f>IF($D307="n/a","n/a",IF(AG$3&gt;($D307+$D313),$J307-SUM($F313:AF313),($J307-SUM($G313:$K313))/($D307-COUNT($G313:$K313))))</f>
        <v>11.682234005576744</v>
      </c>
      <c r="AH313" s="69">
        <f>IF($D307="n/a","n/a",IF(AH$3&gt;($D307+$D313),$J307-SUM($F313:AG313),($J307-SUM($G313:$K313))/($D307-COUNT($G313:$K313))))</f>
        <v>11.682234005576744</v>
      </c>
      <c r="AI313" s="69">
        <f>IF($D307="n/a","n/a",IF(AI$3&gt;($D307+$D313),$J307-SUM($F313:AH313),($J307-SUM($G313:$K313))/($D307-COUNT($G313:$K313))))</f>
        <v>11.682234005576744</v>
      </c>
      <c r="AJ313" s="69">
        <f>IF($D307="n/a","n/a",IF(AJ$3&gt;($D307+$D313),$J307-SUM($F313:AI313),($J307-SUM($G313:$K313))/($D307-COUNT($G313:$K313))))</f>
        <v>11.682234005576744</v>
      </c>
      <c r="AK313" s="69">
        <f>IF($D307="n/a","n/a",IF(AK$3&gt;($D307+$D313),$J307-SUM($F313:AJ313),($J307-SUM($G313:$K313))/($D307-COUNT($G313:$K313))))</f>
        <v>11.682234005576744</v>
      </c>
      <c r="AL313" s="69">
        <f>IF($D307="n/a","n/a",IF(AL$3&gt;($D307+$D313),$J307-SUM($F313:AK313),($J307-SUM($G313:$K313))/($D307-COUNT($G313:$K313))))</f>
        <v>11.682234005576744</v>
      </c>
      <c r="AM313" s="69">
        <f>IF($D307="n/a","n/a",IF(AM$3&gt;($D307+$D313),$J307-SUM($F313:AL313),($J307-SUM($G313:$K313))/($D307-COUNT($G313:$K313))))</f>
        <v>11.682234005576744</v>
      </c>
      <c r="AN313" s="69">
        <f>IF($D307="n/a","n/a",IF(AN$3&gt;($D307+$D313),$J307-SUM($F313:AM313),($J307-SUM($G313:$K313))/($D307-COUNT($G313:$K313))))</f>
        <v>11.682234005576744</v>
      </c>
      <c r="AO313" s="69">
        <f>IF($D307="n/a","n/a",IF(AO$3&gt;($D307+$D313),$J307-SUM($F313:AN313),($J307-SUM($G313:$K313))/($D307-COUNT($G313:$K313))))</f>
        <v>11.682234005576744</v>
      </c>
      <c r="AP313" s="69">
        <f>IF($D307="n/a","n/a",IF(AP$3&gt;($D307+$D313),$J307-SUM($F313:AO313),($J307-SUM($G313:$K313))/($D307-COUNT($G313:$K313))))</f>
        <v>11.682234005576744</v>
      </c>
      <c r="AQ313" s="69">
        <f>IF($D307="n/a","n/a",IF(AQ$3&gt;($D307+$D313),$J307-SUM($F313:AP313),($J307-SUM($G313:$K313))/($D307-COUNT($G313:$K313))))</f>
        <v>11.682234005576744</v>
      </c>
      <c r="AR313" s="69">
        <f>IF($D307="n/a","n/a",IF(AR$3&gt;($D307+$D313),$J307-SUM($F313:AQ313),($J307-SUM($G313:$K313))/($D307-COUNT($G313:$K313))))</f>
        <v>11.682234005576744</v>
      </c>
      <c r="AS313" s="69">
        <f>IF($D307="n/a","n/a",IF(AS$3&gt;($D307+$D313),$J307-SUM($F313:AR313),($J307-SUM($G313:$K313))/($D307-COUNT($G313:$K313))))</f>
        <v>11.682234005576744</v>
      </c>
      <c r="AT313" s="69">
        <f>IF($D307="n/a","n/a",IF(AT$3&gt;($D307+$D313),$J307-SUM($F313:AS313),($J307-SUM($G313:$K313))/($D307-COUNT($G313:$K313))))</f>
        <v>11.682234005576744</v>
      </c>
      <c r="AU313" s="69">
        <f>IF($D307="n/a","n/a",IF(AU$3&gt;($D307+$D313),$J307-SUM($F313:AT313),($J307-SUM($G313:$K313))/($D307-COUNT($G313:$K313))))</f>
        <v>11.682234005576744</v>
      </c>
      <c r="AV313" s="69">
        <f>IF($D307="n/a","n/a",IF(AV$3&gt;($D307+$D313),$J307-SUM($F313:AU313),($J307-SUM($G313:$K313))/($D307-COUNT($G313:$K313))))</f>
        <v>11.682234005576744</v>
      </c>
      <c r="AW313" s="69">
        <f>IF($D307="n/a","n/a",IF(AW$3&gt;($D307+$D313),$J307-SUM($F313:AV313),($J307-SUM($G313:$K313))/($D307-COUNT($G313:$K313))))</f>
        <v>11.682234005576744</v>
      </c>
      <c r="AX313" s="69">
        <f>IF($D307="n/a","n/a",IF(AX$3&gt;($D307+$D313),$J307-SUM($F313:AW313),($J307-SUM($G313:$K313))/($D307-COUNT($G313:$K313))))</f>
        <v>11.682234005576744</v>
      </c>
      <c r="AY313" s="69">
        <f>IF($D307="n/a","n/a",IF(AY$3&gt;($D307+$D313),$J307-SUM($F313:AX313),($J307-SUM($G313:$K313))/($D307-COUNT($G313:$K313))))</f>
        <v>11.682234005576744</v>
      </c>
      <c r="AZ313" s="69">
        <f>IF($D307="n/a","n/a",IF(AZ$3&gt;($D307+$D313),$J307-SUM($F313:AY313),($J307-SUM($G313:$K313))/($D307-COUNT($G313:$K313))))</f>
        <v>11.682234005576744</v>
      </c>
      <c r="BA313" s="69">
        <f>IF($D307="n/a","n/a",IF(BA$3&gt;($D307+$D313),$J307-SUM($F313:AZ313),($J307-SUM($G313:$K313))/($D307-COUNT($G313:$K313))))</f>
        <v>11.682234005576744</v>
      </c>
      <c r="BB313" s="69">
        <f>IF($D307="n/a","n/a",IF(BB$3&gt;($D307+$D313),$J307-SUM($F313:BA313),($J307-SUM($G313:$K313))/($D307-COUNT($G313:$K313))))</f>
        <v>11.682234005576744</v>
      </c>
      <c r="BC313" s="69">
        <f>IF($D307="n/a","n/a",IF(BC$3&gt;($D307+$D313),$J307-SUM($F313:BB313),($J307-SUM($G313:$K313))/($D307-COUNT($G313:$K313))))</f>
        <v>11.682234005576744</v>
      </c>
      <c r="BD313" s="69">
        <f>IF($D307="n/a","n/a",IF(BD$3&gt;($D307+$D313),$J307-SUM($F313:BC313),($J307-SUM($G313:$K313))/($D307-COUNT($G313:$K313))))</f>
        <v>11.682234005576744</v>
      </c>
      <c r="BE313" s="69">
        <f>IF($D307="n/a","n/a",IF(BE$3&gt;($D307+$D313),$J307-SUM($F313:BD313),($J307-SUM($G313:$K313))/($D307-COUNT($G313:$K313))))</f>
        <v>11.682234005576744</v>
      </c>
      <c r="BF313" s="69">
        <f>IF($D307="n/a","n/a",IF(BF$3&gt;($D307+$D313),$J307-SUM($F313:BE313),($J307-SUM($G313:$K313))/($D307-COUNT($G313:$K313))))</f>
        <v>11.682234005576744</v>
      </c>
      <c r="BG313" s="69">
        <f>IF($D307="n/a","n/a",IF(BG$3&gt;($D307+$D313),$J307-SUM($F313:BF313),($J307-SUM($G313:$K313))/($D307-COUNT($G313:$K313))))</f>
        <v>11.682234005576744</v>
      </c>
      <c r="BH313" s="69">
        <f>IF($D307="n/a","n/a",IF(BH$3&gt;($D307+$D313),$J307-SUM($F313:BG313),($J307-SUM($G313:$K313))/($D307-COUNT($G313:$K313))))</f>
        <v>11.682234005576744</v>
      </c>
      <c r="BI313" s="69">
        <f>IF($D307="n/a","n/a",IF(BI$3&gt;($D307+$D313),$J307-SUM($F313:BH313),($J307-SUM($G313:$K313))/($D307-COUNT($G313:$K313))))</f>
        <v>11.682234005576744</v>
      </c>
      <c r="BJ313" s="69">
        <f>IF($D307="n/a","n/a",IF(BJ$3&gt;($D307+$D313),$J307-SUM($F313:BI313),($J307-SUM($G313:$K313))/($D307-COUNT($G313:$K313))))</f>
        <v>11.682234005576744</v>
      </c>
      <c r="BK313" s="69">
        <f>IF($D307="n/a","n/a",IF(BK$3&gt;($D307+$D313),$J307-SUM($F313:BJ313),($J307-SUM($G313:$K313))/($D307-COUNT($G313:$K313))))</f>
        <v>11.682234005576744</v>
      </c>
      <c r="BL313" s="69">
        <f>IF($D307="n/a","n/a",IF(BL$3&gt;($D307+$D313),$J307-SUM($F313:BK313),($J307-SUM($G313:$K313))/($D307-COUNT($G313:$K313))))</f>
        <v>11.682234005576744</v>
      </c>
      <c r="BM313" s="69">
        <f>IF($D307="n/a","n/a",IF(BM$3&gt;($D307+$D313),$J307-SUM($F313:BL313),($J307-SUM($G313:$K313))/($D307-COUNT($G313:$K313))))</f>
        <v>11.682234005576744</v>
      </c>
      <c r="BN313" s="69">
        <f>IF($D307="n/a","n/a",IF(BN$3&gt;($D307+$D313),$J307-SUM($F313:BM313),($J307-SUM($G313:$K313))/($D307-COUNT($G313:$K313))))</f>
        <v>11.682234005576744</v>
      </c>
      <c r="BO313" s="69">
        <f>IF($D307="n/a","n/a",IF(BO$3&gt;($D307+$D313),$J307-SUM($F313:BN313),($J307-SUM($G313:$K313))/($D307-COUNT($G313:$K313))))</f>
        <v>11.682234005576744</v>
      </c>
      <c r="BP313" s="69">
        <f>IF($D307="n/a","n/a",IF(BP$3&gt;($D307+$D313),$J307-SUM($F313:BO313),($J307-SUM($G313:$K313))/($D307-COUNT($G313:$K313))))</f>
        <v>11.682234005576744</v>
      </c>
      <c r="BQ313" s="69">
        <f>IF($D307="n/a","n/a",IF(BQ$3&gt;($D307+$D313),$J307-SUM($F313:BP313),($J307-SUM($G313:$K313))/($D307-COUNT($G313:$K313))))</f>
        <v>11.682234005576744</v>
      </c>
      <c r="BR313" s="69">
        <f>IF($D307="n/a","n/a",IF(BR$3&gt;($D307+$D313),$J307-SUM($F313:BQ313),($J307-SUM($G313:$K313))/($D307-COUNT($G313:$K313))))</f>
        <v>11.682234005576744</v>
      </c>
      <c r="BS313" s="69">
        <f>IF($D307="n/a","n/a",IF(BS$3&gt;($D307+$D313),$J307-SUM($F313:BR313),($J307-SUM($G313:$K313))/($D307-COUNT($G313:$K313))))</f>
        <v>-3.4106051316484809E-13</v>
      </c>
      <c r="BT313" s="69">
        <f>IF($D307="n/a","n/a",IF(BT$3&gt;($D307+$D313),$J307-SUM($F313:BS313),($J307-SUM($G313:$K313))/($D307-COUNT($G313:$K313))))</f>
        <v>0</v>
      </c>
      <c r="BU313" s="69">
        <f>IF($D307="n/a","n/a",IF(BU$3&gt;($D307+$D313),$J307-SUM($F313:BT313),($J307-SUM($G313:$K313))/($D307-COUNT($G313:$K313))))</f>
        <v>0</v>
      </c>
      <c r="BV313" s="69">
        <f>IF($D307="n/a","n/a",IF(BV$3&gt;($D307+$D313),$J307-SUM($F313:BU313),($J307-SUM($G313:$K313))/($D307-COUNT($G313:$K313))))</f>
        <v>0</v>
      </c>
      <c r="BW313" s="69">
        <f>IF($D307="n/a","n/a",IF(BW$3&gt;($D307+$D313),$J307-SUM($F313:BV313),($J307-SUM($G313:$K313))/($D307-COUNT($G313:$K313))))</f>
        <v>0</v>
      </c>
      <c r="BX313" s="69">
        <f>IF($D307="n/a","n/a",IF(BX$3&gt;($D307+$D313),$J307-SUM($F313:BW313),($J307-SUM($G313:$K313))/($D307-COUNT($G313:$K313))))</f>
        <v>0</v>
      </c>
      <c r="BY313" s="69">
        <f>IF($D307="n/a","n/a",IF(BY$3&gt;($D307+$D313),$J307-SUM($F313:BX313),($J307-SUM($G313:$K313))/($D307-COUNT($G313:$K313))))</f>
        <v>0</v>
      </c>
      <c r="BZ313" s="69">
        <f>IF($D307="n/a","n/a",IF(BZ$3&gt;($D307+$D313),$J307-SUM($F313:BY313),($J307-SUM($G313:$K313))/($D307-COUNT($G313:$K313))))</f>
        <v>0</v>
      </c>
    </row>
    <row r="314" spans="1:78" customFormat="1" hidden="1" outlineLevel="1">
      <c r="A314" s="19"/>
      <c r="B314" s="26"/>
      <c r="C314" s="722"/>
      <c r="D314" s="545">
        <v>6</v>
      </c>
      <c r="E314" s="27"/>
      <c r="F314" s="146"/>
      <c r="G314" s="148"/>
      <c r="H314" s="148"/>
      <c r="I314" s="148"/>
      <c r="J314" s="148"/>
      <c r="K314" s="576"/>
      <c r="L314" s="69">
        <f>IF($D307="n/a","n/a",IF(L$3&gt;($D307+$D314),$K307-SUM($F314:K314),$K307/$D307))</f>
        <v>34.359978210844574</v>
      </c>
      <c r="M314" s="69">
        <f>IF($D307="n/a","n/a",IF(M$3&gt;($D307+$D314),$K307-SUM($F314:L314),$K307/$D307))</f>
        <v>34.359978210844574</v>
      </c>
      <c r="N314" s="69">
        <f>IF($D307="n/a","n/a",IF(N$3&gt;($D307+$D314),$K307-SUM($F314:M314),$K307/$D307))</f>
        <v>34.359978210844574</v>
      </c>
      <c r="O314" s="69">
        <f>IF($D307="n/a","n/a",IF(O$3&gt;($D307+$D314),$K307-SUM($F314:N314),$K307/$D307))</f>
        <v>34.359978210844574</v>
      </c>
      <c r="P314" s="69">
        <f>IF($D307="n/a","n/a",IF(P$3&gt;($D307+$D314),$K307-SUM($F314:O314),$K307/$D307))</f>
        <v>34.359978210844574</v>
      </c>
      <c r="Q314" s="69">
        <f>IF($D307="n/a","n/a",IF(Q$3&gt;($D307+$D314),$K307-SUM($F314:P314),$K307/$D307))</f>
        <v>34.359978210844574</v>
      </c>
      <c r="R314" s="69">
        <f>IF($D307="n/a","n/a",IF(R$3&gt;($D307+$D314),$K307-SUM($F314:Q314),$K307/$D307))</f>
        <v>34.359978210844574</v>
      </c>
      <c r="S314" s="69">
        <f>IF($D307="n/a","n/a",IF(S$3&gt;($D307+$D314),$K307-SUM($F314:R314),$K307/$D307))</f>
        <v>34.359978210844574</v>
      </c>
      <c r="T314" s="69">
        <f>IF($D307="n/a","n/a",IF(T$3&gt;($D307+$D314),$K307-SUM($F314:S314),$K307/$D307))</f>
        <v>34.359978210844574</v>
      </c>
      <c r="U314" s="69">
        <f>IF($D307="n/a","n/a",IF(U$3&gt;($D307+$D314),$K307-SUM($F314:T314),$K307/$D307))</f>
        <v>34.359978210844574</v>
      </c>
      <c r="V314" s="69">
        <f>IF($D307="n/a","n/a",IF(V$3&gt;($D307+$D314),$K307-SUM($F314:U314),$K307/$D307))</f>
        <v>34.359978210844574</v>
      </c>
      <c r="W314" s="69">
        <f>IF($D307="n/a","n/a",IF(W$3&gt;($D307+$D314),$K307-SUM($F314:V314),$K307/$D307))</f>
        <v>34.359978210844574</v>
      </c>
      <c r="X314" s="69">
        <f>IF($D307="n/a","n/a",IF(X$3&gt;($D307+$D314),$K307-SUM($F314:W314),$K307/$D307))</f>
        <v>34.359978210844574</v>
      </c>
      <c r="Y314" s="69">
        <f>IF($D307="n/a","n/a",IF(Y$3&gt;($D307+$D314),$K307-SUM($F314:X314),$K307/$D307))</f>
        <v>34.359978210844574</v>
      </c>
      <c r="Z314" s="69">
        <f>IF($D307="n/a","n/a",IF(Z$3&gt;($D307+$D314),$K307-SUM($F314:Y314),$K307/$D307))</f>
        <v>34.359978210844574</v>
      </c>
      <c r="AA314" s="69">
        <f>IF($D307="n/a","n/a",IF(AA$3&gt;($D307+$D314),$K307-SUM($F314:Z314),$K307/$D307))</f>
        <v>34.359978210844574</v>
      </c>
      <c r="AB314" s="69">
        <f>IF($D307="n/a","n/a",IF(AB$3&gt;($D307+$D314),$K307-SUM($F314:AA314),$K307/$D307))</f>
        <v>34.359978210844574</v>
      </c>
      <c r="AC314" s="69">
        <f>IF($D307="n/a","n/a",IF(AC$3&gt;($D307+$D314),$K307-SUM($F314:AB314),$K307/$D307))</f>
        <v>34.359978210844574</v>
      </c>
      <c r="AD314" s="69">
        <f>IF($D307="n/a","n/a",IF(AD$3&gt;($D307+$D314),$K307-SUM($F314:AC314),$K307/$D307))</f>
        <v>34.359978210844574</v>
      </c>
      <c r="AE314" s="69">
        <f>IF($D307="n/a","n/a",IF(AE$3&gt;($D307+$D314),$K307-SUM($F314:AD314),$K307/$D307))</f>
        <v>34.359978210844574</v>
      </c>
      <c r="AF314" s="69">
        <f>IF($D307="n/a","n/a",IF(AF$3&gt;($D307+$D314),$K307-SUM($F314:AE314),$K307/$D307))</f>
        <v>34.359978210844574</v>
      </c>
      <c r="AG314" s="69">
        <f>IF($D307="n/a","n/a",IF(AG$3&gt;($D307+$D314),$K307-SUM($F314:AF314),$K307/$D307))</f>
        <v>34.359978210844574</v>
      </c>
      <c r="AH314" s="69">
        <f>IF($D307="n/a","n/a",IF(AH$3&gt;($D307+$D314),$K307-SUM($F314:AG314),$K307/$D307))</f>
        <v>34.359978210844574</v>
      </c>
      <c r="AI314" s="69">
        <f>IF($D307="n/a","n/a",IF(AI$3&gt;($D307+$D314),$K307-SUM($F314:AH314),$K307/$D307))</f>
        <v>34.359978210844574</v>
      </c>
      <c r="AJ314" s="69">
        <f>IF($D307="n/a","n/a",IF(AJ$3&gt;($D307+$D314),$K307-SUM($F314:AI314),$K307/$D307))</f>
        <v>34.359978210844574</v>
      </c>
      <c r="AK314" s="69">
        <f>IF($D307="n/a","n/a",IF(AK$3&gt;($D307+$D314),$K307-SUM($F314:AJ314),$K307/$D307))</f>
        <v>34.359978210844574</v>
      </c>
      <c r="AL314" s="69">
        <f>IF($D307="n/a","n/a",IF(AL$3&gt;($D307+$D314),$K307-SUM($F314:AK314),$K307/$D307))</f>
        <v>34.359978210844574</v>
      </c>
      <c r="AM314" s="69">
        <f>IF($D307="n/a","n/a",IF(AM$3&gt;($D307+$D314),$K307-SUM($F314:AL314),$K307/$D307))</f>
        <v>34.359978210844574</v>
      </c>
      <c r="AN314" s="69">
        <f>IF($D307="n/a","n/a",IF(AN$3&gt;($D307+$D314),$K307-SUM($F314:AM314),$K307/$D307))</f>
        <v>34.359978210844574</v>
      </c>
      <c r="AO314" s="69">
        <f>IF($D307="n/a","n/a",IF(AO$3&gt;($D307+$D314),$K307-SUM($F314:AN314),$K307/$D307))</f>
        <v>34.359978210844574</v>
      </c>
      <c r="AP314" s="69">
        <f>IF($D307="n/a","n/a",IF(AP$3&gt;($D307+$D314),$K307-SUM($F314:AO314),$K307/$D307))</f>
        <v>34.359978210844574</v>
      </c>
      <c r="AQ314" s="69">
        <f>IF($D307="n/a","n/a",IF(AQ$3&gt;($D307+$D314),$K307-SUM($F314:AP314),$K307/$D307))</f>
        <v>34.359978210844574</v>
      </c>
      <c r="AR314" s="69">
        <f>IF($D307="n/a","n/a",IF(AR$3&gt;($D307+$D314),$K307-SUM($F314:AQ314),$K307/$D307))</f>
        <v>34.359978210844574</v>
      </c>
      <c r="AS314" s="69">
        <f>IF($D307="n/a","n/a",IF(AS$3&gt;($D307+$D314),$K307-SUM($F314:AR314),$K307/$D307))</f>
        <v>34.359978210844574</v>
      </c>
      <c r="AT314" s="69">
        <f>IF($D307="n/a","n/a",IF(AT$3&gt;($D307+$D314),$K307-SUM($F314:AS314),$K307/$D307))</f>
        <v>34.359978210844574</v>
      </c>
      <c r="AU314" s="69">
        <f>IF($D307="n/a","n/a",IF(AU$3&gt;($D307+$D314),$K307-SUM($F314:AT314),$K307/$D307))</f>
        <v>34.359978210844574</v>
      </c>
      <c r="AV314" s="69">
        <f>IF($D307="n/a","n/a",IF(AV$3&gt;($D307+$D314),$K307-SUM($F314:AU314),$K307/$D307))</f>
        <v>34.359978210844574</v>
      </c>
      <c r="AW314" s="69">
        <f>IF($D307="n/a","n/a",IF(AW$3&gt;($D307+$D314),$K307-SUM($F314:AV314),$K307/$D307))</f>
        <v>34.359978210844574</v>
      </c>
      <c r="AX314" s="69">
        <f>IF($D307="n/a","n/a",IF(AX$3&gt;($D307+$D314),$K307-SUM($F314:AW314),$K307/$D307))</f>
        <v>34.359978210844574</v>
      </c>
      <c r="AY314" s="69">
        <f>IF($D307="n/a","n/a",IF(AY$3&gt;($D307+$D314),$K307-SUM($F314:AX314),$K307/$D307))</f>
        <v>34.359978210844574</v>
      </c>
      <c r="AZ314" s="69">
        <f>IF($D307="n/a","n/a",IF(AZ$3&gt;($D307+$D314),$K307-SUM($F314:AY314),$K307/$D307))</f>
        <v>34.359978210844574</v>
      </c>
      <c r="BA314" s="69">
        <f>IF($D307="n/a","n/a",IF(BA$3&gt;($D307+$D314),$K307-SUM($F314:AZ314),$K307/$D307))</f>
        <v>34.359978210844574</v>
      </c>
      <c r="BB314" s="69">
        <f>IF($D307="n/a","n/a",IF(BB$3&gt;($D307+$D314),$K307-SUM($F314:BA314),$K307/$D307))</f>
        <v>34.359978210844574</v>
      </c>
      <c r="BC314" s="69">
        <f>IF($D307="n/a","n/a",IF(BC$3&gt;($D307+$D314),$K307-SUM($F314:BB314),$K307/$D307))</f>
        <v>34.359978210844574</v>
      </c>
      <c r="BD314" s="69">
        <f>IF($D307="n/a","n/a",IF(BD$3&gt;($D307+$D314),$K307-SUM($F314:BC314),$K307/$D307))</f>
        <v>34.359978210844574</v>
      </c>
      <c r="BE314" s="69">
        <f>IF($D307="n/a","n/a",IF(BE$3&gt;($D307+$D314),$K307-SUM($F314:BD314),$K307/$D307))</f>
        <v>34.359978210844574</v>
      </c>
      <c r="BF314" s="69">
        <f>IF($D307="n/a","n/a",IF(BF$3&gt;($D307+$D314),$K307-SUM($F314:BE314),$K307/$D307))</f>
        <v>34.359978210844574</v>
      </c>
      <c r="BG314" s="69">
        <f>IF($D307="n/a","n/a",IF(BG$3&gt;($D307+$D314),$K307-SUM($F314:BF314),$K307/$D307))</f>
        <v>34.359978210844574</v>
      </c>
      <c r="BH314" s="69">
        <f>IF($D307="n/a","n/a",IF(BH$3&gt;($D307+$D314),$K307-SUM($F314:BG314),$K307/$D307))</f>
        <v>34.359978210844574</v>
      </c>
      <c r="BI314" s="69">
        <f>IF($D307="n/a","n/a",IF(BI$3&gt;($D307+$D314),$K307-SUM($F314:BH314),$K307/$D307))</f>
        <v>34.359978210844574</v>
      </c>
      <c r="BJ314" s="69">
        <f>IF($D307="n/a","n/a",IF(BJ$3&gt;($D307+$D314),$K307-SUM($F314:BI314),$K307/$D307))</f>
        <v>34.359978210844574</v>
      </c>
      <c r="BK314" s="69">
        <f>IF($D307="n/a","n/a",IF(BK$3&gt;($D307+$D314),$K307-SUM($F314:BJ314),$K307/$D307))</f>
        <v>34.359978210844574</v>
      </c>
      <c r="BL314" s="69">
        <f>IF($D307="n/a","n/a",IF(BL$3&gt;($D307+$D314),$K307-SUM($F314:BK314),$K307/$D307))</f>
        <v>34.359978210844574</v>
      </c>
      <c r="BM314" s="69">
        <f>IF($D307="n/a","n/a",IF(BM$3&gt;($D307+$D314),$K307-SUM($F314:BL314),$K307/$D307))</f>
        <v>34.359978210844574</v>
      </c>
      <c r="BN314" s="69">
        <f>IF($D307="n/a","n/a",IF(BN$3&gt;($D307+$D314),$K307-SUM($F314:BM314),$K307/$D307))</f>
        <v>34.359978210844574</v>
      </c>
      <c r="BO314" s="69">
        <f>IF($D307="n/a","n/a",IF(BO$3&gt;($D307+$D314),$K307-SUM($F314:BN314),$K307/$D307))</f>
        <v>34.359978210844574</v>
      </c>
      <c r="BP314" s="69">
        <f>IF($D307="n/a","n/a",IF(BP$3&gt;($D307+$D314),$K307-SUM($F314:BO314),$K307/$D307))</f>
        <v>34.359978210844574</v>
      </c>
      <c r="BQ314" s="69">
        <f>IF($D307="n/a","n/a",IF(BQ$3&gt;($D307+$D314),$K307-SUM($F314:BP314),$K307/$D307))</f>
        <v>34.359978210844574</v>
      </c>
      <c r="BR314" s="69">
        <f>IF($D307="n/a","n/a",IF(BR$3&gt;($D307+$D314),$K307-SUM($F314:BQ314),$K307/$D307))</f>
        <v>34.359978210844574</v>
      </c>
      <c r="BS314" s="69">
        <f>IF($D307="n/a","n/a",IF(BS$3&gt;($D307+$D314),$K307-SUM($F314:BR314),$K307/$D307))</f>
        <v>34.359978210844574</v>
      </c>
      <c r="BT314" s="69">
        <f>IF($D307="n/a","n/a",IF(BT$3&gt;($D307+$D314),$K307-SUM($F314:BS314),$K307/$D307))</f>
        <v>2.7284841053187847E-12</v>
      </c>
      <c r="BU314" s="69">
        <f>IF($D307="n/a","n/a",IF(BU$3&gt;($D307+$D314),$K307-SUM($F314:BT314),$K307/$D307))</f>
        <v>0</v>
      </c>
      <c r="BV314" s="69">
        <f>IF($D307="n/a","n/a",IF(BV$3&gt;($D307+$D314),$K307-SUM($F314:BU314),$K307/$D307))</f>
        <v>0</v>
      </c>
      <c r="BW314" s="69">
        <f>IF($D307="n/a","n/a",IF(BW$3&gt;($D307+$D314),$K307-SUM($F314:BV314),$K307/$D307))</f>
        <v>0</v>
      </c>
      <c r="BX314" s="69">
        <f>IF($D307="n/a","n/a",IF(BX$3&gt;($D307+$D314),$K307-SUM($F314:BW314),$K307/$D307))</f>
        <v>0</v>
      </c>
      <c r="BY314" s="69">
        <f>IF($D307="n/a","n/a",IF(BY$3&gt;($D307+$D314),$K307-SUM($F314:BX314),$K307/$D307))</f>
        <v>0</v>
      </c>
      <c r="BZ314" s="69">
        <f>IF($D307="n/a","n/a",IF(BZ$3&gt;($D307+$D314),$K307-SUM($F314:BY314),$K307/$D307))</f>
        <v>0</v>
      </c>
    </row>
    <row r="315" spans="1:78" customFormat="1" hidden="1" outlineLevel="1">
      <c r="A315" s="19"/>
      <c r="B315" s="26"/>
      <c r="C315" s="722"/>
      <c r="D315" s="545">
        <v>7</v>
      </c>
      <c r="E315" s="27"/>
      <c r="F315" s="146"/>
      <c r="G315" s="148"/>
      <c r="H315" s="148"/>
      <c r="I315" s="148"/>
      <c r="J315" s="148"/>
      <c r="K315" s="558"/>
      <c r="L315" s="147"/>
      <c r="M315" s="69">
        <f>IF($D307="n/a","n/a",IF(M$3&gt;($D307+$D315),$L307-SUM($F315:L315),$L307/$D307))</f>
        <v>108.26801258676173</v>
      </c>
      <c r="N315" s="69">
        <f>IF($D307="n/a","n/a",IF(N$3&gt;($D307+$D315),$L307-SUM($F315:M315),$L307/$D307))</f>
        <v>108.26801258676173</v>
      </c>
      <c r="O315" s="69">
        <f>IF($D307="n/a","n/a",IF(O$3&gt;($D307+$D315),$L307-SUM($F315:N315),$L307/$D307))</f>
        <v>108.26801258676173</v>
      </c>
      <c r="P315" s="69">
        <f>IF($D307="n/a","n/a",IF(P$3&gt;($D307+$D315),$L307-SUM($F315:O315),$L307/$D307))</f>
        <v>108.26801258676173</v>
      </c>
      <c r="Q315" s="69">
        <f>IF($D307="n/a","n/a",IF(Q$3&gt;($D307+$D315),$L307-SUM($F315:P315),$L307/$D307))</f>
        <v>108.26801258676173</v>
      </c>
      <c r="R315" s="69">
        <f>IF($D307="n/a","n/a",IF(R$3&gt;($D307+$D315),$L307-SUM($F315:Q315),$L307/$D307))</f>
        <v>108.26801258676173</v>
      </c>
      <c r="S315" s="69">
        <f>IF($D307="n/a","n/a",IF(S$3&gt;($D307+$D315),$L307-SUM($F315:R315),$L307/$D307))</f>
        <v>108.26801258676173</v>
      </c>
      <c r="T315" s="69">
        <f>IF($D307="n/a","n/a",IF(T$3&gt;($D307+$D315),$L307-SUM($F315:S315),$L307/$D307))</f>
        <v>108.26801258676173</v>
      </c>
      <c r="U315" s="69">
        <f>IF($D307="n/a","n/a",IF(U$3&gt;($D307+$D315),$L307-SUM($F315:T315),$L307/$D307))</f>
        <v>108.26801258676173</v>
      </c>
      <c r="V315" s="69">
        <f>IF($D307="n/a","n/a",IF(V$3&gt;($D307+$D315),$L307-SUM($F315:U315),$L307/$D307))</f>
        <v>108.26801258676173</v>
      </c>
      <c r="W315" s="69">
        <f>IF($D307="n/a","n/a",IF(W$3&gt;($D307+$D315),$L307-SUM($F315:V315),$L307/$D307))</f>
        <v>108.26801258676173</v>
      </c>
      <c r="X315" s="69">
        <f>IF($D307="n/a","n/a",IF(X$3&gt;($D307+$D315),$L307-SUM($F315:W315),$L307/$D307))</f>
        <v>108.26801258676173</v>
      </c>
      <c r="Y315" s="69">
        <f>IF($D307="n/a","n/a",IF(Y$3&gt;($D307+$D315),$L307-SUM($F315:X315),$L307/$D307))</f>
        <v>108.26801258676173</v>
      </c>
      <c r="Z315" s="69">
        <f>IF($D307="n/a","n/a",IF(Z$3&gt;($D307+$D315),$L307-SUM($F315:Y315),$L307/$D307))</f>
        <v>108.26801258676173</v>
      </c>
      <c r="AA315" s="69">
        <f>IF($D307="n/a","n/a",IF(AA$3&gt;($D307+$D315),$L307-SUM($F315:Z315),$L307/$D307))</f>
        <v>108.26801258676173</v>
      </c>
      <c r="AB315" s="69">
        <f>IF($D307="n/a","n/a",IF(AB$3&gt;($D307+$D315),$L307-SUM($F315:AA315),$L307/$D307))</f>
        <v>108.26801258676173</v>
      </c>
      <c r="AC315" s="69">
        <f>IF($D307="n/a","n/a",IF(AC$3&gt;($D307+$D315),$L307-SUM($F315:AB315),$L307/$D307))</f>
        <v>108.26801258676173</v>
      </c>
      <c r="AD315" s="69">
        <f>IF($D307="n/a","n/a",IF(AD$3&gt;($D307+$D315),$L307-SUM($F315:AC315),$L307/$D307))</f>
        <v>108.26801258676173</v>
      </c>
      <c r="AE315" s="69">
        <f>IF($D307="n/a","n/a",IF(AE$3&gt;($D307+$D315),$L307-SUM($F315:AD315),$L307/$D307))</f>
        <v>108.26801258676173</v>
      </c>
      <c r="AF315" s="69">
        <f>IF($D307="n/a","n/a",IF(AF$3&gt;($D307+$D315),$L307-SUM($F315:AE315),$L307/$D307))</f>
        <v>108.26801258676173</v>
      </c>
      <c r="AG315" s="69">
        <f>IF($D307="n/a","n/a",IF(AG$3&gt;($D307+$D315),$L307-SUM($F315:AF315),$L307/$D307))</f>
        <v>108.26801258676173</v>
      </c>
      <c r="AH315" s="69">
        <f>IF($D307="n/a","n/a",IF(AH$3&gt;($D307+$D315),$L307-SUM($F315:AG315),$L307/$D307))</f>
        <v>108.26801258676173</v>
      </c>
      <c r="AI315" s="69">
        <f>IF($D307="n/a","n/a",IF(AI$3&gt;($D307+$D315),$L307-SUM($F315:AH315),$L307/$D307))</f>
        <v>108.26801258676173</v>
      </c>
      <c r="AJ315" s="69">
        <f>IF($D307="n/a","n/a",IF(AJ$3&gt;($D307+$D315),$L307-SUM($F315:AI315),$L307/$D307))</f>
        <v>108.26801258676173</v>
      </c>
      <c r="AK315" s="69">
        <f>IF($D307="n/a","n/a",IF(AK$3&gt;($D307+$D315),$L307-SUM($F315:AJ315),$L307/$D307))</f>
        <v>108.26801258676173</v>
      </c>
      <c r="AL315" s="69">
        <f>IF($D307="n/a","n/a",IF(AL$3&gt;($D307+$D315),$L307-SUM($F315:AK315),$L307/$D307))</f>
        <v>108.26801258676173</v>
      </c>
      <c r="AM315" s="69">
        <f>IF($D307="n/a","n/a",IF(AM$3&gt;($D307+$D315),$L307-SUM($F315:AL315),$L307/$D307))</f>
        <v>108.26801258676173</v>
      </c>
      <c r="AN315" s="69">
        <f>IF($D307="n/a","n/a",IF(AN$3&gt;($D307+$D315),$L307-SUM($F315:AM315),$L307/$D307))</f>
        <v>108.26801258676173</v>
      </c>
      <c r="AO315" s="69">
        <f>IF($D307="n/a","n/a",IF(AO$3&gt;($D307+$D315),$L307-SUM($F315:AN315),$L307/$D307))</f>
        <v>108.26801258676173</v>
      </c>
      <c r="AP315" s="69">
        <f>IF($D307="n/a","n/a",IF(AP$3&gt;($D307+$D315),$L307-SUM($F315:AO315),$L307/$D307))</f>
        <v>108.26801258676173</v>
      </c>
      <c r="AQ315" s="69">
        <f>IF($D307="n/a","n/a",IF(AQ$3&gt;($D307+$D315),$L307-SUM($F315:AP315),$L307/$D307))</f>
        <v>108.26801258676173</v>
      </c>
      <c r="AR315" s="69">
        <f>IF($D307="n/a","n/a",IF(AR$3&gt;($D307+$D315),$L307-SUM($F315:AQ315),$L307/$D307))</f>
        <v>108.26801258676173</v>
      </c>
      <c r="AS315" s="69">
        <f>IF($D307="n/a","n/a",IF(AS$3&gt;($D307+$D315),$L307-SUM($F315:AR315),$L307/$D307))</f>
        <v>108.26801258676173</v>
      </c>
      <c r="AT315" s="69">
        <f>IF($D307="n/a","n/a",IF(AT$3&gt;($D307+$D315),$L307-SUM($F315:AS315),$L307/$D307))</f>
        <v>108.26801258676173</v>
      </c>
      <c r="AU315" s="69">
        <f>IF($D307="n/a","n/a",IF(AU$3&gt;($D307+$D315),$L307-SUM($F315:AT315),$L307/$D307))</f>
        <v>108.26801258676173</v>
      </c>
      <c r="AV315" s="69">
        <f>IF($D307="n/a","n/a",IF(AV$3&gt;($D307+$D315),$L307-SUM($F315:AU315),$L307/$D307))</f>
        <v>108.26801258676173</v>
      </c>
      <c r="AW315" s="69">
        <f>IF($D307="n/a","n/a",IF(AW$3&gt;($D307+$D315),$L307-SUM($F315:AV315),$L307/$D307))</f>
        <v>108.26801258676173</v>
      </c>
      <c r="AX315" s="69">
        <f>IF($D307="n/a","n/a",IF(AX$3&gt;($D307+$D315),$L307-SUM($F315:AW315),$L307/$D307))</f>
        <v>108.26801258676173</v>
      </c>
      <c r="AY315" s="69">
        <f>IF($D307="n/a","n/a",IF(AY$3&gt;($D307+$D315),$L307-SUM($F315:AX315),$L307/$D307))</f>
        <v>108.26801258676173</v>
      </c>
      <c r="AZ315" s="69">
        <f>IF($D307="n/a","n/a",IF(AZ$3&gt;($D307+$D315),$L307-SUM($F315:AY315),$L307/$D307))</f>
        <v>108.26801258676173</v>
      </c>
      <c r="BA315" s="69">
        <f>IF($D307="n/a","n/a",IF(BA$3&gt;($D307+$D315),$L307-SUM($F315:AZ315),$L307/$D307))</f>
        <v>108.26801258676173</v>
      </c>
      <c r="BB315" s="69">
        <f>IF($D307="n/a","n/a",IF(BB$3&gt;($D307+$D315),$L307-SUM($F315:BA315),$L307/$D307))</f>
        <v>108.26801258676173</v>
      </c>
      <c r="BC315" s="69">
        <f>IF($D307="n/a","n/a",IF(BC$3&gt;($D307+$D315),$L307-SUM($F315:BB315),$L307/$D307))</f>
        <v>108.26801258676173</v>
      </c>
      <c r="BD315" s="69">
        <f>IF($D307="n/a","n/a",IF(BD$3&gt;($D307+$D315),$L307-SUM($F315:BC315),$L307/$D307))</f>
        <v>108.26801258676173</v>
      </c>
      <c r="BE315" s="69">
        <f>IF($D307="n/a","n/a",IF(BE$3&gt;($D307+$D315),$L307-SUM($F315:BD315),$L307/$D307))</f>
        <v>108.26801258676173</v>
      </c>
      <c r="BF315" s="69">
        <f>IF($D307="n/a","n/a",IF(BF$3&gt;($D307+$D315),$L307-SUM($F315:BE315),$L307/$D307))</f>
        <v>108.26801258676173</v>
      </c>
      <c r="BG315" s="69">
        <f>IF($D307="n/a","n/a",IF(BG$3&gt;($D307+$D315),$L307-SUM($F315:BF315),$L307/$D307))</f>
        <v>108.26801258676173</v>
      </c>
      <c r="BH315" s="69">
        <f>IF($D307="n/a","n/a",IF(BH$3&gt;($D307+$D315),$L307-SUM($F315:BG315),$L307/$D307))</f>
        <v>108.26801258676173</v>
      </c>
      <c r="BI315" s="69">
        <f>IF($D307="n/a","n/a",IF(BI$3&gt;($D307+$D315),$L307-SUM($F315:BH315),$L307/$D307))</f>
        <v>108.26801258676173</v>
      </c>
      <c r="BJ315" s="69">
        <f>IF($D307="n/a","n/a",IF(BJ$3&gt;($D307+$D315),$L307-SUM($F315:BI315),$L307/$D307))</f>
        <v>108.26801258676173</v>
      </c>
      <c r="BK315" s="69">
        <f>IF($D307="n/a","n/a",IF(BK$3&gt;($D307+$D315),$L307-SUM($F315:BJ315),$L307/$D307))</f>
        <v>108.26801258676173</v>
      </c>
      <c r="BL315" s="69">
        <f>IF($D307="n/a","n/a",IF(BL$3&gt;($D307+$D315),$L307-SUM($F315:BK315),$L307/$D307))</f>
        <v>108.26801258676173</v>
      </c>
      <c r="BM315" s="69">
        <f>IF($D307="n/a","n/a",IF(BM$3&gt;($D307+$D315),$L307-SUM($F315:BL315),$L307/$D307))</f>
        <v>108.26801258676173</v>
      </c>
      <c r="BN315" s="69">
        <f>IF($D307="n/a","n/a",IF(BN$3&gt;($D307+$D315),$L307-SUM($F315:BM315),$L307/$D307))</f>
        <v>108.26801258676173</v>
      </c>
      <c r="BO315" s="69">
        <f>IF($D307="n/a","n/a",IF(BO$3&gt;($D307+$D315),$L307-SUM($F315:BN315),$L307/$D307))</f>
        <v>108.26801258676173</v>
      </c>
      <c r="BP315" s="69">
        <f>IF($D307="n/a","n/a",IF(BP$3&gt;($D307+$D315),$L307-SUM($F315:BO315),$L307/$D307))</f>
        <v>108.26801258676173</v>
      </c>
      <c r="BQ315" s="69">
        <f>IF($D307="n/a","n/a",IF(BQ$3&gt;($D307+$D315),$L307-SUM($F315:BP315),$L307/$D307))</f>
        <v>108.26801258676173</v>
      </c>
      <c r="BR315" s="69">
        <f>IF($D307="n/a","n/a",IF(BR$3&gt;($D307+$D315),$L307-SUM($F315:BQ315),$L307/$D307))</f>
        <v>108.26801258676173</v>
      </c>
      <c r="BS315" s="69">
        <f>IF($D307="n/a","n/a",IF(BS$3&gt;($D307+$D315),$L307-SUM($F315:BR315),$L307/$D307))</f>
        <v>108.26801258676173</v>
      </c>
      <c r="BT315" s="69">
        <f>IF($D307="n/a","n/a",IF(BT$3&gt;($D307+$D315),$L307-SUM($F315:BS315),$L307/$D307))</f>
        <v>108.26801258676173</v>
      </c>
      <c r="BU315" s="69">
        <f>IF($D307="n/a","n/a",IF(BU$3&gt;($D307+$D315),$L307-SUM($F315:BT315),$L307/$D307))</f>
        <v>-4.5474735088646412E-12</v>
      </c>
      <c r="BV315" s="69">
        <f>IF($D307="n/a","n/a",IF(BV$3&gt;($D307+$D315),$L307-SUM($F315:BU315),$L307/$D307))</f>
        <v>0</v>
      </c>
      <c r="BW315" s="69">
        <f>IF($D307="n/a","n/a",IF(BW$3&gt;($D307+$D315),$L307-SUM($F315:BV315),$L307/$D307))</f>
        <v>0</v>
      </c>
      <c r="BX315" s="69">
        <f>IF($D307="n/a","n/a",IF(BX$3&gt;($D307+$D315),$L307-SUM($F315:BW315),$L307/$D307))</f>
        <v>0</v>
      </c>
      <c r="BY315" s="69">
        <f>IF($D307="n/a","n/a",IF(BY$3&gt;($D307+$D315),$L307-SUM($F315:BX315),$L307/$D307))</f>
        <v>0</v>
      </c>
      <c r="BZ315" s="69">
        <f>IF($D307="n/a","n/a",IF(BZ$3&gt;($D307+$D315),$L307-SUM($F315:BY315),$L307/$D307))</f>
        <v>0</v>
      </c>
    </row>
    <row r="316" spans="1:78" customFormat="1" hidden="1" outlineLevel="1">
      <c r="A316" s="19"/>
      <c r="B316" s="26"/>
      <c r="C316" s="722"/>
      <c r="D316" s="545">
        <v>8</v>
      </c>
      <c r="E316" s="27"/>
      <c r="F316" s="146"/>
      <c r="G316" s="148"/>
      <c r="H316" s="148"/>
      <c r="I316" s="148"/>
      <c r="J316" s="148"/>
      <c r="K316" s="558"/>
      <c r="L316" s="148"/>
      <c r="M316" s="147"/>
      <c r="N316" s="69">
        <f>IF($D307="n/a","n/a",IF(N$3&gt;($D307+$D316),$M307-SUM($F316:M316),$M307/$D307))</f>
        <v>363.59348144006475</v>
      </c>
      <c r="O316" s="69">
        <f>IF($D307="n/a","n/a",IF(O$3&gt;($D307+$D316),$M307-SUM($F316:N316),$M307/$D307))</f>
        <v>363.59348144006475</v>
      </c>
      <c r="P316" s="69">
        <f>IF($D307="n/a","n/a",IF(P$3&gt;($D307+$D316),$M307-SUM($F316:O316),$M307/$D307))</f>
        <v>363.59348144006475</v>
      </c>
      <c r="Q316" s="69">
        <f>IF($D307="n/a","n/a",IF(Q$3&gt;($D307+$D316),$M307-SUM($F316:P316),$M307/$D307))</f>
        <v>363.59348144006475</v>
      </c>
      <c r="R316" s="69">
        <f>IF($D307="n/a","n/a",IF(R$3&gt;($D307+$D316),$M307-SUM($F316:Q316),$M307/$D307))</f>
        <v>363.59348144006475</v>
      </c>
      <c r="S316" s="69">
        <f>IF($D307="n/a","n/a",IF(S$3&gt;($D307+$D316),$M307-SUM($F316:R316),$M307/$D307))</f>
        <v>363.59348144006475</v>
      </c>
      <c r="T316" s="69">
        <f>IF($D307="n/a","n/a",IF(T$3&gt;($D307+$D316),$M307-SUM($F316:S316),$M307/$D307))</f>
        <v>363.59348144006475</v>
      </c>
      <c r="U316" s="69">
        <f>IF($D307="n/a","n/a",IF(U$3&gt;($D307+$D316),$M307-SUM($F316:T316),$M307/$D307))</f>
        <v>363.59348144006475</v>
      </c>
      <c r="V316" s="69">
        <f>IF($D307="n/a","n/a",IF(V$3&gt;($D307+$D316),$M307-SUM($F316:U316),$M307/$D307))</f>
        <v>363.59348144006475</v>
      </c>
      <c r="W316" s="69">
        <f>IF($D307="n/a","n/a",IF(W$3&gt;($D307+$D316),$M307-SUM($F316:V316),$M307/$D307))</f>
        <v>363.59348144006475</v>
      </c>
      <c r="X316" s="69">
        <f>IF($D307="n/a","n/a",IF(X$3&gt;($D307+$D316),$M307-SUM($F316:W316),$M307/$D307))</f>
        <v>363.59348144006475</v>
      </c>
      <c r="Y316" s="69">
        <f>IF($D307="n/a","n/a",IF(Y$3&gt;($D307+$D316),$M307-SUM($F316:X316),$M307/$D307))</f>
        <v>363.59348144006475</v>
      </c>
      <c r="Z316" s="69">
        <f>IF($D307="n/a","n/a",IF(Z$3&gt;($D307+$D316),$M307-SUM($F316:Y316),$M307/$D307))</f>
        <v>363.59348144006475</v>
      </c>
      <c r="AA316" s="69">
        <f>IF($D307="n/a","n/a",IF(AA$3&gt;($D307+$D316),$M307-SUM($F316:Z316),$M307/$D307))</f>
        <v>363.59348144006475</v>
      </c>
      <c r="AB316" s="69">
        <f>IF($D307="n/a","n/a",IF(AB$3&gt;($D307+$D316),$M307-SUM($F316:AA316),$M307/$D307))</f>
        <v>363.59348144006475</v>
      </c>
      <c r="AC316" s="69">
        <f>IF($D307="n/a","n/a",IF(AC$3&gt;($D307+$D316),$M307-SUM($F316:AB316),$M307/$D307))</f>
        <v>363.59348144006475</v>
      </c>
      <c r="AD316" s="69">
        <f>IF($D307="n/a","n/a",IF(AD$3&gt;($D307+$D316),$M307-SUM($F316:AC316),$M307/$D307))</f>
        <v>363.59348144006475</v>
      </c>
      <c r="AE316" s="69">
        <f>IF($D307="n/a","n/a",IF(AE$3&gt;($D307+$D316),$M307-SUM($F316:AD316),$M307/$D307))</f>
        <v>363.59348144006475</v>
      </c>
      <c r="AF316" s="69">
        <f>IF($D307="n/a","n/a",IF(AF$3&gt;($D307+$D316),$M307-SUM($F316:AE316),$M307/$D307))</f>
        <v>363.59348144006475</v>
      </c>
      <c r="AG316" s="69">
        <f>IF($D307="n/a","n/a",IF(AG$3&gt;($D307+$D316),$M307-SUM($F316:AF316),$M307/$D307))</f>
        <v>363.59348144006475</v>
      </c>
      <c r="AH316" s="69">
        <f>IF($D307="n/a","n/a",IF(AH$3&gt;($D307+$D316),$M307-SUM($F316:AG316),$M307/$D307))</f>
        <v>363.59348144006475</v>
      </c>
      <c r="AI316" s="69">
        <f>IF($D307="n/a","n/a",IF(AI$3&gt;($D307+$D316),$M307-SUM($F316:AH316),$M307/$D307))</f>
        <v>363.59348144006475</v>
      </c>
      <c r="AJ316" s="69">
        <f>IF($D307="n/a","n/a",IF(AJ$3&gt;($D307+$D316),$M307-SUM($F316:AI316),$M307/$D307))</f>
        <v>363.59348144006475</v>
      </c>
      <c r="AK316" s="69">
        <f>IF($D307="n/a","n/a",IF(AK$3&gt;($D307+$D316),$M307-SUM($F316:AJ316),$M307/$D307))</f>
        <v>363.59348144006475</v>
      </c>
      <c r="AL316" s="69">
        <f>IF($D307="n/a","n/a",IF(AL$3&gt;($D307+$D316),$M307-SUM($F316:AK316),$M307/$D307))</f>
        <v>363.59348144006475</v>
      </c>
      <c r="AM316" s="69">
        <f>IF($D307="n/a","n/a",IF(AM$3&gt;($D307+$D316),$M307-SUM($F316:AL316),$M307/$D307))</f>
        <v>363.59348144006475</v>
      </c>
      <c r="AN316" s="69">
        <f>IF($D307="n/a","n/a",IF(AN$3&gt;($D307+$D316),$M307-SUM($F316:AM316),$M307/$D307))</f>
        <v>363.59348144006475</v>
      </c>
      <c r="AO316" s="69">
        <f>IF($D307="n/a","n/a",IF(AO$3&gt;($D307+$D316),$M307-SUM($F316:AN316),$M307/$D307))</f>
        <v>363.59348144006475</v>
      </c>
      <c r="AP316" s="69">
        <f>IF($D307="n/a","n/a",IF(AP$3&gt;($D307+$D316),$M307-SUM($F316:AO316),$M307/$D307))</f>
        <v>363.59348144006475</v>
      </c>
      <c r="AQ316" s="69">
        <f>IF($D307="n/a","n/a",IF(AQ$3&gt;($D307+$D316),$M307-SUM($F316:AP316),$M307/$D307))</f>
        <v>363.59348144006475</v>
      </c>
      <c r="AR316" s="69">
        <f>IF($D307="n/a","n/a",IF(AR$3&gt;($D307+$D316),$M307-SUM($F316:AQ316),$M307/$D307))</f>
        <v>363.59348144006475</v>
      </c>
      <c r="AS316" s="69">
        <f>IF($D307="n/a","n/a",IF(AS$3&gt;($D307+$D316),$M307-SUM($F316:AR316),$M307/$D307))</f>
        <v>363.59348144006475</v>
      </c>
      <c r="AT316" s="69">
        <f>IF($D307="n/a","n/a",IF(AT$3&gt;($D307+$D316),$M307-SUM($F316:AS316),$M307/$D307))</f>
        <v>363.59348144006475</v>
      </c>
      <c r="AU316" s="69">
        <f>IF($D307="n/a","n/a",IF(AU$3&gt;($D307+$D316),$M307-SUM($F316:AT316),$M307/$D307))</f>
        <v>363.59348144006475</v>
      </c>
      <c r="AV316" s="69">
        <f>IF($D307="n/a","n/a",IF(AV$3&gt;($D307+$D316),$M307-SUM($F316:AU316),$M307/$D307))</f>
        <v>363.59348144006475</v>
      </c>
      <c r="AW316" s="69">
        <f>IF($D307="n/a","n/a",IF(AW$3&gt;($D307+$D316),$M307-SUM($F316:AV316),$M307/$D307))</f>
        <v>363.59348144006475</v>
      </c>
      <c r="AX316" s="69">
        <f>IF($D307="n/a","n/a",IF(AX$3&gt;($D307+$D316),$M307-SUM($F316:AW316),$M307/$D307))</f>
        <v>363.59348144006475</v>
      </c>
      <c r="AY316" s="69">
        <f>IF($D307="n/a","n/a",IF(AY$3&gt;($D307+$D316),$M307-SUM($F316:AX316),$M307/$D307))</f>
        <v>363.59348144006475</v>
      </c>
      <c r="AZ316" s="69">
        <f>IF($D307="n/a","n/a",IF(AZ$3&gt;($D307+$D316),$M307-SUM($F316:AY316),$M307/$D307))</f>
        <v>363.59348144006475</v>
      </c>
      <c r="BA316" s="69">
        <f>IF($D307="n/a","n/a",IF(BA$3&gt;($D307+$D316),$M307-SUM($F316:AZ316),$M307/$D307))</f>
        <v>363.59348144006475</v>
      </c>
      <c r="BB316" s="69">
        <f>IF($D307="n/a","n/a",IF(BB$3&gt;($D307+$D316),$M307-SUM($F316:BA316),$M307/$D307))</f>
        <v>363.59348144006475</v>
      </c>
      <c r="BC316" s="69">
        <f>IF($D307="n/a","n/a",IF(BC$3&gt;($D307+$D316),$M307-SUM($F316:BB316),$M307/$D307))</f>
        <v>363.59348144006475</v>
      </c>
      <c r="BD316" s="69">
        <f>IF($D307="n/a","n/a",IF(BD$3&gt;($D307+$D316),$M307-SUM($F316:BC316),$M307/$D307))</f>
        <v>363.59348144006475</v>
      </c>
      <c r="BE316" s="69">
        <f>IF($D307="n/a","n/a",IF(BE$3&gt;($D307+$D316),$M307-SUM($F316:BD316),$M307/$D307))</f>
        <v>363.59348144006475</v>
      </c>
      <c r="BF316" s="69">
        <f>IF($D307="n/a","n/a",IF(BF$3&gt;($D307+$D316),$M307-SUM($F316:BE316),$M307/$D307))</f>
        <v>363.59348144006475</v>
      </c>
      <c r="BG316" s="69">
        <f>IF($D307="n/a","n/a",IF(BG$3&gt;($D307+$D316),$M307-SUM($F316:BF316),$M307/$D307))</f>
        <v>363.59348144006475</v>
      </c>
      <c r="BH316" s="69">
        <f>IF($D307="n/a","n/a",IF(BH$3&gt;($D307+$D316),$M307-SUM($F316:BG316),$M307/$D307))</f>
        <v>363.59348144006475</v>
      </c>
      <c r="BI316" s="69">
        <f>IF($D307="n/a","n/a",IF(BI$3&gt;($D307+$D316),$M307-SUM($F316:BH316),$M307/$D307))</f>
        <v>363.59348144006475</v>
      </c>
      <c r="BJ316" s="69">
        <f>IF($D307="n/a","n/a",IF(BJ$3&gt;($D307+$D316),$M307-SUM($F316:BI316),$M307/$D307))</f>
        <v>363.59348144006475</v>
      </c>
      <c r="BK316" s="69">
        <f>IF($D307="n/a","n/a",IF(BK$3&gt;($D307+$D316),$M307-SUM($F316:BJ316),$M307/$D307))</f>
        <v>363.59348144006475</v>
      </c>
      <c r="BL316" s="69">
        <f>IF($D307="n/a","n/a",IF(BL$3&gt;($D307+$D316),$M307-SUM($F316:BK316),$M307/$D307))</f>
        <v>363.59348144006475</v>
      </c>
      <c r="BM316" s="69">
        <f>IF($D307="n/a","n/a",IF(BM$3&gt;($D307+$D316),$M307-SUM($F316:BL316),$M307/$D307))</f>
        <v>363.59348144006475</v>
      </c>
      <c r="BN316" s="69">
        <f>IF($D307="n/a","n/a",IF(BN$3&gt;($D307+$D316),$M307-SUM($F316:BM316),$M307/$D307))</f>
        <v>363.59348144006475</v>
      </c>
      <c r="BO316" s="69">
        <f>IF($D307="n/a","n/a",IF(BO$3&gt;($D307+$D316),$M307-SUM($F316:BN316),$M307/$D307))</f>
        <v>363.59348144006475</v>
      </c>
      <c r="BP316" s="69">
        <f>IF($D307="n/a","n/a",IF(BP$3&gt;($D307+$D316),$M307-SUM($F316:BO316),$M307/$D307))</f>
        <v>363.59348144006475</v>
      </c>
      <c r="BQ316" s="69">
        <f>IF($D307="n/a","n/a",IF(BQ$3&gt;($D307+$D316),$M307-SUM($F316:BP316),$M307/$D307))</f>
        <v>363.59348144006475</v>
      </c>
      <c r="BR316" s="69">
        <f>IF($D307="n/a","n/a",IF(BR$3&gt;($D307+$D316),$M307-SUM($F316:BQ316),$M307/$D307))</f>
        <v>363.59348144006475</v>
      </c>
      <c r="BS316" s="69">
        <f>IF($D307="n/a","n/a",IF(BS$3&gt;($D307+$D316),$M307-SUM($F316:BR316),$M307/$D307))</f>
        <v>363.59348144006475</v>
      </c>
      <c r="BT316" s="69">
        <f>IF($D307="n/a","n/a",IF(BT$3&gt;($D307+$D316),$M307-SUM($F316:BS316),$M307/$D307))</f>
        <v>363.59348144006475</v>
      </c>
      <c r="BU316" s="69">
        <f>IF($D307="n/a","n/a",IF(BU$3&gt;($D307+$D316),$M307-SUM($F316:BT316),$M307/$D307))</f>
        <v>363.59348144006475</v>
      </c>
      <c r="BV316" s="69">
        <f>IF($D307="n/a","n/a",IF(BV$3&gt;($D307+$D316),$M307-SUM($F316:BU316),$M307/$D307))</f>
        <v>1.8189894035458565E-11</v>
      </c>
      <c r="BW316" s="69">
        <f>IF($D307="n/a","n/a",IF(BW$3&gt;($D307+$D316),$M307-SUM($F316:BV316),$M307/$D307))</f>
        <v>0</v>
      </c>
      <c r="BX316" s="69">
        <f>IF($D307="n/a","n/a",IF(BX$3&gt;($D307+$D316),$M307-SUM($F316:BW316),$M307/$D307))</f>
        <v>0</v>
      </c>
      <c r="BY316" s="69">
        <f>IF($D307="n/a","n/a",IF(BY$3&gt;($D307+$D316),$M307-SUM($F316:BX316),$M307/$D307))</f>
        <v>0</v>
      </c>
      <c r="BZ316" s="69">
        <f>IF($D307="n/a","n/a",IF(BZ$3&gt;($D307+$D316),$M307-SUM($F316:BY316),$M307/$D307))</f>
        <v>0</v>
      </c>
    </row>
    <row r="317" spans="1:78" customFormat="1" hidden="1" outlineLevel="1">
      <c r="A317" s="19"/>
      <c r="B317" s="26"/>
      <c r="C317" s="722"/>
      <c r="D317" s="545">
        <v>9</v>
      </c>
      <c r="E317" s="27"/>
      <c r="F317" s="146"/>
      <c r="G317" s="148"/>
      <c r="H317" s="148"/>
      <c r="I317" s="148"/>
      <c r="J317" s="148"/>
      <c r="K317" s="558"/>
      <c r="L317" s="148"/>
      <c r="M317" s="148"/>
      <c r="N317" s="147"/>
      <c r="O317" s="69">
        <f>IF($D307="n/a","n/a",IF(O$3&gt;($D307+$D317),$N307-SUM($F317:N317),$N307/$D307))</f>
        <v>171.61349699220006</v>
      </c>
      <c r="P317" s="69">
        <f>IF($D307="n/a","n/a",IF(P$3&gt;($D307+$D317),$N307-SUM($F317:O317),$N307/$D307))</f>
        <v>171.61349699220006</v>
      </c>
      <c r="Q317" s="69">
        <f>IF($D307="n/a","n/a",IF(Q$3&gt;($D307+$D317),$N307-SUM($F317:P317),$N307/$D307))</f>
        <v>171.61349699220006</v>
      </c>
      <c r="R317" s="69">
        <f>IF($D307="n/a","n/a",IF(R$3&gt;($D307+$D317),$N307-SUM($F317:Q317),$N307/$D307))</f>
        <v>171.61349699220006</v>
      </c>
      <c r="S317" s="69">
        <f>IF($D307="n/a","n/a",IF(S$3&gt;($D307+$D317),$N307-SUM($F317:R317),$N307/$D307))</f>
        <v>171.61349699220006</v>
      </c>
      <c r="T317" s="69">
        <f>IF($D307="n/a","n/a",IF(T$3&gt;($D307+$D317),$N307-SUM($F317:S317),$N307/$D307))</f>
        <v>171.61349699220006</v>
      </c>
      <c r="U317" s="69">
        <f>IF($D307="n/a","n/a",IF(U$3&gt;($D307+$D317),$N307-SUM($F317:T317),$N307/$D307))</f>
        <v>171.61349699220006</v>
      </c>
      <c r="V317" s="69">
        <f>IF($D307="n/a","n/a",IF(V$3&gt;($D307+$D317),$N307-SUM($F317:U317),$N307/$D307))</f>
        <v>171.61349699220006</v>
      </c>
      <c r="W317" s="69">
        <f>IF($D307="n/a","n/a",IF(W$3&gt;($D307+$D317),$N307-SUM($F317:V317),$N307/$D307))</f>
        <v>171.61349699220006</v>
      </c>
      <c r="X317" s="69">
        <f>IF($D307="n/a","n/a",IF(X$3&gt;($D307+$D317),$N307-SUM($F317:W317),$N307/$D307))</f>
        <v>171.61349699220006</v>
      </c>
      <c r="Y317" s="69">
        <f>IF($D307="n/a","n/a",IF(Y$3&gt;($D307+$D317),$N307-SUM($F317:X317),$N307/$D307))</f>
        <v>171.61349699220006</v>
      </c>
      <c r="Z317" s="69">
        <f>IF($D307="n/a","n/a",IF(Z$3&gt;($D307+$D317),$N307-SUM($F317:Y317),$N307/$D307))</f>
        <v>171.61349699220006</v>
      </c>
      <c r="AA317" s="69">
        <f>IF($D307="n/a","n/a",IF(AA$3&gt;($D307+$D317),$N307-SUM($F317:Z317),$N307/$D307))</f>
        <v>171.61349699220006</v>
      </c>
      <c r="AB317" s="69">
        <f>IF($D307="n/a","n/a",IF(AB$3&gt;($D307+$D317),$N307-SUM($F317:AA317),$N307/$D307))</f>
        <v>171.61349699220006</v>
      </c>
      <c r="AC317" s="69">
        <f>IF($D307="n/a","n/a",IF(AC$3&gt;($D307+$D317),$N307-SUM($F317:AB317),$N307/$D307))</f>
        <v>171.61349699220006</v>
      </c>
      <c r="AD317" s="69">
        <f>IF($D307="n/a","n/a",IF(AD$3&gt;($D307+$D317),$N307-SUM($F317:AC317),$N307/$D307))</f>
        <v>171.61349699220006</v>
      </c>
      <c r="AE317" s="69">
        <f>IF($D307="n/a","n/a",IF(AE$3&gt;($D307+$D317),$N307-SUM($F317:AD317),$N307/$D307))</f>
        <v>171.61349699220006</v>
      </c>
      <c r="AF317" s="69">
        <f>IF($D307="n/a","n/a",IF(AF$3&gt;($D307+$D317),$N307-SUM($F317:AE317),$N307/$D307))</f>
        <v>171.61349699220006</v>
      </c>
      <c r="AG317" s="69">
        <f>IF($D307="n/a","n/a",IF(AG$3&gt;($D307+$D317),$N307-SUM($F317:AF317),$N307/$D307))</f>
        <v>171.61349699220006</v>
      </c>
      <c r="AH317" s="69">
        <f>IF($D307="n/a","n/a",IF(AH$3&gt;($D307+$D317),$N307-SUM($F317:AG317),$N307/$D307))</f>
        <v>171.61349699220006</v>
      </c>
      <c r="AI317" s="69">
        <f>IF($D307="n/a","n/a",IF(AI$3&gt;($D307+$D317),$N307-SUM($F317:AH317),$N307/$D307))</f>
        <v>171.61349699220006</v>
      </c>
      <c r="AJ317" s="69">
        <f>IF($D307="n/a","n/a",IF(AJ$3&gt;($D307+$D317),$N307-SUM($F317:AI317),$N307/$D307))</f>
        <v>171.61349699220006</v>
      </c>
      <c r="AK317" s="69">
        <f>IF($D307="n/a","n/a",IF(AK$3&gt;($D307+$D317),$N307-SUM($F317:AJ317),$N307/$D307))</f>
        <v>171.61349699220006</v>
      </c>
      <c r="AL317" s="69">
        <f>IF($D307="n/a","n/a",IF(AL$3&gt;($D307+$D317),$N307-SUM($F317:AK317),$N307/$D307))</f>
        <v>171.61349699220006</v>
      </c>
      <c r="AM317" s="69">
        <f>IF($D307="n/a","n/a",IF(AM$3&gt;($D307+$D317),$N307-SUM($F317:AL317),$N307/$D307))</f>
        <v>171.61349699220006</v>
      </c>
      <c r="AN317" s="69">
        <f>IF($D307="n/a","n/a",IF(AN$3&gt;($D307+$D317),$N307-SUM($F317:AM317),$N307/$D307))</f>
        <v>171.61349699220006</v>
      </c>
      <c r="AO317" s="69">
        <f>IF($D307="n/a","n/a",IF(AO$3&gt;($D307+$D317),$N307-SUM($F317:AN317),$N307/$D307))</f>
        <v>171.61349699220006</v>
      </c>
      <c r="AP317" s="69">
        <f>IF($D307="n/a","n/a",IF(AP$3&gt;($D307+$D317),$N307-SUM($F317:AO317),$N307/$D307))</f>
        <v>171.61349699220006</v>
      </c>
      <c r="AQ317" s="69">
        <f>IF($D307="n/a","n/a",IF(AQ$3&gt;($D307+$D317),$N307-SUM($F317:AP317),$N307/$D307))</f>
        <v>171.61349699220006</v>
      </c>
      <c r="AR317" s="69">
        <f>IF($D307="n/a","n/a",IF(AR$3&gt;($D307+$D317),$N307-SUM($F317:AQ317),$N307/$D307))</f>
        <v>171.61349699220006</v>
      </c>
      <c r="AS317" s="69">
        <f>IF($D307="n/a","n/a",IF(AS$3&gt;($D307+$D317),$N307-SUM($F317:AR317),$N307/$D307))</f>
        <v>171.61349699220006</v>
      </c>
      <c r="AT317" s="69">
        <f>IF($D307="n/a","n/a",IF(AT$3&gt;($D307+$D317),$N307-SUM($F317:AS317),$N307/$D307))</f>
        <v>171.61349699220006</v>
      </c>
      <c r="AU317" s="69">
        <f>IF($D307="n/a","n/a",IF(AU$3&gt;($D307+$D317),$N307-SUM($F317:AT317),$N307/$D307))</f>
        <v>171.61349699220006</v>
      </c>
      <c r="AV317" s="69">
        <f>IF($D307="n/a","n/a",IF(AV$3&gt;($D307+$D317),$N307-SUM($F317:AU317),$N307/$D307))</f>
        <v>171.61349699220006</v>
      </c>
      <c r="AW317" s="69">
        <f>IF($D307="n/a","n/a",IF(AW$3&gt;($D307+$D317),$N307-SUM($F317:AV317),$N307/$D307))</f>
        <v>171.61349699220006</v>
      </c>
      <c r="AX317" s="69">
        <f>IF($D307="n/a","n/a",IF(AX$3&gt;($D307+$D317),$N307-SUM($F317:AW317),$N307/$D307))</f>
        <v>171.61349699220006</v>
      </c>
      <c r="AY317" s="69">
        <f>IF($D307="n/a","n/a",IF(AY$3&gt;($D307+$D317),$N307-SUM($F317:AX317),$N307/$D307))</f>
        <v>171.61349699220006</v>
      </c>
      <c r="AZ317" s="69">
        <f>IF($D307="n/a","n/a",IF(AZ$3&gt;($D307+$D317),$N307-SUM($F317:AY317),$N307/$D307))</f>
        <v>171.61349699220006</v>
      </c>
      <c r="BA317" s="69">
        <f>IF($D307="n/a","n/a",IF(BA$3&gt;($D307+$D317),$N307-SUM($F317:AZ317),$N307/$D307))</f>
        <v>171.61349699220006</v>
      </c>
      <c r="BB317" s="69">
        <f>IF($D307="n/a","n/a",IF(BB$3&gt;($D307+$D317),$N307-SUM($F317:BA317),$N307/$D307))</f>
        <v>171.61349699220006</v>
      </c>
      <c r="BC317" s="69">
        <f>IF($D307="n/a","n/a",IF(BC$3&gt;($D307+$D317),$N307-SUM($F317:BB317),$N307/$D307))</f>
        <v>171.61349699220006</v>
      </c>
      <c r="BD317" s="69">
        <f>IF($D307="n/a","n/a",IF(BD$3&gt;($D307+$D317),$N307-SUM($F317:BC317),$N307/$D307))</f>
        <v>171.61349699220006</v>
      </c>
      <c r="BE317" s="69">
        <f>IF($D307="n/a","n/a",IF(BE$3&gt;($D307+$D317),$N307-SUM($F317:BD317),$N307/$D307))</f>
        <v>171.61349699220006</v>
      </c>
      <c r="BF317" s="69">
        <f>IF($D307="n/a","n/a",IF(BF$3&gt;($D307+$D317),$N307-SUM($F317:BE317),$N307/$D307))</f>
        <v>171.61349699220006</v>
      </c>
      <c r="BG317" s="69">
        <f>IF($D307="n/a","n/a",IF(BG$3&gt;($D307+$D317),$N307-SUM($F317:BF317),$N307/$D307))</f>
        <v>171.61349699220006</v>
      </c>
      <c r="BH317" s="69">
        <f>IF($D307="n/a","n/a",IF(BH$3&gt;($D307+$D317),$N307-SUM($F317:BG317),$N307/$D307))</f>
        <v>171.61349699220006</v>
      </c>
      <c r="BI317" s="69">
        <f>IF($D307="n/a","n/a",IF(BI$3&gt;($D307+$D317),$N307-SUM($F317:BH317),$N307/$D307))</f>
        <v>171.61349699220006</v>
      </c>
      <c r="BJ317" s="69">
        <f>IF($D307="n/a","n/a",IF(BJ$3&gt;($D307+$D317),$N307-SUM($F317:BI317),$N307/$D307))</f>
        <v>171.61349699220006</v>
      </c>
      <c r="BK317" s="69">
        <f>IF($D307="n/a","n/a",IF(BK$3&gt;($D307+$D317),$N307-SUM($F317:BJ317),$N307/$D307))</f>
        <v>171.61349699220006</v>
      </c>
      <c r="BL317" s="69">
        <f>IF($D307="n/a","n/a",IF(BL$3&gt;($D307+$D317),$N307-SUM($F317:BK317),$N307/$D307))</f>
        <v>171.61349699220006</v>
      </c>
      <c r="BM317" s="69">
        <f>IF($D307="n/a","n/a",IF(BM$3&gt;($D307+$D317),$N307-SUM($F317:BL317),$N307/$D307))</f>
        <v>171.61349699220006</v>
      </c>
      <c r="BN317" s="69">
        <f>IF($D307="n/a","n/a",IF(BN$3&gt;($D307+$D317),$N307-SUM($F317:BM317),$N307/$D307))</f>
        <v>171.61349699220006</v>
      </c>
      <c r="BO317" s="69">
        <f>IF($D307="n/a","n/a",IF(BO$3&gt;($D307+$D317),$N307-SUM($F317:BN317),$N307/$D307))</f>
        <v>171.61349699220006</v>
      </c>
      <c r="BP317" s="69">
        <f>IF($D307="n/a","n/a",IF(BP$3&gt;($D307+$D317),$N307-SUM($F317:BO317),$N307/$D307))</f>
        <v>171.61349699220006</v>
      </c>
      <c r="BQ317" s="69">
        <f>IF($D307="n/a","n/a",IF(BQ$3&gt;($D307+$D317),$N307-SUM($F317:BP317),$N307/$D307))</f>
        <v>171.61349699220006</v>
      </c>
      <c r="BR317" s="69">
        <f>IF($D307="n/a","n/a",IF(BR$3&gt;($D307+$D317),$N307-SUM($F317:BQ317),$N307/$D307))</f>
        <v>171.61349699220006</v>
      </c>
      <c r="BS317" s="69">
        <f>IF($D307="n/a","n/a",IF(BS$3&gt;($D307+$D317),$N307-SUM($F317:BR317),$N307/$D307))</f>
        <v>171.61349699220006</v>
      </c>
      <c r="BT317" s="69">
        <f>IF($D307="n/a","n/a",IF(BT$3&gt;($D307+$D317),$N307-SUM($F317:BS317),$N307/$D307))</f>
        <v>171.61349699220006</v>
      </c>
      <c r="BU317" s="69">
        <f>IF($D307="n/a","n/a",IF(BU$3&gt;($D307+$D317),$N307-SUM($F317:BT317),$N307/$D307))</f>
        <v>171.61349699220006</v>
      </c>
      <c r="BV317" s="69">
        <f>IF($D307="n/a","n/a",IF(BV$3&gt;($D307+$D317),$N307-SUM($F317:BU317),$N307/$D307))</f>
        <v>171.61349699220006</v>
      </c>
      <c r="BW317" s="69">
        <f>IF($D307="n/a","n/a",IF(BW$3&gt;($D307+$D317),$N307-SUM($F317:BV317),$N307/$D307))</f>
        <v>-1.2732925824820995E-11</v>
      </c>
      <c r="BX317" s="69">
        <f>IF($D307="n/a","n/a",IF(BX$3&gt;($D307+$D317),$N307-SUM($F317:BW317),$N307/$D307))</f>
        <v>0</v>
      </c>
      <c r="BY317" s="69">
        <f>IF($D307="n/a","n/a",IF(BY$3&gt;($D307+$D317),$N307-SUM($F317:BX317),$N307/$D307))</f>
        <v>0</v>
      </c>
      <c r="BZ317" s="69">
        <f>IF($D307="n/a","n/a",IF(BZ$3&gt;($D307+$D317),$N307-SUM($F317:BY317),$N307/$D307))</f>
        <v>0</v>
      </c>
    </row>
    <row r="318" spans="1:78" customFormat="1" hidden="1" outlineLevel="1">
      <c r="A318" s="19"/>
      <c r="B318" s="26"/>
      <c r="C318" s="722"/>
      <c r="D318" s="545">
        <v>10</v>
      </c>
      <c r="E318" s="27"/>
      <c r="F318" s="146"/>
      <c r="G318" s="148"/>
      <c r="H318" s="148"/>
      <c r="I318" s="148"/>
      <c r="J318" s="148"/>
      <c r="K318" s="558"/>
      <c r="L318" s="148"/>
      <c r="M318" s="148"/>
      <c r="N318" s="148"/>
      <c r="O318" s="147"/>
      <c r="P318" s="69">
        <f>IF($D307="n/a","n/a",IF(P$3&gt;($D307+$D318),$O307-SUM($F318:O318),$O307/$D307))</f>
        <v>748.0007760151974</v>
      </c>
      <c r="Q318" s="69">
        <f>IF($D307="n/a","n/a",IF(Q$3&gt;($D307+$D318),$O307-SUM($F318:P318),$O307/$D307))</f>
        <v>748.0007760151974</v>
      </c>
      <c r="R318" s="69">
        <f>IF($D307="n/a","n/a",IF(R$3&gt;($D307+$D318),$O307-SUM($F318:Q318),$O307/$D307))</f>
        <v>748.0007760151974</v>
      </c>
      <c r="S318" s="69">
        <f>IF($D307="n/a","n/a",IF(S$3&gt;($D307+$D318),$O307-SUM($F318:R318),$O307/$D307))</f>
        <v>748.0007760151974</v>
      </c>
      <c r="T318" s="69">
        <f>IF($D307="n/a","n/a",IF(T$3&gt;($D307+$D318),$O307-SUM($F318:S318),$O307/$D307))</f>
        <v>748.0007760151974</v>
      </c>
      <c r="U318" s="69">
        <f>IF($D307="n/a","n/a",IF(U$3&gt;($D307+$D318),$O307-SUM($F318:T318),$O307/$D307))</f>
        <v>748.0007760151974</v>
      </c>
      <c r="V318" s="69">
        <f>IF($D307="n/a","n/a",IF(V$3&gt;($D307+$D318),$O307-SUM($F318:U318),$O307/$D307))</f>
        <v>748.0007760151974</v>
      </c>
      <c r="W318" s="69">
        <f>IF($D307="n/a","n/a",IF(W$3&gt;($D307+$D318),$O307-SUM($F318:V318),$O307/$D307))</f>
        <v>748.0007760151974</v>
      </c>
      <c r="X318" s="69">
        <f>IF($D307="n/a","n/a",IF(X$3&gt;($D307+$D318),$O307-SUM($F318:W318),$O307/$D307))</f>
        <v>748.0007760151974</v>
      </c>
      <c r="Y318" s="69">
        <f>IF($D307="n/a","n/a",IF(Y$3&gt;($D307+$D318),$O307-SUM($F318:X318),$O307/$D307))</f>
        <v>748.0007760151974</v>
      </c>
      <c r="Z318" s="69">
        <f>IF($D307="n/a","n/a",IF(Z$3&gt;($D307+$D318),$O307-SUM($F318:Y318),$O307/$D307))</f>
        <v>748.0007760151974</v>
      </c>
      <c r="AA318" s="69">
        <f>IF($D307="n/a","n/a",IF(AA$3&gt;($D307+$D318),$O307-SUM($F318:Z318),$O307/$D307))</f>
        <v>748.0007760151974</v>
      </c>
      <c r="AB318" s="69">
        <f>IF($D307="n/a","n/a",IF(AB$3&gt;($D307+$D318),$O307-SUM($F318:AA318),$O307/$D307))</f>
        <v>748.0007760151974</v>
      </c>
      <c r="AC318" s="69">
        <f>IF($D307="n/a","n/a",IF(AC$3&gt;($D307+$D318),$O307-SUM($F318:AB318),$O307/$D307))</f>
        <v>748.0007760151974</v>
      </c>
      <c r="AD318" s="69">
        <f>IF($D307="n/a","n/a",IF(AD$3&gt;($D307+$D318),$O307-SUM($F318:AC318),$O307/$D307))</f>
        <v>748.0007760151974</v>
      </c>
      <c r="AE318" s="69">
        <f>IF($D307="n/a","n/a",IF(AE$3&gt;($D307+$D318),$O307-SUM($F318:AD318),$O307/$D307))</f>
        <v>748.0007760151974</v>
      </c>
      <c r="AF318" s="69">
        <f>IF($D307="n/a","n/a",IF(AF$3&gt;($D307+$D318),$O307-SUM($F318:AE318),$O307/$D307))</f>
        <v>748.0007760151974</v>
      </c>
      <c r="AG318" s="69">
        <f>IF($D307="n/a","n/a",IF(AG$3&gt;($D307+$D318),$O307-SUM($F318:AF318),$O307/$D307))</f>
        <v>748.0007760151974</v>
      </c>
      <c r="AH318" s="69">
        <f>IF($D307="n/a","n/a",IF(AH$3&gt;($D307+$D318),$O307-SUM($F318:AG318),$O307/$D307))</f>
        <v>748.0007760151974</v>
      </c>
      <c r="AI318" s="69">
        <f>IF($D307="n/a","n/a",IF(AI$3&gt;($D307+$D318),$O307-SUM($F318:AH318),$O307/$D307))</f>
        <v>748.0007760151974</v>
      </c>
      <c r="AJ318" s="69">
        <f>IF($D307="n/a","n/a",IF(AJ$3&gt;($D307+$D318),$O307-SUM($F318:AI318),$O307/$D307))</f>
        <v>748.0007760151974</v>
      </c>
      <c r="AK318" s="69">
        <f>IF($D307="n/a","n/a",IF(AK$3&gt;($D307+$D318),$O307-SUM($F318:AJ318),$O307/$D307))</f>
        <v>748.0007760151974</v>
      </c>
      <c r="AL318" s="69">
        <f>IF($D307="n/a","n/a",IF(AL$3&gt;($D307+$D318),$O307-SUM($F318:AK318),$O307/$D307))</f>
        <v>748.0007760151974</v>
      </c>
      <c r="AM318" s="69">
        <f>IF($D307="n/a","n/a",IF(AM$3&gt;($D307+$D318),$O307-SUM($F318:AL318),$O307/$D307))</f>
        <v>748.0007760151974</v>
      </c>
      <c r="AN318" s="69">
        <f>IF($D307="n/a","n/a",IF(AN$3&gt;($D307+$D318),$O307-SUM($F318:AM318),$O307/$D307))</f>
        <v>748.0007760151974</v>
      </c>
      <c r="AO318" s="69">
        <f>IF($D307="n/a","n/a",IF(AO$3&gt;($D307+$D318),$O307-SUM($F318:AN318),$O307/$D307))</f>
        <v>748.0007760151974</v>
      </c>
      <c r="AP318" s="69">
        <f>IF($D307="n/a","n/a",IF(AP$3&gt;($D307+$D318),$O307-SUM($F318:AO318),$O307/$D307))</f>
        <v>748.0007760151974</v>
      </c>
      <c r="AQ318" s="69">
        <f>IF($D307="n/a","n/a",IF(AQ$3&gt;($D307+$D318),$O307-SUM($F318:AP318),$O307/$D307))</f>
        <v>748.0007760151974</v>
      </c>
      <c r="AR318" s="69">
        <f>IF($D307="n/a","n/a",IF(AR$3&gt;($D307+$D318),$O307-SUM($F318:AQ318),$O307/$D307))</f>
        <v>748.0007760151974</v>
      </c>
      <c r="AS318" s="69">
        <f>IF($D307="n/a","n/a",IF(AS$3&gt;($D307+$D318),$O307-SUM($F318:AR318),$O307/$D307))</f>
        <v>748.0007760151974</v>
      </c>
      <c r="AT318" s="69">
        <f>IF($D307="n/a","n/a",IF(AT$3&gt;($D307+$D318),$O307-SUM($F318:AS318),$O307/$D307))</f>
        <v>748.0007760151974</v>
      </c>
      <c r="AU318" s="69">
        <f>IF($D307="n/a","n/a",IF(AU$3&gt;($D307+$D318),$O307-SUM($F318:AT318),$O307/$D307))</f>
        <v>748.0007760151974</v>
      </c>
      <c r="AV318" s="69">
        <f>IF($D307="n/a","n/a",IF(AV$3&gt;($D307+$D318),$O307-SUM($F318:AU318),$O307/$D307))</f>
        <v>748.0007760151974</v>
      </c>
      <c r="AW318" s="69">
        <f>IF($D307="n/a","n/a",IF(AW$3&gt;($D307+$D318),$O307-SUM($F318:AV318),$O307/$D307))</f>
        <v>748.0007760151974</v>
      </c>
      <c r="AX318" s="69">
        <f>IF($D307="n/a","n/a",IF(AX$3&gt;($D307+$D318),$O307-SUM($F318:AW318),$O307/$D307))</f>
        <v>748.0007760151974</v>
      </c>
      <c r="AY318" s="69">
        <f>IF($D307="n/a","n/a",IF(AY$3&gt;($D307+$D318),$O307-SUM($F318:AX318),$O307/$D307))</f>
        <v>748.0007760151974</v>
      </c>
      <c r="AZ318" s="69">
        <f>IF($D307="n/a","n/a",IF(AZ$3&gt;($D307+$D318),$O307-SUM($F318:AY318),$O307/$D307))</f>
        <v>748.0007760151974</v>
      </c>
      <c r="BA318" s="69">
        <f>IF($D307="n/a","n/a",IF(BA$3&gt;($D307+$D318),$O307-SUM($F318:AZ318),$O307/$D307))</f>
        <v>748.0007760151974</v>
      </c>
      <c r="BB318" s="69">
        <f>IF($D307="n/a","n/a",IF(BB$3&gt;($D307+$D318),$O307-SUM($F318:BA318),$O307/$D307))</f>
        <v>748.0007760151974</v>
      </c>
      <c r="BC318" s="69">
        <f>IF($D307="n/a","n/a",IF(BC$3&gt;($D307+$D318),$O307-SUM($F318:BB318),$O307/$D307))</f>
        <v>748.0007760151974</v>
      </c>
      <c r="BD318" s="69">
        <f>IF($D307="n/a","n/a",IF(BD$3&gt;($D307+$D318),$O307-SUM($F318:BC318),$O307/$D307))</f>
        <v>748.0007760151974</v>
      </c>
      <c r="BE318" s="69">
        <f>IF($D307="n/a","n/a",IF(BE$3&gt;($D307+$D318),$O307-SUM($F318:BD318),$O307/$D307))</f>
        <v>748.0007760151974</v>
      </c>
      <c r="BF318" s="69">
        <f>IF($D307="n/a","n/a",IF(BF$3&gt;($D307+$D318),$O307-SUM($F318:BE318),$O307/$D307))</f>
        <v>748.0007760151974</v>
      </c>
      <c r="BG318" s="69">
        <f>IF($D307="n/a","n/a",IF(BG$3&gt;($D307+$D318),$O307-SUM($F318:BF318),$O307/$D307))</f>
        <v>748.0007760151974</v>
      </c>
      <c r="BH318" s="69">
        <f>IF($D307="n/a","n/a",IF(BH$3&gt;($D307+$D318),$O307-SUM($F318:BG318),$O307/$D307))</f>
        <v>748.0007760151974</v>
      </c>
      <c r="BI318" s="69">
        <f>IF($D307="n/a","n/a",IF(BI$3&gt;($D307+$D318),$O307-SUM($F318:BH318),$O307/$D307))</f>
        <v>748.0007760151974</v>
      </c>
      <c r="BJ318" s="69">
        <f>IF($D307="n/a","n/a",IF(BJ$3&gt;($D307+$D318),$O307-SUM($F318:BI318),$O307/$D307))</f>
        <v>748.0007760151974</v>
      </c>
      <c r="BK318" s="69">
        <f>IF($D307="n/a","n/a",IF(BK$3&gt;($D307+$D318),$O307-SUM($F318:BJ318),$O307/$D307))</f>
        <v>748.0007760151974</v>
      </c>
      <c r="BL318" s="69">
        <f>IF($D307="n/a","n/a",IF(BL$3&gt;($D307+$D318),$O307-SUM($F318:BK318),$O307/$D307))</f>
        <v>748.0007760151974</v>
      </c>
      <c r="BM318" s="69">
        <f>IF($D307="n/a","n/a",IF(BM$3&gt;($D307+$D318),$O307-SUM($F318:BL318),$O307/$D307))</f>
        <v>748.0007760151974</v>
      </c>
      <c r="BN318" s="69">
        <f>IF($D307="n/a","n/a",IF(BN$3&gt;($D307+$D318),$O307-SUM($F318:BM318),$O307/$D307))</f>
        <v>748.0007760151974</v>
      </c>
      <c r="BO318" s="69">
        <f>IF($D307="n/a","n/a",IF(BO$3&gt;($D307+$D318),$O307-SUM($F318:BN318),$O307/$D307))</f>
        <v>748.0007760151974</v>
      </c>
      <c r="BP318" s="69">
        <f>IF($D307="n/a","n/a",IF(BP$3&gt;($D307+$D318),$O307-SUM($F318:BO318),$O307/$D307))</f>
        <v>748.0007760151974</v>
      </c>
      <c r="BQ318" s="69">
        <f>IF($D307="n/a","n/a",IF(BQ$3&gt;($D307+$D318),$O307-SUM($F318:BP318),$O307/$D307))</f>
        <v>748.0007760151974</v>
      </c>
      <c r="BR318" s="69">
        <f>IF($D307="n/a","n/a",IF(BR$3&gt;($D307+$D318),$O307-SUM($F318:BQ318),$O307/$D307))</f>
        <v>748.0007760151974</v>
      </c>
      <c r="BS318" s="69">
        <f>IF($D307="n/a","n/a",IF(BS$3&gt;($D307+$D318),$O307-SUM($F318:BR318),$O307/$D307))</f>
        <v>748.0007760151974</v>
      </c>
      <c r="BT318" s="69">
        <f>IF($D307="n/a","n/a",IF(BT$3&gt;($D307+$D318),$O307-SUM($F318:BS318),$O307/$D307))</f>
        <v>748.0007760151974</v>
      </c>
      <c r="BU318" s="69">
        <f>IF($D307="n/a","n/a",IF(BU$3&gt;($D307+$D318),$O307-SUM($F318:BT318),$O307/$D307))</f>
        <v>748.0007760151974</v>
      </c>
      <c r="BV318" s="69">
        <f>IF($D307="n/a","n/a",IF(BV$3&gt;($D307+$D318),$O307-SUM($F318:BU318),$O307/$D307))</f>
        <v>748.0007760151974</v>
      </c>
      <c r="BW318" s="69">
        <f>IF($D307="n/a","n/a",IF(BW$3&gt;($D307+$D318),$O307-SUM($F318:BV318),$O307/$D307))</f>
        <v>748.0007760151974</v>
      </c>
      <c r="BX318" s="69">
        <f>IF($D307="n/a","n/a",IF(BX$3&gt;($D307+$D318),$O307-SUM($F318:BW318),$O307/$D307))</f>
        <v>-2.1827872842550278E-11</v>
      </c>
      <c r="BY318" s="69">
        <f>IF($D307="n/a","n/a",IF(BY$3&gt;($D307+$D318),$O307-SUM($F318:BX318),$O307/$D307))</f>
        <v>0</v>
      </c>
      <c r="BZ318" s="69">
        <f>IF($D307="n/a","n/a",IF(BZ$3&gt;($D307+$D318),$O307-SUM($F318:BY318),$O307/$D307))</f>
        <v>0</v>
      </c>
    </row>
    <row r="319" spans="1:78" customFormat="1" hidden="1" outlineLevel="1">
      <c r="A319" s="19"/>
      <c r="B319" s="25"/>
      <c r="C319" s="577"/>
      <c r="D319" s="545">
        <v>11</v>
      </c>
      <c r="E319" s="27"/>
      <c r="F319" s="146"/>
      <c r="G319" s="148"/>
      <c r="H319" s="148"/>
      <c r="I319" s="148"/>
      <c r="J319" s="148"/>
      <c r="K319" s="558"/>
      <c r="L319" s="148"/>
      <c r="M319" s="148"/>
      <c r="N319" s="148"/>
      <c r="O319" s="553"/>
      <c r="P319" s="147"/>
      <c r="Q319" s="69">
        <f>IF($D307="n/a","n/a",IF(Q$3&gt;($D307+$D319),$P307-SUM($F319:P319),$P307/$D307))</f>
        <v>673.4465658814637</v>
      </c>
      <c r="R319" s="69">
        <f>IF($D307="n/a","n/a",IF(R$3&gt;($D307+$D319),$P307-SUM($F319:Q319),$P307/$D307))</f>
        <v>673.4465658814637</v>
      </c>
      <c r="S319" s="69">
        <f>IF($D307="n/a","n/a",IF(S$3&gt;($D307+$D319),$P307-SUM($F319:R319),$P307/$D307))</f>
        <v>673.4465658814637</v>
      </c>
      <c r="T319" s="69">
        <f>IF($D307="n/a","n/a",IF(T$3&gt;($D307+$D319),$P307-SUM($F319:S319),$P307/$D307))</f>
        <v>673.4465658814637</v>
      </c>
      <c r="U319" s="69">
        <f>IF($D307="n/a","n/a",IF(U$3&gt;($D307+$D319),$P307-SUM($F319:T319),$P307/$D307))</f>
        <v>673.4465658814637</v>
      </c>
      <c r="V319" s="69">
        <f>IF($D307="n/a","n/a",IF(V$3&gt;($D307+$D319),$P307-SUM($F319:U319),$P307/$D307))</f>
        <v>673.4465658814637</v>
      </c>
      <c r="W319" s="69">
        <f>IF($D307="n/a","n/a",IF(W$3&gt;($D307+$D319),$P307-SUM($F319:V319),$P307/$D307))</f>
        <v>673.4465658814637</v>
      </c>
      <c r="X319" s="69">
        <f>IF($D307="n/a","n/a",IF(X$3&gt;($D307+$D319),$P307-SUM($F319:W319),$P307/$D307))</f>
        <v>673.4465658814637</v>
      </c>
      <c r="Y319" s="69">
        <f>IF($D307="n/a","n/a",IF(Y$3&gt;($D307+$D319),$P307-SUM($F319:X319),$P307/$D307))</f>
        <v>673.4465658814637</v>
      </c>
      <c r="Z319" s="69">
        <f>IF($D307="n/a","n/a",IF(Z$3&gt;($D307+$D319),$P307-SUM($F319:Y319),$P307/$D307))</f>
        <v>673.4465658814637</v>
      </c>
      <c r="AA319" s="69">
        <f>IF($D307="n/a","n/a",IF(AA$3&gt;($D307+$D319),$P307-SUM($F319:Z319),$P307/$D307))</f>
        <v>673.4465658814637</v>
      </c>
      <c r="AB319" s="69">
        <f>IF($D307="n/a","n/a",IF(AB$3&gt;($D307+$D319),$P307-SUM($F319:AA319),$P307/$D307))</f>
        <v>673.4465658814637</v>
      </c>
      <c r="AC319" s="69">
        <f>IF($D307="n/a","n/a",IF(AC$3&gt;($D307+$D319),$P307-SUM($F319:AB319),$P307/$D307))</f>
        <v>673.4465658814637</v>
      </c>
      <c r="AD319" s="69">
        <f>IF($D307="n/a","n/a",IF(AD$3&gt;($D307+$D319),$P307-SUM($F319:AC319),$P307/$D307))</f>
        <v>673.4465658814637</v>
      </c>
      <c r="AE319" s="69">
        <f>IF($D307="n/a","n/a",IF(AE$3&gt;($D307+$D319),$P307-SUM($F319:AD319),$P307/$D307))</f>
        <v>673.4465658814637</v>
      </c>
      <c r="AF319" s="69">
        <f>IF($D307="n/a","n/a",IF(AF$3&gt;($D307+$D319),$P307-SUM($F319:AE319),$P307/$D307))</f>
        <v>673.4465658814637</v>
      </c>
      <c r="AG319" s="69">
        <f>IF($D307="n/a","n/a",IF(AG$3&gt;($D307+$D319),$P307-SUM($F319:AF319),$P307/$D307))</f>
        <v>673.4465658814637</v>
      </c>
      <c r="AH319" s="69">
        <f>IF($D307="n/a","n/a",IF(AH$3&gt;($D307+$D319),$P307-SUM($F319:AG319),$P307/$D307))</f>
        <v>673.4465658814637</v>
      </c>
      <c r="AI319" s="69">
        <f>IF($D307="n/a","n/a",IF(AI$3&gt;($D307+$D319),$P307-SUM($F319:AH319),$P307/$D307))</f>
        <v>673.4465658814637</v>
      </c>
      <c r="AJ319" s="69">
        <f>IF($D307="n/a","n/a",IF(AJ$3&gt;($D307+$D319),$P307-SUM($F319:AI319),$P307/$D307))</f>
        <v>673.4465658814637</v>
      </c>
      <c r="AK319" s="69">
        <f>IF($D307="n/a","n/a",IF(AK$3&gt;($D307+$D319),$P307-SUM($F319:AJ319),$P307/$D307))</f>
        <v>673.4465658814637</v>
      </c>
      <c r="AL319" s="69">
        <f>IF($D307="n/a","n/a",IF(AL$3&gt;($D307+$D319),$P307-SUM($F319:AK319),$P307/$D307))</f>
        <v>673.4465658814637</v>
      </c>
      <c r="AM319" s="69">
        <f>IF($D307="n/a","n/a",IF(AM$3&gt;($D307+$D319),$P307-SUM($F319:AL319),$P307/$D307))</f>
        <v>673.4465658814637</v>
      </c>
      <c r="AN319" s="69">
        <f>IF($D307="n/a","n/a",IF(AN$3&gt;($D307+$D319),$P307-SUM($F319:AM319),$P307/$D307))</f>
        <v>673.4465658814637</v>
      </c>
      <c r="AO319" s="69">
        <f>IF($D307="n/a","n/a",IF(AO$3&gt;($D307+$D319),$P307-SUM($F319:AN319),$P307/$D307))</f>
        <v>673.4465658814637</v>
      </c>
      <c r="AP319" s="69">
        <f>IF($D307="n/a","n/a",IF(AP$3&gt;($D307+$D319),$P307-SUM($F319:AO319),$P307/$D307))</f>
        <v>673.4465658814637</v>
      </c>
      <c r="AQ319" s="69">
        <f>IF($D307="n/a","n/a",IF(AQ$3&gt;($D307+$D319),$P307-SUM($F319:AP319),$P307/$D307))</f>
        <v>673.4465658814637</v>
      </c>
      <c r="AR319" s="69">
        <f>IF($D307="n/a","n/a",IF(AR$3&gt;($D307+$D319),$P307-SUM($F319:AQ319),$P307/$D307))</f>
        <v>673.4465658814637</v>
      </c>
      <c r="AS319" s="69">
        <f>IF($D307="n/a","n/a",IF(AS$3&gt;($D307+$D319),$P307-SUM($F319:AR319),$P307/$D307))</f>
        <v>673.4465658814637</v>
      </c>
      <c r="AT319" s="69">
        <f>IF($D307="n/a","n/a",IF(AT$3&gt;($D307+$D319),$P307-SUM($F319:AS319),$P307/$D307))</f>
        <v>673.4465658814637</v>
      </c>
      <c r="AU319" s="69">
        <f>IF($D307="n/a","n/a",IF(AU$3&gt;($D307+$D319),$P307-SUM($F319:AT319),$P307/$D307))</f>
        <v>673.4465658814637</v>
      </c>
      <c r="AV319" s="69">
        <f>IF($D307="n/a","n/a",IF(AV$3&gt;($D307+$D319),$P307-SUM($F319:AU319),$P307/$D307))</f>
        <v>673.4465658814637</v>
      </c>
      <c r="AW319" s="69">
        <f>IF($D307="n/a","n/a",IF(AW$3&gt;($D307+$D319),$P307-SUM($F319:AV319),$P307/$D307))</f>
        <v>673.4465658814637</v>
      </c>
      <c r="AX319" s="69">
        <f>IF($D307="n/a","n/a",IF(AX$3&gt;($D307+$D319),$P307-SUM($F319:AW319),$P307/$D307))</f>
        <v>673.4465658814637</v>
      </c>
      <c r="AY319" s="69">
        <f>IF($D307="n/a","n/a",IF(AY$3&gt;($D307+$D319),$P307-SUM($F319:AX319),$P307/$D307))</f>
        <v>673.4465658814637</v>
      </c>
      <c r="AZ319" s="69">
        <f>IF($D307="n/a","n/a",IF(AZ$3&gt;($D307+$D319),$P307-SUM($F319:AY319),$P307/$D307))</f>
        <v>673.4465658814637</v>
      </c>
      <c r="BA319" s="69">
        <f>IF($D307="n/a","n/a",IF(BA$3&gt;($D307+$D319),$P307-SUM($F319:AZ319),$P307/$D307))</f>
        <v>673.4465658814637</v>
      </c>
      <c r="BB319" s="69">
        <f>IF($D307="n/a","n/a",IF(BB$3&gt;($D307+$D319),$P307-SUM($F319:BA319),$P307/$D307))</f>
        <v>673.4465658814637</v>
      </c>
      <c r="BC319" s="69">
        <f>IF($D307="n/a","n/a",IF(BC$3&gt;($D307+$D319),$P307-SUM($F319:BB319),$P307/$D307))</f>
        <v>673.4465658814637</v>
      </c>
      <c r="BD319" s="69">
        <f>IF($D307="n/a","n/a",IF(BD$3&gt;($D307+$D319),$P307-SUM($F319:BC319),$P307/$D307))</f>
        <v>673.4465658814637</v>
      </c>
      <c r="BE319" s="69">
        <f>IF($D307="n/a","n/a",IF(BE$3&gt;($D307+$D319),$P307-SUM($F319:BD319),$P307/$D307))</f>
        <v>673.4465658814637</v>
      </c>
      <c r="BF319" s="69">
        <f>IF($D307="n/a","n/a",IF(BF$3&gt;($D307+$D319),$P307-SUM($F319:BE319),$P307/$D307))</f>
        <v>673.4465658814637</v>
      </c>
      <c r="BG319" s="69">
        <f>IF($D307="n/a","n/a",IF(BG$3&gt;($D307+$D319),$P307-SUM($F319:BF319),$P307/$D307))</f>
        <v>673.4465658814637</v>
      </c>
      <c r="BH319" s="69">
        <f>IF($D307="n/a","n/a",IF(BH$3&gt;($D307+$D319),$P307-SUM($F319:BG319),$P307/$D307))</f>
        <v>673.4465658814637</v>
      </c>
      <c r="BI319" s="69">
        <f>IF($D307="n/a","n/a",IF(BI$3&gt;($D307+$D319),$P307-SUM($F319:BH319),$P307/$D307))</f>
        <v>673.4465658814637</v>
      </c>
      <c r="BJ319" s="69">
        <f>IF($D307="n/a","n/a",IF(BJ$3&gt;($D307+$D319),$P307-SUM($F319:BI319),$P307/$D307))</f>
        <v>673.4465658814637</v>
      </c>
      <c r="BK319" s="69">
        <f>IF($D307="n/a","n/a",IF(BK$3&gt;($D307+$D319),$P307-SUM($F319:BJ319),$P307/$D307))</f>
        <v>673.4465658814637</v>
      </c>
      <c r="BL319" s="69">
        <f>IF($D307="n/a","n/a",IF(BL$3&gt;($D307+$D319),$P307-SUM($F319:BK319),$P307/$D307))</f>
        <v>673.4465658814637</v>
      </c>
      <c r="BM319" s="69">
        <f>IF($D307="n/a","n/a",IF(BM$3&gt;($D307+$D319),$P307-SUM($F319:BL319),$P307/$D307))</f>
        <v>673.4465658814637</v>
      </c>
      <c r="BN319" s="69">
        <f>IF($D307="n/a","n/a",IF(BN$3&gt;($D307+$D319),$P307-SUM($F319:BM319),$P307/$D307))</f>
        <v>673.4465658814637</v>
      </c>
      <c r="BO319" s="69">
        <f>IF($D307="n/a","n/a",IF(BO$3&gt;($D307+$D319),$P307-SUM($F319:BN319),$P307/$D307))</f>
        <v>673.4465658814637</v>
      </c>
      <c r="BP319" s="69">
        <f>IF($D307="n/a","n/a",IF(BP$3&gt;($D307+$D319),$P307-SUM($F319:BO319),$P307/$D307))</f>
        <v>673.4465658814637</v>
      </c>
      <c r="BQ319" s="69">
        <f>IF($D307="n/a","n/a",IF(BQ$3&gt;($D307+$D319),$P307-SUM($F319:BP319),$P307/$D307))</f>
        <v>673.4465658814637</v>
      </c>
      <c r="BR319" s="69">
        <f>IF($D307="n/a","n/a",IF(BR$3&gt;($D307+$D319),$P307-SUM($F319:BQ319),$P307/$D307))</f>
        <v>673.4465658814637</v>
      </c>
      <c r="BS319" s="69">
        <f>IF($D307="n/a","n/a",IF(BS$3&gt;($D307+$D319),$P307-SUM($F319:BR319),$P307/$D307))</f>
        <v>673.4465658814637</v>
      </c>
      <c r="BT319" s="69">
        <f>IF($D307="n/a","n/a",IF(BT$3&gt;($D307+$D319),$P307-SUM($F319:BS319),$P307/$D307))</f>
        <v>673.4465658814637</v>
      </c>
      <c r="BU319" s="69">
        <f>IF($D307="n/a","n/a",IF(BU$3&gt;($D307+$D319),$P307-SUM($F319:BT319),$P307/$D307))</f>
        <v>673.4465658814637</v>
      </c>
      <c r="BV319" s="69">
        <f>IF($D307="n/a","n/a",IF(BV$3&gt;($D307+$D319),$P307-SUM($F319:BU319),$P307/$D307))</f>
        <v>673.4465658814637</v>
      </c>
      <c r="BW319" s="69">
        <f>IF($D307="n/a","n/a",IF(BW$3&gt;($D307+$D319),$P307-SUM($F319:BV319),$P307/$D307))</f>
        <v>673.4465658814637</v>
      </c>
      <c r="BX319" s="69">
        <f>IF($D307="n/a","n/a",IF(BX$3&gt;($D307+$D319),$P307-SUM($F319:BW319),$P307/$D307))</f>
        <v>673.4465658814637</v>
      </c>
      <c r="BY319" s="69">
        <f>IF($D307="n/a","n/a",IF(BY$3&gt;($D307+$D319),$P307-SUM($F319:BX319),$P307/$D307))</f>
        <v>-7.2759576141834259E-12</v>
      </c>
      <c r="BZ319" s="69">
        <f>IF($D307="n/a","n/a",IF(BZ$3&gt;($D307+$D319),$P307-SUM($F319:BY319),$P307/$D307))</f>
        <v>0</v>
      </c>
    </row>
    <row r="320" spans="1:78" customFormat="1" hidden="1" outlineLevel="1">
      <c r="A320" s="560"/>
      <c r="B320" s="25"/>
      <c r="C320" s="577"/>
      <c r="D320" s="545">
        <v>12</v>
      </c>
      <c r="E320" s="27"/>
      <c r="F320" s="146"/>
      <c r="G320" s="148"/>
      <c r="H320" s="148"/>
      <c r="I320" s="148"/>
      <c r="J320" s="148"/>
      <c r="K320" s="558"/>
      <c r="L320" s="148"/>
      <c r="M320" s="148"/>
      <c r="N320" s="148"/>
      <c r="O320" s="553"/>
      <c r="P320" s="553"/>
      <c r="Q320" s="147"/>
      <c r="R320" s="69">
        <f>IF($D307="n/a","n/a",IF(R$3&gt;($D307+$D320),$Q307-SUM($F320:Q320),$Q307/$D307))</f>
        <v>84.429398853189142</v>
      </c>
      <c r="S320" s="69">
        <f>IF($D307="n/a","n/a",IF(S$3&gt;($D307+$D320),$Q307-SUM($F320:R320),$Q307/$D307))</f>
        <v>84.429398853189142</v>
      </c>
      <c r="T320" s="69">
        <f>IF($D307="n/a","n/a",IF(T$3&gt;($D307+$D320),$Q307-SUM($F320:S320),$Q307/$D307))</f>
        <v>84.429398853189142</v>
      </c>
      <c r="U320" s="69">
        <f>IF($D307="n/a","n/a",IF(U$3&gt;($D307+$D320),$Q307-SUM($F320:T320),$Q307/$D307))</f>
        <v>84.429398853189142</v>
      </c>
      <c r="V320" s="69">
        <f>IF($D307="n/a","n/a",IF(V$3&gt;($D307+$D320),$Q307-SUM($F320:U320),$Q307/$D307))</f>
        <v>84.429398853189142</v>
      </c>
      <c r="W320" s="69">
        <f>IF($D307="n/a","n/a",IF(W$3&gt;($D307+$D320),$Q307-SUM($F320:V320),$Q307/$D307))</f>
        <v>84.429398853189142</v>
      </c>
      <c r="X320" s="69">
        <f>IF($D307="n/a","n/a",IF(X$3&gt;($D307+$D320),$Q307-SUM($F320:W320),$Q307/$D307))</f>
        <v>84.429398853189142</v>
      </c>
      <c r="Y320" s="69">
        <f>IF($D307="n/a","n/a",IF(Y$3&gt;($D307+$D320),$Q307-SUM($F320:X320),$Q307/$D307))</f>
        <v>84.429398853189142</v>
      </c>
      <c r="Z320" s="69">
        <f>IF($D307="n/a","n/a",IF(Z$3&gt;($D307+$D320),$Q307-SUM($F320:Y320),$Q307/$D307))</f>
        <v>84.429398853189142</v>
      </c>
      <c r="AA320" s="69">
        <f>IF($D307="n/a","n/a",IF(AA$3&gt;($D307+$D320),$Q307-SUM($F320:Z320),$Q307/$D307))</f>
        <v>84.429398853189142</v>
      </c>
      <c r="AB320" s="69">
        <f>IF($D307="n/a","n/a",IF(AB$3&gt;($D307+$D320),$Q307-SUM($F320:AA320),$Q307/$D307))</f>
        <v>84.429398853189142</v>
      </c>
      <c r="AC320" s="69">
        <f>IF($D307="n/a","n/a",IF(AC$3&gt;($D307+$D320),$Q307-SUM($F320:AB320),$Q307/$D307))</f>
        <v>84.429398853189142</v>
      </c>
      <c r="AD320" s="69">
        <f>IF($D307="n/a","n/a",IF(AD$3&gt;($D307+$D320),$Q307-SUM($F320:AC320),$Q307/$D307))</f>
        <v>84.429398853189142</v>
      </c>
      <c r="AE320" s="69">
        <f>IF($D307="n/a","n/a",IF(AE$3&gt;($D307+$D320),$Q307-SUM($F320:AD320),$Q307/$D307))</f>
        <v>84.429398853189142</v>
      </c>
      <c r="AF320" s="69">
        <f>IF($D307="n/a","n/a",IF(AF$3&gt;($D307+$D320),$Q307-SUM($F320:AE320),$Q307/$D307))</f>
        <v>84.429398853189142</v>
      </c>
      <c r="AG320" s="69">
        <f>IF($D307="n/a","n/a",IF(AG$3&gt;($D307+$D320),$Q307-SUM($F320:AF320),$Q307/$D307))</f>
        <v>84.429398853189142</v>
      </c>
      <c r="AH320" s="69">
        <f>IF($D307="n/a","n/a",IF(AH$3&gt;($D307+$D320),$Q307-SUM($F320:AG320),$Q307/$D307))</f>
        <v>84.429398853189142</v>
      </c>
      <c r="AI320" s="69">
        <f>IF($D307="n/a","n/a",IF(AI$3&gt;($D307+$D320),$Q307-SUM($F320:AH320),$Q307/$D307))</f>
        <v>84.429398853189142</v>
      </c>
      <c r="AJ320" s="69">
        <f>IF($D307="n/a","n/a",IF(AJ$3&gt;($D307+$D320),$Q307-SUM($F320:AI320),$Q307/$D307))</f>
        <v>84.429398853189142</v>
      </c>
      <c r="AK320" s="69">
        <f>IF($D307="n/a","n/a",IF(AK$3&gt;($D307+$D320),$Q307-SUM($F320:AJ320),$Q307/$D307))</f>
        <v>84.429398853189142</v>
      </c>
      <c r="AL320" s="69">
        <f>IF($D307="n/a","n/a",IF(AL$3&gt;($D307+$D320),$Q307-SUM($F320:AK320),$Q307/$D307))</f>
        <v>84.429398853189142</v>
      </c>
      <c r="AM320" s="69">
        <f>IF($D307="n/a","n/a",IF(AM$3&gt;($D307+$D320),$Q307-SUM($F320:AL320),$Q307/$D307))</f>
        <v>84.429398853189142</v>
      </c>
      <c r="AN320" s="69">
        <f>IF($D307="n/a","n/a",IF(AN$3&gt;($D307+$D320),$Q307-SUM($F320:AM320),$Q307/$D307))</f>
        <v>84.429398853189142</v>
      </c>
      <c r="AO320" s="69">
        <f>IF($D307="n/a","n/a",IF(AO$3&gt;($D307+$D320),$Q307-SUM($F320:AN320),$Q307/$D307))</f>
        <v>84.429398853189142</v>
      </c>
      <c r="AP320" s="69">
        <f>IF($D307="n/a","n/a",IF(AP$3&gt;($D307+$D320),$Q307-SUM($F320:AO320),$Q307/$D307))</f>
        <v>84.429398853189142</v>
      </c>
      <c r="AQ320" s="69">
        <f>IF($D307="n/a","n/a",IF(AQ$3&gt;($D307+$D320),$Q307-SUM($F320:AP320),$Q307/$D307))</f>
        <v>84.429398853189142</v>
      </c>
      <c r="AR320" s="69">
        <f>IF($D307="n/a","n/a",IF(AR$3&gt;($D307+$D320),$Q307-SUM($F320:AQ320),$Q307/$D307))</f>
        <v>84.429398853189142</v>
      </c>
      <c r="AS320" s="69">
        <f>IF($D307="n/a","n/a",IF(AS$3&gt;($D307+$D320),$Q307-SUM($F320:AR320),$Q307/$D307))</f>
        <v>84.429398853189142</v>
      </c>
      <c r="AT320" s="69">
        <f>IF($D307="n/a","n/a",IF(AT$3&gt;($D307+$D320),$Q307-SUM($F320:AS320),$Q307/$D307))</f>
        <v>84.429398853189142</v>
      </c>
      <c r="AU320" s="69">
        <f>IF($D307="n/a","n/a",IF(AU$3&gt;($D307+$D320),$Q307-SUM($F320:AT320),$Q307/$D307))</f>
        <v>84.429398853189142</v>
      </c>
      <c r="AV320" s="69">
        <f>IF($D307="n/a","n/a",IF(AV$3&gt;($D307+$D320),$Q307-SUM($F320:AU320),$Q307/$D307))</f>
        <v>84.429398853189142</v>
      </c>
      <c r="AW320" s="69">
        <f>IF($D307="n/a","n/a",IF(AW$3&gt;($D307+$D320),$Q307-SUM($F320:AV320),$Q307/$D307))</f>
        <v>84.429398853189142</v>
      </c>
      <c r="AX320" s="69">
        <f>IF($D307="n/a","n/a",IF(AX$3&gt;($D307+$D320),$Q307-SUM($F320:AW320),$Q307/$D307))</f>
        <v>84.429398853189142</v>
      </c>
      <c r="AY320" s="69">
        <f>IF($D307="n/a","n/a",IF(AY$3&gt;($D307+$D320),$Q307-SUM($F320:AX320),$Q307/$D307))</f>
        <v>84.429398853189142</v>
      </c>
      <c r="AZ320" s="69">
        <f>IF($D307="n/a","n/a",IF(AZ$3&gt;($D307+$D320),$Q307-SUM($F320:AY320),$Q307/$D307))</f>
        <v>84.429398853189142</v>
      </c>
      <c r="BA320" s="69">
        <f>IF($D307="n/a","n/a",IF(BA$3&gt;($D307+$D320),$Q307-SUM($F320:AZ320),$Q307/$D307))</f>
        <v>84.429398853189142</v>
      </c>
      <c r="BB320" s="69">
        <f>IF($D307="n/a","n/a",IF(BB$3&gt;($D307+$D320),$Q307-SUM($F320:BA320),$Q307/$D307))</f>
        <v>84.429398853189142</v>
      </c>
      <c r="BC320" s="69">
        <f>IF($D307="n/a","n/a",IF(BC$3&gt;($D307+$D320),$Q307-SUM($F320:BB320),$Q307/$D307))</f>
        <v>84.429398853189142</v>
      </c>
      <c r="BD320" s="69">
        <f>IF($D307="n/a","n/a",IF(BD$3&gt;($D307+$D320),$Q307-SUM($F320:BC320),$Q307/$D307))</f>
        <v>84.429398853189142</v>
      </c>
      <c r="BE320" s="69">
        <f>IF($D307="n/a","n/a",IF(BE$3&gt;($D307+$D320),$Q307-SUM($F320:BD320),$Q307/$D307))</f>
        <v>84.429398853189142</v>
      </c>
      <c r="BF320" s="69">
        <f>IF($D307="n/a","n/a",IF(BF$3&gt;($D307+$D320),$Q307-SUM($F320:BE320),$Q307/$D307))</f>
        <v>84.429398853189142</v>
      </c>
      <c r="BG320" s="69">
        <f>IF($D307="n/a","n/a",IF(BG$3&gt;($D307+$D320),$Q307-SUM($F320:BF320),$Q307/$D307))</f>
        <v>84.429398853189142</v>
      </c>
      <c r="BH320" s="69">
        <f>IF($D307="n/a","n/a",IF(BH$3&gt;($D307+$D320),$Q307-SUM($F320:BG320),$Q307/$D307))</f>
        <v>84.429398853189142</v>
      </c>
      <c r="BI320" s="69">
        <f>IF($D307="n/a","n/a",IF(BI$3&gt;($D307+$D320),$Q307-SUM($F320:BH320),$Q307/$D307))</f>
        <v>84.429398853189142</v>
      </c>
      <c r="BJ320" s="69">
        <f>IF($D307="n/a","n/a",IF(BJ$3&gt;($D307+$D320),$Q307-SUM($F320:BI320),$Q307/$D307))</f>
        <v>84.429398853189142</v>
      </c>
      <c r="BK320" s="69">
        <f>IF($D307="n/a","n/a",IF(BK$3&gt;($D307+$D320),$Q307-SUM($F320:BJ320),$Q307/$D307))</f>
        <v>84.429398853189142</v>
      </c>
      <c r="BL320" s="69">
        <f>IF($D307="n/a","n/a",IF(BL$3&gt;($D307+$D320),$Q307-SUM($F320:BK320),$Q307/$D307))</f>
        <v>84.429398853189142</v>
      </c>
      <c r="BM320" s="69">
        <f>IF($D307="n/a","n/a",IF(BM$3&gt;($D307+$D320),$Q307-SUM($F320:BL320),$Q307/$D307))</f>
        <v>84.429398853189142</v>
      </c>
      <c r="BN320" s="69">
        <f>IF($D307="n/a","n/a",IF(BN$3&gt;($D307+$D320),$Q307-SUM($F320:BM320),$Q307/$D307))</f>
        <v>84.429398853189142</v>
      </c>
      <c r="BO320" s="69">
        <f>IF($D307="n/a","n/a",IF(BO$3&gt;($D307+$D320),$Q307-SUM($F320:BN320),$Q307/$D307))</f>
        <v>84.429398853189142</v>
      </c>
      <c r="BP320" s="69">
        <f>IF($D307="n/a","n/a",IF(BP$3&gt;($D307+$D320),$Q307-SUM($F320:BO320),$Q307/$D307))</f>
        <v>84.429398853189142</v>
      </c>
      <c r="BQ320" s="69">
        <f>IF($D307="n/a","n/a",IF(BQ$3&gt;($D307+$D320),$Q307-SUM($F320:BP320),$Q307/$D307))</f>
        <v>84.429398853189142</v>
      </c>
      <c r="BR320" s="69">
        <f>IF($D307="n/a","n/a",IF(BR$3&gt;($D307+$D320),$Q307-SUM($F320:BQ320),$Q307/$D307))</f>
        <v>84.429398853189142</v>
      </c>
      <c r="BS320" s="69">
        <f>IF($D307="n/a","n/a",IF(BS$3&gt;($D307+$D320),$Q307-SUM($F320:BR320),$Q307/$D307))</f>
        <v>84.429398853189142</v>
      </c>
      <c r="BT320" s="69">
        <f>IF($D307="n/a","n/a",IF(BT$3&gt;($D307+$D320),$Q307-SUM($F320:BS320),$Q307/$D307))</f>
        <v>84.429398853189142</v>
      </c>
      <c r="BU320" s="69">
        <f>IF($D307="n/a","n/a",IF(BU$3&gt;($D307+$D320),$Q307-SUM($F320:BT320),$Q307/$D307))</f>
        <v>84.429398853189142</v>
      </c>
      <c r="BV320" s="69">
        <f>IF($D307="n/a","n/a",IF(BV$3&gt;($D307+$D320),$Q307-SUM($F320:BU320),$Q307/$D307))</f>
        <v>84.429398853189142</v>
      </c>
      <c r="BW320" s="69">
        <f>IF($D307="n/a","n/a",IF(BW$3&gt;($D307+$D320),$Q307-SUM($F320:BV320),$Q307/$D307))</f>
        <v>84.429398853189142</v>
      </c>
      <c r="BX320" s="69">
        <f>IF($D307="n/a","n/a",IF(BX$3&gt;($D307+$D320),$Q307-SUM($F320:BW320),$Q307/$D307))</f>
        <v>84.429398853189142</v>
      </c>
      <c r="BY320" s="69">
        <f>IF($D307="n/a","n/a",IF(BY$3&gt;($D307+$D320),$Q307-SUM($F320:BX320),$Q307/$D307))</f>
        <v>84.429398853189142</v>
      </c>
      <c r="BZ320" s="69">
        <f>IF($D307="n/a","n/a",IF(BZ$3&gt;($D307+$D320),$Q307-SUM($F320:BY320),$Q307/$D307))</f>
        <v>2.7284841053187847E-12</v>
      </c>
    </row>
    <row r="321" spans="1:78" customFormat="1" hidden="1" outlineLevel="1">
      <c r="A321" s="560"/>
      <c r="B321" s="25"/>
      <c r="C321" s="577"/>
      <c r="D321" s="545">
        <v>13</v>
      </c>
      <c r="E321" s="27"/>
      <c r="F321" s="146"/>
      <c r="G321" s="148"/>
      <c r="H321" s="148"/>
      <c r="I321" s="148"/>
      <c r="J321" s="148"/>
      <c r="K321" s="558"/>
      <c r="L321" s="148"/>
      <c r="M321" s="148"/>
      <c r="N321" s="148"/>
      <c r="O321" s="553"/>
      <c r="P321" s="553"/>
      <c r="Q321" s="553"/>
      <c r="R321" s="147"/>
      <c r="S321" s="69">
        <f>IF($D307="n/a","n/a",IF(S$3&gt;($D307+$D321),$R307-SUM($F321:R321),$R307/$D307))</f>
        <v>310.19418790023531</v>
      </c>
      <c r="T321" s="69">
        <f>IF($D307="n/a","n/a",IF(T$3&gt;($D307+$D321),$R307-SUM($F321:S321),$R307/$D307))</f>
        <v>310.19418790023531</v>
      </c>
      <c r="U321" s="69">
        <f>IF($D307="n/a","n/a",IF(U$3&gt;($D307+$D321),$R307-SUM($F321:T321),$R307/$D307))</f>
        <v>310.19418790023531</v>
      </c>
      <c r="V321" s="69">
        <f>IF($D307="n/a","n/a",IF(V$3&gt;($D307+$D321),$R307-SUM($F321:U321),$R307/$D307))</f>
        <v>310.19418790023531</v>
      </c>
      <c r="W321" s="69">
        <f>IF($D307="n/a","n/a",IF(W$3&gt;($D307+$D321),$R307-SUM($F321:V321),$R307/$D307))</f>
        <v>310.19418790023531</v>
      </c>
      <c r="X321" s="69">
        <f>IF($D307="n/a","n/a",IF(X$3&gt;($D307+$D321),$R307-SUM($F321:W321),$R307/$D307))</f>
        <v>310.19418790023531</v>
      </c>
      <c r="Y321" s="69">
        <f>IF($D307="n/a","n/a",IF(Y$3&gt;($D307+$D321),$R307-SUM($F321:X321),$R307/$D307))</f>
        <v>310.19418790023531</v>
      </c>
      <c r="Z321" s="69">
        <f>IF($D307="n/a","n/a",IF(Z$3&gt;($D307+$D321),$R307-SUM($F321:Y321),$R307/$D307))</f>
        <v>310.19418790023531</v>
      </c>
      <c r="AA321" s="69">
        <f>IF($D307="n/a","n/a",IF(AA$3&gt;($D307+$D321),$R307-SUM($F321:Z321),$R307/$D307))</f>
        <v>310.19418790023531</v>
      </c>
      <c r="AB321" s="69">
        <f>IF($D307="n/a","n/a",IF(AB$3&gt;($D307+$D321),$R307-SUM($F321:AA321),$R307/$D307))</f>
        <v>310.19418790023531</v>
      </c>
      <c r="AC321" s="69">
        <f>IF($D307="n/a","n/a",IF(AC$3&gt;($D307+$D321),$R307-SUM($F321:AB321),$R307/$D307))</f>
        <v>310.19418790023531</v>
      </c>
      <c r="AD321" s="69">
        <f>IF($D307="n/a","n/a",IF(AD$3&gt;($D307+$D321),$R307-SUM($F321:AC321),$R307/$D307))</f>
        <v>310.19418790023531</v>
      </c>
      <c r="AE321" s="69">
        <f>IF($D307="n/a","n/a",IF(AE$3&gt;($D307+$D321),$R307-SUM($F321:AD321),$R307/$D307))</f>
        <v>310.19418790023531</v>
      </c>
      <c r="AF321" s="69">
        <f>IF($D307="n/a","n/a",IF(AF$3&gt;($D307+$D321),$R307-SUM($F321:AE321),$R307/$D307))</f>
        <v>310.19418790023531</v>
      </c>
      <c r="AG321" s="69">
        <f>IF($D307="n/a","n/a",IF(AG$3&gt;($D307+$D321),$R307-SUM($F321:AF321),$R307/$D307))</f>
        <v>310.19418790023531</v>
      </c>
      <c r="AH321" s="69">
        <f>IF($D307="n/a","n/a",IF(AH$3&gt;($D307+$D321),$R307-SUM($F321:AG321),$R307/$D307))</f>
        <v>310.19418790023531</v>
      </c>
      <c r="AI321" s="69">
        <f>IF($D307="n/a","n/a",IF(AI$3&gt;($D307+$D321),$R307-SUM($F321:AH321),$R307/$D307))</f>
        <v>310.19418790023531</v>
      </c>
      <c r="AJ321" s="69">
        <f>IF($D307="n/a","n/a",IF(AJ$3&gt;($D307+$D321),$R307-SUM($F321:AI321),$R307/$D307))</f>
        <v>310.19418790023531</v>
      </c>
      <c r="AK321" s="69">
        <f>IF($D307="n/a","n/a",IF(AK$3&gt;($D307+$D321),$R307-SUM($F321:AJ321),$R307/$D307))</f>
        <v>310.19418790023531</v>
      </c>
      <c r="AL321" s="69">
        <f>IF($D307="n/a","n/a",IF(AL$3&gt;($D307+$D321),$R307-SUM($F321:AK321),$R307/$D307))</f>
        <v>310.19418790023531</v>
      </c>
      <c r="AM321" s="69">
        <f>IF($D307="n/a","n/a",IF(AM$3&gt;($D307+$D321),$R307-SUM($F321:AL321),$R307/$D307))</f>
        <v>310.19418790023531</v>
      </c>
      <c r="AN321" s="69">
        <f>IF($D307="n/a","n/a",IF(AN$3&gt;($D307+$D321),$R307-SUM($F321:AM321),$R307/$D307))</f>
        <v>310.19418790023531</v>
      </c>
      <c r="AO321" s="69">
        <f>IF($D307="n/a","n/a",IF(AO$3&gt;($D307+$D321),$R307-SUM($F321:AN321),$R307/$D307))</f>
        <v>310.19418790023531</v>
      </c>
      <c r="AP321" s="69">
        <f>IF($D307="n/a","n/a",IF(AP$3&gt;($D307+$D321),$R307-SUM($F321:AO321),$R307/$D307))</f>
        <v>310.19418790023531</v>
      </c>
      <c r="AQ321" s="69">
        <f>IF($D307="n/a","n/a",IF(AQ$3&gt;($D307+$D321),$R307-SUM($F321:AP321),$R307/$D307))</f>
        <v>310.19418790023531</v>
      </c>
      <c r="AR321" s="69">
        <f>IF($D307="n/a","n/a",IF(AR$3&gt;($D307+$D321),$R307-SUM($F321:AQ321),$R307/$D307))</f>
        <v>310.19418790023531</v>
      </c>
      <c r="AS321" s="69">
        <f>IF($D307="n/a","n/a",IF(AS$3&gt;($D307+$D321),$R307-SUM($F321:AR321),$R307/$D307))</f>
        <v>310.19418790023531</v>
      </c>
      <c r="AT321" s="69">
        <f>IF($D307="n/a","n/a",IF(AT$3&gt;($D307+$D321),$R307-SUM($F321:AS321),$R307/$D307))</f>
        <v>310.19418790023531</v>
      </c>
      <c r="AU321" s="69">
        <f>IF($D307="n/a","n/a",IF(AU$3&gt;($D307+$D321),$R307-SUM($F321:AT321),$R307/$D307))</f>
        <v>310.19418790023531</v>
      </c>
      <c r="AV321" s="69">
        <f>IF($D307="n/a","n/a",IF(AV$3&gt;($D307+$D321),$R307-SUM($F321:AU321),$R307/$D307))</f>
        <v>310.19418790023531</v>
      </c>
      <c r="AW321" s="69">
        <f>IF($D307="n/a","n/a",IF(AW$3&gt;($D307+$D321),$R307-SUM($F321:AV321),$R307/$D307))</f>
        <v>310.19418790023531</v>
      </c>
      <c r="AX321" s="69">
        <f>IF($D307="n/a","n/a",IF(AX$3&gt;($D307+$D321),$R307-SUM($F321:AW321),$R307/$D307))</f>
        <v>310.19418790023531</v>
      </c>
      <c r="AY321" s="69">
        <f>IF($D307="n/a","n/a",IF(AY$3&gt;($D307+$D321),$R307-SUM($F321:AX321),$R307/$D307))</f>
        <v>310.19418790023531</v>
      </c>
      <c r="AZ321" s="69">
        <f>IF($D307="n/a","n/a",IF(AZ$3&gt;($D307+$D321),$R307-SUM($F321:AY321),$R307/$D307))</f>
        <v>310.19418790023531</v>
      </c>
      <c r="BA321" s="69">
        <f>IF($D307="n/a","n/a",IF(BA$3&gt;($D307+$D321),$R307-SUM($F321:AZ321),$R307/$D307))</f>
        <v>310.19418790023531</v>
      </c>
      <c r="BB321" s="69">
        <f>IF($D307="n/a","n/a",IF(BB$3&gt;($D307+$D321),$R307-SUM($F321:BA321),$R307/$D307))</f>
        <v>310.19418790023531</v>
      </c>
      <c r="BC321" s="69">
        <f>IF($D307="n/a","n/a",IF(BC$3&gt;($D307+$D321),$R307-SUM($F321:BB321),$R307/$D307))</f>
        <v>310.19418790023531</v>
      </c>
      <c r="BD321" s="69">
        <f>IF($D307="n/a","n/a",IF(BD$3&gt;($D307+$D321),$R307-SUM($F321:BC321),$R307/$D307))</f>
        <v>310.19418790023531</v>
      </c>
      <c r="BE321" s="69">
        <f>IF($D307="n/a","n/a",IF(BE$3&gt;($D307+$D321),$R307-SUM($F321:BD321),$R307/$D307))</f>
        <v>310.19418790023531</v>
      </c>
      <c r="BF321" s="69">
        <f>IF($D307="n/a","n/a",IF(BF$3&gt;($D307+$D321),$R307-SUM($F321:BE321),$R307/$D307))</f>
        <v>310.19418790023531</v>
      </c>
      <c r="BG321" s="69">
        <f>IF($D307="n/a","n/a",IF(BG$3&gt;($D307+$D321),$R307-SUM($F321:BF321),$R307/$D307))</f>
        <v>310.19418790023531</v>
      </c>
      <c r="BH321" s="69">
        <f>IF($D307="n/a","n/a",IF(BH$3&gt;($D307+$D321),$R307-SUM($F321:BG321),$R307/$D307))</f>
        <v>310.19418790023531</v>
      </c>
      <c r="BI321" s="69">
        <f>IF($D307="n/a","n/a",IF(BI$3&gt;($D307+$D321),$R307-SUM($F321:BH321),$R307/$D307))</f>
        <v>310.19418790023531</v>
      </c>
      <c r="BJ321" s="69">
        <f>IF($D307="n/a","n/a",IF(BJ$3&gt;($D307+$D321),$R307-SUM($F321:BI321),$R307/$D307))</f>
        <v>310.19418790023531</v>
      </c>
      <c r="BK321" s="69">
        <f>IF($D307="n/a","n/a",IF(BK$3&gt;($D307+$D321),$R307-SUM($F321:BJ321),$R307/$D307))</f>
        <v>310.19418790023531</v>
      </c>
      <c r="BL321" s="69">
        <f>IF($D307="n/a","n/a",IF(BL$3&gt;($D307+$D321),$R307-SUM($F321:BK321),$R307/$D307))</f>
        <v>310.19418790023531</v>
      </c>
      <c r="BM321" s="69">
        <f>IF($D307="n/a","n/a",IF(BM$3&gt;($D307+$D321),$R307-SUM($F321:BL321),$R307/$D307))</f>
        <v>310.19418790023531</v>
      </c>
      <c r="BN321" s="69">
        <f>IF($D307="n/a","n/a",IF(BN$3&gt;($D307+$D321),$R307-SUM($F321:BM321),$R307/$D307))</f>
        <v>310.19418790023531</v>
      </c>
      <c r="BO321" s="69">
        <f>IF($D307="n/a","n/a",IF(BO$3&gt;($D307+$D321),$R307-SUM($F321:BN321),$R307/$D307))</f>
        <v>310.19418790023531</v>
      </c>
      <c r="BP321" s="69">
        <f>IF($D307="n/a","n/a",IF(BP$3&gt;($D307+$D321),$R307-SUM($F321:BO321),$R307/$D307))</f>
        <v>310.19418790023531</v>
      </c>
      <c r="BQ321" s="69">
        <f>IF($D307="n/a","n/a",IF(BQ$3&gt;($D307+$D321),$R307-SUM($F321:BP321),$R307/$D307))</f>
        <v>310.19418790023531</v>
      </c>
      <c r="BR321" s="69">
        <f>IF($D307="n/a","n/a",IF(BR$3&gt;($D307+$D321),$R307-SUM($F321:BQ321),$R307/$D307))</f>
        <v>310.19418790023531</v>
      </c>
      <c r="BS321" s="69">
        <f>IF($D307="n/a","n/a",IF(BS$3&gt;($D307+$D321),$R307-SUM($F321:BR321),$R307/$D307))</f>
        <v>310.19418790023531</v>
      </c>
      <c r="BT321" s="69">
        <f>IF($D307="n/a","n/a",IF(BT$3&gt;($D307+$D321),$R307-SUM($F321:BS321),$R307/$D307))</f>
        <v>310.19418790023531</v>
      </c>
      <c r="BU321" s="69">
        <f>IF($D307="n/a","n/a",IF(BU$3&gt;($D307+$D321),$R307-SUM($F321:BT321),$R307/$D307))</f>
        <v>310.19418790023531</v>
      </c>
      <c r="BV321" s="69">
        <f>IF($D307="n/a","n/a",IF(BV$3&gt;($D307+$D321),$R307-SUM($F321:BU321),$R307/$D307))</f>
        <v>310.19418790023531</v>
      </c>
      <c r="BW321" s="69">
        <f>IF($D307="n/a","n/a",IF(BW$3&gt;($D307+$D321),$R307-SUM($F321:BV321),$R307/$D307))</f>
        <v>310.19418790023531</v>
      </c>
      <c r="BX321" s="69">
        <f>IF($D307="n/a","n/a",IF(BX$3&gt;($D307+$D321),$R307-SUM($F321:BW321),$R307/$D307))</f>
        <v>310.19418790023531</v>
      </c>
      <c r="BY321" s="69">
        <f>IF($D307="n/a","n/a",IF(BY$3&gt;($D307+$D321),$R307-SUM($F321:BX321),$R307/$D307))</f>
        <v>310.19418790023531</v>
      </c>
      <c r="BZ321" s="69">
        <f>IF($D307="n/a","n/a",IF(BZ$3&gt;($D307+$D321),$R307-SUM($F321:BY321),$R307/$D307))</f>
        <v>310.19418790023531</v>
      </c>
    </row>
    <row r="322" spans="1:78" customFormat="1" hidden="1" outlineLevel="1">
      <c r="A322" s="560"/>
      <c r="B322" s="25"/>
      <c r="C322" s="577"/>
      <c r="D322" s="545">
        <v>14</v>
      </c>
      <c r="E322" s="27"/>
      <c r="F322" s="146"/>
      <c r="G322" s="148"/>
      <c r="H322" s="148"/>
      <c r="I322" s="148"/>
      <c r="J322" s="148"/>
      <c r="K322" s="558"/>
      <c r="L322" s="148"/>
      <c r="M322" s="148"/>
      <c r="N322" s="148"/>
      <c r="O322" s="553"/>
      <c r="P322" s="553"/>
      <c r="Q322" s="553"/>
      <c r="R322" s="553"/>
      <c r="S322" s="147"/>
      <c r="T322" s="69">
        <f>IF($D307="n/a","n/a",IF(T$3&gt;($D307+$D322),$S307-SUM($F322:S322),$S307/$D307))</f>
        <v>347.62806071616012</v>
      </c>
      <c r="U322" s="69">
        <f>IF($D307="n/a","n/a",IF(U$3&gt;($D307+$D322),$S307-SUM($F322:T322),$S307/$D307))</f>
        <v>347.62806071616012</v>
      </c>
      <c r="V322" s="69">
        <f>IF($D307="n/a","n/a",IF(V$3&gt;($D307+$D322),$S307-SUM($F322:U322),$S307/$D307))</f>
        <v>347.62806071616012</v>
      </c>
      <c r="W322" s="69">
        <f>IF($D307="n/a","n/a",IF(W$3&gt;($D307+$D322),$S307-SUM($F322:V322),$S307/$D307))</f>
        <v>347.62806071616012</v>
      </c>
      <c r="X322" s="69">
        <f>IF($D307="n/a","n/a",IF(X$3&gt;($D307+$D322),$S307-SUM($F322:W322),$S307/$D307))</f>
        <v>347.62806071616012</v>
      </c>
      <c r="Y322" s="69">
        <f>IF($D307="n/a","n/a",IF(Y$3&gt;($D307+$D322),$S307-SUM($F322:X322),$S307/$D307))</f>
        <v>347.62806071616012</v>
      </c>
      <c r="Z322" s="69">
        <f>IF($D307="n/a","n/a",IF(Z$3&gt;($D307+$D322),$S307-SUM($F322:Y322),$S307/$D307))</f>
        <v>347.62806071616012</v>
      </c>
      <c r="AA322" s="69">
        <f>IF($D307="n/a","n/a",IF(AA$3&gt;($D307+$D322),$S307-SUM($F322:Z322),$S307/$D307))</f>
        <v>347.62806071616012</v>
      </c>
      <c r="AB322" s="69">
        <f>IF($D307="n/a","n/a",IF(AB$3&gt;($D307+$D322),$S307-SUM($F322:AA322),$S307/$D307))</f>
        <v>347.62806071616012</v>
      </c>
      <c r="AC322" s="69">
        <f>IF($D307="n/a","n/a",IF(AC$3&gt;($D307+$D322),$S307-SUM($F322:AB322),$S307/$D307))</f>
        <v>347.62806071616012</v>
      </c>
      <c r="AD322" s="69">
        <f>IF($D307="n/a","n/a",IF(AD$3&gt;($D307+$D322),$S307-SUM($F322:AC322),$S307/$D307))</f>
        <v>347.62806071616012</v>
      </c>
      <c r="AE322" s="69">
        <f>IF($D307="n/a","n/a",IF(AE$3&gt;($D307+$D322),$S307-SUM($F322:AD322),$S307/$D307))</f>
        <v>347.62806071616012</v>
      </c>
      <c r="AF322" s="69">
        <f>IF($D307="n/a","n/a",IF(AF$3&gt;($D307+$D322),$S307-SUM($F322:AE322),$S307/$D307))</f>
        <v>347.62806071616012</v>
      </c>
      <c r="AG322" s="69">
        <f>IF($D307="n/a","n/a",IF(AG$3&gt;($D307+$D322),$S307-SUM($F322:AF322),$S307/$D307))</f>
        <v>347.62806071616012</v>
      </c>
      <c r="AH322" s="69">
        <f>IF($D307="n/a","n/a",IF(AH$3&gt;($D307+$D322),$S307-SUM($F322:AG322),$S307/$D307))</f>
        <v>347.62806071616012</v>
      </c>
      <c r="AI322" s="69">
        <f>IF($D307="n/a","n/a",IF(AI$3&gt;($D307+$D322),$S307-SUM($F322:AH322),$S307/$D307))</f>
        <v>347.62806071616012</v>
      </c>
      <c r="AJ322" s="69">
        <f>IF($D307="n/a","n/a",IF(AJ$3&gt;($D307+$D322),$S307-SUM($F322:AI322),$S307/$D307))</f>
        <v>347.62806071616012</v>
      </c>
      <c r="AK322" s="69">
        <f>IF($D307="n/a","n/a",IF(AK$3&gt;($D307+$D322),$S307-SUM($F322:AJ322),$S307/$D307))</f>
        <v>347.62806071616012</v>
      </c>
      <c r="AL322" s="69">
        <f>IF($D307="n/a","n/a",IF(AL$3&gt;($D307+$D322),$S307-SUM($F322:AK322),$S307/$D307))</f>
        <v>347.62806071616012</v>
      </c>
      <c r="AM322" s="69">
        <f>IF($D307="n/a","n/a",IF(AM$3&gt;($D307+$D322),$S307-SUM($F322:AL322),$S307/$D307))</f>
        <v>347.62806071616012</v>
      </c>
      <c r="AN322" s="69">
        <f>IF($D307="n/a","n/a",IF(AN$3&gt;($D307+$D322),$S307-SUM($F322:AM322),$S307/$D307))</f>
        <v>347.62806071616012</v>
      </c>
      <c r="AO322" s="69">
        <f>IF($D307="n/a","n/a",IF(AO$3&gt;($D307+$D322),$S307-SUM($F322:AN322),$S307/$D307))</f>
        <v>347.62806071616012</v>
      </c>
      <c r="AP322" s="69">
        <f>IF($D307="n/a","n/a",IF(AP$3&gt;($D307+$D322),$S307-SUM($F322:AO322),$S307/$D307))</f>
        <v>347.62806071616012</v>
      </c>
      <c r="AQ322" s="69">
        <f>IF($D307="n/a","n/a",IF(AQ$3&gt;($D307+$D322),$S307-SUM($F322:AP322),$S307/$D307))</f>
        <v>347.62806071616012</v>
      </c>
      <c r="AR322" s="69">
        <f>IF($D307="n/a","n/a",IF(AR$3&gt;($D307+$D322),$S307-SUM($F322:AQ322),$S307/$D307))</f>
        <v>347.62806071616012</v>
      </c>
      <c r="AS322" s="69">
        <f>IF($D307="n/a","n/a",IF(AS$3&gt;($D307+$D322),$S307-SUM($F322:AR322),$S307/$D307))</f>
        <v>347.62806071616012</v>
      </c>
      <c r="AT322" s="69">
        <f>IF($D307="n/a","n/a",IF(AT$3&gt;($D307+$D322),$S307-SUM($F322:AS322),$S307/$D307))</f>
        <v>347.62806071616012</v>
      </c>
      <c r="AU322" s="69">
        <f>IF($D307="n/a","n/a",IF(AU$3&gt;($D307+$D322),$S307-SUM($F322:AT322),$S307/$D307))</f>
        <v>347.62806071616012</v>
      </c>
      <c r="AV322" s="69">
        <f>IF($D307="n/a","n/a",IF(AV$3&gt;($D307+$D322),$S307-SUM($F322:AU322),$S307/$D307))</f>
        <v>347.62806071616012</v>
      </c>
      <c r="AW322" s="69">
        <f>IF($D307="n/a","n/a",IF(AW$3&gt;($D307+$D322),$S307-SUM($F322:AV322),$S307/$D307))</f>
        <v>347.62806071616012</v>
      </c>
      <c r="AX322" s="69">
        <f>IF($D307="n/a","n/a",IF(AX$3&gt;($D307+$D322),$S307-SUM($F322:AW322),$S307/$D307))</f>
        <v>347.62806071616012</v>
      </c>
      <c r="AY322" s="69">
        <f>IF($D307="n/a","n/a",IF(AY$3&gt;($D307+$D322),$S307-SUM($F322:AX322),$S307/$D307))</f>
        <v>347.62806071616012</v>
      </c>
      <c r="AZ322" s="69">
        <f>IF($D307="n/a","n/a",IF(AZ$3&gt;($D307+$D322),$S307-SUM($F322:AY322),$S307/$D307))</f>
        <v>347.62806071616012</v>
      </c>
      <c r="BA322" s="69">
        <f>IF($D307="n/a","n/a",IF(BA$3&gt;($D307+$D322),$S307-SUM($F322:AZ322),$S307/$D307))</f>
        <v>347.62806071616012</v>
      </c>
      <c r="BB322" s="69">
        <f>IF($D307="n/a","n/a",IF(BB$3&gt;($D307+$D322),$S307-SUM($F322:BA322),$S307/$D307))</f>
        <v>347.62806071616012</v>
      </c>
      <c r="BC322" s="69">
        <f>IF($D307="n/a","n/a",IF(BC$3&gt;($D307+$D322),$S307-SUM($F322:BB322),$S307/$D307))</f>
        <v>347.62806071616012</v>
      </c>
      <c r="BD322" s="69">
        <f>IF($D307="n/a","n/a",IF(BD$3&gt;($D307+$D322),$S307-SUM($F322:BC322),$S307/$D307))</f>
        <v>347.62806071616012</v>
      </c>
      <c r="BE322" s="69">
        <f>IF($D307="n/a","n/a",IF(BE$3&gt;($D307+$D322),$S307-SUM($F322:BD322),$S307/$D307))</f>
        <v>347.62806071616012</v>
      </c>
      <c r="BF322" s="69">
        <f>IF($D307="n/a","n/a",IF(BF$3&gt;($D307+$D322),$S307-SUM($F322:BE322),$S307/$D307))</f>
        <v>347.62806071616012</v>
      </c>
      <c r="BG322" s="69">
        <f>IF($D307="n/a","n/a",IF(BG$3&gt;($D307+$D322),$S307-SUM($F322:BF322),$S307/$D307))</f>
        <v>347.62806071616012</v>
      </c>
      <c r="BH322" s="69">
        <f>IF($D307="n/a","n/a",IF(BH$3&gt;($D307+$D322),$S307-SUM($F322:BG322),$S307/$D307))</f>
        <v>347.62806071616012</v>
      </c>
      <c r="BI322" s="69">
        <f>IF($D307="n/a","n/a",IF(BI$3&gt;($D307+$D322),$S307-SUM($F322:BH322),$S307/$D307))</f>
        <v>347.62806071616012</v>
      </c>
      <c r="BJ322" s="69">
        <f>IF($D307="n/a","n/a",IF(BJ$3&gt;($D307+$D322),$S307-SUM($F322:BI322),$S307/$D307))</f>
        <v>347.62806071616012</v>
      </c>
      <c r="BK322" s="69">
        <f>IF($D307="n/a","n/a",IF(BK$3&gt;($D307+$D322),$S307-SUM($F322:BJ322),$S307/$D307))</f>
        <v>347.62806071616012</v>
      </c>
      <c r="BL322" s="69">
        <f>IF($D307="n/a","n/a",IF(BL$3&gt;($D307+$D322),$S307-SUM($F322:BK322),$S307/$D307))</f>
        <v>347.62806071616012</v>
      </c>
      <c r="BM322" s="69">
        <f>IF($D307="n/a","n/a",IF(BM$3&gt;($D307+$D322),$S307-SUM($F322:BL322),$S307/$D307))</f>
        <v>347.62806071616012</v>
      </c>
      <c r="BN322" s="69">
        <f>IF($D307="n/a","n/a",IF(BN$3&gt;($D307+$D322),$S307-SUM($F322:BM322),$S307/$D307))</f>
        <v>347.62806071616012</v>
      </c>
      <c r="BO322" s="69">
        <f>IF($D307="n/a","n/a",IF(BO$3&gt;($D307+$D322),$S307-SUM($F322:BN322),$S307/$D307))</f>
        <v>347.62806071616012</v>
      </c>
      <c r="BP322" s="69">
        <f>IF($D307="n/a","n/a",IF(BP$3&gt;($D307+$D322),$S307-SUM($F322:BO322),$S307/$D307))</f>
        <v>347.62806071616012</v>
      </c>
      <c r="BQ322" s="69">
        <f>IF($D307="n/a","n/a",IF(BQ$3&gt;($D307+$D322),$S307-SUM($F322:BP322),$S307/$D307))</f>
        <v>347.62806071616012</v>
      </c>
      <c r="BR322" s="69">
        <f>IF($D307="n/a","n/a",IF(BR$3&gt;($D307+$D322),$S307-SUM($F322:BQ322),$S307/$D307))</f>
        <v>347.62806071616012</v>
      </c>
      <c r="BS322" s="69">
        <f>IF($D307="n/a","n/a",IF(BS$3&gt;($D307+$D322),$S307-SUM($F322:BR322),$S307/$D307))</f>
        <v>347.62806071616012</v>
      </c>
      <c r="BT322" s="69">
        <f>IF($D307="n/a","n/a",IF(BT$3&gt;($D307+$D322),$S307-SUM($F322:BS322),$S307/$D307))</f>
        <v>347.62806071616012</v>
      </c>
      <c r="BU322" s="69">
        <f>IF($D307="n/a","n/a",IF(BU$3&gt;($D307+$D322),$S307-SUM($F322:BT322),$S307/$D307))</f>
        <v>347.62806071616012</v>
      </c>
      <c r="BV322" s="69">
        <f>IF($D307="n/a","n/a",IF(BV$3&gt;($D307+$D322),$S307-SUM($F322:BU322),$S307/$D307))</f>
        <v>347.62806071616012</v>
      </c>
      <c r="BW322" s="69">
        <f>IF($D307="n/a","n/a",IF(BW$3&gt;($D307+$D322),$S307-SUM($F322:BV322),$S307/$D307))</f>
        <v>347.62806071616012</v>
      </c>
      <c r="BX322" s="69">
        <f>IF($D307="n/a","n/a",IF(BX$3&gt;($D307+$D322),$S307-SUM($F322:BW322),$S307/$D307))</f>
        <v>347.62806071616012</v>
      </c>
      <c r="BY322" s="69">
        <f>IF($D307="n/a","n/a",IF(BY$3&gt;($D307+$D322),$S307-SUM($F322:BX322),$S307/$D307))</f>
        <v>347.62806071616012</v>
      </c>
      <c r="BZ322" s="69">
        <f>IF($D307="n/a","n/a",IF(BZ$3&gt;($D307+$D322),$S307-SUM($F322:BY322),$S307/$D307))</f>
        <v>347.62806071616012</v>
      </c>
    </row>
    <row r="323" spans="1:78" customFormat="1" hidden="1" outlineLevel="1">
      <c r="A323" s="560"/>
      <c r="B323" s="25"/>
      <c r="C323" s="577"/>
      <c r="D323" s="545">
        <v>15</v>
      </c>
      <c r="E323" s="27"/>
      <c r="F323" s="146"/>
      <c r="G323" s="148"/>
      <c r="H323" s="148"/>
      <c r="I323" s="148"/>
      <c r="J323" s="148"/>
      <c r="K323" s="558"/>
      <c r="L323" s="148"/>
      <c r="M323" s="148"/>
      <c r="N323" s="148"/>
      <c r="O323" s="553"/>
      <c r="P323" s="553"/>
      <c r="Q323" s="553"/>
      <c r="R323" s="553"/>
      <c r="S323" s="553"/>
      <c r="T323" s="147"/>
      <c r="U323" s="69">
        <f>IF($D307="n/a","n/a",IF(U$3&gt;($D307+$D323),$T307-SUM($F323:T323),$T307/$D307))</f>
        <v>365.7279503011967</v>
      </c>
      <c r="V323" s="69">
        <f>IF($D307="n/a","n/a",IF(V$3&gt;($D307+$D323),$T307-SUM($F323:U323),$T307/$D307))</f>
        <v>365.7279503011967</v>
      </c>
      <c r="W323" s="69">
        <f>IF($D307="n/a","n/a",IF(W$3&gt;($D307+$D323),$T307-SUM($F323:V323),$T307/$D307))</f>
        <v>365.7279503011967</v>
      </c>
      <c r="X323" s="69">
        <f>IF($D307="n/a","n/a",IF(X$3&gt;($D307+$D323),$T307-SUM($F323:W323),$T307/$D307))</f>
        <v>365.7279503011967</v>
      </c>
      <c r="Y323" s="69">
        <f>IF($D307="n/a","n/a",IF(Y$3&gt;($D307+$D323),$T307-SUM($F323:X323),$T307/$D307))</f>
        <v>365.7279503011967</v>
      </c>
      <c r="Z323" s="69">
        <f>IF($D307="n/a","n/a",IF(Z$3&gt;($D307+$D323),$T307-SUM($F323:Y323),$T307/$D307))</f>
        <v>365.7279503011967</v>
      </c>
      <c r="AA323" s="69">
        <f>IF($D307="n/a","n/a",IF(AA$3&gt;($D307+$D323),$T307-SUM($F323:Z323),$T307/$D307))</f>
        <v>365.7279503011967</v>
      </c>
      <c r="AB323" s="69">
        <f>IF($D307="n/a","n/a",IF(AB$3&gt;($D307+$D323),$T307-SUM($F323:AA323),$T307/$D307))</f>
        <v>365.7279503011967</v>
      </c>
      <c r="AC323" s="69">
        <f>IF($D307="n/a","n/a",IF(AC$3&gt;($D307+$D323),$T307-SUM($F323:AB323),$T307/$D307))</f>
        <v>365.7279503011967</v>
      </c>
      <c r="AD323" s="69">
        <f>IF($D307="n/a","n/a",IF(AD$3&gt;($D307+$D323),$T307-SUM($F323:AC323),$T307/$D307))</f>
        <v>365.7279503011967</v>
      </c>
      <c r="AE323" s="69">
        <f>IF($D307="n/a","n/a",IF(AE$3&gt;($D307+$D323),$T307-SUM($F323:AD323),$T307/$D307))</f>
        <v>365.7279503011967</v>
      </c>
      <c r="AF323" s="69">
        <f>IF($D307="n/a","n/a",IF(AF$3&gt;($D307+$D323),$T307-SUM($F323:AE323),$T307/$D307))</f>
        <v>365.7279503011967</v>
      </c>
      <c r="AG323" s="69">
        <f>IF($D307="n/a","n/a",IF(AG$3&gt;($D307+$D323),$T307-SUM($F323:AF323),$T307/$D307))</f>
        <v>365.7279503011967</v>
      </c>
      <c r="AH323" s="69">
        <f>IF($D307="n/a","n/a",IF(AH$3&gt;($D307+$D323),$T307-SUM($F323:AG323),$T307/$D307))</f>
        <v>365.7279503011967</v>
      </c>
      <c r="AI323" s="69">
        <f>IF($D307="n/a","n/a",IF(AI$3&gt;($D307+$D323),$T307-SUM($F323:AH323),$T307/$D307))</f>
        <v>365.7279503011967</v>
      </c>
      <c r="AJ323" s="69">
        <f>IF($D307="n/a","n/a",IF(AJ$3&gt;($D307+$D323),$T307-SUM($F323:AI323),$T307/$D307))</f>
        <v>365.7279503011967</v>
      </c>
      <c r="AK323" s="69">
        <f>IF($D307="n/a","n/a",IF(AK$3&gt;($D307+$D323),$T307-SUM($F323:AJ323),$T307/$D307))</f>
        <v>365.7279503011967</v>
      </c>
      <c r="AL323" s="69">
        <f>IF($D307="n/a","n/a",IF(AL$3&gt;($D307+$D323),$T307-SUM($F323:AK323),$T307/$D307))</f>
        <v>365.7279503011967</v>
      </c>
      <c r="AM323" s="69">
        <f>IF($D307="n/a","n/a",IF(AM$3&gt;($D307+$D323),$T307-SUM($F323:AL323),$T307/$D307))</f>
        <v>365.7279503011967</v>
      </c>
      <c r="AN323" s="69">
        <f>IF($D307="n/a","n/a",IF(AN$3&gt;($D307+$D323),$T307-SUM($F323:AM323),$T307/$D307))</f>
        <v>365.7279503011967</v>
      </c>
      <c r="AO323" s="69">
        <f>IF($D307="n/a","n/a",IF(AO$3&gt;($D307+$D323),$T307-SUM($F323:AN323),$T307/$D307))</f>
        <v>365.7279503011967</v>
      </c>
      <c r="AP323" s="69">
        <f>IF($D307="n/a","n/a",IF(AP$3&gt;($D307+$D323),$T307-SUM($F323:AO323),$T307/$D307))</f>
        <v>365.7279503011967</v>
      </c>
      <c r="AQ323" s="69">
        <f>IF($D307="n/a","n/a",IF(AQ$3&gt;($D307+$D323),$T307-SUM($F323:AP323),$T307/$D307))</f>
        <v>365.7279503011967</v>
      </c>
      <c r="AR323" s="69">
        <f>IF($D307="n/a","n/a",IF(AR$3&gt;($D307+$D323),$T307-SUM($F323:AQ323),$T307/$D307))</f>
        <v>365.7279503011967</v>
      </c>
      <c r="AS323" s="69">
        <f>IF($D307="n/a","n/a",IF(AS$3&gt;($D307+$D323),$T307-SUM($F323:AR323),$T307/$D307))</f>
        <v>365.7279503011967</v>
      </c>
      <c r="AT323" s="69">
        <f>IF($D307="n/a","n/a",IF(AT$3&gt;($D307+$D323),$T307-SUM($F323:AS323),$T307/$D307))</f>
        <v>365.7279503011967</v>
      </c>
      <c r="AU323" s="69">
        <f>IF($D307="n/a","n/a",IF(AU$3&gt;($D307+$D323),$T307-SUM($F323:AT323),$T307/$D307))</f>
        <v>365.7279503011967</v>
      </c>
      <c r="AV323" s="69">
        <f>IF($D307="n/a","n/a",IF(AV$3&gt;($D307+$D323),$T307-SUM($F323:AU323),$T307/$D307))</f>
        <v>365.7279503011967</v>
      </c>
      <c r="AW323" s="69">
        <f>IF($D307="n/a","n/a",IF(AW$3&gt;($D307+$D323),$T307-SUM($F323:AV323),$T307/$D307))</f>
        <v>365.7279503011967</v>
      </c>
      <c r="AX323" s="69">
        <f>IF($D307="n/a","n/a",IF(AX$3&gt;($D307+$D323),$T307-SUM($F323:AW323),$T307/$D307))</f>
        <v>365.7279503011967</v>
      </c>
      <c r="AY323" s="69">
        <f>IF($D307="n/a","n/a",IF(AY$3&gt;($D307+$D323),$T307-SUM($F323:AX323),$T307/$D307))</f>
        <v>365.7279503011967</v>
      </c>
      <c r="AZ323" s="69">
        <f>IF($D307="n/a","n/a",IF(AZ$3&gt;($D307+$D323),$T307-SUM($F323:AY323),$T307/$D307))</f>
        <v>365.7279503011967</v>
      </c>
      <c r="BA323" s="69">
        <f>IF($D307="n/a","n/a",IF(BA$3&gt;($D307+$D323),$T307-SUM($F323:AZ323),$T307/$D307))</f>
        <v>365.7279503011967</v>
      </c>
      <c r="BB323" s="69">
        <f>IF($D307="n/a","n/a",IF(BB$3&gt;($D307+$D323),$T307-SUM($F323:BA323),$T307/$D307))</f>
        <v>365.7279503011967</v>
      </c>
      <c r="BC323" s="69">
        <f>IF($D307="n/a","n/a",IF(BC$3&gt;($D307+$D323),$T307-SUM($F323:BB323),$T307/$D307))</f>
        <v>365.7279503011967</v>
      </c>
      <c r="BD323" s="69">
        <f>IF($D307="n/a","n/a",IF(BD$3&gt;($D307+$D323),$T307-SUM($F323:BC323),$T307/$D307))</f>
        <v>365.7279503011967</v>
      </c>
      <c r="BE323" s="69">
        <f>IF($D307="n/a","n/a",IF(BE$3&gt;($D307+$D323),$T307-SUM($F323:BD323),$T307/$D307))</f>
        <v>365.7279503011967</v>
      </c>
      <c r="BF323" s="69">
        <f>IF($D307="n/a","n/a",IF(BF$3&gt;($D307+$D323),$T307-SUM($F323:BE323),$T307/$D307))</f>
        <v>365.7279503011967</v>
      </c>
      <c r="BG323" s="69">
        <f>IF($D307="n/a","n/a",IF(BG$3&gt;($D307+$D323),$T307-SUM($F323:BF323),$T307/$D307))</f>
        <v>365.7279503011967</v>
      </c>
      <c r="BH323" s="69">
        <f>IF($D307="n/a","n/a",IF(BH$3&gt;($D307+$D323),$T307-SUM($F323:BG323),$T307/$D307))</f>
        <v>365.7279503011967</v>
      </c>
      <c r="BI323" s="69">
        <f>IF($D307="n/a","n/a",IF(BI$3&gt;($D307+$D323),$T307-SUM($F323:BH323),$T307/$D307))</f>
        <v>365.7279503011967</v>
      </c>
      <c r="BJ323" s="69">
        <f>IF($D307="n/a","n/a",IF(BJ$3&gt;($D307+$D323),$T307-SUM($F323:BI323),$T307/$D307))</f>
        <v>365.7279503011967</v>
      </c>
      <c r="BK323" s="69">
        <f>IF($D307="n/a","n/a",IF(BK$3&gt;($D307+$D323),$T307-SUM($F323:BJ323),$T307/$D307))</f>
        <v>365.7279503011967</v>
      </c>
      <c r="BL323" s="69">
        <f>IF($D307="n/a","n/a",IF(BL$3&gt;($D307+$D323),$T307-SUM($F323:BK323),$T307/$D307))</f>
        <v>365.7279503011967</v>
      </c>
      <c r="BM323" s="69">
        <f>IF($D307="n/a","n/a",IF(BM$3&gt;($D307+$D323),$T307-SUM($F323:BL323),$T307/$D307))</f>
        <v>365.7279503011967</v>
      </c>
      <c r="BN323" s="69">
        <f>IF($D307="n/a","n/a",IF(BN$3&gt;($D307+$D323),$T307-SUM($F323:BM323),$T307/$D307))</f>
        <v>365.7279503011967</v>
      </c>
      <c r="BO323" s="69">
        <f>IF($D307="n/a","n/a",IF(BO$3&gt;($D307+$D323),$T307-SUM($F323:BN323),$T307/$D307))</f>
        <v>365.7279503011967</v>
      </c>
      <c r="BP323" s="69">
        <f>IF($D307="n/a","n/a",IF(BP$3&gt;($D307+$D323),$T307-SUM($F323:BO323),$T307/$D307))</f>
        <v>365.7279503011967</v>
      </c>
      <c r="BQ323" s="69">
        <f>IF($D307="n/a","n/a",IF(BQ$3&gt;($D307+$D323),$T307-SUM($F323:BP323),$T307/$D307))</f>
        <v>365.7279503011967</v>
      </c>
      <c r="BR323" s="69">
        <f>IF($D307="n/a","n/a",IF(BR$3&gt;($D307+$D323),$T307-SUM($F323:BQ323),$T307/$D307))</f>
        <v>365.7279503011967</v>
      </c>
      <c r="BS323" s="69">
        <f>IF($D307="n/a","n/a",IF(BS$3&gt;($D307+$D323),$T307-SUM($F323:BR323),$T307/$D307))</f>
        <v>365.7279503011967</v>
      </c>
      <c r="BT323" s="69">
        <f>IF($D307="n/a","n/a",IF(BT$3&gt;($D307+$D323),$T307-SUM($F323:BS323),$T307/$D307))</f>
        <v>365.7279503011967</v>
      </c>
      <c r="BU323" s="69">
        <f>IF($D307="n/a","n/a",IF(BU$3&gt;($D307+$D323),$T307-SUM($F323:BT323),$T307/$D307))</f>
        <v>365.7279503011967</v>
      </c>
      <c r="BV323" s="69">
        <f>IF($D307="n/a","n/a",IF(BV$3&gt;($D307+$D323),$T307-SUM($F323:BU323),$T307/$D307))</f>
        <v>365.7279503011967</v>
      </c>
      <c r="BW323" s="69">
        <f>IF($D307="n/a","n/a",IF(BW$3&gt;($D307+$D323),$T307-SUM($F323:BV323),$T307/$D307))</f>
        <v>365.7279503011967</v>
      </c>
      <c r="BX323" s="69">
        <f>IF($D307="n/a","n/a",IF(BX$3&gt;($D307+$D323),$T307-SUM($F323:BW323),$T307/$D307))</f>
        <v>365.7279503011967</v>
      </c>
      <c r="BY323" s="69">
        <f>IF($D307="n/a","n/a",IF(BY$3&gt;($D307+$D323),$T307-SUM($F323:BX323),$T307/$D307))</f>
        <v>365.7279503011967</v>
      </c>
      <c r="BZ323" s="69">
        <f>IF($D307="n/a","n/a",IF(BZ$3&gt;($D307+$D323),$T307-SUM($F323:BY323),$T307/$D307))</f>
        <v>365.7279503011967</v>
      </c>
    </row>
    <row r="324" spans="1:78" customFormat="1" hidden="1" outlineLevel="1">
      <c r="A324" s="560"/>
      <c r="B324" s="25"/>
      <c r="C324" s="577"/>
      <c r="D324" s="545">
        <v>16</v>
      </c>
      <c r="E324" s="27"/>
      <c r="F324" s="146"/>
      <c r="G324" s="148"/>
      <c r="H324" s="148"/>
      <c r="I324" s="148"/>
      <c r="J324" s="148"/>
      <c r="K324" s="558"/>
      <c r="L324" s="148"/>
      <c r="M324" s="148"/>
      <c r="N324" s="148"/>
      <c r="O324" s="553"/>
      <c r="P324" s="553"/>
      <c r="Q324" s="553"/>
      <c r="R324" s="553"/>
      <c r="S324" s="553"/>
      <c r="T324" s="553"/>
      <c r="U324" s="147"/>
      <c r="V324" s="69">
        <f>IF($D307="n/a","n/a",IF(V$3&gt;($D307+$D324),$U307-SUM($F324:U324),$U307/$D307))</f>
        <v>0</v>
      </c>
      <c r="W324" s="69">
        <f>IF($D307="n/a","n/a",IF(W$3&gt;($D307+$D324),$U307-SUM($F324:V324),$U307/$D307))</f>
        <v>0</v>
      </c>
      <c r="X324" s="69">
        <f>IF($D307="n/a","n/a",IF(X$3&gt;($D307+$D324),$U307-SUM($F324:W324),$U307/$D307))</f>
        <v>0</v>
      </c>
      <c r="Y324" s="69">
        <f>IF($D307="n/a","n/a",IF(Y$3&gt;($D307+$D324),$U307-SUM($F324:X324),$U307/$D307))</f>
        <v>0</v>
      </c>
      <c r="Z324" s="69">
        <f>IF($D307="n/a","n/a",IF(Z$3&gt;($D307+$D324),$U307-SUM($F324:Y324),$U307/$D307))</f>
        <v>0</v>
      </c>
      <c r="AA324" s="69">
        <f>IF($D307="n/a","n/a",IF(AA$3&gt;($D307+$D324),$U307-SUM($F324:Z324),$U307/$D307))</f>
        <v>0</v>
      </c>
      <c r="AB324" s="69">
        <f>IF($D307="n/a","n/a",IF(AB$3&gt;($D307+$D324),$U307-SUM($F324:AA324),$U307/$D307))</f>
        <v>0</v>
      </c>
      <c r="AC324" s="69">
        <f>IF($D307="n/a","n/a",IF(AC$3&gt;($D307+$D324),$U307-SUM($F324:AB324),$U307/$D307))</f>
        <v>0</v>
      </c>
      <c r="AD324" s="69">
        <f>IF($D307="n/a","n/a",IF(AD$3&gt;($D307+$D324),$U307-SUM($F324:AC324),$U307/$D307))</f>
        <v>0</v>
      </c>
      <c r="AE324" s="69">
        <f>IF($D307="n/a","n/a",IF(AE$3&gt;($D307+$D324),$U307-SUM($F324:AD324),$U307/$D307))</f>
        <v>0</v>
      </c>
      <c r="AF324" s="69">
        <f>IF($D307="n/a","n/a",IF(AF$3&gt;($D307+$D324),$U307-SUM($F324:AE324),$U307/$D307))</f>
        <v>0</v>
      </c>
      <c r="AG324" s="69">
        <f>IF($D307="n/a","n/a",IF(AG$3&gt;($D307+$D324),$U307-SUM($F324:AF324),$U307/$D307))</f>
        <v>0</v>
      </c>
      <c r="AH324" s="69">
        <f>IF($D307="n/a","n/a",IF(AH$3&gt;($D307+$D324),$U307-SUM($F324:AG324),$U307/$D307))</f>
        <v>0</v>
      </c>
      <c r="AI324" s="69">
        <f>IF($D307="n/a","n/a",IF(AI$3&gt;($D307+$D324),$U307-SUM($F324:AH324),$U307/$D307))</f>
        <v>0</v>
      </c>
      <c r="AJ324" s="69">
        <f>IF($D307="n/a","n/a",IF(AJ$3&gt;($D307+$D324),$U307-SUM($F324:AI324),$U307/$D307))</f>
        <v>0</v>
      </c>
      <c r="AK324" s="69">
        <f>IF($D307="n/a","n/a",IF(AK$3&gt;($D307+$D324),$U307-SUM($F324:AJ324),$U307/$D307))</f>
        <v>0</v>
      </c>
      <c r="AL324" s="69">
        <f>IF($D307="n/a","n/a",IF(AL$3&gt;($D307+$D324),$U307-SUM($F324:AK324),$U307/$D307))</f>
        <v>0</v>
      </c>
      <c r="AM324" s="69">
        <f>IF($D307="n/a","n/a",IF(AM$3&gt;($D307+$D324),$U307-SUM($F324:AL324),$U307/$D307))</f>
        <v>0</v>
      </c>
      <c r="AN324" s="69">
        <f>IF($D307="n/a","n/a",IF(AN$3&gt;($D307+$D324),$U307-SUM($F324:AM324),$U307/$D307))</f>
        <v>0</v>
      </c>
      <c r="AO324" s="69">
        <f>IF($D307="n/a","n/a",IF(AO$3&gt;($D307+$D324),$U307-SUM($F324:AN324),$U307/$D307))</f>
        <v>0</v>
      </c>
      <c r="AP324" s="69">
        <f>IF($D307="n/a","n/a",IF(AP$3&gt;($D307+$D324),$U307-SUM($F324:AO324),$U307/$D307))</f>
        <v>0</v>
      </c>
      <c r="AQ324" s="69">
        <f>IF($D307="n/a","n/a",IF(AQ$3&gt;($D307+$D324),$U307-SUM($F324:AP324),$U307/$D307))</f>
        <v>0</v>
      </c>
      <c r="AR324" s="69">
        <f>IF($D307="n/a","n/a",IF(AR$3&gt;($D307+$D324),$U307-SUM($F324:AQ324),$U307/$D307))</f>
        <v>0</v>
      </c>
      <c r="AS324" s="69">
        <f>IF($D307="n/a","n/a",IF(AS$3&gt;($D307+$D324),$U307-SUM($F324:AR324),$U307/$D307))</f>
        <v>0</v>
      </c>
      <c r="AT324" s="69">
        <f>IF($D307="n/a","n/a",IF(AT$3&gt;($D307+$D324),$U307-SUM($F324:AS324),$U307/$D307))</f>
        <v>0</v>
      </c>
      <c r="AU324" s="69">
        <f>IF($D307="n/a","n/a",IF(AU$3&gt;($D307+$D324),$U307-SUM($F324:AT324),$U307/$D307))</f>
        <v>0</v>
      </c>
      <c r="AV324" s="69">
        <f>IF($D307="n/a","n/a",IF(AV$3&gt;($D307+$D324),$U307-SUM($F324:AU324),$U307/$D307))</f>
        <v>0</v>
      </c>
      <c r="AW324" s="69">
        <f>IF($D307="n/a","n/a",IF(AW$3&gt;($D307+$D324),$U307-SUM($F324:AV324),$U307/$D307))</f>
        <v>0</v>
      </c>
      <c r="AX324" s="69">
        <f>IF($D307="n/a","n/a",IF(AX$3&gt;($D307+$D324),$U307-SUM($F324:AW324),$U307/$D307))</f>
        <v>0</v>
      </c>
      <c r="AY324" s="69">
        <f>IF($D307="n/a","n/a",IF(AY$3&gt;($D307+$D324),$U307-SUM($F324:AX324),$U307/$D307))</f>
        <v>0</v>
      </c>
      <c r="AZ324" s="69">
        <f>IF($D307="n/a","n/a",IF(AZ$3&gt;($D307+$D324),$U307-SUM($F324:AY324),$U307/$D307))</f>
        <v>0</v>
      </c>
      <c r="BA324" s="69">
        <f>IF($D307="n/a","n/a",IF(BA$3&gt;($D307+$D324),$U307-SUM($F324:AZ324),$U307/$D307))</f>
        <v>0</v>
      </c>
      <c r="BB324" s="69">
        <f>IF($D307="n/a","n/a",IF(BB$3&gt;($D307+$D324),$U307-SUM($F324:BA324),$U307/$D307))</f>
        <v>0</v>
      </c>
      <c r="BC324" s="69">
        <f>IF($D307="n/a","n/a",IF(BC$3&gt;($D307+$D324),$U307-SUM($F324:BB324),$U307/$D307))</f>
        <v>0</v>
      </c>
      <c r="BD324" s="69">
        <f>IF($D307="n/a","n/a",IF(BD$3&gt;($D307+$D324),$U307-SUM($F324:BC324),$U307/$D307))</f>
        <v>0</v>
      </c>
      <c r="BE324" s="69">
        <f>IF($D307="n/a","n/a",IF(BE$3&gt;($D307+$D324),$U307-SUM($F324:BD324),$U307/$D307))</f>
        <v>0</v>
      </c>
      <c r="BF324" s="69">
        <f>IF($D307="n/a","n/a",IF(BF$3&gt;($D307+$D324),$U307-SUM($F324:BE324),$U307/$D307))</f>
        <v>0</v>
      </c>
      <c r="BG324" s="69">
        <f>IF($D307="n/a","n/a",IF(BG$3&gt;($D307+$D324),$U307-SUM($F324:BF324),$U307/$D307))</f>
        <v>0</v>
      </c>
      <c r="BH324" s="69">
        <f>IF($D307="n/a","n/a",IF(BH$3&gt;($D307+$D324),$U307-SUM($F324:BG324),$U307/$D307))</f>
        <v>0</v>
      </c>
      <c r="BI324" s="69">
        <f>IF($D307="n/a","n/a",IF(BI$3&gt;($D307+$D324),$U307-SUM($F324:BH324),$U307/$D307))</f>
        <v>0</v>
      </c>
      <c r="BJ324" s="69">
        <f>IF($D307="n/a","n/a",IF(BJ$3&gt;($D307+$D324),$U307-SUM($F324:BI324),$U307/$D307))</f>
        <v>0</v>
      </c>
      <c r="BK324" s="69">
        <f>IF($D307="n/a","n/a",IF(BK$3&gt;($D307+$D324),$U307-SUM($F324:BJ324),$U307/$D307))</f>
        <v>0</v>
      </c>
      <c r="BL324" s="69">
        <f>IF($D307="n/a","n/a",IF(BL$3&gt;($D307+$D324),$U307-SUM($F324:BK324),$U307/$D307))</f>
        <v>0</v>
      </c>
      <c r="BM324" s="69">
        <f>IF($D307="n/a","n/a",IF(BM$3&gt;($D307+$D324),$U307-SUM($F324:BL324),$U307/$D307))</f>
        <v>0</v>
      </c>
      <c r="BN324" s="69">
        <f>IF($D307="n/a","n/a",IF(BN$3&gt;($D307+$D324),$U307-SUM($F324:BM324),$U307/$D307))</f>
        <v>0</v>
      </c>
      <c r="BO324" s="69">
        <f>IF($D307="n/a","n/a",IF(BO$3&gt;($D307+$D324),$U307-SUM($F324:BN324),$U307/$D307))</f>
        <v>0</v>
      </c>
      <c r="BP324" s="69">
        <f>IF($D307="n/a","n/a",IF(BP$3&gt;($D307+$D324),$U307-SUM($F324:BO324),$U307/$D307))</f>
        <v>0</v>
      </c>
      <c r="BQ324" s="69">
        <f>IF($D307="n/a","n/a",IF(BQ$3&gt;($D307+$D324),$U307-SUM($F324:BP324),$U307/$D307))</f>
        <v>0</v>
      </c>
      <c r="BR324" s="69">
        <f>IF($D307="n/a","n/a",IF(BR$3&gt;($D307+$D324),$U307-SUM($F324:BQ324),$U307/$D307))</f>
        <v>0</v>
      </c>
      <c r="BS324" s="69">
        <f>IF($D307="n/a","n/a",IF(BS$3&gt;($D307+$D324),$U307-SUM($F324:BR324),$U307/$D307))</f>
        <v>0</v>
      </c>
      <c r="BT324" s="69">
        <f>IF($D307="n/a","n/a",IF(BT$3&gt;($D307+$D324),$U307-SUM($F324:BS324),$U307/$D307))</f>
        <v>0</v>
      </c>
      <c r="BU324" s="69">
        <f>IF($D307="n/a","n/a",IF(BU$3&gt;($D307+$D324),$U307-SUM($F324:BT324),$U307/$D307))</f>
        <v>0</v>
      </c>
      <c r="BV324" s="69">
        <f>IF($D307="n/a","n/a",IF(BV$3&gt;($D307+$D324),$U307-SUM($F324:BU324),$U307/$D307))</f>
        <v>0</v>
      </c>
      <c r="BW324" s="69">
        <f>IF($D307="n/a","n/a",IF(BW$3&gt;($D307+$D324),$U307-SUM($F324:BV324),$U307/$D307))</f>
        <v>0</v>
      </c>
      <c r="BX324" s="69">
        <f>IF($D307="n/a","n/a",IF(BX$3&gt;($D307+$D324),$U307-SUM($F324:BW324),$U307/$D307))</f>
        <v>0</v>
      </c>
      <c r="BY324" s="69">
        <f>IF($D307="n/a","n/a",IF(BY$3&gt;($D307+$D324),$U307-SUM($F324:BX324),$U307/$D307))</f>
        <v>0</v>
      </c>
      <c r="BZ324" s="69">
        <f>IF($D307="n/a","n/a",IF(BZ$3&gt;($D307+$D324),$U307-SUM($F324:BY324),$U307/$D307))</f>
        <v>0</v>
      </c>
    </row>
    <row r="325" spans="1:78" customFormat="1" hidden="1" outlineLevel="1">
      <c r="A325" s="560"/>
      <c r="B325" s="25"/>
      <c r="C325" s="577"/>
      <c r="D325" s="545">
        <v>17</v>
      </c>
      <c r="E325" s="27"/>
      <c r="F325" s="146"/>
      <c r="G325" s="148"/>
      <c r="H325" s="148"/>
      <c r="I325" s="148"/>
      <c r="J325" s="148"/>
      <c r="K325" s="558"/>
      <c r="L325" s="148"/>
      <c r="M325" s="148"/>
      <c r="N325" s="148"/>
      <c r="O325" s="553"/>
      <c r="P325" s="553"/>
      <c r="Q325" s="553"/>
      <c r="R325" s="553"/>
      <c r="S325" s="553"/>
      <c r="T325" s="553"/>
      <c r="U325" s="553"/>
      <c r="V325" s="147"/>
      <c r="W325" s="69">
        <f>IF($D307="n/a","n/a",IF(W$3&gt;($D307+$D325),$V307-SUM($F325:V325),$V307/$D307))</f>
        <v>0</v>
      </c>
      <c r="X325" s="69">
        <f>IF($D307="n/a","n/a",IF(X$3&gt;($D307+$D325),$V307-SUM($F325:W325),$V307/$D307))</f>
        <v>0</v>
      </c>
      <c r="Y325" s="69">
        <f>IF($D307="n/a","n/a",IF(Y$3&gt;($D307+$D325),$V307-SUM($F325:X325),$V307/$D307))</f>
        <v>0</v>
      </c>
      <c r="Z325" s="69">
        <f>IF($D307="n/a","n/a",IF(Z$3&gt;($D307+$D325),$V307-SUM($F325:Y325),$V307/$D307))</f>
        <v>0</v>
      </c>
      <c r="AA325" s="69">
        <f>IF($D307="n/a","n/a",IF(AA$3&gt;($D307+$D325),$V307-SUM($F325:Z325),$V307/$D307))</f>
        <v>0</v>
      </c>
      <c r="AB325" s="69">
        <f>IF($D307="n/a","n/a",IF(AB$3&gt;($D307+$D325),$V307-SUM($F325:AA325),$V307/$D307))</f>
        <v>0</v>
      </c>
      <c r="AC325" s="69">
        <f>IF($D307="n/a","n/a",IF(AC$3&gt;($D307+$D325),$V307-SUM($F325:AB325),$V307/$D307))</f>
        <v>0</v>
      </c>
      <c r="AD325" s="69">
        <f>IF($D307="n/a","n/a",IF(AD$3&gt;($D307+$D325),$V307-SUM($F325:AC325),$V307/$D307))</f>
        <v>0</v>
      </c>
      <c r="AE325" s="69">
        <f>IF($D307="n/a","n/a",IF(AE$3&gt;($D307+$D325),$V307-SUM($F325:AD325),$V307/$D307))</f>
        <v>0</v>
      </c>
      <c r="AF325" s="69">
        <f>IF($D307="n/a","n/a",IF(AF$3&gt;($D307+$D325),$V307-SUM($F325:AE325),$V307/$D307))</f>
        <v>0</v>
      </c>
      <c r="AG325" s="69">
        <f>IF($D307="n/a","n/a",IF(AG$3&gt;($D307+$D325),$V307-SUM($F325:AF325),$V307/$D307))</f>
        <v>0</v>
      </c>
      <c r="AH325" s="69">
        <f>IF($D307="n/a","n/a",IF(AH$3&gt;($D307+$D325),$V307-SUM($F325:AG325),$V307/$D307))</f>
        <v>0</v>
      </c>
      <c r="AI325" s="69">
        <f>IF($D307="n/a","n/a",IF(AI$3&gt;($D307+$D325),$V307-SUM($F325:AH325),$V307/$D307))</f>
        <v>0</v>
      </c>
      <c r="AJ325" s="69">
        <f>IF($D307="n/a","n/a",IF(AJ$3&gt;($D307+$D325),$V307-SUM($F325:AI325),$V307/$D307))</f>
        <v>0</v>
      </c>
      <c r="AK325" s="69">
        <f>IF($D307="n/a","n/a",IF(AK$3&gt;($D307+$D325),$V307-SUM($F325:AJ325),$V307/$D307))</f>
        <v>0</v>
      </c>
      <c r="AL325" s="69">
        <f>IF($D307="n/a","n/a",IF(AL$3&gt;($D307+$D325),$V307-SUM($F325:AK325),$V307/$D307))</f>
        <v>0</v>
      </c>
      <c r="AM325" s="69">
        <f>IF($D307="n/a","n/a",IF(AM$3&gt;($D307+$D325),$V307-SUM($F325:AL325),$V307/$D307))</f>
        <v>0</v>
      </c>
      <c r="AN325" s="69">
        <f>IF($D307="n/a","n/a",IF(AN$3&gt;($D307+$D325),$V307-SUM($F325:AM325),$V307/$D307))</f>
        <v>0</v>
      </c>
      <c r="AO325" s="69">
        <f>IF($D307="n/a","n/a",IF(AO$3&gt;($D307+$D325),$V307-SUM($F325:AN325),$V307/$D307))</f>
        <v>0</v>
      </c>
      <c r="AP325" s="69">
        <f>IF($D307="n/a","n/a",IF(AP$3&gt;($D307+$D325),$V307-SUM($F325:AO325),$V307/$D307))</f>
        <v>0</v>
      </c>
      <c r="AQ325" s="69">
        <f>IF($D307="n/a","n/a",IF(AQ$3&gt;($D307+$D325),$V307-SUM($F325:AP325),$V307/$D307))</f>
        <v>0</v>
      </c>
      <c r="AR325" s="69">
        <f>IF($D307="n/a","n/a",IF(AR$3&gt;($D307+$D325),$V307-SUM($F325:AQ325),$V307/$D307))</f>
        <v>0</v>
      </c>
      <c r="AS325" s="69">
        <f>IF($D307="n/a","n/a",IF(AS$3&gt;($D307+$D325),$V307-SUM($F325:AR325),$V307/$D307))</f>
        <v>0</v>
      </c>
      <c r="AT325" s="69">
        <f>IF($D307="n/a","n/a",IF(AT$3&gt;($D307+$D325),$V307-SUM($F325:AS325),$V307/$D307))</f>
        <v>0</v>
      </c>
      <c r="AU325" s="69">
        <f>IF($D307="n/a","n/a",IF(AU$3&gt;($D307+$D325),$V307-SUM($F325:AT325),$V307/$D307))</f>
        <v>0</v>
      </c>
      <c r="AV325" s="69">
        <f>IF($D307="n/a","n/a",IF(AV$3&gt;($D307+$D325),$V307-SUM($F325:AU325),$V307/$D307))</f>
        <v>0</v>
      </c>
      <c r="AW325" s="69">
        <f>IF($D307="n/a","n/a",IF(AW$3&gt;($D307+$D325),$V307-SUM($F325:AV325),$V307/$D307))</f>
        <v>0</v>
      </c>
      <c r="AX325" s="69">
        <f>IF($D307="n/a","n/a",IF(AX$3&gt;($D307+$D325),$V307-SUM($F325:AW325),$V307/$D307))</f>
        <v>0</v>
      </c>
      <c r="AY325" s="69">
        <f>IF($D307="n/a","n/a",IF(AY$3&gt;($D307+$D325),$V307-SUM($F325:AX325),$V307/$D307))</f>
        <v>0</v>
      </c>
      <c r="AZ325" s="69">
        <f>IF($D307="n/a","n/a",IF(AZ$3&gt;($D307+$D325),$V307-SUM($F325:AY325),$V307/$D307))</f>
        <v>0</v>
      </c>
      <c r="BA325" s="69">
        <f>IF($D307="n/a","n/a",IF(BA$3&gt;($D307+$D325),$V307-SUM($F325:AZ325),$V307/$D307))</f>
        <v>0</v>
      </c>
      <c r="BB325" s="69">
        <f>IF($D307="n/a","n/a",IF(BB$3&gt;($D307+$D325),$V307-SUM($F325:BA325),$V307/$D307))</f>
        <v>0</v>
      </c>
      <c r="BC325" s="69">
        <f>IF($D307="n/a","n/a",IF(BC$3&gt;($D307+$D325),$V307-SUM($F325:BB325),$V307/$D307))</f>
        <v>0</v>
      </c>
      <c r="BD325" s="69">
        <f>IF($D307="n/a","n/a",IF(BD$3&gt;($D307+$D325),$V307-SUM($F325:BC325),$V307/$D307))</f>
        <v>0</v>
      </c>
      <c r="BE325" s="69">
        <f>IF($D307="n/a","n/a",IF(BE$3&gt;($D307+$D325),$V307-SUM($F325:BD325),$V307/$D307))</f>
        <v>0</v>
      </c>
      <c r="BF325" s="69">
        <f>IF($D307="n/a","n/a",IF(BF$3&gt;($D307+$D325),$V307-SUM($F325:BE325),$V307/$D307))</f>
        <v>0</v>
      </c>
      <c r="BG325" s="69">
        <f>IF($D307="n/a","n/a",IF(BG$3&gt;($D307+$D325),$V307-SUM($F325:BF325),$V307/$D307))</f>
        <v>0</v>
      </c>
      <c r="BH325" s="69">
        <f>IF($D307="n/a","n/a",IF(BH$3&gt;($D307+$D325),$V307-SUM($F325:BG325),$V307/$D307))</f>
        <v>0</v>
      </c>
      <c r="BI325" s="69">
        <f>IF($D307="n/a","n/a",IF(BI$3&gt;($D307+$D325),$V307-SUM($F325:BH325),$V307/$D307))</f>
        <v>0</v>
      </c>
      <c r="BJ325" s="69">
        <f>IF($D307="n/a","n/a",IF(BJ$3&gt;($D307+$D325),$V307-SUM($F325:BI325),$V307/$D307))</f>
        <v>0</v>
      </c>
      <c r="BK325" s="69">
        <f>IF($D307="n/a","n/a",IF(BK$3&gt;($D307+$D325),$V307-SUM($F325:BJ325),$V307/$D307))</f>
        <v>0</v>
      </c>
      <c r="BL325" s="69">
        <f>IF($D307="n/a","n/a",IF(BL$3&gt;($D307+$D325),$V307-SUM($F325:BK325),$V307/$D307))</f>
        <v>0</v>
      </c>
      <c r="BM325" s="69">
        <f>IF($D307="n/a","n/a",IF(BM$3&gt;($D307+$D325),$V307-SUM($F325:BL325),$V307/$D307))</f>
        <v>0</v>
      </c>
      <c r="BN325" s="69">
        <f>IF($D307="n/a","n/a",IF(BN$3&gt;($D307+$D325),$V307-SUM($F325:BM325),$V307/$D307))</f>
        <v>0</v>
      </c>
      <c r="BO325" s="69">
        <f>IF($D307="n/a","n/a",IF(BO$3&gt;($D307+$D325),$V307-SUM($F325:BN325),$V307/$D307))</f>
        <v>0</v>
      </c>
      <c r="BP325" s="69">
        <f>IF($D307="n/a","n/a",IF(BP$3&gt;($D307+$D325),$V307-SUM($F325:BO325),$V307/$D307))</f>
        <v>0</v>
      </c>
      <c r="BQ325" s="69">
        <f>IF($D307="n/a","n/a",IF(BQ$3&gt;($D307+$D325),$V307-SUM($F325:BP325),$V307/$D307))</f>
        <v>0</v>
      </c>
      <c r="BR325" s="69">
        <f>IF($D307="n/a","n/a",IF(BR$3&gt;($D307+$D325),$V307-SUM($F325:BQ325),$V307/$D307))</f>
        <v>0</v>
      </c>
      <c r="BS325" s="69">
        <f>IF($D307="n/a","n/a",IF(BS$3&gt;($D307+$D325),$V307-SUM($F325:BR325),$V307/$D307))</f>
        <v>0</v>
      </c>
      <c r="BT325" s="69">
        <f>IF($D307="n/a","n/a",IF(BT$3&gt;($D307+$D325),$V307-SUM($F325:BS325),$V307/$D307))</f>
        <v>0</v>
      </c>
      <c r="BU325" s="69">
        <f>IF($D307="n/a","n/a",IF(BU$3&gt;($D307+$D325),$V307-SUM($F325:BT325),$V307/$D307))</f>
        <v>0</v>
      </c>
      <c r="BV325" s="69">
        <f>IF($D307="n/a","n/a",IF(BV$3&gt;($D307+$D325),$V307-SUM($F325:BU325),$V307/$D307))</f>
        <v>0</v>
      </c>
      <c r="BW325" s="69">
        <f>IF($D307="n/a","n/a",IF(BW$3&gt;($D307+$D325),$V307-SUM($F325:BV325),$V307/$D307))</f>
        <v>0</v>
      </c>
      <c r="BX325" s="69">
        <f>IF($D307="n/a","n/a",IF(BX$3&gt;($D307+$D325),$V307-SUM($F325:BW325),$V307/$D307))</f>
        <v>0</v>
      </c>
      <c r="BY325" s="69">
        <f>IF($D307="n/a","n/a",IF(BY$3&gt;($D307+$D325),$V307-SUM($F325:BX325),$V307/$D307))</f>
        <v>0</v>
      </c>
      <c r="BZ325" s="69">
        <f>IF($D307="n/a","n/a",IF(BZ$3&gt;($D307+$D325),$V307-SUM($F325:BY325),$V307/$D307))</f>
        <v>0</v>
      </c>
    </row>
    <row r="326" spans="1:78" customFormat="1" hidden="1" outlineLevel="1">
      <c r="A326" s="560"/>
      <c r="B326" s="25"/>
      <c r="C326" s="577"/>
      <c r="D326" s="545">
        <v>18</v>
      </c>
      <c r="E326" s="27"/>
      <c r="F326" s="146"/>
      <c r="G326" s="148"/>
      <c r="H326" s="148"/>
      <c r="I326" s="148"/>
      <c r="J326" s="148"/>
      <c r="K326" s="558"/>
      <c r="L326" s="148"/>
      <c r="M326" s="148"/>
      <c r="N326" s="553"/>
      <c r="O326" s="553"/>
      <c r="P326" s="553"/>
      <c r="Q326" s="553"/>
      <c r="R326" s="553"/>
      <c r="S326" s="553"/>
      <c r="T326" s="553"/>
      <c r="U326" s="553"/>
      <c r="V326" s="553"/>
      <c r="W326" s="147"/>
      <c r="X326" s="69">
        <f>IF($D307="n/a","n/a",IF(X$3&gt;($D307+$D326),$W307-SUM($F326:W326),$W307/$D307))</f>
        <v>0</v>
      </c>
      <c r="Y326" s="69">
        <f>IF($D307="n/a","n/a",IF(Y$3&gt;($D307+$D326),$W307-SUM($F326:X326),$W307/$D307))</f>
        <v>0</v>
      </c>
      <c r="Z326" s="69">
        <f>IF($D307="n/a","n/a",IF(Z$3&gt;($D307+$D326),$W307-SUM($F326:Y326),$W307/$D307))</f>
        <v>0</v>
      </c>
      <c r="AA326" s="69">
        <f>IF($D307="n/a","n/a",IF(AA$3&gt;($D307+$D326),$W307-SUM($F326:Z326),$W307/$D307))</f>
        <v>0</v>
      </c>
      <c r="AB326" s="69">
        <f>IF($D307="n/a","n/a",IF(AB$3&gt;($D307+$D326),$W307-SUM($F326:AA326),$W307/$D307))</f>
        <v>0</v>
      </c>
      <c r="AC326" s="69">
        <f>IF($D307="n/a","n/a",IF(AC$3&gt;($D307+$D326),$W307-SUM($F326:AB326),$W307/$D307))</f>
        <v>0</v>
      </c>
      <c r="AD326" s="69">
        <f>IF($D307="n/a","n/a",IF(AD$3&gt;($D307+$D326),$W307-SUM($F326:AC326),$W307/$D307))</f>
        <v>0</v>
      </c>
      <c r="AE326" s="69">
        <f>IF($D307="n/a","n/a",IF(AE$3&gt;($D307+$D326),$W307-SUM($F326:AD326),$W307/$D307))</f>
        <v>0</v>
      </c>
      <c r="AF326" s="69">
        <f>IF($D307="n/a","n/a",IF(AF$3&gt;($D307+$D326),$W307-SUM($F326:AE326),$W307/$D307))</f>
        <v>0</v>
      </c>
      <c r="AG326" s="69">
        <f>IF($D307="n/a","n/a",IF(AG$3&gt;($D307+$D326),$W307-SUM($F326:AF326),$W307/$D307))</f>
        <v>0</v>
      </c>
      <c r="AH326" s="69">
        <f>IF($D307="n/a","n/a",IF(AH$3&gt;($D307+$D326),$W307-SUM($F326:AG326),$W307/$D307))</f>
        <v>0</v>
      </c>
      <c r="AI326" s="69">
        <f>IF($D307="n/a","n/a",IF(AI$3&gt;($D307+$D326),$W307-SUM($F326:AH326),$W307/$D307))</f>
        <v>0</v>
      </c>
      <c r="AJ326" s="69">
        <f>IF($D307="n/a","n/a",IF(AJ$3&gt;($D307+$D326),$W307-SUM($F326:AI326),$W307/$D307))</f>
        <v>0</v>
      </c>
      <c r="AK326" s="69">
        <f>IF($D307="n/a","n/a",IF(AK$3&gt;($D307+$D326),$W307-SUM($F326:AJ326),$W307/$D307))</f>
        <v>0</v>
      </c>
      <c r="AL326" s="69">
        <f>IF($D307="n/a","n/a",IF(AL$3&gt;($D307+$D326),$W307-SUM($F326:AK326),$W307/$D307))</f>
        <v>0</v>
      </c>
      <c r="AM326" s="69">
        <f>IF($D307="n/a","n/a",IF(AM$3&gt;($D307+$D326),$W307-SUM($F326:AL326),$W307/$D307))</f>
        <v>0</v>
      </c>
      <c r="AN326" s="69">
        <f>IF($D307="n/a","n/a",IF(AN$3&gt;($D307+$D326),$W307-SUM($F326:AM326),$W307/$D307))</f>
        <v>0</v>
      </c>
      <c r="AO326" s="69">
        <f>IF($D307="n/a","n/a",IF(AO$3&gt;($D307+$D326),$W307-SUM($F326:AN326),$W307/$D307))</f>
        <v>0</v>
      </c>
      <c r="AP326" s="69">
        <f>IF($D307="n/a","n/a",IF(AP$3&gt;($D307+$D326),$W307-SUM($F326:AO326),$W307/$D307))</f>
        <v>0</v>
      </c>
      <c r="AQ326" s="69">
        <f>IF($D307="n/a","n/a",IF(AQ$3&gt;($D307+$D326),$W307-SUM($F326:AP326),$W307/$D307))</f>
        <v>0</v>
      </c>
      <c r="AR326" s="69">
        <f>IF($D307="n/a","n/a",IF(AR$3&gt;($D307+$D326),$W307-SUM($F326:AQ326),$W307/$D307))</f>
        <v>0</v>
      </c>
      <c r="AS326" s="69">
        <f>IF($D307="n/a","n/a",IF(AS$3&gt;($D307+$D326),$W307-SUM($F326:AR326),$W307/$D307))</f>
        <v>0</v>
      </c>
      <c r="AT326" s="69">
        <f>IF($D307="n/a","n/a",IF(AT$3&gt;($D307+$D326),$W307-SUM($F326:AS326),$W307/$D307))</f>
        <v>0</v>
      </c>
      <c r="AU326" s="69">
        <f>IF($D307="n/a","n/a",IF(AU$3&gt;($D307+$D326),$W307-SUM($F326:AT326),$W307/$D307))</f>
        <v>0</v>
      </c>
      <c r="AV326" s="69">
        <f>IF($D307="n/a","n/a",IF(AV$3&gt;($D307+$D326),$W307-SUM($F326:AU326),$W307/$D307))</f>
        <v>0</v>
      </c>
      <c r="AW326" s="69">
        <f>IF($D307="n/a","n/a",IF(AW$3&gt;($D307+$D326),$W307-SUM($F326:AV326),$W307/$D307))</f>
        <v>0</v>
      </c>
      <c r="AX326" s="69">
        <f>IF($D307="n/a","n/a",IF(AX$3&gt;($D307+$D326),$W307-SUM($F326:AW326),$W307/$D307))</f>
        <v>0</v>
      </c>
      <c r="AY326" s="69">
        <f>IF($D307="n/a","n/a",IF(AY$3&gt;($D307+$D326),$W307-SUM($F326:AX326),$W307/$D307))</f>
        <v>0</v>
      </c>
      <c r="AZ326" s="69">
        <f>IF($D307="n/a","n/a",IF(AZ$3&gt;($D307+$D326),$W307-SUM($F326:AY326),$W307/$D307))</f>
        <v>0</v>
      </c>
      <c r="BA326" s="69">
        <f>IF($D307="n/a","n/a",IF(BA$3&gt;($D307+$D326),$W307-SUM($F326:AZ326),$W307/$D307))</f>
        <v>0</v>
      </c>
      <c r="BB326" s="69">
        <f>IF($D307="n/a","n/a",IF(BB$3&gt;($D307+$D326),$W307-SUM($F326:BA326),$W307/$D307))</f>
        <v>0</v>
      </c>
      <c r="BC326" s="69">
        <f>IF($D307="n/a","n/a",IF(BC$3&gt;($D307+$D326),$W307-SUM($F326:BB326),$W307/$D307))</f>
        <v>0</v>
      </c>
      <c r="BD326" s="69">
        <f>IF($D307="n/a","n/a",IF(BD$3&gt;($D307+$D326),$W307-SUM($F326:BC326),$W307/$D307))</f>
        <v>0</v>
      </c>
      <c r="BE326" s="69">
        <f>IF($D307="n/a","n/a",IF(BE$3&gt;($D307+$D326),$W307-SUM($F326:BD326),$W307/$D307))</f>
        <v>0</v>
      </c>
      <c r="BF326" s="69">
        <f>IF($D307="n/a","n/a",IF(BF$3&gt;($D307+$D326),$W307-SUM($F326:BE326),$W307/$D307))</f>
        <v>0</v>
      </c>
      <c r="BG326" s="69">
        <f>IF($D307="n/a","n/a",IF(BG$3&gt;($D307+$D326),$W307-SUM($F326:BF326),$W307/$D307))</f>
        <v>0</v>
      </c>
      <c r="BH326" s="69">
        <f>IF($D307="n/a","n/a",IF(BH$3&gt;($D307+$D326),$W307-SUM($F326:BG326),$W307/$D307))</f>
        <v>0</v>
      </c>
      <c r="BI326" s="69">
        <f>IF($D307="n/a","n/a",IF(BI$3&gt;($D307+$D326),$W307-SUM($F326:BH326),$W307/$D307))</f>
        <v>0</v>
      </c>
      <c r="BJ326" s="69">
        <f>IF($D307="n/a","n/a",IF(BJ$3&gt;($D307+$D326),$W307-SUM($F326:BI326),$W307/$D307))</f>
        <v>0</v>
      </c>
      <c r="BK326" s="69">
        <f>IF($D307="n/a","n/a",IF(BK$3&gt;($D307+$D326),$W307-SUM($F326:BJ326),$W307/$D307))</f>
        <v>0</v>
      </c>
      <c r="BL326" s="69">
        <f>IF($D307="n/a","n/a",IF(BL$3&gt;($D307+$D326),$W307-SUM($F326:BK326),$W307/$D307))</f>
        <v>0</v>
      </c>
      <c r="BM326" s="69">
        <f>IF($D307="n/a","n/a",IF(BM$3&gt;($D307+$D326),$W307-SUM($F326:BL326),$W307/$D307))</f>
        <v>0</v>
      </c>
      <c r="BN326" s="69">
        <f>IF($D307="n/a","n/a",IF(BN$3&gt;($D307+$D326),$W307-SUM($F326:BM326),$W307/$D307))</f>
        <v>0</v>
      </c>
      <c r="BO326" s="69">
        <f>IF($D307="n/a","n/a",IF(BO$3&gt;($D307+$D326),$W307-SUM($F326:BN326),$W307/$D307))</f>
        <v>0</v>
      </c>
      <c r="BP326" s="69">
        <f>IF($D307="n/a","n/a",IF(BP$3&gt;($D307+$D326),$W307-SUM($F326:BO326),$W307/$D307))</f>
        <v>0</v>
      </c>
      <c r="BQ326" s="69">
        <f>IF($D307="n/a","n/a",IF(BQ$3&gt;($D307+$D326),$W307-SUM($F326:BP326),$W307/$D307))</f>
        <v>0</v>
      </c>
      <c r="BR326" s="69">
        <f>IF($D307="n/a","n/a",IF(BR$3&gt;($D307+$D326),$W307-SUM($F326:BQ326),$W307/$D307))</f>
        <v>0</v>
      </c>
      <c r="BS326" s="69">
        <f>IF($D307="n/a","n/a",IF(BS$3&gt;($D307+$D326),$W307-SUM($F326:BR326),$W307/$D307))</f>
        <v>0</v>
      </c>
      <c r="BT326" s="69">
        <f>IF($D307="n/a","n/a",IF(BT$3&gt;($D307+$D326),$W307-SUM($F326:BS326),$W307/$D307))</f>
        <v>0</v>
      </c>
      <c r="BU326" s="69">
        <f>IF($D307="n/a","n/a",IF(BU$3&gt;($D307+$D326),$W307-SUM($F326:BT326),$W307/$D307))</f>
        <v>0</v>
      </c>
      <c r="BV326" s="69">
        <f>IF($D307="n/a","n/a",IF(BV$3&gt;($D307+$D326),$W307-SUM($F326:BU326),$W307/$D307))</f>
        <v>0</v>
      </c>
      <c r="BW326" s="69">
        <f>IF($D307="n/a","n/a",IF(BW$3&gt;($D307+$D326),$W307-SUM($F326:BV326),$W307/$D307))</f>
        <v>0</v>
      </c>
      <c r="BX326" s="69">
        <f>IF($D307="n/a","n/a",IF(BX$3&gt;($D307+$D326),$W307-SUM($F326:BW326),$W307/$D307))</f>
        <v>0</v>
      </c>
      <c r="BY326" s="69">
        <f>IF($D307="n/a","n/a",IF(BY$3&gt;($D307+$D326),$W307-SUM($F326:BX326),$W307/$D307))</f>
        <v>0</v>
      </c>
      <c r="BZ326" s="69">
        <f>IF($D307="n/a","n/a",IF(BZ$3&gt;($D307+$D326),$W307-SUM($F326:BY326),$W307/$D307))</f>
        <v>0</v>
      </c>
    </row>
    <row r="327" spans="1:78" customFormat="1" hidden="1" outlineLevel="1">
      <c r="A327" s="560"/>
      <c r="B327" s="25"/>
      <c r="C327" s="577"/>
      <c r="D327" s="545">
        <v>19</v>
      </c>
      <c r="E327" s="27"/>
      <c r="F327" s="146"/>
      <c r="G327" s="148"/>
      <c r="H327" s="148"/>
      <c r="I327" s="148"/>
      <c r="J327" s="148"/>
      <c r="K327" s="558"/>
      <c r="L327" s="148"/>
      <c r="M327" s="148"/>
      <c r="N327" s="553"/>
      <c r="O327" s="553"/>
      <c r="P327" s="553"/>
      <c r="Q327" s="553"/>
      <c r="R327" s="553"/>
      <c r="S327" s="553"/>
      <c r="T327" s="553"/>
      <c r="U327" s="553"/>
      <c r="V327" s="553"/>
      <c r="W327" s="553"/>
      <c r="X327" s="147"/>
      <c r="Y327" s="69">
        <f>IF($D307="n/a","n/a",IF(Y$3&gt;($D307+$D327),$X307-SUM($F327:X327),$X307/$D307))</f>
        <v>0</v>
      </c>
      <c r="Z327" s="69">
        <f>IF($D307="n/a","n/a",IF(Z$3&gt;($D307+$D327),$X307-SUM($F327:Y327),$X307/$D307))</f>
        <v>0</v>
      </c>
      <c r="AA327" s="69">
        <f>IF($D307="n/a","n/a",IF(AA$3&gt;($D307+$D327),$X307-SUM($F327:Z327),$X307/$D307))</f>
        <v>0</v>
      </c>
      <c r="AB327" s="69">
        <f>IF($D307="n/a","n/a",IF(AB$3&gt;($D307+$D327),$X307-SUM($F327:AA327),$X307/$D307))</f>
        <v>0</v>
      </c>
      <c r="AC327" s="69">
        <f>IF($D307="n/a","n/a",IF(AC$3&gt;($D307+$D327),$X307-SUM($F327:AB327),$X307/$D307))</f>
        <v>0</v>
      </c>
      <c r="AD327" s="69">
        <f>IF($D307="n/a","n/a",IF(AD$3&gt;($D307+$D327),$X307-SUM($F327:AC327),$X307/$D307))</f>
        <v>0</v>
      </c>
      <c r="AE327" s="69">
        <f>IF($D307="n/a","n/a",IF(AE$3&gt;($D307+$D327),$X307-SUM($F327:AD327),$X307/$D307))</f>
        <v>0</v>
      </c>
      <c r="AF327" s="69">
        <f>IF($D307="n/a","n/a",IF(AF$3&gt;($D307+$D327),$X307-SUM($F327:AE327),$X307/$D307))</f>
        <v>0</v>
      </c>
      <c r="AG327" s="69">
        <f>IF($D307="n/a","n/a",IF(AG$3&gt;($D307+$D327),$X307-SUM($F327:AF327),$X307/$D307))</f>
        <v>0</v>
      </c>
      <c r="AH327" s="69">
        <f>IF($D307="n/a","n/a",IF(AH$3&gt;($D307+$D327),$X307-SUM($F327:AG327),$X307/$D307))</f>
        <v>0</v>
      </c>
      <c r="AI327" s="69">
        <f>IF($D307="n/a","n/a",IF(AI$3&gt;($D307+$D327),$X307-SUM($F327:AH327),$X307/$D307))</f>
        <v>0</v>
      </c>
      <c r="AJ327" s="69">
        <f>IF($D307="n/a","n/a",IF(AJ$3&gt;($D307+$D327),$X307-SUM($F327:AI327),$X307/$D307))</f>
        <v>0</v>
      </c>
      <c r="AK327" s="69">
        <f>IF($D307="n/a","n/a",IF(AK$3&gt;($D307+$D327),$X307-SUM($F327:AJ327),$X307/$D307))</f>
        <v>0</v>
      </c>
      <c r="AL327" s="69">
        <f>IF($D307="n/a","n/a",IF(AL$3&gt;($D307+$D327),$X307-SUM($F327:AK327),$X307/$D307))</f>
        <v>0</v>
      </c>
      <c r="AM327" s="69">
        <f>IF($D307="n/a","n/a",IF(AM$3&gt;($D307+$D327),$X307-SUM($F327:AL327),$X307/$D307))</f>
        <v>0</v>
      </c>
      <c r="AN327" s="69">
        <f>IF($D307="n/a","n/a",IF(AN$3&gt;($D307+$D327),$X307-SUM($F327:AM327),$X307/$D307))</f>
        <v>0</v>
      </c>
      <c r="AO327" s="69">
        <f>IF($D307="n/a","n/a",IF(AO$3&gt;($D307+$D327),$X307-SUM($F327:AN327),$X307/$D307))</f>
        <v>0</v>
      </c>
      <c r="AP327" s="69">
        <f>IF($D307="n/a","n/a",IF(AP$3&gt;($D307+$D327),$X307-SUM($F327:AO327),$X307/$D307))</f>
        <v>0</v>
      </c>
      <c r="AQ327" s="69">
        <f>IF($D307="n/a","n/a",IF(AQ$3&gt;($D307+$D327),$X307-SUM($F327:AP327),$X307/$D307))</f>
        <v>0</v>
      </c>
      <c r="AR327" s="69">
        <f>IF($D307="n/a","n/a",IF(AR$3&gt;($D307+$D327),$X307-SUM($F327:AQ327),$X307/$D307))</f>
        <v>0</v>
      </c>
      <c r="AS327" s="69">
        <f>IF($D307="n/a","n/a",IF(AS$3&gt;($D307+$D327),$X307-SUM($F327:AR327),$X307/$D307))</f>
        <v>0</v>
      </c>
      <c r="AT327" s="69">
        <f>IF($D307="n/a","n/a",IF(AT$3&gt;($D307+$D327),$X307-SUM($F327:AS327),$X307/$D307))</f>
        <v>0</v>
      </c>
      <c r="AU327" s="69">
        <f>IF($D307="n/a","n/a",IF(AU$3&gt;($D307+$D327),$X307-SUM($F327:AT327),$X307/$D307))</f>
        <v>0</v>
      </c>
      <c r="AV327" s="69">
        <f>IF($D307="n/a","n/a",IF(AV$3&gt;($D307+$D327),$X307-SUM($F327:AU327),$X307/$D307))</f>
        <v>0</v>
      </c>
      <c r="AW327" s="69">
        <f>IF($D307="n/a","n/a",IF(AW$3&gt;($D307+$D327),$X307-SUM($F327:AV327),$X307/$D307))</f>
        <v>0</v>
      </c>
      <c r="AX327" s="69">
        <f>IF($D307="n/a","n/a",IF(AX$3&gt;($D307+$D327),$X307-SUM($F327:AW327),$X307/$D307))</f>
        <v>0</v>
      </c>
      <c r="AY327" s="69">
        <f>IF($D307="n/a","n/a",IF(AY$3&gt;($D307+$D327),$X307-SUM($F327:AX327),$X307/$D307))</f>
        <v>0</v>
      </c>
      <c r="AZ327" s="69">
        <f>IF($D307="n/a","n/a",IF(AZ$3&gt;($D307+$D327),$X307-SUM($F327:AY327),$X307/$D307))</f>
        <v>0</v>
      </c>
      <c r="BA327" s="69">
        <f>IF($D307="n/a","n/a",IF(BA$3&gt;($D307+$D327),$X307-SUM($F327:AZ327),$X307/$D307))</f>
        <v>0</v>
      </c>
      <c r="BB327" s="69">
        <f>IF($D307="n/a","n/a",IF(BB$3&gt;($D307+$D327),$X307-SUM($F327:BA327),$X307/$D307))</f>
        <v>0</v>
      </c>
      <c r="BC327" s="69">
        <f>IF($D307="n/a","n/a",IF(BC$3&gt;($D307+$D327),$X307-SUM($F327:BB327),$X307/$D307))</f>
        <v>0</v>
      </c>
      <c r="BD327" s="69">
        <f>IF($D307="n/a","n/a",IF(BD$3&gt;($D307+$D327),$X307-SUM($F327:BC327),$X307/$D307))</f>
        <v>0</v>
      </c>
      <c r="BE327" s="69">
        <f>IF($D307="n/a","n/a",IF(BE$3&gt;($D307+$D327),$X307-SUM($F327:BD327),$X307/$D307))</f>
        <v>0</v>
      </c>
      <c r="BF327" s="69">
        <f>IF($D307="n/a","n/a",IF(BF$3&gt;($D307+$D327),$X307-SUM($F327:BE327),$X307/$D307))</f>
        <v>0</v>
      </c>
      <c r="BG327" s="69">
        <f>IF($D307="n/a","n/a",IF(BG$3&gt;($D307+$D327),$X307-SUM($F327:BF327),$X307/$D307))</f>
        <v>0</v>
      </c>
      <c r="BH327" s="69">
        <f>IF($D307="n/a","n/a",IF(BH$3&gt;($D307+$D327),$X307-SUM($F327:BG327),$X307/$D307))</f>
        <v>0</v>
      </c>
      <c r="BI327" s="69">
        <f>IF($D307="n/a","n/a",IF(BI$3&gt;($D307+$D327),$X307-SUM($F327:BH327),$X307/$D307))</f>
        <v>0</v>
      </c>
      <c r="BJ327" s="69">
        <f>IF($D307="n/a","n/a",IF(BJ$3&gt;($D307+$D327),$X307-SUM($F327:BI327),$X307/$D307))</f>
        <v>0</v>
      </c>
      <c r="BK327" s="69">
        <f>IF($D307="n/a","n/a",IF(BK$3&gt;($D307+$D327),$X307-SUM($F327:BJ327),$X307/$D307))</f>
        <v>0</v>
      </c>
      <c r="BL327" s="69">
        <f>IF($D307="n/a","n/a",IF(BL$3&gt;($D307+$D327),$X307-SUM($F327:BK327),$X307/$D307))</f>
        <v>0</v>
      </c>
      <c r="BM327" s="69">
        <f>IF($D307="n/a","n/a",IF(BM$3&gt;($D307+$D327),$X307-SUM($F327:BL327),$X307/$D307))</f>
        <v>0</v>
      </c>
      <c r="BN327" s="69">
        <f>IF($D307="n/a","n/a",IF(BN$3&gt;($D307+$D327),$X307-SUM($F327:BM327),$X307/$D307))</f>
        <v>0</v>
      </c>
      <c r="BO327" s="69">
        <f>IF($D307="n/a","n/a",IF(BO$3&gt;($D307+$D327),$X307-SUM($F327:BN327),$X307/$D307))</f>
        <v>0</v>
      </c>
      <c r="BP327" s="69">
        <f>IF($D307="n/a","n/a",IF(BP$3&gt;($D307+$D327),$X307-SUM($F327:BO327),$X307/$D307))</f>
        <v>0</v>
      </c>
      <c r="BQ327" s="69">
        <f>IF($D307="n/a","n/a",IF(BQ$3&gt;($D307+$D327),$X307-SUM($F327:BP327),$X307/$D307))</f>
        <v>0</v>
      </c>
      <c r="BR327" s="69">
        <f>IF($D307="n/a","n/a",IF(BR$3&gt;($D307+$D327),$X307-SUM($F327:BQ327),$X307/$D307))</f>
        <v>0</v>
      </c>
      <c r="BS327" s="69">
        <f>IF($D307="n/a","n/a",IF(BS$3&gt;($D307+$D327),$X307-SUM($F327:BR327),$X307/$D307))</f>
        <v>0</v>
      </c>
      <c r="BT327" s="69">
        <f>IF($D307="n/a","n/a",IF(BT$3&gt;($D307+$D327),$X307-SUM($F327:BS327),$X307/$D307))</f>
        <v>0</v>
      </c>
      <c r="BU327" s="69">
        <f>IF($D307="n/a","n/a",IF(BU$3&gt;($D307+$D327),$X307-SUM($F327:BT327),$X307/$D307))</f>
        <v>0</v>
      </c>
      <c r="BV327" s="69">
        <f>IF($D307="n/a","n/a",IF(BV$3&gt;($D307+$D327),$X307-SUM($F327:BU327),$X307/$D307))</f>
        <v>0</v>
      </c>
      <c r="BW327" s="69">
        <f>IF($D307="n/a","n/a",IF(BW$3&gt;($D307+$D327),$X307-SUM($F327:BV327),$X307/$D307))</f>
        <v>0</v>
      </c>
      <c r="BX327" s="69">
        <f>IF($D307="n/a","n/a",IF(BX$3&gt;($D307+$D327),$X307-SUM($F327:BW327),$X307/$D307))</f>
        <v>0</v>
      </c>
      <c r="BY327" s="69">
        <f>IF($D307="n/a","n/a",IF(BY$3&gt;($D307+$D327),$X307-SUM($F327:BX327),$X307/$D307))</f>
        <v>0</v>
      </c>
      <c r="BZ327" s="69">
        <f>IF($D307="n/a","n/a",IF(BZ$3&gt;($D307+$D327),$X307-SUM($F327:BY327),$X307/$D307))</f>
        <v>0</v>
      </c>
    </row>
    <row r="328" spans="1:78" customFormat="1" hidden="1" outlineLevel="1">
      <c r="A328" s="560"/>
      <c r="B328" s="25"/>
      <c r="C328" s="577"/>
      <c r="D328" s="545">
        <v>20</v>
      </c>
      <c r="E328" s="27"/>
      <c r="F328" s="146"/>
      <c r="G328" s="148"/>
      <c r="H328" s="148"/>
      <c r="I328" s="148"/>
      <c r="J328" s="148"/>
      <c r="K328" s="558"/>
      <c r="L328" s="148"/>
      <c r="M328" s="148"/>
      <c r="N328" s="553"/>
      <c r="O328" s="553"/>
      <c r="P328" s="553"/>
      <c r="Q328" s="553"/>
      <c r="R328" s="553"/>
      <c r="S328" s="553"/>
      <c r="T328" s="553"/>
      <c r="U328" s="553"/>
      <c r="V328" s="553"/>
      <c r="W328" s="553"/>
      <c r="X328" s="553"/>
      <c r="Y328" s="147"/>
      <c r="Z328" s="69">
        <f>IF($D307="n/a","n/a",IF(Z$3&gt;($D307+$D328),$Y307-SUM($F328:Y328),$Y307/$D307))</f>
        <v>0</v>
      </c>
      <c r="AA328" s="69">
        <f>IF($D307="n/a","n/a",IF(AA$3&gt;($D307+$D328),$Y307-SUM($F328:Z328),$Y307/$D307))</f>
        <v>0</v>
      </c>
      <c r="AB328" s="69">
        <f>IF($D307="n/a","n/a",IF(AB$3&gt;($D307+$D328),$Y307-SUM($F328:AA328),$Y307/$D307))</f>
        <v>0</v>
      </c>
      <c r="AC328" s="69">
        <f>IF($D307="n/a","n/a",IF(AC$3&gt;($D307+$D328),$Y307-SUM($F328:AB328),$Y307/$D307))</f>
        <v>0</v>
      </c>
      <c r="AD328" s="69">
        <f>IF($D307="n/a","n/a",IF(AD$3&gt;($D307+$D328),$Y307-SUM($F328:AC328),$Y307/$D307))</f>
        <v>0</v>
      </c>
      <c r="AE328" s="69">
        <f>IF($D307="n/a","n/a",IF(AE$3&gt;($D307+$D328),$Y307-SUM($F328:AD328),$Y307/$D307))</f>
        <v>0</v>
      </c>
      <c r="AF328" s="69">
        <f>IF($D307="n/a","n/a",IF(AF$3&gt;($D307+$D328),$Y307-SUM($F328:AE328),$Y307/$D307))</f>
        <v>0</v>
      </c>
      <c r="AG328" s="69">
        <f>IF($D307="n/a","n/a",IF(AG$3&gt;($D307+$D328),$Y307-SUM($F328:AF328),$Y307/$D307))</f>
        <v>0</v>
      </c>
      <c r="AH328" s="69">
        <f>IF($D307="n/a","n/a",IF(AH$3&gt;($D307+$D328),$Y307-SUM($F328:AG328),$Y307/$D307))</f>
        <v>0</v>
      </c>
      <c r="AI328" s="69">
        <f>IF($D307="n/a","n/a",IF(AI$3&gt;($D307+$D328),$Y307-SUM($F328:AH328),$Y307/$D307))</f>
        <v>0</v>
      </c>
      <c r="AJ328" s="69">
        <f>IF($D307="n/a","n/a",IF(AJ$3&gt;($D307+$D328),$Y307-SUM($F328:AI328),$Y307/$D307))</f>
        <v>0</v>
      </c>
      <c r="AK328" s="69">
        <f>IF($D307="n/a","n/a",IF(AK$3&gt;($D307+$D328),$Y307-SUM($F328:AJ328),$Y307/$D307))</f>
        <v>0</v>
      </c>
      <c r="AL328" s="69">
        <f>IF($D307="n/a","n/a",IF(AL$3&gt;($D307+$D328),$Y307-SUM($F328:AK328),$Y307/$D307))</f>
        <v>0</v>
      </c>
      <c r="AM328" s="69">
        <f>IF($D307="n/a","n/a",IF(AM$3&gt;($D307+$D328),$Y307-SUM($F328:AL328),$Y307/$D307))</f>
        <v>0</v>
      </c>
      <c r="AN328" s="69">
        <f>IF($D307="n/a","n/a",IF(AN$3&gt;($D307+$D328),$Y307-SUM($F328:AM328),$Y307/$D307))</f>
        <v>0</v>
      </c>
      <c r="AO328" s="69">
        <f>IF($D307="n/a","n/a",IF(AO$3&gt;($D307+$D328),$Y307-SUM($F328:AN328),$Y307/$D307))</f>
        <v>0</v>
      </c>
      <c r="AP328" s="69">
        <f>IF($D307="n/a","n/a",IF(AP$3&gt;($D307+$D328),$Y307-SUM($F328:AO328),$Y307/$D307))</f>
        <v>0</v>
      </c>
      <c r="AQ328" s="69">
        <f>IF($D307="n/a","n/a",IF(AQ$3&gt;($D307+$D328),$Y307-SUM($F328:AP328),$Y307/$D307))</f>
        <v>0</v>
      </c>
      <c r="AR328" s="69">
        <f>IF($D307="n/a","n/a",IF(AR$3&gt;($D307+$D328),$Y307-SUM($F328:AQ328),$Y307/$D307))</f>
        <v>0</v>
      </c>
      <c r="AS328" s="69">
        <f>IF($D307="n/a","n/a",IF(AS$3&gt;($D307+$D328),$Y307-SUM($F328:AR328),$Y307/$D307))</f>
        <v>0</v>
      </c>
      <c r="AT328" s="69">
        <f>IF($D307="n/a","n/a",IF(AT$3&gt;($D307+$D328),$Y307-SUM($F328:AS328),$Y307/$D307))</f>
        <v>0</v>
      </c>
      <c r="AU328" s="69">
        <f>IF($D307="n/a","n/a",IF(AU$3&gt;($D307+$D328),$Y307-SUM($F328:AT328),$Y307/$D307))</f>
        <v>0</v>
      </c>
      <c r="AV328" s="69">
        <f>IF($D307="n/a","n/a",IF(AV$3&gt;($D307+$D328),$Y307-SUM($F328:AU328),$Y307/$D307))</f>
        <v>0</v>
      </c>
      <c r="AW328" s="69">
        <f>IF($D307="n/a","n/a",IF(AW$3&gt;($D307+$D328),$Y307-SUM($F328:AV328),$Y307/$D307))</f>
        <v>0</v>
      </c>
      <c r="AX328" s="69">
        <f>IF($D307="n/a","n/a",IF(AX$3&gt;($D307+$D328),$Y307-SUM($F328:AW328),$Y307/$D307))</f>
        <v>0</v>
      </c>
      <c r="AY328" s="69">
        <f>IF($D307="n/a","n/a",IF(AY$3&gt;($D307+$D328),$Y307-SUM($F328:AX328),$Y307/$D307))</f>
        <v>0</v>
      </c>
      <c r="AZ328" s="69">
        <f>IF($D307="n/a","n/a",IF(AZ$3&gt;($D307+$D328),$Y307-SUM($F328:AY328),$Y307/$D307))</f>
        <v>0</v>
      </c>
      <c r="BA328" s="69">
        <f>IF($D307="n/a","n/a",IF(BA$3&gt;($D307+$D328),$Y307-SUM($F328:AZ328),$Y307/$D307))</f>
        <v>0</v>
      </c>
      <c r="BB328" s="69">
        <f>IF($D307="n/a","n/a",IF(BB$3&gt;($D307+$D328),$Y307-SUM($F328:BA328),$Y307/$D307))</f>
        <v>0</v>
      </c>
      <c r="BC328" s="69">
        <f>IF($D307="n/a","n/a",IF(BC$3&gt;($D307+$D328),$Y307-SUM($F328:BB328),$Y307/$D307))</f>
        <v>0</v>
      </c>
      <c r="BD328" s="69">
        <f>IF($D307="n/a","n/a",IF(BD$3&gt;($D307+$D328),$Y307-SUM($F328:BC328),$Y307/$D307))</f>
        <v>0</v>
      </c>
      <c r="BE328" s="69">
        <f>IF($D307="n/a","n/a",IF(BE$3&gt;($D307+$D328),$Y307-SUM($F328:BD328),$Y307/$D307))</f>
        <v>0</v>
      </c>
      <c r="BF328" s="69">
        <f>IF($D307="n/a","n/a",IF(BF$3&gt;($D307+$D328),$Y307-SUM($F328:BE328),$Y307/$D307))</f>
        <v>0</v>
      </c>
      <c r="BG328" s="69">
        <f>IF($D307="n/a","n/a",IF(BG$3&gt;($D307+$D328),$Y307-SUM($F328:BF328),$Y307/$D307))</f>
        <v>0</v>
      </c>
      <c r="BH328" s="69">
        <f>IF($D307="n/a","n/a",IF(BH$3&gt;($D307+$D328),$Y307-SUM($F328:BG328),$Y307/$D307))</f>
        <v>0</v>
      </c>
      <c r="BI328" s="69">
        <f>IF($D307="n/a","n/a",IF(BI$3&gt;($D307+$D328),$Y307-SUM($F328:BH328),$Y307/$D307))</f>
        <v>0</v>
      </c>
      <c r="BJ328" s="69">
        <f>IF($D307="n/a","n/a",IF(BJ$3&gt;($D307+$D328),$Y307-SUM($F328:BI328),$Y307/$D307))</f>
        <v>0</v>
      </c>
      <c r="BK328" s="69">
        <f>IF($D307="n/a","n/a",IF(BK$3&gt;($D307+$D328),$Y307-SUM($F328:BJ328),$Y307/$D307))</f>
        <v>0</v>
      </c>
      <c r="BL328" s="69">
        <f>IF($D307="n/a","n/a",IF(BL$3&gt;($D307+$D328),$Y307-SUM($F328:BK328),$Y307/$D307))</f>
        <v>0</v>
      </c>
      <c r="BM328" s="69">
        <f>IF($D307="n/a","n/a",IF(BM$3&gt;($D307+$D328),$Y307-SUM($F328:BL328),$Y307/$D307))</f>
        <v>0</v>
      </c>
      <c r="BN328" s="69">
        <f>IF($D307="n/a","n/a",IF(BN$3&gt;($D307+$D328),$Y307-SUM($F328:BM328),$Y307/$D307))</f>
        <v>0</v>
      </c>
      <c r="BO328" s="69">
        <f>IF($D307="n/a","n/a",IF(BO$3&gt;($D307+$D328),$Y307-SUM($F328:BN328),$Y307/$D307))</f>
        <v>0</v>
      </c>
      <c r="BP328" s="69">
        <f>IF($D307="n/a","n/a",IF(BP$3&gt;($D307+$D328),$Y307-SUM($F328:BO328),$Y307/$D307))</f>
        <v>0</v>
      </c>
      <c r="BQ328" s="69">
        <f>IF($D307="n/a","n/a",IF(BQ$3&gt;($D307+$D328),$Y307-SUM($F328:BP328),$Y307/$D307))</f>
        <v>0</v>
      </c>
      <c r="BR328" s="69">
        <f>IF($D307="n/a","n/a",IF(BR$3&gt;($D307+$D328),$Y307-SUM($F328:BQ328),$Y307/$D307))</f>
        <v>0</v>
      </c>
      <c r="BS328" s="69">
        <f>IF($D307="n/a","n/a",IF(BS$3&gt;($D307+$D328),$Y307-SUM($F328:BR328),$Y307/$D307))</f>
        <v>0</v>
      </c>
      <c r="BT328" s="69">
        <f>IF($D307="n/a","n/a",IF(BT$3&gt;($D307+$D328),$Y307-SUM($F328:BS328),$Y307/$D307))</f>
        <v>0</v>
      </c>
      <c r="BU328" s="69">
        <f>IF($D307="n/a","n/a",IF(BU$3&gt;($D307+$D328),$Y307-SUM($F328:BT328),$Y307/$D307))</f>
        <v>0</v>
      </c>
      <c r="BV328" s="69">
        <f>IF($D307="n/a","n/a",IF(BV$3&gt;($D307+$D328),$Y307-SUM($F328:BU328),$Y307/$D307))</f>
        <v>0</v>
      </c>
      <c r="BW328" s="69">
        <f>IF($D307="n/a","n/a",IF(BW$3&gt;($D307+$D328),$Y307-SUM($F328:BV328),$Y307/$D307))</f>
        <v>0</v>
      </c>
      <c r="BX328" s="69">
        <f>IF($D307="n/a","n/a",IF(BX$3&gt;($D307+$D328),$Y307-SUM($F328:BW328),$Y307/$D307))</f>
        <v>0</v>
      </c>
      <c r="BY328" s="69">
        <f>IF($D307="n/a","n/a",IF(BY$3&gt;($D307+$D328),$Y307-SUM($F328:BX328),$Y307/$D307))</f>
        <v>0</v>
      </c>
      <c r="BZ328" s="69">
        <f>IF($D307="n/a","n/a",IF(BZ$3&gt;($D307+$D328),$Y307-SUM($F328:BY328),$Y307/$D307))</f>
        <v>0</v>
      </c>
    </row>
    <row r="329" spans="1:78" customFormat="1" hidden="1" outlineLevel="1">
      <c r="A329" s="560"/>
      <c r="B329" s="25"/>
      <c r="C329" s="577"/>
      <c r="D329" s="545">
        <v>21</v>
      </c>
      <c r="E329" s="27"/>
      <c r="F329" s="146"/>
      <c r="G329" s="148"/>
      <c r="H329" s="148"/>
      <c r="I329" s="148"/>
      <c r="J329" s="148"/>
      <c r="K329" s="558"/>
      <c r="L329" s="148"/>
      <c r="M329" s="148"/>
      <c r="N329" s="553"/>
      <c r="O329" s="553"/>
      <c r="P329" s="553"/>
      <c r="Q329" s="553"/>
      <c r="R329" s="553"/>
      <c r="S329" s="553"/>
      <c r="T329" s="553"/>
      <c r="U329" s="553"/>
      <c r="V329" s="553"/>
      <c r="W329" s="553"/>
      <c r="X329" s="553"/>
      <c r="Y329" s="553"/>
      <c r="Z329" s="147"/>
      <c r="AA329" s="69">
        <f>IF($D307="n/a","n/a",IF(AA$3&gt;($D307+$D329),$Z307-SUM($F329:Z329),$Z307/$D307))</f>
        <v>0</v>
      </c>
      <c r="AB329" s="69">
        <f>IF($D307="n/a","n/a",IF(AB$3&gt;($D307+$D329),$Z307-SUM($F329:AA329),$Z307/$D307))</f>
        <v>0</v>
      </c>
      <c r="AC329" s="69">
        <f>IF($D307="n/a","n/a",IF(AC$3&gt;($D307+$D329),$Z307-SUM($F329:AB329),$Z307/$D307))</f>
        <v>0</v>
      </c>
      <c r="AD329" s="69">
        <f>IF($D307="n/a","n/a",IF(AD$3&gt;($D307+$D329),$Z307-SUM($F329:AC329),$Z307/$D307))</f>
        <v>0</v>
      </c>
      <c r="AE329" s="69">
        <f>IF($D307="n/a","n/a",IF(AE$3&gt;($D307+$D329),$Z307-SUM($F329:AD329),$Z307/$D307))</f>
        <v>0</v>
      </c>
      <c r="AF329" s="69">
        <f>IF($D307="n/a","n/a",IF(AF$3&gt;($D307+$D329),$Z307-SUM($F329:AE329),$Z307/$D307))</f>
        <v>0</v>
      </c>
      <c r="AG329" s="69">
        <f>IF($D307="n/a","n/a",IF(AG$3&gt;($D307+$D329),$Z307-SUM($F329:AF329),$Z307/$D307))</f>
        <v>0</v>
      </c>
      <c r="AH329" s="69">
        <f>IF($D307="n/a","n/a",IF(AH$3&gt;($D307+$D329),$Z307-SUM($F329:AG329),$Z307/$D307))</f>
        <v>0</v>
      </c>
      <c r="AI329" s="69">
        <f>IF($D307="n/a","n/a",IF(AI$3&gt;($D307+$D329),$Z307-SUM($F329:AH329),$Z307/$D307))</f>
        <v>0</v>
      </c>
      <c r="AJ329" s="69">
        <f>IF($D307="n/a","n/a",IF(AJ$3&gt;($D307+$D329),$Z307-SUM($F329:AI329),$Z307/$D307))</f>
        <v>0</v>
      </c>
      <c r="AK329" s="69">
        <f>IF($D307="n/a","n/a",IF(AK$3&gt;($D307+$D329),$Z307-SUM($F329:AJ329),$Z307/$D307))</f>
        <v>0</v>
      </c>
      <c r="AL329" s="69">
        <f>IF($D307="n/a","n/a",IF(AL$3&gt;($D307+$D329),$Z307-SUM($F329:AK329),$Z307/$D307))</f>
        <v>0</v>
      </c>
      <c r="AM329" s="69">
        <f>IF($D307="n/a","n/a",IF(AM$3&gt;($D307+$D329),$Z307-SUM($F329:AL329),$Z307/$D307))</f>
        <v>0</v>
      </c>
      <c r="AN329" s="69">
        <f>IF($D307="n/a","n/a",IF(AN$3&gt;($D307+$D329),$Z307-SUM($F329:AM329),$Z307/$D307))</f>
        <v>0</v>
      </c>
      <c r="AO329" s="69">
        <f>IF($D307="n/a","n/a",IF(AO$3&gt;($D307+$D329),$Z307-SUM($F329:AN329),$Z307/$D307))</f>
        <v>0</v>
      </c>
      <c r="AP329" s="69">
        <f>IF($D307="n/a","n/a",IF(AP$3&gt;($D307+$D329),$Z307-SUM($F329:AO329),$Z307/$D307))</f>
        <v>0</v>
      </c>
      <c r="AQ329" s="69">
        <f>IF($D307="n/a","n/a",IF(AQ$3&gt;($D307+$D329),$Z307-SUM($F329:AP329),$Z307/$D307))</f>
        <v>0</v>
      </c>
      <c r="AR329" s="69">
        <f>IF($D307="n/a","n/a",IF(AR$3&gt;($D307+$D329),$Z307-SUM($F329:AQ329),$Z307/$D307))</f>
        <v>0</v>
      </c>
      <c r="AS329" s="69">
        <f>IF($D307="n/a","n/a",IF(AS$3&gt;($D307+$D329),$Z307-SUM($F329:AR329),$Z307/$D307))</f>
        <v>0</v>
      </c>
      <c r="AT329" s="69">
        <f>IF($D307="n/a","n/a",IF(AT$3&gt;($D307+$D329),$Z307-SUM($F329:AS329),$Z307/$D307))</f>
        <v>0</v>
      </c>
      <c r="AU329" s="69">
        <f>IF($D307="n/a","n/a",IF(AU$3&gt;($D307+$D329),$Z307-SUM($F329:AT329),$Z307/$D307))</f>
        <v>0</v>
      </c>
      <c r="AV329" s="69">
        <f>IF($D307="n/a","n/a",IF(AV$3&gt;($D307+$D329),$Z307-SUM($F329:AU329),$Z307/$D307))</f>
        <v>0</v>
      </c>
      <c r="AW329" s="69">
        <f>IF($D307="n/a","n/a",IF(AW$3&gt;($D307+$D329),$Z307-SUM($F329:AV329),$Z307/$D307))</f>
        <v>0</v>
      </c>
      <c r="AX329" s="69">
        <f>IF($D307="n/a","n/a",IF(AX$3&gt;($D307+$D329),$Z307-SUM($F329:AW329),$Z307/$D307))</f>
        <v>0</v>
      </c>
      <c r="AY329" s="69">
        <f>IF($D307="n/a","n/a",IF(AY$3&gt;($D307+$D329),$Z307-SUM($F329:AX329),$Z307/$D307))</f>
        <v>0</v>
      </c>
      <c r="AZ329" s="69">
        <f>IF($D307="n/a","n/a",IF(AZ$3&gt;($D307+$D329),$Z307-SUM($F329:AY329),$Z307/$D307))</f>
        <v>0</v>
      </c>
      <c r="BA329" s="69">
        <f>IF($D307="n/a","n/a",IF(BA$3&gt;($D307+$D329),$Z307-SUM($F329:AZ329),$Z307/$D307))</f>
        <v>0</v>
      </c>
      <c r="BB329" s="69">
        <f>IF($D307="n/a","n/a",IF(BB$3&gt;($D307+$D329),$Z307-SUM($F329:BA329),$Z307/$D307))</f>
        <v>0</v>
      </c>
      <c r="BC329" s="69">
        <f>IF($D307="n/a","n/a",IF(BC$3&gt;($D307+$D329),$Z307-SUM($F329:BB329),$Z307/$D307))</f>
        <v>0</v>
      </c>
      <c r="BD329" s="69">
        <f>IF($D307="n/a","n/a",IF(BD$3&gt;($D307+$D329),$Z307-SUM($F329:BC329),$Z307/$D307))</f>
        <v>0</v>
      </c>
      <c r="BE329" s="69">
        <f>IF($D307="n/a","n/a",IF(BE$3&gt;($D307+$D329),$Z307-SUM($F329:BD329),$Z307/$D307))</f>
        <v>0</v>
      </c>
      <c r="BF329" s="69">
        <f>IF($D307="n/a","n/a",IF(BF$3&gt;($D307+$D329),$Z307-SUM($F329:BE329),$Z307/$D307))</f>
        <v>0</v>
      </c>
      <c r="BG329" s="69">
        <f>IF($D307="n/a","n/a",IF(BG$3&gt;($D307+$D329),$Z307-SUM($F329:BF329),$Z307/$D307))</f>
        <v>0</v>
      </c>
      <c r="BH329" s="69">
        <f>IF($D307="n/a","n/a",IF(BH$3&gt;($D307+$D329),$Z307-SUM($F329:BG329),$Z307/$D307))</f>
        <v>0</v>
      </c>
      <c r="BI329" s="69">
        <f>IF($D307="n/a","n/a",IF(BI$3&gt;($D307+$D329),$Z307-SUM($F329:BH329),$Z307/$D307))</f>
        <v>0</v>
      </c>
      <c r="BJ329" s="69">
        <f>IF($D307="n/a","n/a",IF(BJ$3&gt;($D307+$D329),$Z307-SUM($F329:BI329),$Z307/$D307))</f>
        <v>0</v>
      </c>
      <c r="BK329" s="69">
        <f>IF($D307="n/a","n/a",IF(BK$3&gt;($D307+$D329),$Z307-SUM($F329:BJ329),$Z307/$D307))</f>
        <v>0</v>
      </c>
      <c r="BL329" s="69">
        <f>IF($D307="n/a","n/a",IF(BL$3&gt;($D307+$D329),$Z307-SUM($F329:BK329),$Z307/$D307))</f>
        <v>0</v>
      </c>
      <c r="BM329" s="69">
        <f>IF($D307="n/a","n/a",IF(BM$3&gt;($D307+$D329),$Z307-SUM($F329:BL329),$Z307/$D307))</f>
        <v>0</v>
      </c>
      <c r="BN329" s="69">
        <f>IF($D307="n/a","n/a",IF(BN$3&gt;($D307+$D329),$Z307-SUM($F329:BM329),$Z307/$D307))</f>
        <v>0</v>
      </c>
      <c r="BO329" s="69">
        <f>IF($D307="n/a","n/a",IF(BO$3&gt;($D307+$D329),$Z307-SUM($F329:BN329),$Z307/$D307))</f>
        <v>0</v>
      </c>
      <c r="BP329" s="69">
        <f>IF($D307="n/a","n/a",IF(BP$3&gt;($D307+$D329),$Z307-SUM($F329:BO329),$Z307/$D307))</f>
        <v>0</v>
      </c>
      <c r="BQ329" s="69">
        <f>IF($D307="n/a","n/a",IF(BQ$3&gt;($D307+$D329),$Z307-SUM($F329:BP329),$Z307/$D307))</f>
        <v>0</v>
      </c>
      <c r="BR329" s="69">
        <f>IF($D307="n/a","n/a",IF(BR$3&gt;($D307+$D329),$Z307-SUM($F329:BQ329),$Z307/$D307))</f>
        <v>0</v>
      </c>
      <c r="BS329" s="69">
        <f>IF($D307="n/a","n/a",IF(BS$3&gt;($D307+$D329),$Z307-SUM($F329:BR329),$Z307/$D307))</f>
        <v>0</v>
      </c>
      <c r="BT329" s="69">
        <f>IF($D307="n/a","n/a",IF(BT$3&gt;($D307+$D329),$Z307-SUM($F329:BS329),$Z307/$D307))</f>
        <v>0</v>
      </c>
      <c r="BU329" s="69">
        <f>IF($D307="n/a","n/a",IF(BU$3&gt;($D307+$D329),$Z307-SUM($F329:BT329),$Z307/$D307))</f>
        <v>0</v>
      </c>
      <c r="BV329" s="69">
        <f>IF($D307="n/a","n/a",IF(BV$3&gt;($D307+$D329),$Z307-SUM($F329:BU329),$Z307/$D307))</f>
        <v>0</v>
      </c>
      <c r="BW329" s="69">
        <f>IF($D307="n/a","n/a",IF(BW$3&gt;($D307+$D329),$Z307-SUM($F329:BV329),$Z307/$D307))</f>
        <v>0</v>
      </c>
      <c r="BX329" s="69">
        <f>IF($D307="n/a","n/a",IF(BX$3&gt;($D307+$D329),$Z307-SUM($F329:BW329),$Z307/$D307))</f>
        <v>0</v>
      </c>
      <c r="BY329" s="69">
        <f>IF($D307="n/a","n/a",IF(BY$3&gt;($D307+$D329),$Z307-SUM($F329:BX329),$Z307/$D307))</f>
        <v>0</v>
      </c>
      <c r="BZ329" s="69">
        <f>IF($D307="n/a","n/a",IF(BZ$3&gt;($D307+$D329),$Z307-SUM($F329:BY329),$Z307/$D307))</f>
        <v>0</v>
      </c>
    </row>
    <row r="330" spans="1:78" customFormat="1" hidden="1" outlineLevel="1">
      <c r="A330" s="560"/>
      <c r="B330" s="25"/>
      <c r="C330" s="577"/>
      <c r="D330" s="545">
        <v>22</v>
      </c>
      <c r="E330" s="27"/>
      <c r="F330" s="146"/>
      <c r="G330" s="148"/>
      <c r="H330" s="148"/>
      <c r="I330" s="148"/>
      <c r="J330" s="148"/>
      <c r="K330" s="558"/>
      <c r="L330" s="148"/>
      <c r="M330" s="148"/>
      <c r="N330" s="553"/>
      <c r="O330" s="553"/>
      <c r="P330" s="553"/>
      <c r="Q330" s="553"/>
      <c r="R330" s="553"/>
      <c r="S330" s="553"/>
      <c r="T330" s="553"/>
      <c r="U330" s="553"/>
      <c r="V330" s="553"/>
      <c r="W330" s="553"/>
      <c r="X330" s="553"/>
      <c r="Y330" s="553"/>
      <c r="Z330" s="553"/>
      <c r="AA330" s="147"/>
      <c r="AB330" s="69">
        <f>IF($D307="n/a","n/a",IF(AB$3&gt;($D307+$D330),$AA307-SUM($F330:AA330),$AA307/$D307))</f>
        <v>0</v>
      </c>
      <c r="AC330" s="69">
        <f>IF($D307="n/a","n/a",IF(AC$3&gt;($D307+$D330),$AA307-SUM($F330:AB330),$AA307/$D307))</f>
        <v>0</v>
      </c>
      <c r="AD330" s="69">
        <f>IF($D307="n/a","n/a",IF(AD$3&gt;($D307+$D330),$AA307-SUM($F330:AC330),$AA307/$D307))</f>
        <v>0</v>
      </c>
      <c r="AE330" s="69">
        <f>IF($D307="n/a","n/a",IF(AE$3&gt;($D307+$D330),$AA307-SUM($F330:AD330),$AA307/$D307))</f>
        <v>0</v>
      </c>
      <c r="AF330" s="69">
        <f>IF($D307="n/a","n/a",IF(AF$3&gt;($D307+$D330),$AA307-SUM($F330:AE330),$AA307/$D307))</f>
        <v>0</v>
      </c>
      <c r="AG330" s="69">
        <f>IF($D307="n/a","n/a",IF(AG$3&gt;($D307+$D330),$AA307-SUM($F330:AF330),$AA307/$D307))</f>
        <v>0</v>
      </c>
      <c r="AH330" s="69">
        <f>IF($D307="n/a","n/a",IF(AH$3&gt;($D307+$D330),$AA307-SUM($F330:AG330),$AA307/$D307))</f>
        <v>0</v>
      </c>
      <c r="AI330" s="69">
        <f>IF($D307="n/a","n/a",IF(AI$3&gt;($D307+$D330),$AA307-SUM($F330:AH330),$AA307/$D307))</f>
        <v>0</v>
      </c>
      <c r="AJ330" s="69">
        <f>IF($D307="n/a","n/a",IF(AJ$3&gt;($D307+$D330),$AA307-SUM($F330:AI330),$AA307/$D307))</f>
        <v>0</v>
      </c>
      <c r="AK330" s="69">
        <f>IF($D307="n/a","n/a",IF(AK$3&gt;($D307+$D330),$AA307-SUM($F330:AJ330),$AA307/$D307))</f>
        <v>0</v>
      </c>
      <c r="AL330" s="69">
        <f>IF($D307="n/a","n/a",IF(AL$3&gt;($D307+$D330),$AA307-SUM($F330:AK330),$AA307/$D307))</f>
        <v>0</v>
      </c>
      <c r="AM330" s="69">
        <f>IF($D307="n/a","n/a",IF(AM$3&gt;($D307+$D330),$AA307-SUM($F330:AL330),$AA307/$D307))</f>
        <v>0</v>
      </c>
      <c r="AN330" s="69">
        <f>IF($D307="n/a","n/a",IF(AN$3&gt;($D307+$D330),$AA307-SUM($F330:AM330),$AA307/$D307))</f>
        <v>0</v>
      </c>
      <c r="AO330" s="69">
        <f>IF($D307="n/a","n/a",IF(AO$3&gt;($D307+$D330),$AA307-SUM($F330:AN330),$AA307/$D307))</f>
        <v>0</v>
      </c>
      <c r="AP330" s="69">
        <f>IF($D307="n/a","n/a",IF(AP$3&gt;($D307+$D330),$AA307-SUM($F330:AO330),$AA307/$D307))</f>
        <v>0</v>
      </c>
      <c r="AQ330" s="69">
        <f>IF($D307="n/a","n/a",IF(AQ$3&gt;($D307+$D330),$AA307-SUM($F330:AP330),$AA307/$D307))</f>
        <v>0</v>
      </c>
      <c r="AR330" s="69">
        <f>IF($D307="n/a","n/a",IF(AR$3&gt;($D307+$D330),$AA307-SUM($F330:AQ330),$AA307/$D307))</f>
        <v>0</v>
      </c>
      <c r="AS330" s="69">
        <f>IF($D307="n/a","n/a",IF(AS$3&gt;($D307+$D330),$AA307-SUM($F330:AR330),$AA307/$D307))</f>
        <v>0</v>
      </c>
      <c r="AT330" s="69">
        <f>IF($D307="n/a","n/a",IF(AT$3&gt;($D307+$D330),$AA307-SUM($F330:AS330),$AA307/$D307))</f>
        <v>0</v>
      </c>
      <c r="AU330" s="69">
        <f>IF($D307="n/a","n/a",IF(AU$3&gt;($D307+$D330),$AA307-SUM($F330:AT330),$AA307/$D307))</f>
        <v>0</v>
      </c>
      <c r="AV330" s="69">
        <f>IF($D307="n/a","n/a",IF(AV$3&gt;($D307+$D330),$AA307-SUM($F330:AU330),$AA307/$D307))</f>
        <v>0</v>
      </c>
      <c r="AW330" s="69">
        <f>IF($D307="n/a","n/a",IF(AW$3&gt;($D307+$D330),$AA307-SUM($F330:AV330),$AA307/$D307))</f>
        <v>0</v>
      </c>
      <c r="AX330" s="69">
        <f>IF($D307="n/a","n/a",IF(AX$3&gt;($D307+$D330),$AA307-SUM($F330:AW330),$AA307/$D307))</f>
        <v>0</v>
      </c>
      <c r="AY330" s="69">
        <f>IF($D307="n/a","n/a",IF(AY$3&gt;($D307+$D330),$AA307-SUM($F330:AX330),$AA307/$D307))</f>
        <v>0</v>
      </c>
      <c r="AZ330" s="69">
        <f>IF($D307="n/a","n/a",IF(AZ$3&gt;($D307+$D330),$AA307-SUM($F330:AY330),$AA307/$D307))</f>
        <v>0</v>
      </c>
      <c r="BA330" s="69">
        <f>IF($D307="n/a","n/a",IF(BA$3&gt;($D307+$D330),$AA307-SUM($F330:AZ330),$AA307/$D307))</f>
        <v>0</v>
      </c>
      <c r="BB330" s="69">
        <f>IF($D307="n/a","n/a",IF(BB$3&gt;($D307+$D330),$AA307-SUM($F330:BA330),$AA307/$D307))</f>
        <v>0</v>
      </c>
      <c r="BC330" s="69">
        <f>IF($D307="n/a","n/a",IF(BC$3&gt;($D307+$D330),$AA307-SUM($F330:BB330),$AA307/$D307))</f>
        <v>0</v>
      </c>
      <c r="BD330" s="69">
        <f>IF($D307="n/a","n/a",IF(BD$3&gt;($D307+$D330),$AA307-SUM($F330:BC330),$AA307/$D307))</f>
        <v>0</v>
      </c>
      <c r="BE330" s="69">
        <f>IF($D307="n/a","n/a",IF(BE$3&gt;($D307+$D330),$AA307-SUM($F330:BD330),$AA307/$D307))</f>
        <v>0</v>
      </c>
      <c r="BF330" s="69">
        <f>IF($D307="n/a","n/a",IF(BF$3&gt;($D307+$D330),$AA307-SUM($F330:BE330),$AA307/$D307))</f>
        <v>0</v>
      </c>
      <c r="BG330" s="69">
        <f>IF($D307="n/a","n/a",IF(BG$3&gt;($D307+$D330),$AA307-SUM($F330:BF330),$AA307/$D307))</f>
        <v>0</v>
      </c>
      <c r="BH330" s="69">
        <f>IF($D307="n/a","n/a",IF(BH$3&gt;($D307+$D330),$AA307-SUM($F330:BG330),$AA307/$D307))</f>
        <v>0</v>
      </c>
      <c r="BI330" s="69">
        <f>IF($D307="n/a","n/a",IF(BI$3&gt;($D307+$D330),$AA307-SUM($F330:BH330),$AA307/$D307))</f>
        <v>0</v>
      </c>
      <c r="BJ330" s="69">
        <f>IF($D307="n/a","n/a",IF(BJ$3&gt;($D307+$D330),$AA307-SUM($F330:BI330),$AA307/$D307))</f>
        <v>0</v>
      </c>
      <c r="BK330" s="69">
        <f>IF($D307="n/a","n/a",IF(BK$3&gt;($D307+$D330),$AA307-SUM($F330:BJ330),$AA307/$D307))</f>
        <v>0</v>
      </c>
      <c r="BL330" s="69">
        <f>IF($D307="n/a","n/a",IF(BL$3&gt;($D307+$D330),$AA307-SUM($F330:BK330),$AA307/$D307))</f>
        <v>0</v>
      </c>
      <c r="BM330" s="69">
        <f>IF($D307="n/a","n/a",IF(BM$3&gt;($D307+$D330),$AA307-SUM($F330:BL330),$AA307/$D307))</f>
        <v>0</v>
      </c>
      <c r="BN330" s="69">
        <f>IF($D307="n/a","n/a",IF(BN$3&gt;($D307+$D330),$AA307-SUM($F330:BM330),$AA307/$D307))</f>
        <v>0</v>
      </c>
      <c r="BO330" s="69">
        <f>IF($D307="n/a","n/a",IF(BO$3&gt;($D307+$D330),$AA307-SUM($F330:BN330),$AA307/$D307))</f>
        <v>0</v>
      </c>
      <c r="BP330" s="69">
        <f>IF($D307="n/a","n/a",IF(BP$3&gt;($D307+$D330),$AA307-SUM($F330:BO330),$AA307/$D307))</f>
        <v>0</v>
      </c>
      <c r="BQ330" s="69">
        <f>IF($D307="n/a","n/a",IF(BQ$3&gt;($D307+$D330),$AA307-SUM($F330:BP330),$AA307/$D307))</f>
        <v>0</v>
      </c>
      <c r="BR330" s="69">
        <f>IF($D307="n/a","n/a",IF(BR$3&gt;($D307+$D330),$AA307-SUM($F330:BQ330),$AA307/$D307))</f>
        <v>0</v>
      </c>
      <c r="BS330" s="69">
        <f>IF($D307="n/a","n/a",IF(BS$3&gt;($D307+$D330),$AA307-SUM($F330:BR330),$AA307/$D307))</f>
        <v>0</v>
      </c>
      <c r="BT330" s="69">
        <f>IF($D307="n/a","n/a",IF(BT$3&gt;($D307+$D330),$AA307-SUM($F330:BS330),$AA307/$D307))</f>
        <v>0</v>
      </c>
      <c r="BU330" s="69">
        <f>IF($D307="n/a","n/a",IF(BU$3&gt;($D307+$D330),$AA307-SUM($F330:BT330),$AA307/$D307))</f>
        <v>0</v>
      </c>
      <c r="BV330" s="69">
        <f>IF($D307="n/a","n/a",IF(BV$3&gt;($D307+$D330),$AA307-SUM($F330:BU330),$AA307/$D307))</f>
        <v>0</v>
      </c>
      <c r="BW330" s="69">
        <f>IF($D307="n/a","n/a",IF(BW$3&gt;($D307+$D330),$AA307-SUM($F330:BV330),$AA307/$D307))</f>
        <v>0</v>
      </c>
      <c r="BX330" s="69">
        <f>IF($D307="n/a","n/a",IF(BX$3&gt;($D307+$D330),$AA307-SUM($F330:BW330),$AA307/$D307))</f>
        <v>0</v>
      </c>
      <c r="BY330" s="69">
        <f>IF($D307="n/a","n/a",IF(BY$3&gt;($D307+$D330),$AA307-SUM($F330:BX330),$AA307/$D307))</f>
        <v>0</v>
      </c>
      <c r="BZ330" s="69">
        <f>IF($D307="n/a","n/a",IF(BZ$3&gt;($D307+$D330),$AA307-SUM($F330:BY330),$AA307/$D307))</f>
        <v>0</v>
      </c>
    </row>
    <row r="331" spans="1:78" customFormat="1" hidden="1" outlineLevel="1">
      <c r="A331" s="560"/>
      <c r="B331" s="25"/>
      <c r="C331" s="577"/>
      <c r="D331" s="545">
        <v>23</v>
      </c>
      <c r="E331" s="27"/>
      <c r="F331" s="146"/>
      <c r="G331" s="148"/>
      <c r="H331" s="148"/>
      <c r="I331" s="148"/>
      <c r="J331" s="148"/>
      <c r="K331" s="558"/>
      <c r="L331" s="148"/>
      <c r="M331" s="148"/>
      <c r="N331" s="553"/>
      <c r="O331" s="553"/>
      <c r="P331" s="553"/>
      <c r="Q331" s="553"/>
      <c r="R331" s="553"/>
      <c r="S331" s="553"/>
      <c r="T331" s="553"/>
      <c r="U331" s="553"/>
      <c r="V331" s="553"/>
      <c r="W331" s="553"/>
      <c r="X331" s="553"/>
      <c r="Y331" s="553"/>
      <c r="Z331" s="553"/>
      <c r="AA331" s="553"/>
      <c r="AB331" s="147"/>
      <c r="AC331" s="69">
        <f>IF($D307="n/a","n/a",IF(AC$3&gt;($D307+$D331),$AB307-SUM($F331:AB331),$AB307/$D307))</f>
        <v>0</v>
      </c>
      <c r="AD331" s="69">
        <f>IF($D307="n/a","n/a",IF(AD$3&gt;($D307+$D331),$AB307-SUM($F331:AC331),$AB307/$D307))</f>
        <v>0</v>
      </c>
      <c r="AE331" s="69">
        <f>IF($D307="n/a","n/a",IF(AE$3&gt;($D307+$D331),$AB307-SUM($F331:AD331),$AB307/$D307))</f>
        <v>0</v>
      </c>
      <c r="AF331" s="69">
        <f>IF($D307="n/a","n/a",IF(AF$3&gt;($D307+$D331),$AB307-SUM($F331:AE331),$AB307/$D307))</f>
        <v>0</v>
      </c>
      <c r="AG331" s="69">
        <f>IF($D307="n/a","n/a",IF(AG$3&gt;($D307+$D331),$AB307-SUM($F331:AF331),$AB307/$D307))</f>
        <v>0</v>
      </c>
      <c r="AH331" s="69">
        <f>IF($D307="n/a","n/a",IF(AH$3&gt;($D307+$D331),$AB307-SUM($F331:AG331),$AB307/$D307))</f>
        <v>0</v>
      </c>
      <c r="AI331" s="69">
        <f>IF($D307="n/a","n/a",IF(AI$3&gt;($D307+$D331),$AB307-SUM($F331:AH331),$AB307/$D307))</f>
        <v>0</v>
      </c>
      <c r="AJ331" s="69">
        <f>IF($D307="n/a","n/a",IF(AJ$3&gt;($D307+$D331),$AB307-SUM($F331:AI331),$AB307/$D307))</f>
        <v>0</v>
      </c>
      <c r="AK331" s="69">
        <f>IF($D307="n/a","n/a",IF(AK$3&gt;($D307+$D331),$AB307-SUM($F331:AJ331),$AB307/$D307))</f>
        <v>0</v>
      </c>
      <c r="AL331" s="69">
        <f>IF($D307="n/a","n/a",IF(AL$3&gt;($D307+$D331),$AB307-SUM($F331:AK331),$AB307/$D307))</f>
        <v>0</v>
      </c>
      <c r="AM331" s="69">
        <f>IF($D307="n/a","n/a",IF(AM$3&gt;($D307+$D331),$AB307-SUM($F331:AL331),$AB307/$D307))</f>
        <v>0</v>
      </c>
      <c r="AN331" s="69">
        <f>IF($D307="n/a","n/a",IF(AN$3&gt;($D307+$D331),$AB307-SUM($F331:AM331),$AB307/$D307))</f>
        <v>0</v>
      </c>
      <c r="AO331" s="69">
        <f>IF($D307="n/a","n/a",IF(AO$3&gt;($D307+$D331),$AB307-SUM($F331:AN331),$AB307/$D307))</f>
        <v>0</v>
      </c>
      <c r="AP331" s="69">
        <f>IF($D307="n/a","n/a",IF(AP$3&gt;($D307+$D331),$AB307-SUM($F331:AO331),$AB307/$D307))</f>
        <v>0</v>
      </c>
      <c r="AQ331" s="69">
        <f>IF($D307="n/a","n/a",IF(AQ$3&gt;($D307+$D331),$AB307-SUM($F331:AP331),$AB307/$D307))</f>
        <v>0</v>
      </c>
      <c r="AR331" s="69">
        <f>IF($D307="n/a","n/a",IF(AR$3&gt;($D307+$D331),$AB307-SUM($F331:AQ331),$AB307/$D307))</f>
        <v>0</v>
      </c>
      <c r="AS331" s="69">
        <f>IF($D307="n/a","n/a",IF(AS$3&gt;($D307+$D331),$AB307-SUM($F331:AR331),$AB307/$D307))</f>
        <v>0</v>
      </c>
      <c r="AT331" s="69">
        <f>IF($D307="n/a","n/a",IF(AT$3&gt;($D307+$D331),$AB307-SUM($F331:AS331),$AB307/$D307))</f>
        <v>0</v>
      </c>
      <c r="AU331" s="69">
        <f>IF($D307="n/a","n/a",IF(AU$3&gt;($D307+$D331),$AB307-SUM($F331:AT331),$AB307/$D307))</f>
        <v>0</v>
      </c>
      <c r="AV331" s="69">
        <f>IF($D307="n/a","n/a",IF(AV$3&gt;($D307+$D331),$AB307-SUM($F331:AU331),$AB307/$D307))</f>
        <v>0</v>
      </c>
      <c r="AW331" s="69">
        <f>IF($D307="n/a","n/a",IF(AW$3&gt;($D307+$D331),$AB307-SUM($F331:AV331),$AB307/$D307))</f>
        <v>0</v>
      </c>
      <c r="AX331" s="69">
        <f>IF($D307="n/a","n/a",IF(AX$3&gt;($D307+$D331),$AB307-SUM($F331:AW331),$AB307/$D307))</f>
        <v>0</v>
      </c>
      <c r="AY331" s="69">
        <f>IF($D307="n/a","n/a",IF(AY$3&gt;($D307+$D331),$AB307-SUM($F331:AX331),$AB307/$D307))</f>
        <v>0</v>
      </c>
      <c r="AZ331" s="69">
        <f>IF($D307="n/a","n/a",IF(AZ$3&gt;($D307+$D331),$AB307-SUM($F331:AY331),$AB307/$D307))</f>
        <v>0</v>
      </c>
      <c r="BA331" s="69">
        <f>IF($D307="n/a","n/a",IF(BA$3&gt;($D307+$D331),$AB307-SUM($F331:AZ331),$AB307/$D307))</f>
        <v>0</v>
      </c>
      <c r="BB331" s="69">
        <f>IF($D307="n/a","n/a",IF(BB$3&gt;($D307+$D331),$AB307-SUM($F331:BA331),$AB307/$D307))</f>
        <v>0</v>
      </c>
      <c r="BC331" s="69">
        <f>IF($D307="n/a","n/a",IF(BC$3&gt;($D307+$D331),$AB307-SUM($F331:BB331),$AB307/$D307))</f>
        <v>0</v>
      </c>
      <c r="BD331" s="69">
        <f>IF($D307="n/a","n/a",IF(BD$3&gt;($D307+$D331),$AB307-SUM($F331:BC331),$AB307/$D307))</f>
        <v>0</v>
      </c>
      <c r="BE331" s="69">
        <f>IF($D307="n/a","n/a",IF(BE$3&gt;($D307+$D331),$AB307-SUM($F331:BD331),$AB307/$D307))</f>
        <v>0</v>
      </c>
      <c r="BF331" s="69">
        <f>IF($D307="n/a","n/a",IF(BF$3&gt;($D307+$D331),$AB307-SUM($F331:BE331),$AB307/$D307))</f>
        <v>0</v>
      </c>
      <c r="BG331" s="69">
        <f>IF($D307="n/a","n/a",IF(BG$3&gt;($D307+$D331),$AB307-SUM($F331:BF331),$AB307/$D307))</f>
        <v>0</v>
      </c>
      <c r="BH331" s="69">
        <f>IF($D307="n/a","n/a",IF(BH$3&gt;($D307+$D331),$AB307-SUM($F331:BG331),$AB307/$D307))</f>
        <v>0</v>
      </c>
      <c r="BI331" s="69">
        <f>IF($D307="n/a","n/a",IF(BI$3&gt;($D307+$D331),$AB307-SUM($F331:BH331),$AB307/$D307))</f>
        <v>0</v>
      </c>
      <c r="BJ331" s="69">
        <f>IF($D307="n/a","n/a",IF(BJ$3&gt;($D307+$D331),$AB307-SUM($F331:BI331),$AB307/$D307))</f>
        <v>0</v>
      </c>
      <c r="BK331" s="69">
        <f>IF($D307="n/a","n/a",IF(BK$3&gt;($D307+$D331),$AB307-SUM($F331:BJ331),$AB307/$D307))</f>
        <v>0</v>
      </c>
      <c r="BL331" s="69">
        <f>IF($D307="n/a","n/a",IF(BL$3&gt;($D307+$D331),$AB307-SUM($F331:BK331),$AB307/$D307))</f>
        <v>0</v>
      </c>
      <c r="BM331" s="69">
        <f>IF($D307="n/a","n/a",IF(BM$3&gt;($D307+$D331),$AB307-SUM($F331:BL331),$AB307/$D307))</f>
        <v>0</v>
      </c>
      <c r="BN331" s="69">
        <f>IF($D307="n/a","n/a",IF(BN$3&gt;($D307+$D331),$AB307-SUM($F331:BM331),$AB307/$D307))</f>
        <v>0</v>
      </c>
      <c r="BO331" s="69">
        <f>IF($D307="n/a","n/a",IF(BO$3&gt;($D307+$D331),$AB307-SUM($F331:BN331),$AB307/$D307))</f>
        <v>0</v>
      </c>
      <c r="BP331" s="69">
        <f>IF($D307="n/a","n/a",IF(BP$3&gt;($D307+$D331),$AB307-SUM($F331:BO331),$AB307/$D307))</f>
        <v>0</v>
      </c>
      <c r="BQ331" s="69">
        <f>IF($D307="n/a","n/a",IF(BQ$3&gt;($D307+$D331),$AB307-SUM($F331:BP331),$AB307/$D307))</f>
        <v>0</v>
      </c>
      <c r="BR331" s="69">
        <f>IF($D307="n/a","n/a",IF(BR$3&gt;($D307+$D331),$AB307-SUM($F331:BQ331),$AB307/$D307))</f>
        <v>0</v>
      </c>
      <c r="BS331" s="69">
        <f>IF($D307="n/a","n/a",IF(BS$3&gt;($D307+$D331),$AB307-SUM($F331:BR331),$AB307/$D307))</f>
        <v>0</v>
      </c>
      <c r="BT331" s="69">
        <f>IF($D307="n/a","n/a",IF(BT$3&gt;($D307+$D331),$AB307-SUM($F331:BS331),$AB307/$D307))</f>
        <v>0</v>
      </c>
      <c r="BU331" s="69">
        <f>IF($D307="n/a","n/a",IF(BU$3&gt;($D307+$D331),$AB307-SUM($F331:BT331),$AB307/$D307))</f>
        <v>0</v>
      </c>
      <c r="BV331" s="69">
        <f>IF($D307="n/a","n/a",IF(BV$3&gt;($D307+$D331),$AB307-SUM($F331:BU331),$AB307/$D307))</f>
        <v>0</v>
      </c>
      <c r="BW331" s="69">
        <f>IF($D307="n/a","n/a",IF(BW$3&gt;($D307+$D331),$AB307-SUM($F331:BV331),$AB307/$D307))</f>
        <v>0</v>
      </c>
      <c r="BX331" s="69">
        <f>IF($D307="n/a","n/a",IF(BX$3&gt;($D307+$D331),$AB307-SUM($F331:BW331),$AB307/$D307))</f>
        <v>0</v>
      </c>
      <c r="BY331" s="69">
        <f>IF($D307="n/a","n/a",IF(BY$3&gt;($D307+$D331),$AB307-SUM($F331:BX331),$AB307/$D307))</f>
        <v>0</v>
      </c>
      <c r="BZ331" s="69">
        <f>IF($D307="n/a","n/a",IF(BZ$3&gt;($D307+$D331),$AB307-SUM($F331:BY331),$AB307/$D307))</f>
        <v>0</v>
      </c>
    </row>
    <row r="332" spans="1:78" customFormat="1" hidden="1" outlineLevel="1">
      <c r="A332" s="560"/>
      <c r="B332" s="25"/>
      <c r="C332" s="577"/>
      <c r="D332" s="545">
        <v>24</v>
      </c>
      <c r="E332" s="27"/>
      <c r="F332" s="146"/>
      <c r="G332" s="148"/>
      <c r="H332" s="148"/>
      <c r="I332" s="148"/>
      <c r="J332" s="148"/>
      <c r="K332" s="558"/>
      <c r="L332" s="148"/>
      <c r="M332" s="148"/>
      <c r="N332" s="553"/>
      <c r="O332" s="553"/>
      <c r="P332" s="553"/>
      <c r="Q332" s="553"/>
      <c r="R332" s="553"/>
      <c r="S332" s="553"/>
      <c r="T332" s="553"/>
      <c r="U332" s="553"/>
      <c r="V332" s="553"/>
      <c r="W332" s="553"/>
      <c r="X332" s="553"/>
      <c r="Y332" s="553"/>
      <c r="Z332" s="553"/>
      <c r="AA332" s="553"/>
      <c r="AB332" s="553"/>
      <c r="AC332" s="147"/>
      <c r="AD332" s="69">
        <f>IF($D307="n/a","n/a",IF(AD$3&gt;($D307+$D332),$AC307-SUM($F332:AC332),$AC307/$D307))</f>
        <v>0</v>
      </c>
      <c r="AE332" s="69">
        <f>IF($D307="n/a","n/a",IF(AE$3&gt;($D307+$D332),$AC307-SUM($F332:AD332),$AC307/$D307))</f>
        <v>0</v>
      </c>
      <c r="AF332" s="69">
        <f>IF($D307="n/a","n/a",IF(AF$3&gt;($D307+$D332),$AC307-SUM($F332:AE332),$AC307/$D307))</f>
        <v>0</v>
      </c>
      <c r="AG332" s="69">
        <f>IF($D307="n/a","n/a",IF(AG$3&gt;($D307+$D332),$AC307-SUM($F332:AF332),$AC307/$D307))</f>
        <v>0</v>
      </c>
      <c r="AH332" s="69">
        <f>IF($D307="n/a","n/a",IF(AH$3&gt;($D307+$D332),$AC307-SUM($F332:AG332),$AC307/$D307))</f>
        <v>0</v>
      </c>
      <c r="AI332" s="69">
        <f>IF($D307="n/a","n/a",IF(AI$3&gt;($D307+$D332),$AC307-SUM($F332:AH332),$AC307/$D307))</f>
        <v>0</v>
      </c>
      <c r="AJ332" s="69">
        <f>IF($D307="n/a","n/a",IF(AJ$3&gt;($D307+$D332),$AC307-SUM($F332:AI332),$AC307/$D307))</f>
        <v>0</v>
      </c>
      <c r="AK332" s="69">
        <f>IF($D307="n/a","n/a",IF(AK$3&gt;($D307+$D332),$AC307-SUM($F332:AJ332),$AC307/$D307))</f>
        <v>0</v>
      </c>
      <c r="AL332" s="69">
        <f>IF($D307="n/a","n/a",IF(AL$3&gt;($D307+$D332),$AC307-SUM($F332:AK332),$AC307/$D307))</f>
        <v>0</v>
      </c>
      <c r="AM332" s="69">
        <f>IF($D307="n/a","n/a",IF(AM$3&gt;($D307+$D332),$AC307-SUM($F332:AL332),$AC307/$D307))</f>
        <v>0</v>
      </c>
      <c r="AN332" s="69">
        <f>IF($D307="n/a","n/a",IF(AN$3&gt;($D307+$D332),$AC307-SUM($F332:AM332),$AC307/$D307))</f>
        <v>0</v>
      </c>
      <c r="AO332" s="69">
        <f>IF($D307="n/a","n/a",IF(AO$3&gt;($D307+$D332),$AC307-SUM($F332:AN332),$AC307/$D307))</f>
        <v>0</v>
      </c>
      <c r="AP332" s="69">
        <f>IF($D307="n/a","n/a",IF(AP$3&gt;($D307+$D332),$AC307-SUM($F332:AO332),$AC307/$D307))</f>
        <v>0</v>
      </c>
      <c r="AQ332" s="69">
        <f>IF($D307="n/a","n/a",IF(AQ$3&gt;($D307+$D332),$AC307-SUM($F332:AP332),$AC307/$D307))</f>
        <v>0</v>
      </c>
      <c r="AR332" s="69">
        <f>IF($D307="n/a","n/a",IF(AR$3&gt;($D307+$D332),$AC307-SUM($F332:AQ332),$AC307/$D307))</f>
        <v>0</v>
      </c>
      <c r="AS332" s="69">
        <f>IF($D307="n/a","n/a",IF(AS$3&gt;($D307+$D332),$AC307-SUM($F332:AR332),$AC307/$D307))</f>
        <v>0</v>
      </c>
      <c r="AT332" s="69">
        <f>IF($D307="n/a","n/a",IF(AT$3&gt;($D307+$D332),$AC307-SUM($F332:AS332),$AC307/$D307))</f>
        <v>0</v>
      </c>
      <c r="AU332" s="69">
        <f>IF($D307="n/a","n/a",IF(AU$3&gt;($D307+$D332),$AC307-SUM($F332:AT332),$AC307/$D307))</f>
        <v>0</v>
      </c>
      <c r="AV332" s="69">
        <f>IF($D307="n/a","n/a",IF(AV$3&gt;($D307+$D332),$AC307-SUM($F332:AU332),$AC307/$D307))</f>
        <v>0</v>
      </c>
      <c r="AW332" s="69">
        <f>IF($D307="n/a","n/a",IF(AW$3&gt;($D307+$D332),$AC307-SUM($F332:AV332),$AC307/$D307))</f>
        <v>0</v>
      </c>
      <c r="AX332" s="69">
        <f>IF($D307="n/a","n/a",IF(AX$3&gt;($D307+$D332),$AC307-SUM($F332:AW332),$AC307/$D307))</f>
        <v>0</v>
      </c>
      <c r="AY332" s="69">
        <f>IF($D307="n/a","n/a",IF(AY$3&gt;($D307+$D332),$AC307-SUM($F332:AX332),$AC307/$D307))</f>
        <v>0</v>
      </c>
      <c r="AZ332" s="69">
        <f>IF($D307="n/a","n/a",IF(AZ$3&gt;($D307+$D332),$AC307-SUM($F332:AY332),$AC307/$D307))</f>
        <v>0</v>
      </c>
      <c r="BA332" s="69">
        <f>IF($D307="n/a","n/a",IF(BA$3&gt;($D307+$D332),$AC307-SUM($F332:AZ332),$AC307/$D307))</f>
        <v>0</v>
      </c>
      <c r="BB332" s="69">
        <f>IF($D307="n/a","n/a",IF(BB$3&gt;($D307+$D332),$AC307-SUM($F332:BA332),$AC307/$D307))</f>
        <v>0</v>
      </c>
      <c r="BC332" s="69">
        <f>IF($D307="n/a","n/a",IF(BC$3&gt;($D307+$D332),$AC307-SUM($F332:BB332),$AC307/$D307))</f>
        <v>0</v>
      </c>
      <c r="BD332" s="69">
        <f>IF($D307="n/a","n/a",IF(BD$3&gt;($D307+$D332),$AC307-SUM($F332:BC332),$AC307/$D307))</f>
        <v>0</v>
      </c>
      <c r="BE332" s="69">
        <f>IF($D307="n/a","n/a",IF(BE$3&gt;($D307+$D332),$AC307-SUM($F332:BD332),$AC307/$D307))</f>
        <v>0</v>
      </c>
      <c r="BF332" s="69">
        <f>IF($D307="n/a","n/a",IF(BF$3&gt;($D307+$D332),$AC307-SUM($F332:BE332),$AC307/$D307))</f>
        <v>0</v>
      </c>
      <c r="BG332" s="69">
        <f>IF($D307="n/a","n/a",IF(BG$3&gt;($D307+$D332),$AC307-SUM($F332:BF332),$AC307/$D307))</f>
        <v>0</v>
      </c>
      <c r="BH332" s="69">
        <f>IF($D307="n/a","n/a",IF(BH$3&gt;($D307+$D332),$AC307-SUM($F332:BG332),$AC307/$D307))</f>
        <v>0</v>
      </c>
      <c r="BI332" s="69">
        <f>IF($D307="n/a","n/a",IF(BI$3&gt;($D307+$D332),$AC307-SUM($F332:BH332),$AC307/$D307))</f>
        <v>0</v>
      </c>
      <c r="BJ332" s="69">
        <f>IF($D307="n/a","n/a",IF(BJ$3&gt;($D307+$D332),$AC307-SUM($F332:BI332),$AC307/$D307))</f>
        <v>0</v>
      </c>
      <c r="BK332" s="69">
        <f>IF($D307="n/a","n/a",IF(BK$3&gt;($D307+$D332),$AC307-SUM($F332:BJ332),$AC307/$D307))</f>
        <v>0</v>
      </c>
      <c r="BL332" s="69">
        <f>IF($D307="n/a","n/a",IF(BL$3&gt;($D307+$D332),$AC307-SUM($F332:BK332),$AC307/$D307))</f>
        <v>0</v>
      </c>
      <c r="BM332" s="69">
        <f>IF($D307="n/a","n/a",IF(BM$3&gt;($D307+$D332),$AC307-SUM($F332:BL332),$AC307/$D307))</f>
        <v>0</v>
      </c>
      <c r="BN332" s="69">
        <f>IF($D307="n/a","n/a",IF(BN$3&gt;($D307+$D332),$AC307-SUM($F332:BM332),$AC307/$D307))</f>
        <v>0</v>
      </c>
      <c r="BO332" s="69">
        <f>IF($D307="n/a","n/a",IF(BO$3&gt;($D307+$D332),$AC307-SUM($F332:BN332),$AC307/$D307))</f>
        <v>0</v>
      </c>
      <c r="BP332" s="69">
        <f>IF($D307="n/a","n/a",IF(BP$3&gt;($D307+$D332),$AC307-SUM($F332:BO332),$AC307/$D307))</f>
        <v>0</v>
      </c>
      <c r="BQ332" s="69">
        <f>IF($D307="n/a","n/a",IF(BQ$3&gt;($D307+$D332),$AC307-SUM($F332:BP332),$AC307/$D307))</f>
        <v>0</v>
      </c>
      <c r="BR332" s="69">
        <f>IF($D307="n/a","n/a",IF(BR$3&gt;($D307+$D332),$AC307-SUM($F332:BQ332),$AC307/$D307))</f>
        <v>0</v>
      </c>
      <c r="BS332" s="69">
        <f>IF($D307="n/a","n/a",IF(BS$3&gt;($D307+$D332),$AC307-SUM($F332:BR332),$AC307/$D307))</f>
        <v>0</v>
      </c>
      <c r="BT332" s="69">
        <f>IF($D307="n/a","n/a",IF(BT$3&gt;($D307+$D332),$AC307-SUM($F332:BS332),$AC307/$D307))</f>
        <v>0</v>
      </c>
      <c r="BU332" s="69">
        <f>IF($D307="n/a","n/a",IF(BU$3&gt;($D307+$D332),$AC307-SUM($F332:BT332),$AC307/$D307))</f>
        <v>0</v>
      </c>
      <c r="BV332" s="69">
        <f>IF($D307="n/a","n/a",IF(BV$3&gt;($D307+$D332),$AC307-SUM($F332:BU332),$AC307/$D307))</f>
        <v>0</v>
      </c>
      <c r="BW332" s="69">
        <f>IF($D307="n/a","n/a",IF(BW$3&gt;($D307+$D332),$AC307-SUM($F332:BV332),$AC307/$D307))</f>
        <v>0</v>
      </c>
      <c r="BX332" s="69">
        <f>IF($D307="n/a","n/a",IF(BX$3&gt;($D307+$D332),$AC307-SUM($F332:BW332),$AC307/$D307))</f>
        <v>0</v>
      </c>
      <c r="BY332" s="69">
        <f>IF($D307="n/a","n/a",IF(BY$3&gt;($D307+$D332),$AC307-SUM($F332:BX332),$AC307/$D307))</f>
        <v>0</v>
      </c>
      <c r="BZ332" s="69">
        <f>IF($D307="n/a","n/a",IF(BZ$3&gt;($D307+$D332),$AC307-SUM($F332:BY332),$AC307/$D307))</f>
        <v>0</v>
      </c>
    </row>
    <row r="333" spans="1:78" customFormat="1" hidden="1" outlineLevel="1">
      <c r="A333" s="560"/>
      <c r="B333" s="25"/>
      <c r="C333" s="577"/>
      <c r="D333" s="562">
        <v>25</v>
      </c>
      <c r="E333" s="27"/>
      <c r="F333" s="146"/>
      <c r="G333" s="148"/>
      <c r="H333" s="148"/>
      <c r="I333" s="148"/>
      <c r="J333" s="148"/>
      <c r="K333" s="558"/>
      <c r="L333" s="148"/>
      <c r="M333" s="148"/>
      <c r="N333" s="148"/>
      <c r="O333" s="553"/>
      <c r="P333" s="553"/>
      <c r="Q333" s="553"/>
      <c r="R333" s="553"/>
      <c r="S333" s="553"/>
      <c r="T333" s="553"/>
      <c r="U333" s="553"/>
      <c r="V333" s="553"/>
      <c r="W333" s="553"/>
      <c r="X333" s="553"/>
      <c r="Y333" s="553"/>
      <c r="Z333" s="553"/>
      <c r="AA333" s="553"/>
      <c r="AB333" s="553"/>
      <c r="AC333" s="553"/>
      <c r="AD333" s="147"/>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c r="BI333" s="147"/>
      <c r="BJ333" s="147"/>
      <c r="BK333" s="147"/>
      <c r="BL333" s="147"/>
      <c r="BM333" s="147"/>
      <c r="BN333" s="147"/>
      <c r="BO333" s="147"/>
      <c r="BP333" s="147"/>
      <c r="BQ333" s="147"/>
      <c r="BR333" s="147"/>
      <c r="BS333" s="147"/>
      <c r="BT333" s="147"/>
      <c r="BU333" s="147"/>
      <c r="BV333" s="147"/>
      <c r="BW333" s="147"/>
      <c r="BX333" s="147"/>
      <c r="BY333" s="147"/>
      <c r="BZ333" s="147"/>
    </row>
    <row r="334" spans="1:78" customFormat="1" collapsed="1">
      <c r="A334" s="560"/>
      <c r="B334" s="271" t="str">
        <f>A43</f>
        <v>Towers and Conductor</v>
      </c>
      <c r="C334" s="9"/>
      <c r="D334" s="9"/>
      <c r="E334" s="563"/>
      <c r="F334" s="161">
        <f t="shared" ref="F334:AK334" si="74">SUM(F308:F333)</f>
        <v>0</v>
      </c>
      <c r="G334" s="161">
        <f t="shared" si="74"/>
        <v>306.80173305652494</v>
      </c>
      <c r="H334" s="161">
        <f t="shared" si="74"/>
        <v>610.93963390919544</v>
      </c>
      <c r="I334" s="161">
        <f t="shared" si="74"/>
        <v>938.7941497030381</v>
      </c>
      <c r="J334" s="161">
        <f t="shared" si="74"/>
        <v>1073.0724336016144</v>
      </c>
      <c r="K334" s="564">
        <f t="shared" si="74"/>
        <v>1084.7546676071911</v>
      </c>
      <c r="L334" s="161">
        <f t="shared" si="74"/>
        <v>1119.1146458180356</v>
      </c>
      <c r="M334" s="161">
        <f t="shared" si="74"/>
        <v>1227.3826584047972</v>
      </c>
      <c r="N334" s="161">
        <f t="shared" si="74"/>
        <v>1590.976139844862</v>
      </c>
      <c r="O334" s="161">
        <f t="shared" si="74"/>
        <v>1762.589636837062</v>
      </c>
      <c r="P334" s="161">
        <f t="shared" si="74"/>
        <v>2510.5904128522593</v>
      </c>
      <c r="Q334" s="161">
        <f t="shared" si="74"/>
        <v>3184.0369787337231</v>
      </c>
      <c r="R334" s="161">
        <f t="shared" si="74"/>
        <v>3268.4663775869121</v>
      </c>
      <c r="S334" s="161">
        <f t="shared" si="74"/>
        <v>3578.6605654871473</v>
      </c>
      <c r="T334" s="161">
        <f t="shared" si="74"/>
        <v>3926.2886262033076</v>
      </c>
      <c r="U334" s="161">
        <f t="shared" si="74"/>
        <v>4292.016576504504</v>
      </c>
      <c r="V334" s="161">
        <f t="shared" si="74"/>
        <v>4292.016576504504</v>
      </c>
      <c r="W334" s="161">
        <f t="shared" si="74"/>
        <v>4292.016576504504</v>
      </c>
      <c r="X334" s="161">
        <f t="shared" si="74"/>
        <v>4292.016576504504</v>
      </c>
      <c r="Y334" s="161">
        <f t="shared" si="74"/>
        <v>4292.016576504504</v>
      </c>
      <c r="Z334" s="161">
        <f t="shared" si="74"/>
        <v>4292.016576504504</v>
      </c>
      <c r="AA334" s="161">
        <f t="shared" si="74"/>
        <v>4292.016576504504</v>
      </c>
      <c r="AB334" s="161">
        <f t="shared" si="74"/>
        <v>4292.016576504504</v>
      </c>
      <c r="AC334" s="161">
        <f t="shared" si="74"/>
        <v>4292.016576504504</v>
      </c>
      <c r="AD334" s="161">
        <f t="shared" si="74"/>
        <v>4292.016576504504</v>
      </c>
      <c r="AE334" s="161">
        <f t="shared" si="74"/>
        <v>4292.016576504504</v>
      </c>
      <c r="AF334" s="161">
        <f t="shared" si="74"/>
        <v>4292.016576504504</v>
      </c>
      <c r="AG334" s="161">
        <f t="shared" si="74"/>
        <v>4292.016576504504</v>
      </c>
      <c r="AH334" s="161">
        <f t="shared" si="74"/>
        <v>4292.016576504504</v>
      </c>
      <c r="AI334" s="161">
        <f t="shared" si="74"/>
        <v>4292.016576504504</v>
      </c>
      <c r="AJ334" s="161">
        <f t="shared" si="74"/>
        <v>4292.016576504504</v>
      </c>
      <c r="AK334" s="161">
        <f t="shared" si="74"/>
        <v>4292.016576504504</v>
      </c>
      <c r="AL334" s="161">
        <f t="shared" ref="AL334:BZ334" si="75">SUM(AL308:AL333)</f>
        <v>4292.016576504504</v>
      </c>
      <c r="AM334" s="161">
        <f t="shared" si="75"/>
        <v>4292.016576504504</v>
      </c>
      <c r="AN334" s="161">
        <f t="shared" si="75"/>
        <v>4292.016576504504</v>
      </c>
      <c r="AO334" s="161">
        <f t="shared" si="75"/>
        <v>4292.016576504504</v>
      </c>
      <c r="AP334" s="161">
        <f t="shared" si="75"/>
        <v>4292.016576504504</v>
      </c>
      <c r="AQ334" s="161">
        <f t="shared" si="75"/>
        <v>4292.016576504504</v>
      </c>
      <c r="AR334" s="161">
        <f t="shared" si="75"/>
        <v>4292.016576504504</v>
      </c>
      <c r="AS334" s="161">
        <f t="shared" si="75"/>
        <v>4292.016576504504</v>
      </c>
      <c r="AT334" s="161">
        <f t="shared" si="75"/>
        <v>4292.016576504504</v>
      </c>
      <c r="AU334" s="161">
        <f t="shared" si="75"/>
        <v>4292.016576504504</v>
      </c>
      <c r="AV334" s="161">
        <f t="shared" si="75"/>
        <v>4292.016576504504</v>
      </c>
      <c r="AW334" s="161">
        <f t="shared" si="75"/>
        <v>4292.016576504504</v>
      </c>
      <c r="AX334" s="161">
        <f t="shared" si="75"/>
        <v>4292.016576504504</v>
      </c>
      <c r="AY334" s="161">
        <f t="shared" si="75"/>
        <v>4292.016576504504</v>
      </c>
      <c r="AZ334" s="161">
        <f t="shared" si="75"/>
        <v>4292.016576504504</v>
      </c>
      <c r="BA334" s="161">
        <f t="shared" si="75"/>
        <v>4292.016576504504</v>
      </c>
      <c r="BB334" s="161">
        <f t="shared" si="75"/>
        <v>4292.016576504504</v>
      </c>
      <c r="BC334" s="161">
        <f t="shared" si="75"/>
        <v>4292.016576504504</v>
      </c>
      <c r="BD334" s="161">
        <f t="shared" si="75"/>
        <v>4292.016576504504</v>
      </c>
      <c r="BE334" s="161">
        <f t="shared" si="75"/>
        <v>4292.016576504504</v>
      </c>
      <c r="BF334" s="161">
        <f t="shared" si="75"/>
        <v>4292.016576504504</v>
      </c>
      <c r="BG334" s="161">
        <f t="shared" si="75"/>
        <v>4292.016576504504</v>
      </c>
      <c r="BH334" s="161">
        <f t="shared" si="75"/>
        <v>4292.016576504504</v>
      </c>
      <c r="BI334" s="161">
        <f t="shared" si="75"/>
        <v>4292.016576504504</v>
      </c>
      <c r="BJ334" s="161">
        <f t="shared" si="75"/>
        <v>4292.016576504504</v>
      </c>
      <c r="BK334" s="161">
        <f t="shared" si="75"/>
        <v>4292.016576504504</v>
      </c>
      <c r="BL334" s="161">
        <f t="shared" si="75"/>
        <v>4292.016576504504</v>
      </c>
      <c r="BM334" s="161">
        <f t="shared" si="75"/>
        <v>4292.016576504504</v>
      </c>
      <c r="BN334" s="161">
        <f t="shared" si="75"/>
        <v>4292.016576504504</v>
      </c>
      <c r="BO334" s="161">
        <f t="shared" si="75"/>
        <v>3985.2148434479727</v>
      </c>
      <c r="BP334" s="161">
        <f t="shared" si="75"/>
        <v>3681.0769425952949</v>
      </c>
      <c r="BQ334" s="161">
        <f t="shared" si="75"/>
        <v>3353.2224268014738</v>
      </c>
      <c r="BR334" s="161">
        <f t="shared" si="75"/>
        <v>3218.9441429028775</v>
      </c>
      <c r="BS334" s="161">
        <f t="shared" si="75"/>
        <v>3207.2619088973133</v>
      </c>
      <c r="BT334" s="161">
        <f t="shared" si="75"/>
        <v>3172.9019306864716</v>
      </c>
      <c r="BU334" s="161">
        <f t="shared" si="75"/>
        <v>3064.6339180997034</v>
      </c>
      <c r="BV334" s="161">
        <f t="shared" si="75"/>
        <v>2701.0404366596613</v>
      </c>
      <c r="BW334" s="161">
        <f t="shared" si="75"/>
        <v>2529.4269396674299</v>
      </c>
      <c r="BX334" s="161">
        <f t="shared" si="75"/>
        <v>1781.4261636522231</v>
      </c>
      <c r="BY334" s="161">
        <f t="shared" si="75"/>
        <v>1107.979597770774</v>
      </c>
      <c r="BZ334" s="161">
        <f t="shared" si="75"/>
        <v>1023.5501989175948</v>
      </c>
    </row>
    <row r="335" spans="1:78" customFormat="1" hidden="1" outlineLevel="1">
      <c r="A335" s="19"/>
      <c r="B335" s="26"/>
      <c r="C335" s="9"/>
      <c r="D335" s="9"/>
      <c r="E335" s="563"/>
      <c r="F335" s="161"/>
      <c r="G335" s="161"/>
      <c r="H335" s="161"/>
      <c r="I335" s="161"/>
      <c r="J335" s="161"/>
      <c r="K335" s="564"/>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c r="BP335" s="161"/>
      <c r="BQ335" s="161"/>
      <c r="BR335" s="161"/>
      <c r="BS335" s="161"/>
      <c r="BT335" s="161"/>
      <c r="BU335" s="161"/>
      <c r="BV335" s="161"/>
      <c r="BW335" s="161"/>
      <c r="BX335" s="161"/>
      <c r="BY335" s="161"/>
      <c r="BZ335" s="161"/>
    </row>
    <row r="336" spans="1:78" customFormat="1" hidden="1" outlineLevel="1">
      <c r="A336" s="19"/>
      <c r="B336" s="103"/>
      <c r="C336" s="542" t="str">
        <f>B363</f>
        <v>Establishment</v>
      </c>
      <c r="D336" s="103">
        <f>VLOOKUP(C336,$A$123:$D$139,4,FALSE)</f>
        <v>45</v>
      </c>
      <c r="E336" s="103">
        <f>VLOOKUP(C336,$A$123:$D$139,3,FALSE)</f>
        <v>45</v>
      </c>
      <c r="F336" s="565">
        <f>IF(F$123="",0,HLOOKUP(F$2,$F$123:$BZ$140,MATCH($C336,$A$60:$A$76,0),FALSE))</f>
        <v>980.87177140990639</v>
      </c>
      <c r="G336" s="565">
        <f t="shared" ref="G336:BR336" si="76">IF(G$123="",0,HLOOKUP(G$2,$F$123:$BZ$140,MATCH($C336,$A$60:$A$76,0),FALSE))</f>
        <v>11409.659084767309</v>
      </c>
      <c r="H336" s="565">
        <f t="shared" si="76"/>
        <v>8819.9365023884184</v>
      </c>
      <c r="I336" s="565">
        <f t="shared" si="76"/>
        <v>34152.275449939123</v>
      </c>
      <c r="J336" s="565">
        <f t="shared" si="76"/>
        <v>24988.14452629986</v>
      </c>
      <c r="K336" s="565">
        <f t="shared" si="76"/>
        <v>15699.866967108981</v>
      </c>
      <c r="L336" s="565">
        <f t="shared" si="76"/>
        <v>14763.60082820463</v>
      </c>
      <c r="M336" s="565">
        <f t="shared" si="76"/>
        <v>12666.943687957135</v>
      </c>
      <c r="N336" s="565">
        <f t="shared" si="76"/>
        <v>7111.8157375205892</v>
      </c>
      <c r="O336" s="565">
        <f t="shared" si="76"/>
        <v>6993.6083027194272</v>
      </c>
      <c r="P336" s="565">
        <f t="shared" si="76"/>
        <v>22624.345498947721</v>
      </c>
      <c r="Q336" s="565">
        <f t="shared" si="76"/>
        <v>9647.7897376627916</v>
      </c>
      <c r="R336" s="565">
        <f t="shared" si="76"/>
        <v>12011.62459889927</v>
      </c>
      <c r="S336" s="565">
        <f t="shared" si="76"/>
        <v>15656.926834221327</v>
      </c>
      <c r="T336" s="565">
        <f t="shared" si="76"/>
        <v>14291.407793540982</v>
      </c>
      <c r="U336" s="565">
        <f t="shared" si="76"/>
        <v>0</v>
      </c>
      <c r="V336" s="565">
        <f t="shared" si="76"/>
        <v>0</v>
      </c>
      <c r="W336" s="565">
        <f t="shared" si="76"/>
        <v>0</v>
      </c>
      <c r="X336" s="565">
        <f t="shared" si="76"/>
        <v>0</v>
      </c>
      <c r="Y336" s="565">
        <f t="shared" si="76"/>
        <v>0</v>
      </c>
      <c r="Z336" s="565">
        <f t="shared" si="76"/>
        <v>0</v>
      </c>
      <c r="AA336" s="565">
        <f t="shared" si="76"/>
        <v>0</v>
      </c>
      <c r="AB336" s="565">
        <f t="shared" si="76"/>
        <v>0</v>
      </c>
      <c r="AC336" s="565">
        <f t="shared" si="76"/>
        <v>0</v>
      </c>
      <c r="AD336" s="565">
        <f t="shared" si="76"/>
        <v>0</v>
      </c>
      <c r="AE336" s="565">
        <f t="shared" si="76"/>
        <v>0</v>
      </c>
      <c r="AF336" s="565">
        <f t="shared" si="76"/>
        <v>0</v>
      </c>
      <c r="AG336" s="565">
        <f t="shared" si="76"/>
        <v>0</v>
      </c>
      <c r="AH336" s="565">
        <f t="shared" si="76"/>
        <v>0</v>
      </c>
      <c r="AI336" s="565">
        <f t="shared" si="76"/>
        <v>0</v>
      </c>
      <c r="AJ336" s="565">
        <f t="shared" si="76"/>
        <v>0</v>
      </c>
      <c r="AK336" s="565">
        <f t="shared" si="76"/>
        <v>0</v>
      </c>
      <c r="AL336" s="565">
        <f t="shared" si="76"/>
        <v>0</v>
      </c>
      <c r="AM336" s="565">
        <f t="shared" si="76"/>
        <v>0</v>
      </c>
      <c r="AN336" s="565">
        <f t="shared" si="76"/>
        <v>0</v>
      </c>
      <c r="AO336" s="565">
        <f t="shared" si="76"/>
        <v>0</v>
      </c>
      <c r="AP336" s="565">
        <f t="shared" si="76"/>
        <v>0</v>
      </c>
      <c r="AQ336" s="565">
        <f t="shared" si="76"/>
        <v>0</v>
      </c>
      <c r="AR336" s="565">
        <f t="shared" si="76"/>
        <v>0</v>
      </c>
      <c r="AS336" s="565">
        <f t="shared" si="76"/>
        <v>0</v>
      </c>
      <c r="AT336" s="565">
        <f t="shared" si="76"/>
        <v>0</v>
      </c>
      <c r="AU336" s="565">
        <f t="shared" si="76"/>
        <v>0</v>
      </c>
      <c r="AV336" s="565">
        <f t="shared" si="76"/>
        <v>0</v>
      </c>
      <c r="AW336" s="565">
        <f t="shared" si="76"/>
        <v>0</v>
      </c>
      <c r="AX336" s="565">
        <f t="shared" si="76"/>
        <v>0</v>
      </c>
      <c r="AY336" s="565">
        <f t="shared" si="76"/>
        <v>0</v>
      </c>
      <c r="AZ336" s="565">
        <f t="shared" si="76"/>
        <v>0</v>
      </c>
      <c r="BA336" s="565">
        <f t="shared" si="76"/>
        <v>0</v>
      </c>
      <c r="BB336" s="565">
        <f t="shared" si="76"/>
        <v>0</v>
      </c>
      <c r="BC336" s="565">
        <f t="shared" si="76"/>
        <v>0</v>
      </c>
      <c r="BD336" s="565">
        <f t="shared" si="76"/>
        <v>0</v>
      </c>
      <c r="BE336" s="565">
        <f t="shared" si="76"/>
        <v>0</v>
      </c>
      <c r="BF336" s="565">
        <f t="shared" si="76"/>
        <v>0</v>
      </c>
      <c r="BG336" s="565">
        <f t="shared" si="76"/>
        <v>0</v>
      </c>
      <c r="BH336" s="565">
        <f t="shared" si="76"/>
        <v>0</v>
      </c>
      <c r="BI336" s="565">
        <f t="shared" si="76"/>
        <v>0</v>
      </c>
      <c r="BJ336" s="565">
        <f t="shared" si="76"/>
        <v>0</v>
      </c>
      <c r="BK336" s="565">
        <f t="shared" si="76"/>
        <v>0</v>
      </c>
      <c r="BL336" s="565">
        <f t="shared" si="76"/>
        <v>0</v>
      </c>
      <c r="BM336" s="565">
        <f t="shared" si="76"/>
        <v>0</v>
      </c>
      <c r="BN336" s="565">
        <f t="shared" si="76"/>
        <v>0</v>
      </c>
      <c r="BO336" s="565">
        <f t="shared" si="76"/>
        <v>0</v>
      </c>
      <c r="BP336" s="565">
        <f t="shared" si="76"/>
        <v>0</v>
      </c>
      <c r="BQ336" s="565">
        <f t="shared" si="76"/>
        <v>0</v>
      </c>
      <c r="BR336" s="565">
        <f t="shared" si="76"/>
        <v>0</v>
      </c>
      <c r="BS336" s="565">
        <f t="shared" ref="BS336:BZ336" si="77">IF(BS$123="",0,HLOOKUP(BS$2,$F$123:$BZ$140,MATCH($C336,$A$60:$A$76,0),FALSE))</f>
        <v>0</v>
      </c>
      <c r="BT336" s="565">
        <f t="shared" si="77"/>
        <v>0</v>
      </c>
      <c r="BU336" s="565">
        <f t="shared" si="77"/>
        <v>0</v>
      </c>
      <c r="BV336" s="565">
        <f t="shared" si="77"/>
        <v>0</v>
      </c>
      <c r="BW336" s="565">
        <f t="shared" si="77"/>
        <v>0</v>
      </c>
      <c r="BX336" s="565">
        <f t="shared" si="77"/>
        <v>0</v>
      </c>
      <c r="BY336" s="565">
        <f t="shared" si="77"/>
        <v>0</v>
      </c>
      <c r="BZ336" s="565">
        <f t="shared" si="77"/>
        <v>0</v>
      </c>
    </row>
    <row r="337" spans="1:78" customFormat="1" hidden="1" outlineLevel="1">
      <c r="A337" s="578"/>
      <c r="B337" s="26"/>
      <c r="C337" s="722" t="s">
        <v>296</v>
      </c>
      <c r="D337" s="566">
        <v>0</v>
      </c>
      <c r="E337" s="27"/>
      <c r="F337" s="69"/>
      <c r="G337" s="69"/>
      <c r="H337" s="69"/>
      <c r="I337" s="69"/>
      <c r="J337" s="69"/>
      <c r="K337" s="546"/>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c r="BG337" s="69"/>
      <c r="BH337" s="69"/>
      <c r="BI337" s="69"/>
      <c r="BJ337" s="69"/>
      <c r="BK337" s="69"/>
      <c r="BL337" s="69"/>
      <c r="BM337" s="69"/>
      <c r="BN337" s="69"/>
      <c r="BO337" s="69"/>
      <c r="BP337" s="69"/>
      <c r="BQ337" s="69"/>
      <c r="BR337" s="69"/>
    </row>
    <row r="338" spans="1:78" customFormat="1" hidden="1" outlineLevel="1">
      <c r="A338" s="19"/>
      <c r="B338" s="26"/>
      <c r="C338" s="722"/>
      <c r="D338" s="545">
        <v>1</v>
      </c>
      <c r="E338" s="27"/>
      <c r="F338" s="145"/>
      <c r="G338" s="567">
        <f>IF($E336="n/a","n/a",IF(G$3&gt;($E336+$D338),$F336-SUM($F338:F338),$F336/$E336))</f>
        <v>21.797150475775698</v>
      </c>
      <c r="H338" s="568">
        <f>IF($E336="n/a","n/a",IF(H$3&gt;($E336+$D338),$F336-SUM($F338:G338),$F336/$E336))</f>
        <v>21.797150475775698</v>
      </c>
      <c r="I338" s="568">
        <f>IF($E336="n/a","n/a",IF(I$3&gt;($E336+$D338),$F336-SUM($F338:H338),$F336/$E336))</f>
        <v>21.797150475775698</v>
      </c>
      <c r="J338" s="568">
        <f>IF($E336="n/a","n/a",IF(J$3&gt;($E336+$D338),$F336-SUM($F338:I338),$F336/$E336))</f>
        <v>21.797150475775698</v>
      </c>
      <c r="K338" s="569">
        <f>IF($E336="n/a","n/a",IF(K$3&gt;($E336+$D338),$F336-SUM($F338:J338),$F336/$E336))</f>
        <v>21.797150475775698</v>
      </c>
      <c r="L338" s="568">
        <f>IF($E336="n/a","n/a",IF(L$3&gt;($E336+$D338),$F336-SUM($F338:K338),$F336/$E336))</f>
        <v>21.797150475775698</v>
      </c>
      <c r="M338" s="568">
        <f>IF($E336="n/a","n/a",IF(M$3&gt;($E336+$D338),$F336-SUM($F338:L338),$F336/$E336))</f>
        <v>21.797150475775698</v>
      </c>
      <c r="N338" s="568">
        <f>IF($E336="n/a","n/a",IF(N$3&gt;($E336+$D338),$F336-SUM($F338:M338),$F336/$E336))</f>
        <v>21.797150475775698</v>
      </c>
      <c r="O338" s="568">
        <f>IF($E336="n/a","n/a",IF(O$3&gt;($E336+$D338),$F336-SUM($F338:N338),$F336/$E336))</f>
        <v>21.797150475775698</v>
      </c>
      <c r="P338" s="568">
        <f>IF($E336="n/a","n/a",IF(P$3&gt;($E336+$D338),$F336-SUM($F338:O338),$F336/$E336))</f>
        <v>21.797150475775698</v>
      </c>
      <c r="Q338" s="568">
        <f>IF($E336="n/a","n/a",IF(Q$3&gt;($E336+$D338),$F336-SUM($F338:P338),$F336/$E336))</f>
        <v>21.797150475775698</v>
      </c>
      <c r="R338" s="568">
        <f>IF($E336="n/a","n/a",IF(R$3&gt;($E336+$D338),$F336-SUM($F338:Q338),$F336/$E336))</f>
        <v>21.797150475775698</v>
      </c>
      <c r="S338" s="568">
        <f>IF($E336="n/a","n/a",IF(S$3&gt;($E336+$D338),$F336-SUM($F338:R338),$F336/$E336))</f>
        <v>21.797150475775698</v>
      </c>
      <c r="T338" s="568">
        <f>IF($E336="n/a","n/a",IF(T$3&gt;($E336+$D338),$F336-SUM($F338:S338),$F336/$E336))</f>
        <v>21.797150475775698</v>
      </c>
      <c r="U338" s="568">
        <f>IF($E336="n/a","n/a",IF(U$3&gt;($E336+$D338),$F336-SUM($F338:T338),$F336/$E336))</f>
        <v>21.797150475775698</v>
      </c>
      <c r="V338" s="568">
        <f>IF($E336="n/a","n/a",IF(V$3&gt;($E336+$D338),$F336-SUM($F338:U338),$F336/$E336))</f>
        <v>21.797150475775698</v>
      </c>
      <c r="W338" s="568">
        <f>IF($E336="n/a","n/a",IF(W$3&gt;($E336+$D338),$F336-SUM($F338:V338),$F336/$E336))</f>
        <v>21.797150475775698</v>
      </c>
      <c r="X338" s="568">
        <f>IF($E336="n/a","n/a",IF(X$3&gt;($E336+$D338),$F336-SUM($F338:W338),$F336/$E336))</f>
        <v>21.797150475775698</v>
      </c>
      <c r="Y338" s="568">
        <f>IF($E336="n/a","n/a",IF(Y$3&gt;($E336+$D338),$F336-SUM($F338:X338),$F336/$E336))</f>
        <v>21.797150475775698</v>
      </c>
      <c r="Z338" s="568">
        <f>IF($E336="n/a","n/a",IF(Z$3&gt;($E336+$D338),$F336-SUM($F338:Y338),$F336/$E336))</f>
        <v>21.797150475775698</v>
      </c>
      <c r="AA338" s="568">
        <f>IF($E336="n/a","n/a",IF(AA$3&gt;($E336+$D338),$F336-SUM($F338:Z338),$F336/$E336))</f>
        <v>21.797150475775698</v>
      </c>
      <c r="AB338" s="568">
        <f>IF($E336="n/a","n/a",IF(AB$3&gt;($E336+$D338),$F336-SUM($F338:AA338),$F336/$E336))</f>
        <v>21.797150475775698</v>
      </c>
      <c r="AC338" s="568">
        <f>IF($E336="n/a","n/a",IF(AC$3&gt;($E336+$D338),$F336-SUM($F338:AB338),$F336/$E336))</f>
        <v>21.797150475775698</v>
      </c>
      <c r="AD338" s="568">
        <f>IF($E336="n/a","n/a",IF(AD$3&gt;($E336+$D338),$F336-SUM($F338:AC338),$F336/$E336))</f>
        <v>21.797150475775698</v>
      </c>
      <c r="AE338" s="568">
        <f>IF($E336="n/a","n/a",IF(AE$3&gt;($E336+$D338),$F336-SUM($F338:AD338),$F336/$E336))</f>
        <v>21.797150475775698</v>
      </c>
      <c r="AF338" s="568">
        <f>IF($E336="n/a","n/a",IF(AF$3&gt;($E336+$D338),$F336-SUM($F338:AE338),$F336/$E336))</f>
        <v>21.797150475775698</v>
      </c>
      <c r="AG338" s="568">
        <f>IF($E336="n/a","n/a",IF(AG$3&gt;($E336+$D338),$F336-SUM($F338:AF338),$F336/$E336))</f>
        <v>21.797150475775698</v>
      </c>
      <c r="AH338" s="568">
        <f>IF($E336="n/a","n/a",IF(AH$3&gt;($E336+$D338),$F336-SUM($F338:AG338),$F336/$E336))</f>
        <v>21.797150475775698</v>
      </c>
      <c r="AI338" s="568">
        <f>IF($E336="n/a","n/a",IF(AI$3&gt;($E336+$D338),$F336-SUM($F338:AH338),$F336/$E336))</f>
        <v>21.797150475775698</v>
      </c>
      <c r="AJ338" s="568">
        <f>IF($E336="n/a","n/a",IF(AJ$3&gt;($E336+$D338),$F336-SUM($F338:AI338),$F336/$E336))</f>
        <v>21.797150475775698</v>
      </c>
      <c r="AK338" s="568">
        <f>IF($E336="n/a","n/a",IF(AK$3&gt;($E336+$D338),$F336-SUM($F338:AJ338),$F336/$E336))</f>
        <v>21.797150475775698</v>
      </c>
      <c r="AL338" s="568">
        <f>IF($E336="n/a","n/a",IF(AL$3&gt;($E336+$D338),$F336-SUM($F338:AK338),$F336/$E336))</f>
        <v>21.797150475775698</v>
      </c>
      <c r="AM338" s="568">
        <f>IF($E336="n/a","n/a",IF(AM$3&gt;($E336+$D338),$F336-SUM($F338:AL338),$F336/$E336))</f>
        <v>21.797150475775698</v>
      </c>
      <c r="AN338" s="568">
        <f>IF($E336="n/a","n/a",IF(AN$3&gt;($E336+$D338),$F336-SUM($F338:AM338),$F336/$E336))</f>
        <v>21.797150475775698</v>
      </c>
      <c r="AO338" s="568">
        <f>IF($E336="n/a","n/a",IF(AO$3&gt;($E336+$D338),$F336-SUM($F338:AN338),$F336/$E336))</f>
        <v>21.797150475775698</v>
      </c>
      <c r="AP338" s="568">
        <f>IF($E336="n/a","n/a",IF(AP$3&gt;($E336+$D338),$F336-SUM($F338:AO338),$F336/$E336))</f>
        <v>21.797150475775698</v>
      </c>
      <c r="AQ338" s="568">
        <f>IF($E336="n/a","n/a",IF(AQ$3&gt;($E336+$D338),$F336-SUM($F338:AP338),$F336/$E336))</f>
        <v>21.797150475775698</v>
      </c>
      <c r="AR338" s="568">
        <f>IF($E336="n/a","n/a",IF(AR$3&gt;($E336+$D338),$F336-SUM($F338:AQ338),$F336/$E336))</f>
        <v>21.797150475775698</v>
      </c>
      <c r="AS338" s="568">
        <f>IF($E336="n/a","n/a",IF(AS$3&gt;($E336+$D338),$F336-SUM($F338:AR338),$F336/$E336))</f>
        <v>21.797150475775698</v>
      </c>
      <c r="AT338" s="568">
        <f>IF($E336="n/a","n/a",IF(AT$3&gt;($E336+$D338),$F336-SUM($F338:AS338),$F336/$E336))</f>
        <v>21.797150475775698</v>
      </c>
      <c r="AU338" s="568">
        <f>IF($E336="n/a","n/a",IF(AU$3&gt;($E336+$D338),$F336-SUM($F338:AT338),$F336/$E336))</f>
        <v>21.797150475775698</v>
      </c>
      <c r="AV338" s="568">
        <f>IF($E336="n/a","n/a",IF(AV$3&gt;($E336+$D338),$F336-SUM($F338:AU338),$F336/$E336))</f>
        <v>21.797150475775698</v>
      </c>
      <c r="AW338" s="568">
        <f>IF($E336="n/a","n/a",IF(AW$3&gt;($E336+$D338),$F336-SUM($F338:AV338),$F336/$E336))</f>
        <v>21.797150475775698</v>
      </c>
      <c r="AX338" s="568">
        <f>IF($E336="n/a","n/a",IF(AX$3&gt;($E336+$D338),$F336-SUM($F338:AW338),$F336/$E336))</f>
        <v>21.797150475775698</v>
      </c>
      <c r="AY338" s="568">
        <f>IF($E336="n/a","n/a",IF(AY$3&gt;($E336+$D338),$F336-SUM($F338:AX338),$F336/$E336))</f>
        <v>21.797150475775698</v>
      </c>
      <c r="AZ338" s="568">
        <f>IF($E336="n/a","n/a",IF(AZ$3&gt;($E336+$D338),$F336-SUM($F338:AY338),$F336/$E336))</f>
        <v>7.9580786405131221E-13</v>
      </c>
      <c r="BA338" s="568">
        <f>IF($E336="n/a","n/a",IF(BA$3&gt;($E336+$D338),$F336-SUM($F338:AZ338),$F336/$E336))</f>
        <v>0</v>
      </c>
      <c r="BB338" s="568">
        <f>IF($E336="n/a","n/a",IF(BB$3&gt;($E336+$D338),$F336-SUM($F338:BA338),$F336/$E336))</f>
        <v>0</v>
      </c>
      <c r="BC338" s="568">
        <f>IF($E336="n/a","n/a",IF(BC$3&gt;($E336+$D338),$F336-SUM($F338:BB338),$F336/$E336))</f>
        <v>0</v>
      </c>
      <c r="BD338" s="568">
        <f>IF($E336="n/a","n/a",IF(BD$3&gt;($E336+$D338),$F336-SUM($F338:BC338),$F336/$E336))</f>
        <v>0</v>
      </c>
      <c r="BE338" s="568">
        <f>IF($E336="n/a","n/a",IF(BE$3&gt;($E336+$D338),$F336-SUM($F338:BD338),$F336/$E336))</f>
        <v>0</v>
      </c>
      <c r="BF338" s="568">
        <f>IF($E336="n/a","n/a",IF(BF$3&gt;($E336+$D338),$F336-SUM($F338:BE338),$F336/$E336))</f>
        <v>0</v>
      </c>
      <c r="BG338" s="568">
        <f>IF($E336="n/a","n/a",IF(BG$3&gt;($E336+$D338),$F336-SUM($F338:BF338),$F336/$E336))</f>
        <v>0</v>
      </c>
      <c r="BH338" s="568">
        <f>IF($E336="n/a","n/a",IF(BH$3&gt;($E336+$D338),$F336-SUM($F338:BG338),$F336/$E336))</f>
        <v>0</v>
      </c>
      <c r="BI338" s="568">
        <f>IF($E336="n/a","n/a",IF(BI$3&gt;($E336+$D338),$F336-SUM($F338:BH338),$F336/$E336))</f>
        <v>0</v>
      </c>
      <c r="BJ338" s="568">
        <f>IF($E336="n/a","n/a",IF(BJ$3&gt;($E336+$D338),$F336-SUM($F338:BI338),$F336/$E336))</f>
        <v>0</v>
      </c>
      <c r="BK338" s="568">
        <f>IF($E336="n/a","n/a",IF(BK$3&gt;($E336+$D338),$F336-SUM($F338:BJ338),$F336/$E336))</f>
        <v>0</v>
      </c>
      <c r="BL338" s="568">
        <f>IF($E336="n/a","n/a",IF(BL$3&gt;($E336+$D338),$F336-SUM($F338:BK338),$F336/$E336))</f>
        <v>0</v>
      </c>
      <c r="BM338" s="568">
        <f>IF($E336="n/a","n/a",IF(BM$3&gt;($E336+$D338),$F336-SUM($F338:BL338),$F336/$E336))</f>
        <v>0</v>
      </c>
      <c r="BN338" s="568">
        <f>IF($E336="n/a","n/a",IF(BN$3&gt;($E336+$D338),$F336-SUM($F338:BM338),$F336/$E336))</f>
        <v>0</v>
      </c>
      <c r="BO338" s="568">
        <f>IF($E336="n/a","n/a",IF(BO$3&gt;($E336+$D338),$F336-SUM($F338:BN338),$F336/$E336))</f>
        <v>0</v>
      </c>
      <c r="BP338" s="568">
        <f>IF($E336="n/a","n/a",IF(BP$3&gt;($E336+$D338),$F336-SUM($F338:BO338),$F336/$E336))</f>
        <v>0</v>
      </c>
      <c r="BQ338" s="568">
        <f>IF($E336="n/a","n/a",IF(BQ$3&gt;($E336+$D338),$F336-SUM($F338:BP338),$F336/$E336))</f>
        <v>0</v>
      </c>
      <c r="BR338" s="568">
        <f>IF($E336="n/a","n/a",IF(BR$3&gt;($E336+$D338),$F336-SUM($F338:BQ338),$F336/$E336))</f>
        <v>0</v>
      </c>
      <c r="BS338" s="568">
        <f>IF($E336="n/a","n/a",IF(BS$3&gt;($E336+$D338),$F336-SUM($F338:BR338),$F336/$E336))</f>
        <v>0</v>
      </c>
      <c r="BT338" s="568">
        <f>IF($E336="n/a","n/a",IF(BT$3&gt;($E336+$D338),$F336-SUM($F338:BS338),$F336/$E336))</f>
        <v>0</v>
      </c>
      <c r="BU338" s="568">
        <f>IF($E336="n/a","n/a",IF(BU$3&gt;($E336+$D338),$F336-SUM($F338:BT338),$F336/$E336))</f>
        <v>0</v>
      </c>
      <c r="BV338" s="568">
        <f>IF($E336="n/a","n/a",IF(BV$3&gt;($E336+$D338),$F336-SUM($F338:BU338),$F336/$E336))</f>
        <v>0</v>
      </c>
      <c r="BW338" s="568">
        <f>IF($E336="n/a","n/a",IF(BW$3&gt;($E336+$D338),$F336-SUM($F338:BV338),$F336/$E336))</f>
        <v>0</v>
      </c>
      <c r="BX338" s="568">
        <f>IF($E336="n/a","n/a",IF(BX$3&gt;($E336+$D338),$F336-SUM($F338:BW338),$F336/$E336))</f>
        <v>0</v>
      </c>
      <c r="BY338" s="568">
        <f>IF($E336="n/a","n/a",IF(BY$3&gt;($E336+$D338),$F336-SUM($F338:BX338),$F336/$E336))</f>
        <v>0</v>
      </c>
      <c r="BZ338" s="569">
        <f>IF($E336="n/a","n/a",IF(BZ$3&gt;($E336+$D338),$F336-SUM($F338:BY338),$F336/$E336))</f>
        <v>0</v>
      </c>
    </row>
    <row r="339" spans="1:78" customFormat="1" hidden="1" outlineLevel="1">
      <c r="A339" s="19"/>
      <c r="B339" s="26"/>
      <c r="C339" s="722"/>
      <c r="D339" s="545">
        <v>2</v>
      </c>
      <c r="E339" s="27"/>
      <c r="F339" s="146"/>
      <c r="G339" s="570"/>
      <c r="H339" s="571">
        <f>IF($E336="n/a","n/a",IF(H$3&gt;($E336+$D339),$G336-SUM($F339:G339),$G336/$E336))</f>
        <v>253.54797966149576</v>
      </c>
      <c r="I339" s="571">
        <f>IF($E336="n/a","n/a",IF(I$3&gt;($E336+$D339),$G336-SUM($F339:H339),$G336/$E336))</f>
        <v>253.54797966149576</v>
      </c>
      <c r="J339" s="571">
        <f>IF($E336="n/a","n/a",IF(J$3&gt;($E336+$D339),$G336-SUM($F339:I339),$G336/$E336))</f>
        <v>253.54797966149576</v>
      </c>
      <c r="K339" s="572">
        <f>IF($E336="n/a","n/a",IF(K$3&gt;($E336+$D339),$G336-SUM($F339:J339),$G336/$E336))</f>
        <v>253.54797966149576</v>
      </c>
      <c r="L339" s="571">
        <f>IF($E336="n/a","n/a",IF(L$3&gt;($E336+$D339),$G336-SUM($F339:K339),$G336/$E336))</f>
        <v>253.54797966149576</v>
      </c>
      <c r="M339" s="571">
        <f>IF($E336="n/a","n/a",IF(M$3&gt;($E336+$D339),$G336-SUM($F339:L339),$G336/$E336))</f>
        <v>253.54797966149576</v>
      </c>
      <c r="N339" s="571">
        <f>IF($E336="n/a","n/a",IF(N$3&gt;($E336+$D339),$G336-SUM($F339:M339),$G336/$E336))</f>
        <v>253.54797966149576</v>
      </c>
      <c r="O339" s="571">
        <f>IF($E336="n/a","n/a",IF(O$3&gt;($E336+$D339),$G336-SUM($F339:N339),$G336/$E336))</f>
        <v>253.54797966149576</v>
      </c>
      <c r="P339" s="571">
        <f>IF($E336="n/a","n/a",IF(P$3&gt;($E336+$D339),$G336-SUM($F339:O339),$G336/$E336))</f>
        <v>253.54797966149576</v>
      </c>
      <c r="Q339" s="571">
        <f>IF($E336="n/a","n/a",IF(Q$3&gt;($E336+$D339),$G336-SUM($F339:P339),$G336/$E336))</f>
        <v>253.54797966149576</v>
      </c>
      <c r="R339" s="571">
        <f>IF($E336="n/a","n/a",IF(R$3&gt;($E336+$D339),$G336-SUM($F339:Q339),$G336/$E336))</f>
        <v>253.54797966149576</v>
      </c>
      <c r="S339" s="571">
        <f>IF($E336="n/a","n/a",IF(S$3&gt;($E336+$D339),$G336-SUM($F339:R339),$G336/$E336))</f>
        <v>253.54797966149576</v>
      </c>
      <c r="T339" s="571">
        <f>IF($E336="n/a","n/a",IF(T$3&gt;($E336+$D339),$G336-SUM($F339:S339),$G336/$E336))</f>
        <v>253.54797966149576</v>
      </c>
      <c r="U339" s="571">
        <f>IF($E336="n/a","n/a",IF(U$3&gt;($E336+$D339),$G336-SUM($F339:T339),$G336/$E336))</f>
        <v>253.54797966149576</v>
      </c>
      <c r="V339" s="571">
        <f>IF($E336="n/a","n/a",IF(V$3&gt;($E336+$D339),$G336-SUM($F339:U339),$G336/$E336))</f>
        <v>253.54797966149576</v>
      </c>
      <c r="W339" s="571">
        <f>IF($E336="n/a","n/a",IF(W$3&gt;($E336+$D339),$G336-SUM($F339:V339),$G336/$E336))</f>
        <v>253.54797966149576</v>
      </c>
      <c r="X339" s="571">
        <f>IF($E336="n/a","n/a",IF(X$3&gt;($E336+$D339),$G336-SUM($F339:W339),$G336/$E336))</f>
        <v>253.54797966149576</v>
      </c>
      <c r="Y339" s="571">
        <f>IF($E336="n/a","n/a",IF(Y$3&gt;($E336+$D339),$G336-SUM($F339:X339),$G336/$E336))</f>
        <v>253.54797966149576</v>
      </c>
      <c r="Z339" s="571">
        <f>IF($E336="n/a","n/a",IF(Z$3&gt;($E336+$D339),$G336-SUM($F339:Y339),$G336/$E336))</f>
        <v>253.54797966149576</v>
      </c>
      <c r="AA339" s="571">
        <f>IF($E336="n/a","n/a",IF(AA$3&gt;($E336+$D339),$G336-SUM($F339:Z339),$G336/$E336))</f>
        <v>253.54797966149576</v>
      </c>
      <c r="AB339" s="571">
        <f>IF($E336="n/a","n/a",IF(AB$3&gt;($E336+$D339),$G336-SUM($F339:AA339),$G336/$E336))</f>
        <v>253.54797966149576</v>
      </c>
      <c r="AC339" s="571">
        <f>IF($E336="n/a","n/a",IF(AC$3&gt;($E336+$D339),$G336-SUM($F339:AB339),$G336/$E336))</f>
        <v>253.54797966149576</v>
      </c>
      <c r="AD339" s="571">
        <f>IF($E336="n/a","n/a",IF(AD$3&gt;($E336+$D339),$G336-SUM($F339:AC339),$G336/$E336))</f>
        <v>253.54797966149576</v>
      </c>
      <c r="AE339" s="571">
        <f>IF($E336="n/a","n/a",IF(AE$3&gt;($E336+$D339),$G336-SUM($F339:AD339),$G336/$E336))</f>
        <v>253.54797966149576</v>
      </c>
      <c r="AF339" s="571">
        <f>IF($E336="n/a","n/a",IF(AF$3&gt;($E336+$D339),$G336-SUM($F339:AE339),$G336/$E336))</f>
        <v>253.54797966149576</v>
      </c>
      <c r="AG339" s="571">
        <f>IF($E336="n/a","n/a",IF(AG$3&gt;($E336+$D339),$G336-SUM($F339:AF339),$G336/$E336))</f>
        <v>253.54797966149576</v>
      </c>
      <c r="AH339" s="571">
        <f>IF($E336="n/a","n/a",IF(AH$3&gt;($E336+$D339),$G336-SUM($F339:AG339),$G336/$E336))</f>
        <v>253.54797966149576</v>
      </c>
      <c r="AI339" s="571">
        <f>IF($E336="n/a","n/a",IF(AI$3&gt;($E336+$D339),$G336-SUM($F339:AH339),$G336/$E336))</f>
        <v>253.54797966149576</v>
      </c>
      <c r="AJ339" s="571">
        <f>IF($E336="n/a","n/a",IF(AJ$3&gt;($E336+$D339),$G336-SUM($F339:AI339),$G336/$E336))</f>
        <v>253.54797966149576</v>
      </c>
      <c r="AK339" s="571">
        <f>IF($E336="n/a","n/a",IF(AK$3&gt;($E336+$D339),$G336-SUM($F339:AJ339),$G336/$E336))</f>
        <v>253.54797966149576</v>
      </c>
      <c r="AL339" s="571">
        <f>IF($E336="n/a","n/a",IF(AL$3&gt;($E336+$D339),$G336-SUM($F339:AK339),$G336/$E336))</f>
        <v>253.54797966149576</v>
      </c>
      <c r="AM339" s="571">
        <f>IF($E336="n/a","n/a",IF(AM$3&gt;($E336+$D339),$G336-SUM($F339:AL339),$G336/$E336))</f>
        <v>253.54797966149576</v>
      </c>
      <c r="AN339" s="571">
        <f>IF($E336="n/a","n/a",IF(AN$3&gt;($E336+$D339),$G336-SUM($F339:AM339),$G336/$E336))</f>
        <v>253.54797966149576</v>
      </c>
      <c r="AO339" s="571">
        <f>IF($E336="n/a","n/a",IF(AO$3&gt;($E336+$D339),$G336-SUM($F339:AN339),$G336/$E336))</f>
        <v>253.54797966149576</v>
      </c>
      <c r="AP339" s="571">
        <f>IF($E336="n/a","n/a",IF(AP$3&gt;($E336+$D339),$G336-SUM($F339:AO339),$G336/$E336))</f>
        <v>253.54797966149576</v>
      </c>
      <c r="AQ339" s="571">
        <f>IF($E336="n/a","n/a",IF(AQ$3&gt;($E336+$D339),$G336-SUM($F339:AP339),$G336/$E336))</f>
        <v>253.54797966149576</v>
      </c>
      <c r="AR339" s="571">
        <f>IF($E336="n/a","n/a",IF(AR$3&gt;($E336+$D339),$G336-SUM($F339:AQ339),$G336/$E336))</f>
        <v>253.54797966149576</v>
      </c>
      <c r="AS339" s="571">
        <f>IF($E336="n/a","n/a",IF(AS$3&gt;($E336+$D339),$G336-SUM($F339:AR339),$G336/$E336))</f>
        <v>253.54797966149576</v>
      </c>
      <c r="AT339" s="571">
        <f>IF($E336="n/a","n/a",IF(AT$3&gt;($E336+$D339),$G336-SUM($F339:AS339),$G336/$E336))</f>
        <v>253.54797966149576</v>
      </c>
      <c r="AU339" s="571">
        <f>IF($E336="n/a","n/a",IF(AU$3&gt;($E336+$D339),$G336-SUM($F339:AT339),$G336/$E336))</f>
        <v>253.54797966149576</v>
      </c>
      <c r="AV339" s="571">
        <f>IF($E336="n/a","n/a",IF(AV$3&gt;($E336+$D339),$G336-SUM($F339:AU339),$G336/$E336))</f>
        <v>253.54797966149576</v>
      </c>
      <c r="AW339" s="571">
        <f>IF($E336="n/a","n/a",IF(AW$3&gt;($E336+$D339),$G336-SUM($F339:AV339),$G336/$E336))</f>
        <v>253.54797966149576</v>
      </c>
      <c r="AX339" s="571">
        <f>IF($E336="n/a","n/a",IF(AX$3&gt;($E336+$D339),$G336-SUM($F339:AW339),$G336/$E336))</f>
        <v>253.54797966149576</v>
      </c>
      <c r="AY339" s="571">
        <f>IF($E336="n/a","n/a",IF(AY$3&gt;($E336+$D339),$G336-SUM($F339:AX339),$G336/$E336))</f>
        <v>253.54797966149576</v>
      </c>
      <c r="AZ339" s="571">
        <f>IF($E336="n/a","n/a",IF(AZ$3&gt;($E336+$D339),$G336-SUM($F339:AY339),$G336/$E336))</f>
        <v>253.54797966149576</v>
      </c>
      <c r="BA339" s="571">
        <f>IF($E336="n/a","n/a",IF(BA$3&gt;($E336+$D339),$G336-SUM($F339:AZ339),$G336/$E336))</f>
        <v>-3.637978807091713E-12</v>
      </c>
      <c r="BB339" s="571">
        <f>IF($E336="n/a","n/a",IF(BB$3&gt;($E336+$D339),$G336-SUM($F339:BA339),$G336/$E336))</f>
        <v>0</v>
      </c>
      <c r="BC339" s="571">
        <f>IF($E336="n/a","n/a",IF(BC$3&gt;($E336+$D339),$G336-SUM($F339:BB339),$G336/$E336))</f>
        <v>0</v>
      </c>
      <c r="BD339" s="571">
        <f>IF($E336="n/a","n/a",IF(BD$3&gt;($E336+$D339),$G336-SUM($F339:BC339),$G336/$E336))</f>
        <v>0</v>
      </c>
      <c r="BE339" s="571">
        <f>IF($E336="n/a","n/a",IF(BE$3&gt;($E336+$D339),$G336-SUM($F339:BD339),$G336/$E336))</f>
        <v>0</v>
      </c>
      <c r="BF339" s="571">
        <f>IF($E336="n/a","n/a",IF(BF$3&gt;($E336+$D339),$G336-SUM($F339:BE339),$G336/$E336))</f>
        <v>0</v>
      </c>
      <c r="BG339" s="571">
        <f>IF($E336="n/a","n/a",IF(BG$3&gt;($E336+$D339),$G336-SUM($F339:BF339),$G336/$E336))</f>
        <v>0</v>
      </c>
      <c r="BH339" s="571">
        <f>IF($E336="n/a","n/a",IF(BH$3&gt;($E336+$D339),$G336-SUM($F339:BG339),$G336/$E336))</f>
        <v>0</v>
      </c>
      <c r="BI339" s="571">
        <f>IF($E336="n/a","n/a",IF(BI$3&gt;($E336+$D339),$G336-SUM($F339:BH339),$G336/$E336))</f>
        <v>0</v>
      </c>
      <c r="BJ339" s="571">
        <f>IF($E336="n/a","n/a",IF(BJ$3&gt;($E336+$D339),$G336-SUM($F339:BI339),$G336/$E336))</f>
        <v>0</v>
      </c>
      <c r="BK339" s="571">
        <f>IF($E336="n/a","n/a",IF(BK$3&gt;($E336+$D339),$G336-SUM($F339:BJ339),$G336/$E336))</f>
        <v>0</v>
      </c>
      <c r="BL339" s="571">
        <f>IF($E336="n/a","n/a",IF(BL$3&gt;($E336+$D339),$G336-SUM($F339:BK339),$G336/$E336))</f>
        <v>0</v>
      </c>
      <c r="BM339" s="571">
        <f>IF($E336="n/a","n/a",IF(BM$3&gt;($E336+$D339),$G336-SUM($F339:BL339),$G336/$E336))</f>
        <v>0</v>
      </c>
      <c r="BN339" s="571">
        <f>IF($E336="n/a","n/a",IF(BN$3&gt;($E336+$D339),$G336-SUM($F339:BM339),$G336/$E336))</f>
        <v>0</v>
      </c>
      <c r="BO339" s="571">
        <f>IF($E336="n/a","n/a",IF(BO$3&gt;($E336+$D339),$G336-SUM($F339:BN339),$G336/$E336))</f>
        <v>0</v>
      </c>
      <c r="BP339" s="571">
        <f>IF($E336="n/a","n/a",IF(BP$3&gt;($E336+$D339),$G336-SUM($F339:BO339),$G336/$E336))</f>
        <v>0</v>
      </c>
      <c r="BQ339" s="571">
        <f>IF($E336="n/a","n/a",IF(BQ$3&gt;($E336+$D339),$G336-SUM($F339:BP339),$G336/$E336))</f>
        <v>0</v>
      </c>
      <c r="BR339" s="571">
        <f>IF($E336="n/a","n/a",IF(BR$3&gt;($E336+$D339),$G336-SUM($F339:BQ339),$G336/$E336))</f>
        <v>0</v>
      </c>
      <c r="BS339" s="571">
        <f>IF($E336="n/a","n/a",IF(BS$3&gt;($E336+$D339),$G336-SUM($F339:BR339),$G336/$E336))</f>
        <v>0</v>
      </c>
      <c r="BT339" s="571">
        <f>IF($E336="n/a","n/a",IF(BT$3&gt;($E336+$D339),$G336-SUM($F339:BS339),$G336/$E336))</f>
        <v>0</v>
      </c>
      <c r="BU339" s="571">
        <f>IF($E336="n/a","n/a",IF(BU$3&gt;($E336+$D339),$G336-SUM($F339:BT339),$G336/$E336))</f>
        <v>0</v>
      </c>
      <c r="BV339" s="571">
        <f>IF($E336="n/a","n/a",IF(BV$3&gt;($E336+$D339),$G336-SUM($F339:BU339),$G336/$E336))</f>
        <v>0</v>
      </c>
      <c r="BW339" s="571">
        <f>IF($E336="n/a","n/a",IF(BW$3&gt;($E336+$D339),$G336-SUM($F339:BV339),$G336/$E336))</f>
        <v>0</v>
      </c>
      <c r="BX339" s="571">
        <f>IF($E336="n/a","n/a",IF(BX$3&gt;($E336+$D339),$G336-SUM($F339:BW339),$G336/$E336))</f>
        <v>0</v>
      </c>
      <c r="BY339" s="571">
        <f>IF($E336="n/a","n/a",IF(BY$3&gt;($E336+$D339),$G336-SUM($F339:BX339),$G336/$E336))</f>
        <v>0</v>
      </c>
      <c r="BZ339" s="572">
        <f>IF($E336="n/a","n/a",IF(BZ$3&gt;($E336+$D339),$G336-SUM($F339:BY339),$G336/$E336))</f>
        <v>0</v>
      </c>
    </row>
    <row r="340" spans="1:78" customFormat="1" hidden="1" outlineLevel="1">
      <c r="A340" s="19"/>
      <c r="B340" s="26"/>
      <c r="C340" s="722"/>
      <c r="D340" s="545">
        <v>3</v>
      </c>
      <c r="E340" s="27"/>
      <c r="F340" s="146"/>
      <c r="G340" s="570"/>
      <c r="H340" s="571"/>
      <c r="I340" s="571">
        <f>IF($E336="n/a","n/a",IF(I$3&gt;($E336+$D340),$H336-SUM($F340:H340),$H336/$E336))</f>
        <v>195.99858894196484</v>
      </c>
      <c r="J340" s="571">
        <f>IF($E336="n/a","n/a",IF(J$3&gt;($E336+$D340),$H336-SUM($F340:I340),$H336/$E336))</f>
        <v>195.99858894196484</v>
      </c>
      <c r="K340" s="572">
        <f>IF($E336="n/a","n/a",IF(K$3&gt;($E336+$D340),$H336-SUM($F340:J340),$H336/$E336))</f>
        <v>195.99858894196484</v>
      </c>
      <c r="L340" s="571">
        <f>IF($E336="n/a","n/a",IF(L$3&gt;($E336+$D340),$H336-SUM($F340:K340),$H336/$E336))</f>
        <v>195.99858894196484</v>
      </c>
      <c r="M340" s="571">
        <f>IF($E336="n/a","n/a",IF(M$3&gt;($E336+$D340),$H336-SUM($F340:L340),$H336/$E336))</f>
        <v>195.99858894196484</v>
      </c>
      <c r="N340" s="571">
        <f>IF($E336="n/a","n/a",IF(N$3&gt;($E336+$D340),$H336-SUM($F340:M340),$H336/$E336))</f>
        <v>195.99858894196484</v>
      </c>
      <c r="O340" s="571">
        <f>IF($E336="n/a","n/a",IF(O$3&gt;($E336+$D340),$H336-SUM($F340:N340),$H336/$E336))</f>
        <v>195.99858894196484</v>
      </c>
      <c r="P340" s="571">
        <f>IF($E336="n/a","n/a",IF(P$3&gt;($E336+$D340),$H336-SUM($F340:O340),$H336/$E336))</f>
        <v>195.99858894196484</v>
      </c>
      <c r="Q340" s="571">
        <f>IF($E336="n/a","n/a",IF(Q$3&gt;($E336+$D340),$H336-SUM($F340:P340),$H336/$E336))</f>
        <v>195.99858894196484</v>
      </c>
      <c r="R340" s="571">
        <f>IF($E336="n/a","n/a",IF(R$3&gt;($E336+$D340),$H336-SUM($F340:Q340),$H336/$E336))</f>
        <v>195.99858894196484</v>
      </c>
      <c r="S340" s="571">
        <f>IF($E336="n/a","n/a",IF(S$3&gt;($E336+$D340),$H336-SUM($F340:R340),$H336/$E336))</f>
        <v>195.99858894196484</v>
      </c>
      <c r="T340" s="571">
        <f>IF($E336="n/a","n/a",IF(T$3&gt;($E336+$D340),$H336-SUM($F340:S340),$H336/$E336))</f>
        <v>195.99858894196484</v>
      </c>
      <c r="U340" s="571">
        <f>IF($E336="n/a","n/a",IF(U$3&gt;($E336+$D340),$H336-SUM($F340:T340),$H336/$E336))</f>
        <v>195.99858894196484</v>
      </c>
      <c r="V340" s="571">
        <f>IF($E336="n/a","n/a",IF(V$3&gt;($E336+$D340),$H336-SUM($F340:U340),$H336/$E336))</f>
        <v>195.99858894196484</v>
      </c>
      <c r="W340" s="571">
        <f>IF($E336="n/a","n/a",IF(W$3&gt;($E336+$D340),$H336-SUM($F340:V340),$H336/$E336))</f>
        <v>195.99858894196484</v>
      </c>
      <c r="X340" s="571">
        <f>IF($E336="n/a","n/a",IF(X$3&gt;($E336+$D340),$H336-SUM($F340:W340),$H336/$E336))</f>
        <v>195.99858894196484</v>
      </c>
      <c r="Y340" s="571">
        <f>IF($E336="n/a","n/a",IF(Y$3&gt;($E336+$D340),$H336-SUM($F340:X340),$H336/$E336))</f>
        <v>195.99858894196484</v>
      </c>
      <c r="Z340" s="571">
        <f>IF($E336="n/a","n/a",IF(Z$3&gt;($E336+$D340),$H336-SUM($F340:Y340),$H336/$E336))</f>
        <v>195.99858894196484</v>
      </c>
      <c r="AA340" s="571">
        <f>IF($E336="n/a","n/a",IF(AA$3&gt;($E336+$D340),$H336-SUM($F340:Z340),$H336/$E336))</f>
        <v>195.99858894196484</v>
      </c>
      <c r="AB340" s="571">
        <f>IF($E336="n/a","n/a",IF(AB$3&gt;($E336+$D340),$H336-SUM($F340:AA340),$H336/$E336))</f>
        <v>195.99858894196484</v>
      </c>
      <c r="AC340" s="571">
        <f>IF($E336="n/a","n/a",IF(AC$3&gt;($E336+$D340),$H336-SUM($F340:AB340),$H336/$E336))</f>
        <v>195.99858894196484</v>
      </c>
      <c r="AD340" s="571">
        <f>IF($E336="n/a","n/a",IF(AD$3&gt;($E336+$D340),$H336-SUM($F340:AC340),$H336/$E336))</f>
        <v>195.99858894196484</v>
      </c>
      <c r="AE340" s="571">
        <f>IF($E336="n/a","n/a",IF(AE$3&gt;($E336+$D340),$H336-SUM($F340:AD340),$H336/$E336))</f>
        <v>195.99858894196484</v>
      </c>
      <c r="AF340" s="571">
        <f>IF($E336="n/a","n/a",IF(AF$3&gt;($E336+$D340),$H336-SUM($F340:AE340),$H336/$E336))</f>
        <v>195.99858894196484</v>
      </c>
      <c r="AG340" s="571">
        <f>IF($E336="n/a","n/a",IF(AG$3&gt;($E336+$D340),$H336-SUM($F340:AF340),$H336/$E336))</f>
        <v>195.99858894196484</v>
      </c>
      <c r="AH340" s="571">
        <f>IF($E336="n/a","n/a",IF(AH$3&gt;($E336+$D340),$H336-SUM($F340:AG340),$H336/$E336))</f>
        <v>195.99858894196484</v>
      </c>
      <c r="AI340" s="571">
        <f>IF($E336="n/a","n/a",IF(AI$3&gt;($E336+$D340),$H336-SUM($F340:AH340),$H336/$E336))</f>
        <v>195.99858894196484</v>
      </c>
      <c r="AJ340" s="571">
        <f>IF($E336="n/a","n/a",IF(AJ$3&gt;($E336+$D340),$H336-SUM($F340:AI340),$H336/$E336))</f>
        <v>195.99858894196484</v>
      </c>
      <c r="AK340" s="571">
        <f>IF($E336="n/a","n/a",IF(AK$3&gt;($E336+$D340),$H336-SUM($F340:AJ340),$H336/$E336))</f>
        <v>195.99858894196484</v>
      </c>
      <c r="AL340" s="571">
        <f>IF($E336="n/a","n/a",IF(AL$3&gt;($E336+$D340),$H336-SUM($F340:AK340),$H336/$E336))</f>
        <v>195.99858894196484</v>
      </c>
      <c r="AM340" s="571">
        <f>IF($E336="n/a","n/a",IF(AM$3&gt;($E336+$D340),$H336-SUM($F340:AL340),$H336/$E336))</f>
        <v>195.99858894196484</v>
      </c>
      <c r="AN340" s="571">
        <f>IF($E336="n/a","n/a",IF(AN$3&gt;($E336+$D340),$H336-SUM($F340:AM340),$H336/$E336))</f>
        <v>195.99858894196484</v>
      </c>
      <c r="AO340" s="571">
        <f>IF($E336="n/a","n/a",IF(AO$3&gt;($E336+$D340),$H336-SUM($F340:AN340),$H336/$E336))</f>
        <v>195.99858894196484</v>
      </c>
      <c r="AP340" s="571">
        <f>IF($E336="n/a","n/a",IF(AP$3&gt;($E336+$D340),$H336-SUM($F340:AO340),$H336/$E336))</f>
        <v>195.99858894196484</v>
      </c>
      <c r="AQ340" s="571">
        <f>IF($E336="n/a","n/a",IF(AQ$3&gt;($E336+$D340),$H336-SUM($F340:AP340),$H336/$E336))</f>
        <v>195.99858894196484</v>
      </c>
      <c r="AR340" s="571">
        <f>IF($E336="n/a","n/a",IF(AR$3&gt;($E336+$D340),$H336-SUM($F340:AQ340),$H336/$E336))</f>
        <v>195.99858894196484</v>
      </c>
      <c r="AS340" s="571">
        <f>IF($E336="n/a","n/a",IF(AS$3&gt;($E336+$D340),$H336-SUM($F340:AR340),$H336/$E336))</f>
        <v>195.99858894196484</v>
      </c>
      <c r="AT340" s="571">
        <f>IF($E336="n/a","n/a",IF(AT$3&gt;($E336+$D340),$H336-SUM($F340:AS340),$H336/$E336))</f>
        <v>195.99858894196484</v>
      </c>
      <c r="AU340" s="571">
        <f>IF($E336="n/a","n/a",IF(AU$3&gt;($E336+$D340),$H336-SUM($F340:AT340),$H336/$E336))</f>
        <v>195.99858894196484</v>
      </c>
      <c r="AV340" s="571">
        <f>IF($E336="n/a","n/a",IF(AV$3&gt;($E336+$D340),$H336-SUM($F340:AU340),$H336/$E336))</f>
        <v>195.99858894196484</v>
      </c>
      <c r="AW340" s="571">
        <f>IF($E336="n/a","n/a",IF(AW$3&gt;($E336+$D340),$H336-SUM($F340:AV340),$H336/$E336))</f>
        <v>195.99858894196484</v>
      </c>
      <c r="AX340" s="571">
        <f>IF($E336="n/a","n/a",IF(AX$3&gt;($E336+$D340),$H336-SUM($F340:AW340),$H336/$E336))</f>
        <v>195.99858894196484</v>
      </c>
      <c r="AY340" s="571">
        <f>IF($E336="n/a","n/a",IF(AY$3&gt;($E336+$D340),$H336-SUM($F340:AX340),$H336/$E336))</f>
        <v>195.99858894196484</v>
      </c>
      <c r="AZ340" s="571">
        <f>IF($E336="n/a","n/a",IF(AZ$3&gt;($E336+$D340),$H336-SUM($F340:AY340),$H336/$E336))</f>
        <v>195.99858894196484</v>
      </c>
      <c r="BA340" s="571">
        <f>IF($E336="n/a","n/a",IF(BA$3&gt;($E336+$D340),$H336-SUM($F340:AZ340),$H336/$E336))</f>
        <v>195.99858894196484</v>
      </c>
      <c r="BB340" s="571">
        <f>IF($E336="n/a","n/a",IF(BB$3&gt;($E336+$D340),$H336-SUM($F340:BA340),$H336/$E336))</f>
        <v>0</v>
      </c>
      <c r="BC340" s="571">
        <f>IF($E336="n/a","n/a",IF(BC$3&gt;($E336+$D340),$H336-SUM($F340:BB340),$H336/$E336))</f>
        <v>0</v>
      </c>
      <c r="BD340" s="571">
        <f>IF($E336="n/a","n/a",IF(BD$3&gt;($E336+$D340),$H336-SUM($F340:BC340),$H336/$E336))</f>
        <v>0</v>
      </c>
      <c r="BE340" s="571">
        <f>IF($E336="n/a","n/a",IF(BE$3&gt;($E336+$D340),$H336-SUM($F340:BD340),$H336/$E336))</f>
        <v>0</v>
      </c>
      <c r="BF340" s="571">
        <f>IF($E336="n/a","n/a",IF(BF$3&gt;($E336+$D340),$H336-SUM($F340:BE340),$H336/$E336))</f>
        <v>0</v>
      </c>
      <c r="BG340" s="571">
        <f>IF($E336="n/a","n/a",IF(BG$3&gt;($E336+$D340),$H336-SUM($F340:BF340),$H336/$E336))</f>
        <v>0</v>
      </c>
      <c r="BH340" s="571">
        <f>IF($E336="n/a","n/a",IF(BH$3&gt;($E336+$D340),$H336-SUM($F340:BG340),$H336/$E336))</f>
        <v>0</v>
      </c>
      <c r="BI340" s="571">
        <f>IF($E336="n/a","n/a",IF(BI$3&gt;($E336+$D340),$H336-SUM($F340:BH340),$H336/$E336))</f>
        <v>0</v>
      </c>
      <c r="BJ340" s="571">
        <f>IF($E336="n/a","n/a",IF(BJ$3&gt;($E336+$D340),$H336-SUM($F340:BI340),$H336/$E336))</f>
        <v>0</v>
      </c>
      <c r="BK340" s="571">
        <f>IF($E336="n/a","n/a",IF(BK$3&gt;($E336+$D340),$H336-SUM($F340:BJ340),$H336/$E336))</f>
        <v>0</v>
      </c>
      <c r="BL340" s="571">
        <f>IF($E336="n/a","n/a",IF(BL$3&gt;($E336+$D340),$H336-SUM($F340:BK340),$H336/$E336))</f>
        <v>0</v>
      </c>
      <c r="BM340" s="571">
        <f>IF($E336="n/a","n/a",IF(BM$3&gt;($E336+$D340),$H336-SUM($F340:BL340),$H336/$E336))</f>
        <v>0</v>
      </c>
      <c r="BN340" s="571">
        <f>IF($E336="n/a","n/a",IF(BN$3&gt;($E336+$D340),$H336-SUM($F340:BM340),$H336/$E336))</f>
        <v>0</v>
      </c>
      <c r="BO340" s="571">
        <f>IF($E336="n/a","n/a",IF(BO$3&gt;($E336+$D340),$H336-SUM($F340:BN340),$H336/$E336))</f>
        <v>0</v>
      </c>
      <c r="BP340" s="571">
        <f>IF($E336="n/a","n/a",IF(BP$3&gt;($E336+$D340),$H336-SUM($F340:BO340),$H336/$E336))</f>
        <v>0</v>
      </c>
      <c r="BQ340" s="571">
        <f>IF($E336="n/a","n/a",IF(BQ$3&gt;($E336+$D340),$H336-SUM($F340:BP340),$H336/$E336))</f>
        <v>0</v>
      </c>
      <c r="BR340" s="571">
        <f>IF($E336="n/a","n/a",IF(BR$3&gt;($E336+$D340),$H336-SUM($F340:BQ340),$H336/$E336))</f>
        <v>0</v>
      </c>
      <c r="BS340" s="571">
        <f>IF($E336="n/a","n/a",IF(BS$3&gt;($E336+$D340),$H336-SUM($F340:BR340),$H336/$E336))</f>
        <v>0</v>
      </c>
      <c r="BT340" s="571">
        <f>IF($E336="n/a","n/a",IF(BT$3&gt;($E336+$D340),$H336-SUM($F340:BS340),$H336/$E336))</f>
        <v>0</v>
      </c>
      <c r="BU340" s="571">
        <f>IF($E336="n/a","n/a",IF(BU$3&gt;($E336+$D340),$H336-SUM($F340:BT340),$H336/$E336))</f>
        <v>0</v>
      </c>
      <c r="BV340" s="571">
        <f>IF($E336="n/a","n/a",IF(BV$3&gt;($E336+$D340),$H336-SUM($F340:BU340),$H336/$E336))</f>
        <v>0</v>
      </c>
      <c r="BW340" s="571">
        <f>IF($E336="n/a","n/a",IF(BW$3&gt;($E336+$D340),$H336-SUM($F340:BV340),$H336/$E336))</f>
        <v>0</v>
      </c>
      <c r="BX340" s="571">
        <f>IF($E336="n/a","n/a",IF(BX$3&gt;($E336+$D340),$H336-SUM($F340:BW340),$H336/$E336))</f>
        <v>0</v>
      </c>
      <c r="BY340" s="571">
        <f>IF($E336="n/a","n/a",IF(BY$3&gt;($E336+$D340),$H336-SUM($F340:BX340),$H336/$E336))</f>
        <v>0</v>
      </c>
      <c r="BZ340" s="572">
        <f>IF($E336="n/a","n/a",IF(BZ$3&gt;($E336+$D340),$H336-SUM($F340:BY340),$H336/$E336))</f>
        <v>0</v>
      </c>
    </row>
    <row r="341" spans="1:78" customFormat="1" hidden="1" outlineLevel="1">
      <c r="A341" s="19"/>
      <c r="B341" s="26"/>
      <c r="C341" s="722"/>
      <c r="D341" s="545">
        <v>4</v>
      </c>
      <c r="E341" s="27"/>
      <c r="F341" s="146"/>
      <c r="G341" s="570"/>
      <c r="H341" s="571"/>
      <c r="I341" s="571"/>
      <c r="J341" s="571">
        <f>IF($E336="n/a","n/a",IF(J$3&gt;($E336+$D341),$I336-SUM($F341:I341),$I336/$E336))</f>
        <v>758.93945444309168</v>
      </c>
      <c r="K341" s="572">
        <f>IF($E336="n/a","n/a",IF(K$3&gt;($E336+$D341),$I336-SUM($F341:J341),$I336/$E336))</f>
        <v>758.93945444309168</v>
      </c>
      <c r="L341" s="571">
        <f>IF($E336="n/a","n/a",IF(L$3&gt;($E336+$D341),$I336-SUM($F341:K341),$I336/$E336))</f>
        <v>758.93945444309168</v>
      </c>
      <c r="M341" s="571">
        <f>IF($E336="n/a","n/a",IF(M$3&gt;($E336+$D341),$I336-SUM($F341:L341),$I336/$E336))</f>
        <v>758.93945444309168</v>
      </c>
      <c r="N341" s="571">
        <f>IF($E336="n/a","n/a",IF(N$3&gt;($E336+$D341),$I336-SUM($F341:M341),$I336/$E336))</f>
        <v>758.93945444309168</v>
      </c>
      <c r="O341" s="571">
        <f>IF($E336="n/a","n/a",IF(O$3&gt;($E336+$D341),$I336-SUM($F341:N341),$I336/$E336))</f>
        <v>758.93945444309168</v>
      </c>
      <c r="P341" s="571">
        <f>IF($E336="n/a","n/a",IF(P$3&gt;($E336+$D341),$I336-SUM($F341:O341),$I336/$E336))</f>
        <v>758.93945444309168</v>
      </c>
      <c r="Q341" s="571">
        <f>IF($E336="n/a","n/a",IF(Q$3&gt;($E336+$D341),$I336-SUM($F341:P341),$I336/$E336))</f>
        <v>758.93945444309168</v>
      </c>
      <c r="R341" s="571">
        <f>IF($E336="n/a","n/a",IF(R$3&gt;($E336+$D341),$I336-SUM($F341:Q341),$I336/$E336))</f>
        <v>758.93945444309168</v>
      </c>
      <c r="S341" s="571">
        <f>IF($E336="n/a","n/a",IF(S$3&gt;($E336+$D341),$I336-SUM($F341:R341),$I336/$E336))</f>
        <v>758.93945444309168</v>
      </c>
      <c r="T341" s="571">
        <f>IF($E336="n/a","n/a",IF(T$3&gt;($E336+$D341),$I336-SUM($F341:S341),$I336/$E336))</f>
        <v>758.93945444309168</v>
      </c>
      <c r="U341" s="571">
        <f>IF($E336="n/a","n/a",IF(U$3&gt;($E336+$D341),$I336-SUM($F341:T341),$I336/$E336))</f>
        <v>758.93945444309168</v>
      </c>
      <c r="V341" s="571">
        <f>IF($E336="n/a","n/a",IF(V$3&gt;($E336+$D341),$I336-SUM($F341:U341),$I336/$E336))</f>
        <v>758.93945444309168</v>
      </c>
      <c r="W341" s="571">
        <f>IF($E336="n/a","n/a",IF(W$3&gt;($E336+$D341),$I336-SUM($F341:V341),$I336/$E336))</f>
        <v>758.93945444309168</v>
      </c>
      <c r="X341" s="571">
        <f>IF($E336="n/a","n/a",IF(X$3&gt;($E336+$D341),$I336-SUM($F341:W341),$I336/$E336))</f>
        <v>758.93945444309168</v>
      </c>
      <c r="Y341" s="571">
        <f>IF($E336="n/a","n/a",IF(Y$3&gt;($E336+$D341),$I336-SUM($F341:X341),$I336/$E336))</f>
        <v>758.93945444309168</v>
      </c>
      <c r="Z341" s="571">
        <f>IF($E336="n/a","n/a",IF(Z$3&gt;($E336+$D341),$I336-SUM($F341:Y341),$I336/$E336))</f>
        <v>758.93945444309168</v>
      </c>
      <c r="AA341" s="571">
        <f>IF($E336="n/a","n/a",IF(AA$3&gt;($E336+$D341),$I336-SUM($F341:Z341),$I336/$E336))</f>
        <v>758.93945444309168</v>
      </c>
      <c r="AB341" s="571">
        <f>IF($E336="n/a","n/a",IF(AB$3&gt;($E336+$D341),$I336-SUM($F341:AA341),$I336/$E336))</f>
        <v>758.93945444309168</v>
      </c>
      <c r="AC341" s="571">
        <f>IF($E336="n/a","n/a",IF(AC$3&gt;($E336+$D341),$I336-SUM($F341:AB341),$I336/$E336))</f>
        <v>758.93945444309168</v>
      </c>
      <c r="AD341" s="571">
        <f>IF($E336="n/a","n/a",IF(AD$3&gt;($E336+$D341),$I336-SUM($F341:AC341),$I336/$E336))</f>
        <v>758.93945444309168</v>
      </c>
      <c r="AE341" s="571">
        <f>IF($E336="n/a","n/a",IF(AE$3&gt;($E336+$D341),$I336-SUM($F341:AD341),$I336/$E336))</f>
        <v>758.93945444309168</v>
      </c>
      <c r="AF341" s="571">
        <f>IF($E336="n/a","n/a",IF(AF$3&gt;($E336+$D341),$I336-SUM($F341:AE341),$I336/$E336))</f>
        <v>758.93945444309168</v>
      </c>
      <c r="AG341" s="571">
        <f>IF($E336="n/a","n/a",IF(AG$3&gt;($E336+$D341),$I336-SUM($F341:AF341),$I336/$E336))</f>
        <v>758.93945444309168</v>
      </c>
      <c r="AH341" s="571">
        <f>IF($E336="n/a","n/a",IF(AH$3&gt;($E336+$D341),$I336-SUM($F341:AG341),$I336/$E336))</f>
        <v>758.93945444309168</v>
      </c>
      <c r="AI341" s="571">
        <f>IF($E336="n/a","n/a",IF(AI$3&gt;($E336+$D341),$I336-SUM($F341:AH341),$I336/$E336))</f>
        <v>758.93945444309168</v>
      </c>
      <c r="AJ341" s="571">
        <f>IF($E336="n/a","n/a",IF(AJ$3&gt;($E336+$D341),$I336-SUM($F341:AI341),$I336/$E336))</f>
        <v>758.93945444309168</v>
      </c>
      <c r="AK341" s="571">
        <f>IF($E336="n/a","n/a",IF(AK$3&gt;($E336+$D341),$I336-SUM($F341:AJ341),$I336/$E336))</f>
        <v>758.93945444309168</v>
      </c>
      <c r="AL341" s="571">
        <f>IF($E336="n/a","n/a",IF(AL$3&gt;($E336+$D341),$I336-SUM($F341:AK341),$I336/$E336))</f>
        <v>758.93945444309168</v>
      </c>
      <c r="AM341" s="571">
        <f>IF($E336="n/a","n/a",IF(AM$3&gt;($E336+$D341),$I336-SUM($F341:AL341),$I336/$E336))</f>
        <v>758.93945444309168</v>
      </c>
      <c r="AN341" s="571">
        <f>IF($E336="n/a","n/a",IF(AN$3&gt;($E336+$D341),$I336-SUM($F341:AM341),$I336/$E336))</f>
        <v>758.93945444309168</v>
      </c>
      <c r="AO341" s="571">
        <f>IF($E336="n/a","n/a",IF(AO$3&gt;($E336+$D341),$I336-SUM($F341:AN341),$I336/$E336))</f>
        <v>758.93945444309168</v>
      </c>
      <c r="AP341" s="571">
        <f>IF($E336="n/a","n/a",IF(AP$3&gt;($E336+$D341),$I336-SUM($F341:AO341),$I336/$E336))</f>
        <v>758.93945444309168</v>
      </c>
      <c r="AQ341" s="571">
        <f>IF($E336="n/a","n/a",IF(AQ$3&gt;($E336+$D341),$I336-SUM($F341:AP341),$I336/$E336))</f>
        <v>758.93945444309168</v>
      </c>
      <c r="AR341" s="571">
        <f>IF($E336="n/a","n/a",IF(AR$3&gt;($E336+$D341),$I336-SUM($F341:AQ341),$I336/$E336))</f>
        <v>758.93945444309168</v>
      </c>
      <c r="AS341" s="571">
        <f>IF($E336="n/a","n/a",IF(AS$3&gt;($E336+$D341),$I336-SUM($F341:AR341),$I336/$E336))</f>
        <v>758.93945444309168</v>
      </c>
      <c r="AT341" s="571">
        <f>IF($E336="n/a","n/a",IF(AT$3&gt;($E336+$D341),$I336-SUM($F341:AS341),$I336/$E336))</f>
        <v>758.93945444309168</v>
      </c>
      <c r="AU341" s="571">
        <f>IF($E336="n/a","n/a",IF(AU$3&gt;($E336+$D341),$I336-SUM($F341:AT341),$I336/$E336))</f>
        <v>758.93945444309168</v>
      </c>
      <c r="AV341" s="571">
        <f>IF($E336="n/a","n/a",IF(AV$3&gt;($E336+$D341),$I336-SUM($F341:AU341),$I336/$E336))</f>
        <v>758.93945444309168</v>
      </c>
      <c r="AW341" s="571">
        <f>IF($E336="n/a","n/a",IF(AW$3&gt;($E336+$D341),$I336-SUM($F341:AV341),$I336/$E336))</f>
        <v>758.93945444309168</v>
      </c>
      <c r="AX341" s="571">
        <f>IF($E336="n/a","n/a",IF(AX$3&gt;($E336+$D341),$I336-SUM($F341:AW341),$I336/$E336))</f>
        <v>758.93945444309168</v>
      </c>
      <c r="AY341" s="571">
        <f>IF($E336="n/a","n/a",IF(AY$3&gt;($E336+$D341),$I336-SUM($F341:AX341),$I336/$E336))</f>
        <v>758.93945444309168</v>
      </c>
      <c r="AZ341" s="571">
        <f>IF($E336="n/a","n/a",IF(AZ$3&gt;($E336+$D341),$I336-SUM($F341:AY341),$I336/$E336))</f>
        <v>758.93945444309168</v>
      </c>
      <c r="BA341" s="571">
        <f>IF($E336="n/a","n/a",IF(BA$3&gt;($E336+$D341),$I336-SUM($F341:AZ341),$I336/$E336))</f>
        <v>758.93945444309168</v>
      </c>
      <c r="BB341" s="571">
        <f>IF($E336="n/a","n/a",IF(BB$3&gt;($E336+$D341),$I336-SUM($F341:BA341),$I336/$E336))</f>
        <v>758.93945444309168</v>
      </c>
      <c r="BC341" s="571">
        <f>IF($E336="n/a","n/a",IF(BC$3&gt;($E336+$D341),$I336-SUM($F341:BB341),$I336/$E336))</f>
        <v>1.4551915228366852E-11</v>
      </c>
      <c r="BD341" s="571">
        <f>IF($E336="n/a","n/a",IF(BD$3&gt;($E336+$D341),$I336-SUM($F341:BC341),$I336/$E336))</f>
        <v>0</v>
      </c>
      <c r="BE341" s="571">
        <f>IF($E336="n/a","n/a",IF(BE$3&gt;($E336+$D341),$I336-SUM($F341:BD341),$I336/$E336))</f>
        <v>0</v>
      </c>
      <c r="BF341" s="571">
        <f>IF($E336="n/a","n/a",IF(BF$3&gt;($E336+$D341),$I336-SUM($F341:BE341),$I336/$E336))</f>
        <v>0</v>
      </c>
      <c r="BG341" s="571">
        <f>IF($E336="n/a","n/a",IF(BG$3&gt;($E336+$D341),$I336-SUM($F341:BF341),$I336/$E336))</f>
        <v>0</v>
      </c>
      <c r="BH341" s="571">
        <f>IF($E336="n/a","n/a",IF(BH$3&gt;($E336+$D341),$I336-SUM($F341:BG341),$I336/$E336))</f>
        <v>0</v>
      </c>
      <c r="BI341" s="571">
        <f>IF($E336="n/a","n/a",IF(BI$3&gt;($E336+$D341),$I336-SUM($F341:BH341),$I336/$E336))</f>
        <v>0</v>
      </c>
      <c r="BJ341" s="571">
        <f>IF($E336="n/a","n/a",IF(BJ$3&gt;($E336+$D341),$I336-SUM($F341:BI341),$I336/$E336))</f>
        <v>0</v>
      </c>
      <c r="BK341" s="571">
        <f>IF($E336="n/a","n/a",IF(BK$3&gt;($E336+$D341),$I336-SUM($F341:BJ341),$I336/$E336))</f>
        <v>0</v>
      </c>
      <c r="BL341" s="571">
        <f>IF($E336="n/a","n/a",IF(BL$3&gt;($E336+$D341),$I336-SUM($F341:BK341),$I336/$E336))</f>
        <v>0</v>
      </c>
      <c r="BM341" s="571">
        <f>IF($E336="n/a","n/a",IF(BM$3&gt;($E336+$D341),$I336-SUM($F341:BL341),$I336/$E336))</f>
        <v>0</v>
      </c>
      <c r="BN341" s="571">
        <f>IF($E336="n/a","n/a",IF(BN$3&gt;($E336+$D341),$I336-SUM($F341:BM341),$I336/$E336))</f>
        <v>0</v>
      </c>
      <c r="BO341" s="571">
        <f>IF($E336="n/a","n/a",IF(BO$3&gt;($E336+$D341),$I336-SUM($F341:BN341),$I336/$E336))</f>
        <v>0</v>
      </c>
      <c r="BP341" s="571">
        <f>IF($E336="n/a","n/a",IF(BP$3&gt;($E336+$D341),$I336-SUM($F341:BO341),$I336/$E336))</f>
        <v>0</v>
      </c>
      <c r="BQ341" s="571">
        <f>IF($E336="n/a","n/a",IF(BQ$3&gt;($E336+$D341),$I336-SUM($F341:BP341),$I336/$E336))</f>
        <v>0</v>
      </c>
      <c r="BR341" s="571">
        <f>IF($E336="n/a","n/a",IF(BR$3&gt;($E336+$D341),$I336-SUM($F341:BQ341),$I336/$E336))</f>
        <v>0</v>
      </c>
      <c r="BS341" s="571">
        <f>IF($E336="n/a","n/a",IF(BS$3&gt;($E336+$D341),$I336-SUM($F341:BR341),$I336/$E336))</f>
        <v>0</v>
      </c>
      <c r="BT341" s="571">
        <f>IF($E336="n/a","n/a",IF(BT$3&gt;($E336+$D341),$I336-SUM($F341:BS341),$I336/$E336))</f>
        <v>0</v>
      </c>
      <c r="BU341" s="571">
        <f>IF($E336="n/a","n/a",IF(BU$3&gt;($E336+$D341),$I336-SUM($F341:BT341),$I336/$E336))</f>
        <v>0</v>
      </c>
      <c r="BV341" s="571">
        <f>IF($E336="n/a","n/a",IF(BV$3&gt;($E336+$D341),$I336-SUM($F341:BU341),$I336/$E336))</f>
        <v>0</v>
      </c>
      <c r="BW341" s="571">
        <f>IF($E336="n/a","n/a",IF(BW$3&gt;($E336+$D341),$I336-SUM($F341:BV341),$I336/$E336))</f>
        <v>0</v>
      </c>
      <c r="BX341" s="571">
        <f>IF($E336="n/a","n/a",IF(BX$3&gt;($E336+$D341),$I336-SUM($F341:BW341),$I336/$E336))</f>
        <v>0</v>
      </c>
      <c r="BY341" s="571">
        <f>IF($E336="n/a","n/a",IF(BY$3&gt;($E336+$D341),$I336-SUM($F341:BX341),$I336/$E336))</f>
        <v>0</v>
      </c>
      <c r="BZ341" s="572">
        <f>IF($E336="n/a","n/a",IF(BZ$3&gt;($E336+$D341),$I336-SUM($F341:BY341),$I336/$E336))</f>
        <v>0</v>
      </c>
    </row>
    <row r="342" spans="1:78" customFormat="1" hidden="1" outlineLevel="1">
      <c r="A342" s="19"/>
      <c r="B342" s="26"/>
      <c r="C342" s="722"/>
      <c r="D342" s="545">
        <v>5</v>
      </c>
      <c r="E342" s="27"/>
      <c r="F342" s="146"/>
      <c r="G342" s="573"/>
      <c r="H342" s="574"/>
      <c r="I342" s="574"/>
      <c r="J342" s="574"/>
      <c r="K342" s="575">
        <f>IF($E336="n/a","n/a",IF(K$3&gt;($E336+$D342),$J336-SUM($F342:J342),$J336/$E336))</f>
        <v>555.2921005844413</v>
      </c>
      <c r="L342" s="574">
        <f>IF($E336="n/a","n/a",IF(L$3&gt;($E336+$D342),$J336-SUM($F342:K342),$J336/$E336))</f>
        <v>555.2921005844413</v>
      </c>
      <c r="M342" s="574">
        <f>IF($E336="n/a","n/a",IF(M$3&gt;($E336+$D342),$J336-SUM($F342:L342),$J336/$E336))</f>
        <v>555.2921005844413</v>
      </c>
      <c r="N342" s="574">
        <f>IF($E336="n/a","n/a",IF(N$3&gt;($E336+$D342),$J336-SUM($F342:M342),$J336/$E336))</f>
        <v>555.2921005844413</v>
      </c>
      <c r="O342" s="574">
        <f>IF($E336="n/a","n/a",IF(O$3&gt;($E336+$D342),$J336-SUM($F342:N342),$J336/$E336))</f>
        <v>555.2921005844413</v>
      </c>
      <c r="P342" s="574">
        <f>IF($E336="n/a","n/a",IF(P$3&gt;($E336+$D342),$J336-SUM($F342:O342),$J336/$E336))</f>
        <v>555.2921005844413</v>
      </c>
      <c r="Q342" s="574">
        <f>IF($E336="n/a","n/a",IF(Q$3&gt;($E336+$D342),$J336-SUM($F342:P342),$J336/$E336))</f>
        <v>555.2921005844413</v>
      </c>
      <c r="R342" s="574">
        <f>IF($E336="n/a","n/a",IF(R$3&gt;($E336+$D342),$J336-SUM($F342:Q342),$J336/$E336))</f>
        <v>555.2921005844413</v>
      </c>
      <c r="S342" s="574">
        <f>IF($E336="n/a","n/a",IF(S$3&gt;($E336+$D342),$J336-SUM($F342:R342),$J336/$E336))</f>
        <v>555.2921005844413</v>
      </c>
      <c r="T342" s="574">
        <f>IF($E336="n/a","n/a",IF(T$3&gt;($E336+$D342),$J336-SUM($F342:S342),$J336/$E336))</f>
        <v>555.2921005844413</v>
      </c>
      <c r="U342" s="574">
        <f>IF($E336="n/a","n/a",IF(U$3&gt;($E336+$D342),$J336-SUM($F342:T342),$J336/$E336))</f>
        <v>555.2921005844413</v>
      </c>
      <c r="V342" s="574">
        <f>IF($E336="n/a","n/a",IF(V$3&gt;($E336+$D342),$J336-SUM($F342:U342),$J336/$E336))</f>
        <v>555.2921005844413</v>
      </c>
      <c r="W342" s="574">
        <f>IF($E336="n/a","n/a",IF(W$3&gt;($E336+$D342),$J336-SUM($F342:V342),$J336/$E336))</f>
        <v>555.2921005844413</v>
      </c>
      <c r="X342" s="574">
        <f>IF($E336="n/a","n/a",IF(X$3&gt;($E336+$D342),$J336-SUM($F342:W342),$J336/$E336))</f>
        <v>555.2921005844413</v>
      </c>
      <c r="Y342" s="574">
        <f>IF($E336="n/a","n/a",IF(Y$3&gt;($E336+$D342),$J336-SUM($F342:X342),$J336/$E336))</f>
        <v>555.2921005844413</v>
      </c>
      <c r="Z342" s="574">
        <f>IF($E336="n/a","n/a",IF(Z$3&gt;($E336+$D342),$J336-SUM($F342:Y342),$J336/$E336))</f>
        <v>555.2921005844413</v>
      </c>
      <c r="AA342" s="574">
        <f>IF($E336="n/a","n/a",IF(AA$3&gt;($E336+$D342),$J336-SUM($F342:Z342),$J336/$E336))</f>
        <v>555.2921005844413</v>
      </c>
      <c r="AB342" s="574">
        <f>IF($E336="n/a","n/a",IF(AB$3&gt;($E336+$D342),$J336-SUM($F342:AA342),$J336/$E336))</f>
        <v>555.2921005844413</v>
      </c>
      <c r="AC342" s="574">
        <f>IF($E336="n/a","n/a",IF(AC$3&gt;($E336+$D342),$J336-SUM($F342:AB342),$J336/$E336))</f>
        <v>555.2921005844413</v>
      </c>
      <c r="AD342" s="574">
        <f>IF($E336="n/a","n/a",IF(AD$3&gt;($E336+$D342),$J336-SUM($F342:AC342),$J336/$E336))</f>
        <v>555.2921005844413</v>
      </c>
      <c r="AE342" s="574">
        <f>IF($E336="n/a","n/a",IF(AE$3&gt;($E336+$D342),$J336-SUM($F342:AD342),$J336/$E336))</f>
        <v>555.2921005844413</v>
      </c>
      <c r="AF342" s="574">
        <f>IF($E336="n/a","n/a",IF(AF$3&gt;($E336+$D342),$J336-SUM($F342:AE342),$J336/$E336))</f>
        <v>555.2921005844413</v>
      </c>
      <c r="AG342" s="574">
        <f>IF($E336="n/a","n/a",IF(AG$3&gt;($E336+$D342),$J336-SUM($F342:AF342),$J336/$E336))</f>
        <v>555.2921005844413</v>
      </c>
      <c r="AH342" s="574">
        <f>IF($E336="n/a","n/a",IF(AH$3&gt;($E336+$D342),$J336-SUM($F342:AG342),$J336/$E336))</f>
        <v>555.2921005844413</v>
      </c>
      <c r="AI342" s="574">
        <f>IF($E336="n/a","n/a",IF(AI$3&gt;($E336+$D342),$J336-SUM($F342:AH342),$J336/$E336))</f>
        <v>555.2921005844413</v>
      </c>
      <c r="AJ342" s="574">
        <f>IF($E336="n/a","n/a",IF(AJ$3&gt;($E336+$D342),$J336-SUM($F342:AI342),$J336/$E336))</f>
        <v>555.2921005844413</v>
      </c>
      <c r="AK342" s="574">
        <f>IF($E336="n/a","n/a",IF(AK$3&gt;($E336+$D342),$J336-SUM($F342:AJ342),$J336/$E336))</f>
        <v>555.2921005844413</v>
      </c>
      <c r="AL342" s="574">
        <f>IF($E336="n/a","n/a",IF(AL$3&gt;($E336+$D342),$J336-SUM($F342:AK342),$J336/$E336))</f>
        <v>555.2921005844413</v>
      </c>
      <c r="AM342" s="574">
        <f>IF($E336="n/a","n/a",IF(AM$3&gt;($E336+$D342),$J336-SUM($F342:AL342),$J336/$E336))</f>
        <v>555.2921005844413</v>
      </c>
      <c r="AN342" s="574">
        <f>IF($E336="n/a","n/a",IF(AN$3&gt;($E336+$D342),$J336-SUM($F342:AM342),$J336/$E336))</f>
        <v>555.2921005844413</v>
      </c>
      <c r="AO342" s="574">
        <f>IF($E336="n/a","n/a",IF(AO$3&gt;($E336+$D342),$J336-SUM($F342:AN342),$J336/$E336))</f>
        <v>555.2921005844413</v>
      </c>
      <c r="AP342" s="574">
        <f>IF($E336="n/a","n/a",IF(AP$3&gt;($E336+$D342),$J336-SUM($F342:AO342),$J336/$E336))</f>
        <v>555.2921005844413</v>
      </c>
      <c r="AQ342" s="574">
        <f>IF($E336="n/a","n/a",IF(AQ$3&gt;($E336+$D342),$J336-SUM($F342:AP342),$J336/$E336))</f>
        <v>555.2921005844413</v>
      </c>
      <c r="AR342" s="574">
        <f>IF($E336="n/a","n/a",IF(AR$3&gt;($E336+$D342),$J336-SUM($F342:AQ342),$J336/$E336))</f>
        <v>555.2921005844413</v>
      </c>
      <c r="AS342" s="574">
        <f>IF($E336="n/a","n/a",IF(AS$3&gt;($E336+$D342),$J336-SUM($F342:AR342),$J336/$E336))</f>
        <v>555.2921005844413</v>
      </c>
      <c r="AT342" s="574">
        <f>IF($E336="n/a","n/a",IF(AT$3&gt;($E336+$D342),$J336-SUM($F342:AS342),$J336/$E336))</f>
        <v>555.2921005844413</v>
      </c>
      <c r="AU342" s="574">
        <f>IF($E336="n/a","n/a",IF(AU$3&gt;($E336+$D342),$J336-SUM($F342:AT342),$J336/$E336))</f>
        <v>555.2921005844413</v>
      </c>
      <c r="AV342" s="574">
        <f>IF($E336="n/a","n/a",IF(AV$3&gt;($E336+$D342),$J336-SUM($F342:AU342),$J336/$E336))</f>
        <v>555.2921005844413</v>
      </c>
      <c r="AW342" s="574">
        <f>IF($E336="n/a","n/a",IF(AW$3&gt;($E336+$D342),$J336-SUM($F342:AV342),$J336/$E336))</f>
        <v>555.2921005844413</v>
      </c>
      <c r="AX342" s="574">
        <f>IF($E336="n/a","n/a",IF(AX$3&gt;($E336+$D342),$J336-SUM($F342:AW342),$J336/$E336))</f>
        <v>555.2921005844413</v>
      </c>
      <c r="AY342" s="574">
        <f>IF($E336="n/a","n/a",IF(AY$3&gt;($E336+$D342),$J336-SUM($F342:AX342),$J336/$E336))</f>
        <v>555.2921005844413</v>
      </c>
      <c r="AZ342" s="574">
        <f>IF($E336="n/a","n/a",IF(AZ$3&gt;($E336+$D342),$J336-SUM($F342:AY342),$J336/$E336))</f>
        <v>555.2921005844413</v>
      </c>
      <c r="BA342" s="574">
        <f>IF($E336="n/a","n/a",IF(BA$3&gt;($E336+$D342),$J336-SUM($F342:AZ342),$J336/$E336))</f>
        <v>555.2921005844413</v>
      </c>
      <c r="BB342" s="574">
        <f>IF($E336="n/a","n/a",IF(BB$3&gt;($E336+$D342),$J336-SUM($F342:BA342),$J336/$E336))</f>
        <v>555.2921005844413</v>
      </c>
      <c r="BC342" s="574">
        <f>IF($E336="n/a","n/a",IF(BC$3&gt;($E336+$D342),$J336-SUM($F342:BB342),$J336/$E336))</f>
        <v>555.2921005844413</v>
      </c>
      <c r="BD342" s="574">
        <f>IF($E336="n/a","n/a",IF(BD$3&gt;($E336+$D342),$J336-SUM($F342:BC342),$J336/$E336))</f>
        <v>1.4551915228366852E-11</v>
      </c>
      <c r="BE342" s="574">
        <f>IF($E336="n/a","n/a",IF(BE$3&gt;($E336+$D342),$J336-SUM($F342:BD342),$J336/$E336))</f>
        <v>0</v>
      </c>
      <c r="BF342" s="574">
        <f>IF($E336="n/a","n/a",IF(BF$3&gt;($E336+$D342),$J336-SUM($F342:BE342),$J336/$E336))</f>
        <v>0</v>
      </c>
      <c r="BG342" s="574">
        <f>IF($E336="n/a","n/a",IF(BG$3&gt;($E336+$D342),$J336-SUM($F342:BF342),$J336/$E336))</f>
        <v>0</v>
      </c>
      <c r="BH342" s="574">
        <f>IF($E336="n/a","n/a",IF(BH$3&gt;($E336+$D342),$J336-SUM($F342:BG342),$J336/$E336))</f>
        <v>0</v>
      </c>
      <c r="BI342" s="574">
        <f>IF($E336="n/a","n/a",IF(BI$3&gt;($E336+$D342),$J336-SUM($F342:BH342),$J336/$E336))</f>
        <v>0</v>
      </c>
      <c r="BJ342" s="574">
        <f>IF($E336="n/a","n/a",IF(BJ$3&gt;($E336+$D342),$J336-SUM($F342:BI342),$J336/$E336))</f>
        <v>0</v>
      </c>
      <c r="BK342" s="574">
        <f>IF($E336="n/a","n/a",IF(BK$3&gt;($E336+$D342),$J336-SUM($F342:BJ342),$J336/$E336))</f>
        <v>0</v>
      </c>
      <c r="BL342" s="574">
        <f>IF($E336="n/a","n/a",IF(BL$3&gt;($E336+$D342),$J336-SUM($F342:BK342),$J336/$E336))</f>
        <v>0</v>
      </c>
      <c r="BM342" s="574">
        <f>IF($E336="n/a","n/a",IF(BM$3&gt;($E336+$D342),$J336-SUM($F342:BL342),$J336/$E336))</f>
        <v>0</v>
      </c>
      <c r="BN342" s="574">
        <f>IF($E336="n/a","n/a",IF(BN$3&gt;($E336+$D342),$J336-SUM($F342:BM342),$J336/$E336))</f>
        <v>0</v>
      </c>
      <c r="BO342" s="574">
        <f>IF($E336="n/a","n/a",IF(BO$3&gt;($E336+$D342),$J336-SUM($F342:BN342),$J336/$E336))</f>
        <v>0</v>
      </c>
      <c r="BP342" s="574">
        <f>IF($E336="n/a","n/a",IF(BP$3&gt;($E336+$D342),$J336-SUM($F342:BO342),$J336/$E336))</f>
        <v>0</v>
      </c>
      <c r="BQ342" s="574">
        <f>IF($E336="n/a","n/a",IF(BQ$3&gt;($E336+$D342),$J336-SUM($F342:BP342),$J336/$E336))</f>
        <v>0</v>
      </c>
      <c r="BR342" s="574">
        <f>IF($E336="n/a","n/a",IF(BR$3&gt;($E336+$D342),$J336-SUM($F342:BQ342),$J336/$E336))</f>
        <v>0</v>
      </c>
      <c r="BS342" s="574">
        <f>IF($E336="n/a","n/a",IF(BS$3&gt;($E336+$D342),$J336-SUM($F342:BR342),$J336/$E336))</f>
        <v>0</v>
      </c>
      <c r="BT342" s="574">
        <f>IF($E336="n/a","n/a",IF(BT$3&gt;($E336+$D342),$J336-SUM($F342:BS342),$J336/$E336))</f>
        <v>0</v>
      </c>
      <c r="BU342" s="574">
        <f>IF($E336="n/a","n/a",IF(BU$3&gt;($E336+$D342),$J336-SUM($F342:BT342),$J336/$E336))</f>
        <v>0</v>
      </c>
      <c r="BV342" s="574">
        <f>IF($E336="n/a","n/a",IF(BV$3&gt;($E336+$D342),$J336-SUM($F342:BU342),$J336/$E336))</f>
        <v>0</v>
      </c>
      <c r="BW342" s="574">
        <f>IF($E336="n/a","n/a",IF(BW$3&gt;($E336+$D342),$J336-SUM($F342:BV342),$J336/$E336))</f>
        <v>0</v>
      </c>
      <c r="BX342" s="574">
        <f>IF($E336="n/a","n/a",IF(BX$3&gt;($E336+$D342),$J336-SUM($F342:BW342),$J336/$E336))</f>
        <v>0</v>
      </c>
      <c r="BY342" s="574">
        <f>IF($E336="n/a","n/a",IF(BY$3&gt;($E336+$D342),$J336-SUM($F342:BX342),$J336/$E336))</f>
        <v>0</v>
      </c>
      <c r="BZ342" s="575">
        <f>IF($E336="n/a","n/a",IF(BZ$3&gt;($E336+$D342),$J336-SUM($F342:BY342),$J336/$E336))</f>
        <v>0</v>
      </c>
    </row>
    <row r="343" spans="1:78" customFormat="1" hidden="1" outlineLevel="1">
      <c r="A343" s="19"/>
      <c r="B343" s="26"/>
      <c r="C343" s="722"/>
      <c r="D343" s="545">
        <v>6</v>
      </c>
      <c r="E343" s="27"/>
      <c r="F343" s="146"/>
      <c r="G343" s="148"/>
      <c r="H343" s="148"/>
      <c r="I343" s="148"/>
      <c r="J343" s="148"/>
      <c r="K343" s="576"/>
      <c r="L343" s="69">
        <f>IF($D336="n/a","n/a",IF(L$3&gt;($D336+$D343),$K336-SUM($F343:K343),$K336/$D336))</f>
        <v>348.8859326024218</v>
      </c>
      <c r="M343" s="69">
        <f>IF($D336="n/a","n/a",IF(M$3&gt;($D336+$D343),$K336-SUM($F343:L343),$K336/$D336))</f>
        <v>348.8859326024218</v>
      </c>
      <c r="N343" s="69">
        <f>IF($D336="n/a","n/a",IF(N$3&gt;($D336+$D343),$K336-SUM($F343:M343),$K336/$D336))</f>
        <v>348.8859326024218</v>
      </c>
      <c r="O343" s="69">
        <f>IF($D336="n/a","n/a",IF(O$3&gt;($D336+$D343),$K336-SUM($F343:N343),$K336/$D336))</f>
        <v>348.8859326024218</v>
      </c>
      <c r="P343" s="69">
        <f>IF($D336="n/a","n/a",IF(P$3&gt;($D336+$D343),$K336-SUM($F343:O343),$K336/$D336))</f>
        <v>348.8859326024218</v>
      </c>
      <c r="Q343" s="69">
        <f>IF($D336="n/a","n/a",IF(Q$3&gt;($D336+$D343),$K336-SUM($F343:P343),$K336/$D336))</f>
        <v>348.8859326024218</v>
      </c>
      <c r="R343" s="69">
        <f>IF($D336="n/a","n/a",IF(R$3&gt;($D336+$D343),$K336-SUM($F343:Q343),$K336/$D336))</f>
        <v>348.8859326024218</v>
      </c>
      <c r="S343" s="69">
        <f>IF($D336="n/a","n/a",IF(S$3&gt;($D336+$D343),$K336-SUM($F343:R343),$K336/$D336))</f>
        <v>348.8859326024218</v>
      </c>
      <c r="T343" s="69">
        <f>IF($D336="n/a","n/a",IF(T$3&gt;($D336+$D343),$K336-SUM($F343:S343),$K336/$D336))</f>
        <v>348.8859326024218</v>
      </c>
      <c r="U343" s="69">
        <f>IF($D336="n/a","n/a",IF(U$3&gt;($D336+$D343),$K336-SUM($F343:T343),$K336/$D336))</f>
        <v>348.8859326024218</v>
      </c>
      <c r="V343" s="69">
        <f>IF($D336="n/a","n/a",IF(V$3&gt;($D336+$D343),$K336-SUM($F343:U343),$K336/$D336))</f>
        <v>348.8859326024218</v>
      </c>
      <c r="W343" s="69">
        <f>IF($D336="n/a","n/a",IF(W$3&gt;($D336+$D343),$K336-SUM($F343:V343),$K336/$D336))</f>
        <v>348.8859326024218</v>
      </c>
      <c r="X343" s="69">
        <f>IF($D336="n/a","n/a",IF(X$3&gt;($D336+$D343),$K336-SUM($F343:W343),$K336/$D336))</f>
        <v>348.8859326024218</v>
      </c>
      <c r="Y343" s="69">
        <f>IF($D336="n/a","n/a",IF(Y$3&gt;($D336+$D343),$K336-SUM($F343:X343),$K336/$D336))</f>
        <v>348.8859326024218</v>
      </c>
      <c r="Z343" s="69">
        <f>IF($D336="n/a","n/a",IF(Z$3&gt;($D336+$D343),$K336-SUM($F343:Y343),$K336/$D336))</f>
        <v>348.8859326024218</v>
      </c>
      <c r="AA343" s="69">
        <f>IF($D336="n/a","n/a",IF(AA$3&gt;($D336+$D343),$K336-SUM($F343:Z343),$K336/$D336))</f>
        <v>348.8859326024218</v>
      </c>
      <c r="AB343" s="69">
        <f>IF($D336="n/a","n/a",IF(AB$3&gt;($D336+$D343),$K336-SUM($F343:AA343),$K336/$D336))</f>
        <v>348.8859326024218</v>
      </c>
      <c r="AC343" s="69">
        <f>IF($D336="n/a","n/a",IF(AC$3&gt;($D336+$D343),$K336-SUM($F343:AB343),$K336/$D336))</f>
        <v>348.8859326024218</v>
      </c>
      <c r="AD343" s="69">
        <f>IF($D336="n/a","n/a",IF(AD$3&gt;($D336+$D343),$K336-SUM($F343:AC343),$K336/$D336))</f>
        <v>348.8859326024218</v>
      </c>
      <c r="AE343" s="69">
        <f>IF($D336="n/a","n/a",IF(AE$3&gt;($D336+$D343),$K336-SUM($F343:AD343),$K336/$D336))</f>
        <v>348.8859326024218</v>
      </c>
      <c r="AF343" s="69">
        <f>IF($D336="n/a","n/a",IF(AF$3&gt;($D336+$D343),$K336-SUM($F343:AE343),$K336/$D336))</f>
        <v>348.8859326024218</v>
      </c>
      <c r="AG343" s="69">
        <f>IF($D336="n/a","n/a",IF(AG$3&gt;($D336+$D343),$K336-SUM($F343:AF343),$K336/$D336))</f>
        <v>348.8859326024218</v>
      </c>
      <c r="AH343" s="69">
        <f>IF($D336="n/a","n/a",IF(AH$3&gt;($D336+$D343),$K336-SUM($F343:AG343),$K336/$D336))</f>
        <v>348.8859326024218</v>
      </c>
      <c r="AI343" s="69">
        <f>IF($D336="n/a","n/a",IF(AI$3&gt;($D336+$D343),$K336-SUM($F343:AH343),$K336/$D336))</f>
        <v>348.8859326024218</v>
      </c>
      <c r="AJ343" s="69">
        <f>IF($D336="n/a","n/a",IF(AJ$3&gt;($D336+$D343),$K336-SUM($F343:AI343),$K336/$D336))</f>
        <v>348.8859326024218</v>
      </c>
      <c r="AK343" s="69">
        <f>IF($D336="n/a","n/a",IF(AK$3&gt;($D336+$D343),$K336-SUM($F343:AJ343),$K336/$D336))</f>
        <v>348.8859326024218</v>
      </c>
      <c r="AL343" s="69">
        <f>IF($D336="n/a","n/a",IF(AL$3&gt;($D336+$D343),$K336-SUM($F343:AK343),$K336/$D336))</f>
        <v>348.8859326024218</v>
      </c>
      <c r="AM343" s="69">
        <f>IF($D336="n/a","n/a",IF(AM$3&gt;($D336+$D343),$K336-SUM($F343:AL343),$K336/$D336))</f>
        <v>348.8859326024218</v>
      </c>
      <c r="AN343" s="69">
        <f>IF($D336="n/a","n/a",IF(AN$3&gt;($D336+$D343),$K336-SUM($F343:AM343),$K336/$D336))</f>
        <v>348.8859326024218</v>
      </c>
      <c r="AO343" s="69">
        <f>IF($D336="n/a","n/a",IF(AO$3&gt;($D336+$D343),$K336-SUM($F343:AN343),$K336/$D336))</f>
        <v>348.8859326024218</v>
      </c>
      <c r="AP343" s="69">
        <f>IF($D336="n/a","n/a",IF(AP$3&gt;($D336+$D343),$K336-SUM($F343:AO343),$K336/$D336))</f>
        <v>348.8859326024218</v>
      </c>
      <c r="AQ343" s="69">
        <f>IF($D336="n/a","n/a",IF(AQ$3&gt;($D336+$D343),$K336-SUM($F343:AP343),$K336/$D336))</f>
        <v>348.8859326024218</v>
      </c>
      <c r="AR343" s="69">
        <f>IF($D336="n/a","n/a",IF(AR$3&gt;($D336+$D343),$K336-SUM($F343:AQ343),$K336/$D336))</f>
        <v>348.8859326024218</v>
      </c>
      <c r="AS343" s="69">
        <f>IF($D336="n/a","n/a",IF(AS$3&gt;($D336+$D343),$K336-SUM($F343:AR343),$K336/$D336))</f>
        <v>348.8859326024218</v>
      </c>
      <c r="AT343" s="69">
        <f>IF($D336="n/a","n/a",IF(AT$3&gt;($D336+$D343),$K336-SUM($F343:AS343),$K336/$D336))</f>
        <v>348.8859326024218</v>
      </c>
      <c r="AU343" s="69">
        <f>IF($D336="n/a","n/a",IF(AU$3&gt;($D336+$D343),$K336-SUM($F343:AT343),$K336/$D336))</f>
        <v>348.8859326024218</v>
      </c>
      <c r="AV343" s="69">
        <f>IF($D336="n/a","n/a",IF(AV$3&gt;($D336+$D343),$K336-SUM($F343:AU343),$K336/$D336))</f>
        <v>348.8859326024218</v>
      </c>
      <c r="AW343" s="69">
        <f>IF($D336="n/a","n/a",IF(AW$3&gt;($D336+$D343),$K336-SUM($F343:AV343),$K336/$D336))</f>
        <v>348.8859326024218</v>
      </c>
      <c r="AX343" s="69">
        <f>IF($D336="n/a","n/a",IF(AX$3&gt;($D336+$D343),$K336-SUM($F343:AW343),$K336/$D336))</f>
        <v>348.8859326024218</v>
      </c>
      <c r="AY343" s="69">
        <f>IF($D336="n/a","n/a",IF(AY$3&gt;($D336+$D343),$K336-SUM($F343:AX343),$K336/$D336))</f>
        <v>348.8859326024218</v>
      </c>
      <c r="AZ343" s="69">
        <f>IF($D336="n/a","n/a",IF(AZ$3&gt;($D336+$D343),$K336-SUM($F343:AY343),$K336/$D336))</f>
        <v>348.8859326024218</v>
      </c>
      <c r="BA343" s="69">
        <f>IF($D336="n/a","n/a",IF(BA$3&gt;($D336+$D343),$K336-SUM($F343:AZ343),$K336/$D336))</f>
        <v>348.8859326024218</v>
      </c>
      <c r="BB343" s="69">
        <f>IF($D336="n/a","n/a",IF(BB$3&gt;($D336+$D343),$K336-SUM($F343:BA343),$K336/$D336))</f>
        <v>348.8859326024218</v>
      </c>
      <c r="BC343" s="69">
        <f>IF($D336="n/a","n/a",IF(BC$3&gt;($D336+$D343),$K336-SUM($F343:BB343),$K336/$D336))</f>
        <v>348.8859326024218</v>
      </c>
      <c r="BD343" s="69">
        <f>IF($D336="n/a","n/a",IF(BD$3&gt;($D336+$D343),$K336-SUM($F343:BC343),$K336/$D336))</f>
        <v>348.8859326024218</v>
      </c>
      <c r="BE343" s="69">
        <f>IF($D336="n/a","n/a",IF(BE$3&gt;($D336+$D343),$K336-SUM($F343:BD343),$K336/$D336))</f>
        <v>9.0949470177292824E-12</v>
      </c>
      <c r="BF343" s="69">
        <f>IF($D336="n/a","n/a",IF(BF$3&gt;($D336+$D343),$K336-SUM($F343:BE343),$K336/$D336))</f>
        <v>0</v>
      </c>
      <c r="BG343" s="69">
        <f>IF($D336="n/a","n/a",IF(BG$3&gt;($D336+$D343),$K336-SUM($F343:BF343),$K336/$D336))</f>
        <v>0</v>
      </c>
      <c r="BH343" s="69">
        <f>IF($D336="n/a","n/a",IF(BH$3&gt;($D336+$D343),$K336-SUM($F343:BG343),$K336/$D336))</f>
        <v>0</v>
      </c>
      <c r="BI343" s="69">
        <f>IF($D336="n/a","n/a",IF(BI$3&gt;($D336+$D343),$K336-SUM($F343:BH343),$K336/$D336))</f>
        <v>0</v>
      </c>
      <c r="BJ343" s="69">
        <f>IF($D336="n/a","n/a",IF(BJ$3&gt;($D336+$D343),$K336-SUM($F343:BI343),$K336/$D336))</f>
        <v>0</v>
      </c>
      <c r="BK343" s="69">
        <f>IF($D336="n/a","n/a",IF(BK$3&gt;($D336+$D343),$K336-SUM($F343:BJ343),$K336/$D336))</f>
        <v>0</v>
      </c>
      <c r="BL343" s="69">
        <f>IF($D336="n/a","n/a",IF(BL$3&gt;($D336+$D343),$K336-SUM($F343:BK343),$K336/$D336))</f>
        <v>0</v>
      </c>
      <c r="BM343" s="69">
        <f>IF($D336="n/a","n/a",IF(BM$3&gt;($D336+$D343),$K336-SUM($F343:BL343),$K336/$D336))</f>
        <v>0</v>
      </c>
      <c r="BN343" s="69">
        <f>IF($D336="n/a","n/a",IF(BN$3&gt;($D336+$D343),$K336-SUM($F343:BM343),$K336/$D336))</f>
        <v>0</v>
      </c>
      <c r="BO343" s="69">
        <f>IF($D336="n/a","n/a",IF(BO$3&gt;($D336+$D343),$K336-SUM($F343:BN343),$K336/$D336))</f>
        <v>0</v>
      </c>
      <c r="BP343" s="69">
        <f>IF($D336="n/a","n/a",IF(BP$3&gt;($D336+$D343),$K336-SUM($F343:BO343),$K336/$D336))</f>
        <v>0</v>
      </c>
      <c r="BQ343" s="69">
        <f>IF($D336="n/a","n/a",IF(BQ$3&gt;($D336+$D343),$K336-SUM($F343:BP343),$K336/$D336))</f>
        <v>0</v>
      </c>
      <c r="BR343" s="69">
        <f>IF($D336="n/a","n/a",IF(BR$3&gt;($D336+$D343),$K336-SUM($F343:BQ343),$K336/$D336))</f>
        <v>0</v>
      </c>
      <c r="BS343" s="69">
        <f>IF($D336="n/a","n/a",IF(BS$3&gt;($D336+$D343),$K336-SUM($F343:BR343),$K336/$D336))</f>
        <v>0</v>
      </c>
      <c r="BT343" s="69">
        <f>IF($D336="n/a","n/a",IF(BT$3&gt;($D336+$D343),$K336-SUM($F343:BS343),$K336/$D336))</f>
        <v>0</v>
      </c>
      <c r="BU343" s="69">
        <f>IF($D336="n/a","n/a",IF(BU$3&gt;($D336+$D343),$K336-SUM($F343:BT343),$K336/$D336))</f>
        <v>0</v>
      </c>
      <c r="BV343" s="69">
        <f>IF($D336="n/a","n/a",IF(BV$3&gt;($D336+$D343),$K336-SUM($F343:BU343),$K336/$D336))</f>
        <v>0</v>
      </c>
      <c r="BW343" s="69">
        <f>IF($D336="n/a","n/a",IF(BW$3&gt;($D336+$D343),$K336-SUM($F343:BV343),$K336/$D336))</f>
        <v>0</v>
      </c>
      <c r="BX343" s="69">
        <f>IF($D336="n/a","n/a",IF(BX$3&gt;($D336+$D343),$K336-SUM($F343:BW343),$K336/$D336))</f>
        <v>0</v>
      </c>
      <c r="BY343" s="69">
        <f>IF($D336="n/a","n/a",IF(BY$3&gt;($D336+$D343),$K336-SUM($F343:BX343),$K336/$D336))</f>
        <v>0</v>
      </c>
      <c r="BZ343" s="69">
        <f>IF($D336="n/a","n/a",IF(BZ$3&gt;($D336+$D343),$K336-SUM($F343:BY343),$K336/$D336))</f>
        <v>0</v>
      </c>
    </row>
    <row r="344" spans="1:78" customFormat="1" hidden="1" outlineLevel="1">
      <c r="A344" s="19"/>
      <c r="B344" s="26"/>
      <c r="C344" s="722"/>
      <c r="D344" s="545">
        <v>7</v>
      </c>
      <c r="E344" s="27"/>
      <c r="F344" s="146"/>
      <c r="G344" s="148"/>
      <c r="H344" s="148"/>
      <c r="I344" s="148"/>
      <c r="J344" s="148"/>
      <c r="K344" s="558"/>
      <c r="L344" s="147"/>
      <c r="M344" s="69">
        <f>IF($D336="n/a","n/a",IF(M$3&gt;($D336+$D344),$L336-SUM($F344:L344),$L336/$D336))</f>
        <v>328.08001840454733</v>
      </c>
      <c r="N344" s="69">
        <f>IF($D336="n/a","n/a",IF(N$3&gt;($D336+$D344),$L336-SUM($F344:M344),$L336/$D336))</f>
        <v>328.08001840454733</v>
      </c>
      <c r="O344" s="69">
        <f>IF($D336="n/a","n/a",IF(O$3&gt;($D336+$D344),$L336-SUM($F344:N344),$L336/$D336))</f>
        <v>328.08001840454733</v>
      </c>
      <c r="P344" s="69">
        <f>IF($D336="n/a","n/a",IF(P$3&gt;($D336+$D344),$L336-SUM($F344:O344),$L336/$D336))</f>
        <v>328.08001840454733</v>
      </c>
      <c r="Q344" s="69">
        <f>IF($D336="n/a","n/a",IF(Q$3&gt;($D336+$D344),$L336-SUM($F344:P344),$L336/$D336))</f>
        <v>328.08001840454733</v>
      </c>
      <c r="R344" s="69">
        <f>IF($D336="n/a","n/a",IF(R$3&gt;($D336+$D344),$L336-SUM($F344:Q344),$L336/$D336))</f>
        <v>328.08001840454733</v>
      </c>
      <c r="S344" s="69">
        <f>IF($D336="n/a","n/a",IF(S$3&gt;($D336+$D344),$L336-SUM($F344:R344),$L336/$D336))</f>
        <v>328.08001840454733</v>
      </c>
      <c r="T344" s="69">
        <f>IF($D336="n/a","n/a",IF(T$3&gt;($D336+$D344),$L336-SUM($F344:S344),$L336/$D336))</f>
        <v>328.08001840454733</v>
      </c>
      <c r="U344" s="69">
        <f>IF($D336="n/a","n/a",IF(U$3&gt;($D336+$D344),$L336-SUM($F344:T344),$L336/$D336))</f>
        <v>328.08001840454733</v>
      </c>
      <c r="V344" s="69">
        <f>IF($D336="n/a","n/a",IF(V$3&gt;($D336+$D344),$L336-SUM($F344:U344),$L336/$D336))</f>
        <v>328.08001840454733</v>
      </c>
      <c r="W344" s="69">
        <f>IF($D336="n/a","n/a",IF(W$3&gt;($D336+$D344),$L336-SUM($F344:V344),$L336/$D336))</f>
        <v>328.08001840454733</v>
      </c>
      <c r="X344" s="69">
        <f>IF($D336="n/a","n/a",IF(X$3&gt;($D336+$D344),$L336-SUM($F344:W344),$L336/$D336))</f>
        <v>328.08001840454733</v>
      </c>
      <c r="Y344" s="69">
        <f>IF($D336="n/a","n/a",IF(Y$3&gt;($D336+$D344),$L336-SUM($F344:X344),$L336/$D336))</f>
        <v>328.08001840454733</v>
      </c>
      <c r="Z344" s="69">
        <f>IF($D336="n/a","n/a",IF(Z$3&gt;($D336+$D344),$L336-SUM($F344:Y344),$L336/$D336))</f>
        <v>328.08001840454733</v>
      </c>
      <c r="AA344" s="69">
        <f>IF($D336="n/a","n/a",IF(AA$3&gt;($D336+$D344),$L336-SUM($F344:Z344),$L336/$D336))</f>
        <v>328.08001840454733</v>
      </c>
      <c r="AB344" s="69">
        <f>IF($D336="n/a","n/a",IF(AB$3&gt;($D336+$D344),$L336-SUM($F344:AA344),$L336/$D336))</f>
        <v>328.08001840454733</v>
      </c>
      <c r="AC344" s="69">
        <f>IF($D336="n/a","n/a",IF(AC$3&gt;($D336+$D344),$L336-SUM($F344:AB344),$L336/$D336))</f>
        <v>328.08001840454733</v>
      </c>
      <c r="AD344" s="69">
        <f>IF($D336="n/a","n/a",IF(AD$3&gt;($D336+$D344),$L336-SUM($F344:AC344),$L336/$D336))</f>
        <v>328.08001840454733</v>
      </c>
      <c r="AE344" s="69">
        <f>IF($D336="n/a","n/a",IF(AE$3&gt;($D336+$D344),$L336-SUM($F344:AD344),$L336/$D336))</f>
        <v>328.08001840454733</v>
      </c>
      <c r="AF344" s="69">
        <f>IF($D336="n/a","n/a",IF(AF$3&gt;($D336+$D344),$L336-SUM($F344:AE344),$L336/$D336))</f>
        <v>328.08001840454733</v>
      </c>
      <c r="AG344" s="69">
        <f>IF($D336="n/a","n/a",IF(AG$3&gt;($D336+$D344),$L336-SUM($F344:AF344),$L336/$D336))</f>
        <v>328.08001840454733</v>
      </c>
      <c r="AH344" s="69">
        <f>IF($D336="n/a","n/a",IF(AH$3&gt;($D336+$D344),$L336-SUM($F344:AG344),$L336/$D336))</f>
        <v>328.08001840454733</v>
      </c>
      <c r="AI344" s="69">
        <f>IF($D336="n/a","n/a",IF(AI$3&gt;($D336+$D344),$L336-SUM($F344:AH344),$L336/$D336))</f>
        <v>328.08001840454733</v>
      </c>
      <c r="AJ344" s="69">
        <f>IF($D336="n/a","n/a",IF(AJ$3&gt;($D336+$D344),$L336-SUM($F344:AI344),$L336/$D336))</f>
        <v>328.08001840454733</v>
      </c>
      <c r="AK344" s="69">
        <f>IF($D336="n/a","n/a",IF(AK$3&gt;($D336+$D344),$L336-SUM($F344:AJ344),$L336/$D336))</f>
        <v>328.08001840454733</v>
      </c>
      <c r="AL344" s="69">
        <f>IF($D336="n/a","n/a",IF(AL$3&gt;($D336+$D344),$L336-SUM($F344:AK344),$L336/$D336))</f>
        <v>328.08001840454733</v>
      </c>
      <c r="AM344" s="69">
        <f>IF($D336="n/a","n/a",IF(AM$3&gt;($D336+$D344),$L336-SUM($F344:AL344),$L336/$D336))</f>
        <v>328.08001840454733</v>
      </c>
      <c r="AN344" s="69">
        <f>IF($D336="n/a","n/a",IF(AN$3&gt;($D336+$D344),$L336-SUM($F344:AM344),$L336/$D336))</f>
        <v>328.08001840454733</v>
      </c>
      <c r="AO344" s="69">
        <f>IF($D336="n/a","n/a",IF(AO$3&gt;($D336+$D344),$L336-SUM($F344:AN344),$L336/$D336))</f>
        <v>328.08001840454733</v>
      </c>
      <c r="AP344" s="69">
        <f>IF($D336="n/a","n/a",IF(AP$3&gt;($D336+$D344),$L336-SUM($F344:AO344),$L336/$D336))</f>
        <v>328.08001840454733</v>
      </c>
      <c r="AQ344" s="69">
        <f>IF($D336="n/a","n/a",IF(AQ$3&gt;($D336+$D344),$L336-SUM($F344:AP344),$L336/$D336))</f>
        <v>328.08001840454733</v>
      </c>
      <c r="AR344" s="69">
        <f>IF($D336="n/a","n/a",IF(AR$3&gt;($D336+$D344),$L336-SUM($F344:AQ344),$L336/$D336))</f>
        <v>328.08001840454733</v>
      </c>
      <c r="AS344" s="69">
        <f>IF($D336="n/a","n/a",IF(AS$3&gt;($D336+$D344),$L336-SUM($F344:AR344),$L336/$D336))</f>
        <v>328.08001840454733</v>
      </c>
      <c r="AT344" s="69">
        <f>IF($D336="n/a","n/a",IF(AT$3&gt;($D336+$D344),$L336-SUM($F344:AS344),$L336/$D336))</f>
        <v>328.08001840454733</v>
      </c>
      <c r="AU344" s="69">
        <f>IF($D336="n/a","n/a",IF(AU$3&gt;($D336+$D344),$L336-SUM($F344:AT344),$L336/$D336))</f>
        <v>328.08001840454733</v>
      </c>
      <c r="AV344" s="69">
        <f>IF($D336="n/a","n/a",IF(AV$3&gt;($D336+$D344),$L336-SUM($F344:AU344),$L336/$D336))</f>
        <v>328.08001840454733</v>
      </c>
      <c r="AW344" s="69">
        <f>IF($D336="n/a","n/a",IF(AW$3&gt;($D336+$D344),$L336-SUM($F344:AV344),$L336/$D336))</f>
        <v>328.08001840454733</v>
      </c>
      <c r="AX344" s="69">
        <f>IF($D336="n/a","n/a",IF(AX$3&gt;($D336+$D344),$L336-SUM($F344:AW344),$L336/$D336))</f>
        <v>328.08001840454733</v>
      </c>
      <c r="AY344" s="69">
        <f>IF($D336="n/a","n/a",IF(AY$3&gt;($D336+$D344),$L336-SUM($F344:AX344),$L336/$D336))</f>
        <v>328.08001840454733</v>
      </c>
      <c r="AZ344" s="69">
        <f>IF($D336="n/a","n/a",IF(AZ$3&gt;($D336+$D344),$L336-SUM($F344:AY344),$L336/$D336))</f>
        <v>328.08001840454733</v>
      </c>
      <c r="BA344" s="69">
        <f>IF($D336="n/a","n/a",IF(BA$3&gt;($D336+$D344),$L336-SUM($F344:AZ344),$L336/$D336))</f>
        <v>328.08001840454733</v>
      </c>
      <c r="BB344" s="69">
        <f>IF($D336="n/a","n/a",IF(BB$3&gt;($D336+$D344),$L336-SUM($F344:BA344),$L336/$D336))</f>
        <v>328.08001840454733</v>
      </c>
      <c r="BC344" s="69">
        <f>IF($D336="n/a","n/a",IF(BC$3&gt;($D336+$D344),$L336-SUM($F344:BB344),$L336/$D336))</f>
        <v>328.08001840454733</v>
      </c>
      <c r="BD344" s="69">
        <f>IF($D336="n/a","n/a",IF(BD$3&gt;($D336+$D344),$L336-SUM($F344:BC344),$L336/$D336))</f>
        <v>328.08001840454733</v>
      </c>
      <c r="BE344" s="69">
        <f>IF($D336="n/a","n/a",IF(BE$3&gt;($D336+$D344),$L336-SUM($F344:BD344),$L336/$D336))</f>
        <v>328.08001840454733</v>
      </c>
      <c r="BF344" s="69">
        <f>IF($D336="n/a","n/a",IF(BF$3&gt;($D336+$D344),$L336-SUM($F344:BE344),$L336/$D336))</f>
        <v>-3.637978807091713E-12</v>
      </c>
      <c r="BG344" s="69">
        <f>IF($D336="n/a","n/a",IF(BG$3&gt;($D336+$D344),$L336-SUM($F344:BF344),$L336/$D336))</f>
        <v>0</v>
      </c>
      <c r="BH344" s="69">
        <f>IF($D336="n/a","n/a",IF(BH$3&gt;($D336+$D344),$L336-SUM($F344:BG344),$L336/$D336))</f>
        <v>0</v>
      </c>
      <c r="BI344" s="69">
        <f>IF($D336="n/a","n/a",IF(BI$3&gt;($D336+$D344),$L336-SUM($F344:BH344),$L336/$D336))</f>
        <v>0</v>
      </c>
      <c r="BJ344" s="69">
        <f>IF($D336="n/a","n/a",IF(BJ$3&gt;($D336+$D344),$L336-SUM($F344:BI344),$L336/$D336))</f>
        <v>0</v>
      </c>
      <c r="BK344" s="69">
        <f>IF($D336="n/a","n/a",IF(BK$3&gt;($D336+$D344),$L336-SUM($F344:BJ344),$L336/$D336))</f>
        <v>0</v>
      </c>
      <c r="BL344" s="69">
        <f>IF($D336="n/a","n/a",IF(BL$3&gt;($D336+$D344),$L336-SUM($F344:BK344),$L336/$D336))</f>
        <v>0</v>
      </c>
      <c r="BM344" s="69">
        <f>IF($D336="n/a","n/a",IF(BM$3&gt;($D336+$D344),$L336-SUM($F344:BL344),$L336/$D336))</f>
        <v>0</v>
      </c>
      <c r="BN344" s="69">
        <f>IF($D336="n/a","n/a",IF(BN$3&gt;($D336+$D344),$L336-SUM($F344:BM344),$L336/$D336))</f>
        <v>0</v>
      </c>
      <c r="BO344" s="69">
        <f>IF($D336="n/a","n/a",IF(BO$3&gt;($D336+$D344),$L336-SUM($F344:BN344),$L336/$D336))</f>
        <v>0</v>
      </c>
      <c r="BP344" s="69">
        <f>IF($D336="n/a","n/a",IF(BP$3&gt;($D336+$D344),$L336-SUM($F344:BO344),$L336/$D336))</f>
        <v>0</v>
      </c>
      <c r="BQ344" s="69">
        <f>IF($D336="n/a","n/a",IF(BQ$3&gt;($D336+$D344),$L336-SUM($F344:BP344),$L336/$D336))</f>
        <v>0</v>
      </c>
      <c r="BR344" s="69">
        <f>IF($D336="n/a","n/a",IF(BR$3&gt;($D336+$D344),$L336-SUM($F344:BQ344),$L336/$D336))</f>
        <v>0</v>
      </c>
      <c r="BS344" s="69">
        <f>IF($D336="n/a","n/a",IF(BS$3&gt;($D336+$D344),$L336-SUM($F344:BR344),$L336/$D336))</f>
        <v>0</v>
      </c>
      <c r="BT344" s="69">
        <f>IF($D336="n/a","n/a",IF(BT$3&gt;($D336+$D344),$L336-SUM($F344:BS344),$L336/$D336))</f>
        <v>0</v>
      </c>
      <c r="BU344" s="69">
        <f>IF($D336="n/a","n/a",IF(BU$3&gt;($D336+$D344),$L336-SUM($F344:BT344),$L336/$D336))</f>
        <v>0</v>
      </c>
      <c r="BV344" s="69">
        <f>IF($D336="n/a","n/a",IF(BV$3&gt;($D336+$D344),$L336-SUM($F344:BU344),$L336/$D336))</f>
        <v>0</v>
      </c>
      <c r="BW344" s="69">
        <f>IF($D336="n/a","n/a",IF(BW$3&gt;($D336+$D344),$L336-SUM($F344:BV344),$L336/$D336))</f>
        <v>0</v>
      </c>
      <c r="BX344" s="69">
        <f>IF($D336="n/a","n/a",IF(BX$3&gt;($D336+$D344),$L336-SUM($F344:BW344),$L336/$D336))</f>
        <v>0</v>
      </c>
      <c r="BY344" s="69">
        <f>IF($D336="n/a","n/a",IF(BY$3&gt;($D336+$D344),$L336-SUM($F344:BX344),$L336/$D336))</f>
        <v>0</v>
      </c>
      <c r="BZ344" s="69">
        <f>IF($D336="n/a","n/a",IF(BZ$3&gt;($D336+$D344),$L336-SUM($F344:BY344),$L336/$D336))</f>
        <v>0</v>
      </c>
    </row>
    <row r="345" spans="1:78" customFormat="1" hidden="1" outlineLevel="1">
      <c r="A345" s="19"/>
      <c r="B345" s="26"/>
      <c r="C345" s="722"/>
      <c r="D345" s="545">
        <v>8</v>
      </c>
      <c r="E345" s="27"/>
      <c r="F345" s="146"/>
      <c r="G345" s="148"/>
      <c r="H345" s="148"/>
      <c r="I345" s="148"/>
      <c r="J345" s="148"/>
      <c r="K345" s="558"/>
      <c r="L345" s="148"/>
      <c r="M345" s="147"/>
      <c r="N345" s="69">
        <f>IF($D336="n/a","n/a",IF(N$3&gt;($D336+$D345),$M336-SUM($F345:M345),$M336/$D336))</f>
        <v>281.48763751015855</v>
      </c>
      <c r="O345" s="69">
        <f>IF($D336="n/a","n/a",IF(O$3&gt;($D336+$D345),$M336-SUM($F345:N345),$M336/$D336))</f>
        <v>281.48763751015855</v>
      </c>
      <c r="P345" s="69">
        <f>IF($D336="n/a","n/a",IF(P$3&gt;($D336+$D345),$M336-SUM($F345:O345),$M336/$D336))</f>
        <v>281.48763751015855</v>
      </c>
      <c r="Q345" s="69">
        <f>IF($D336="n/a","n/a",IF(Q$3&gt;($D336+$D345),$M336-SUM($F345:P345),$M336/$D336))</f>
        <v>281.48763751015855</v>
      </c>
      <c r="R345" s="69">
        <f>IF($D336="n/a","n/a",IF(R$3&gt;($D336+$D345),$M336-SUM($F345:Q345),$M336/$D336))</f>
        <v>281.48763751015855</v>
      </c>
      <c r="S345" s="69">
        <f>IF($D336="n/a","n/a",IF(S$3&gt;($D336+$D345),$M336-SUM($F345:R345),$M336/$D336))</f>
        <v>281.48763751015855</v>
      </c>
      <c r="T345" s="69">
        <f>IF($D336="n/a","n/a",IF(T$3&gt;($D336+$D345),$M336-SUM($F345:S345),$M336/$D336))</f>
        <v>281.48763751015855</v>
      </c>
      <c r="U345" s="69">
        <f>IF($D336="n/a","n/a",IF(U$3&gt;($D336+$D345),$M336-SUM($F345:T345),$M336/$D336))</f>
        <v>281.48763751015855</v>
      </c>
      <c r="V345" s="69">
        <f>IF($D336="n/a","n/a",IF(V$3&gt;($D336+$D345),$M336-SUM($F345:U345),$M336/$D336))</f>
        <v>281.48763751015855</v>
      </c>
      <c r="W345" s="69">
        <f>IF($D336="n/a","n/a",IF(W$3&gt;($D336+$D345),$M336-SUM($F345:V345),$M336/$D336))</f>
        <v>281.48763751015855</v>
      </c>
      <c r="X345" s="69">
        <f>IF($D336="n/a","n/a",IF(X$3&gt;($D336+$D345),$M336-SUM($F345:W345),$M336/$D336))</f>
        <v>281.48763751015855</v>
      </c>
      <c r="Y345" s="69">
        <f>IF($D336="n/a","n/a",IF(Y$3&gt;($D336+$D345),$M336-SUM($F345:X345),$M336/$D336))</f>
        <v>281.48763751015855</v>
      </c>
      <c r="Z345" s="69">
        <f>IF($D336="n/a","n/a",IF(Z$3&gt;($D336+$D345),$M336-SUM($F345:Y345),$M336/$D336))</f>
        <v>281.48763751015855</v>
      </c>
      <c r="AA345" s="69">
        <f>IF($D336="n/a","n/a",IF(AA$3&gt;($D336+$D345),$M336-SUM($F345:Z345),$M336/$D336))</f>
        <v>281.48763751015855</v>
      </c>
      <c r="AB345" s="69">
        <f>IF($D336="n/a","n/a",IF(AB$3&gt;($D336+$D345),$M336-SUM($F345:AA345),$M336/$D336))</f>
        <v>281.48763751015855</v>
      </c>
      <c r="AC345" s="69">
        <f>IF($D336="n/a","n/a",IF(AC$3&gt;($D336+$D345),$M336-SUM($F345:AB345),$M336/$D336))</f>
        <v>281.48763751015855</v>
      </c>
      <c r="AD345" s="69">
        <f>IF($D336="n/a","n/a",IF(AD$3&gt;($D336+$D345),$M336-SUM($F345:AC345),$M336/$D336))</f>
        <v>281.48763751015855</v>
      </c>
      <c r="AE345" s="69">
        <f>IF($D336="n/a","n/a",IF(AE$3&gt;($D336+$D345),$M336-SUM($F345:AD345),$M336/$D336))</f>
        <v>281.48763751015855</v>
      </c>
      <c r="AF345" s="69">
        <f>IF($D336="n/a","n/a",IF(AF$3&gt;($D336+$D345),$M336-SUM($F345:AE345),$M336/$D336))</f>
        <v>281.48763751015855</v>
      </c>
      <c r="AG345" s="69">
        <f>IF($D336="n/a","n/a",IF(AG$3&gt;($D336+$D345),$M336-SUM($F345:AF345),$M336/$D336))</f>
        <v>281.48763751015855</v>
      </c>
      <c r="AH345" s="69">
        <f>IF($D336="n/a","n/a",IF(AH$3&gt;($D336+$D345),$M336-SUM($F345:AG345),$M336/$D336))</f>
        <v>281.48763751015855</v>
      </c>
      <c r="AI345" s="69">
        <f>IF($D336="n/a","n/a",IF(AI$3&gt;($D336+$D345),$M336-SUM($F345:AH345),$M336/$D336))</f>
        <v>281.48763751015855</v>
      </c>
      <c r="AJ345" s="69">
        <f>IF($D336="n/a","n/a",IF(AJ$3&gt;($D336+$D345),$M336-SUM($F345:AI345),$M336/$D336))</f>
        <v>281.48763751015855</v>
      </c>
      <c r="AK345" s="69">
        <f>IF($D336="n/a","n/a",IF(AK$3&gt;($D336+$D345),$M336-SUM($F345:AJ345),$M336/$D336))</f>
        <v>281.48763751015855</v>
      </c>
      <c r="AL345" s="69">
        <f>IF($D336="n/a","n/a",IF(AL$3&gt;($D336+$D345),$M336-SUM($F345:AK345),$M336/$D336))</f>
        <v>281.48763751015855</v>
      </c>
      <c r="AM345" s="69">
        <f>IF($D336="n/a","n/a",IF(AM$3&gt;($D336+$D345),$M336-SUM($F345:AL345),$M336/$D336))</f>
        <v>281.48763751015855</v>
      </c>
      <c r="AN345" s="69">
        <f>IF($D336="n/a","n/a",IF(AN$3&gt;($D336+$D345),$M336-SUM($F345:AM345),$M336/$D336))</f>
        <v>281.48763751015855</v>
      </c>
      <c r="AO345" s="69">
        <f>IF($D336="n/a","n/a",IF(AO$3&gt;($D336+$D345),$M336-SUM($F345:AN345),$M336/$D336))</f>
        <v>281.48763751015855</v>
      </c>
      <c r="AP345" s="69">
        <f>IF($D336="n/a","n/a",IF(AP$3&gt;($D336+$D345),$M336-SUM($F345:AO345),$M336/$D336))</f>
        <v>281.48763751015855</v>
      </c>
      <c r="AQ345" s="69">
        <f>IF($D336="n/a","n/a",IF(AQ$3&gt;($D336+$D345),$M336-SUM($F345:AP345),$M336/$D336))</f>
        <v>281.48763751015855</v>
      </c>
      <c r="AR345" s="69">
        <f>IF($D336="n/a","n/a",IF(AR$3&gt;($D336+$D345),$M336-SUM($F345:AQ345),$M336/$D336))</f>
        <v>281.48763751015855</v>
      </c>
      <c r="AS345" s="69">
        <f>IF($D336="n/a","n/a",IF(AS$3&gt;($D336+$D345),$M336-SUM($F345:AR345),$M336/$D336))</f>
        <v>281.48763751015855</v>
      </c>
      <c r="AT345" s="69">
        <f>IF($D336="n/a","n/a",IF(AT$3&gt;($D336+$D345),$M336-SUM($F345:AS345),$M336/$D336))</f>
        <v>281.48763751015855</v>
      </c>
      <c r="AU345" s="69">
        <f>IF($D336="n/a","n/a",IF(AU$3&gt;($D336+$D345),$M336-SUM($F345:AT345),$M336/$D336))</f>
        <v>281.48763751015855</v>
      </c>
      <c r="AV345" s="69">
        <f>IF($D336="n/a","n/a",IF(AV$3&gt;($D336+$D345),$M336-SUM($F345:AU345),$M336/$D336))</f>
        <v>281.48763751015855</v>
      </c>
      <c r="AW345" s="69">
        <f>IF($D336="n/a","n/a",IF(AW$3&gt;($D336+$D345),$M336-SUM($F345:AV345),$M336/$D336))</f>
        <v>281.48763751015855</v>
      </c>
      <c r="AX345" s="69">
        <f>IF($D336="n/a","n/a",IF(AX$3&gt;($D336+$D345),$M336-SUM($F345:AW345),$M336/$D336))</f>
        <v>281.48763751015855</v>
      </c>
      <c r="AY345" s="69">
        <f>IF($D336="n/a","n/a",IF(AY$3&gt;($D336+$D345),$M336-SUM($F345:AX345),$M336/$D336))</f>
        <v>281.48763751015855</v>
      </c>
      <c r="AZ345" s="69">
        <f>IF($D336="n/a","n/a",IF(AZ$3&gt;($D336+$D345),$M336-SUM($F345:AY345),$M336/$D336))</f>
        <v>281.48763751015855</v>
      </c>
      <c r="BA345" s="69">
        <f>IF($D336="n/a","n/a",IF(BA$3&gt;($D336+$D345),$M336-SUM($F345:AZ345),$M336/$D336))</f>
        <v>281.48763751015855</v>
      </c>
      <c r="BB345" s="69">
        <f>IF($D336="n/a","n/a",IF(BB$3&gt;($D336+$D345),$M336-SUM($F345:BA345),$M336/$D336))</f>
        <v>281.48763751015855</v>
      </c>
      <c r="BC345" s="69">
        <f>IF($D336="n/a","n/a",IF(BC$3&gt;($D336+$D345),$M336-SUM($F345:BB345),$M336/$D336))</f>
        <v>281.48763751015855</v>
      </c>
      <c r="BD345" s="69">
        <f>IF($D336="n/a","n/a",IF(BD$3&gt;($D336+$D345),$M336-SUM($F345:BC345),$M336/$D336))</f>
        <v>281.48763751015855</v>
      </c>
      <c r="BE345" s="69">
        <f>IF($D336="n/a","n/a",IF(BE$3&gt;($D336+$D345),$M336-SUM($F345:BD345),$M336/$D336))</f>
        <v>281.48763751015855</v>
      </c>
      <c r="BF345" s="69">
        <f>IF($D336="n/a","n/a",IF(BF$3&gt;($D336+$D345),$M336-SUM($F345:BE345),$M336/$D336))</f>
        <v>281.48763751015855</v>
      </c>
      <c r="BG345" s="69">
        <f>IF($D336="n/a","n/a",IF(BG$3&gt;($D336+$D345),$M336-SUM($F345:BF345),$M336/$D336))</f>
        <v>-1.2732925824820995E-11</v>
      </c>
      <c r="BH345" s="69">
        <f>IF($D336="n/a","n/a",IF(BH$3&gt;($D336+$D345),$M336-SUM($F345:BG345),$M336/$D336))</f>
        <v>0</v>
      </c>
      <c r="BI345" s="69">
        <f>IF($D336="n/a","n/a",IF(BI$3&gt;($D336+$D345),$M336-SUM($F345:BH345),$M336/$D336))</f>
        <v>0</v>
      </c>
      <c r="BJ345" s="69">
        <f>IF($D336="n/a","n/a",IF(BJ$3&gt;($D336+$D345),$M336-SUM($F345:BI345),$M336/$D336))</f>
        <v>0</v>
      </c>
      <c r="BK345" s="69">
        <f>IF($D336="n/a","n/a",IF(BK$3&gt;($D336+$D345),$M336-SUM($F345:BJ345),$M336/$D336))</f>
        <v>0</v>
      </c>
      <c r="BL345" s="69">
        <f>IF($D336="n/a","n/a",IF(BL$3&gt;($D336+$D345),$M336-SUM($F345:BK345),$M336/$D336))</f>
        <v>0</v>
      </c>
      <c r="BM345" s="69">
        <f>IF($D336="n/a","n/a",IF(BM$3&gt;($D336+$D345),$M336-SUM($F345:BL345),$M336/$D336))</f>
        <v>0</v>
      </c>
      <c r="BN345" s="69">
        <f>IF($D336="n/a","n/a",IF(BN$3&gt;($D336+$D345),$M336-SUM($F345:BM345),$M336/$D336))</f>
        <v>0</v>
      </c>
      <c r="BO345" s="69">
        <f>IF($D336="n/a","n/a",IF(BO$3&gt;($D336+$D345),$M336-SUM($F345:BN345),$M336/$D336))</f>
        <v>0</v>
      </c>
      <c r="BP345" s="69">
        <f>IF($D336="n/a","n/a",IF(BP$3&gt;($D336+$D345),$M336-SUM($F345:BO345),$M336/$D336))</f>
        <v>0</v>
      </c>
      <c r="BQ345" s="69">
        <f>IF($D336="n/a","n/a",IF(BQ$3&gt;($D336+$D345),$M336-SUM($F345:BP345),$M336/$D336))</f>
        <v>0</v>
      </c>
      <c r="BR345" s="69">
        <f>IF($D336="n/a","n/a",IF(BR$3&gt;($D336+$D345),$M336-SUM($F345:BQ345),$M336/$D336))</f>
        <v>0</v>
      </c>
      <c r="BS345" s="69">
        <f>IF($D336="n/a","n/a",IF(BS$3&gt;($D336+$D345),$M336-SUM($F345:BR345),$M336/$D336))</f>
        <v>0</v>
      </c>
      <c r="BT345" s="69">
        <f>IF($D336="n/a","n/a",IF(BT$3&gt;($D336+$D345),$M336-SUM($F345:BS345),$M336/$D336))</f>
        <v>0</v>
      </c>
      <c r="BU345" s="69">
        <f>IF($D336="n/a","n/a",IF(BU$3&gt;($D336+$D345),$M336-SUM($F345:BT345),$M336/$D336))</f>
        <v>0</v>
      </c>
      <c r="BV345" s="69">
        <f>IF($D336="n/a","n/a",IF(BV$3&gt;($D336+$D345),$M336-SUM($F345:BU345),$M336/$D336))</f>
        <v>0</v>
      </c>
      <c r="BW345" s="69">
        <f>IF($D336="n/a","n/a",IF(BW$3&gt;($D336+$D345),$M336-SUM($F345:BV345),$M336/$D336))</f>
        <v>0</v>
      </c>
      <c r="BX345" s="69">
        <f>IF($D336="n/a","n/a",IF(BX$3&gt;($D336+$D345),$M336-SUM($F345:BW345),$M336/$D336))</f>
        <v>0</v>
      </c>
      <c r="BY345" s="69">
        <f>IF($D336="n/a","n/a",IF(BY$3&gt;($D336+$D345),$M336-SUM($F345:BX345),$M336/$D336))</f>
        <v>0</v>
      </c>
      <c r="BZ345" s="69">
        <f>IF($D336="n/a","n/a",IF(BZ$3&gt;($D336+$D345),$M336-SUM($F345:BY345),$M336/$D336))</f>
        <v>0</v>
      </c>
    </row>
    <row r="346" spans="1:78" customFormat="1" hidden="1" outlineLevel="1">
      <c r="A346" s="19"/>
      <c r="B346" s="26"/>
      <c r="C346" s="722"/>
      <c r="D346" s="545">
        <v>9</v>
      </c>
      <c r="E346" s="27"/>
      <c r="F346" s="146"/>
      <c r="G346" s="148"/>
      <c r="H346" s="148"/>
      <c r="I346" s="148"/>
      <c r="J346" s="148"/>
      <c r="K346" s="558"/>
      <c r="L346" s="148"/>
      <c r="M346" s="148"/>
      <c r="N346" s="147"/>
      <c r="O346" s="69">
        <f>IF($D336="n/a","n/a",IF(O$3&gt;($D336+$D346),$N336-SUM($F346:N346),$N336/$D336))</f>
        <v>158.04034972267976</v>
      </c>
      <c r="P346" s="69">
        <f>IF($D336="n/a","n/a",IF(P$3&gt;($D336+$D346),$N336-SUM($F346:O346),$N336/$D336))</f>
        <v>158.04034972267976</v>
      </c>
      <c r="Q346" s="69">
        <f>IF($D336="n/a","n/a",IF(Q$3&gt;($D336+$D346),$N336-SUM($F346:P346),$N336/$D336))</f>
        <v>158.04034972267976</v>
      </c>
      <c r="R346" s="69">
        <f>IF($D336="n/a","n/a",IF(R$3&gt;($D336+$D346),$N336-SUM($F346:Q346),$N336/$D336))</f>
        <v>158.04034972267976</v>
      </c>
      <c r="S346" s="69">
        <f>IF($D336="n/a","n/a",IF(S$3&gt;($D336+$D346),$N336-SUM($F346:R346),$N336/$D336))</f>
        <v>158.04034972267976</v>
      </c>
      <c r="T346" s="69">
        <f>IF($D336="n/a","n/a",IF(T$3&gt;($D336+$D346),$N336-SUM($F346:S346),$N336/$D336))</f>
        <v>158.04034972267976</v>
      </c>
      <c r="U346" s="69">
        <f>IF($D336="n/a","n/a",IF(U$3&gt;($D336+$D346),$N336-SUM($F346:T346),$N336/$D336))</f>
        <v>158.04034972267976</v>
      </c>
      <c r="V346" s="69">
        <f>IF($D336="n/a","n/a",IF(V$3&gt;($D336+$D346),$N336-SUM($F346:U346),$N336/$D336))</f>
        <v>158.04034972267976</v>
      </c>
      <c r="W346" s="69">
        <f>IF($D336="n/a","n/a",IF(W$3&gt;($D336+$D346),$N336-SUM($F346:V346),$N336/$D336))</f>
        <v>158.04034972267976</v>
      </c>
      <c r="X346" s="69">
        <f>IF($D336="n/a","n/a",IF(X$3&gt;($D336+$D346),$N336-SUM($F346:W346),$N336/$D336))</f>
        <v>158.04034972267976</v>
      </c>
      <c r="Y346" s="69">
        <f>IF($D336="n/a","n/a",IF(Y$3&gt;($D336+$D346),$N336-SUM($F346:X346),$N336/$D336))</f>
        <v>158.04034972267976</v>
      </c>
      <c r="Z346" s="69">
        <f>IF($D336="n/a","n/a",IF(Z$3&gt;($D336+$D346),$N336-SUM($F346:Y346),$N336/$D336))</f>
        <v>158.04034972267976</v>
      </c>
      <c r="AA346" s="69">
        <f>IF($D336="n/a","n/a",IF(AA$3&gt;($D336+$D346),$N336-SUM($F346:Z346),$N336/$D336))</f>
        <v>158.04034972267976</v>
      </c>
      <c r="AB346" s="69">
        <f>IF($D336="n/a","n/a",IF(AB$3&gt;($D336+$D346),$N336-SUM($F346:AA346),$N336/$D336))</f>
        <v>158.04034972267976</v>
      </c>
      <c r="AC346" s="69">
        <f>IF($D336="n/a","n/a",IF(AC$3&gt;($D336+$D346),$N336-SUM($F346:AB346),$N336/$D336))</f>
        <v>158.04034972267976</v>
      </c>
      <c r="AD346" s="69">
        <f>IF($D336="n/a","n/a",IF(AD$3&gt;($D336+$D346),$N336-SUM($F346:AC346),$N336/$D336))</f>
        <v>158.04034972267976</v>
      </c>
      <c r="AE346" s="69">
        <f>IF($D336="n/a","n/a",IF(AE$3&gt;($D336+$D346),$N336-SUM($F346:AD346),$N336/$D336))</f>
        <v>158.04034972267976</v>
      </c>
      <c r="AF346" s="69">
        <f>IF($D336="n/a","n/a",IF(AF$3&gt;($D336+$D346),$N336-SUM($F346:AE346),$N336/$D336))</f>
        <v>158.04034972267976</v>
      </c>
      <c r="AG346" s="69">
        <f>IF($D336="n/a","n/a",IF(AG$3&gt;($D336+$D346),$N336-SUM($F346:AF346),$N336/$D336))</f>
        <v>158.04034972267976</v>
      </c>
      <c r="AH346" s="69">
        <f>IF($D336="n/a","n/a",IF(AH$3&gt;($D336+$D346),$N336-SUM($F346:AG346),$N336/$D336))</f>
        <v>158.04034972267976</v>
      </c>
      <c r="AI346" s="69">
        <f>IF($D336="n/a","n/a",IF(AI$3&gt;($D336+$D346),$N336-SUM($F346:AH346),$N336/$D336))</f>
        <v>158.04034972267976</v>
      </c>
      <c r="AJ346" s="69">
        <f>IF($D336="n/a","n/a",IF(AJ$3&gt;($D336+$D346),$N336-SUM($F346:AI346),$N336/$D336))</f>
        <v>158.04034972267976</v>
      </c>
      <c r="AK346" s="69">
        <f>IF($D336="n/a","n/a",IF(AK$3&gt;($D336+$D346),$N336-SUM($F346:AJ346),$N336/$D336))</f>
        <v>158.04034972267976</v>
      </c>
      <c r="AL346" s="69">
        <f>IF($D336="n/a","n/a",IF(AL$3&gt;($D336+$D346),$N336-SUM($F346:AK346),$N336/$D336))</f>
        <v>158.04034972267976</v>
      </c>
      <c r="AM346" s="69">
        <f>IF($D336="n/a","n/a",IF(AM$3&gt;($D336+$D346),$N336-SUM($F346:AL346),$N336/$D336))</f>
        <v>158.04034972267976</v>
      </c>
      <c r="AN346" s="69">
        <f>IF($D336="n/a","n/a",IF(AN$3&gt;($D336+$D346),$N336-SUM($F346:AM346),$N336/$D336))</f>
        <v>158.04034972267976</v>
      </c>
      <c r="AO346" s="69">
        <f>IF($D336="n/a","n/a",IF(AO$3&gt;($D336+$D346),$N336-SUM($F346:AN346),$N336/$D336))</f>
        <v>158.04034972267976</v>
      </c>
      <c r="AP346" s="69">
        <f>IF($D336="n/a","n/a",IF(AP$3&gt;($D336+$D346),$N336-SUM($F346:AO346),$N336/$D336))</f>
        <v>158.04034972267976</v>
      </c>
      <c r="AQ346" s="69">
        <f>IF($D336="n/a","n/a",IF(AQ$3&gt;($D336+$D346),$N336-SUM($F346:AP346),$N336/$D336))</f>
        <v>158.04034972267976</v>
      </c>
      <c r="AR346" s="69">
        <f>IF($D336="n/a","n/a",IF(AR$3&gt;($D336+$D346),$N336-SUM($F346:AQ346),$N336/$D336))</f>
        <v>158.04034972267976</v>
      </c>
      <c r="AS346" s="69">
        <f>IF($D336="n/a","n/a",IF(AS$3&gt;($D336+$D346),$N336-SUM($F346:AR346),$N336/$D336))</f>
        <v>158.04034972267976</v>
      </c>
      <c r="AT346" s="69">
        <f>IF($D336="n/a","n/a",IF(AT$3&gt;($D336+$D346),$N336-SUM($F346:AS346),$N336/$D336))</f>
        <v>158.04034972267976</v>
      </c>
      <c r="AU346" s="69">
        <f>IF($D336="n/a","n/a",IF(AU$3&gt;($D336+$D346),$N336-SUM($F346:AT346),$N336/$D336))</f>
        <v>158.04034972267976</v>
      </c>
      <c r="AV346" s="69">
        <f>IF($D336="n/a","n/a",IF(AV$3&gt;($D336+$D346),$N336-SUM($F346:AU346),$N336/$D336))</f>
        <v>158.04034972267976</v>
      </c>
      <c r="AW346" s="69">
        <f>IF($D336="n/a","n/a",IF(AW$3&gt;($D336+$D346),$N336-SUM($F346:AV346),$N336/$D336))</f>
        <v>158.04034972267976</v>
      </c>
      <c r="AX346" s="69">
        <f>IF($D336="n/a","n/a",IF(AX$3&gt;($D336+$D346),$N336-SUM($F346:AW346),$N336/$D336))</f>
        <v>158.04034972267976</v>
      </c>
      <c r="AY346" s="69">
        <f>IF($D336="n/a","n/a",IF(AY$3&gt;($D336+$D346),$N336-SUM($F346:AX346),$N336/$D336))</f>
        <v>158.04034972267976</v>
      </c>
      <c r="AZ346" s="69">
        <f>IF($D336="n/a","n/a",IF(AZ$3&gt;($D336+$D346),$N336-SUM($F346:AY346),$N336/$D336))</f>
        <v>158.04034972267976</v>
      </c>
      <c r="BA346" s="69">
        <f>IF($D336="n/a","n/a",IF(BA$3&gt;($D336+$D346),$N336-SUM($F346:AZ346),$N336/$D336))</f>
        <v>158.04034972267976</v>
      </c>
      <c r="BB346" s="69">
        <f>IF($D336="n/a","n/a",IF(BB$3&gt;($D336+$D346),$N336-SUM($F346:BA346),$N336/$D336))</f>
        <v>158.04034972267976</v>
      </c>
      <c r="BC346" s="69">
        <f>IF($D336="n/a","n/a",IF(BC$3&gt;($D336+$D346),$N336-SUM($F346:BB346),$N336/$D336))</f>
        <v>158.04034972267976</v>
      </c>
      <c r="BD346" s="69">
        <f>IF($D336="n/a","n/a",IF(BD$3&gt;($D336+$D346),$N336-SUM($F346:BC346),$N336/$D336))</f>
        <v>158.04034972267976</v>
      </c>
      <c r="BE346" s="69">
        <f>IF($D336="n/a","n/a",IF(BE$3&gt;($D336+$D346),$N336-SUM($F346:BD346),$N336/$D336))</f>
        <v>158.04034972267976</v>
      </c>
      <c r="BF346" s="69">
        <f>IF($D336="n/a","n/a",IF(BF$3&gt;($D336+$D346),$N336-SUM($F346:BE346),$N336/$D336))</f>
        <v>158.04034972267976</v>
      </c>
      <c r="BG346" s="69">
        <f>IF($D336="n/a","n/a",IF(BG$3&gt;($D336+$D346),$N336-SUM($F346:BF346),$N336/$D336))</f>
        <v>158.04034972267976</v>
      </c>
      <c r="BH346" s="69">
        <f>IF($D336="n/a","n/a",IF(BH$3&gt;($D336+$D346),$N336-SUM($F346:BG346),$N336/$D336))</f>
        <v>-1.8189894035458565E-12</v>
      </c>
      <c r="BI346" s="69">
        <f>IF($D336="n/a","n/a",IF(BI$3&gt;($D336+$D346),$N336-SUM($F346:BH346),$N336/$D336))</f>
        <v>0</v>
      </c>
      <c r="BJ346" s="69">
        <f>IF($D336="n/a","n/a",IF(BJ$3&gt;($D336+$D346),$N336-SUM($F346:BI346),$N336/$D336))</f>
        <v>0</v>
      </c>
      <c r="BK346" s="69">
        <f>IF($D336="n/a","n/a",IF(BK$3&gt;($D336+$D346),$N336-SUM($F346:BJ346),$N336/$D336))</f>
        <v>0</v>
      </c>
      <c r="BL346" s="69">
        <f>IF($D336="n/a","n/a",IF(BL$3&gt;($D336+$D346),$N336-SUM($F346:BK346),$N336/$D336))</f>
        <v>0</v>
      </c>
      <c r="BM346" s="69">
        <f>IF($D336="n/a","n/a",IF(BM$3&gt;($D336+$D346),$N336-SUM($F346:BL346),$N336/$D336))</f>
        <v>0</v>
      </c>
      <c r="BN346" s="69">
        <f>IF($D336="n/a","n/a",IF(BN$3&gt;($D336+$D346),$N336-SUM($F346:BM346),$N336/$D336))</f>
        <v>0</v>
      </c>
      <c r="BO346" s="69">
        <f>IF($D336="n/a","n/a",IF(BO$3&gt;($D336+$D346),$N336-SUM($F346:BN346),$N336/$D336))</f>
        <v>0</v>
      </c>
      <c r="BP346" s="69">
        <f>IF($D336="n/a","n/a",IF(BP$3&gt;($D336+$D346),$N336-SUM($F346:BO346),$N336/$D336))</f>
        <v>0</v>
      </c>
      <c r="BQ346" s="69">
        <f>IF($D336="n/a","n/a",IF(BQ$3&gt;($D336+$D346),$N336-SUM($F346:BP346),$N336/$D336))</f>
        <v>0</v>
      </c>
      <c r="BR346" s="69">
        <f>IF($D336="n/a","n/a",IF(BR$3&gt;($D336+$D346),$N336-SUM($F346:BQ346),$N336/$D336))</f>
        <v>0</v>
      </c>
      <c r="BS346" s="69">
        <f>IF($D336="n/a","n/a",IF(BS$3&gt;($D336+$D346),$N336-SUM($F346:BR346),$N336/$D336))</f>
        <v>0</v>
      </c>
      <c r="BT346" s="69">
        <f>IF($D336="n/a","n/a",IF(BT$3&gt;($D336+$D346),$N336-SUM($F346:BS346),$N336/$D336))</f>
        <v>0</v>
      </c>
      <c r="BU346" s="69">
        <f>IF($D336="n/a","n/a",IF(BU$3&gt;($D336+$D346),$N336-SUM($F346:BT346),$N336/$D336))</f>
        <v>0</v>
      </c>
      <c r="BV346" s="69">
        <f>IF($D336="n/a","n/a",IF(BV$3&gt;($D336+$D346),$N336-SUM($F346:BU346),$N336/$D336))</f>
        <v>0</v>
      </c>
      <c r="BW346" s="69">
        <f>IF($D336="n/a","n/a",IF(BW$3&gt;($D336+$D346),$N336-SUM($F346:BV346),$N336/$D336))</f>
        <v>0</v>
      </c>
      <c r="BX346" s="69">
        <f>IF($D336="n/a","n/a",IF(BX$3&gt;($D336+$D346),$N336-SUM($F346:BW346),$N336/$D336))</f>
        <v>0</v>
      </c>
      <c r="BY346" s="69">
        <f>IF($D336="n/a","n/a",IF(BY$3&gt;($D336+$D346),$N336-SUM($F346:BX346),$N336/$D336))</f>
        <v>0</v>
      </c>
      <c r="BZ346" s="69">
        <f>IF($D336="n/a","n/a",IF(BZ$3&gt;($D336+$D346),$N336-SUM($F346:BY346),$N336/$D336))</f>
        <v>0</v>
      </c>
    </row>
    <row r="347" spans="1:78" customFormat="1" hidden="1" outlineLevel="1">
      <c r="A347" s="19"/>
      <c r="B347" s="26"/>
      <c r="C347" s="722"/>
      <c r="D347" s="545">
        <v>10</v>
      </c>
      <c r="E347" s="27"/>
      <c r="F347" s="146"/>
      <c r="G347" s="148"/>
      <c r="H347" s="148"/>
      <c r="I347" s="148"/>
      <c r="J347" s="148"/>
      <c r="K347" s="558"/>
      <c r="L347" s="148"/>
      <c r="M347" s="148"/>
      <c r="N347" s="148"/>
      <c r="O347" s="147"/>
      <c r="P347" s="69">
        <f>IF($D336="n/a","n/a",IF(P$3&gt;($D336+$D347),$O336-SUM($F347:O347),$O336/$D336))</f>
        <v>155.41351783820949</v>
      </c>
      <c r="Q347" s="69">
        <f>IF($D336="n/a","n/a",IF(Q$3&gt;($D336+$D347),$O336-SUM($F347:P347),$O336/$D336))</f>
        <v>155.41351783820949</v>
      </c>
      <c r="R347" s="69">
        <f>IF($D336="n/a","n/a",IF(R$3&gt;($D336+$D347),$O336-SUM($F347:Q347),$O336/$D336))</f>
        <v>155.41351783820949</v>
      </c>
      <c r="S347" s="69">
        <f>IF($D336="n/a","n/a",IF(S$3&gt;($D336+$D347),$O336-SUM($F347:R347),$O336/$D336))</f>
        <v>155.41351783820949</v>
      </c>
      <c r="T347" s="69">
        <f>IF($D336="n/a","n/a",IF(T$3&gt;($D336+$D347),$O336-SUM($F347:S347),$O336/$D336))</f>
        <v>155.41351783820949</v>
      </c>
      <c r="U347" s="69">
        <f>IF($D336="n/a","n/a",IF(U$3&gt;($D336+$D347),$O336-SUM($F347:T347),$O336/$D336))</f>
        <v>155.41351783820949</v>
      </c>
      <c r="V347" s="69">
        <f>IF($D336="n/a","n/a",IF(V$3&gt;($D336+$D347),$O336-SUM($F347:U347),$O336/$D336))</f>
        <v>155.41351783820949</v>
      </c>
      <c r="W347" s="69">
        <f>IF($D336="n/a","n/a",IF(W$3&gt;($D336+$D347),$O336-SUM($F347:V347),$O336/$D336))</f>
        <v>155.41351783820949</v>
      </c>
      <c r="X347" s="69">
        <f>IF($D336="n/a","n/a",IF(X$3&gt;($D336+$D347),$O336-SUM($F347:W347),$O336/$D336))</f>
        <v>155.41351783820949</v>
      </c>
      <c r="Y347" s="69">
        <f>IF($D336="n/a","n/a",IF(Y$3&gt;($D336+$D347),$O336-SUM($F347:X347),$O336/$D336))</f>
        <v>155.41351783820949</v>
      </c>
      <c r="Z347" s="69">
        <f>IF($D336="n/a","n/a",IF(Z$3&gt;($D336+$D347),$O336-SUM($F347:Y347),$O336/$D336))</f>
        <v>155.41351783820949</v>
      </c>
      <c r="AA347" s="69">
        <f>IF($D336="n/a","n/a",IF(AA$3&gt;($D336+$D347),$O336-SUM($F347:Z347),$O336/$D336))</f>
        <v>155.41351783820949</v>
      </c>
      <c r="AB347" s="69">
        <f>IF($D336="n/a","n/a",IF(AB$3&gt;($D336+$D347),$O336-SUM($F347:AA347),$O336/$D336))</f>
        <v>155.41351783820949</v>
      </c>
      <c r="AC347" s="69">
        <f>IF($D336="n/a","n/a",IF(AC$3&gt;($D336+$D347),$O336-SUM($F347:AB347),$O336/$D336))</f>
        <v>155.41351783820949</v>
      </c>
      <c r="AD347" s="69">
        <f>IF($D336="n/a","n/a",IF(AD$3&gt;($D336+$D347),$O336-SUM($F347:AC347),$O336/$D336))</f>
        <v>155.41351783820949</v>
      </c>
      <c r="AE347" s="69">
        <f>IF($D336="n/a","n/a",IF(AE$3&gt;($D336+$D347),$O336-SUM($F347:AD347),$O336/$D336))</f>
        <v>155.41351783820949</v>
      </c>
      <c r="AF347" s="69">
        <f>IF($D336="n/a","n/a",IF(AF$3&gt;($D336+$D347),$O336-SUM($F347:AE347),$O336/$D336))</f>
        <v>155.41351783820949</v>
      </c>
      <c r="AG347" s="69">
        <f>IF($D336="n/a","n/a",IF(AG$3&gt;($D336+$D347),$O336-SUM($F347:AF347),$O336/$D336))</f>
        <v>155.41351783820949</v>
      </c>
      <c r="AH347" s="69">
        <f>IF($D336="n/a","n/a",IF(AH$3&gt;($D336+$D347),$O336-SUM($F347:AG347),$O336/$D336))</f>
        <v>155.41351783820949</v>
      </c>
      <c r="AI347" s="69">
        <f>IF($D336="n/a","n/a",IF(AI$3&gt;($D336+$D347),$O336-SUM($F347:AH347),$O336/$D336))</f>
        <v>155.41351783820949</v>
      </c>
      <c r="AJ347" s="69">
        <f>IF($D336="n/a","n/a",IF(AJ$3&gt;($D336+$D347),$O336-SUM($F347:AI347),$O336/$D336))</f>
        <v>155.41351783820949</v>
      </c>
      <c r="AK347" s="69">
        <f>IF($D336="n/a","n/a",IF(AK$3&gt;($D336+$D347),$O336-SUM($F347:AJ347),$O336/$D336))</f>
        <v>155.41351783820949</v>
      </c>
      <c r="AL347" s="69">
        <f>IF($D336="n/a","n/a",IF(AL$3&gt;($D336+$D347),$O336-SUM($F347:AK347),$O336/$D336))</f>
        <v>155.41351783820949</v>
      </c>
      <c r="AM347" s="69">
        <f>IF($D336="n/a","n/a",IF(AM$3&gt;($D336+$D347),$O336-SUM($F347:AL347),$O336/$D336))</f>
        <v>155.41351783820949</v>
      </c>
      <c r="AN347" s="69">
        <f>IF($D336="n/a","n/a",IF(AN$3&gt;($D336+$D347),$O336-SUM($F347:AM347),$O336/$D336))</f>
        <v>155.41351783820949</v>
      </c>
      <c r="AO347" s="69">
        <f>IF($D336="n/a","n/a",IF(AO$3&gt;($D336+$D347),$O336-SUM($F347:AN347),$O336/$D336))</f>
        <v>155.41351783820949</v>
      </c>
      <c r="AP347" s="69">
        <f>IF($D336="n/a","n/a",IF(AP$3&gt;($D336+$D347),$O336-SUM($F347:AO347),$O336/$D336))</f>
        <v>155.41351783820949</v>
      </c>
      <c r="AQ347" s="69">
        <f>IF($D336="n/a","n/a",IF(AQ$3&gt;($D336+$D347),$O336-SUM($F347:AP347),$O336/$D336))</f>
        <v>155.41351783820949</v>
      </c>
      <c r="AR347" s="69">
        <f>IF($D336="n/a","n/a",IF(AR$3&gt;($D336+$D347),$O336-SUM($F347:AQ347),$O336/$D336))</f>
        <v>155.41351783820949</v>
      </c>
      <c r="AS347" s="69">
        <f>IF($D336="n/a","n/a",IF(AS$3&gt;($D336+$D347),$O336-SUM($F347:AR347),$O336/$D336))</f>
        <v>155.41351783820949</v>
      </c>
      <c r="AT347" s="69">
        <f>IF($D336="n/a","n/a",IF(AT$3&gt;($D336+$D347),$O336-SUM($F347:AS347),$O336/$D336))</f>
        <v>155.41351783820949</v>
      </c>
      <c r="AU347" s="69">
        <f>IF($D336="n/a","n/a",IF(AU$3&gt;($D336+$D347),$O336-SUM($F347:AT347),$O336/$D336))</f>
        <v>155.41351783820949</v>
      </c>
      <c r="AV347" s="69">
        <f>IF($D336="n/a","n/a",IF(AV$3&gt;($D336+$D347),$O336-SUM($F347:AU347),$O336/$D336))</f>
        <v>155.41351783820949</v>
      </c>
      <c r="AW347" s="69">
        <f>IF($D336="n/a","n/a",IF(AW$3&gt;($D336+$D347),$O336-SUM($F347:AV347),$O336/$D336))</f>
        <v>155.41351783820949</v>
      </c>
      <c r="AX347" s="69">
        <f>IF($D336="n/a","n/a",IF(AX$3&gt;($D336+$D347),$O336-SUM($F347:AW347),$O336/$D336))</f>
        <v>155.41351783820949</v>
      </c>
      <c r="AY347" s="69">
        <f>IF($D336="n/a","n/a",IF(AY$3&gt;($D336+$D347),$O336-SUM($F347:AX347),$O336/$D336))</f>
        <v>155.41351783820949</v>
      </c>
      <c r="AZ347" s="69">
        <f>IF($D336="n/a","n/a",IF(AZ$3&gt;($D336+$D347),$O336-SUM($F347:AY347),$O336/$D336))</f>
        <v>155.41351783820949</v>
      </c>
      <c r="BA347" s="69">
        <f>IF($D336="n/a","n/a",IF(BA$3&gt;($D336+$D347),$O336-SUM($F347:AZ347),$O336/$D336))</f>
        <v>155.41351783820949</v>
      </c>
      <c r="BB347" s="69">
        <f>IF($D336="n/a","n/a",IF(BB$3&gt;($D336+$D347),$O336-SUM($F347:BA347),$O336/$D336))</f>
        <v>155.41351783820949</v>
      </c>
      <c r="BC347" s="69">
        <f>IF($D336="n/a","n/a",IF(BC$3&gt;($D336+$D347),$O336-SUM($F347:BB347),$O336/$D336))</f>
        <v>155.41351783820949</v>
      </c>
      <c r="BD347" s="69">
        <f>IF($D336="n/a","n/a",IF(BD$3&gt;($D336+$D347),$O336-SUM($F347:BC347),$O336/$D336))</f>
        <v>155.41351783820949</v>
      </c>
      <c r="BE347" s="69">
        <f>IF($D336="n/a","n/a",IF(BE$3&gt;($D336+$D347),$O336-SUM($F347:BD347),$O336/$D336))</f>
        <v>155.41351783820949</v>
      </c>
      <c r="BF347" s="69">
        <f>IF($D336="n/a","n/a",IF(BF$3&gt;($D336+$D347),$O336-SUM($F347:BE347),$O336/$D336))</f>
        <v>155.41351783820949</v>
      </c>
      <c r="BG347" s="69">
        <f>IF($D336="n/a","n/a",IF(BG$3&gt;($D336+$D347),$O336-SUM($F347:BF347),$O336/$D336))</f>
        <v>155.41351783820949</v>
      </c>
      <c r="BH347" s="69">
        <f>IF($D336="n/a","n/a",IF(BH$3&gt;($D336+$D347),$O336-SUM($F347:BG347),$O336/$D336))</f>
        <v>155.41351783820949</v>
      </c>
      <c r="BI347" s="69">
        <f>IF($D336="n/a","n/a",IF(BI$3&gt;($D336+$D347),$O336-SUM($F347:BH347),$O336/$D336))</f>
        <v>4.5474735088646412E-12</v>
      </c>
      <c r="BJ347" s="69">
        <f>IF($D336="n/a","n/a",IF(BJ$3&gt;($D336+$D347),$O336-SUM($F347:BI347),$O336/$D336))</f>
        <v>0</v>
      </c>
      <c r="BK347" s="69">
        <f>IF($D336="n/a","n/a",IF(BK$3&gt;($D336+$D347),$O336-SUM($F347:BJ347),$O336/$D336))</f>
        <v>0</v>
      </c>
      <c r="BL347" s="69">
        <f>IF($D336="n/a","n/a",IF(BL$3&gt;($D336+$D347),$O336-SUM($F347:BK347),$O336/$D336))</f>
        <v>0</v>
      </c>
      <c r="BM347" s="69">
        <f>IF($D336="n/a","n/a",IF(BM$3&gt;($D336+$D347),$O336-SUM($F347:BL347),$O336/$D336))</f>
        <v>0</v>
      </c>
      <c r="BN347" s="69">
        <f>IF($D336="n/a","n/a",IF(BN$3&gt;($D336+$D347),$O336-SUM($F347:BM347),$O336/$D336))</f>
        <v>0</v>
      </c>
      <c r="BO347" s="69">
        <f>IF($D336="n/a","n/a",IF(BO$3&gt;($D336+$D347),$O336-SUM($F347:BN347),$O336/$D336))</f>
        <v>0</v>
      </c>
      <c r="BP347" s="69">
        <f>IF($D336="n/a","n/a",IF(BP$3&gt;($D336+$D347),$O336-SUM($F347:BO347),$O336/$D336))</f>
        <v>0</v>
      </c>
      <c r="BQ347" s="69">
        <f>IF($D336="n/a","n/a",IF(BQ$3&gt;($D336+$D347),$O336-SUM($F347:BP347),$O336/$D336))</f>
        <v>0</v>
      </c>
      <c r="BR347" s="69">
        <f>IF($D336="n/a","n/a",IF(BR$3&gt;($D336+$D347),$O336-SUM($F347:BQ347),$O336/$D336))</f>
        <v>0</v>
      </c>
      <c r="BS347" s="69">
        <f>IF($D336="n/a","n/a",IF(BS$3&gt;($D336+$D347),$O336-SUM($F347:BR347),$O336/$D336))</f>
        <v>0</v>
      </c>
      <c r="BT347" s="69">
        <f>IF($D336="n/a","n/a",IF(BT$3&gt;($D336+$D347),$O336-SUM($F347:BS347),$O336/$D336))</f>
        <v>0</v>
      </c>
      <c r="BU347" s="69">
        <f>IF($D336="n/a","n/a",IF(BU$3&gt;($D336+$D347),$O336-SUM($F347:BT347),$O336/$D336))</f>
        <v>0</v>
      </c>
      <c r="BV347" s="69">
        <f>IF($D336="n/a","n/a",IF(BV$3&gt;($D336+$D347),$O336-SUM($F347:BU347),$O336/$D336))</f>
        <v>0</v>
      </c>
      <c r="BW347" s="69">
        <f>IF($D336="n/a","n/a",IF(BW$3&gt;($D336+$D347),$O336-SUM($F347:BV347),$O336/$D336))</f>
        <v>0</v>
      </c>
      <c r="BX347" s="69">
        <f>IF($D336="n/a","n/a",IF(BX$3&gt;($D336+$D347),$O336-SUM($F347:BW347),$O336/$D336))</f>
        <v>0</v>
      </c>
      <c r="BY347" s="69">
        <f>IF($D336="n/a","n/a",IF(BY$3&gt;($D336+$D347),$O336-SUM($F347:BX347),$O336/$D336))</f>
        <v>0</v>
      </c>
      <c r="BZ347" s="69">
        <f>IF($D336="n/a","n/a",IF(BZ$3&gt;($D336+$D347),$O336-SUM($F347:BY347),$O336/$D336))</f>
        <v>0</v>
      </c>
    </row>
    <row r="348" spans="1:78" customFormat="1" hidden="1" outlineLevel="1">
      <c r="A348" s="19"/>
      <c r="B348" s="25"/>
      <c r="C348" s="577"/>
      <c r="D348" s="545">
        <v>11</v>
      </c>
      <c r="E348" s="27"/>
      <c r="F348" s="146"/>
      <c r="G348" s="148"/>
      <c r="H348" s="148"/>
      <c r="I348" s="148"/>
      <c r="J348" s="148"/>
      <c r="K348" s="558"/>
      <c r="L348" s="148"/>
      <c r="M348" s="148"/>
      <c r="N348" s="148"/>
      <c r="O348" s="553"/>
      <c r="P348" s="147"/>
      <c r="Q348" s="69">
        <f>IF($D336="n/a","n/a",IF(Q$3&gt;($D336+$D348),$P336-SUM($F348:P348),$P336/$D336))</f>
        <v>502.76323330994938</v>
      </c>
      <c r="R348" s="69">
        <f>IF($D336="n/a","n/a",IF(R$3&gt;($D336+$D348),$P336-SUM($F348:Q348),$P336/$D336))</f>
        <v>502.76323330994938</v>
      </c>
      <c r="S348" s="69">
        <f>IF($D336="n/a","n/a",IF(S$3&gt;($D336+$D348),$P336-SUM($F348:R348),$P336/$D336))</f>
        <v>502.76323330994938</v>
      </c>
      <c r="T348" s="69">
        <f>IF($D336="n/a","n/a",IF(T$3&gt;($D336+$D348),$P336-SUM($F348:S348),$P336/$D336))</f>
        <v>502.76323330994938</v>
      </c>
      <c r="U348" s="69">
        <f>IF($D336="n/a","n/a",IF(U$3&gt;($D336+$D348),$P336-SUM($F348:T348),$P336/$D336))</f>
        <v>502.76323330994938</v>
      </c>
      <c r="V348" s="69">
        <f>IF($D336="n/a","n/a",IF(V$3&gt;($D336+$D348),$P336-SUM($F348:U348),$P336/$D336))</f>
        <v>502.76323330994938</v>
      </c>
      <c r="W348" s="69">
        <f>IF($D336="n/a","n/a",IF(W$3&gt;($D336+$D348),$P336-SUM($F348:V348),$P336/$D336))</f>
        <v>502.76323330994938</v>
      </c>
      <c r="X348" s="69">
        <f>IF($D336="n/a","n/a",IF(X$3&gt;($D336+$D348),$P336-SUM($F348:W348),$P336/$D336))</f>
        <v>502.76323330994938</v>
      </c>
      <c r="Y348" s="69">
        <f>IF($D336="n/a","n/a",IF(Y$3&gt;($D336+$D348),$P336-SUM($F348:X348),$P336/$D336))</f>
        <v>502.76323330994938</v>
      </c>
      <c r="Z348" s="69">
        <f>IF($D336="n/a","n/a",IF(Z$3&gt;($D336+$D348),$P336-SUM($F348:Y348),$P336/$D336))</f>
        <v>502.76323330994938</v>
      </c>
      <c r="AA348" s="69">
        <f>IF($D336="n/a","n/a",IF(AA$3&gt;($D336+$D348),$P336-SUM($F348:Z348),$P336/$D336))</f>
        <v>502.76323330994938</v>
      </c>
      <c r="AB348" s="69">
        <f>IF($D336="n/a","n/a",IF(AB$3&gt;($D336+$D348),$P336-SUM($F348:AA348),$P336/$D336))</f>
        <v>502.76323330994938</v>
      </c>
      <c r="AC348" s="69">
        <f>IF($D336="n/a","n/a",IF(AC$3&gt;($D336+$D348),$P336-SUM($F348:AB348),$P336/$D336))</f>
        <v>502.76323330994938</v>
      </c>
      <c r="AD348" s="69">
        <f>IF($D336="n/a","n/a",IF(AD$3&gt;($D336+$D348),$P336-SUM($F348:AC348),$P336/$D336))</f>
        <v>502.76323330994938</v>
      </c>
      <c r="AE348" s="69">
        <f>IF($D336="n/a","n/a",IF(AE$3&gt;($D336+$D348),$P336-SUM($F348:AD348),$P336/$D336))</f>
        <v>502.76323330994938</v>
      </c>
      <c r="AF348" s="69">
        <f>IF($D336="n/a","n/a",IF(AF$3&gt;($D336+$D348),$P336-SUM($F348:AE348),$P336/$D336))</f>
        <v>502.76323330994938</v>
      </c>
      <c r="AG348" s="69">
        <f>IF($D336="n/a","n/a",IF(AG$3&gt;($D336+$D348),$P336-SUM($F348:AF348),$P336/$D336))</f>
        <v>502.76323330994938</v>
      </c>
      <c r="AH348" s="69">
        <f>IF($D336="n/a","n/a",IF(AH$3&gt;($D336+$D348),$P336-SUM($F348:AG348),$P336/$D336))</f>
        <v>502.76323330994938</v>
      </c>
      <c r="AI348" s="69">
        <f>IF($D336="n/a","n/a",IF(AI$3&gt;($D336+$D348),$P336-SUM($F348:AH348),$P336/$D336))</f>
        <v>502.76323330994938</v>
      </c>
      <c r="AJ348" s="69">
        <f>IF($D336="n/a","n/a",IF(AJ$3&gt;($D336+$D348),$P336-SUM($F348:AI348),$P336/$D336))</f>
        <v>502.76323330994938</v>
      </c>
      <c r="AK348" s="69">
        <f>IF($D336="n/a","n/a",IF(AK$3&gt;($D336+$D348),$P336-SUM($F348:AJ348),$P336/$D336))</f>
        <v>502.76323330994938</v>
      </c>
      <c r="AL348" s="69">
        <f>IF($D336="n/a","n/a",IF(AL$3&gt;($D336+$D348),$P336-SUM($F348:AK348),$P336/$D336))</f>
        <v>502.76323330994938</v>
      </c>
      <c r="AM348" s="69">
        <f>IF($D336="n/a","n/a",IF(AM$3&gt;($D336+$D348),$P336-SUM($F348:AL348),$P336/$D336))</f>
        <v>502.76323330994938</v>
      </c>
      <c r="AN348" s="69">
        <f>IF($D336="n/a","n/a",IF(AN$3&gt;($D336+$D348),$P336-SUM($F348:AM348),$P336/$D336))</f>
        <v>502.76323330994938</v>
      </c>
      <c r="AO348" s="69">
        <f>IF($D336="n/a","n/a",IF(AO$3&gt;($D336+$D348),$P336-SUM($F348:AN348),$P336/$D336))</f>
        <v>502.76323330994938</v>
      </c>
      <c r="AP348" s="69">
        <f>IF($D336="n/a","n/a",IF(AP$3&gt;($D336+$D348),$P336-SUM($F348:AO348),$P336/$D336))</f>
        <v>502.76323330994938</v>
      </c>
      <c r="AQ348" s="69">
        <f>IF($D336="n/a","n/a",IF(AQ$3&gt;($D336+$D348),$P336-SUM($F348:AP348),$P336/$D336))</f>
        <v>502.76323330994938</v>
      </c>
      <c r="AR348" s="69">
        <f>IF($D336="n/a","n/a",IF(AR$3&gt;($D336+$D348),$P336-SUM($F348:AQ348),$P336/$D336))</f>
        <v>502.76323330994938</v>
      </c>
      <c r="AS348" s="69">
        <f>IF($D336="n/a","n/a",IF(AS$3&gt;($D336+$D348),$P336-SUM($F348:AR348),$P336/$D336))</f>
        <v>502.76323330994938</v>
      </c>
      <c r="AT348" s="69">
        <f>IF($D336="n/a","n/a",IF(AT$3&gt;($D336+$D348),$P336-SUM($F348:AS348),$P336/$D336))</f>
        <v>502.76323330994938</v>
      </c>
      <c r="AU348" s="69">
        <f>IF($D336="n/a","n/a",IF(AU$3&gt;($D336+$D348),$P336-SUM($F348:AT348),$P336/$D336))</f>
        <v>502.76323330994938</v>
      </c>
      <c r="AV348" s="69">
        <f>IF($D336="n/a","n/a",IF(AV$3&gt;($D336+$D348),$P336-SUM($F348:AU348),$P336/$D336))</f>
        <v>502.76323330994938</v>
      </c>
      <c r="AW348" s="69">
        <f>IF($D336="n/a","n/a",IF(AW$3&gt;($D336+$D348),$P336-SUM($F348:AV348),$P336/$D336))</f>
        <v>502.76323330994938</v>
      </c>
      <c r="AX348" s="69">
        <f>IF($D336="n/a","n/a",IF(AX$3&gt;($D336+$D348),$P336-SUM($F348:AW348),$P336/$D336))</f>
        <v>502.76323330994938</v>
      </c>
      <c r="AY348" s="69">
        <f>IF($D336="n/a","n/a",IF(AY$3&gt;($D336+$D348),$P336-SUM($F348:AX348),$P336/$D336))</f>
        <v>502.76323330994938</v>
      </c>
      <c r="AZ348" s="69">
        <f>IF($D336="n/a","n/a",IF(AZ$3&gt;($D336+$D348),$P336-SUM($F348:AY348),$P336/$D336))</f>
        <v>502.76323330994938</v>
      </c>
      <c r="BA348" s="69">
        <f>IF($D336="n/a","n/a",IF(BA$3&gt;($D336+$D348),$P336-SUM($F348:AZ348),$P336/$D336))</f>
        <v>502.76323330994938</v>
      </c>
      <c r="BB348" s="69">
        <f>IF($D336="n/a","n/a",IF(BB$3&gt;($D336+$D348),$P336-SUM($F348:BA348),$P336/$D336))</f>
        <v>502.76323330994938</v>
      </c>
      <c r="BC348" s="69">
        <f>IF($D336="n/a","n/a",IF(BC$3&gt;($D336+$D348),$P336-SUM($F348:BB348),$P336/$D336))</f>
        <v>502.76323330994938</v>
      </c>
      <c r="BD348" s="69">
        <f>IF($D336="n/a","n/a",IF(BD$3&gt;($D336+$D348),$P336-SUM($F348:BC348),$P336/$D336))</f>
        <v>502.76323330994938</v>
      </c>
      <c r="BE348" s="69">
        <f>IF($D336="n/a","n/a",IF(BE$3&gt;($D336+$D348),$P336-SUM($F348:BD348),$P336/$D336))</f>
        <v>502.76323330994938</v>
      </c>
      <c r="BF348" s="69">
        <f>IF($D336="n/a","n/a",IF(BF$3&gt;($D336+$D348),$P336-SUM($F348:BE348),$P336/$D336))</f>
        <v>502.76323330994938</v>
      </c>
      <c r="BG348" s="69">
        <f>IF($D336="n/a","n/a",IF(BG$3&gt;($D336+$D348),$P336-SUM($F348:BF348),$P336/$D336))</f>
        <v>502.76323330994938</v>
      </c>
      <c r="BH348" s="69">
        <f>IF($D336="n/a","n/a",IF(BH$3&gt;($D336+$D348),$P336-SUM($F348:BG348),$P336/$D336))</f>
        <v>502.76323330994938</v>
      </c>
      <c r="BI348" s="69">
        <f>IF($D336="n/a","n/a",IF(BI$3&gt;($D336+$D348),$P336-SUM($F348:BH348),$P336/$D336))</f>
        <v>502.76323330994938</v>
      </c>
      <c r="BJ348" s="69">
        <f>IF($D336="n/a","n/a",IF(BJ$3&gt;($D336+$D348),$P336-SUM($F348:BI348),$P336/$D336))</f>
        <v>-1.4551915228366852E-11</v>
      </c>
      <c r="BK348" s="69">
        <f>IF($D336="n/a","n/a",IF(BK$3&gt;($D336+$D348),$P336-SUM($F348:BJ348),$P336/$D336))</f>
        <v>0</v>
      </c>
      <c r="BL348" s="69">
        <f>IF($D336="n/a","n/a",IF(BL$3&gt;($D336+$D348),$P336-SUM($F348:BK348),$P336/$D336))</f>
        <v>0</v>
      </c>
      <c r="BM348" s="69">
        <f>IF($D336="n/a","n/a",IF(BM$3&gt;($D336+$D348),$P336-SUM($F348:BL348),$P336/$D336))</f>
        <v>0</v>
      </c>
      <c r="BN348" s="69">
        <f>IF($D336="n/a","n/a",IF(BN$3&gt;($D336+$D348),$P336-SUM($F348:BM348),$P336/$D336))</f>
        <v>0</v>
      </c>
      <c r="BO348" s="69">
        <f>IF($D336="n/a","n/a",IF(BO$3&gt;($D336+$D348),$P336-SUM($F348:BN348),$P336/$D336))</f>
        <v>0</v>
      </c>
      <c r="BP348" s="69">
        <f>IF($D336="n/a","n/a",IF(BP$3&gt;($D336+$D348),$P336-SUM($F348:BO348),$P336/$D336))</f>
        <v>0</v>
      </c>
      <c r="BQ348" s="69">
        <f>IF($D336="n/a","n/a",IF(BQ$3&gt;($D336+$D348),$P336-SUM($F348:BP348),$P336/$D336))</f>
        <v>0</v>
      </c>
      <c r="BR348" s="69">
        <f>IF($D336="n/a","n/a",IF(BR$3&gt;($D336+$D348),$P336-SUM($F348:BQ348),$P336/$D336))</f>
        <v>0</v>
      </c>
      <c r="BS348" s="69">
        <f>IF($D336="n/a","n/a",IF(BS$3&gt;($D336+$D348),$P336-SUM($F348:BR348),$P336/$D336))</f>
        <v>0</v>
      </c>
      <c r="BT348" s="69">
        <f>IF($D336="n/a","n/a",IF(BT$3&gt;($D336+$D348),$P336-SUM($F348:BS348),$P336/$D336))</f>
        <v>0</v>
      </c>
      <c r="BU348" s="69">
        <f>IF($D336="n/a","n/a",IF(BU$3&gt;($D336+$D348),$P336-SUM($F348:BT348),$P336/$D336))</f>
        <v>0</v>
      </c>
      <c r="BV348" s="69">
        <f>IF($D336="n/a","n/a",IF(BV$3&gt;($D336+$D348),$P336-SUM($F348:BU348),$P336/$D336))</f>
        <v>0</v>
      </c>
      <c r="BW348" s="69">
        <f>IF($D336="n/a","n/a",IF(BW$3&gt;($D336+$D348),$P336-SUM($F348:BV348),$P336/$D336))</f>
        <v>0</v>
      </c>
      <c r="BX348" s="69">
        <f>IF($D336="n/a","n/a",IF(BX$3&gt;($D336+$D348),$P336-SUM($F348:BW348),$P336/$D336))</f>
        <v>0</v>
      </c>
      <c r="BY348" s="69">
        <f>IF($D336="n/a","n/a",IF(BY$3&gt;($D336+$D348),$P336-SUM($F348:BX348),$P336/$D336))</f>
        <v>0</v>
      </c>
      <c r="BZ348" s="69">
        <f>IF($D336="n/a","n/a",IF(BZ$3&gt;($D336+$D348),$P336-SUM($F348:BY348),$P336/$D336))</f>
        <v>0</v>
      </c>
    </row>
    <row r="349" spans="1:78" customFormat="1" hidden="1" outlineLevel="1">
      <c r="A349" s="560"/>
      <c r="B349" s="25"/>
      <c r="C349" s="577"/>
      <c r="D349" s="545">
        <v>12</v>
      </c>
      <c r="E349" s="27"/>
      <c r="F349" s="146"/>
      <c r="G349" s="148"/>
      <c r="H349" s="148"/>
      <c r="I349" s="148"/>
      <c r="J349" s="148"/>
      <c r="K349" s="558"/>
      <c r="L349" s="148"/>
      <c r="M349" s="148"/>
      <c r="N349" s="148"/>
      <c r="O349" s="553"/>
      <c r="P349" s="553"/>
      <c r="Q349" s="147"/>
      <c r="R349" s="69">
        <f>IF($D336="n/a","n/a",IF(R$3&gt;($D336+$D349),$Q336-SUM($F349:Q349),$Q336/$D336))</f>
        <v>214.39532750361758</v>
      </c>
      <c r="S349" s="69">
        <f>IF($D336="n/a","n/a",IF(S$3&gt;($D336+$D349),$Q336-SUM($F349:R349),$Q336/$D336))</f>
        <v>214.39532750361758</v>
      </c>
      <c r="T349" s="69">
        <f>IF($D336="n/a","n/a",IF(T$3&gt;($D336+$D349),$Q336-SUM($F349:S349),$Q336/$D336))</f>
        <v>214.39532750361758</v>
      </c>
      <c r="U349" s="69">
        <f>IF($D336="n/a","n/a",IF(U$3&gt;($D336+$D349),$Q336-SUM($F349:T349),$Q336/$D336))</f>
        <v>214.39532750361758</v>
      </c>
      <c r="V349" s="69">
        <f>IF($D336="n/a","n/a",IF(V$3&gt;($D336+$D349),$Q336-SUM($F349:U349),$Q336/$D336))</f>
        <v>214.39532750361758</v>
      </c>
      <c r="W349" s="69">
        <f>IF($D336="n/a","n/a",IF(W$3&gt;($D336+$D349),$Q336-SUM($F349:V349),$Q336/$D336))</f>
        <v>214.39532750361758</v>
      </c>
      <c r="X349" s="69">
        <f>IF($D336="n/a","n/a",IF(X$3&gt;($D336+$D349),$Q336-SUM($F349:W349),$Q336/$D336))</f>
        <v>214.39532750361758</v>
      </c>
      <c r="Y349" s="69">
        <f>IF($D336="n/a","n/a",IF(Y$3&gt;($D336+$D349),$Q336-SUM($F349:X349),$Q336/$D336))</f>
        <v>214.39532750361758</v>
      </c>
      <c r="Z349" s="69">
        <f>IF($D336="n/a","n/a",IF(Z$3&gt;($D336+$D349),$Q336-SUM($F349:Y349),$Q336/$D336))</f>
        <v>214.39532750361758</v>
      </c>
      <c r="AA349" s="69">
        <f>IF($D336="n/a","n/a",IF(AA$3&gt;($D336+$D349),$Q336-SUM($F349:Z349),$Q336/$D336))</f>
        <v>214.39532750361758</v>
      </c>
      <c r="AB349" s="69">
        <f>IF($D336="n/a","n/a",IF(AB$3&gt;($D336+$D349),$Q336-SUM($F349:AA349),$Q336/$D336))</f>
        <v>214.39532750361758</v>
      </c>
      <c r="AC349" s="69">
        <f>IF($D336="n/a","n/a",IF(AC$3&gt;($D336+$D349),$Q336-SUM($F349:AB349),$Q336/$D336))</f>
        <v>214.39532750361758</v>
      </c>
      <c r="AD349" s="69">
        <f>IF($D336="n/a","n/a",IF(AD$3&gt;($D336+$D349),$Q336-SUM($F349:AC349),$Q336/$D336))</f>
        <v>214.39532750361758</v>
      </c>
      <c r="AE349" s="69">
        <f>IF($D336="n/a","n/a",IF(AE$3&gt;($D336+$D349),$Q336-SUM($F349:AD349),$Q336/$D336))</f>
        <v>214.39532750361758</v>
      </c>
      <c r="AF349" s="69">
        <f>IF($D336="n/a","n/a",IF(AF$3&gt;($D336+$D349),$Q336-SUM($F349:AE349),$Q336/$D336))</f>
        <v>214.39532750361758</v>
      </c>
      <c r="AG349" s="69">
        <f>IF($D336="n/a","n/a",IF(AG$3&gt;($D336+$D349),$Q336-SUM($F349:AF349),$Q336/$D336))</f>
        <v>214.39532750361758</v>
      </c>
      <c r="AH349" s="69">
        <f>IF($D336="n/a","n/a",IF(AH$3&gt;($D336+$D349),$Q336-SUM($F349:AG349),$Q336/$D336))</f>
        <v>214.39532750361758</v>
      </c>
      <c r="AI349" s="69">
        <f>IF($D336="n/a","n/a",IF(AI$3&gt;($D336+$D349),$Q336-SUM($F349:AH349),$Q336/$D336))</f>
        <v>214.39532750361758</v>
      </c>
      <c r="AJ349" s="69">
        <f>IF($D336="n/a","n/a",IF(AJ$3&gt;($D336+$D349),$Q336-SUM($F349:AI349),$Q336/$D336))</f>
        <v>214.39532750361758</v>
      </c>
      <c r="AK349" s="69">
        <f>IF($D336="n/a","n/a",IF(AK$3&gt;($D336+$D349),$Q336-SUM($F349:AJ349),$Q336/$D336))</f>
        <v>214.39532750361758</v>
      </c>
      <c r="AL349" s="69">
        <f>IF($D336="n/a","n/a",IF(AL$3&gt;($D336+$D349),$Q336-SUM($F349:AK349),$Q336/$D336))</f>
        <v>214.39532750361758</v>
      </c>
      <c r="AM349" s="69">
        <f>IF($D336="n/a","n/a",IF(AM$3&gt;($D336+$D349),$Q336-SUM($F349:AL349),$Q336/$D336))</f>
        <v>214.39532750361758</v>
      </c>
      <c r="AN349" s="69">
        <f>IF($D336="n/a","n/a",IF(AN$3&gt;($D336+$D349),$Q336-SUM($F349:AM349),$Q336/$D336))</f>
        <v>214.39532750361758</v>
      </c>
      <c r="AO349" s="69">
        <f>IF($D336="n/a","n/a",IF(AO$3&gt;($D336+$D349),$Q336-SUM($F349:AN349),$Q336/$D336))</f>
        <v>214.39532750361758</v>
      </c>
      <c r="AP349" s="69">
        <f>IF($D336="n/a","n/a",IF(AP$3&gt;($D336+$D349),$Q336-SUM($F349:AO349),$Q336/$D336))</f>
        <v>214.39532750361758</v>
      </c>
      <c r="AQ349" s="69">
        <f>IF($D336="n/a","n/a",IF(AQ$3&gt;($D336+$D349),$Q336-SUM($F349:AP349),$Q336/$D336))</f>
        <v>214.39532750361758</v>
      </c>
      <c r="AR349" s="69">
        <f>IF($D336="n/a","n/a",IF(AR$3&gt;($D336+$D349),$Q336-SUM($F349:AQ349),$Q336/$D336))</f>
        <v>214.39532750361758</v>
      </c>
      <c r="AS349" s="69">
        <f>IF($D336="n/a","n/a",IF(AS$3&gt;($D336+$D349),$Q336-SUM($F349:AR349),$Q336/$D336))</f>
        <v>214.39532750361758</v>
      </c>
      <c r="AT349" s="69">
        <f>IF($D336="n/a","n/a",IF(AT$3&gt;($D336+$D349),$Q336-SUM($F349:AS349),$Q336/$D336))</f>
        <v>214.39532750361758</v>
      </c>
      <c r="AU349" s="69">
        <f>IF($D336="n/a","n/a",IF(AU$3&gt;($D336+$D349),$Q336-SUM($F349:AT349),$Q336/$D336))</f>
        <v>214.39532750361758</v>
      </c>
      <c r="AV349" s="69">
        <f>IF($D336="n/a","n/a",IF(AV$3&gt;($D336+$D349),$Q336-SUM($F349:AU349),$Q336/$D336))</f>
        <v>214.39532750361758</v>
      </c>
      <c r="AW349" s="69">
        <f>IF($D336="n/a","n/a",IF(AW$3&gt;($D336+$D349),$Q336-SUM($F349:AV349),$Q336/$D336))</f>
        <v>214.39532750361758</v>
      </c>
      <c r="AX349" s="69">
        <f>IF($D336="n/a","n/a",IF(AX$3&gt;($D336+$D349),$Q336-SUM($F349:AW349),$Q336/$D336))</f>
        <v>214.39532750361758</v>
      </c>
      <c r="AY349" s="69">
        <f>IF($D336="n/a","n/a",IF(AY$3&gt;($D336+$D349),$Q336-SUM($F349:AX349),$Q336/$D336))</f>
        <v>214.39532750361758</v>
      </c>
      <c r="AZ349" s="69">
        <f>IF($D336="n/a","n/a",IF(AZ$3&gt;($D336+$D349),$Q336-SUM($F349:AY349),$Q336/$D336))</f>
        <v>214.39532750361758</v>
      </c>
      <c r="BA349" s="69">
        <f>IF($D336="n/a","n/a",IF(BA$3&gt;($D336+$D349),$Q336-SUM($F349:AZ349),$Q336/$D336))</f>
        <v>214.39532750361758</v>
      </c>
      <c r="BB349" s="69">
        <f>IF($D336="n/a","n/a",IF(BB$3&gt;($D336+$D349),$Q336-SUM($F349:BA349),$Q336/$D336))</f>
        <v>214.39532750361758</v>
      </c>
      <c r="BC349" s="69">
        <f>IF($D336="n/a","n/a",IF(BC$3&gt;($D336+$D349),$Q336-SUM($F349:BB349),$Q336/$D336))</f>
        <v>214.39532750361758</v>
      </c>
      <c r="BD349" s="69">
        <f>IF($D336="n/a","n/a",IF(BD$3&gt;($D336+$D349),$Q336-SUM($F349:BC349),$Q336/$D336))</f>
        <v>214.39532750361758</v>
      </c>
      <c r="BE349" s="69">
        <f>IF($D336="n/a","n/a",IF(BE$3&gt;($D336+$D349),$Q336-SUM($F349:BD349),$Q336/$D336))</f>
        <v>214.39532750361758</v>
      </c>
      <c r="BF349" s="69">
        <f>IF($D336="n/a","n/a",IF(BF$3&gt;($D336+$D349),$Q336-SUM($F349:BE349),$Q336/$D336))</f>
        <v>214.39532750361758</v>
      </c>
      <c r="BG349" s="69">
        <f>IF($D336="n/a","n/a",IF(BG$3&gt;($D336+$D349),$Q336-SUM($F349:BF349),$Q336/$D336))</f>
        <v>214.39532750361758</v>
      </c>
      <c r="BH349" s="69">
        <f>IF($D336="n/a","n/a",IF(BH$3&gt;($D336+$D349),$Q336-SUM($F349:BG349),$Q336/$D336))</f>
        <v>214.39532750361758</v>
      </c>
      <c r="BI349" s="69">
        <f>IF($D336="n/a","n/a",IF(BI$3&gt;($D336+$D349),$Q336-SUM($F349:BH349),$Q336/$D336))</f>
        <v>214.39532750361758</v>
      </c>
      <c r="BJ349" s="69">
        <f>IF($D336="n/a","n/a",IF(BJ$3&gt;($D336+$D349),$Q336-SUM($F349:BI349),$Q336/$D336))</f>
        <v>214.39532750361758</v>
      </c>
      <c r="BK349" s="69">
        <f>IF($D336="n/a","n/a",IF(BK$3&gt;($D336+$D349),$Q336-SUM($F349:BJ349),$Q336/$D336))</f>
        <v>0</v>
      </c>
      <c r="BL349" s="69">
        <f>IF($D336="n/a","n/a",IF(BL$3&gt;($D336+$D349),$Q336-SUM($F349:BK349),$Q336/$D336))</f>
        <v>0</v>
      </c>
      <c r="BM349" s="69">
        <f>IF($D336="n/a","n/a",IF(BM$3&gt;($D336+$D349),$Q336-SUM($F349:BL349),$Q336/$D336))</f>
        <v>0</v>
      </c>
      <c r="BN349" s="69">
        <f>IF($D336="n/a","n/a",IF(BN$3&gt;($D336+$D349),$Q336-SUM($F349:BM349),$Q336/$D336))</f>
        <v>0</v>
      </c>
      <c r="BO349" s="69">
        <f>IF($D336="n/a","n/a",IF(BO$3&gt;($D336+$D349),$Q336-SUM($F349:BN349),$Q336/$D336))</f>
        <v>0</v>
      </c>
      <c r="BP349" s="69">
        <f>IF($D336="n/a","n/a",IF(BP$3&gt;($D336+$D349),$Q336-SUM($F349:BO349),$Q336/$D336))</f>
        <v>0</v>
      </c>
      <c r="BQ349" s="69">
        <f>IF($D336="n/a","n/a",IF(BQ$3&gt;($D336+$D349),$Q336-SUM($F349:BP349),$Q336/$D336))</f>
        <v>0</v>
      </c>
      <c r="BR349" s="69">
        <f>IF($D336="n/a","n/a",IF(BR$3&gt;($D336+$D349),$Q336-SUM($F349:BQ349),$Q336/$D336))</f>
        <v>0</v>
      </c>
      <c r="BS349" s="69">
        <f>IF($D336="n/a","n/a",IF(BS$3&gt;($D336+$D349),$Q336-SUM($F349:BR349),$Q336/$D336))</f>
        <v>0</v>
      </c>
      <c r="BT349" s="69">
        <f>IF($D336="n/a","n/a",IF(BT$3&gt;($D336+$D349),$Q336-SUM($F349:BS349),$Q336/$D336))</f>
        <v>0</v>
      </c>
      <c r="BU349" s="69">
        <f>IF($D336="n/a","n/a",IF(BU$3&gt;($D336+$D349),$Q336-SUM($F349:BT349),$Q336/$D336))</f>
        <v>0</v>
      </c>
      <c r="BV349" s="69">
        <f>IF($D336="n/a","n/a",IF(BV$3&gt;($D336+$D349),$Q336-SUM($F349:BU349),$Q336/$D336))</f>
        <v>0</v>
      </c>
      <c r="BW349" s="69">
        <f>IF($D336="n/a","n/a",IF(BW$3&gt;($D336+$D349),$Q336-SUM($F349:BV349),$Q336/$D336))</f>
        <v>0</v>
      </c>
      <c r="BX349" s="69">
        <f>IF($D336="n/a","n/a",IF(BX$3&gt;($D336+$D349),$Q336-SUM($F349:BW349),$Q336/$D336))</f>
        <v>0</v>
      </c>
      <c r="BY349" s="69">
        <f>IF($D336="n/a","n/a",IF(BY$3&gt;($D336+$D349),$Q336-SUM($F349:BX349),$Q336/$D336))</f>
        <v>0</v>
      </c>
      <c r="BZ349" s="69">
        <f>IF($D336="n/a","n/a",IF(BZ$3&gt;($D336+$D349),$Q336-SUM($F349:BY349),$Q336/$D336))</f>
        <v>0</v>
      </c>
    </row>
    <row r="350" spans="1:78" customFormat="1" hidden="1" outlineLevel="1">
      <c r="A350" s="560"/>
      <c r="B350" s="25"/>
      <c r="C350" s="577"/>
      <c r="D350" s="545">
        <v>13</v>
      </c>
      <c r="E350" s="27"/>
      <c r="F350" s="146"/>
      <c r="G350" s="148"/>
      <c r="H350" s="148"/>
      <c r="I350" s="148"/>
      <c r="J350" s="148"/>
      <c r="K350" s="558"/>
      <c r="L350" s="148"/>
      <c r="M350" s="148"/>
      <c r="N350" s="148"/>
      <c r="O350" s="553"/>
      <c r="P350" s="553"/>
      <c r="Q350" s="553"/>
      <c r="R350" s="147"/>
      <c r="S350" s="69">
        <f>IF($D336="n/a","n/a",IF(S$3&gt;($D336+$D350),$R336-SUM($F350:R350),$R336/$D336))</f>
        <v>266.92499108665044</v>
      </c>
      <c r="T350" s="69">
        <f>IF($D336="n/a","n/a",IF(T$3&gt;($D336+$D350),$R336-SUM($F350:S350),$R336/$D336))</f>
        <v>266.92499108665044</v>
      </c>
      <c r="U350" s="69">
        <f>IF($D336="n/a","n/a",IF(U$3&gt;($D336+$D350),$R336-SUM($F350:T350),$R336/$D336))</f>
        <v>266.92499108665044</v>
      </c>
      <c r="V350" s="69">
        <f>IF($D336="n/a","n/a",IF(V$3&gt;($D336+$D350),$R336-SUM($F350:U350),$R336/$D336))</f>
        <v>266.92499108665044</v>
      </c>
      <c r="W350" s="69">
        <f>IF($D336="n/a","n/a",IF(W$3&gt;($D336+$D350),$R336-SUM($F350:V350),$R336/$D336))</f>
        <v>266.92499108665044</v>
      </c>
      <c r="X350" s="69">
        <f>IF($D336="n/a","n/a",IF(X$3&gt;($D336+$D350),$R336-SUM($F350:W350),$R336/$D336))</f>
        <v>266.92499108665044</v>
      </c>
      <c r="Y350" s="69">
        <f>IF($D336="n/a","n/a",IF(Y$3&gt;($D336+$D350),$R336-SUM($F350:X350),$R336/$D336))</f>
        <v>266.92499108665044</v>
      </c>
      <c r="Z350" s="69">
        <f>IF($D336="n/a","n/a",IF(Z$3&gt;($D336+$D350),$R336-SUM($F350:Y350),$R336/$D336))</f>
        <v>266.92499108665044</v>
      </c>
      <c r="AA350" s="69">
        <f>IF($D336="n/a","n/a",IF(AA$3&gt;($D336+$D350),$R336-SUM($F350:Z350),$R336/$D336))</f>
        <v>266.92499108665044</v>
      </c>
      <c r="AB350" s="69">
        <f>IF($D336="n/a","n/a",IF(AB$3&gt;($D336+$D350),$R336-SUM($F350:AA350),$R336/$D336))</f>
        <v>266.92499108665044</v>
      </c>
      <c r="AC350" s="69">
        <f>IF($D336="n/a","n/a",IF(AC$3&gt;($D336+$D350),$R336-SUM($F350:AB350),$R336/$D336))</f>
        <v>266.92499108665044</v>
      </c>
      <c r="AD350" s="69">
        <f>IF($D336="n/a","n/a",IF(AD$3&gt;($D336+$D350),$R336-SUM($F350:AC350),$R336/$D336))</f>
        <v>266.92499108665044</v>
      </c>
      <c r="AE350" s="69">
        <f>IF($D336="n/a","n/a",IF(AE$3&gt;($D336+$D350),$R336-SUM($F350:AD350),$R336/$D336))</f>
        <v>266.92499108665044</v>
      </c>
      <c r="AF350" s="69">
        <f>IF($D336="n/a","n/a",IF(AF$3&gt;($D336+$D350),$R336-SUM($F350:AE350),$R336/$D336))</f>
        <v>266.92499108665044</v>
      </c>
      <c r="AG350" s="69">
        <f>IF($D336="n/a","n/a",IF(AG$3&gt;($D336+$D350),$R336-SUM($F350:AF350),$R336/$D336))</f>
        <v>266.92499108665044</v>
      </c>
      <c r="AH350" s="69">
        <f>IF($D336="n/a","n/a",IF(AH$3&gt;($D336+$D350),$R336-SUM($F350:AG350),$R336/$D336))</f>
        <v>266.92499108665044</v>
      </c>
      <c r="AI350" s="69">
        <f>IF($D336="n/a","n/a",IF(AI$3&gt;($D336+$D350),$R336-SUM($F350:AH350),$R336/$D336))</f>
        <v>266.92499108665044</v>
      </c>
      <c r="AJ350" s="69">
        <f>IF($D336="n/a","n/a",IF(AJ$3&gt;($D336+$D350),$R336-SUM($F350:AI350),$R336/$D336))</f>
        <v>266.92499108665044</v>
      </c>
      <c r="AK350" s="69">
        <f>IF($D336="n/a","n/a",IF(AK$3&gt;($D336+$D350),$R336-SUM($F350:AJ350),$R336/$D336))</f>
        <v>266.92499108665044</v>
      </c>
      <c r="AL350" s="69">
        <f>IF($D336="n/a","n/a",IF(AL$3&gt;($D336+$D350),$R336-SUM($F350:AK350),$R336/$D336))</f>
        <v>266.92499108665044</v>
      </c>
      <c r="AM350" s="69">
        <f>IF($D336="n/a","n/a",IF(AM$3&gt;($D336+$D350),$R336-SUM($F350:AL350),$R336/$D336))</f>
        <v>266.92499108665044</v>
      </c>
      <c r="AN350" s="69">
        <f>IF($D336="n/a","n/a",IF(AN$3&gt;($D336+$D350),$R336-SUM($F350:AM350),$R336/$D336))</f>
        <v>266.92499108665044</v>
      </c>
      <c r="AO350" s="69">
        <f>IF($D336="n/a","n/a",IF(AO$3&gt;($D336+$D350),$R336-SUM($F350:AN350),$R336/$D336))</f>
        <v>266.92499108665044</v>
      </c>
      <c r="AP350" s="69">
        <f>IF($D336="n/a","n/a",IF(AP$3&gt;($D336+$D350),$R336-SUM($F350:AO350),$R336/$D336))</f>
        <v>266.92499108665044</v>
      </c>
      <c r="AQ350" s="69">
        <f>IF($D336="n/a","n/a",IF(AQ$3&gt;($D336+$D350),$R336-SUM($F350:AP350),$R336/$D336))</f>
        <v>266.92499108665044</v>
      </c>
      <c r="AR350" s="69">
        <f>IF($D336="n/a","n/a",IF(AR$3&gt;($D336+$D350),$R336-SUM($F350:AQ350),$R336/$D336))</f>
        <v>266.92499108665044</v>
      </c>
      <c r="AS350" s="69">
        <f>IF($D336="n/a","n/a",IF(AS$3&gt;($D336+$D350),$R336-SUM($F350:AR350),$R336/$D336))</f>
        <v>266.92499108665044</v>
      </c>
      <c r="AT350" s="69">
        <f>IF($D336="n/a","n/a",IF(AT$3&gt;($D336+$D350),$R336-SUM($F350:AS350),$R336/$D336))</f>
        <v>266.92499108665044</v>
      </c>
      <c r="AU350" s="69">
        <f>IF($D336="n/a","n/a",IF(AU$3&gt;($D336+$D350),$R336-SUM($F350:AT350),$R336/$D336))</f>
        <v>266.92499108665044</v>
      </c>
      <c r="AV350" s="69">
        <f>IF($D336="n/a","n/a",IF(AV$3&gt;($D336+$D350),$R336-SUM($F350:AU350),$R336/$D336))</f>
        <v>266.92499108665044</v>
      </c>
      <c r="AW350" s="69">
        <f>IF($D336="n/a","n/a",IF(AW$3&gt;($D336+$D350),$R336-SUM($F350:AV350),$R336/$D336))</f>
        <v>266.92499108665044</v>
      </c>
      <c r="AX350" s="69">
        <f>IF($D336="n/a","n/a",IF(AX$3&gt;($D336+$D350),$R336-SUM($F350:AW350),$R336/$D336))</f>
        <v>266.92499108665044</v>
      </c>
      <c r="AY350" s="69">
        <f>IF($D336="n/a","n/a",IF(AY$3&gt;($D336+$D350),$R336-SUM($F350:AX350),$R336/$D336))</f>
        <v>266.92499108665044</v>
      </c>
      <c r="AZ350" s="69">
        <f>IF($D336="n/a","n/a",IF(AZ$3&gt;($D336+$D350),$R336-SUM($F350:AY350),$R336/$D336))</f>
        <v>266.92499108665044</v>
      </c>
      <c r="BA350" s="69">
        <f>IF($D336="n/a","n/a",IF(BA$3&gt;($D336+$D350),$R336-SUM($F350:AZ350),$R336/$D336))</f>
        <v>266.92499108665044</v>
      </c>
      <c r="BB350" s="69">
        <f>IF($D336="n/a","n/a",IF(BB$3&gt;($D336+$D350),$R336-SUM($F350:BA350),$R336/$D336))</f>
        <v>266.92499108665044</v>
      </c>
      <c r="BC350" s="69">
        <f>IF($D336="n/a","n/a",IF(BC$3&gt;($D336+$D350),$R336-SUM($F350:BB350),$R336/$D336))</f>
        <v>266.92499108665044</v>
      </c>
      <c r="BD350" s="69">
        <f>IF($D336="n/a","n/a",IF(BD$3&gt;($D336+$D350),$R336-SUM($F350:BC350),$R336/$D336))</f>
        <v>266.92499108665044</v>
      </c>
      <c r="BE350" s="69">
        <f>IF($D336="n/a","n/a",IF(BE$3&gt;($D336+$D350),$R336-SUM($F350:BD350),$R336/$D336))</f>
        <v>266.92499108665044</v>
      </c>
      <c r="BF350" s="69">
        <f>IF($D336="n/a","n/a",IF(BF$3&gt;($D336+$D350),$R336-SUM($F350:BE350),$R336/$D336))</f>
        <v>266.92499108665044</v>
      </c>
      <c r="BG350" s="69">
        <f>IF($D336="n/a","n/a",IF(BG$3&gt;($D336+$D350),$R336-SUM($F350:BF350),$R336/$D336))</f>
        <v>266.92499108665044</v>
      </c>
      <c r="BH350" s="69">
        <f>IF($D336="n/a","n/a",IF(BH$3&gt;($D336+$D350),$R336-SUM($F350:BG350),$R336/$D336))</f>
        <v>266.92499108665044</v>
      </c>
      <c r="BI350" s="69">
        <f>IF($D336="n/a","n/a",IF(BI$3&gt;($D336+$D350),$R336-SUM($F350:BH350),$R336/$D336))</f>
        <v>266.92499108665044</v>
      </c>
      <c r="BJ350" s="69">
        <f>IF($D336="n/a","n/a",IF(BJ$3&gt;($D336+$D350),$R336-SUM($F350:BI350),$R336/$D336))</f>
        <v>266.92499108665044</v>
      </c>
      <c r="BK350" s="69">
        <f>IF($D336="n/a","n/a",IF(BK$3&gt;($D336+$D350),$R336-SUM($F350:BJ350),$R336/$D336))</f>
        <v>266.92499108665044</v>
      </c>
      <c r="BL350" s="69">
        <f>IF($D336="n/a","n/a",IF(BL$3&gt;($D336+$D350),$R336-SUM($F350:BK350),$R336/$D336))</f>
        <v>-5.4569682106375694E-12</v>
      </c>
      <c r="BM350" s="69">
        <f>IF($D336="n/a","n/a",IF(BM$3&gt;($D336+$D350),$R336-SUM($F350:BL350),$R336/$D336))</f>
        <v>0</v>
      </c>
      <c r="BN350" s="69">
        <f>IF($D336="n/a","n/a",IF(BN$3&gt;($D336+$D350),$R336-SUM($F350:BM350),$R336/$D336))</f>
        <v>0</v>
      </c>
      <c r="BO350" s="69">
        <f>IF($D336="n/a","n/a",IF(BO$3&gt;($D336+$D350),$R336-SUM($F350:BN350),$R336/$D336))</f>
        <v>0</v>
      </c>
      <c r="BP350" s="69">
        <f>IF($D336="n/a","n/a",IF(BP$3&gt;($D336+$D350),$R336-SUM($F350:BO350),$R336/$D336))</f>
        <v>0</v>
      </c>
      <c r="BQ350" s="69">
        <f>IF($D336="n/a","n/a",IF(BQ$3&gt;($D336+$D350),$R336-SUM($F350:BP350),$R336/$D336))</f>
        <v>0</v>
      </c>
      <c r="BR350" s="69">
        <f>IF($D336="n/a","n/a",IF(BR$3&gt;($D336+$D350),$R336-SUM($F350:BQ350),$R336/$D336))</f>
        <v>0</v>
      </c>
      <c r="BS350" s="69">
        <f>IF($D336="n/a","n/a",IF(BS$3&gt;($D336+$D350),$R336-SUM($F350:BR350),$R336/$D336))</f>
        <v>0</v>
      </c>
      <c r="BT350" s="69">
        <f>IF($D336="n/a","n/a",IF(BT$3&gt;($D336+$D350),$R336-SUM($F350:BS350),$R336/$D336))</f>
        <v>0</v>
      </c>
      <c r="BU350" s="69">
        <f>IF($D336="n/a","n/a",IF(BU$3&gt;($D336+$D350),$R336-SUM($F350:BT350),$R336/$D336))</f>
        <v>0</v>
      </c>
      <c r="BV350" s="69">
        <f>IF($D336="n/a","n/a",IF(BV$3&gt;($D336+$D350),$R336-SUM($F350:BU350),$R336/$D336))</f>
        <v>0</v>
      </c>
      <c r="BW350" s="69">
        <f>IF($D336="n/a","n/a",IF(BW$3&gt;($D336+$D350),$R336-SUM($F350:BV350),$R336/$D336))</f>
        <v>0</v>
      </c>
      <c r="BX350" s="69">
        <f>IF($D336="n/a","n/a",IF(BX$3&gt;($D336+$D350),$R336-SUM($F350:BW350),$R336/$D336))</f>
        <v>0</v>
      </c>
      <c r="BY350" s="69">
        <f>IF($D336="n/a","n/a",IF(BY$3&gt;($D336+$D350),$R336-SUM($F350:BX350),$R336/$D336))</f>
        <v>0</v>
      </c>
      <c r="BZ350" s="69">
        <f>IF($D336="n/a","n/a",IF(BZ$3&gt;($D336+$D350),$R336-SUM($F350:BY350),$R336/$D336))</f>
        <v>0</v>
      </c>
    </row>
    <row r="351" spans="1:78" customFormat="1" hidden="1" outlineLevel="1">
      <c r="A351" s="560"/>
      <c r="B351" s="25"/>
      <c r="C351" s="577"/>
      <c r="D351" s="545">
        <v>14</v>
      </c>
      <c r="E351" s="27"/>
      <c r="F351" s="146"/>
      <c r="G351" s="148"/>
      <c r="H351" s="148"/>
      <c r="I351" s="148"/>
      <c r="J351" s="148"/>
      <c r="K351" s="558"/>
      <c r="L351" s="148"/>
      <c r="M351" s="148"/>
      <c r="N351" s="148"/>
      <c r="O351" s="553"/>
      <c r="P351" s="553"/>
      <c r="Q351" s="553"/>
      <c r="R351" s="553"/>
      <c r="S351" s="147"/>
      <c r="T351" s="69">
        <f>IF($D336="n/a","n/a",IF(T$3&gt;($D336+$D351),$S336-SUM($F351:S351),$S336/$D336))</f>
        <v>347.93170742714062</v>
      </c>
      <c r="U351" s="69">
        <f>IF($D336="n/a","n/a",IF(U$3&gt;($D336+$D351),$S336-SUM($F351:T351),$S336/$D336))</f>
        <v>347.93170742714062</v>
      </c>
      <c r="V351" s="69">
        <f>IF($D336="n/a","n/a",IF(V$3&gt;($D336+$D351),$S336-SUM($F351:U351),$S336/$D336))</f>
        <v>347.93170742714062</v>
      </c>
      <c r="W351" s="69">
        <f>IF($D336="n/a","n/a",IF(W$3&gt;($D336+$D351),$S336-SUM($F351:V351),$S336/$D336))</f>
        <v>347.93170742714062</v>
      </c>
      <c r="X351" s="69">
        <f>IF($D336="n/a","n/a",IF(X$3&gt;($D336+$D351),$S336-SUM($F351:W351),$S336/$D336))</f>
        <v>347.93170742714062</v>
      </c>
      <c r="Y351" s="69">
        <f>IF($D336="n/a","n/a",IF(Y$3&gt;($D336+$D351),$S336-SUM($F351:X351),$S336/$D336))</f>
        <v>347.93170742714062</v>
      </c>
      <c r="Z351" s="69">
        <f>IF($D336="n/a","n/a",IF(Z$3&gt;($D336+$D351),$S336-SUM($F351:Y351),$S336/$D336))</f>
        <v>347.93170742714062</v>
      </c>
      <c r="AA351" s="69">
        <f>IF($D336="n/a","n/a",IF(AA$3&gt;($D336+$D351),$S336-SUM($F351:Z351),$S336/$D336))</f>
        <v>347.93170742714062</v>
      </c>
      <c r="AB351" s="69">
        <f>IF($D336="n/a","n/a",IF(AB$3&gt;($D336+$D351),$S336-SUM($F351:AA351),$S336/$D336))</f>
        <v>347.93170742714062</v>
      </c>
      <c r="AC351" s="69">
        <f>IF($D336="n/a","n/a",IF(AC$3&gt;($D336+$D351),$S336-SUM($F351:AB351),$S336/$D336))</f>
        <v>347.93170742714062</v>
      </c>
      <c r="AD351" s="69">
        <f>IF($D336="n/a","n/a",IF(AD$3&gt;($D336+$D351),$S336-SUM($F351:AC351),$S336/$D336))</f>
        <v>347.93170742714062</v>
      </c>
      <c r="AE351" s="69">
        <f>IF($D336="n/a","n/a",IF(AE$3&gt;($D336+$D351),$S336-SUM($F351:AD351),$S336/$D336))</f>
        <v>347.93170742714062</v>
      </c>
      <c r="AF351" s="69">
        <f>IF($D336="n/a","n/a",IF(AF$3&gt;($D336+$D351),$S336-SUM($F351:AE351),$S336/$D336))</f>
        <v>347.93170742714062</v>
      </c>
      <c r="AG351" s="69">
        <f>IF($D336="n/a","n/a",IF(AG$3&gt;($D336+$D351),$S336-SUM($F351:AF351),$S336/$D336))</f>
        <v>347.93170742714062</v>
      </c>
      <c r="AH351" s="69">
        <f>IF($D336="n/a","n/a",IF(AH$3&gt;($D336+$D351),$S336-SUM($F351:AG351),$S336/$D336))</f>
        <v>347.93170742714062</v>
      </c>
      <c r="AI351" s="69">
        <f>IF($D336="n/a","n/a",IF(AI$3&gt;($D336+$D351),$S336-SUM($F351:AH351),$S336/$D336))</f>
        <v>347.93170742714062</v>
      </c>
      <c r="AJ351" s="69">
        <f>IF($D336="n/a","n/a",IF(AJ$3&gt;($D336+$D351),$S336-SUM($F351:AI351),$S336/$D336))</f>
        <v>347.93170742714062</v>
      </c>
      <c r="AK351" s="69">
        <f>IF($D336="n/a","n/a",IF(AK$3&gt;($D336+$D351),$S336-SUM($F351:AJ351),$S336/$D336))</f>
        <v>347.93170742714062</v>
      </c>
      <c r="AL351" s="69">
        <f>IF($D336="n/a","n/a",IF(AL$3&gt;($D336+$D351),$S336-SUM($F351:AK351),$S336/$D336))</f>
        <v>347.93170742714062</v>
      </c>
      <c r="AM351" s="69">
        <f>IF($D336="n/a","n/a",IF(AM$3&gt;($D336+$D351),$S336-SUM($F351:AL351),$S336/$D336))</f>
        <v>347.93170742714062</v>
      </c>
      <c r="AN351" s="69">
        <f>IF($D336="n/a","n/a",IF(AN$3&gt;($D336+$D351),$S336-SUM($F351:AM351),$S336/$D336))</f>
        <v>347.93170742714062</v>
      </c>
      <c r="AO351" s="69">
        <f>IF($D336="n/a","n/a",IF(AO$3&gt;($D336+$D351),$S336-SUM($F351:AN351),$S336/$D336))</f>
        <v>347.93170742714062</v>
      </c>
      <c r="AP351" s="69">
        <f>IF($D336="n/a","n/a",IF(AP$3&gt;($D336+$D351),$S336-SUM($F351:AO351),$S336/$D336))</f>
        <v>347.93170742714062</v>
      </c>
      <c r="AQ351" s="69">
        <f>IF($D336="n/a","n/a",IF(AQ$3&gt;($D336+$D351),$S336-SUM($F351:AP351),$S336/$D336))</f>
        <v>347.93170742714062</v>
      </c>
      <c r="AR351" s="69">
        <f>IF($D336="n/a","n/a",IF(AR$3&gt;($D336+$D351),$S336-SUM($F351:AQ351),$S336/$D336))</f>
        <v>347.93170742714062</v>
      </c>
      <c r="AS351" s="69">
        <f>IF($D336="n/a","n/a",IF(AS$3&gt;($D336+$D351),$S336-SUM($F351:AR351),$S336/$D336))</f>
        <v>347.93170742714062</v>
      </c>
      <c r="AT351" s="69">
        <f>IF($D336="n/a","n/a",IF(AT$3&gt;($D336+$D351),$S336-SUM($F351:AS351),$S336/$D336))</f>
        <v>347.93170742714062</v>
      </c>
      <c r="AU351" s="69">
        <f>IF($D336="n/a","n/a",IF(AU$3&gt;($D336+$D351),$S336-SUM($F351:AT351),$S336/$D336))</f>
        <v>347.93170742714062</v>
      </c>
      <c r="AV351" s="69">
        <f>IF($D336="n/a","n/a",IF(AV$3&gt;($D336+$D351),$S336-SUM($F351:AU351),$S336/$D336))</f>
        <v>347.93170742714062</v>
      </c>
      <c r="AW351" s="69">
        <f>IF($D336="n/a","n/a",IF(AW$3&gt;($D336+$D351),$S336-SUM($F351:AV351),$S336/$D336))</f>
        <v>347.93170742714062</v>
      </c>
      <c r="AX351" s="69">
        <f>IF($D336="n/a","n/a",IF(AX$3&gt;($D336+$D351),$S336-SUM($F351:AW351),$S336/$D336))</f>
        <v>347.93170742714062</v>
      </c>
      <c r="AY351" s="69">
        <f>IF($D336="n/a","n/a",IF(AY$3&gt;($D336+$D351),$S336-SUM($F351:AX351),$S336/$D336))</f>
        <v>347.93170742714062</v>
      </c>
      <c r="AZ351" s="69">
        <f>IF($D336="n/a","n/a",IF(AZ$3&gt;($D336+$D351),$S336-SUM($F351:AY351),$S336/$D336))</f>
        <v>347.93170742714062</v>
      </c>
      <c r="BA351" s="69">
        <f>IF($D336="n/a","n/a",IF(BA$3&gt;($D336+$D351),$S336-SUM($F351:AZ351),$S336/$D336))</f>
        <v>347.93170742714062</v>
      </c>
      <c r="BB351" s="69">
        <f>IF($D336="n/a","n/a",IF(BB$3&gt;($D336+$D351),$S336-SUM($F351:BA351),$S336/$D336))</f>
        <v>347.93170742714062</v>
      </c>
      <c r="BC351" s="69">
        <f>IF($D336="n/a","n/a",IF(BC$3&gt;($D336+$D351),$S336-SUM($F351:BB351),$S336/$D336))</f>
        <v>347.93170742714062</v>
      </c>
      <c r="BD351" s="69">
        <f>IF($D336="n/a","n/a",IF(BD$3&gt;($D336+$D351),$S336-SUM($F351:BC351),$S336/$D336))</f>
        <v>347.93170742714062</v>
      </c>
      <c r="BE351" s="69">
        <f>IF($D336="n/a","n/a",IF(BE$3&gt;($D336+$D351),$S336-SUM($F351:BD351),$S336/$D336))</f>
        <v>347.93170742714062</v>
      </c>
      <c r="BF351" s="69">
        <f>IF($D336="n/a","n/a",IF(BF$3&gt;($D336+$D351),$S336-SUM($F351:BE351),$S336/$D336))</f>
        <v>347.93170742714062</v>
      </c>
      <c r="BG351" s="69">
        <f>IF($D336="n/a","n/a",IF(BG$3&gt;($D336+$D351),$S336-SUM($F351:BF351),$S336/$D336))</f>
        <v>347.93170742714062</v>
      </c>
      <c r="BH351" s="69">
        <f>IF($D336="n/a","n/a",IF(BH$3&gt;($D336+$D351),$S336-SUM($F351:BG351),$S336/$D336))</f>
        <v>347.93170742714062</v>
      </c>
      <c r="BI351" s="69">
        <f>IF($D336="n/a","n/a",IF(BI$3&gt;($D336+$D351),$S336-SUM($F351:BH351),$S336/$D336))</f>
        <v>347.93170742714062</v>
      </c>
      <c r="BJ351" s="69">
        <f>IF($D336="n/a","n/a",IF(BJ$3&gt;($D336+$D351),$S336-SUM($F351:BI351),$S336/$D336))</f>
        <v>347.93170742714062</v>
      </c>
      <c r="BK351" s="69">
        <f>IF($D336="n/a","n/a",IF(BK$3&gt;($D336+$D351),$S336-SUM($F351:BJ351),$S336/$D336))</f>
        <v>347.93170742714062</v>
      </c>
      <c r="BL351" s="69">
        <f>IF($D336="n/a","n/a",IF(BL$3&gt;($D336+$D351),$S336-SUM($F351:BK351),$S336/$D336))</f>
        <v>347.93170742714062</v>
      </c>
      <c r="BM351" s="69">
        <f>IF($D336="n/a","n/a",IF(BM$3&gt;($D336+$D351),$S336-SUM($F351:BL351),$S336/$D336))</f>
        <v>9.0949470177292824E-12</v>
      </c>
      <c r="BN351" s="69">
        <f>IF($D336="n/a","n/a",IF(BN$3&gt;($D336+$D351),$S336-SUM($F351:BM351),$S336/$D336))</f>
        <v>0</v>
      </c>
      <c r="BO351" s="69">
        <f>IF($D336="n/a","n/a",IF(BO$3&gt;($D336+$D351),$S336-SUM($F351:BN351),$S336/$D336))</f>
        <v>0</v>
      </c>
      <c r="BP351" s="69">
        <f>IF($D336="n/a","n/a",IF(BP$3&gt;($D336+$D351),$S336-SUM($F351:BO351),$S336/$D336))</f>
        <v>0</v>
      </c>
      <c r="BQ351" s="69">
        <f>IF($D336="n/a","n/a",IF(BQ$3&gt;($D336+$D351),$S336-SUM($F351:BP351),$S336/$D336))</f>
        <v>0</v>
      </c>
      <c r="BR351" s="69">
        <f>IF($D336="n/a","n/a",IF(BR$3&gt;($D336+$D351),$S336-SUM($F351:BQ351),$S336/$D336))</f>
        <v>0</v>
      </c>
      <c r="BS351" s="69">
        <f>IF($D336="n/a","n/a",IF(BS$3&gt;($D336+$D351),$S336-SUM($F351:BR351),$S336/$D336))</f>
        <v>0</v>
      </c>
      <c r="BT351" s="69">
        <f>IF($D336="n/a","n/a",IF(BT$3&gt;($D336+$D351),$S336-SUM($F351:BS351),$S336/$D336))</f>
        <v>0</v>
      </c>
      <c r="BU351" s="69">
        <f>IF($D336="n/a","n/a",IF(BU$3&gt;($D336+$D351),$S336-SUM($F351:BT351),$S336/$D336))</f>
        <v>0</v>
      </c>
      <c r="BV351" s="69">
        <f>IF($D336="n/a","n/a",IF(BV$3&gt;($D336+$D351),$S336-SUM($F351:BU351),$S336/$D336))</f>
        <v>0</v>
      </c>
      <c r="BW351" s="69">
        <f>IF($D336="n/a","n/a",IF(BW$3&gt;($D336+$D351),$S336-SUM($F351:BV351),$S336/$D336))</f>
        <v>0</v>
      </c>
      <c r="BX351" s="69">
        <f>IF($D336="n/a","n/a",IF(BX$3&gt;($D336+$D351),$S336-SUM($F351:BW351),$S336/$D336))</f>
        <v>0</v>
      </c>
      <c r="BY351" s="69">
        <f>IF($D336="n/a","n/a",IF(BY$3&gt;($D336+$D351),$S336-SUM($F351:BX351),$S336/$D336))</f>
        <v>0</v>
      </c>
      <c r="BZ351" s="69">
        <f>IF($D336="n/a","n/a",IF(BZ$3&gt;($D336+$D351),$S336-SUM($F351:BY351),$S336/$D336))</f>
        <v>0</v>
      </c>
    </row>
    <row r="352" spans="1:78" customFormat="1" hidden="1" outlineLevel="1">
      <c r="A352" s="560"/>
      <c r="B352" s="25"/>
      <c r="C352" s="577"/>
      <c r="D352" s="545">
        <v>15</v>
      </c>
      <c r="E352" s="27"/>
      <c r="F352" s="146"/>
      <c r="G352" s="148"/>
      <c r="H352" s="148"/>
      <c r="I352" s="148"/>
      <c r="J352" s="148"/>
      <c r="K352" s="558"/>
      <c r="L352" s="148"/>
      <c r="M352" s="148"/>
      <c r="N352" s="148"/>
      <c r="O352" s="553"/>
      <c r="P352" s="553"/>
      <c r="Q352" s="553"/>
      <c r="R352" s="553"/>
      <c r="S352" s="553"/>
      <c r="T352" s="147"/>
      <c r="U352" s="69">
        <f>IF($D336="n/a","n/a",IF(U$3&gt;($D336+$D352),$T336-SUM($F352:T352),$T336/$D336))</f>
        <v>317.58683985646627</v>
      </c>
      <c r="V352" s="69">
        <f>IF($D336="n/a","n/a",IF(V$3&gt;($D336+$D352),$T336-SUM($F352:U352),$T336/$D336))</f>
        <v>317.58683985646627</v>
      </c>
      <c r="W352" s="69">
        <f>IF($D336="n/a","n/a",IF(W$3&gt;($D336+$D352),$T336-SUM($F352:V352),$T336/$D336))</f>
        <v>317.58683985646627</v>
      </c>
      <c r="X352" s="69">
        <f>IF($D336="n/a","n/a",IF(X$3&gt;($D336+$D352),$T336-SUM($F352:W352),$T336/$D336))</f>
        <v>317.58683985646627</v>
      </c>
      <c r="Y352" s="69">
        <f>IF($D336="n/a","n/a",IF(Y$3&gt;($D336+$D352),$T336-SUM($F352:X352),$T336/$D336))</f>
        <v>317.58683985646627</v>
      </c>
      <c r="Z352" s="69">
        <f>IF($D336="n/a","n/a",IF(Z$3&gt;($D336+$D352),$T336-SUM($F352:Y352),$T336/$D336))</f>
        <v>317.58683985646627</v>
      </c>
      <c r="AA352" s="69">
        <f>IF($D336="n/a","n/a",IF(AA$3&gt;($D336+$D352),$T336-SUM($F352:Z352),$T336/$D336))</f>
        <v>317.58683985646627</v>
      </c>
      <c r="AB352" s="69">
        <f>IF($D336="n/a","n/a",IF(AB$3&gt;($D336+$D352),$T336-SUM($F352:AA352),$T336/$D336))</f>
        <v>317.58683985646627</v>
      </c>
      <c r="AC352" s="69">
        <f>IF($D336="n/a","n/a",IF(AC$3&gt;($D336+$D352),$T336-SUM($F352:AB352),$T336/$D336))</f>
        <v>317.58683985646627</v>
      </c>
      <c r="AD352" s="69">
        <f>IF($D336="n/a","n/a",IF(AD$3&gt;($D336+$D352),$T336-SUM($F352:AC352),$T336/$D336))</f>
        <v>317.58683985646627</v>
      </c>
      <c r="AE352" s="69">
        <f>IF($D336="n/a","n/a",IF(AE$3&gt;($D336+$D352),$T336-SUM($F352:AD352),$T336/$D336))</f>
        <v>317.58683985646627</v>
      </c>
      <c r="AF352" s="69">
        <f>IF($D336="n/a","n/a",IF(AF$3&gt;($D336+$D352),$T336-SUM($F352:AE352),$T336/$D336))</f>
        <v>317.58683985646627</v>
      </c>
      <c r="AG352" s="69">
        <f>IF($D336="n/a","n/a",IF(AG$3&gt;($D336+$D352),$T336-SUM($F352:AF352),$T336/$D336))</f>
        <v>317.58683985646627</v>
      </c>
      <c r="AH352" s="69">
        <f>IF($D336="n/a","n/a",IF(AH$3&gt;($D336+$D352),$T336-SUM($F352:AG352),$T336/$D336))</f>
        <v>317.58683985646627</v>
      </c>
      <c r="AI352" s="69">
        <f>IF($D336="n/a","n/a",IF(AI$3&gt;($D336+$D352),$T336-SUM($F352:AH352),$T336/$D336))</f>
        <v>317.58683985646627</v>
      </c>
      <c r="AJ352" s="69">
        <f>IF($D336="n/a","n/a",IF(AJ$3&gt;($D336+$D352),$T336-SUM($F352:AI352),$T336/$D336))</f>
        <v>317.58683985646627</v>
      </c>
      <c r="AK352" s="69">
        <f>IF($D336="n/a","n/a",IF(AK$3&gt;($D336+$D352),$T336-SUM($F352:AJ352),$T336/$D336))</f>
        <v>317.58683985646627</v>
      </c>
      <c r="AL352" s="69">
        <f>IF($D336="n/a","n/a",IF(AL$3&gt;($D336+$D352),$T336-SUM($F352:AK352),$T336/$D336))</f>
        <v>317.58683985646627</v>
      </c>
      <c r="AM352" s="69">
        <f>IF($D336="n/a","n/a",IF(AM$3&gt;($D336+$D352),$T336-SUM($F352:AL352),$T336/$D336))</f>
        <v>317.58683985646627</v>
      </c>
      <c r="AN352" s="69">
        <f>IF($D336="n/a","n/a",IF(AN$3&gt;($D336+$D352),$T336-SUM($F352:AM352),$T336/$D336))</f>
        <v>317.58683985646627</v>
      </c>
      <c r="AO352" s="69">
        <f>IF($D336="n/a","n/a",IF(AO$3&gt;($D336+$D352),$T336-SUM($F352:AN352),$T336/$D336))</f>
        <v>317.58683985646627</v>
      </c>
      <c r="AP352" s="69">
        <f>IF($D336="n/a","n/a",IF(AP$3&gt;($D336+$D352),$T336-SUM($F352:AO352),$T336/$D336))</f>
        <v>317.58683985646627</v>
      </c>
      <c r="AQ352" s="69">
        <f>IF($D336="n/a","n/a",IF(AQ$3&gt;($D336+$D352),$T336-SUM($F352:AP352),$T336/$D336))</f>
        <v>317.58683985646627</v>
      </c>
      <c r="AR352" s="69">
        <f>IF($D336="n/a","n/a",IF(AR$3&gt;($D336+$D352),$T336-SUM($F352:AQ352),$T336/$D336))</f>
        <v>317.58683985646627</v>
      </c>
      <c r="AS352" s="69">
        <f>IF($D336="n/a","n/a",IF(AS$3&gt;($D336+$D352),$T336-SUM($F352:AR352),$T336/$D336))</f>
        <v>317.58683985646627</v>
      </c>
      <c r="AT352" s="69">
        <f>IF($D336="n/a","n/a",IF(AT$3&gt;($D336+$D352),$T336-SUM($F352:AS352),$T336/$D336))</f>
        <v>317.58683985646627</v>
      </c>
      <c r="AU352" s="69">
        <f>IF($D336="n/a","n/a",IF(AU$3&gt;($D336+$D352),$T336-SUM($F352:AT352),$T336/$D336))</f>
        <v>317.58683985646627</v>
      </c>
      <c r="AV352" s="69">
        <f>IF($D336="n/a","n/a",IF(AV$3&gt;($D336+$D352),$T336-SUM($F352:AU352),$T336/$D336))</f>
        <v>317.58683985646627</v>
      </c>
      <c r="AW352" s="69">
        <f>IF($D336="n/a","n/a",IF(AW$3&gt;($D336+$D352),$T336-SUM($F352:AV352),$T336/$D336))</f>
        <v>317.58683985646627</v>
      </c>
      <c r="AX352" s="69">
        <f>IF($D336="n/a","n/a",IF(AX$3&gt;($D336+$D352),$T336-SUM($F352:AW352),$T336/$D336))</f>
        <v>317.58683985646627</v>
      </c>
      <c r="AY352" s="69">
        <f>IF($D336="n/a","n/a",IF(AY$3&gt;($D336+$D352),$T336-SUM($F352:AX352),$T336/$D336))</f>
        <v>317.58683985646627</v>
      </c>
      <c r="AZ352" s="69">
        <f>IF($D336="n/a","n/a",IF(AZ$3&gt;($D336+$D352),$T336-SUM($F352:AY352),$T336/$D336))</f>
        <v>317.58683985646627</v>
      </c>
      <c r="BA352" s="69">
        <f>IF($D336="n/a","n/a",IF(BA$3&gt;($D336+$D352),$T336-SUM($F352:AZ352),$T336/$D336))</f>
        <v>317.58683985646627</v>
      </c>
      <c r="BB352" s="69">
        <f>IF($D336="n/a","n/a",IF(BB$3&gt;($D336+$D352),$T336-SUM($F352:BA352),$T336/$D336))</f>
        <v>317.58683985646627</v>
      </c>
      <c r="BC352" s="69">
        <f>IF($D336="n/a","n/a",IF(BC$3&gt;($D336+$D352),$T336-SUM($F352:BB352),$T336/$D336))</f>
        <v>317.58683985646627</v>
      </c>
      <c r="BD352" s="69">
        <f>IF($D336="n/a","n/a",IF(BD$3&gt;($D336+$D352),$T336-SUM($F352:BC352),$T336/$D336))</f>
        <v>317.58683985646627</v>
      </c>
      <c r="BE352" s="69">
        <f>IF($D336="n/a","n/a",IF(BE$3&gt;($D336+$D352),$T336-SUM($F352:BD352),$T336/$D336))</f>
        <v>317.58683985646627</v>
      </c>
      <c r="BF352" s="69">
        <f>IF($D336="n/a","n/a",IF(BF$3&gt;($D336+$D352),$T336-SUM($F352:BE352),$T336/$D336))</f>
        <v>317.58683985646627</v>
      </c>
      <c r="BG352" s="69">
        <f>IF($D336="n/a","n/a",IF(BG$3&gt;($D336+$D352),$T336-SUM($F352:BF352),$T336/$D336))</f>
        <v>317.58683985646627</v>
      </c>
      <c r="BH352" s="69">
        <f>IF($D336="n/a","n/a",IF(BH$3&gt;($D336+$D352),$T336-SUM($F352:BG352),$T336/$D336))</f>
        <v>317.58683985646627</v>
      </c>
      <c r="BI352" s="69">
        <f>IF($D336="n/a","n/a",IF(BI$3&gt;($D336+$D352),$T336-SUM($F352:BH352),$T336/$D336))</f>
        <v>317.58683985646627</v>
      </c>
      <c r="BJ352" s="69">
        <f>IF($D336="n/a","n/a",IF(BJ$3&gt;($D336+$D352),$T336-SUM($F352:BI352),$T336/$D336))</f>
        <v>317.58683985646627</v>
      </c>
      <c r="BK352" s="69">
        <f>IF($D336="n/a","n/a",IF(BK$3&gt;($D336+$D352),$T336-SUM($F352:BJ352),$T336/$D336))</f>
        <v>317.58683985646627</v>
      </c>
      <c r="BL352" s="69">
        <f>IF($D336="n/a","n/a",IF(BL$3&gt;($D336+$D352),$T336-SUM($F352:BK352),$T336/$D336))</f>
        <v>317.58683985646627</v>
      </c>
      <c r="BM352" s="69">
        <f>IF($D336="n/a","n/a",IF(BM$3&gt;($D336+$D352),$T336-SUM($F352:BL352),$T336/$D336))</f>
        <v>317.58683985646627</v>
      </c>
      <c r="BN352" s="69">
        <f>IF($D336="n/a","n/a",IF(BN$3&gt;($D336+$D352),$T336-SUM($F352:BM352),$T336/$D336))</f>
        <v>-1.6370904631912708E-11</v>
      </c>
      <c r="BO352" s="69">
        <f>IF($D336="n/a","n/a",IF(BO$3&gt;($D336+$D352),$T336-SUM($F352:BN352),$T336/$D336))</f>
        <v>0</v>
      </c>
      <c r="BP352" s="69">
        <f>IF($D336="n/a","n/a",IF(BP$3&gt;($D336+$D352),$T336-SUM($F352:BO352),$T336/$D336))</f>
        <v>0</v>
      </c>
      <c r="BQ352" s="69">
        <f>IF($D336="n/a","n/a",IF(BQ$3&gt;($D336+$D352),$T336-SUM($F352:BP352),$T336/$D336))</f>
        <v>0</v>
      </c>
      <c r="BR352" s="69">
        <f>IF($D336="n/a","n/a",IF(BR$3&gt;($D336+$D352),$T336-SUM($F352:BQ352),$T336/$D336))</f>
        <v>0</v>
      </c>
      <c r="BS352" s="69">
        <f>IF($D336="n/a","n/a",IF(BS$3&gt;($D336+$D352),$T336-SUM($F352:BR352),$T336/$D336))</f>
        <v>0</v>
      </c>
      <c r="BT352" s="69">
        <f>IF($D336="n/a","n/a",IF(BT$3&gt;($D336+$D352),$T336-SUM($F352:BS352),$T336/$D336))</f>
        <v>0</v>
      </c>
      <c r="BU352" s="69">
        <f>IF($D336="n/a","n/a",IF(BU$3&gt;($D336+$D352),$T336-SUM($F352:BT352),$T336/$D336))</f>
        <v>0</v>
      </c>
      <c r="BV352" s="69">
        <f>IF($D336="n/a","n/a",IF(BV$3&gt;($D336+$D352),$T336-SUM($F352:BU352),$T336/$D336))</f>
        <v>0</v>
      </c>
      <c r="BW352" s="69">
        <f>IF($D336="n/a","n/a",IF(BW$3&gt;($D336+$D352),$T336-SUM($F352:BV352),$T336/$D336))</f>
        <v>0</v>
      </c>
      <c r="BX352" s="69">
        <f>IF($D336="n/a","n/a",IF(BX$3&gt;($D336+$D352),$T336-SUM($F352:BW352),$T336/$D336))</f>
        <v>0</v>
      </c>
      <c r="BY352" s="69">
        <f>IF($D336="n/a","n/a",IF(BY$3&gt;($D336+$D352),$T336-SUM($F352:BX352),$T336/$D336))</f>
        <v>0</v>
      </c>
      <c r="BZ352" s="69">
        <f>IF($D336="n/a","n/a",IF(BZ$3&gt;($D336+$D352),$T336-SUM($F352:BY352),$T336/$D336))</f>
        <v>0</v>
      </c>
    </row>
    <row r="353" spans="1:78" customFormat="1" hidden="1" outlineLevel="1">
      <c r="A353" s="560"/>
      <c r="B353" s="25"/>
      <c r="C353" s="577"/>
      <c r="D353" s="545">
        <v>16</v>
      </c>
      <c r="E353" s="27"/>
      <c r="F353" s="146"/>
      <c r="G353" s="148"/>
      <c r="H353" s="148"/>
      <c r="I353" s="148"/>
      <c r="J353" s="148"/>
      <c r="K353" s="558"/>
      <c r="L353" s="148"/>
      <c r="M353" s="148"/>
      <c r="N353" s="148"/>
      <c r="O353" s="553"/>
      <c r="P353" s="553"/>
      <c r="Q353" s="553"/>
      <c r="R353" s="553"/>
      <c r="S353" s="553"/>
      <c r="T353" s="553"/>
      <c r="U353" s="147"/>
      <c r="V353" s="69">
        <f>IF($D336="n/a","n/a",IF(V$3&gt;($D336+$D353),$U336-SUM($F353:U353),$U336/$D336))</f>
        <v>0</v>
      </c>
      <c r="W353" s="69">
        <f>IF($D336="n/a","n/a",IF(W$3&gt;($D336+$D353),$U336-SUM($F353:V353),$U336/$D336))</f>
        <v>0</v>
      </c>
      <c r="X353" s="69">
        <f>IF($D336="n/a","n/a",IF(X$3&gt;($D336+$D353),$U336-SUM($F353:W353),$U336/$D336))</f>
        <v>0</v>
      </c>
      <c r="Y353" s="69">
        <f>IF($D336="n/a","n/a",IF(Y$3&gt;($D336+$D353),$U336-SUM($F353:X353),$U336/$D336))</f>
        <v>0</v>
      </c>
      <c r="Z353" s="69">
        <f>IF($D336="n/a","n/a",IF(Z$3&gt;($D336+$D353),$U336-SUM($F353:Y353),$U336/$D336))</f>
        <v>0</v>
      </c>
      <c r="AA353" s="69">
        <f>IF($D336="n/a","n/a",IF(AA$3&gt;($D336+$D353),$U336-SUM($F353:Z353),$U336/$D336))</f>
        <v>0</v>
      </c>
      <c r="AB353" s="69">
        <f>IF($D336="n/a","n/a",IF(AB$3&gt;($D336+$D353),$U336-SUM($F353:AA353),$U336/$D336))</f>
        <v>0</v>
      </c>
      <c r="AC353" s="69">
        <f>IF($D336="n/a","n/a",IF(AC$3&gt;($D336+$D353),$U336-SUM($F353:AB353),$U336/$D336))</f>
        <v>0</v>
      </c>
      <c r="AD353" s="69">
        <f>IF($D336="n/a","n/a",IF(AD$3&gt;($D336+$D353),$U336-SUM($F353:AC353),$U336/$D336))</f>
        <v>0</v>
      </c>
      <c r="AE353" s="69">
        <f>IF($D336="n/a","n/a",IF(AE$3&gt;($D336+$D353),$U336-SUM($F353:AD353),$U336/$D336))</f>
        <v>0</v>
      </c>
      <c r="AF353" s="69">
        <f>IF($D336="n/a","n/a",IF(AF$3&gt;($D336+$D353),$U336-SUM($F353:AE353),$U336/$D336))</f>
        <v>0</v>
      </c>
      <c r="AG353" s="69">
        <f>IF($D336="n/a","n/a",IF(AG$3&gt;($D336+$D353),$U336-SUM($F353:AF353),$U336/$D336))</f>
        <v>0</v>
      </c>
      <c r="AH353" s="69">
        <f>IF($D336="n/a","n/a",IF(AH$3&gt;($D336+$D353),$U336-SUM($F353:AG353),$U336/$D336))</f>
        <v>0</v>
      </c>
      <c r="AI353" s="69">
        <f>IF($D336="n/a","n/a",IF(AI$3&gt;($D336+$D353),$U336-SUM($F353:AH353),$U336/$D336))</f>
        <v>0</v>
      </c>
      <c r="AJ353" s="69">
        <f>IF($D336="n/a","n/a",IF(AJ$3&gt;($D336+$D353),$U336-SUM($F353:AI353),$U336/$D336))</f>
        <v>0</v>
      </c>
      <c r="AK353" s="69">
        <f>IF($D336="n/a","n/a",IF(AK$3&gt;($D336+$D353),$U336-SUM($F353:AJ353),$U336/$D336))</f>
        <v>0</v>
      </c>
      <c r="AL353" s="69">
        <f>IF($D336="n/a","n/a",IF(AL$3&gt;($D336+$D353),$U336-SUM($F353:AK353),$U336/$D336))</f>
        <v>0</v>
      </c>
      <c r="AM353" s="69">
        <f>IF($D336="n/a","n/a",IF(AM$3&gt;($D336+$D353),$U336-SUM($F353:AL353),$U336/$D336))</f>
        <v>0</v>
      </c>
      <c r="AN353" s="69">
        <f>IF($D336="n/a","n/a",IF(AN$3&gt;($D336+$D353),$U336-SUM($F353:AM353),$U336/$D336))</f>
        <v>0</v>
      </c>
      <c r="AO353" s="69">
        <f>IF($D336="n/a","n/a",IF(AO$3&gt;($D336+$D353),$U336-SUM($F353:AN353),$U336/$D336))</f>
        <v>0</v>
      </c>
      <c r="AP353" s="69">
        <f>IF($D336="n/a","n/a",IF(AP$3&gt;($D336+$D353),$U336-SUM($F353:AO353),$U336/$D336))</f>
        <v>0</v>
      </c>
      <c r="AQ353" s="69">
        <f>IF($D336="n/a","n/a",IF(AQ$3&gt;($D336+$D353),$U336-SUM($F353:AP353),$U336/$D336))</f>
        <v>0</v>
      </c>
      <c r="AR353" s="69">
        <f>IF($D336="n/a","n/a",IF(AR$3&gt;($D336+$D353),$U336-SUM($F353:AQ353),$U336/$D336))</f>
        <v>0</v>
      </c>
      <c r="AS353" s="69">
        <f>IF($D336="n/a","n/a",IF(AS$3&gt;($D336+$D353),$U336-SUM($F353:AR353),$U336/$D336))</f>
        <v>0</v>
      </c>
      <c r="AT353" s="69">
        <f>IF($D336="n/a","n/a",IF(AT$3&gt;($D336+$D353),$U336-SUM($F353:AS353),$U336/$D336))</f>
        <v>0</v>
      </c>
      <c r="AU353" s="69">
        <f>IF($D336="n/a","n/a",IF(AU$3&gt;($D336+$D353),$U336-SUM($F353:AT353),$U336/$D336))</f>
        <v>0</v>
      </c>
      <c r="AV353" s="69">
        <f>IF($D336="n/a","n/a",IF(AV$3&gt;($D336+$D353),$U336-SUM($F353:AU353),$U336/$D336))</f>
        <v>0</v>
      </c>
      <c r="AW353" s="69">
        <f>IF($D336="n/a","n/a",IF(AW$3&gt;($D336+$D353),$U336-SUM($F353:AV353),$U336/$D336))</f>
        <v>0</v>
      </c>
      <c r="AX353" s="69">
        <f>IF($D336="n/a","n/a",IF(AX$3&gt;($D336+$D353),$U336-SUM($F353:AW353),$U336/$D336))</f>
        <v>0</v>
      </c>
      <c r="AY353" s="69">
        <f>IF($D336="n/a","n/a",IF(AY$3&gt;($D336+$D353),$U336-SUM($F353:AX353),$U336/$D336))</f>
        <v>0</v>
      </c>
      <c r="AZ353" s="69">
        <f>IF($D336="n/a","n/a",IF(AZ$3&gt;($D336+$D353),$U336-SUM($F353:AY353),$U336/$D336))</f>
        <v>0</v>
      </c>
      <c r="BA353" s="69">
        <f>IF($D336="n/a","n/a",IF(BA$3&gt;($D336+$D353),$U336-SUM($F353:AZ353),$U336/$D336))</f>
        <v>0</v>
      </c>
      <c r="BB353" s="69">
        <f>IF($D336="n/a","n/a",IF(BB$3&gt;($D336+$D353),$U336-SUM($F353:BA353),$U336/$D336))</f>
        <v>0</v>
      </c>
      <c r="BC353" s="69">
        <f>IF($D336="n/a","n/a",IF(BC$3&gt;($D336+$D353),$U336-SUM($F353:BB353),$U336/$D336))</f>
        <v>0</v>
      </c>
      <c r="BD353" s="69">
        <f>IF($D336="n/a","n/a",IF(BD$3&gt;($D336+$D353),$U336-SUM($F353:BC353),$U336/$D336))</f>
        <v>0</v>
      </c>
      <c r="BE353" s="69">
        <f>IF($D336="n/a","n/a",IF(BE$3&gt;($D336+$D353),$U336-SUM($F353:BD353),$U336/$D336))</f>
        <v>0</v>
      </c>
      <c r="BF353" s="69">
        <f>IF($D336="n/a","n/a",IF(BF$3&gt;($D336+$D353),$U336-SUM($F353:BE353),$U336/$D336))</f>
        <v>0</v>
      </c>
      <c r="BG353" s="69">
        <f>IF($D336="n/a","n/a",IF(BG$3&gt;($D336+$D353),$U336-SUM($F353:BF353),$U336/$D336))</f>
        <v>0</v>
      </c>
      <c r="BH353" s="69">
        <f>IF($D336="n/a","n/a",IF(BH$3&gt;($D336+$D353),$U336-SUM($F353:BG353),$U336/$D336))</f>
        <v>0</v>
      </c>
      <c r="BI353" s="69">
        <f>IF($D336="n/a","n/a",IF(BI$3&gt;($D336+$D353),$U336-SUM($F353:BH353),$U336/$D336))</f>
        <v>0</v>
      </c>
      <c r="BJ353" s="69">
        <f>IF($D336="n/a","n/a",IF(BJ$3&gt;($D336+$D353),$U336-SUM($F353:BI353),$U336/$D336))</f>
        <v>0</v>
      </c>
      <c r="BK353" s="69">
        <f>IF($D336="n/a","n/a",IF(BK$3&gt;($D336+$D353),$U336-SUM($F353:BJ353),$U336/$D336))</f>
        <v>0</v>
      </c>
      <c r="BL353" s="69">
        <f>IF($D336="n/a","n/a",IF(BL$3&gt;($D336+$D353),$U336-SUM($F353:BK353),$U336/$D336))</f>
        <v>0</v>
      </c>
      <c r="BM353" s="69">
        <f>IF($D336="n/a","n/a",IF(BM$3&gt;($D336+$D353),$U336-SUM($F353:BL353),$U336/$D336))</f>
        <v>0</v>
      </c>
      <c r="BN353" s="69">
        <f>IF($D336="n/a","n/a",IF(BN$3&gt;($D336+$D353),$U336-SUM($F353:BM353),$U336/$D336))</f>
        <v>0</v>
      </c>
      <c r="BO353" s="69">
        <f>IF($D336="n/a","n/a",IF(BO$3&gt;($D336+$D353),$U336-SUM($F353:BN353),$U336/$D336))</f>
        <v>0</v>
      </c>
      <c r="BP353" s="69">
        <f>IF($D336="n/a","n/a",IF(BP$3&gt;($D336+$D353),$U336-SUM($F353:BO353),$U336/$D336))</f>
        <v>0</v>
      </c>
      <c r="BQ353" s="69">
        <f>IF($D336="n/a","n/a",IF(BQ$3&gt;($D336+$D353),$U336-SUM($F353:BP353),$U336/$D336))</f>
        <v>0</v>
      </c>
      <c r="BR353" s="69">
        <f>IF($D336="n/a","n/a",IF(BR$3&gt;($D336+$D353),$U336-SUM($F353:BQ353),$U336/$D336))</f>
        <v>0</v>
      </c>
      <c r="BS353" s="69">
        <f>IF($D336="n/a","n/a",IF(BS$3&gt;($D336+$D353),$U336-SUM($F353:BR353),$U336/$D336))</f>
        <v>0</v>
      </c>
      <c r="BT353" s="69">
        <f>IF($D336="n/a","n/a",IF(BT$3&gt;($D336+$D353),$U336-SUM($F353:BS353),$U336/$D336))</f>
        <v>0</v>
      </c>
      <c r="BU353" s="69">
        <f>IF($D336="n/a","n/a",IF(BU$3&gt;($D336+$D353),$U336-SUM($F353:BT353),$U336/$D336))</f>
        <v>0</v>
      </c>
      <c r="BV353" s="69">
        <f>IF($D336="n/a","n/a",IF(BV$3&gt;($D336+$D353),$U336-SUM($F353:BU353),$U336/$D336))</f>
        <v>0</v>
      </c>
      <c r="BW353" s="69">
        <f>IF($D336="n/a","n/a",IF(BW$3&gt;($D336+$D353),$U336-SUM($F353:BV353),$U336/$D336))</f>
        <v>0</v>
      </c>
      <c r="BX353" s="69">
        <f>IF($D336="n/a","n/a",IF(BX$3&gt;($D336+$D353),$U336-SUM($F353:BW353),$U336/$D336))</f>
        <v>0</v>
      </c>
      <c r="BY353" s="69">
        <f>IF($D336="n/a","n/a",IF(BY$3&gt;($D336+$D353),$U336-SUM($F353:BX353),$U336/$D336))</f>
        <v>0</v>
      </c>
      <c r="BZ353" s="69">
        <f>IF($D336="n/a","n/a",IF(BZ$3&gt;($D336+$D353),$U336-SUM($F353:BY353),$U336/$D336))</f>
        <v>0</v>
      </c>
    </row>
    <row r="354" spans="1:78" customFormat="1" hidden="1" outlineLevel="1">
      <c r="A354" s="560"/>
      <c r="B354" s="25"/>
      <c r="C354" s="577"/>
      <c r="D354" s="545">
        <v>17</v>
      </c>
      <c r="E354" s="27"/>
      <c r="F354" s="146"/>
      <c r="G354" s="148"/>
      <c r="H354" s="148"/>
      <c r="I354" s="148"/>
      <c r="J354" s="148"/>
      <c r="K354" s="558"/>
      <c r="L354" s="148"/>
      <c r="M354" s="148"/>
      <c r="N354" s="148"/>
      <c r="O354" s="553"/>
      <c r="P354" s="553"/>
      <c r="Q354" s="553"/>
      <c r="R354" s="553"/>
      <c r="S354" s="553"/>
      <c r="T354" s="553"/>
      <c r="U354" s="553"/>
      <c r="V354" s="147"/>
      <c r="W354" s="69">
        <f>IF($D336="n/a","n/a",IF(W$3&gt;($D336+$D354),$V336-SUM($F354:V354),$V336/$D336))</f>
        <v>0</v>
      </c>
      <c r="X354" s="69">
        <f>IF($D336="n/a","n/a",IF(X$3&gt;($D336+$D354),$V336-SUM($F354:W354),$V336/$D336))</f>
        <v>0</v>
      </c>
      <c r="Y354" s="69">
        <f>IF($D336="n/a","n/a",IF(Y$3&gt;($D336+$D354),$V336-SUM($F354:X354),$V336/$D336))</f>
        <v>0</v>
      </c>
      <c r="Z354" s="69">
        <f>IF($D336="n/a","n/a",IF(Z$3&gt;($D336+$D354),$V336-SUM($F354:Y354),$V336/$D336))</f>
        <v>0</v>
      </c>
      <c r="AA354" s="69">
        <f>IF($D336="n/a","n/a",IF(AA$3&gt;($D336+$D354),$V336-SUM($F354:Z354),$V336/$D336))</f>
        <v>0</v>
      </c>
      <c r="AB354" s="69">
        <f>IF($D336="n/a","n/a",IF(AB$3&gt;($D336+$D354),$V336-SUM($F354:AA354),$V336/$D336))</f>
        <v>0</v>
      </c>
      <c r="AC354" s="69">
        <f>IF($D336="n/a","n/a",IF(AC$3&gt;($D336+$D354),$V336-SUM($F354:AB354),$V336/$D336))</f>
        <v>0</v>
      </c>
      <c r="AD354" s="69">
        <f>IF($D336="n/a","n/a",IF(AD$3&gt;($D336+$D354),$V336-SUM($F354:AC354),$V336/$D336))</f>
        <v>0</v>
      </c>
      <c r="AE354" s="69">
        <f>IF($D336="n/a","n/a",IF(AE$3&gt;($D336+$D354),$V336-SUM($F354:AD354),$V336/$D336))</f>
        <v>0</v>
      </c>
      <c r="AF354" s="69">
        <f>IF($D336="n/a","n/a",IF(AF$3&gt;($D336+$D354),$V336-SUM($F354:AE354),$V336/$D336))</f>
        <v>0</v>
      </c>
      <c r="AG354" s="69">
        <f>IF($D336="n/a","n/a",IF(AG$3&gt;($D336+$D354),$V336-SUM($F354:AF354),$V336/$D336))</f>
        <v>0</v>
      </c>
      <c r="AH354" s="69">
        <f>IF($D336="n/a","n/a",IF(AH$3&gt;($D336+$D354),$V336-SUM($F354:AG354),$V336/$D336))</f>
        <v>0</v>
      </c>
      <c r="AI354" s="69">
        <f>IF($D336="n/a","n/a",IF(AI$3&gt;($D336+$D354),$V336-SUM($F354:AH354),$V336/$D336))</f>
        <v>0</v>
      </c>
      <c r="AJ354" s="69">
        <f>IF($D336="n/a","n/a",IF(AJ$3&gt;($D336+$D354),$V336-SUM($F354:AI354),$V336/$D336))</f>
        <v>0</v>
      </c>
      <c r="AK354" s="69">
        <f>IF($D336="n/a","n/a",IF(AK$3&gt;($D336+$D354),$V336-SUM($F354:AJ354),$V336/$D336))</f>
        <v>0</v>
      </c>
      <c r="AL354" s="69">
        <f>IF($D336="n/a","n/a",IF(AL$3&gt;($D336+$D354),$V336-SUM($F354:AK354),$V336/$D336))</f>
        <v>0</v>
      </c>
      <c r="AM354" s="69">
        <f>IF($D336="n/a","n/a",IF(AM$3&gt;($D336+$D354),$V336-SUM($F354:AL354),$V336/$D336))</f>
        <v>0</v>
      </c>
      <c r="AN354" s="69">
        <f>IF($D336="n/a","n/a",IF(AN$3&gt;($D336+$D354),$V336-SUM($F354:AM354),$V336/$D336))</f>
        <v>0</v>
      </c>
      <c r="AO354" s="69">
        <f>IF($D336="n/a","n/a",IF(AO$3&gt;($D336+$D354),$V336-SUM($F354:AN354),$V336/$D336))</f>
        <v>0</v>
      </c>
      <c r="AP354" s="69">
        <f>IF($D336="n/a","n/a",IF(AP$3&gt;($D336+$D354),$V336-SUM($F354:AO354),$V336/$D336))</f>
        <v>0</v>
      </c>
      <c r="AQ354" s="69">
        <f>IF($D336="n/a","n/a",IF(AQ$3&gt;($D336+$D354),$V336-SUM($F354:AP354),$V336/$D336))</f>
        <v>0</v>
      </c>
      <c r="AR354" s="69">
        <f>IF($D336="n/a","n/a",IF(AR$3&gt;($D336+$D354),$V336-SUM($F354:AQ354),$V336/$D336))</f>
        <v>0</v>
      </c>
      <c r="AS354" s="69">
        <f>IF($D336="n/a","n/a",IF(AS$3&gt;($D336+$D354),$V336-SUM($F354:AR354),$V336/$D336))</f>
        <v>0</v>
      </c>
      <c r="AT354" s="69">
        <f>IF($D336="n/a","n/a",IF(AT$3&gt;($D336+$D354),$V336-SUM($F354:AS354),$V336/$D336))</f>
        <v>0</v>
      </c>
      <c r="AU354" s="69">
        <f>IF($D336="n/a","n/a",IF(AU$3&gt;($D336+$D354),$V336-SUM($F354:AT354),$V336/$D336))</f>
        <v>0</v>
      </c>
      <c r="AV354" s="69">
        <f>IF($D336="n/a","n/a",IF(AV$3&gt;($D336+$D354),$V336-SUM($F354:AU354),$V336/$D336))</f>
        <v>0</v>
      </c>
      <c r="AW354" s="69">
        <f>IF($D336="n/a","n/a",IF(AW$3&gt;($D336+$D354),$V336-SUM($F354:AV354),$V336/$D336))</f>
        <v>0</v>
      </c>
      <c r="AX354" s="69">
        <f>IF($D336="n/a","n/a",IF(AX$3&gt;($D336+$D354),$V336-SUM($F354:AW354),$V336/$D336))</f>
        <v>0</v>
      </c>
      <c r="AY354" s="69">
        <f>IF($D336="n/a","n/a",IF(AY$3&gt;($D336+$D354),$V336-SUM($F354:AX354),$V336/$D336))</f>
        <v>0</v>
      </c>
      <c r="AZ354" s="69">
        <f>IF($D336="n/a","n/a",IF(AZ$3&gt;($D336+$D354),$V336-SUM($F354:AY354),$V336/$D336))</f>
        <v>0</v>
      </c>
      <c r="BA354" s="69">
        <f>IF($D336="n/a","n/a",IF(BA$3&gt;($D336+$D354),$V336-SUM($F354:AZ354),$V336/$D336))</f>
        <v>0</v>
      </c>
      <c r="BB354" s="69">
        <f>IF($D336="n/a","n/a",IF(BB$3&gt;($D336+$D354),$V336-SUM($F354:BA354),$V336/$D336))</f>
        <v>0</v>
      </c>
      <c r="BC354" s="69">
        <f>IF($D336="n/a","n/a",IF(BC$3&gt;($D336+$D354),$V336-SUM($F354:BB354),$V336/$D336))</f>
        <v>0</v>
      </c>
      <c r="BD354" s="69">
        <f>IF($D336="n/a","n/a",IF(BD$3&gt;($D336+$D354),$V336-SUM($F354:BC354),$V336/$D336))</f>
        <v>0</v>
      </c>
      <c r="BE354" s="69">
        <f>IF($D336="n/a","n/a",IF(BE$3&gt;($D336+$D354),$V336-SUM($F354:BD354),$V336/$D336))</f>
        <v>0</v>
      </c>
      <c r="BF354" s="69">
        <f>IF($D336="n/a","n/a",IF(BF$3&gt;($D336+$D354),$V336-SUM($F354:BE354),$V336/$D336))</f>
        <v>0</v>
      </c>
      <c r="BG354" s="69">
        <f>IF($D336="n/a","n/a",IF(BG$3&gt;($D336+$D354),$V336-SUM($F354:BF354),$V336/$D336))</f>
        <v>0</v>
      </c>
      <c r="BH354" s="69">
        <f>IF($D336="n/a","n/a",IF(BH$3&gt;($D336+$D354),$V336-SUM($F354:BG354),$V336/$D336))</f>
        <v>0</v>
      </c>
      <c r="BI354" s="69">
        <f>IF($D336="n/a","n/a",IF(BI$3&gt;($D336+$D354),$V336-SUM($F354:BH354),$V336/$D336))</f>
        <v>0</v>
      </c>
      <c r="BJ354" s="69">
        <f>IF($D336="n/a","n/a",IF(BJ$3&gt;($D336+$D354),$V336-SUM($F354:BI354),$V336/$D336))</f>
        <v>0</v>
      </c>
      <c r="BK354" s="69">
        <f>IF($D336="n/a","n/a",IF(BK$3&gt;($D336+$D354),$V336-SUM($F354:BJ354),$V336/$D336))</f>
        <v>0</v>
      </c>
      <c r="BL354" s="69">
        <f>IF($D336="n/a","n/a",IF(BL$3&gt;($D336+$D354),$V336-SUM($F354:BK354),$V336/$D336))</f>
        <v>0</v>
      </c>
      <c r="BM354" s="69">
        <f>IF($D336="n/a","n/a",IF(BM$3&gt;($D336+$D354),$V336-SUM($F354:BL354),$V336/$D336))</f>
        <v>0</v>
      </c>
      <c r="BN354" s="69">
        <f>IF($D336="n/a","n/a",IF(BN$3&gt;($D336+$D354),$V336-SUM($F354:BM354),$V336/$D336))</f>
        <v>0</v>
      </c>
      <c r="BO354" s="69">
        <f>IF($D336="n/a","n/a",IF(BO$3&gt;($D336+$D354),$V336-SUM($F354:BN354),$V336/$D336))</f>
        <v>0</v>
      </c>
      <c r="BP354" s="69">
        <f>IF($D336="n/a","n/a",IF(BP$3&gt;($D336+$D354),$V336-SUM($F354:BO354),$V336/$D336))</f>
        <v>0</v>
      </c>
      <c r="BQ354" s="69">
        <f>IF($D336="n/a","n/a",IF(BQ$3&gt;($D336+$D354),$V336-SUM($F354:BP354),$V336/$D336))</f>
        <v>0</v>
      </c>
      <c r="BR354" s="69">
        <f>IF($D336="n/a","n/a",IF(BR$3&gt;($D336+$D354),$V336-SUM($F354:BQ354),$V336/$D336))</f>
        <v>0</v>
      </c>
      <c r="BS354" s="69">
        <f>IF($D336="n/a","n/a",IF(BS$3&gt;($D336+$D354),$V336-SUM($F354:BR354),$V336/$D336))</f>
        <v>0</v>
      </c>
      <c r="BT354" s="69">
        <f>IF($D336="n/a","n/a",IF(BT$3&gt;($D336+$D354),$V336-SUM($F354:BS354),$V336/$D336))</f>
        <v>0</v>
      </c>
      <c r="BU354" s="69">
        <f>IF($D336="n/a","n/a",IF(BU$3&gt;($D336+$D354),$V336-SUM($F354:BT354),$V336/$D336))</f>
        <v>0</v>
      </c>
      <c r="BV354" s="69">
        <f>IF($D336="n/a","n/a",IF(BV$3&gt;($D336+$D354),$V336-SUM($F354:BU354),$V336/$D336))</f>
        <v>0</v>
      </c>
      <c r="BW354" s="69">
        <f>IF($D336="n/a","n/a",IF(BW$3&gt;($D336+$D354),$V336-SUM($F354:BV354),$V336/$D336))</f>
        <v>0</v>
      </c>
      <c r="BX354" s="69">
        <f>IF($D336="n/a","n/a",IF(BX$3&gt;($D336+$D354),$V336-SUM($F354:BW354),$V336/$D336))</f>
        <v>0</v>
      </c>
      <c r="BY354" s="69">
        <f>IF($D336="n/a","n/a",IF(BY$3&gt;($D336+$D354),$V336-SUM($F354:BX354),$V336/$D336))</f>
        <v>0</v>
      </c>
      <c r="BZ354" s="69">
        <f>IF($D336="n/a","n/a",IF(BZ$3&gt;($D336+$D354),$V336-SUM($F354:BY354),$V336/$D336))</f>
        <v>0</v>
      </c>
    </row>
    <row r="355" spans="1:78" customFormat="1" hidden="1" outlineLevel="1">
      <c r="A355" s="560"/>
      <c r="B355" s="25"/>
      <c r="C355" s="577"/>
      <c r="D355" s="545">
        <v>18</v>
      </c>
      <c r="E355" s="27"/>
      <c r="F355" s="146"/>
      <c r="G355" s="148"/>
      <c r="H355" s="148"/>
      <c r="I355" s="148"/>
      <c r="J355" s="148"/>
      <c r="K355" s="558"/>
      <c r="L355" s="148"/>
      <c r="M355" s="148"/>
      <c r="N355" s="553"/>
      <c r="O355" s="553"/>
      <c r="P355" s="553"/>
      <c r="Q355" s="553"/>
      <c r="R355" s="553"/>
      <c r="S355" s="553"/>
      <c r="T355" s="553"/>
      <c r="U355" s="553"/>
      <c r="V355" s="553"/>
      <c r="W355" s="147"/>
      <c r="X355" s="69">
        <f>IF($D336="n/a","n/a",IF(X$3&gt;($D336+$D355),$W336-SUM($F355:W355),$W336/$D336))</f>
        <v>0</v>
      </c>
      <c r="Y355" s="69">
        <f>IF($D336="n/a","n/a",IF(Y$3&gt;($D336+$D355),$W336-SUM($F355:X355),$W336/$D336))</f>
        <v>0</v>
      </c>
      <c r="Z355" s="69">
        <f>IF($D336="n/a","n/a",IF(Z$3&gt;($D336+$D355),$W336-SUM($F355:Y355),$W336/$D336))</f>
        <v>0</v>
      </c>
      <c r="AA355" s="69">
        <f>IF($D336="n/a","n/a",IF(AA$3&gt;($D336+$D355),$W336-SUM($F355:Z355),$W336/$D336))</f>
        <v>0</v>
      </c>
      <c r="AB355" s="69">
        <f>IF($D336="n/a","n/a",IF(AB$3&gt;($D336+$D355),$W336-SUM($F355:AA355),$W336/$D336))</f>
        <v>0</v>
      </c>
      <c r="AC355" s="69">
        <f>IF($D336="n/a","n/a",IF(AC$3&gt;($D336+$D355),$W336-SUM($F355:AB355),$W336/$D336))</f>
        <v>0</v>
      </c>
      <c r="AD355" s="69">
        <f>IF($D336="n/a","n/a",IF(AD$3&gt;($D336+$D355),$W336-SUM($F355:AC355),$W336/$D336))</f>
        <v>0</v>
      </c>
      <c r="AE355" s="69">
        <f>IF($D336="n/a","n/a",IF(AE$3&gt;($D336+$D355),$W336-SUM($F355:AD355),$W336/$D336))</f>
        <v>0</v>
      </c>
      <c r="AF355" s="69">
        <f>IF($D336="n/a","n/a",IF(AF$3&gt;($D336+$D355),$W336-SUM($F355:AE355),$W336/$D336))</f>
        <v>0</v>
      </c>
      <c r="AG355" s="69">
        <f>IF($D336="n/a","n/a",IF(AG$3&gt;($D336+$D355),$W336-SUM($F355:AF355),$W336/$D336))</f>
        <v>0</v>
      </c>
      <c r="AH355" s="69">
        <f>IF($D336="n/a","n/a",IF(AH$3&gt;($D336+$D355),$W336-SUM($F355:AG355),$W336/$D336))</f>
        <v>0</v>
      </c>
      <c r="AI355" s="69">
        <f>IF($D336="n/a","n/a",IF(AI$3&gt;($D336+$D355),$W336-SUM($F355:AH355),$W336/$D336))</f>
        <v>0</v>
      </c>
      <c r="AJ355" s="69">
        <f>IF($D336="n/a","n/a",IF(AJ$3&gt;($D336+$D355),$W336-SUM($F355:AI355),$W336/$D336))</f>
        <v>0</v>
      </c>
      <c r="AK355" s="69">
        <f>IF($D336="n/a","n/a",IF(AK$3&gt;($D336+$D355),$W336-SUM($F355:AJ355),$W336/$D336))</f>
        <v>0</v>
      </c>
      <c r="AL355" s="69">
        <f>IF($D336="n/a","n/a",IF(AL$3&gt;($D336+$D355),$W336-SUM($F355:AK355),$W336/$D336))</f>
        <v>0</v>
      </c>
      <c r="AM355" s="69">
        <f>IF($D336="n/a","n/a",IF(AM$3&gt;($D336+$D355),$W336-SUM($F355:AL355),$W336/$D336))</f>
        <v>0</v>
      </c>
      <c r="AN355" s="69">
        <f>IF($D336="n/a","n/a",IF(AN$3&gt;($D336+$D355),$W336-SUM($F355:AM355),$W336/$D336))</f>
        <v>0</v>
      </c>
      <c r="AO355" s="69">
        <f>IF($D336="n/a","n/a",IF(AO$3&gt;($D336+$D355),$W336-SUM($F355:AN355),$W336/$D336))</f>
        <v>0</v>
      </c>
      <c r="AP355" s="69">
        <f>IF($D336="n/a","n/a",IF(AP$3&gt;($D336+$D355),$W336-SUM($F355:AO355),$W336/$D336))</f>
        <v>0</v>
      </c>
      <c r="AQ355" s="69">
        <f>IF($D336="n/a","n/a",IF(AQ$3&gt;($D336+$D355),$W336-SUM($F355:AP355),$W336/$D336))</f>
        <v>0</v>
      </c>
      <c r="AR355" s="69">
        <f>IF($D336="n/a","n/a",IF(AR$3&gt;($D336+$D355),$W336-SUM($F355:AQ355),$W336/$D336))</f>
        <v>0</v>
      </c>
      <c r="AS355" s="69">
        <f>IF($D336="n/a","n/a",IF(AS$3&gt;($D336+$D355),$W336-SUM($F355:AR355),$W336/$D336))</f>
        <v>0</v>
      </c>
      <c r="AT355" s="69">
        <f>IF($D336="n/a","n/a",IF(AT$3&gt;($D336+$D355),$W336-SUM($F355:AS355),$W336/$D336))</f>
        <v>0</v>
      </c>
      <c r="AU355" s="69">
        <f>IF($D336="n/a","n/a",IF(AU$3&gt;($D336+$D355),$W336-SUM($F355:AT355),$W336/$D336))</f>
        <v>0</v>
      </c>
      <c r="AV355" s="69">
        <f>IF($D336="n/a","n/a",IF(AV$3&gt;($D336+$D355),$W336-SUM($F355:AU355),$W336/$D336))</f>
        <v>0</v>
      </c>
      <c r="AW355" s="69">
        <f>IF($D336="n/a","n/a",IF(AW$3&gt;($D336+$D355),$W336-SUM($F355:AV355),$W336/$D336))</f>
        <v>0</v>
      </c>
      <c r="AX355" s="69">
        <f>IF($D336="n/a","n/a",IF(AX$3&gt;($D336+$D355),$W336-SUM($F355:AW355),$W336/$D336))</f>
        <v>0</v>
      </c>
      <c r="AY355" s="69">
        <f>IF($D336="n/a","n/a",IF(AY$3&gt;($D336+$D355),$W336-SUM($F355:AX355),$W336/$D336))</f>
        <v>0</v>
      </c>
      <c r="AZ355" s="69">
        <f>IF($D336="n/a","n/a",IF(AZ$3&gt;($D336+$D355),$W336-SUM($F355:AY355),$W336/$D336))</f>
        <v>0</v>
      </c>
      <c r="BA355" s="69">
        <f>IF($D336="n/a","n/a",IF(BA$3&gt;($D336+$D355),$W336-SUM($F355:AZ355),$W336/$D336))</f>
        <v>0</v>
      </c>
      <c r="BB355" s="69">
        <f>IF($D336="n/a","n/a",IF(BB$3&gt;($D336+$D355),$W336-SUM($F355:BA355),$W336/$D336))</f>
        <v>0</v>
      </c>
      <c r="BC355" s="69">
        <f>IF($D336="n/a","n/a",IF(BC$3&gt;($D336+$D355),$W336-SUM($F355:BB355),$W336/$D336))</f>
        <v>0</v>
      </c>
      <c r="BD355" s="69">
        <f>IF($D336="n/a","n/a",IF(BD$3&gt;($D336+$D355),$W336-SUM($F355:BC355),$W336/$D336))</f>
        <v>0</v>
      </c>
      <c r="BE355" s="69">
        <f>IF($D336="n/a","n/a",IF(BE$3&gt;($D336+$D355),$W336-SUM($F355:BD355),$W336/$D336))</f>
        <v>0</v>
      </c>
      <c r="BF355" s="69">
        <f>IF($D336="n/a","n/a",IF(BF$3&gt;($D336+$D355),$W336-SUM($F355:BE355),$W336/$D336))</f>
        <v>0</v>
      </c>
      <c r="BG355" s="69">
        <f>IF($D336="n/a","n/a",IF(BG$3&gt;($D336+$D355),$W336-SUM($F355:BF355),$W336/$D336))</f>
        <v>0</v>
      </c>
      <c r="BH355" s="69">
        <f>IF($D336="n/a","n/a",IF(BH$3&gt;($D336+$D355),$W336-SUM($F355:BG355),$W336/$D336))</f>
        <v>0</v>
      </c>
      <c r="BI355" s="69">
        <f>IF($D336="n/a","n/a",IF(BI$3&gt;($D336+$D355),$W336-SUM($F355:BH355),$W336/$D336))</f>
        <v>0</v>
      </c>
      <c r="BJ355" s="69">
        <f>IF($D336="n/a","n/a",IF(BJ$3&gt;($D336+$D355),$W336-SUM($F355:BI355),$W336/$D336))</f>
        <v>0</v>
      </c>
      <c r="BK355" s="69">
        <f>IF($D336="n/a","n/a",IF(BK$3&gt;($D336+$D355),$W336-SUM($F355:BJ355),$W336/$D336))</f>
        <v>0</v>
      </c>
      <c r="BL355" s="69">
        <f>IF($D336="n/a","n/a",IF(BL$3&gt;($D336+$D355),$W336-SUM($F355:BK355),$W336/$D336))</f>
        <v>0</v>
      </c>
      <c r="BM355" s="69">
        <f>IF($D336="n/a","n/a",IF(BM$3&gt;($D336+$D355),$W336-SUM($F355:BL355),$W336/$D336))</f>
        <v>0</v>
      </c>
      <c r="BN355" s="69">
        <f>IF($D336="n/a","n/a",IF(BN$3&gt;($D336+$D355),$W336-SUM($F355:BM355),$W336/$D336))</f>
        <v>0</v>
      </c>
      <c r="BO355" s="69">
        <f>IF($D336="n/a","n/a",IF(BO$3&gt;($D336+$D355),$W336-SUM($F355:BN355),$W336/$D336))</f>
        <v>0</v>
      </c>
      <c r="BP355" s="69">
        <f>IF($D336="n/a","n/a",IF(BP$3&gt;($D336+$D355),$W336-SUM($F355:BO355),$W336/$D336))</f>
        <v>0</v>
      </c>
      <c r="BQ355" s="69">
        <f>IF($D336="n/a","n/a",IF(BQ$3&gt;($D336+$D355),$W336-SUM($F355:BP355),$W336/$D336))</f>
        <v>0</v>
      </c>
      <c r="BR355" s="69">
        <f>IF($D336="n/a","n/a",IF(BR$3&gt;($D336+$D355),$W336-SUM($F355:BQ355),$W336/$D336))</f>
        <v>0</v>
      </c>
      <c r="BS355" s="69">
        <f>IF($D336="n/a","n/a",IF(BS$3&gt;($D336+$D355),$W336-SUM($F355:BR355),$W336/$D336))</f>
        <v>0</v>
      </c>
      <c r="BT355" s="69">
        <f>IF($D336="n/a","n/a",IF(BT$3&gt;($D336+$D355),$W336-SUM($F355:BS355),$W336/$D336))</f>
        <v>0</v>
      </c>
      <c r="BU355" s="69">
        <f>IF($D336="n/a","n/a",IF(BU$3&gt;($D336+$D355),$W336-SUM($F355:BT355),$W336/$D336))</f>
        <v>0</v>
      </c>
      <c r="BV355" s="69">
        <f>IF($D336="n/a","n/a",IF(BV$3&gt;($D336+$D355),$W336-SUM($F355:BU355),$W336/$D336))</f>
        <v>0</v>
      </c>
      <c r="BW355" s="69">
        <f>IF($D336="n/a","n/a",IF(BW$3&gt;($D336+$D355),$W336-SUM($F355:BV355),$W336/$D336))</f>
        <v>0</v>
      </c>
      <c r="BX355" s="69">
        <f>IF($D336="n/a","n/a",IF(BX$3&gt;($D336+$D355),$W336-SUM($F355:BW355),$W336/$D336))</f>
        <v>0</v>
      </c>
      <c r="BY355" s="69">
        <f>IF($D336="n/a","n/a",IF(BY$3&gt;($D336+$D355),$W336-SUM($F355:BX355),$W336/$D336))</f>
        <v>0</v>
      </c>
      <c r="BZ355" s="69">
        <f>IF($D336="n/a","n/a",IF(BZ$3&gt;($D336+$D355),$W336-SUM($F355:BY355),$W336/$D336))</f>
        <v>0</v>
      </c>
    </row>
    <row r="356" spans="1:78" customFormat="1" hidden="1" outlineLevel="1">
      <c r="A356" s="560"/>
      <c r="B356" s="25"/>
      <c r="C356" s="577"/>
      <c r="D356" s="545">
        <v>19</v>
      </c>
      <c r="E356" s="27"/>
      <c r="F356" s="146"/>
      <c r="G356" s="148"/>
      <c r="H356" s="148"/>
      <c r="I356" s="148"/>
      <c r="J356" s="148"/>
      <c r="K356" s="558"/>
      <c r="L356" s="148"/>
      <c r="M356" s="148"/>
      <c r="N356" s="553"/>
      <c r="O356" s="553"/>
      <c r="P356" s="553"/>
      <c r="Q356" s="553"/>
      <c r="R356" s="553"/>
      <c r="S356" s="553"/>
      <c r="T356" s="553"/>
      <c r="U356" s="553"/>
      <c r="V356" s="553"/>
      <c r="W356" s="553"/>
      <c r="X356" s="147"/>
      <c r="Y356" s="69">
        <f>IF($D336="n/a","n/a",IF(Y$3&gt;($D336+$D356),$X336-SUM($F356:X356),$X336/$D336))</f>
        <v>0</v>
      </c>
      <c r="Z356" s="69">
        <f>IF($D336="n/a","n/a",IF(Z$3&gt;($D336+$D356),$X336-SUM($F356:Y356),$X336/$D336))</f>
        <v>0</v>
      </c>
      <c r="AA356" s="69">
        <f>IF($D336="n/a","n/a",IF(AA$3&gt;($D336+$D356),$X336-SUM($F356:Z356),$X336/$D336))</f>
        <v>0</v>
      </c>
      <c r="AB356" s="69">
        <f>IF($D336="n/a","n/a",IF(AB$3&gt;($D336+$D356),$X336-SUM($F356:AA356),$X336/$D336))</f>
        <v>0</v>
      </c>
      <c r="AC356" s="69">
        <f>IF($D336="n/a","n/a",IF(AC$3&gt;($D336+$D356),$X336-SUM($F356:AB356),$X336/$D336))</f>
        <v>0</v>
      </c>
      <c r="AD356" s="69">
        <f>IF($D336="n/a","n/a",IF(AD$3&gt;($D336+$D356),$X336-SUM($F356:AC356),$X336/$D336))</f>
        <v>0</v>
      </c>
      <c r="AE356" s="69">
        <f>IF($D336="n/a","n/a",IF(AE$3&gt;($D336+$D356),$X336-SUM($F356:AD356),$X336/$D336))</f>
        <v>0</v>
      </c>
      <c r="AF356" s="69">
        <f>IF($D336="n/a","n/a",IF(AF$3&gt;($D336+$D356),$X336-SUM($F356:AE356),$X336/$D336))</f>
        <v>0</v>
      </c>
      <c r="AG356" s="69">
        <f>IF($D336="n/a","n/a",IF(AG$3&gt;($D336+$D356),$X336-SUM($F356:AF356),$X336/$D336))</f>
        <v>0</v>
      </c>
      <c r="AH356" s="69">
        <f>IF($D336="n/a","n/a",IF(AH$3&gt;($D336+$D356),$X336-SUM($F356:AG356),$X336/$D336))</f>
        <v>0</v>
      </c>
      <c r="AI356" s="69">
        <f>IF($D336="n/a","n/a",IF(AI$3&gt;($D336+$D356),$X336-SUM($F356:AH356),$X336/$D336))</f>
        <v>0</v>
      </c>
      <c r="AJ356" s="69">
        <f>IF($D336="n/a","n/a",IF(AJ$3&gt;($D336+$D356),$X336-SUM($F356:AI356),$X336/$D336))</f>
        <v>0</v>
      </c>
      <c r="AK356" s="69">
        <f>IF($D336="n/a","n/a",IF(AK$3&gt;($D336+$D356),$X336-SUM($F356:AJ356),$X336/$D336))</f>
        <v>0</v>
      </c>
      <c r="AL356" s="69">
        <f>IF($D336="n/a","n/a",IF(AL$3&gt;($D336+$D356),$X336-SUM($F356:AK356),$X336/$D336))</f>
        <v>0</v>
      </c>
      <c r="AM356" s="69">
        <f>IF($D336="n/a","n/a",IF(AM$3&gt;($D336+$D356),$X336-SUM($F356:AL356),$X336/$D336))</f>
        <v>0</v>
      </c>
      <c r="AN356" s="69">
        <f>IF($D336="n/a","n/a",IF(AN$3&gt;($D336+$D356),$X336-SUM($F356:AM356),$X336/$D336))</f>
        <v>0</v>
      </c>
      <c r="AO356" s="69">
        <f>IF($D336="n/a","n/a",IF(AO$3&gt;($D336+$D356),$X336-SUM($F356:AN356),$X336/$D336))</f>
        <v>0</v>
      </c>
      <c r="AP356" s="69">
        <f>IF($D336="n/a","n/a",IF(AP$3&gt;($D336+$D356),$X336-SUM($F356:AO356),$X336/$D336))</f>
        <v>0</v>
      </c>
      <c r="AQ356" s="69">
        <f>IF($D336="n/a","n/a",IF(AQ$3&gt;($D336+$D356),$X336-SUM($F356:AP356),$X336/$D336))</f>
        <v>0</v>
      </c>
      <c r="AR356" s="69">
        <f>IF($D336="n/a","n/a",IF(AR$3&gt;($D336+$D356),$X336-SUM($F356:AQ356),$X336/$D336))</f>
        <v>0</v>
      </c>
      <c r="AS356" s="69">
        <f>IF($D336="n/a","n/a",IF(AS$3&gt;($D336+$D356),$X336-SUM($F356:AR356),$X336/$D336))</f>
        <v>0</v>
      </c>
      <c r="AT356" s="69">
        <f>IF($D336="n/a","n/a",IF(AT$3&gt;($D336+$D356),$X336-SUM($F356:AS356),$X336/$D336))</f>
        <v>0</v>
      </c>
      <c r="AU356" s="69">
        <f>IF($D336="n/a","n/a",IF(AU$3&gt;($D336+$D356),$X336-SUM($F356:AT356),$X336/$D336))</f>
        <v>0</v>
      </c>
      <c r="AV356" s="69">
        <f>IF($D336="n/a","n/a",IF(AV$3&gt;($D336+$D356),$X336-SUM($F356:AU356),$X336/$D336))</f>
        <v>0</v>
      </c>
      <c r="AW356" s="69">
        <f>IF($D336="n/a","n/a",IF(AW$3&gt;($D336+$D356),$X336-SUM($F356:AV356),$X336/$D336))</f>
        <v>0</v>
      </c>
      <c r="AX356" s="69">
        <f>IF($D336="n/a","n/a",IF(AX$3&gt;($D336+$D356),$X336-SUM($F356:AW356),$X336/$D336))</f>
        <v>0</v>
      </c>
      <c r="AY356" s="69">
        <f>IF($D336="n/a","n/a",IF(AY$3&gt;($D336+$D356),$X336-SUM($F356:AX356),$X336/$D336))</f>
        <v>0</v>
      </c>
      <c r="AZ356" s="69">
        <f>IF($D336="n/a","n/a",IF(AZ$3&gt;($D336+$D356),$X336-SUM($F356:AY356),$X336/$D336))</f>
        <v>0</v>
      </c>
      <c r="BA356" s="69">
        <f>IF($D336="n/a","n/a",IF(BA$3&gt;($D336+$D356),$X336-SUM($F356:AZ356),$X336/$D336))</f>
        <v>0</v>
      </c>
      <c r="BB356" s="69">
        <f>IF($D336="n/a","n/a",IF(BB$3&gt;($D336+$D356),$X336-SUM($F356:BA356),$X336/$D336))</f>
        <v>0</v>
      </c>
      <c r="BC356" s="69">
        <f>IF($D336="n/a","n/a",IF(BC$3&gt;($D336+$D356),$X336-SUM($F356:BB356),$X336/$D336))</f>
        <v>0</v>
      </c>
      <c r="BD356" s="69">
        <f>IF($D336="n/a","n/a",IF(BD$3&gt;($D336+$D356),$X336-SUM($F356:BC356),$X336/$D336))</f>
        <v>0</v>
      </c>
      <c r="BE356" s="69">
        <f>IF($D336="n/a","n/a",IF(BE$3&gt;($D336+$D356),$X336-SUM($F356:BD356),$X336/$D336))</f>
        <v>0</v>
      </c>
      <c r="BF356" s="69">
        <f>IF($D336="n/a","n/a",IF(BF$3&gt;($D336+$D356),$X336-SUM($F356:BE356),$X336/$D336))</f>
        <v>0</v>
      </c>
      <c r="BG356" s="69">
        <f>IF($D336="n/a","n/a",IF(BG$3&gt;($D336+$D356),$X336-SUM($F356:BF356),$X336/$D336))</f>
        <v>0</v>
      </c>
      <c r="BH356" s="69">
        <f>IF($D336="n/a","n/a",IF(BH$3&gt;($D336+$D356),$X336-SUM($F356:BG356),$X336/$D336))</f>
        <v>0</v>
      </c>
      <c r="BI356" s="69">
        <f>IF($D336="n/a","n/a",IF(BI$3&gt;($D336+$D356),$X336-SUM($F356:BH356),$X336/$D336))</f>
        <v>0</v>
      </c>
      <c r="BJ356" s="69">
        <f>IF($D336="n/a","n/a",IF(BJ$3&gt;($D336+$D356),$X336-SUM($F356:BI356),$X336/$D336))</f>
        <v>0</v>
      </c>
      <c r="BK356" s="69">
        <f>IF($D336="n/a","n/a",IF(BK$3&gt;($D336+$D356),$X336-SUM($F356:BJ356),$X336/$D336))</f>
        <v>0</v>
      </c>
      <c r="BL356" s="69">
        <f>IF($D336="n/a","n/a",IF(BL$3&gt;($D336+$D356),$X336-SUM($F356:BK356),$X336/$D336))</f>
        <v>0</v>
      </c>
      <c r="BM356" s="69">
        <f>IF($D336="n/a","n/a",IF(BM$3&gt;($D336+$D356),$X336-SUM($F356:BL356),$X336/$D336))</f>
        <v>0</v>
      </c>
      <c r="BN356" s="69">
        <f>IF($D336="n/a","n/a",IF(BN$3&gt;($D336+$D356),$X336-SUM($F356:BM356),$X336/$D336))</f>
        <v>0</v>
      </c>
      <c r="BO356" s="69">
        <f>IF($D336="n/a","n/a",IF(BO$3&gt;($D336+$D356),$X336-SUM($F356:BN356),$X336/$D336))</f>
        <v>0</v>
      </c>
      <c r="BP356" s="69">
        <f>IF($D336="n/a","n/a",IF(BP$3&gt;($D336+$D356),$X336-SUM($F356:BO356),$X336/$D336))</f>
        <v>0</v>
      </c>
      <c r="BQ356" s="69">
        <f>IF($D336="n/a","n/a",IF(BQ$3&gt;($D336+$D356),$X336-SUM($F356:BP356),$X336/$D336))</f>
        <v>0</v>
      </c>
      <c r="BR356" s="69">
        <f>IF($D336="n/a","n/a",IF(BR$3&gt;($D336+$D356),$X336-SUM($F356:BQ356),$X336/$D336))</f>
        <v>0</v>
      </c>
      <c r="BS356" s="69">
        <f>IF($D336="n/a","n/a",IF(BS$3&gt;($D336+$D356),$X336-SUM($F356:BR356),$X336/$D336))</f>
        <v>0</v>
      </c>
      <c r="BT356" s="69">
        <f>IF($D336="n/a","n/a",IF(BT$3&gt;($D336+$D356),$X336-SUM($F356:BS356),$X336/$D336))</f>
        <v>0</v>
      </c>
      <c r="BU356" s="69">
        <f>IF($D336="n/a","n/a",IF(BU$3&gt;($D336+$D356),$X336-SUM($F356:BT356),$X336/$D336))</f>
        <v>0</v>
      </c>
      <c r="BV356" s="69">
        <f>IF($D336="n/a","n/a",IF(BV$3&gt;($D336+$D356),$X336-SUM($F356:BU356),$X336/$D336))</f>
        <v>0</v>
      </c>
      <c r="BW356" s="69">
        <f>IF($D336="n/a","n/a",IF(BW$3&gt;($D336+$D356),$X336-SUM($F356:BV356),$X336/$D336))</f>
        <v>0</v>
      </c>
      <c r="BX356" s="69">
        <f>IF($D336="n/a","n/a",IF(BX$3&gt;($D336+$D356),$X336-SUM($F356:BW356),$X336/$D336))</f>
        <v>0</v>
      </c>
      <c r="BY356" s="69">
        <f>IF($D336="n/a","n/a",IF(BY$3&gt;($D336+$D356),$X336-SUM($F356:BX356),$X336/$D336))</f>
        <v>0</v>
      </c>
      <c r="BZ356" s="69">
        <f>IF($D336="n/a","n/a",IF(BZ$3&gt;($D336+$D356),$X336-SUM($F356:BY356),$X336/$D336))</f>
        <v>0</v>
      </c>
    </row>
    <row r="357" spans="1:78" customFormat="1" hidden="1" outlineLevel="1">
      <c r="A357" s="560"/>
      <c r="B357" s="25"/>
      <c r="C357" s="577"/>
      <c r="D357" s="545">
        <v>20</v>
      </c>
      <c r="E357" s="27"/>
      <c r="F357" s="146"/>
      <c r="G357" s="148"/>
      <c r="H357" s="148"/>
      <c r="I357" s="148"/>
      <c r="J357" s="148"/>
      <c r="K357" s="558"/>
      <c r="L357" s="148"/>
      <c r="M357" s="148"/>
      <c r="N357" s="553"/>
      <c r="O357" s="553"/>
      <c r="P357" s="553"/>
      <c r="Q357" s="553"/>
      <c r="R357" s="553"/>
      <c r="S357" s="553"/>
      <c r="T357" s="553"/>
      <c r="U357" s="553"/>
      <c r="V357" s="553"/>
      <c r="W357" s="553"/>
      <c r="X357" s="553"/>
      <c r="Y357" s="147"/>
      <c r="Z357" s="69">
        <f>IF($D336="n/a","n/a",IF(Z$3&gt;($D336+$D357),$Y336-SUM($F357:Y357),$Y336/$D336))</f>
        <v>0</v>
      </c>
      <c r="AA357" s="69">
        <f>IF($D336="n/a","n/a",IF(AA$3&gt;($D336+$D357),$Y336-SUM($F357:Z357),$Y336/$D336))</f>
        <v>0</v>
      </c>
      <c r="AB357" s="69">
        <f>IF($D336="n/a","n/a",IF(AB$3&gt;($D336+$D357),$Y336-SUM($F357:AA357),$Y336/$D336))</f>
        <v>0</v>
      </c>
      <c r="AC357" s="69">
        <f>IF($D336="n/a","n/a",IF(AC$3&gt;($D336+$D357),$Y336-SUM($F357:AB357),$Y336/$D336))</f>
        <v>0</v>
      </c>
      <c r="AD357" s="69">
        <f>IF($D336="n/a","n/a",IF(AD$3&gt;($D336+$D357),$Y336-SUM($F357:AC357),$Y336/$D336))</f>
        <v>0</v>
      </c>
      <c r="AE357" s="69">
        <f>IF($D336="n/a","n/a",IF(AE$3&gt;($D336+$D357),$Y336-SUM($F357:AD357),$Y336/$D336))</f>
        <v>0</v>
      </c>
      <c r="AF357" s="69">
        <f>IF($D336="n/a","n/a",IF(AF$3&gt;($D336+$D357),$Y336-SUM($F357:AE357),$Y336/$D336))</f>
        <v>0</v>
      </c>
      <c r="AG357" s="69">
        <f>IF($D336="n/a","n/a",IF(AG$3&gt;($D336+$D357),$Y336-SUM($F357:AF357),$Y336/$D336))</f>
        <v>0</v>
      </c>
      <c r="AH357" s="69">
        <f>IF($D336="n/a","n/a",IF(AH$3&gt;($D336+$D357),$Y336-SUM($F357:AG357),$Y336/$D336))</f>
        <v>0</v>
      </c>
      <c r="AI357" s="69">
        <f>IF($D336="n/a","n/a",IF(AI$3&gt;($D336+$D357),$Y336-SUM($F357:AH357),$Y336/$D336))</f>
        <v>0</v>
      </c>
      <c r="AJ357" s="69">
        <f>IF($D336="n/a","n/a",IF(AJ$3&gt;($D336+$D357),$Y336-SUM($F357:AI357),$Y336/$D336))</f>
        <v>0</v>
      </c>
      <c r="AK357" s="69">
        <f>IF($D336="n/a","n/a",IF(AK$3&gt;($D336+$D357),$Y336-SUM($F357:AJ357),$Y336/$D336))</f>
        <v>0</v>
      </c>
      <c r="AL357" s="69">
        <f>IF($D336="n/a","n/a",IF(AL$3&gt;($D336+$D357),$Y336-SUM($F357:AK357),$Y336/$D336))</f>
        <v>0</v>
      </c>
      <c r="AM357" s="69">
        <f>IF($D336="n/a","n/a",IF(AM$3&gt;($D336+$D357),$Y336-SUM($F357:AL357),$Y336/$D336))</f>
        <v>0</v>
      </c>
      <c r="AN357" s="69">
        <f>IF($D336="n/a","n/a",IF(AN$3&gt;($D336+$D357),$Y336-SUM($F357:AM357),$Y336/$D336))</f>
        <v>0</v>
      </c>
      <c r="AO357" s="69">
        <f>IF($D336="n/a","n/a",IF(AO$3&gt;($D336+$D357),$Y336-SUM($F357:AN357),$Y336/$D336))</f>
        <v>0</v>
      </c>
      <c r="AP357" s="69">
        <f>IF($D336="n/a","n/a",IF(AP$3&gt;($D336+$D357),$Y336-SUM($F357:AO357),$Y336/$D336))</f>
        <v>0</v>
      </c>
      <c r="AQ357" s="69">
        <f>IF($D336="n/a","n/a",IF(AQ$3&gt;($D336+$D357),$Y336-SUM($F357:AP357),$Y336/$D336))</f>
        <v>0</v>
      </c>
      <c r="AR357" s="69">
        <f>IF($D336="n/a","n/a",IF(AR$3&gt;($D336+$D357),$Y336-SUM($F357:AQ357),$Y336/$D336))</f>
        <v>0</v>
      </c>
      <c r="AS357" s="69">
        <f>IF($D336="n/a","n/a",IF(AS$3&gt;($D336+$D357),$Y336-SUM($F357:AR357),$Y336/$D336))</f>
        <v>0</v>
      </c>
      <c r="AT357" s="69">
        <f>IF($D336="n/a","n/a",IF(AT$3&gt;($D336+$D357),$Y336-SUM($F357:AS357),$Y336/$D336))</f>
        <v>0</v>
      </c>
      <c r="AU357" s="69">
        <f>IF($D336="n/a","n/a",IF(AU$3&gt;($D336+$D357),$Y336-SUM($F357:AT357),$Y336/$D336))</f>
        <v>0</v>
      </c>
      <c r="AV357" s="69">
        <f>IF($D336="n/a","n/a",IF(AV$3&gt;($D336+$D357),$Y336-SUM($F357:AU357),$Y336/$D336))</f>
        <v>0</v>
      </c>
      <c r="AW357" s="69">
        <f>IF($D336="n/a","n/a",IF(AW$3&gt;($D336+$D357),$Y336-SUM($F357:AV357),$Y336/$D336))</f>
        <v>0</v>
      </c>
      <c r="AX357" s="69">
        <f>IF($D336="n/a","n/a",IF(AX$3&gt;($D336+$D357),$Y336-SUM($F357:AW357),$Y336/$D336))</f>
        <v>0</v>
      </c>
      <c r="AY357" s="69">
        <f>IF($D336="n/a","n/a",IF(AY$3&gt;($D336+$D357),$Y336-SUM($F357:AX357),$Y336/$D336))</f>
        <v>0</v>
      </c>
      <c r="AZ357" s="69">
        <f>IF($D336="n/a","n/a",IF(AZ$3&gt;($D336+$D357),$Y336-SUM($F357:AY357),$Y336/$D336))</f>
        <v>0</v>
      </c>
      <c r="BA357" s="69">
        <f>IF($D336="n/a","n/a",IF(BA$3&gt;($D336+$D357),$Y336-SUM($F357:AZ357),$Y336/$D336))</f>
        <v>0</v>
      </c>
      <c r="BB357" s="69">
        <f>IF($D336="n/a","n/a",IF(BB$3&gt;($D336+$D357),$Y336-SUM($F357:BA357),$Y336/$D336))</f>
        <v>0</v>
      </c>
      <c r="BC357" s="69">
        <f>IF($D336="n/a","n/a",IF(BC$3&gt;($D336+$D357),$Y336-SUM($F357:BB357),$Y336/$D336))</f>
        <v>0</v>
      </c>
      <c r="BD357" s="69">
        <f>IF($D336="n/a","n/a",IF(BD$3&gt;($D336+$D357),$Y336-SUM($F357:BC357),$Y336/$D336))</f>
        <v>0</v>
      </c>
      <c r="BE357" s="69">
        <f>IF($D336="n/a","n/a",IF(BE$3&gt;($D336+$D357),$Y336-SUM($F357:BD357),$Y336/$D336))</f>
        <v>0</v>
      </c>
      <c r="BF357" s="69">
        <f>IF($D336="n/a","n/a",IF(BF$3&gt;($D336+$D357),$Y336-SUM($F357:BE357),$Y336/$D336))</f>
        <v>0</v>
      </c>
      <c r="BG357" s="69">
        <f>IF($D336="n/a","n/a",IF(BG$3&gt;($D336+$D357),$Y336-SUM($F357:BF357),$Y336/$D336))</f>
        <v>0</v>
      </c>
      <c r="BH357" s="69">
        <f>IF($D336="n/a","n/a",IF(BH$3&gt;($D336+$D357),$Y336-SUM($F357:BG357),$Y336/$D336))</f>
        <v>0</v>
      </c>
      <c r="BI357" s="69">
        <f>IF($D336="n/a","n/a",IF(BI$3&gt;($D336+$D357),$Y336-SUM($F357:BH357),$Y336/$D336))</f>
        <v>0</v>
      </c>
      <c r="BJ357" s="69">
        <f>IF($D336="n/a","n/a",IF(BJ$3&gt;($D336+$D357),$Y336-SUM($F357:BI357),$Y336/$D336))</f>
        <v>0</v>
      </c>
      <c r="BK357" s="69">
        <f>IF($D336="n/a","n/a",IF(BK$3&gt;($D336+$D357),$Y336-SUM($F357:BJ357),$Y336/$D336))</f>
        <v>0</v>
      </c>
      <c r="BL357" s="69">
        <f>IF($D336="n/a","n/a",IF(BL$3&gt;($D336+$D357),$Y336-SUM($F357:BK357),$Y336/$D336))</f>
        <v>0</v>
      </c>
      <c r="BM357" s="69">
        <f>IF($D336="n/a","n/a",IF(BM$3&gt;($D336+$D357),$Y336-SUM($F357:BL357),$Y336/$D336))</f>
        <v>0</v>
      </c>
      <c r="BN357" s="69">
        <f>IF($D336="n/a","n/a",IF(BN$3&gt;($D336+$D357),$Y336-SUM($F357:BM357),$Y336/$D336))</f>
        <v>0</v>
      </c>
      <c r="BO357" s="69">
        <f>IF($D336="n/a","n/a",IF(BO$3&gt;($D336+$D357),$Y336-SUM($F357:BN357),$Y336/$D336))</f>
        <v>0</v>
      </c>
      <c r="BP357" s="69">
        <f>IF($D336="n/a","n/a",IF(BP$3&gt;($D336+$D357),$Y336-SUM($F357:BO357),$Y336/$D336))</f>
        <v>0</v>
      </c>
      <c r="BQ357" s="69">
        <f>IF($D336="n/a","n/a",IF(BQ$3&gt;($D336+$D357),$Y336-SUM($F357:BP357),$Y336/$D336))</f>
        <v>0</v>
      </c>
      <c r="BR357" s="69">
        <f>IF($D336="n/a","n/a",IF(BR$3&gt;($D336+$D357),$Y336-SUM($F357:BQ357),$Y336/$D336))</f>
        <v>0</v>
      </c>
      <c r="BS357" s="69">
        <f>IF($D336="n/a","n/a",IF(BS$3&gt;($D336+$D357),$Y336-SUM($F357:BR357),$Y336/$D336))</f>
        <v>0</v>
      </c>
      <c r="BT357" s="69">
        <f>IF($D336="n/a","n/a",IF(BT$3&gt;($D336+$D357),$Y336-SUM($F357:BS357),$Y336/$D336))</f>
        <v>0</v>
      </c>
      <c r="BU357" s="69">
        <f>IF($D336="n/a","n/a",IF(BU$3&gt;($D336+$D357),$Y336-SUM($F357:BT357),$Y336/$D336))</f>
        <v>0</v>
      </c>
      <c r="BV357" s="69">
        <f>IF($D336="n/a","n/a",IF(BV$3&gt;($D336+$D357),$Y336-SUM($F357:BU357),$Y336/$D336))</f>
        <v>0</v>
      </c>
      <c r="BW357" s="69">
        <f>IF($D336="n/a","n/a",IF(BW$3&gt;($D336+$D357),$Y336-SUM($F357:BV357),$Y336/$D336))</f>
        <v>0</v>
      </c>
      <c r="BX357" s="69">
        <f>IF($D336="n/a","n/a",IF(BX$3&gt;($D336+$D357),$Y336-SUM($F357:BW357),$Y336/$D336))</f>
        <v>0</v>
      </c>
      <c r="BY357" s="69">
        <f>IF($D336="n/a","n/a",IF(BY$3&gt;($D336+$D357),$Y336-SUM($F357:BX357),$Y336/$D336))</f>
        <v>0</v>
      </c>
      <c r="BZ357" s="69">
        <f>IF($D336="n/a","n/a",IF(BZ$3&gt;($D336+$D357),$Y336-SUM($F357:BY357),$Y336/$D336))</f>
        <v>0</v>
      </c>
    </row>
    <row r="358" spans="1:78" customFormat="1" hidden="1" outlineLevel="1">
      <c r="A358" s="560"/>
      <c r="B358" s="25"/>
      <c r="C358" s="577"/>
      <c r="D358" s="545">
        <v>21</v>
      </c>
      <c r="E358" s="27"/>
      <c r="F358" s="146"/>
      <c r="G358" s="148"/>
      <c r="H358" s="148"/>
      <c r="I358" s="148"/>
      <c r="J358" s="148"/>
      <c r="K358" s="558"/>
      <c r="L358" s="148"/>
      <c r="M358" s="148"/>
      <c r="N358" s="553"/>
      <c r="O358" s="553"/>
      <c r="P358" s="553"/>
      <c r="Q358" s="553"/>
      <c r="R358" s="553"/>
      <c r="S358" s="553"/>
      <c r="T358" s="553"/>
      <c r="U358" s="553"/>
      <c r="V358" s="553"/>
      <c r="W358" s="553"/>
      <c r="X358" s="553"/>
      <c r="Y358" s="553"/>
      <c r="Z358" s="147"/>
      <c r="AA358" s="69">
        <f>IF($D336="n/a","n/a",IF(AA$3&gt;($D336+$D358),$Z336-SUM($F358:Z358),$Z336/$D336))</f>
        <v>0</v>
      </c>
      <c r="AB358" s="69">
        <f>IF($D336="n/a","n/a",IF(AB$3&gt;($D336+$D358),$Z336-SUM($F358:AA358),$Z336/$D336))</f>
        <v>0</v>
      </c>
      <c r="AC358" s="69">
        <f>IF($D336="n/a","n/a",IF(AC$3&gt;($D336+$D358),$Z336-SUM($F358:AB358),$Z336/$D336))</f>
        <v>0</v>
      </c>
      <c r="AD358" s="69">
        <f>IF($D336="n/a","n/a",IF(AD$3&gt;($D336+$D358),$Z336-SUM($F358:AC358),$Z336/$D336))</f>
        <v>0</v>
      </c>
      <c r="AE358" s="69">
        <f>IF($D336="n/a","n/a",IF(AE$3&gt;($D336+$D358),$Z336-SUM($F358:AD358),$Z336/$D336))</f>
        <v>0</v>
      </c>
      <c r="AF358" s="69">
        <f>IF($D336="n/a","n/a",IF(AF$3&gt;($D336+$D358),$Z336-SUM($F358:AE358),$Z336/$D336))</f>
        <v>0</v>
      </c>
      <c r="AG358" s="69">
        <f>IF($D336="n/a","n/a",IF(AG$3&gt;($D336+$D358),$Z336-SUM($F358:AF358),$Z336/$D336))</f>
        <v>0</v>
      </c>
      <c r="AH358" s="69">
        <f>IF($D336="n/a","n/a",IF(AH$3&gt;($D336+$D358),$Z336-SUM($F358:AG358),$Z336/$D336))</f>
        <v>0</v>
      </c>
      <c r="AI358" s="69">
        <f>IF($D336="n/a","n/a",IF(AI$3&gt;($D336+$D358),$Z336-SUM($F358:AH358),$Z336/$D336))</f>
        <v>0</v>
      </c>
      <c r="AJ358" s="69">
        <f>IF($D336="n/a","n/a",IF(AJ$3&gt;($D336+$D358),$Z336-SUM($F358:AI358),$Z336/$D336))</f>
        <v>0</v>
      </c>
      <c r="AK358" s="69">
        <f>IF($D336="n/a","n/a",IF(AK$3&gt;($D336+$D358),$Z336-SUM($F358:AJ358),$Z336/$D336))</f>
        <v>0</v>
      </c>
      <c r="AL358" s="69">
        <f>IF($D336="n/a","n/a",IF(AL$3&gt;($D336+$D358),$Z336-SUM($F358:AK358),$Z336/$D336))</f>
        <v>0</v>
      </c>
      <c r="AM358" s="69">
        <f>IF($D336="n/a","n/a",IF(AM$3&gt;($D336+$D358),$Z336-SUM($F358:AL358),$Z336/$D336))</f>
        <v>0</v>
      </c>
      <c r="AN358" s="69">
        <f>IF($D336="n/a","n/a",IF(AN$3&gt;($D336+$D358),$Z336-SUM($F358:AM358),$Z336/$D336))</f>
        <v>0</v>
      </c>
      <c r="AO358" s="69">
        <f>IF($D336="n/a","n/a",IF(AO$3&gt;($D336+$D358),$Z336-SUM($F358:AN358),$Z336/$D336))</f>
        <v>0</v>
      </c>
      <c r="AP358" s="69">
        <f>IF($D336="n/a","n/a",IF(AP$3&gt;($D336+$D358),$Z336-SUM($F358:AO358),$Z336/$D336))</f>
        <v>0</v>
      </c>
      <c r="AQ358" s="69">
        <f>IF($D336="n/a","n/a",IF(AQ$3&gt;($D336+$D358),$Z336-SUM($F358:AP358),$Z336/$D336))</f>
        <v>0</v>
      </c>
      <c r="AR358" s="69">
        <f>IF($D336="n/a","n/a",IF(AR$3&gt;($D336+$D358),$Z336-SUM($F358:AQ358),$Z336/$D336))</f>
        <v>0</v>
      </c>
      <c r="AS358" s="69">
        <f>IF($D336="n/a","n/a",IF(AS$3&gt;($D336+$D358),$Z336-SUM($F358:AR358),$Z336/$D336))</f>
        <v>0</v>
      </c>
      <c r="AT358" s="69">
        <f>IF($D336="n/a","n/a",IF(AT$3&gt;($D336+$D358),$Z336-SUM($F358:AS358),$Z336/$D336))</f>
        <v>0</v>
      </c>
      <c r="AU358" s="69">
        <f>IF($D336="n/a","n/a",IF(AU$3&gt;($D336+$D358),$Z336-SUM($F358:AT358),$Z336/$D336))</f>
        <v>0</v>
      </c>
      <c r="AV358" s="69">
        <f>IF($D336="n/a","n/a",IF(AV$3&gt;($D336+$D358),$Z336-SUM($F358:AU358),$Z336/$D336))</f>
        <v>0</v>
      </c>
      <c r="AW358" s="69">
        <f>IF($D336="n/a","n/a",IF(AW$3&gt;($D336+$D358),$Z336-SUM($F358:AV358),$Z336/$D336))</f>
        <v>0</v>
      </c>
      <c r="AX358" s="69">
        <f>IF($D336="n/a","n/a",IF(AX$3&gt;($D336+$D358),$Z336-SUM($F358:AW358),$Z336/$D336))</f>
        <v>0</v>
      </c>
      <c r="AY358" s="69">
        <f>IF($D336="n/a","n/a",IF(AY$3&gt;($D336+$D358),$Z336-SUM($F358:AX358),$Z336/$D336))</f>
        <v>0</v>
      </c>
      <c r="AZ358" s="69">
        <f>IF($D336="n/a","n/a",IF(AZ$3&gt;($D336+$D358),$Z336-SUM($F358:AY358),$Z336/$D336))</f>
        <v>0</v>
      </c>
      <c r="BA358" s="69">
        <f>IF($D336="n/a","n/a",IF(BA$3&gt;($D336+$D358),$Z336-SUM($F358:AZ358),$Z336/$D336))</f>
        <v>0</v>
      </c>
      <c r="BB358" s="69">
        <f>IF($D336="n/a","n/a",IF(BB$3&gt;($D336+$D358),$Z336-SUM($F358:BA358),$Z336/$D336))</f>
        <v>0</v>
      </c>
      <c r="BC358" s="69">
        <f>IF($D336="n/a","n/a",IF(BC$3&gt;($D336+$D358),$Z336-SUM($F358:BB358),$Z336/$D336))</f>
        <v>0</v>
      </c>
      <c r="BD358" s="69">
        <f>IF($D336="n/a","n/a",IF(BD$3&gt;($D336+$D358),$Z336-SUM($F358:BC358),$Z336/$D336))</f>
        <v>0</v>
      </c>
      <c r="BE358" s="69">
        <f>IF($D336="n/a","n/a",IF(BE$3&gt;($D336+$D358),$Z336-SUM($F358:BD358),$Z336/$D336))</f>
        <v>0</v>
      </c>
      <c r="BF358" s="69">
        <f>IF($D336="n/a","n/a",IF(BF$3&gt;($D336+$D358),$Z336-SUM($F358:BE358),$Z336/$D336))</f>
        <v>0</v>
      </c>
      <c r="BG358" s="69">
        <f>IF($D336="n/a","n/a",IF(BG$3&gt;($D336+$D358),$Z336-SUM($F358:BF358),$Z336/$D336))</f>
        <v>0</v>
      </c>
      <c r="BH358" s="69">
        <f>IF($D336="n/a","n/a",IF(BH$3&gt;($D336+$D358),$Z336-SUM($F358:BG358),$Z336/$D336))</f>
        <v>0</v>
      </c>
      <c r="BI358" s="69">
        <f>IF($D336="n/a","n/a",IF(BI$3&gt;($D336+$D358),$Z336-SUM($F358:BH358),$Z336/$D336))</f>
        <v>0</v>
      </c>
      <c r="BJ358" s="69">
        <f>IF($D336="n/a","n/a",IF(BJ$3&gt;($D336+$D358),$Z336-SUM($F358:BI358),$Z336/$D336))</f>
        <v>0</v>
      </c>
      <c r="BK358" s="69">
        <f>IF($D336="n/a","n/a",IF(BK$3&gt;($D336+$D358),$Z336-SUM($F358:BJ358),$Z336/$D336))</f>
        <v>0</v>
      </c>
      <c r="BL358" s="69">
        <f>IF($D336="n/a","n/a",IF(BL$3&gt;($D336+$D358),$Z336-SUM($F358:BK358),$Z336/$D336))</f>
        <v>0</v>
      </c>
      <c r="BM358" s="69">
        <f>IF($D336="n/a","n/a",IF(BM$3&gt;($D336+$D358),$Z336-SUM($F358:BL358),$Z336/$D336))</f>
        <v>0</v>
      </c>
      <c r="BN358" s="69">
        <f>IF($D336="n/a","n/a",IF(BN$3&gt;($D336+$D358),$Z336-SUM($F358:BM358),$Z336/$D336))</f>
        <v>0</v>
      </c>
      <c r="BO358" s="69">
        <f>IF($D336="n/a","n/a",IF(BO$3&gt;($D336+$D358),$Z336-SUM($F358:BN358),$Z336/$D336))</f>
        <v>0</v>
      </c>
      <c r="BP358" s="69">
        <f>IF($D336="n/a","n/a",IF(BP$3&gt;($D336+$D358),$Z336-SUM($F358:BO358),$Z336/$D336))</f>
        <v>0</v>
      </c>
      <c r="BQ358" s="69">
        <f>IF($D336="n/a","n/a",IF(BQ$3&gt;($D336+$D358),$Z336-SUM($F358:BP358),$Z336/$D336))</f>
        <v>0</v>
      </c>
      <c r="BR358" s="69">
        <f>IF($D336="n/a","n/a",IF(BR$3&gt;($D336+$D358),$Z336-SUM($F358:BQ358),$Z336/$D336))</f>
        <v>0</v>
      </c>
      <c r="BS358" s="69">
        <f>IF($D336="n/a","n/a",IF(BS$3&gt;($D336+$D358),$Z336-SUM($F358:BR358),$Z336/$D336))</f>
        <v>0</v>
      </c>
      <c r="BT358" s="69">
        <f>IF($D336="n/a","n/a",IF(BT$3&gt;($D336+$D358),$Z336-SUM($F358:BS358),$Z336/$D336))</f>
        <v>0</v>
      </c>
      <c r="BU358" s="69">
        <f>IF($D336="n/a","n/a",IF(BU$3&gt;($D336+$D358),$Z336-SUM($F358:BT358),$Z336/$D336))</f>
        <v>0</v>
      </c>
      <c r="BV358" s="69">
        <f>IF($D336="n/a","n/a",IF(BV$3&gt;($D336+$D358),$Z336-SUM($F358:BU358),$Z336/$D336))</f>
        <v>0</v>
      </c>
      <c r="BW358" s="69">
        <f>IF($D336="n/a","n/a",IF(BW$3&gt;($D336+$D358),$Z336-SUM($F358:BV358),$Z336/$D336))</f>
        <v>0</v>
      </c>
      <c r="BX358" s="69">
        <f>IF($D336="n/a","n/a",IF(BX$3&gt;($D336+$D358),$Z336-SUM($F358:BW358),$Z336/$D336))</f>
        <v>0</v>
      </c>
      <c r="BY358" s="69">
        <f>IF($D336="n/a","n/a",IF(BY$3&gt;($D336+$D358),$Z336-SUM($F358:BX358),$Z336/$D336))</f>
        <v>0</v>
      </c>
      <c r="BZ358" s="69">
        <f>IF($D336="n/a","n/a",IF(BZ$3&gt;($D336+$D358),$Z336-SUM($F358:BY358),$Z336/$D336))</f>
        <v>0</v>
      </c>
    </row>
    <row r="359" spans="1:78" customFormat="1" hidden="1" outlineLevel="1">
      <c r="A359" s="560"/>
      <c r="B359" s="25"/>
      <c r="C359" s="577"/>
      <c r="D359" s="545">
        <v>22</v>
      </c>
      <c r="E359" s="27"/>
      <c r="F359" s="146"/>
      <c r="G359" s="148"/>
      <c r="H359" s="148"/>
      <c r="I359" s="148"/>
      <c r="J359" s="148"/>
      <c r="K359" s="558"/>
      <c r="L359" s="148"/>
      <c r="M359" s="148"/>
      <c r="N359" s="553"/>
      <c r="O359" s="553"/>
      <c r="P359" s="553"/>
      <c r="Q359" s="553"/>
      <c r="R359" s="553"/>
      <c r="S359" s="553"/>
      <c r="T359" s="553"/>
      <c r="U359" s="553"/>
      <c r="V359" s="553"/>
      <c r="W359" s="553"/>
      <c r="X359" s="553"/>
      <c r="Y359" s="553"/>
      <c r="Z359" s="553"/>
      <c r="AA359" s="147"/>
      <c r="AB359" s="69">
        <f>IF($D336="n/a","n/a",IF(AB$3&gt;($D336+$D359),$AA336-SUM($F359:AA359),$AA336/$D336))</f>
        <v>0</v>
      </c>
      <c r="AC359" s="69">
        <f>IF($D336="n/a","n/a",IF(AC$3&gt;($D336+$D359),$AA336-SUM($F359:AB359),$AA336/$D336))</f>
        <v>0</v>
      </c>
      <c r="AD359" s="69">
        <f>IF($D336="n/a","n/a",IF(AD$3&gt;($D336+$D359),$AA336-SUM($F359:AC359),$AA336/$D336))</f>
        <v>0</v>
      </c>
      <c r="AE359" s="69">
        <f>IF($D336="n/a","n/a",IF(AE$3&gt;($D336+$D359),$AA336-SUM($F359:AD359),$AA336/$D336))</f>
        <v>0</v>
      </c>
      <c r="AF359" s="69">
        <f>IF($D336="n/a","n/a",IF(AF$3&gt;($D336+$D359),$AA336-SUM($F359:AE359),$AA336/$D336))</f>
        <v>0</v>
      </c>
      <c r="AG359" s="69">
        <f>IF($D336="n/a","n/a",IF(AG$3&gt;($D336+$D359),$AA336-SUM($F359:AF359),$AA336/$D336))</f>
        <v>0</v>
      </c>
      <c r="AH359" s="69">
        <f>IF($D336="n/a","n/a",IF(AH$3&gt;($D336+$D359),$AA336-SUM($F359:AG359),$AA336/$D336))</f>
        <v>0</v>
      </c>
      <c r="AI359" s="69">
        <f>IF($D336="n/a","n/a",IF(AI$3&gt;($D336+$D359),$AA336-SUM($F359:AH359),$AA336/$D336))</f>
        <v>0</v>
      </c>
      <c r="AJ359" s="69">
        <f>IF($D336="n/a","n/a",IF(AJ$3&gt;($D336+$D359),$AA336-SUM($F359:AI359),$AA336/$D336))</f>
        <v>0</v>
      </c>
      <c r="AK359" s="69">
        <f>IF($D336="n/a","n/a",IF(AK$3&gt;($D336+$D359),$AA336-SUM($F359:AJ359),$AA336/$D336))</f>
        <v>0</v>
      </c>
      <c r="AL359" s="69">
        <f>IF($D336="n/a","n/a",IF(AL$3&gt;($D336+$D359),$AA336-SUM($F359:AK359),$AA336/$D336))</f>
        <v>0</v>
      </c>
      <c r="AM359" s="69">
        <f>IF($D336="n/a","n/a",IF(AM$3&gt;($D336+$D359),$AA336-SUM($F359:AL359),$AA336/$D336))</f>
        <v>0</v>
      </c>
      <c r="AN359" s="69">
        <f>IF($D336="n/a","n/a",IF(AN$3&gt;($D336+$D359),$AA336-SUM($F359:AM359),$AA336/$D336))</f>
        <v>0</v>
      </c>
      <c r="AO359" s="69">
        <f>IF($D336="n/a","n/a",IF(AO$3&gt;($D336+$D359),$AA336-SUM($F359:AN359),$AA336/$D336))</f>
        <v>0</v>
      </c>
      <c r="AP359" s="69">
        <f>IF($D336="n/a","n/a",IF(AP$3&gt;($D336+$D359),$AA336-SUM($F359:AO359),$AA336/$D336))</f>
        <v>0</v>
      </c>
      <c r="AQ359" s="69">
        <f>IF($D336="n/a","n/a",IF(AQ$3&gt;($D336+$D359),$AA336-SUM($F359:AP359),$AA336/$D336))</f>
        <v>0</v>
      </c>
      <c r="AR359" s="69">
        <f>IF($D336="n/a","n/a",IF(AR$3&gt;($D336+$D359),$AA336-SUM($F359:AQ359),$AA336/$D336))</f>
        <v>0</v>
      </c>
      <c r="AS359" s="69">
        <f>IF($D336="n/a","n/a",IF(AS$3&gt;($D336+$D359),$AA336-SUM($F359:AR359),$AA336/$D336))</f>
        <v>0</v>
      </c>
      <c r="AT359" s="69">
        <f>IF($D336="n/a","n/a",IF(AT$3&gt;($D336+$D359),$AA336-SUM($F359:AS359),$AA336/$D336))</f>
        <v>0</v>
      </c>
      <c r="AU359" s="69">
        <f>IF($D336="n/a","n/a",IF(AU$3&gt;($D336+$D359),$AA336-SUM($F359:AT359),$AA336/$D336))</f>
        <v>0</v>
      </c>
      <c r="AV359" s="69">
        <f>IF($D336="n/a","n/a",IF(AV$3&gt;($D336+$D359),$AA336-SUM($F359:AU359),$AA336/$D336))</f>
        <v>0</v>
      </c>
      <c r="AW359" s="69">
        <f>IF($D336="n/a","n/a",IF(AW$3&gt;($D336+$D359),$AA336-SUM($F359:AV359),$AA336/$D336))</f>
        <v>0</v>
      </c>
      <c r="AX359" s="69">
        <f>IF($D336="n/a","n/a",IF(AX$3&gt;($D336+$D359),$AA336-SUM($F359:AW359),$AA336/$D336))</f>
        <v>0</v>
      </c>
      <c r="AY359" s="69">
        <f>IF($D336="n/a","n/a",IF(AY$3&gt;($D336+$D359),$AA336-SUM($F359:AX359),$AA336/$D336))</f>
        <v>0</v>
      </c>
      <c r="AZ359" s="69">
        <f>IF($D336="n/a","n/a",IF(AZ$3&gt;($D336+$D359),$AA336-SUM($F359:AY359),$AA336/$D336))</f>
        <v>0</v>
      </c>
      <c r="BA359" s="69">
        <f>IF($D336="n/a","n/a",IF(BA$3&gt;($D336+$D359),$AA336-SUM($F359:AZ359),$AA336/$D336))</f>
        <v>0</v>
      </c>
      <c r="BB359" s="69">
        <f>IF($D336="n/a","n/a",IF(BB$3&gt;($D336+$D359),$AA336-SUM($F359:BA359),$AA336/$D336))</f>
        <v>0</v>
      </c>
      <c r="BC359" s="69">
        <f>IF($D336="n/a","n/a",IF(BC$3&gt;($D336+$D359),$AA336-SUM($F359:BB359),$AA336/$D336))</f>
        <v>0</v>
      </c>
      <c r="BD359" s="69">
        <f>IF($D336="n/a","n/a",IF(BD$3&gt;($D336+$D359),$AA336-SUM($F359:BC359),$AA336/$D336))</f>
        <v>0</v>
      </c>
      <c r="BE359" s="69">
        <f>IF($D336="n/a","n/a",IF(BE$3&gt;($D336+$D359),$AA336-SUM($F359:BD359),$AA336/$D336))</f>
        <v>0</v>
      </c>
      <c r="BF359" s="69">
        <f>IF($D336="n/a","n/a",IF(BF$3&gt;($D336+$D359),$AA336-SUM($F359:BE359),$AA336/$D336))</f>
        <v>0</v>
      </c>
      <c r="BG359" s="69">
        <f>IF($D336="n/a","n/a",IF(BG$3&gt;($D336+$D359),$AA336-SUM($F359:BF359),$AA336/$D336))</f>
        <v>0</v>
      </c>
      <c r="BH359" s="69">
        <f>IF($D336="n/a","n/a",IF(BH$3&gt;($D336+$D359),$AA336-SUM($F359:BG359),$AA336/$D336))</f>
        <v>0</v>
      </c>
      <c r="BI359" s="69">
        <f>IF($D336="n/a","n/a",IF(BI$3&gt;($D336+$D359),$AA336-SUM($F359:BH359),$AA336/$D336))</f>
        <v>0</v>
      </c>
      <c r="BJ359" s="69">
        <f>IF($D336="n/a","n/a",IF(BJ$3&gt;($D336+$D359),$AA336-SUM($F359:BI359),$AA336/$D336))</f>
        <v>0</v>
      </c>
      <c r="BK359" s="69">
        <f>IF($D336="n/a","n/a",IF(BK$3&gt;($D336+$D359),$AA336-SUM($F359:BJ359),$AA336/$D336))</f>
        <v>0</v>
      </c>
      <c r="BL359" s="69">
        <f>IF($D336="n/a","n/a",IF(BL$3&gt;($D336+$D359),$AA336-SUM($F359:BK359),$AA336/$D336))</f>
        <v>0</v>
      </c>
      <c r="BM359" s="69">
        <f>IF($D336="n/a","n/a",IF(BM$3&gt;($D336+$D359),$AA336-SUM($F359:BL359),$AA336/$D336))</f>
        <v>0</v>
      </c>
      <c r="BN359" s="69">
        <f>IF($D336="n/a","n/a",IF(BN$3&gt;($D336+$D359),$AA336-SUM($F359:BM359),$AA336/$D336))</f>
        <v>0</v>
      </c>
      <c r="BO359" s="69">
        <f>IF($D336="n/a","n/a",IF(BO$3&gt;($D336+$D359),$AA336-SUM($F359:BN359),$AA336/$D336))</f>
        <v>0</v>
      </c>
      <c r="BP359" s="69">
        <f>IF($D336="n/a","n/a",IF(BP$3&gt;($D336+$D359),$AA336-SUM($F359:BO359),$AA336/$D336))</f>
        <v>0</v>
      </c>
      <c r="BQ359" s="69">
        <f>IF($D336="n/a","n/a",IF(BQ$3&gt;($D336+$D359),$AA336-SUM($F359:BP359),$AA336/$D336))</f>
        <v>0</v>
      </c>
      <c r="BR359" s="69">
        <f>IF($D336="n/a","n/a",IF(BR$3&gt;($D336+$D359),$AA336-SUM($F359:BQ359),$AA336/$D336))</f>
        <v>0</v>
      </c>
      <c r="BS359" s="69">
        <f>IF($D336="n/a","n/a",IF(BS$3&gt;($D336+$D359),$AA336-SUM($F359:BR359),$AA336/$D336))</f>
        <v>0</v>
      </c>
      <c r="BT359" s="69">
        <f>IF($D336="n/a","n/a",IF(BT$3&gt;($D336+$D359),$AA336-SUM($F359:BS359),$AA336/$D336))</f>
        <v>0</v>
      </c>
      <c r="BU359" s="69">
        <f>IF($D336="n/a","n/a",IF(BU$3&gt;($D336+$D359),$AA336-SUM($F359:BT359),$AA336/$D336))</f>
        <v>0</v>
      </c>
      <c r="BV359" s="69">
        <f>IF($D336="n/a","n/a",IF(BV$3&gt;($D336+$D359),$AA336-SUM($F359:BU359),$AA336/$D336))</f>
        <v>0</v>
      </c>
      <c r="BW359" s="69">
        <f>IF($D336="n/a","n/a",IF(BW$3&gt;($D336+$D359),$AA336-SUM($F359:BV359),$AA336/$D336))</f>
        <v>0</v>
      </c>
      <c r="BX359" s="69">
        <f>IF($D336="n/a","n/a",IF(BX$3&gt;($D336+$D359),$AA336-SUM($F359:BW359),$AA336/$D336))</f>
        <v>0</v>
      </c>
      <c r="BY359" s="69">
        <f>IF($D336="n/a","n/a",IF(BY$3&gt;($D336+$D359),$AA336-SUM($F359:BX359),$AA336/$D336))</f>
        <v>0</v>
      </c>
      <c r="BZ359" s="69">
        <f>IF($D336="n/a","n/a",IF(BZ$3&gt;($D336+$D359),$AA336-SUM($F359:BY359),$AA336/$D336))</f>
        <v>0</v>
      </c>
    </row>
    <row r="360" spans="1:78" customFormat="1" hidden="1" outlineLevel="1">
      <c r="A360" s="560"/>
      <c r="B360" s="25"/>
      <c r="C360" s="577"/>
      <c r="D360" s="545">
        <v>23</v>
      </c>
      <c r="E360" s="27"/>
      <c r="F360" s="146"/>
      <c r="G360" s="148"/>
      <c r="H360" s="148"/>
      <c r="I360" s="148"/>
      <c r="J360" s="148"/>
      <c r="K360" s="558"/>
      <c r="L360" s="148"/>
      <c r="M360" s="148"/>
      <c r="N360" s="553"/>
      <c r="O360" s="553"/>
      <c r="P360" s="553"/>
      <c r="Q360" s="553"/>
      <c r="R360" s="553"/>
      <c r="S360" s="553"/>
      <c r="T360" s="553"/>
      <c r="U360" s="553"/>
      <c r="V360" s="553"/>
      <c r="W360" s="553"/>
      <c r="X360" s="553"/>
      <c r="Y360" s="553"/>
      <c r="Z360" s="553"/>
      <c r="AA360" s="553"/>
      <c r="AB360" s="147"/>
      <c r="AC360" s="69">
        <f>IF($D336="n/a","n/a",IF(AC$3&gt;($D336+$D360),$AB336-SUM($F360:AB360),$AB336/$D336))</f>
        <v>0</v>
      </c>
      <c r="AD360" s="69">
        <f>IF($D336="n/a","n/a",IF(AD$3&gt;($D336+$D360),$AB336-SUM($F360:AC360),$AB336/$D336))</f>
        <v>0</v>
      </c>
      <c r="AE360" s="69">
        <f>IF($D336="n/a","n/a",IF(AE$3&gt;($D336+$D360),$AB336-SUM($F360:AD360),$AB336/$D336))</f>
        <v>0</v>
      </c>
      <c r="AF360" s="69">
        <f>IF($D336="n/a","n/a",IF(AF$3&gt;($D336+$D360),$AB336-SUM($F360:AE360),$AB336/$D336))</f>
        <v>0</v>
      </c>
      <c r="AG360" s="69">
        <f>IF($D336="n/a","n/a",IF(AG$3&gt;($D336+$D360),$AB336-SUM($F360:AF360),$AB336/$D336))</f>
        <v>0</v>
      </c>
      <c r="AH360" s="69">
        <f>IF($D336="n/a","n/a",IF(AH$3&gt;($D336+$D360),$AB336-SUM($F360:AG360),$AB336/$D336))</f>
        <v>0</v>
      </c>
      <c r="AI360" s="69">
        <f>IF($D336="n/a","n/a",IF(AI$3&gt;($D336+$D360),$AB336-SUM($F360:AH360),$AB336/$D336))</f>
        <v>0</v>
      </c>
      <c r="AJ360" s="69">
        <f>IF($D336="n/a","n/a",IF(AJ$3&gt;($D336+$D360),$AB336-SUM($F360:AI360),$AB336/$D336))</f>
        <v>0</v>
      </c>
      <c r="AK360" s="69">
        <f>IF($D336="n/a","n/a",IF(AK$3&gt;($D336+$D360),$AB336-SUM($F360:AJ360),$AB336/$D336))</f>
        <v>0</v>
      </c>
      <c r="AL360" s="69">
        <f>IF($D336="n/a","n/a",IF(AL$3&gt;($D336+$D360),$AB336-SUM($F360:AK360),$AB336/$D336))</f>
        <v>0</v>
      </c>
      <c r="AM360" s="69">
        <f>IF($D336="n/a","n/a",IF(AM$3&gt;($D336+$D360),$AB336-SUM($F360:AL360),$AB336/$D336))</f>
        <v>0</v>
      </c>
      <c r="AN360" s="69">
        <f>IF($D336="n/a","n/a",IF(AN$3&gt;($D336+$D360),$AB336-SUM($F360:AM360),$AB336/$D336))</f>
        <v>0</v>
      </c>
      <c r="AO360" s="69">
        <f>IF($D336="n/a","n/a",IF(AO$3&gt;($D336+$D360),$AB336-SUM($F360:AN360),$AB336/$D336))</f>
        <v>0</v>
      </c>
      <c r="AP360" s="69">
        <f>IF($D336="n/a","n/a",IF(AP$3&gt;($D336+$D360),$AB336-SUM($F360:AO360),$AB336/$D336))</f>
        <v>0</v>
      </c>
      <c r="AQ360" s="69">
        <f>IF($D336="n/a","n/a",IF(AQ$3&gt;($D336+$D360),$AB336-SUM($F360:AP360),$AB336/$D336))</f>
        <v>0</v>
      </c>
      <c r="AR360" s="69">
        <f>IF($D336="n/a","n/a",IF(AR$3&gt;($D336+$D360),$AB336-SUM($F360:AQ360),$AB336/$D336))</f>
        <v>0</v>
      </c>
      <c r="AS360" s="69">
        <f>IF($D336="n/a","n/a",IF(AS$3&gt;($D336+$D360),$AB336-SUM($F360:AR360),$AB336/$D336))</f>
        <v>0</v>
      </c>
      <c r="AT360" s="69">
        <f>IF($D336="n/a","n/a",IF(AT$3&gt;($D336+$D360),$AB336-SUM($F360:AS360),$AB336/$D336))</f>
        <v>0</v>
      </c>
      <c r="AU360" s="69">
        <f>IF($D336="n/a","n/a",IF(AU$3&gt;($D336+$D360),$AB336-SUM($F360:AT360),$AB336/$D336))</f>
        <v>0</v>
      </c>
      <c r="AV360" s="69">
        <f>IF($D336="n/a","n/a",IF(AV$3&gt;($D336+$D360),$AB336-SUM($F360:AU360),$AB336/$D336))</f>
        <v>0</v>
      </c>
      <c r="AW360" s="69">
        <f>IF($D336="n/a","n/a",IF(AW$3&gt;($D336+$D360),$AB336-SUM($F360:AV360),$AB336/$D336))</f>
        <v>0</v>
      </c>
      <c r="AX360" s="69">
        <f>IF($D336="n/a","n/a",IF(AX$3&gt;($D336+$D360),$AB336-SUM($F360:AW360),$AB336/$D336))</f>
        <v>0</v>
      </c>
      <c r="AY360" s="69">
        <f>IF($D336="n/a","n/a",IF(AY$3&gt;($D336+$D360),$AB336-SUM($F360:AX360),$AB336/$D336))</f>
        <v>0</v>
      </c>
      <c r="AZ360" s="69">
        <f>IF($D336="n/a","n/a",IF(AZ$3&gt;($D336+$D360),$AB336-SUM($F360:AY360),$AB336/$D336))</f>
        <v>0</v>
      </c>
      <c r="BA360" s="69">
        <f>IF($D336="n/a","n/a",IF(BA$3&gt;($D336+$D360),$AB336-SUM($F360:AZ360),$AB336/$D336))</f>
        <v>0</v>
      </c>
      <c r="BB360" s="69">
        <f>IF($D336="n/a","n/a",IF(BB$3&gt;($D336+$D360),$AB336-SUM($F360:BA360),$AB336/$D336))</f>
        <v>0</v>
      </c>
      <c r="BC360" s="69">
        <f>IF($D336="n/a","n/a",IF(BC$3&gt;($D336+$D360),$AB336-SUM($F360:BB360),$AB336/$D336))</f>
        <v>0</v>
      </c>
      <c r="BD360" s="69">
        <f>IF($D336="n/a","n/a",IF(BD$3&gt;($D336+$D360),$AB336-SUM($F360:BC360),$AB336/$D336))</f>
        <v>0</v>
      </c>
      <c r="BE360" s="69">
        <f>IF($D336="n/a","n/a",IF(BE$3&gt;($D336+$D360),$AB336-SUM($F360:BD360),$AB336/$D336))</f>
        <v>0</v>
      </c>
      <c r="BF360" s="69">
        <f>IF($D336="n/a","n/a",IF(BF$3&gt;($D336+$D360),$AB336-SUM($F360:BE360),$AB336/$D336))</f>
        <v>0</v>
      </c>
      <c r="BG360" s="69">
        <f>IF($D336="n/a","n/a",IF(BG$3&gt;($D336+$D360),$AB336-SUM($F360:BF360),$AB336/$D336))</f>
        <v>0</v>
      </c>
      <c r="BH360" s="69">
        <f>IF($D336="n/a","n/a",IF(BH$3&gt;($D336+$D360),$AB336-SUM($F360:BG360),$AB336/$D336))</f>
        <v>0</v>
      </c>
      <c r="BI360" s="69">
        <f>IF($D336="n/a","n/a",IF(BI$3&gt;($D336+$D360),$AB336-SUM($F360:BH360),$AB336/$D336))</f>
        <v>0</v>
      </c>
      <c r="BJ360" s="69">
        <f>IF($D336="n/a","n/a",IF(BJ$3&gt;($D336+$D360),$AB336-SUM($F360:BI360),$AB336/$D336))</f>
        <v>0</v>
      </c>
      <c r="BK360" s="69">
        <f>IF($D336="n/a","n/a",IF(BK$3&gt;($D336+$D360),$AB336-SUM($F360:BJ360),$AB336/$D336))</f>
        <v>0</v>
      </c>
      <c r="BL360" s="69">
        <f>IF($D336="n/a","n/a",IF(BL$3&gt;($D336+$D360),$AB336-SUM($F360:BK360),$AB336/$D336))</f>
        <v>0</v>
      </c>
      <c r="BM360" s="69">
        <f>IF($D336="n/a","n/a",IF(BM$3&gt;($D336+$D360),$AB336-SUM($F360:BL360),$AB336/$D336))</f>
        <v>0</v>
      </c>
      <c r="BN360" s="69">
        <f>IF($D336="n/a","n/a",IF(BN$3&gt;($D336+$D360),$AB336-SUM($F360:BM360),$AB336/$D336))</f>
        <v>0</v>
      </c>
      <c r="BO360" s="69">
        <f>IF($D336="n/a","n/a",IF(BO$3&gt;($D336+$D360),$AB336-SUM($F360:BN360),$AB336/$D336))</f>
        <v>0</v>
      </c>
      <c r="BP360" s="69">
        <f>IF($D336="n/a","n/a",IF(BP$3&gt;($D336+$D360),$AB336-SUM($F360:BO360),$AB336/$D336))</f>
        <v>0</v>
      </c>
      <c r="BQ360" s="69">
        <f>IF($D336="n/a","n/a",IF(BQ$3&gt;($D336+$D360),$AB336-SUM($F360:BP360),$AB336/$D336))</f>
        <v>0</v>
      </c>
      <c r="BR360" s="69">
        <f>IF($D336="n/a","n/a",IF(BR$3&gt;($D336+$D360),$AB336-SUM($F360:BQ360),$AB336/$D336))</f>
        <v>0</v>
      </c>
      <c r="BS360" s="69">
        <f>IF($D336="n/a","n/a",IF(BS$3&gt;($D336+$D360),$AB336-SUM($F360:BR360),$AB336/$D336))</f>
        <v>0</v>
      </c>
      <c r="BT360" s="69">
        <f>IF($D336="n/a","n/a",IF(BT$3&gt;($D336+$D360),$AB336-SUM($F360:BS360),$AB336/$D336))</f>
        <v>0</v>
      </c>
      <c r="BU360" s="69">
        <f>IF($D336="n/a","n/a",IF(BU$3&gt;($D336+$D360),$AB336-SUM($F360:BT360),$AB336/$D336))</f>
        <v>0</v>
      </c>
      <c r="BV360" s="69">
        <f>IF($D336="n/a","n/a",IF(BV$3&gt;($D336+$D360),$AB336-SUM($F360:BU360),$AB336/$D336))</f>
        <v>0</v>
      </c>
      <c r="BW360" s="69">
        <f>IF($D336="n/a","n/a",IF(BW$3&gt;($D336+$D360),$AB336-SUM($F360:BV360),$AB336/$D336))</f>
        <v>0</v>
      </c>
      <c r="BX360" s="69">
        <f>IF($D336="n/a","n/a",IF(BX$3&gt;($D336+$D360),$AB336-SUM($F360:BW360),$AB336/$D336))</f>
        <v>0</v>
      </c>
      <c r="BY360" s="69">
        <f>IF($D336="n/a","n/a",IF(BY$3&gt;($D336+$D360),$AB336-SUM($F360:BX360),$AB336/$D336))</f>
        <v>0</v>
      </c>
      <c r="BZ360" s="69">
        <f>IF($D336="n/a","n/a",IF(BZ$3&gt;($D336+$D360),$AB336-SUM($F360:BY360),$AB336/$D336))</f>
        <v>0</v>
      </c>
    </row>
    <row r="361" spans="1:78" customFormat="1" hidden="1" outlineLevel="1">
      <c r="A361" s="560"/>
      <c r="B361" s="25"/>
      <c r="C361" s="577"/>
      <c r="D361" s="545">
        <v>24</v>
      </c>
      <c r="E361" s="27"/>
      <c r="F361" s="146"/>
      <c r="G361" s="148"/>
      <c r="H361" s="148"/>
      <c r="I361" s="148"/>
      <c r="J361" s="148"/>
      <c r="K361" s="558"/>
      <c r="L361" s="148"/>
      <c r="M361" s="148"/>
      <c r="N361" s="553"/>
      <c r="O361" s="553"/>
      <c r="P361" s="553"/>
      <c r="Q361" s="553"/>
      <c r="R361" s="553"/>
      <c r="S361" s="553"/>
      <c r="T361" s="553"/>
      <c r="U361" s="553"/>
      <c r="V361" s="553"/>
      <c r="W361" s="553"/>
      <c r="X361" s="553"/>
      <c r="Y361" s="553"/>
      <c r="Z361" s="553"/>
      <c r="AA361" s="553"/>
      <c r="AB361" s="553"/>
      <c r="AC361" s="147"/>
      <c r="AD361" s="69">
        <f>IF($D336="n/a","n/a",IF(AD$3&gt;($D336+$D361),$AC336-SUM($F361:AC361),$AC336/$D336))</f>
        <v>0</v>
      </c>
      <c r="AE361" s="69">
        <f>IF($D336="n/a","n/a",IF(AE$3&gt;($D336+$D361),$AC336-SUM($F361:AD361),$AC336/$D336))</f>
        <v>0</v>
      </c>
      <c r="AF361" s="69">
        <f>IF($D336="n/a","n/a",IF(AF$3&gt;($D336+$D361),$AC336-SUM($F361:AE361),$AC336/$D336))</f>
        <v>0</v>
      </c>
      <c r="AG361" s="69">
        <f>IF($D336="n/a","n/a",IF(AG$3&gt;($D336+$D361),$AC336-SUM($F361:AF361),$AC336/$D336))</f>
        <v>0</v>
      </c>
      <c r="AH361" s="69">
        <f>IF($D336="n/a","n/a",IF(AH$3&gt;($D336+$D361),$AC336-SUM($F361:AG361),$AC336/$D336))</f>
        <v>0</v>
      </c>
      <c r="AI361" s="69">
        <f>IF($D336="n/a","n/a",IF(AI$3&gt;($D336+$D361),$AC336-SUM($F361:AH361),$AC336/$D336))</f>
        <v>0</v>
      </c>
      <c r="AJ361" s="69">
        <f>IF($D336="n/a","n/a",IF(AJ$3&gt;($D336+$D361),$AC336-SUM($F361:AI361),$AC336/$D336))</f>
        <v>0</v>
      </c>
      <c r="AK361" s="69">
        <f>IF($D336="n/a","n/a",IF(AK$3&gt;($D336+$D361),$AC336-SUM($F361:AJ361),$AC336/$D336))</f>
        <v>0</v>
      </c>
      <c r="AL361" s="69">
        <f>IF($D336="n/a","n/a",IF(AL$3&gt;($D336+$D361),$AC336-SUM($F361:AK361),$AC336/$D336))</f>
        <v>0</v>
      </c>
      <c r="AM361" s="69">
        <f>IF($D336="n/a","n/a",IF(AM$3&gt;($D336+$D361),$AC336-SUM($F361:AL361),$AC336/$D336))</f>
        <v>0</v>
      </c>
      <c r="AN361" s="69">
        <f>IF($D336="n/a","n/a",IF(AN$3&gt;($D336+$D361),$AC336-SUM($F361:AM361),$AC336/$D336))</f>
        <v>0</v>
      </c>
      <c r="AO361" s="69">
        <f>IF($D336="n/a","n/a",IF(AO$3&gt;($D336+$D361),$AC336-SUM($F361:AN361),$AC336/$D336))</f>
        <v>0</v>
      </c>
      <c r="AP361" s="69">
        <f>IF($D336="n/a","n/a",IF(AP$3&gt;($D336+$D361),$AC336-SUM($F361:AO361),$AC336/$D336))</f>
        <v>0</v>
      </c>
      <c r="AQ361" s="69">
        <f>IF($D336="n/a","n/a",IF(AQ$3&gt;($D336+$D361),$AC336-SUM($F361:AP361),$AC336/$D336))</f>
        <v>0</v>
      </c>
      <c r="AR361" s="69">
        <f>IF($D336="n/a","n/a",IF(AR$3&gt;($D336+$D361),$AC336-SUM($F361:AQ361),$AC336/$D336))</f>
        <v>0</v>
      </c>
      <c r="AS361" s="69">
        <f>IF($D336="n/a","n/a",IF(AS$3&gt;($D336+$D361),$AC336-SUM($F361:AR361),$AC336/$D336))</f>
        <v>0</v>
      </c>
      <c r="AT361" s="69">
        <f>IF($D336="n/a","n/a",IF(AT$3&gt;($D336+$D361),$AC336-SUM($F361:AS361),$AC336/$D336))</f>
        <v>0</v>
      </c>
      <c r="AU361" s="69">
        <f>IF($D336="n/a","n/a",IF(AU$3&gt;($D336+$D361),$AC336-SUM($F361:AT361),$AC336/$D336))</f>
        <v>0</v>
      </c>
      <c r="AV361" s="69">
        <f>IF($D336="n/a","n/a",IF(AV$3&gt;($D336+$D361),$AC336-SUM($F361:AU361),$AC336/$D336))</f>
        <v>0</v>
      </c>
      <c r="AW361" s="69">
        <f>IF($D336="n/a","n/a",IF(AW$3&gt;($D336+$D361),$AC336-SUM($F361:AV361),$AC336/$D336))</f>
        <v>0</v>
      </c>
      <c r="AX361" s="69">
        <f>IF($D336="n/a","n/a",IF(AX$3&gt;($D336+$D361),$AC336-SUM($F361:AW361),$AC336/$D336))</f>
        <v>0</v>
      </c>
      <c r="AY361" s="69">
        <f>IF($D336="n/a","n/a",IF(AY$3&gt;($D336+$D361),$AC336-SUM($F361:AX361),$AC336/$D336))</f>
        <v>0</v>
      </c>
      <c r="AZ361" s="69">
        <f>IF($D336="n/a","n/a",IF(AZ$3&gt;($D336+$D361),$AC336-SUM($F361:AY361),$AC336/$D336))</f>
        <v>0</v>
      </c>
      <c r="BA361" s="69">
        <f>IF($D336="n/a","n/a",IF(BA$3&gt;($D336+$D361),$AC336-SUM($F361:AZ361),$AC336/$D336))</f>
        <v>0</v>
      </c>
      <c r="BB361" s="69">
        <f>IF($D336="n/a","n/a",IF(BB$3&gt;($D336+$D361),$AC336-SUM($F361:BA361),$AC336/$D336))</f>
        <v>0</v>
      </c>
      <c r="BC361" s="69">
        <f>IF($D336="n/a","n/a",IF(BC$3&gt;($D336+$D361),$AC336-SUM($F361:BB361),$AC336/$D336))</f>
        <v>0</v>
      </c>
      <c r="BD361" s="69">
        <f>IF($D336="n/a","n/a",IF(BD$3&gt;($D336+$D361),$AC336-SUM($F361:BC361),$AC336/$D336))</f>
        <v>0</v>
      </c>
      <c r="BE361" s="69">
        <f>IF($D336="n/a","n/a",IF(BE$3&gt;($D336+$D361),$AC336-SUM($F361:BD361),$AC336/$D336))</f>
        <v>0</v>
      </c>
      <c r="BF361" s="69">
        <f>IF($D336="n/a","n/a",IF(BF$3&gt;($D336+$D361),$AC336-SUM($F361:BE361),$AC336/$D336))</f>
        <v>0</v>
      </c>
      <c r="BG361" s="69">
        <f>IF($D336="n/a","n/a",IF(BG$3&gt;($D336+$D361),$AC336-SUM($F361:BF361),$AC336/$D336))</f>
        <v>0</v>
      </c>
      <c r="BH361" s="69">
        <f>IF($D336="n/a","n/a",IF(BH$3&gt;($D336+$D361),$AC336-SUM($F361:BG361),$AC336/$D336))</f>
        <v>0</v>
      </c>
      <c r="BI361" s="69">
        <f>IF($D336="n/a","n/a",IF(BI$3&gt;($D336+$D361),$AC336-SUM($F361:BH361),$AC336/$D336))</f>
        <v>0</v>
      </c>
      <c r="BJ361" s="69">
        <f>IF($D336="n/a","n/a",IF(BJ$3&gt;($D336+$D361),$AC336-SUM($F361:BI361),$AC336/$D336))</f>
        <v>0</v>
      </c>
      <c r="BK361" s="69">
        <f>IF($D336="n/a","n/a",IF(BK$3&gt;($D336+$D361),$AC336-SUM($F361:BJ361),$AC336/$D336))</f>
        <v>0</v>
      </c>
      <c r="BL361" s="69">
        <f>IF($D336="n/a","n/a",IF(BL$3&gt;($D336+$D361),$AC336-SUM($F361:BK361),$AC336/$D336))</f>
        <v>0</v>
      </c>
      <c r="BM361" s="69">
        <f>IF($D336="n/a","n/a",IF(BM$3&gt;($D336+$D361),$AC336-SUM($F361:BL361),$AC336/$D336))</f>
        <v>0</v>
      </c>
      <c r="BN361" s="69">
        <f>IF($D336="n/a","n/a",IF(BN$3&gt;($D336+$D361),$AC336-SUM($F361:BM361),$AC336/$D336))</f>
        <v>0</v>
      </c>
      <c r="BO361" s="69">
        <f>IF($D336="n/a","n/a",IF(BO$3&gt;($D336+$D361),$AC336-SUM($F361:BN361),$AC336/$D336))</f>
        <v>0</v>
      </c>
      <c r="BP361" s="69">
        <f>IF($D336="n/a","n/a",IF(BP$3&gt;($D336+$D361),$AC336-SUM($F361:BO361),$AC336/$D336))</f>
        <v>0</v>
      </c>
      <c r="BQ361" s="69">
        <f>IF($D336="n/a","n/a",IF(BQ$3&gt;($D336+$D361),$AC336-SUM($F361:BP361),$AC336/$D336))</f>
        <v>0</v>
      </c>
      <c r="BR361" s="69">
        <f>IF($D336="n/a","n/a",IF(BR$3&gt;($D336+$D361),$AC336-SUM($F361:BQ361),$AC336/$D336))</f>
        <v>0</v>
      </c>
      <c r="BS361" s="69">
        <f>IF($D336="n/a","n/a",IF(BS$3&gt;($D336+$D361),$AC336-SUM($F361:BR361),$AC336/$D336))</f>
        <v>0</v>
      </c>
      <c r="BT361" s="69">
        <f>IF($D336="n/a","n/a",IF(BT$3&gt;($D336+$D361),$AC336-SUM($F361:BS361),$AC336/$D336))</f>
        <v>0</v>
      </c>
      <c r="BU361" s="69">
        <f>IF($D336="n/a","n/a",IF(BU$3&gt;($D336+$D361),$AC336-SUM($F361:BT361),$AC336/$D336))</f>
        <v>0</v>
      </c>
      <c r="BV361" s="69">
        <f>IF($D336="n/a","n/a",IF(BV$3&gt;($D336+$D361),$AC336-SUM($F361:BU361),$AC336/$D336))</f>
        <v>0</v>
      </c>
      <c r="BW361" s="69">
        <f>IF($D336="n/a","n/a",IF(BW$3&gt;($D336+$D361),$AC336-SUM($F361:BV361),$AC336/$D336))</f>
        <v>0</v>
      </c>
      <c r="BX361" s="69">
        <f>IF($D336="n/a","n/a",IF(BX$3&gt;($D336+$D361),$AC336-SUM($F361:BW361),$AC336/$D336))</f>
        <v>0</v>
      </c>
      <c r="BY361" s="69">
        <f>IF($D336="n/a","n/a",IF(BY$3&gt;($D336+$D361),$AC336-SUM($F361:BX361),$AC336/$D336))</f>
        <v>0</v>
      </c>
      <c r="BZ361" s="69">
        <f>IF($D336="n/a","n/a",IF(BZ$3&gt;($D336+$D361),$AC336-SUM($F361:BY361),$AC336/$D336))</f>
        <v>0</v>
      </c>
    </row>
    <row r="362" spans="1:78" customFormat="1" hidden="1" outlineLevel="1">
      <c r="A362" s="560"/>
      <c r="B362" s="25"/>
      <c r="C362" s="577"/>
      <c r="D362" s="562">
        <v>25</v>
      </c>
      <c r="E362" s="27"/>
      <c r="F362" s="146"/>
      <c r="G362" s="148"/>
      <c r="H362" s="148"/>
      <c r="I362" s="148"/>
      <c r="J362" s="148"/>
      <c r="K362" s="558"/>
      <c r="L362" s="148"/>
      <c r="M362" s="148"/>
      <c r="N362" s="148"/>
      <c r="O362" s="553"/>
      <c r="P362" s="553"/>
      <c r="Q362" s="553"/>
      <c r="R362" s="553"/>
      <c r="S362" s="553"/>
      <c r="T362" s="553"/>
      <c r="U362" s="553"/>
      <c r="V362" s="553"/>
      <c r="W362" s="553"/>
      <c r="X362" s="553"/>
      <c r="Y362" s="553"/>
      <c r="Z362" s="553"/>
      <c r="AA362" s="553"/>
      <c r="AB362" s="553"/>
      <c r="AC362" s="553"/>
      <c r="AD362" s="147"/>
      <c r="AE362" s="147"/>
      <c r="AF362" s="147"/>
      <c r="AG362" s="147"/>
      <c r="AH362" s="147"/>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c r="BI362" s="147"/>
      <c r="BJ362" s="147"/>
      <c r="BK362" s="147"/>
      <c r="BL362" s="147"/>
      <c r="BM362" s="147"/>
      <c r="BN362" s="147"/>
      <c r="BO362" s="147"/>
      <c r="BP362" s="147"/>
      <c r="BQ362" s="147"/>
      <c r="BR362" s="147"/>
      <c r="BS362" s="147"/>
      <c r="BT362" s="147"/>
      <c r="BU362" s="147"/>
      <c r="BV362" s="147"/>
      <c r="BW362" s="147"/>
      <c r="BX362" s="147"/>
      <c r="BY362" s="147"/>
      <c r="BZ362" s="147"/>
    </row>
    <row r="363" spans="1:78" customFormat="1" collapsed="1">
      <c r="A363" s="560"/>
      <c r="B363" s="271" t="str">
        <f>A44</f>
        <v>Establishment</v>
      </c>
      <c r="C363" s="9"/>
      <c r="D363" s="9"/>
      <c r="E363" s="563"/>
      <c r="F363" s="161">
        <f t="shared" ref="F363:AK363" si="78">SUM(F337:F362)</f>
        <v>0</v>
      </c>
      <c r="G363" s="161">
        <f t="shared" si="78"/>
        <v>21.797150475775698</v>
      </c>
      <c r="H363" s="161">
        <f t="shared" si="78"/>
        <v>275.34513013727144</v>
      </c>
      <c r="I363" s="161">
        <f t="shared" si="78"/>
        <v>471.34371907923628</v>
      </c>
      <c r="J363" s="161">
        <f t="shared" si="78"/>
        <v>1230.2831735223281</v>
      </c>
      <c r="K363" s="564">
        <f t="shared" si="78"/>
        <v>1785.5752741067695</v>
      </c>
      <c r="L363" s="161">
        <f t="shared" si="78"/>
        <v>2134.4612067091912</v>
      </c>
      <c r="M363" s="161">
        <f t="shared" si="78"/>
        <v>2462.5412251137386</v>
      </c>
      <c r="N363" s="161">
        <f t="shared" si="78"/>
        <v>2744.0288626238971</v>
      </c>
      <c r="O363" s="161">
        <f t="shared" si="78"/>
        <v>2902.0692123465769</v>
      </c>
      <c r="P363" s="161">
        <f t="shared" si="78"/>
        <v>3057.4827301847863</v>
      </c>
      <c r="Q363" s="161">
        <f t="shared" si="78"/>
        <v>3560.2459634947359</v>
      </c>
      <c r="R363" s="161">
        <f t="shared" si="78"/>
        <v>3774.6412909983533</v>
      </c>
      <c r="S363" s="161">
        <f t="shared" si="78"/>
        <v>4041.5662820850039</v>
      </c>
      <c r="T363" s="161">
        <f t="shared" si="78"/>
        <v>4389.4979895121442</v>
      </c>
      <c r="U363" s="161">
        <f t="shared" si="78"/>
        <v>4707.0848293686104</v>
      </c>
      <c r="V363" s="161">
        <f t="shared" si="78"/>
        <v>4707.0848293686104</v>
      </c>
      <c r="W363" s="161">
        <f t="shared" si="78"/>
        <v>4707.0848293686104</v>
      </c>
      <c r="X363" s="161">
        <f t="shared" si="78"/>
        <v>4707.0848293686104</v>
      </c>
      <c r="Y363" s="161">
        <f t="shared" si="78"/>
        <v>4707.0848293686104</v>
      </c>
      <c r="Z363" s="161">
        <f t="shared" si="78"/>
        <v>4707.0848293686104</v>
      </c>
      <c r="AA363" s="161">
        <f t="shared" si="78"/>
        <v>4707.0848293686104</v>
      </c>
      <c r="AB363" s="161">
        <f t="shared" si="78"/>
        <v>4707.0848293686104</v>
      </c>
      <c r="AC363" s="161">
        <f t="shared" si="78"/>
        <v>4707.0848293686104</v>
      </c>
      <c r="AD363" s="161">
        <f t="shared" si="78"/>
        <v>4707.0848293686104</v>
      </c>
      <c r="AE363" s="161">
        <f t="shared" si="78"/>
        <v>4707.0848293686104</v>
      </c>
      <c r="AF363" s="161">
        <f t="shared" si="78"/>
        <v>4707.0848293686104</v>
      </c>
      <c r="AG363" s="161">
        <f t="shared" si="78"/>
        <v>4707.0848293686104</v>
      </c>
      <c r="AH363" s="161">
        <f t="shared" si="78"/>
        <v>4707.0848293686104</v>
      </c>
      <c r="AI363" s="161">
        <f t="shared" si="78"/>
        <v>4707.0848293686104</v>
      </c>
      <c r="AJ363" s="161">
        <f t="shared" si="78"/>
        <v>4707.0848293686104</v>
      </c>
      <c r="AK363" s="161">
        <f t="shared" si="78"/>
        <v>4707.0848293686104</v>
      </c>
      <c r="AL363" s="161">
        <f t="shared" ref="AL363:BZ363" si="79">SUM(AL337:AL362)</f>
        <v>4707.0848293686104</v>
      </c>
      <c r="AM363" s="161">
        <f t="shared" si="79"/>
        <v>4707.0848293686104</v>
      </c>
      <c r="AN363" s="161">
        <f t="shared" si="79"/>
        <v>4707.0848293686104</v>
      </c>
      <c r="AO363" s="161">
        <f t="shared" si="79"/>
        <v>4707.0848293686104</v>
      </c>
      <c r="AP363" s="161">
        <f t="shared" si="79"/>
        <v>4707.0848293686104</v>
      </c>
      <c r="AQ363" s="161">
        <f t="shared" si="79"/>
        <v>4707.0848293686104</v>
      </c>
      <c r="AR363" s="161">
        <f t="shared" si="79"/>
        <v>4707.0848293686104</v>
      </c>
      <c r="AS363" s="161">
        <f t="shared" si="79"/>
        <v>4707.0848293686104</v>
      </c>
      <c r="AT363" s="161">
        <f t="shared" si="79"/>
        <v>4707.0848293686104</v>
      </c>
      <c r="AU363" s="161">
        <f t="shared" si="79"/>
        <v>4707.0848293686104</v>
      </c>
      <c r="AV363" s="161">
        <f t="shared" si="79"/>
        <v>4707.0848293686104</v>
      </c>
      <c r="AW363" s="161">
        <f t="shared" si="79"/>
        <v>4707.0848293686104</v>
      </c>
      <c r="AX363" s="161">
        <f t="shared" si="79"/>
        <v>4707.0848293686104</v>
      </c>
      <c r="AY363" s="161">
        <f t="shared" si="79"/>
        <v>4707.0848293686104</v>
      </c>
      <c r="AZ363" s="161">
        <f t="shared" si="79"/>
        <v>4685.2876788928352</v>
      </c>
      <c r="BA363" s="161">
        <f t="shared" si="79"/>
        <v>4431.7396992313352</v>
      </c>
      <c r="BB363" s="161">
        <f t="shared" si="79"/>
        <v>4235.7411102893748</v>
      </c>
      <c r="BC363" s="161">
        <f t="shared" si="79"/>
        <v>3476.8016558462973</v>
      </c>
      <c r="BD363" s="161">
        <f t="shared" si="79"/>
        <v>2921.5095552618559</v>
      </c>
      <c r="BE363" s="161">
        <f t="shared" si="79"/>
        <v>2572.6236226594287</v>
      </c>
      <c r="BF363" s="161">
        <f t="shared" si="79"/>
        <v>2244.5436042548686</v>
      </c>
      <c r="BG363" s="161">
        <f t="shared" si="79"/>
        <v>1963.0559667447005</v>
      </c>
      <c r="BH363" s="161">
        <f t="shared" si="79"/>
        <v>1805.0156170220321</v>
      </c>
      <c r="BI363" s="161">
        <f t="shared" si="79"/>
        <v>1649.6020991838286</v>
      </c>
      <c r="BJ363" s="161">
        <f t="shared" si="79"/>
        <v>1146.8388658738604</v>
      </c>
      <c r="BK363" s="161">
        <f t="shared" si="79"/>
        <v>932.44353837025733</v>
      </c>
      <c r="BL363" s="161">
        <f t="shared" si="79"/>
        <v>665.51854728360149</v>
      </c>
      <c r="BM363" s="161">
        <f t="shared" si="79"/>
        <v>317.58683985647536</v>
      </c>
      <c r="BN363" s="161">
        <f t="shared" si="79"/>
        <v>-1.6370904631912708E-11</v>
      </c>
      <c r="BO363" s="161">
        <f t="shared" si="79"/>
        <v>0</v>
      </c>
      <c r="BP363" s="161">
        <f t="shared" si="79"/>
        <v>0</v>
      </c>
      <c r="BQ363" s="161">
        <f t="shared" si="79"/>
        <v>0</v>
      </c>
      <c r="BR363" s="161">
        <f t="shared" si="79"/>
        <v>0</v>
      </c>
      <c r="BS363" s="161">
        <f t="shared" si="79"/>
        <v>0</v>
      </c>
      <c r="BT363" s="161">
        <f t="shared" si="79"/>
        <v>0</v>
      </c>
      <c r="BU363" s="161">
        <f t="shared" si="79"/>
        <v>0</v>
      </c>
      <c r="BV363" s="161">
        <f t="shared" si="79"/>
        <v>0</v>
      </c>
      <c r="BW363" s="161">
        <f t="shared" si="79"/>
        <v>0</v>
      </c>
      <c r="BX363" s="161">
        <f t="shared" si="79"/>
        <v>0</v>
      </c>
      <c r="BY363" s="161">
        <f t="shared" si="79"/>
        <v>0</v>
      </c>
      <c r="BZ363" s="161">
        <f t="shared" si="79"/>
        <v>0</v>
      </c>
    </row>
    <row r="364" spans="1:78" customFormat="1" hidden="1" outlineLevel="1">
      <c r="A364" s="19"/>
      <c r="B364" s="26"/>
      <c r="C364" s="9"/>
      <c r="D364" s="9"/>
      <c r="E364" s="563"/>
      <c r="F364" s="16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c r="BP364" s="161"/>
      <c r="BQ364" s="161"/>
      <c r="BR364" s="161"/>
      <c r="BS364" s="161"/>
      <c r="BT364" s="161"/>
      <c r="BU364" s="161"/>
      <c r="BV364" s="161"/>
      <c r="BW364" s="161"/>
      <c r="BX364" s="161"/>
      <c r="BY364" s="161"/>
      <c r="BZ364" s="161"/>
    </row>
    <row r="365" spans="1:78" customFormat="1" hidden="1" outlineLevel="1">
      <c r="A365" s="19"/>
      <c r="B365" s="103"/>
      <c r="C365" s="542" t="str">
        <f>B392</f>
        <v>Communications</v>
      </c>
      <c r="D365" s="103">
        <f>VLOOKUP(C365,$A$123:$D$139,4,FALSE)</f>
        <v>15</v>
      </c>
      <c r="E365" s="103">
        <f>VLOOKUP(C365,$A$123:$D$139,3,FALSE)</f>
        <v>15</v>
      </c>
      <c r="F365" s="565">
        <f>IF(F$123="",0,HLOOKUP(F$2,$F$123:$BZ$140,MATCH($C365,$A$60:$A$76,0),FALSE))</f>
        <v>1343.3976004526194</v>
      </c>
      <c r="G365" s="565">
        <f t="shared" ref="G365:BR365" si="80">IF(G$123="",0,HLOOKUP(G$2,$F$123:$BZ$140,MATCH($C365,$A$60:$A$76,0),FALSE))</f>
        <v>3535.4218275320723</v>
      </c>
      <c r="H365" s="565">
        <f t="shared" si="80"/>
        <v>7824.188942315589</v>
      </c>
      <c r="I365" s="565">
        <f t="shared" si="80"/>
        <v>3567.4492198037451</v>
      </c>
      <c r="J365" s="565">
        <f t="shared" si="80"/>
        <v>278.66071032395701</v>
      </c>
      <c r="K365" s="565">
        <f t="shared" si="80"/>
        <v>4086.6009588045908</v>
      </c>
      <c r="L365" s="565">
        <f t="shared" si="80"/>
        <v>408.61176203034643</v>
      </c>
      <c r="M365" s="565">
        <f t="shared" si="80"/>
        <v>2374.1746749924705</v>
      </c>
      <c r="N365" s="565">
        <f t="shared" si="80"/>
        <v>13372.661366563663</v>
      </c>
      <c r="O365" s="565">
        <f t="shared" si="80"/>
        <v>7327.4592200067</v>
      </c>
      <c r="P365" s="565">
        <f t="shared" si="80"/>
        <v>6248.0725436248094</v>
      </c>
      <c r="Q365" s="565">
        <f t="shared" si="80"/>
        <v>5654.897625103742</v>
      </c>
      <c r="R365" s="565">
        <f t="shared" si="80"/>
        <v>13940.951669719514</v>
      </c>
      <c r="S365" s="565">
        <f t="shared" si="80"/>
        <v>13438.067649300794</v>
      </c>
      <c r="T365" s="565">
        <f t="shared" si="80"/>
        <v>15959.920115150368</v>
      </c>
      <c r="U365" s="565">
        <f t="shared" si="80"/>
        <v>0</v>
      </c>
      <c r="V365" s="565">
        <f t="shared" si="80"/>
        <v>0</v>
      </c>
      <c r="W365" s="565">
        <f t="shared" si="80"/>
        <v>0</v>
      </c>
      <c r="X365" s="565">
        <f t="shared" si="80"/>
        <v>0</v>
      </c>
      <c r="Y365" s="565">
        <f t="shared" si="80"/>
        <v>0</v>
      </c>
      <c r="Z365" s="565">
        <f t="shared" si="80"/>
        <v>0</v>
      </c>
      <c r="AA365" s="565">
        <f t="shared" si="80"/>
        <v>0</v>
      </c>
      <c r="AB365" s="565">
        <f t="shared" si="80"/>
        <v>0</v>
      </c>
      <c r="AC365" s="565">
        <f t="shared" si="80"/>
        <v>0</v>
      </c>
      <c r="AD365" s="565">
        <f t="shared" si="80"/>
        <v>0</v>
      </c>
      <c r="AE365" s="565">
        <f t="shared" si="80"/>
        <v>0</v>
      </c>
      <c r="AF365" s="565">
        <f t="shared" si="80"/>
        <v>0</v>
      </c>
      <c r="AG365" s="565">
        <f t="shared" si="80"/>
        <v>0</v>
      </c>
      <c r="AH365" s="565">
        <f t="shared" si="80"/>
        <v>0</v>
      </c>
      <c r="AI365" s="565">
        <f t="shared" si="80"/>
        <v>0</v>
      </c>
      <c r="AJ365" s="565">
        <f t="shared" si="80"/>
        <v>0</v>
      </c>
      <c r="AK365" s="565">
        <f t="shared" si="80"/>
        <v>0</v>
      </c>
      <c r="AL365" s="565">
        <f t="shared" si="80"/>
        <v>0</v>
      </c>
      <c r="AM365" s="565">
        <f t="shared" si="80"/>
        <v>0</v>
      </c>
      <c r="AN365" s="565">
        <f t="shared" si="80"/>
        <v>0</v>
      </c>
      <c r="AO365" s="565">
        <f t="shared" si="80"/>
        <v>0</v>
      </c>
      <c r="AP365" s="565">
        <f t="shared" si="80"/>
        <v>0</v>
      </c>
      <c r="AQ365" s="565">
        <f t="shared" si="80"/>
        <v>0</v>
      </c>
      <c r="AR365" s="565">
        <f t="shared" si="80"/>
        <v>0</v>
      </c>
      <c r="AS365" s="565">
        <f t="shared" si="80"/>
        <v>0</v>
      </c>
      <c r="AT365" s="565">
        <f t="shared" si="80"/>
        <v>0</v>
      </c>
      <c r="AU365" s="565">
        <f t="shared" si="80"/>
        <v>0</v>
      </c>
      <c r="AV365" s="565">
        <f t="shared" si="80"/>
        <v>0</v>
      </c>
      <c r="AW365" s="565">
        <f t="shared" si="80"/>
        <v>0</v>
      </c>
      <c r="AX365" s="565">
        <f t="shared" si="80"/>
        <v>0</v>
      </c>
      <c r="AY365" s="565">
        <f t="shared" si="80"/>
        <v>0</v>
      </c>
      <c r="AZ365" s="565">
        <f t="shared" si="80"/>
        <v>0</v>
      </c>
      <c r="BA365" s="565">
        <f t="shared" si="80"/>
        <v>0</v>
      </c>
      <c r="BB365" s="565">
        <f t="shared" si="80"/>
        <v>0</v>
      </c>
      <c r="BC365" s="565">
        <f t="shared" si="80"/>
        <v>0</v>
      </c>
      <c r="BD365" s="565">
        <f t="shared" si="80"/>
        <v>0</v>
      </c>
      <c r="BE365" s="565">
        <f t="shared" si="80"/>
        <v>0</v>
      </c>
      <c r="BF365" s="565">
        <f t="shared" si="80"/>
        <v>0</v>
      </c>
      <c r="BG365" s="565">
        <f t="shared" si="80"/>
        <v>0</v>
      </c>
      <c r="BH365" s="565">
        <f t="shared" si="80"/>
        <v>0</v>
      </c>
      <c r="BI365" s="565">
        <f t="shared" si="80"/>
        <v>0</v>
      </c>
      <c r="BJ365" s="565">
        <f t="shared" si="80"/>
        <v>0</v>
      </c>
      <c r="BK365" s="565">
        <f t="shared" si="80"/>
        <v>0</v>
      </c>
      <c r="BL365" s="565">
        <f t="shared" si="80"/>
        <v>0</v>
      </c>
      <c r="BM365" s="565">
        <f t="shared" si="80"/>
        <v>0</v>
      </c>
      <c r="BN365" s="565">
        <f t="shared" si="80"/>
        <v>0</v>
      </c>
      <c r="BO365" s="565">
        <f t="shared" si="80"/>
        <v>0</v>
      </c>
      <c r="BP365" s="565">
        <f t="shared" si="80"/>
        <v>0</v>
      </c>
      <c r="BQ365" s="565">
        <f t="shared" si="80"/>
        <v>0</v>
      </c>
      <c r="BR365" s="565">
        <f t="shared" si="80"/>
        <v>0</v>
      </c>
      <c r="BS365" s="565">
        <f t="shared" ref="BS365:BZ365" si="81">IF(BS$123="",0,HLOOKUP(BS$2,$F$123:$BZ$140,MATCH($C365,$A$60:$A$76,0),FALSE))</f>
        <v>0</v>
      </c>
      <c r="BT365" s="565">
        <f t="shared" si="81"/>
        <v>0</v>
      </c>
      <c r="BU365" s="565">
        <f t="shared" si="81"/>
        <v>0</v>
      </c>
      <c r="BV365" s="565">
        <f t="shared" si="81"/>
        <v>0</v>
      </c>
      <c r="BW365" s="565">
        <f t="shared" si="81"/>
        <v>0</v>
      </c>
      <c r="BX365" s="565">
        <f t="shared" si="81"/>
        <v>0</v>
      </c>
      <c r="BY365" s="565">
        <f t="shared" si="81"/>
        <v>0</v>
      </c>
      <c r="BZ365" s="565">
        <f t="shared" si="81"/>
        <v>0</v>
      </c>
    </row>
    <row r="366" spans="1:78" customFormat="1" hidden="1" outlineLevel="1">
      <c r="A366" s="578"/>
      <c r="B366" s="26"/>
      <c r="C366" s="722" t="s">
        <v>296</v>
      </c>
      <c r="D366" s="566">
        <v>0</v>
      </c>
      <c r="E366" s="27"/>
      <c r="F366" s="69"/>
      <c r="G366" s="69"/>
      <c r="H366" s="69"/>
      <c r="I366" s="69"/>
      <c r="J366" s="69"/>
      <c r="K366" s="546"/>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row>
    <row r="367" spans="1:78" customFormat="1" hidden="1" outlineLevel="1">
      <c r="A367" s="19"/>
      <c r="B367" s="26"/>
      <c r="C367" s="722"/>
      <c r="D367" s="545">
        <v>1</v>
      </c>
      <c r="E367" s="27"/>
      <c r="F367" s="145"/>
      <c r="G367" s="567">
        <f>IF($E365="n/a","n/a",IF(G$3&gt;($E365+$D367),$F365-SUM($F367:F367),$F365/$E365))</f>
        <v>89.559840030174627</v>
      </c>
      <c r="H367" s="568">
        <f>IF($E365="n/a","n/a",IF(H$3&gt;($E365+$D367),$F365-SUM($F367:G367),$F365/$E365))</f>
        <v>89.559840030174627</v>
      </c>
      <c r="I367" s="568">
        <f>IF($E365="n/a","n/a",IF(I$3&gt;($E365+$D367),$F365-SUM($F367:H367),$F365/$E365))</f>
        <v>89.559840030174627</v>
      </c>
      <c r="J367" s="568">
        <f>IF($E365="n/a","n/a",IF(J$3&gt;($E365+$D367),$F365-SUM($F367:I367),$F365/$E365))</f>
        <v>89.559840030174627</v>
      </c>
      <c r="K367" s="569">
        <f>IF($E365="n/a","n/a",IF(K$3&gt;($E365+$D367),$F365-SUM($F367:J367),$F365/$E365))</f>
        <v>89.559840030174627</v>
      </c>
      <c r="L367" s="568">
        <f>IF($E365="n/a","n/a",IF(L$3&gt;($E365+$D367),$F365-SUM($F367:K367),$F365/$E365))</f>
        <v>89.559840030174627</v>
      </c>
      <c r="M367" s="568">
        <f>IF($E365="n/a","n/a",IF(M$3&gt;($E365+$D367),$F365-SUM($F367:L367),$F365/$E365))</f>
        <v>89.559840030174627</v>
      </c>
      <c r="N367" s="568">
        <f>IF($E365="n/a","n/a",IF(N$3&gt;($E365+$D367),$F365-SUM($F367:M367),$F365/$E365))</f>
        <v>89.559840030174627</v>
      </c>
      <c r="O367" s="568">
        <f>IF($E365="n/a","n/a",IF(O$3&gt;($E365+$D367),$F365-SUM($F367:N367),$F365/$E365))</f>
        <v>89.559840030174627</v>
      </c>
      <c r="P367" s="568">
        <f>IF($E365="n/a","n/a",IF(P$3&gt;($E365+$D367),$F365-SUM($F367:O367),$F365/$E365))</f>
        <v>89.559840030174627</v>
      </c>
      <c r="Q367" s="568">
        <f>IF($E365="n/a","n/a",IF(Q$3&gt;($E365+$D367),$F365-SUM($F367:P367),$F365/$E365))</f>
        <v>89.559840030174627</v>
      </c>
      <c r="R367" s="568">
        <f>IF($E365="n/a","n/a",IF(R$3&gt;($E365+$D367),$F365-SUM($F367:Q367),$F365/$E365))</f>
        <v>89.559840030174627</v>
      </c>
      <c r="S367" s="568">
        <f>IF($E365="n/a","n/a",IF(S$3&gt;($E365+$D367),$F365-SUM($F367:R367),$F365/$E365))</f>
        <v>89.559840030174627</v>
      </c>
      <c r="T367" s="568">
        <f>IF($E365="n/a","n/a",IF(T$3&gt;($E365+$D367),$F365-SUM($F367:S367),$F365/$E365))</f>
        <v>89.559840030174627</v>
      </c>
      <c r="U367" s="568">
        <f>IF($E365="n/a","n/a",IF(U$3&gt;($E365+$D367),$F365-SUM($F367:T367),$F365/$E365))</f>
        <v>89.559840030174627</v>
      </c>
      <c r="V367" s="568">
        <f>IF($E365="n/a","n/a",IF(V$3&gt;($E365+$D367),$F365-SUM($F367:U367),$F365/$E365))</f>
        <v>-2.2737367544323206E-13</v>
      </c>
      <c r="W367" s="568">
        <f>IF($E365="n/a","n/a",IF(W$3&gt;($E365+$D367),$F365-SUM($F367:V367),$F365/$E365))</f>
        <v>0</v>
      </c>
      <c r="X367" s="568">
        <f>IF($E365="n/a","n/a",IF(X$3&gt;($E365+$D367),$F365-SUM($F367:W367),$F365/$E365))</f>
        <v>0</v>
      </c>
      <c r="Y367" s="568">
        <f>IF($E365="n/a","n/a",IF(Y$3&gt;($E365+$D367),$F365-SUM($F367:X367),$F365/$E365))</f>
        <v>0</v>
      </c>
      <c r="Z367" s="568">
        <f>IF($E365="n/a","n/a",IF(Z$3&gt;($E365+$D367),$F365-SUM($F367:Y367),$F365/$E365))</f>
        <v>0</v>
      </c>
      <c r="AA367" s="568">
        <f>IF($E365="n/a","n/a",IF(AA$3&gt;($E365+$D367),$F365-SUM($F367:Z367),$F365/$E365))</f>
        <v>0</v>
      </c>
      <c r="AB367" s="568">
        <f>IF($E365="n/a","n/a",IF(AB$3&gt;($E365+$D367),$F365-SUM($F367:AA367),$F365/$E365))</f>
        <v>0</v>
      </c>
      <c r="AC367" s="568">
        <f>IF($E365="n/a","n/a",IF(AC$3&gt;($E365+$D367),$F365-SUM($F367:AB367),$F365/$E365))</f>
        <v>0</v>
      </c>
      <c r="AD367" s="568">
        <f>IF($E365="n/a","n/a",IF(AD$3&gt;($E365+$D367),$F365-SUM($F367:AC367),$F365/$E365))</f>
        <v>0</v>
      </c>
      <c r="AE367" s="568">
        <f>IF($E365="n/a","n/a",IF(AE$3&gt;($E365+$D367),$F365-SUM($F367:AD367),$F365/$E365))</f>
        <v>0</v>
      </c>
      <c r="AF367" s="568">
        <f>IF($E365="n/a","n/a",IF(AF$3&gt;($E365+$D367),$F365-SUM($F367:AE367),$F365/$E365))</f>
        <v>0</v>
      </c>
      <c r="AG367" s="568">
        <f>IF($E365="n/a","n/a",IF(AG$3&gt;($E365+$D367),$F365-SUM($F367:AF367),$F365/$E365))</f>
        <v>0</v>
      </c>
      <c r="AH367" s="568">
        <f>IF($E365="n/a","n/a",IF(AH$3&gt;($E365+$D367),$F365-SUM($F367:AG367),$F365/$E365))</f>
        <v>0</v>
      </c>
      <c r="AI367" s="568">
        <f>IF($E365="n/a","n/a",IF(AI$3&gt;($E365+$D367),$F365-SUM($F367:AH367),$F365/$E365))</f>
        <v>0</v>
      </c>
      <c r="AJ367" s="568">
        <f>IF($E365="n/a","n/a",IF(AJ$3&gt;($E365+$D367),$F365-SUM($F367:AI367),$F365/$E365))</f>
        <v>0</v>
      </c>
      <c r="AK367" s="568">
        <f>IF($E365="n/a","n/a",IF(AK$3&gt;($E365+$D367),$F365-SUM($F367:AJ367),$F365/$E365))</f>
        <v>0</v>
      </c>
      <c r="AL367" s="568">
        <f>IF($E365="n/a","n/a",IF(AL$3&gt;($E365+$D367),$F365-SUM($F367:AK367),$F365/$E365))</f>
        <v>0</v>
      </c>
      <c r="AM367" s="568">
        <f>IF($E365="n/a","n/a",IF(AM$3&gt;($E365+$D367),$F365-SUM($F367:AL367),$F365/$E365))</f>
        <v>0</v>
      </c>
      <c r="AN367" s="568">
        <f>IF($E365="n/a","n/a",IF(AN$3&gt;($E365+$D367),$F365-SUM($F367:AM367),$F365/$E365))</f>
        <v>0</v>
      </c>
      <c r="AO367" s="568">
        <f>IF($E365="n/a","n/a",IF(AO$3&gt;($E365+$D367),$F365-SUM($F367:AN367),$F365/$E365))</f>
        <v>0</v>
      </c>
      <c r="AP367" s="568">
        <f>IF($E365="n/a","n/a",IF(AP$3&gt;($E365+$D367),$F365-SUM($F367:AO367),$F365/$E365))</f>
        <v>0</v>
      </c>
      <c r="AQ367" s="568">
        <f>IF($E365="n/a","n/a",IF(AQ$3&gt;($E365+$D367),$F365-SUM($F367:AP367),$F365/$E365))</f>
        <v>0</v>
      </c>
      <c r="AR367" s="568">
        <f>IF($E365="n/a","n/a",IF(AR$3&gt;($E365+$D367),$F365-SUM($F367:AQ367),$F365/$E365))</f>
        <v>0</v>
      </c>
      <c r="AS367" s="568">
        <f>IF($E365="n/a","n/a",IF(AS$3&gt;($E365+$D367),$F365-SUM($F367:AR367),$F365/$E365))</f>
        <v>0</v>
      </c>
      <c r="AT367" s="568">
        <f>IF($E365="n/a","n/a",IF(AT$3&gt;($E365+$D367),$F365-SUM($F367:AS367),$F365/$E365))</f>
        <v>0</v>
      </c>
      <c r="AU367" s="568">
        <f>IF($E365="n/a","n/a",IF(AU$3&gt;($E365+$D367),$F365-SUM($F367:AT367),$F365/$E365))</f>
        <v>0</v>
      </c>
      <c r="AV367" s="568">
        <f>IF($E365="n/a","n/a",IF(AV$3&gt;($E365+$D367),$F365-SUM($F367:AU367),$F365/$E365))</f>
        <v>0</v>
      </c>
      <c r="AW367" s="568">
        <f>IF($E365="n/a","n/a",IF(AW$3&gt;($E365+$D367),$F365-SUM($F367:AV367),$F365/$E365))</f>
        <v>0</v>
      </c>
      <c r="AX367" s="568">
        <f>IF($E365="n/a","n/a",IF(AX$3&gt;($E365+$D367),$F365-SUM($F367:AW367),$F365/$E365))</f>
        <v>0</v>
      </c>
      <c r="AY367" s="568">
        <f>IF($E365="n/a","n/a",IF(AY$3&gt;($E365+$D367),$F365-SUM($F367:AX367),$F365/$E365))</f>
        <v>0</v>
      </c>
      <c r="AZ367" s="568">
        <f>IF($E365="n/a","n/a",IF(AZ$3&gt;($E365+$D367),$F365-SUM($F367:AY367),$F365/$E365))</f>
        <v>0</v>
      </c>
      <c r="BA367" s="568">
        <f>IF($E365="n/a","n/a",IF(BA$3&gt;($E365+$D367),$F365-SUM($F367:AZ367),$F365/$E365))</f>
        <v>0</v>
      </c>
      <c r="BB367" s="568">
        <f>IF($E365="n/a","n/a",IF(BB$3&gt;($E365+$D367),$F365-SUM($F367:BA367),$F365/$E365))</f>
        <v>0</v>
      </c>
      <c r="BC367" s="568">
        <f>IF($E365="n/a","n/a",IF(BC$3&gt;($E365+$D367),$F365-SUM($F367:BB367),$F365/$E365))</f>
        <v>0</v>
      </c>
      <c r="BD367" s="568">
        <f>IF($E365="n/a","n/a",IF(BD$3&gt;($E365+$D367),$F365-SUM($F367:BC367),$F365/$E365))</f>
        <v>0</v>
      </c>
      <c r="BE367" s="568">
        <f>IF($E365="n/a","n/a",IF(BE$3&gt;($E365+$D367),$F365-SUM($F367:BD367),$F365/$E365))</f>
        <v>0</v>
      </c>
      <c r="BF367" s="568">
        <f>IF($E365="n/a","n/a",IF(BF$3&gt;($E365+$D367),$F365-SUM($F367:BE367),$F365/$E365))</f>
        <v>0</v>
      </c>
      <c r="BG367" s="568">
        <f>IF($E365="n/a","n/a",IF(BG$3&gt;($E365+$D367),$F365-SUM($F367:BF367),$F365/$E365))</f>
        <v>0</v>
      </c>
      <c r="BH367" s="568">
        <f>IF($E365="n/a","n/a",IF(BH$3&gt;($E365+$D367),$F365-SUM($F367:BG367),$F365/$E365))</f>
        <v>0</v>
      </c>
      <c r="BI367" s="568">
        <f>IF($E365="n/a","n/a",IF(BI$3&gt;($E365+$D367),$F365-SUM($F367:BH367),$F365/$E365))</f>
        <v>0</v>
      </c>
      <c r="BJ367" s="568">
        <f>IF($E365="n/a","n/a",IF(BJ$3&gt;($E365+$D367),$F365-SUM($F367:BI367),$F365/$E365))</f>
        <v>0</v>
      </c>
      <c r="BK367" s="568">
        <f>IF($E365="n/a","n/a",IF(BK$3&gt;($E365+$D367),$F365-SUM($F367:BJ367),$F365/$E365))</f>
        <v>0</v>
      </c>
      <c r="BL367" s="568">
        <f>IF($E365="n/a","n/a",IF(BL$3&gt;($E365+$D367),$F365-SUM($F367:BK367),$F365/$E365))</f>
        <v>0</v>
      </c>
      <c r="BM367" s="568">
        <f>IF($E365="n/a","n/a",IF(BM$3&gt;($E365+$D367),$F365-SUM($F367:BL367),$F365/$E365))</f>
        <v>0</v>
      </c>
      <c r="BN367" s="568">
        <f>IF($E365="n/a","n/a",IF(BN$3&gt;($E365+$D367),$F365-SUM($F367:BM367),$F365/$E365))</f>
        <v>0</v>
      </c>
      <c r="BO367" s="568">
        <f>IF($E365="n/a","n/a",IF(BO$3&gt;($E365+$D367),$F365-SUM($F367:BN367),$F365/$E365))</f>
        <v>0</v>
      </c>
      <c r="BP367" s="568">
        <f>IF($E365="n/a","n/a",IF(BP$3&gt;($E365+$D367),$F365-SUM($F367:BO367),$F365/$E365))</f>
        <v>0</v>
      </c>
      <c r="BQ367" s="568">
        <f>IF($E365="n/a","n/a",IF(BQ$3&gt;($E365+$D367),$F365-SUM($F367:BP367),$F365/$E365))</f>
        <v>0</v>
      </c>
      <c r="BR367" s="568">
        <f>IF($E365="n/a","n/a",IF(BR$3&gt;($E365+$D367),$F365-SUM($F367:BQ367),$F365/$E365))</f>
        <v>0</v>
      </c>
      <c r="BS367" s="568">
        <f>IF($E365="n/a","n/a",IF(BS$3&gt;($E365+$D367),$F365-SUM($F367:BR367),$F365/$E365))</f>
        <v>0</v>
      </c>
      <c r="BT367" s="568">
        <f>IF($E365="n/a","n/a",IF(BT$3&gt;($E365+$D367),$F365-SUM($F367:BS367),$F365/$E365))</f>
        <v>0</v>
      </c>
      <c r="BU367" s="568">
        <f>IF($E365="n/a","n/a",IF(BU$3&gt;($E365+$D367),$F365-SUM($F367:BT367),$F365/$E365))</f>
        <v>0</v>
      </c>
      <c r="BV367" s="568">
        <f>IF($E365="n/a","n/a",IF(BV$3&gt;($E365+$D367),$F365-SUM($F367:BU367),$F365/$E365))</f>
        <v>0</v>
      </c>
      <c r="BW367" s="568">
        <f>IF($E365="n/a","n/a",IF(BW$3&gt;($E365+$D367),$F365-SUM($F367:BV367),$F365/$E365))</f>
        <v>0</v>
      </c>
      <c r="BX367" s="568">
        <f>IF($E365="n/a","n/a",IF(BX$3&gt;($E365+$D367),$F365-SUM($F367:BW367),$F365/$E365))</f>
        <v>0</v>
      </c>
      <c r="BY367" s="568">
        <f>IF($E365="n/a","n/a",IF(BY$3&gt;($E365+$D367),$F365-SUM($F367:BX367),$F365/$E365))</f>
        <v>0</v>
      </c>
      <c r="BZ367" s="569">
        <f>IF($E365="n/a","n/a",IF(BZ$3&gt;($E365+$D367),$F365-SUM($F367:BY367),$F365/$E365))</f>
        <v>0</v>
      </c>
    </row>
    <row r="368" spans="1:78" customFormat="1" hidden="1" outlineLevel="1">
      <c r="A368" s="19"/>
      <c r="B368" s="26"/>
      <c r="C368" s="722"/>
      <c r="D368" s="545">
        <v>2</v>
      </c>
      <c r="E368" s="27"/>
      <c r="F368" s="146"/>
      <c r="G368" s="570"/>
      <c r="H368" s="571">
        <f>IF($E365="n/a","n/a",IF(H$3&gt;($E365+$D368),$G365-SUM($F368:G368),$G365/$E365))</f>
        <v>235.69478850213815</v>
      </c>
      <c r="I368" s="571">
        <f>IF($E365="n/a","n/a",IF(I$3&gt;($E365+$D368),$G365-SUM($F368:H368),$G365/$E365))</f>
        <v>235.69478850213815</v>
      </c>
      <c r="J368" s="571">
        <f>IF($E365="n/a","n/a",IF(J$3&gt;($E365+$D368),$G365-SUM($F368:I368),$G365/$E365))</f>
        <v>235.69478850213815</v>
      </c>
      <c r="K368" s="572">
        <f>IF($E365="n/a","n/a",IF(K$3&gt;($E365+$D368),$G365-SUM($F368:J368),$G365/$E365))</f>
        <v>235.69478850213815</v>
      </c>
      <c r="L368" s="571">
        <f>IF($E365="n/a","n/a",IF(L$3&gt;($E365+$D368),$G365-SUM($F368:K368),$G365/$E365))</f>
        <v>235.69478850213815</v>
      </c>
      <c r="M368" s="571">
        <f>IF($E365="n/a","n/a",IF(M$3&gt;($E365+$D368),$G365-SUM($F368:L368),$G365/$E365))</f>
        <v>235.69478850213815</v>
      </c>
      <c r="N368" s="571">
        <f>IF($E365="n/a","n/a",IF(N$3&gt;($E365+$D368),$G365-SUM($F368:M368),$G365/$E365))</f>
        <v>235.69478850213815</v>
      </c>
      <c r="O368" s="571">
        <f>IF($E365="n/a","n/a",IF(O$3&gt;($E365+$D368),$G365-SUM($F368:N368),$G365/$E365))</f>
        <v>235.69478850213815</v>
      </c>
      <c r="P368" s="571">
        <f>IF($E365="n/a","n/a",IF(P$3&gt;($E365+$D368),$G365-SUM($F368:O368),$G365/$E365))</f>
        <v>235.69478850213815</v>
      </c>
      <c r="Q368" s="571">
        <f>IF($E365="n/a","n/a",IF(Q$3&gt;($E365+$D368),$G365-SUM($F368:P368),$G365/$E365))</f>
        <v>235.69478850213815</v>
      </c>
      <c r="R368" s="571">
        <f>IF($E365="n/a","n/a",IF(R$3&gt;($E365+$D368),$G365-SUM($F368:Q368),$G365/$E365))</f>
        <v>235.69478850213815</v>
      </c>
      <c r="S368" s="571">
        <f>IF($E365="n/a","n/a",IF(S$3&gt;($E365+$D368),$G365-SUM($F368:R368),$G365/$E365))</f>
        <v>235.69478850213815</v>
      </c>
      <c r="T368" s="571">
        <f>IF($E365="n/a","n/a",IF(T$3&gt;($E365+$D368),$G365-SUM($F368:S368),$G365/$E365))</f>
        <v>235.69478850213815</v>
      </c>
      <c r="U368" s="571">
        <f>IF($E365="n/a","n/a",IF(U$3&gt;($E365+$D368),$G365-SUM($F368:T368),$G365/$E365))</f>
        <v>235.69478850213815</v>
      </c>
      <c r="V368" s="571">
        <f>IF($E365="n/a","n/a",IF(V$3&gt;($E365+$D368),$G365-SUM($F368:U368),$G365/$E365))</f>
        <v>235.69478850213815</v>
      </c>
      <c r="W368" s="571">
        <f>IF($E365="n/a","n/a",IF(W$3&gt;($E365+$D368),$G365-SUM($F368:V368),$G365/$E365))</f>
        <v>0</v>
      </c>
      <c r="X368" s="571">
        <f>IF($E365="n/a","n/a",IF(X$3&gt;($E365+$D368),$G365-SUM($F368:W368),$G365/$E365))</f>
        <v>0</v>
      </c>
      <c r="Y368" s="571">
        <f>IF($E365="n/a","n/a",IF(Y$3&gt;($E365+$D368),$G365-SUM($F368:X368),$G365/$E365))</f>
        <v>0</v>
      </c>
      <c r="Z368" s="571">
        <f>IF($E365="n/a","n/a",IF(Z$3&gt;($E365+$D368),$G365-SUM($F368:Y368),$G365/$E365))</f>
        <v>0</v>
      </c>
      <c r="AA368" s="571">
        <f>IF($E365="n/a","n/a",IF(AA$3&gt;($E365+$D368),$G365-SUM($F368:Z368),$G365/$E365))</f>
        <v>0</v>
      </c>
      <c r="AB368" s="571">
        <f>IF($E365="n/a","n/a",IF(AB$3&gt;($E365+$D368),$G365-SUM($F368:AA368),$G365/$E365))</f>
        <v>0</v>
      </c>
      <c r="AC368" s="571">
        <f>IF($E365="n/a","n/a",IF(AC$3&gt;($E365+$D368),$G365-SUM($F368:AB368),$G365/$E365))</f>
        <v>0</v>
      </c>
      <c r="AD368" s="571">
        <f>IF($E365="n/a","n/a",IF(AD$3&gt;($E365+$D368),$G365-SUM($F368:AC368),$G365/$E365))</f>
        <v>0</v>
      </c>
      <c r="AE368" s="571">
        <f>IF($E365="n/a","n/a",IF(AE$3&gt;($E365+$D368),$G365-SUM($F368:AD368),$G365/$E365))</f>
        <v>0</v>
      </c>
      <c r="AF368" s="571">
        <f>IF($E365="n/a","n/a",IF(AF$3&gt;($E365+$D368),$G365-SUM($F368:AE368),$G365/$E365))</f>
        <v>0</v>
      </c>
      <c r="AG368" s="571">
        <f>IF($E365="n/a","n/a",IF(AG$3&gt;($E365+$D368),$G365-SUM($F368:AF368),$G365/$E365))</f>
        <v>0</v>
      </c>
      <c r="AH368" s="571">
        <f>IF($E365="n/a","n/a",IF(AH$3&gt;($E365+$D368),$G365-SUM($F368:AG368),$G365/$E365))</f>
        <v>0</v>
      </c>
      <c r="AI368" s="571">
        <f>IF($E365="n/a","n/a",IF(AI$3&gt;($E365+$D368),$G365-SUM($F368:AH368),$G365/$E365))</f>
        <v>0</v>
      </c>
      <c r="AJ368" s="571">
        <f>IF($E365="n/a","n/a",IF(AJ$3&gt;($E365+$D368),$G365-SUM($F368:AI368),$G365/$E365))</f>
        <v>0</v>
      </c>
      <c r="AK368" s="571">
        <f>IF($E365="n/a","n/a",IF(AK$3&gt;($E365+$D368),$G365-SUM($F368:AJ368),$G365/$E365))</f>
        <v>0</v>
      </c>
      <c r="AL368" s="571">
        <f>IF($E365="n/a","n/a",IF(AL$3&gt;($E365+$D368),$G365-SUM($F368:AK368),$G365/$E365))</f>
        <v>0</v>
      </c>
      <c r="AM368" s="571">
        <f>IF($E365="n/a","n/a",IF(AM$3&gt;($E365+$D368),$G365-SUM($F368:AL368),$G365/$E365))</f>
        <v>0</v>
      </c>
      <c r="AN368" s="571">
        <f>IF($E365="n/a","n/a",IF(AN$3&gt;($E365+$D368),$G365-SUM($F368:AM368),$G365/$E365))</f>
        <v>0</v>
      </c>
      <c r="AO368" s="571">
        <f>IF($E365="n/a","n/a",IF(AO$3&gt;($E365+$D368),$G365-SUM($F368:AN368),$G365/$E365))</f>
        <v>0</v>
      </c>
      <c r="AP368" s="571">
        <f>IF($E365="n/a","n/a",IF(AP$3&gt;($E365+$D368),$G365-SUM($F368:AO368),$G365/$E365))</f>
        <v>0</v>
      </c>
      <c r="AQ368" s="571">
        <f>IF($E365="n/a","n/a",IF(AQ$3&gt;($E365+$D368),$G365-SUM($F368:AP368),$G365/$E365))</f>
        <v>0</v>
      </c>
      <c r="AR368" s="571">
        <f>IF($E365="n/a","n/a",IF(AR$3&gt;($E365+$D368),$G365-SUM($F368:AQ368),$G365/$E365))</f>
        <v>0</v>
      </c>
      <c r="AS368" s="571">
        <f>IF($E365="n/a","n/a",IF(AS$3&gt;($E365+$D368),$G365-SUM($F368:AR368),$G365/$E365))</f>
        <v>0</v>
      </c>
      <c r="AT368" s="571">
        <f>IF($E365="n/a","n/a",IF(AT$3&gt;($E365+$D368),$G365-SUM($F368:AS368),$G365/$E365))</f>
        <v>0</v>
      </c>
      <c r="AU368" s="571">
        <f>IF($E365="n/a","n/a",IF(AU$3&gt;($E365+$D368),$G365-SUM($F368:AT368),$G365/$E365))</f>
        <v>0</v>
      </c>
      <c r="AV368" s="571">
        <f>IF($E365="n/a","n/a",IF(AV$3&gt;($E365+$D368),$G365-SUM($F368:AU368),$G365/$E365))</f>
        <v>0</v>
      </c>
      <c r="AW368" s="571">
        <f>IF($E365="n/a","n/a",IF(AW$3&gt;($E365+$D368),$G365-SUM($F368:AV368),$G365/$E365))</f>
        <v>0</v>
      </c>
      <c r="AX368" s="571">
        <f>IF($E365="n/a","n/a",IF(AX$3&gt;($E365+$D368),$G365-SUM($F368:AW368),$G365/$E365))</f>
        <v>0</v>
      </c>
      <c r="AY368" s="571">
        <f>IF($E365="n/a","n/a",IF(AY$3&gt;($E365+$D368),$G365-SUM($F368:AX368),$G365/$E365))</f>
        <v>0</v>
      </c>
      <c r="AZ368" s="571">
        <f>IF($E365="n/a","n/a",IF(AZ$3&gt;($E365+$D368),$G365-SUM($F368:AY368),$G365/$E365))</f>
        <v>0</v>
      </c>
      <c r="BA368" s="571">
        <f>IF($E365="n/a","n/a",IF(BA$3&gt;($E365+$D368),$G365-SUM($F368:AZ368),$G365/$E365))</f>
        <v>0</v>
      </c>
      <c r="BB368" s="571">
        <f>IF($E365="n/a","n/a",IF(BB$3&gt;($E365+$D368),$G365-SUM($F368:BA368),$G365/$E365))</f>
        <v>0</v>
      </c>
      <c r="BC368" s="571">
        <f>IF($E365="n/a","n/a",IF(BC$3&gt;($E365+$D368),$G365-SUM($F368:BB368),$G365/$E365))</f>
        <v>0</v>
      </c>
      <c r="BD368" s="571">
        <f>IF($E365="n/a","n/a",IF(BD$3&gt;($E365+$D368),$G365-SUM($F368:BC368),$G365/$E365))</f>
        <v>0</v>
      </c>
      <c r="BE368" s="571">
        <f>IF($E365="n/a","n/a",IF(BE$3&gt;($E365+$D368),$G365-SUM($F368:BD368),$G365/$E365))</f>
        <v>0</v>
      </c>
      <c r="BF368" s="571">
        <f>IF($E365="n/a","n/a",IF(BF$3&gt;($E365+$D368),$G365-SUM($F368:BE368),$G365/$E365))</f>
        <v>0</v>
      </c>
      <c r="BG368" s="571">
        <f>IF($E365="n/a","n/a",IF(BG$3&gt;($E365+$D368),$G365-SUM($F368:BF368),$G365/$E365))</f>
        <v>0</v>
      </c>
      <c r="BH368" s="571">
        <f>IF($E365="n/a","n/a",IF(BH$3&gt;($E365+$D368),$G365-SUM($F368:BG368),$G365/$E365))</f>
        <v>0</v>
      </c>
      <c r="BI368" s="571">
        <f>IF($E365="n/a","n/a",IF(BI$3&gt;($E365+$D368),$G365-SUM($F368:BH368),$G365/$E365))</f>
        <v>0</v>
      </c>
      <c r="BJ368" s="571">
        <f>IF($E365="n/a","n/a",IF(BJ$3&gt;($E365+$D368),$G365-SUM($F368:BI368),$G365/$E365))</f>
        <v>0</v>
      </c>
      <c r="BK368" s="571">
        <f>IF($E365="n/a","n/a",IF(BK$3&gt;($E365+$D368),$G365-SUM($F368:BJ368),$G365/$E365))</f>
        <v>0</v>
      </c>
      <c r="BL368" s="571">
        <f>IF($E365="n/a","n/a",IF(BL$3&gt;($E365+$D368),$G365-SUM($F368:BK368),$G365/$E365))</f>
        <v>0</v>
      </c>
      <c r="BM368" s="571">
        <f>IF($E365="n/a","n/a",IF(BM$3&gt;($E365+$D368),$G365-SUM($F368:BL368),$G365/$E365))</f>
        <v>0</v>
      </c>
      <c r="BN368" s="571">
        <f>IF($E365="n/a","n/a",IF(BN$3&gt;($E365+$D368),$G365-SUM($F368:BM368),$G365/$E365))</f>
        <v>0</v>
      </c>
      <c r="BO368" s="571">
        <f>IF($E365="n/a","n/a",IF(BO$3&gt;($E365+$D368),$G365-SUM($F368:BN368),$G365/$E365))</f>
        <v>0</v>
      </c>
      <c r="BP368" s="571">
        <f>IF($E365="n/a","n/a",IF(BP$3&gt;($E365+$D368),$G365-SUM($F368:BO368),$G365/$E365))</f>
        <v>0</v>
      </c>
      <c r="BQ368" s="571">
        <f>IF($E365="n/a","n/a",IF(BQ$3&gt;($E365+$D368),$G365-SUM($F368:BP368),$G365/$E365))</f>
        <v>0</v>
      </c>
      <c r="BR368" s="571">
        <f>IF($E365="n/a","n/a",IF(BR$3&gt;($E365+$D368),$G365-SUM($F368:BQ368),$G365/$E365))</f>
        <v>0</v>
      </c>
      <c r="BS368" s="571">
        <f>IF($E365="n/a","n/a",IF(BS$3&gt;($E365+$D368),$G365-SUM($F368:BR368),$G365/$E365))</f>
        <v>0</v>
      </c>
      <c r="BT368" s="571">
        <f>IF($E365="n/a","n/a",IF(BT$3&gt;($E365+$D368),$G365-SUM($F368:BS368),$G365/$E365))</f>
        <v>0</v>
      </c>
      <c r="BU368" s="571">
        <f>IF($E365="n/a","n/a",IF(BU$3&gt;($E365+$D368),$G365-SUM($F368:BT368),$G365/$E365))</f>
        <v>0</v>
      </c>
      <c r="BV368" s="571">
        <f>IF($E365="n/a","n/a",IF(BV$3&gt;($E365+$D368),$G365-SUM($F368:BU368),$G365/$E365))</f>
        <v>0</v>
      </c>
      <c r="BW368" s="571">
        <f>IF($E365="n/a","n/a",IF(BW$3&gt;($E365+$D368),$G365-SUM($F368:BV368),$G365/$E365))</f>
        <v>0</v>
      </c>
      <c r="BX368" s="571">
        <f>IF($E365="n/a","n/a",IF(BX$3&gt;($E365+$D368),$G365-SUM($F368:BW368),$G365/$E365))</f>
        <v>0</v>
      </c>
      <c r="BY368" s="571">
        <f>IF($E365="n/a","n/a",IF(BY$3&gt;($E365+$D368),$G365-SUM($F368:BX368),$G365/$E365))</f>
        <v>0</v>
      </c>
      <c r="BZ368" s="572">
        <f>IF($E365="n/a","n/a",IF(BZ$3&gt;($E365+$D368),$G365-SUM($F368:BY368),$G365/$E365))</f>
        <v>0</v>
      </c>
    </row>
    <row r="369" spans="1:78" customFormat="1" hidden="1" outlineLevel="1">
      <c r="A369" s="19"/>
      <c r="B369" s="26"/>
      <c r="C369" s="722"/>
      <c r="D369" s="545">
        <v>3</v>
      </c>
      <c r="E369" s="27"/>
      <c r="F369" s="146"/>
      <c r="G369" s="570"/>
      <c r="H369" s="571"/>
      <c r="I369" s="571">
        <f>IF($E365="n/a","n/a",IF(I$3&gt;($E365+$D369),$H365-SUM($F369:H369),$H365/$E365))</f>
        <v>521.61259615437257</v>
      </c>
      <c r="J369" s="571">
        <f>IF($E365="n/a","n/a",IF(J$3&gt;($E365+$D369),$H365-SUM($F369:I369),$H365/$E365))</f>
        <v>521.61259615437257</v>
      </c>
      <c r="K369" s="572">
        <f>IF($E365="n/a","n/a",IF(K$3&gt;($E365+$D369),$H365-SUM($F369:J369),$H365/$E365))</f>
        <v>521.61259615437257</v>
      </c>
      <c r="L369" s="571">
        <f>IF($E365="n/a","n/a",IF(L$3&gt;($E365+$D369),$H365-SUM($F369:K369),$H365/$E365))</f>
        <v>521.61259615437257</v>
      </c>
      <c r="M369" s="571">
        <f>IF($E365="n/a","n/a",IF(M$3&gt;($E365+$D369),$H365-SUM($F369:L369),$H365/$E365))</f>
        <v>521.61259615437257</v>
      </c>
      <c r="N369" s="571">
        <f>IF($E365="n/a","n/a",IF(N$3&gt;($E365+$D369),$H365-SUM($F369:M369),$H365/$E365))</f>
        <v>521.61259615437257</v>
      </c>
      <c r="O369" s="571">
        <f>IF($E365="n/a","n/a",IF(O$3&gt;($E365+$D369),$H365-SUM($F369:N369),$H365/$E365))</f>
        <v>521.61259615437257</v>
      </c>
      <c r="P369" s="571">
        <f>IF($E365="n/a","n/a",IF(P$3&gt;($E365+$D369),$H365-SUM($F369:O369),$H365/$E365))</f>
        <v>521.61259615437257</v>
      </c>
      <c r="Q369" s="571">
        <f>IF($E365="n/a","n/a",IF(Q$3&gt;($E365+$D369),$H365-SUM($F369:P369),$H365/$E365))</f>
        <v>521.61259615437257</v>
      </c>
      <c r="R369" s="571">
        <f>IF($E365="n/a","n/a",IF(R$3&gt;($E365+$D369),$H365-SUM($F369:Q369),$H365/$E365))</f>
        <v>521.61259615437257</v>
      </c>
      <c r="S369" s="571">
        <f>IF($E365="n/a","n/a",IF(S$3&gt;($E365+$D369),$H365-SUM($F369:R369),$H365/$E365))</f>
        <v>521.61259615437257</v>
      </c>
      <c r="T369" s="571">
        <f>IF($E365="n/a","n/a",IF(T$3&gt;($E365+$D369),$H365-SUM($F369:S369),$H365/$E365))</f>
        <v>521.61259615437257</v>
      </c>
      <c r="U369" s="571">
        <f>IF($E365="n/a","n/a",IF(U$3&gt;($E365+$D369),$H365-SUM($F369:T369),$H365/$E365))</f>
        <v>521.61259615437257</v>
      </c>
      <c r="V369" s="571">
        <f>IF($E365="n/a","n/a",IF(V$3&gt;($E365+$D369),$H365-SUM($F369:U369),$H365/$E365))</f>
        <v>521.61259615437257</v>
      </c>
      <c r="W369" s="571">
        <f>IF($E365="n/a","n/a",IF(W$3&gt;($E365+$D369),$H365-SUM($F369:V369),$H365/$E365))</f>
        <v>521.61259615437257</v>
      </c>
      <c r="X369" s="571">
        <f>IF($E365="n/a","n/a",IF(X$3&gt;($E365+$D369),$H365-SUM($F369:W369),$H365/$E365))</f>
        <v>-2.7284841053187847E-12</v>
      </c>
      <c r="Y369" s="571">
        <f>IF($E365="n/a","n/a",IF(Y$3&gt;($E365+$D369),$H365-SUM($F369:X369),$H365/$E365))</f>
        <v>0</v>
      </c>
      <c r="Z369" s="571">
        <f>IF($E365="n/a","n/a",IF(Z$3&gt;($E365+$D369),$H365-SUM($F369:Y369),$H365/$E365))</f>
        <v>0</v>
      </c>
      <c r="AA369" s="571">
        <f>IF($E365="n/a","n/a",IF(AA$3&gt;($E365+$D369),$H365-SUM($F369:Z369),$H365/$E365))</f>
        <v>0</v>
      </c>
      <c r="AB369" s="571">
        <f>IF($E365="n/a","n/a",IF(AB$3&gt;($E365+$D369),$H365-SUM($F369:AA369),$H365/$E365))</f>
        <v>0</v>
      </c>
      <c r="AC369" s="571">
        <f>IF($E365="n/a","n/a",IF(AC$3&gt;($E365+$D369),$H365-SUM($F369:AB369),$H365/$E365))</f>
        <v>0</v>
      </c>
      <c r="AD369" s="571">
        <f>IF($E365="n/a","n/a",IF(AD$3&gt;($E365+$D369),$H365-SUM($F369:AC369),$H365/$E365))</f>
        <v>0</v>
      </c>
      <c r="AE369" s="571">
        <f>IF($E365="n/a","n/a",IF(AE$3&gt;($E365+$D369),$H365-SUM($F369:AD369),$H365/$E365))</f>
        <v>0</v>
      </c>
      <c r="AF369" s="571">
        <f>IF($E365="n/a","n/a",IF(AF$3&gt;($E365+$D369),$H365-SUM($F369:AE369),$H365/$E365))</f>
        <v>0</v>
      </c>
      <c r="AG369" s="571">
        <f>IF($E365="n/a","n/a",IF(AG$3&gt;($E365+$D369),$H365-SUM($F369:AF369),$H365/$E365))</f>
        <v>0</v>
      </c>
      <c r="AH369" s="571">
        <f>IF($E365="n/a","n/a",IF(AH$3&gt;($E365+$D369),$H365-SUM($F369:AG369),$H365/$E365))</f>
        <v>0</v>
      </c>
      <c r="AI369" s="571">
        <f>IF($E365="n/a","n/a",IF(AI$3&gt;($E365+$D369),$H365-SUM($F369:AH369),$H365/$E365))</f>
        <v>0</v>
      </c>
      <c r="AJ369" s="571">
        <f>IF($E365="n/a","n/a",IF(AJ$3&gt;($E365+$D369),$H365-SUM($F369:AI369),$H365/$E365))</f>
        <v>0</v>
      </c>
      <c r="AK369" s="571">
        <f>IF($E365="n/a","n/a",IF(AK$3&gt;($E365+$D369),$H365-SUM($F369:AJ369),$H365/$E365))</f>
        <v>0</v>
      </c>
      <c r="AL369" s="571">
        <f>IF($E365="n/a","n/a",IF(AL$3&gt;($E365+$D369),$H365-SUM($F369:AK369),$H365/$E365))</f>
        <v>0</v>
      </c>
      <c r="AM369" s="571">
        <f>IF($E365="n/a","n/a",IF(AM$3&gt;($E365+$D369),$H365-SUM($F369:AL369),$H365/$E365))</f>
        <v>0</v>
      </c>
      <c r="AN369" s="571">
        <f>IF($E365="n/a","n/a",IF(AN$3&gt;($E365+$D369),$H365-SUM($F369:AM369),$H365/$E365))</f>
        <v>0</v>
      </c>
      <c r="AO369" s="571">
        <f>IF($E365="n/a","n/a",IF(AO$3&gt;($E365+$D369),$H365-SUM($F369:AN369),$H365/$E365))</f>
        <v>0</v>
      </c>
      <c r="AP369" s="571">
        <f>IF($E365="n/a","n/a",IF(AP$3&gt;($E365+$D369),$H365-SUM($F369:AO369),$H365/$E365))</f>
        <v>0</v>
      </c>
      <c r="AQ369" s="571">
        <f>IF($E365="n/a","n/a",IF(AQ$3&gt;($E365+$D369),$H365-SUM($F369:AP369),$H365/$E365))</f>
        <v>0</v>
      </c>
      <c r="AR369" s="571">
        <f>IF($E365="n/a","n/a",IF(AR$3&gt;($E365+$D369),$H365-SUM($F369:AQ369),$H365/$E365))</f>
        <v>0</v>
      </c>
      <c r="AS369" s="571">
        <f>IF($E365="n/a","n/a",IF(AS$3&gt;($E365+$D369),$H365-SUM($F369:AR369),$H365/$E365))</f>
        <v>0</v>
      </c>
      <c r="AT369" s="571">
        <f>IF($E365="n/a","n/a",IF(AT$3&gt;($E365+$D369),$H365-SUM($F369:AS369),$H365/$E365))</f>
        <v>0</v>
      </c>
      <c r="AU369" s="571">
        <f>IF($E365="n/a","n/a",IF(AU$3&gt;($E365+$D369),$H365-SUM($F369:AT369),$H365/$E365))</f>
        <v>0</v>
      </c>
      <c r="AV369" s="571">
        <f>IF($E365="n/a","n/a",IF(AV$3&gt;($E365+$D369),$H365-SUM($F369:AU369),$H365/$E365))</f>
        <v>0</v>
      </c>
      <c r="AW369" s="571">
        <f>IF($E365="n/a","n/a",IF(AW$3&gt;($E365+$D369),$H365-SUM($F369:AV369),$H365/$E365))</f>
        <v>0</v>
      </c>
      <c r="AX369" s="571">
        <f>IF($E365="n/a","n/a",IF(AX$3&gt;($E365+$D369),$H365-SUM($F369:AW369),$H365/$E365))</f>
        <v>0</v>
      </c>
      <c r="AY369" s="571">
        <f>IF($E365="n/a","n/a",IF(AY$3&gt;($E365+$D369),$H365-SUM($F369:AX369),$H365/$E365))</f>
        <v>0</v>
      </c>
      <c r="AZ369" s="571">
        <f>IF($E365="n/a","n/a",IF(AZ$3&gt;($E365+$D369),$H365-SUM($F369:AY369),$H365/$E365))</f>
        <v>0</v>
      </c>
      <c r="BA369" s="571">
        <f>IF($E365="n/a","n/a",IF(BA$3&gt;($E365+$D369),$H365-SUM($F369:AZ369),$H365/$E365))</f>
        <v>0</v>
      </c>
      <c r="BB369" s="571">
        <f>IF($E365="n/a","n/a",IF(BB$3&gt;($E365+$D369),$H365-SUM($F369:BA369),$H365/$E365))</f>
        <v>0</v>
      </c>
      <c r="BC369" s="571">
        <f>IF($E365="n/a","n/a",IF(BC$3&gt;($E365+$D369),$H365-SUM($F369:BB369),$H365/$E365))</f>
        <v>0</v>
      </c>
      <c r="BD369" s="571">
        <f>IF($E365="n/a","n/a",IF(BD$3&gt;($E365+$D369),$H365-SUM($F369:BC369),$H365/$E365))</f>
        <v>0</v>
      </c>
      <c r="BE369" s="571">
        <f>IF($E365="n/a","n/a",IF(BE$3&gt;($E365+$D369),$H365-SUM($F369:BD369),$H365/$E365))</f>
        <v>0</v>
      </c>
      <c r="BF369" s="571">
        <f>IF($E365="n/a","n/a",IF(BF$3&gt;($E365+$D369),$H365-SUM($F369:BE369),$H365/$E365))</f>
        <v>0</v>
      </c>
      <c r="BG369" s="571">
        <f>IF($E365="n/a","n/a",IF(BG$3&gt;($E365+$D369),$H365-SUM($F369:BF369),$H365/$E365))</f>
        <v>0</v>
      </c>
      <c r="BH369" s="571">
        <f>IF($E365="n/a","n/a",IF(BH$3&gt;($E365+$D369),$H365-SUM($F369:BG369),$H365/$E365))</f>
        <v>0</v>
      </c>
      <c r="BI369" s="571">
        <f>IF($E365="n/a","n/a",IF(BI$3&gt;($E365+$D369),$H365-SUM($F369:BH369),$H365/$E365))</f>
        <v>0</v>
      </c>
      <c r="BJ369" s="571">
        <f>IF($E365="n/a","n/a",IF(BJ$3&gt;($E365+$D369),$H365-SUM($F369:BI369),$H365/$E365))</f>
        <v>0</v>
      </c>
      <c r="BK369" s="571">
        <f>IF($E365="n/a","n/a",IF(BK$3&gt;($E365+$D369),$H365-SUM($F369:BJ369),$H365/$E365))</f>
        <v>0</v>
      </c>
      <c r="BL369" s="571">
        <f>IF($E365="n/a","n/a",IF(BL$3&gt;($E365+$D369),$H365-SUM($F369:BK369),$H365/$E365))</f>
        <v>0</v>
      </c>
      <c r="BM369" s="571">
        <f>IF($E365="n/a","n/a",IF(BM$3&gt;($E365+$D369),$H365-SUM($F369:BL369),$H365/$E365))</f>
        <v>0</v>
      </c>
      <c r="BN369" s="571">
        <f>IF($E365="n/a","n/a",IF(BN$3&gt;($E365+$D369),$H365-SUM($F369:BM369),$H365/$E365))</f>
        <v>0</v>
      </c>
      <c r="BO369" s="571">
        <f>IF($E365="n/a","n/a",IF(BO$3&gt;($E365+$D369),$H365-SUM($F369:BN369),$H365/$E365))</f>
        <v>0</v>
      </c>
      <c r="BP369" s="571">
        <f>IF($E365="n/a","n/a",IF(BP$3&gt;($E365+$D369),$H365-SUM($F369:BO369),$H365/$E365))</f>
        <v>0</v>
      </c>
      <c r="BQ369" s="571">
        <f>IF($E365="n/a","n/a",IF(BQ$3&gt;($E365+$D369),$H365-SUM($F369:BP369),$H365/$E365))</f>
        <v>0</v>
      </c>
      <c r="BR369" s="571">
        <f>IF($E365="n/a","n/a",IF(BR$3&gt;($E365+$D369),$H365-SUM($F369:BQ369),$H365/$E365))</f>
        <v>0</v>
      </c>
      <c r="BS369" s="571">
        <f>IF($E365="n/a","n/a",IF(BS$3&gt;($E365+$D369),$H365-SUM($F369:BR369),$H365/$E365))</f>
        <v>0</v>
      </c>
      <c r="BT369" s="571">
        <f>IF($E365="n/a","n/a",IF(BT$3&gt;($E365+$D369),$H365-SUM($F369:BS369),$H365/$E365))</f>
        <v>0</v>
      </c>
      <c r="BU369" s="571">
        <f>IF($E365="n/a","n/a",IF(BU$3&gt;($E365+$D369),$H365-SUM($F369:BT369),$H365/$E365))</f>
        <v>0</v>
      </c>
      <c r="BV369" s="571">
        <f>IF($E365="n/a","n/a",IF(BV$3&gt;($E365+$D369),$H365-SUM($F369:BU369),$H365/$E365))</f>
        <v>0</v>
      </c>
      <c r="BW369" s="571">
        <f>IF($E365="n/a","n/a",IF(BW$3&gt;($E365+$D369),$H365-SUM($F369:BV369),$H365/$E365))</f>
        <v>0</v>
      </c>
      <c r="BX369" s="571">
        <f>IF($E365="n/a","n/a",IF(BX$3&gt;($E365+$D369),$H365-SUM($F369:BW369),$H365/$E365))</f>
        <v>0</v>
      </c>
      <c r="BY369" s="571">
        <f>IF($E365="n/a","n/a",IF(BY$3&gt;($E365+$D369),$H365-SUM($F369:BX369),$H365/$E365))</f>
        <v>0</v>
      </c>
      <c r="BZ369" s="572">
        <f>IF($E365="n/a","n/a",IF(BZ$3&gt;($E365+$D369),$H365-SUM($F369:BY369),$H365/$E365))</f>
        <v>0</v>
      </c>
    </row>
    <row r="370" spans="1:78" customFormat="1" hidden="1" outlineLevel="1">
      <c r="A370" s="19"/>
      <c r="B370" s="26"/>
      <c r="C370" s="722"/>
      <c r="D370" s="545">
        <v>4</v>
      </c>
      <c r="E370" s="27"/>
      <c r="F370" s="146"/>
      <c r="G370" s="570"/>
      <c r="H370" s="571"/>
      <c r="I370" s="571"/>
      <c r="J370" s="571">
        <f>IF($E365="n/a","n/a",IF(J$3&gt;($E365+$D370),$I365-SUM($F370:I370),$I365/$E365))</f>
        <v>237.82994798691635</v>
      </c>
      <c r="K370" s="572">
        <f>IF($E365="n/a","n/a",IF(K$3&gt;($E365+$D370),$I365-SUM($F370:J370),$I365/$E365))</f>
        <v>237.82994798691635</v>
      </c>
      <c r="L370" s="571">
        <f>IF($E365="n/a","n/a",IF(L$3&gt;($E365+$D370),$I365-SUM($F370:K370),$I365/$E365))</f>
        <v>237.82994798691635</v>
      </c>
      <c r="M370" s="571">
        <f>IF($E365="n/a","n/a",IF(M$3&gt;($E365+$D370),$I365-SUM($F370:L370),$I365/$E365))</f>
        <v>237.82994798691635</v>
      </c>
      <c r="N370" s="571">
        <f>IF($E365="n/a","n/a",IF(N$3&gt;($E365+$D370),$I365-SUM($F370:M370),$I365/$E365))</f>
        <v>237.82994798691635</v>
      </c>
      <c r="O370" s="571">
        <f>IF($E365="n/a","n/a",IF(O$3&gt;($E365+$D370),$I365-SUM($F370:N370),$I365/$E365))</f>
        <v>237.82994798691635</v>
      </c>
      <c r="P370" s="571">
        <f>IF($E365="n/a","n/a",IF(P$3&gt;($E365+$D370),$I365-SUM($F370:O370),$I365/$E365))</f>
        <v>237.82994798691635</v>
      </c>
      <c r="Q370" s="571">
        <f>IF($E365="n/a","n/a",IF(Q$3&gt;($E365+$D370),$I365-SUM($F370:P370),$I365/$E365))</f>
        <v>237.82994798691635</v>
      </c>
      <c r="R370" s="571">
        <f>IF($E365="n/a","n/a",IF(R$3&gt;($E365+$D370),$I365-SUM($F370:Q370),$I365/$E365))</f>
        <v>237.82994798691635</v>
      </c>
      <c r="S370" s="571">
        <f>IF($E365="n/a","n/a",IF(S$3&gt;($E365+$D370),$I365-SUM($F370:R370),$I365/$E365))</f>
        <v>237.82994798691635</v>
      </c>
      <c r="T370" s="571">
        <f>IF($E365="n/a","n/a",IF(T$3&gt;($E365+$D370),$I365-SUM($F370:S370),$I365/$E365))</f>
        <v>237.82994798691635</v>
      </c>
      <c r="U370" s="571">
        <f>IF($E365="n/a","n/a",IF(U$3&gt;($E365+$D370),$I365-SUM($F370:T370),$I365/$E365))</f>
        <v>237.82994798691635</v>
      </c>
      <c r="V370" s="571">
        <f>IF($E365="n/a","n/a",IF(V$3&gt;($E365+$D370),$I365-SUM($F370:U370),$I365/$E365))</f>
        <v>237.82994798691635</v>
      </c>
      <c r="W370" s="571">
        <f>IF($E365="n/a","n/a",IF(W$3&gt;($E365+$D370),$I365-SUM($F370:V370),$I365/$E365))</f>
        <v>237.82994798691635</v>
      </c>
      <c r="X370" s="571">
        <f>IF($E365="n/a","n/a",IF(X$3&gt;($E365+$D370),$I365-SUM($F370:W370),$I365/$E365))</f>
        <v>237.82994798691635</v>
      </c>
      <c r="Y370" s="571">
        <f>IF($E365="n/a","n/a",IF(Y$3&gt;($E365+$D370),$I365-SUM($F370:X370),$I365/$E365))</f>
        <v>-9.0949470177292824E-13</v>
      </c>
      <c r="Z370" s="571">
        <f>IF($E365="n/a","n/a",IF(Z$3&gt;($E365+$D370),$I365-SUM($F370:Y370),$I365/$E365))</f>
        <v>0</v>
      </c>
      <c r="AA370" s="571">
        <f>IF($E365="n/a","n/a",IF(AA$3&gt;($E365+$D370),$I365-SUM($F370:Z370),$I365/$E365))</f>
        <v>0</v>
      </c>
      <c r="AB370" s="571">
        <f>IF($E365="n/a","n/a",IF(AB$3&gt;($E365+$D370),$I365-SUM($F370:AA370),$I365/$E365))</f>
        <v>0</v>
      </c>
      <c r="AC370" s="571">
        <f>IF($E365="n/a","n/a",IF(AC$3&gt;($E365+$D370),$I365-SUM($F370:AB370),$I365/$E365))</f>
        <v>0</v>
      </c>
      <c r="AD370" s="571">
        <f>IF($E365="n/a","n/a",IF(AD$3&gt;($E365+$D370),$I365-SUM($F370:AC370),$I365/$E365))</f>
        <v>0</v>
      </c>
      <c r="AE370" s="571">
        <f>IF($E365="n/a","n/a",IF(AE$3&gt;($E365+$D370),$I365-SUM($F370:AD370),$I365/$E365))</f>
        <v>0</v>
      </c>
      <c r="AF370" s="571">
        <f>IF($E365="n/a","n/a",IF(AF$3&gt;($E365+$D370),$I365-SUM($F370:AE370),$I365/$E365))</f>
        <v>0</v>
      </c>
      <c r="AG370" s="571">
        <f>IF($E365="n/a","n/a",IF(AG$3&gt;($E365+$D370),$I365-SUM($F370:AF370),$I365/$E365))</f>
        <v>0</v>
      </c>
      <c r="AH370" s="571">
        <f>IF($E365="n/a","n/a",IF(AH$3&gt;($E365+$D370),$I365-SUM($F370:AG370),$I365/$E365))</f>
        <v>0</v>
      </c>
      <c r="AI370" s="571">
        <f>IF($E365="n/a","n/a",IF(AI$3&gt;($E365+$D370),$I365-SUM($F370:AH370),$I365/$E365))</f>
        <v>0</v>
      </c>
      <c r="AJ370" s="571">
        <f>IF($E365="n/a","n/a",IF(AJ$3&gt;($E365+$D370),$I365-SUM($F370:AI370),$I365/$E365))</f>
        <v>0</v>
      </c>
      <c r="AK370" s="571">
        <f>IF($E365="n/a","n/a",IF(AK$3&gt;($E365+$D370),$I365-SUM($F370:AJ370),$I365/$E365))</f>
        <v>0</v>
      </c>
      <c r="AL370" s="571">
        <f>IF($E365="n/a","n/a",IF(AL$3&gt;($E365+$D370),$I365-SUM($F370:AK370),$I365/$E365))</f>
        <v>0</v>
      </c>
      <c r="AM370" s="571">
        <f>IF($E365="n/a","n/a",IF(AM$3&gt;($E365+$D370),$I365-SUM($F370:AL370),$I365/$E365))</f>
        <v>0</v>
      </c>
      <c r="AN370" s="571">
        <f>IF($E365="n/a","n/a",IF(AN$3&gt;($E365+$D370),$I365-SUM($F370:AM370),$I365/$E365))</f>
        <v>0</v>
      </c>
      <c r="AO370" s="571">
        <f>IF($E365="n/a","n/a",IF(AO$3&gt;($E365+$D370),$I365-SUM($F370:AN370),$I365/$E365))</f>
        <v>0</v>
      </c>
      <c r="AP370" s="571">
        <f>IF($E365="n/a","n/a",IF(AP$3&gt;($E365+$D370),$I365-SUM($F370:AO370),$I365/$E365))</f>
        <v>0</v>
      </c>
      <c r="AQ370" s="571">
        <f>IF($E365="n/a","n/a",IF(AQ$3&gt;($E365+$D370),$I365-SUM($F370:AP370),$I365/$E365))</f>
        <v>0</v>
      </c>
      <c r="AR370" s="571">
        <f>IF($E365="n/a","n/a",IF(AR$3&gt;($E365+$D370),$I365-SUM($F370:AQ370),$I365/$E365))</f>
        <v>0</v>
      </c>
      <c r="AS370" s="571">
        <f>IF($E365="n/a","n/a",IF(AS$3&gt;($E365+$D370),$I365-SUM($F370:AR370),$I365/$E365))</f>
        <v>0</v>
      </c>
      <c r="AT370" s="571">
        <f>IF($E365="n/a","n/a",IF(AT$3&gt;($E365+$D370),$I365-SUM($F370:AS370),$I365/$E365))</f>
        <v>0</v>
      </c>
      <c r="AU370" s="571">
        <f>IF($E365="n/a","n/a",IF(AU$3&gt;($E365+$D370),$I365-SUM($F370:AT370),$I365/$E365))</f>
        <v>0</v>
      </c>
      <c r="AV370" s="571">
        <f>IF($E365="n/a","n/a",IF(AV$3&gt;($E365+$D370),$I365-SUM($F370:AU370),$I365/$E365))</f>
        <v>0</v>
      </c>
      <c r="AW370" s="571">
        <f>IF($E365="n/a","n/a",IF(AW$3&gt;($E365+$D370),$I365-SUM($F370:AV370),$I365/$E365))</f>
        <v>0</v>
      </c>
      <c r="AX370" s="571">
        <f>IF($E365="n/a","n/a",IF(AX$3&gt;($E365+$D370),$I365-SUM($F370:AW370),$I365/$E365))</f>
        <v>0</v>
      </c>
      <c r="AY370" s="571">
        <f>IF($E365="n/a","n/a",IF(AY$3&gt;($E365+$D370),$I365-SUM($F370:AX370),$I365/$E365))</f>
        <v>0</v>
      </c>
      <c r="AZ370" s="571">
        <f>IF($E365="n/a","n/a",IF(AZ$3&gt;($E365+$D370),$I365-SUM($F370:AY370),$I365/$E365))</f>
        <v>0</v>
      </c>
      <c r="BA370" s="571">
        <f>IF($E365="n/a","n/a",IF(BA$3&gt;($E365+$D370),$I365-SUM($F370:AZ370),$I365/$E365))</f>
        <v>0</v>
      </c>
      <c r="BB370" s="571">
        <f>IF($E365="n/a","n/a",IF(BB$3&gt;($E365+$D370),$I365-SUM($F370:BA370),$I365/$E365))</f>
        <v>0</v>
      </c>
      <c r="BC370" s="571">
        <f>IF($E365="n/a","n/a",IF(BC$3&gt;($E365+$D370),$I365-SUM($F370:BB370),$I365/$E365))</f>
        <v>0</v>
      </c>
      <c r="BD370" s="571">
        <f>IF($E365="n/a","n/a",IF(BD$3&gt;($E365+$D370),$I365-SUM($F370:BC370),$I365/$E365))</f>
        <v>0</v>
      </c>
      <c r="BE370" s="571">
        <f>IF($E365="n/a","n/a",IF(BE$3&gt;($E365+$D370),$I365-SUM($F370:BD370),$I365/$E365))</f>
        <v>0</v>
      </c>
      <c r="BF370" s="571">
        <f>IF($E365="n/a","n/a",IF(BF$3&gt;($E365+$D370),$I365-SUM($F370:BE370),$I365/$E365))</f>
        <v>0</v>
      </c>
      <c r="BG370" s="571">
        <f>IF($E365="n/a","n/a",IF(BG$3&gt;($E365+$D370),$I365-SUM($F370:BF370),$I365/$E365))</f>
        <v>0</v>
      </c>
      <c r="BH370" s="571">
        <f>IF($E365="n/a","n/a",IF(BH$3&gt;($E365+$D370),$I365-SUM($F370:BG370),$I365/$E365))</f>
        <v>0</v>
      </c>
      <c r="BI370" s="571">
        <f>IF($E365="n/a","n/a",IF(BI$3&gt;($E365+$D370),$I365-SUM($F370:BH370),$I365/$E365))</f>
        <v>0</v>
      </c>
      <c r="BJ370" s="571">
        <f>IF($E365="n/a","n/a",IF(BJ$3&gt;($E365+$D370),$I365-SUM($F370:BI370),$I365/$E365))</f>
        <v>0</v>
      </c>
      <c r="BK370" s="571">
        <f>IF($E365="n/a","n/a",IF(BK$3&gt;($E365+$D370),$I365-SUM($F370:BJ370),$I365/$E365))</f>
        <v>0</v>
      </c>
      <c r="BL370" s="571">
        <f>IF($E365="n/a","n/a",IF(BL$3&gt;($E365+$D370),$I365-SUM($F370:BK370),$I365/$E365))</f>
        <v>0</v>
      </c>
      <c r="BM370" s="571">
        <f>IF($E365="n/a","n/a",IF(BM$3&gt;($E365+$D370),$I365-SUM($F370:BL370),$I365/$E365))</f>
        <v>0</v>
      </c>
      <c r="BN370" s="571">
        <f>IF($E365="n/a","n/a",IF(BN$3&gt;($E365+$D370),$I365-SUM($F370:BM370),$I365/$E365))</f>
        <v>0</v>
      </c>
      <c r="BO370" s="571">
        <f>IF($E365="n/a","n/a",IF(BO$3&gt;($E365+$D370),$I365-SUM($F370:BN370),$I365/$E365))</f>
        <v>0</v>
      </c>
      <c r="BP370" s="571">
        <f>IF($E365="n/a","n/a",IF(BP$3&gt;($E365+$D370),$I365-SUM($F370:BO370),$I365/$E365))</f>
        <v>0</v>
      </c>
      <c r="BQ370" s="571">
        <f>IF($E365="n/a","n/a",IF(BQ$3&gt;($E365+$D370),$I365-SUM($F370:BP370),$I365/$E365))</f>
        <v>0</v>
      </c>
      <c r="BR370" s="571">
        <f>IF($E365="n/a","n/a",IF(BR$3&gt;($E365+$D370),$I365-SUM($F370:BQ370),$I365/$E365))</f>
        <v>0</v>
      </c>
      <c r="BS370" s="571">
        <f>IF($E365="n/a","n/a",IF(BS$3&gt;($E365+$D370),$I365-SUM($F370:BR370),$I365/$E365))</f>
        <v>0</v>
      </c>
      <c r="BT370" s="571">
        <f>IF($E365="n/a","n/a",IF(BT$3&gt;($E365+$D370),$I365-SUM($F370:BS370),$I365/$E365))</f>
        <v>0</v>
      </c>
      <c r="BU370" s="571">
        <f>IF($E365="n/a","n/a",IF(BU$3&gt;($E365+$D370),$I365-SUM($F370:BT370),$I365/$E365))</f>
        <v>0</v>
      </c>
      <c r="BV370" s="571">
        <f>IF($E365="n/a","n/a",IF(BV$3&gt;($E365+$D370),$I365-SUM($F370:BU370),$I365/$E365))</f>
        <v>0</v>
      </c>
      <c r="BW370" s="571">
        <f>IF($E365="n/a","n/a",IF(BW$3&gt;($E365+$D370),$I365-SUM($F370:BV370),$I365/$E365))</f>
        <v>0</v>
      </c>
      <c r="BX370" s="571">
        <f>IF($E365="n/a","n/a",IF(BX$3&gt;($E365+$D370),$I365-SUM($F370:BW370),$I365/$E365))</f>
        <v>0</v>
      </c>
      <c r="BY370" s="571">
        <f>IF($E365="n/a","n/a",IF(BY$3&gt;($E365+$D370),$I365-SUM($F370:BX370),$I365/$E365))</f>
        <v>0</v>
      </c>
      <c r="BZ370" s="572">
        <f>IF($E365="n/a","n/a",IF(BZ$3&gt;($E365+$D370),$I365-SUM($F370:BY370),$I365/$E365))</f>
        <v>0</v>
      </c>
    </row>
    <row r="371" spans="1:78" customFormat="1" hidden="1" outlineLevel="1">
      <c r="A371" s="19"/>
      <c r="B371" s="26"/>
      <c r="C371" s="722"/>
      <c r="D371" s="545">
        <v>5</v>
      </c>
      <c r="E371" s="27"/>
      <c r="F371" s="146"/>
      <c r="G371" s="573"/>
      <c r="H371" s="574"/>
      <c r="I371" s="574"/>
      <c r="J371" s="574"/>
      <c r="K371" s="575">
        <f>IF($E365="n/a","n/a",IF(K$3&gt;($E365+$D371),$J365-SUM($F371:J371),$J365/$E365))</f>
        <v>18.577380688263801</v>
      </c>
      <c r="L371" s="574">
        <f>IF($E365="n/a","n/a",IF(L$3&gt;($E365+$D371),$J365-SUM($F371:K371),$J365/$E365))</f>
        <v>18.577380688263801</v>
      </c>
      <c r="M371" s="574">
        <f>IF($E365="n/a","n/a",IF(M$3&gt;($E365+$D371),$J365-SUM($F371:L371),$J365/$E365))</f>
        <v>18.577380688263801</v>
      </c>
      <c r="N371" s="574">
        <f>IF($E365="n/a","n/a",IF(N$3&gt;($E365+$D371),$J365-SUM($F371:M371),$J365/$E365))</f>
        <v>18.577380688263801</v>
      </c>
      <c r="O371" s="574">
        <f>IF($E365="n/a","n/a",IF(O$3&gt;($E365+$D371),$J365-SUM($F371:N371),$J365/$E365))</f>
        <v>18.577380688263801</v>
      </c>
      <c r="P371" s="574">
        <f>IF($E365="n/a","n/a",IF(P$3&gt;($E365+$D371),$J365-SUM($F371:O371),$J365/$E365))</f>
        <v>18.577380688263801</v>
      </c>
      <c r="Q371" s="574">
        <f>IF($E365="n/a","n/a",IF(Q$3&gt;($E365+$D371),$J365-SUM($F371:P371),$J365/$E365))</f>
        <v>18.577380688263801</v>
      </c>
      <c r="R371" s="574">
        <f>IF($E365="n/a","n/a",IF(R$3&gt;($E365+$D371),$J365-SUM($F371:Q371),$J365/$E365))</f>
        <v>18.577380688263801</v>
      </c>
      <c r="S371" s="574">
        <f>IF($E365="n/a","n/a",IF(S$3&gt;($E365+$D371),$J365-SUM($F371:R371),$J365/$E365))</f>
        <v>18.577380688263801</v>
      </c>
      <c r="T371" s="574">
        <f>IF($E365="n/a","n/a",IF(T$3&gt;($E365+$D371),$J365-SUM($F371:S371),$J365/$E365))</f>
        <v>18.577380688263801</v>
      </c>
      <c r="U371" s="574">
        <f>IF($E365="n/a","n/a",IF(U$3&gt;($E365+$D371),$J365-SUM($F371:T371),$J365/$E365))</f>
        <v>18.577380688263801</v>
      </c>
      <c r="V371" s="574">
        <f>IF($E365="n/a","n/a",IF(V$3&gt;($E365+$D371),$J365-SUM($F371:U371),$J365/$E365))</f>
        <v>18.577380688263801</v>
      </c>
      <c r="W371" s="574">
        <f>IF($E365="n/a","n/a",IF(W$3&gt;($E365+$D371),$J365-SUM($F371:V371),$J365/$E365))</f>
        <v>18.577380688263801</v>
      </c>
      <c r="X371" s="574">
        <f>IF($E365="n/a","n/a",IF(X$3&gt;($E365+$D371),$J365-SUM($F371:W371),$J365/$E365))</f>
        <v>18.577380688263801</v>
      </c>
      <c r="Y371" s="574">
        <f>IF($E365="n/a","n/a",IF(Y$3&gt;($E365+$D371),$J365-SUM($F371:X371),$J365/$E365))</f>
        <v>18.577380688263801</v>
      </c>
      <c r="Z371" s="574">
        <f>IF($E365="n/a","n/a",IF(Z$3&gt;($E365+$D371),$J365-SUM($F371:Y371),$J365/$E365))</f>
        <v>-1.1368683772161603E-13</v>
      </c>
      <c r="AA371" s="574">
        <f>IF($E365="n/a","n/a",IF(AA$3&gt;($E365+$D371),$J365-SUM($F371:Z371),$J365/$E365))</f>
        <v>0</v>
      </c>
      <c r="AB371" s="574">
        <f>IF($E365="n/a","n/a",IF(AB$3&gt;($E365+$D371),$J365-SUM($F371:AA371),$J365/$E365))</f>
        <v>0</v>
      </c>
      <c r="AC371" s="574">
        <f>IF($E365="n/a","n/a",IF(AC$3&gt;($E365+$D371),$J365-SUM($F371:AB371),$J365/$E365))</f>
        <v>0</v>
      </c>
      <c r="AD371" s="574">
        <f>IF($E365="n/a","n/a",IF(AD$3&gt;($E365+$D371),$J365-SUM($F371:AC371),$J365/$E365))</f>
        <v>0</v>
      </c>
      <c r="AE371" s="574">
        <f>IF($E365="n/a","n/a",IF(AE$3&gt;($E365+$D371),$J365-SUM($F371:AD371),$J365/$E365))</f>
        <v>0</v>
      </c>
      <c r="AF371" s="574">
        <f>IF($E365="n/a","n/a",IF(AF$3&gt;($E365+$D371),$J365-SUM($F371:AE371),$J365/$E365))</f>
        <v>0</v>
      </c>
      <c r="AG371" s="574">
        <f>IF($E365="n/a","n/a",IF(AG$3&gt;($E365+$D371),$J365-SUM($F371:AF371),$J365/$E365))</f>
        <v>0</v>
      </c>
      <c r="AH371" s="574">
        <f>IF($E365="n/a","n/a",IF(AH$3&gt;($E365+$D371),$J365-SUM($F371:AG371),$J365/$E365))</f>
        <v>0</v>
      </c>
      <c r="AI371" s="574">
        <f>IF($E365="n/a","n/a",IF(AI$3&gt;($E365+$D371),$J365-SUM($F371:AH371),$J365/$E365))</f>
        <v>0</v>
      </c>
      <c r="AJ371" s="574">
        <f>IF($E365="n/a","n/a",IF(AJ$3&gt;($E365+$D371),$J365-SUM($F371:AI371),$J365/$E365))</f>
        <v>0</v>
      </c>
      <c r="AK371" s="574">
        <f>IF($E365="n/a","n/a",IF(AK$3&gt;($E365+$D371),$J365-SUM($F371:AJ371),$J365/$E365))</f>
        <v>0</v>
      </c>
      <c r="AL371" s="574">
        <f>IF($E365="n/a","n/a",IF(AL$3&gt;($E365+$D371),$J365-SUM($F371:AK371),$J365/$E365))</f>
        <v>0</v>
      </c>
      <c r="AM371" s="574">
        <f>IF($E365="n/a","n/a",IF(AM$3&gt;($E365+$D371),$J365-SUM($F371:AL371),$J365/$E365))</f>
        <v>0</v>
      </c>
      <c r="AN371" s="574">
        <f>IF($E365="n/a","n/a",IF(AN$3&gt;($E365+$D371),$J365-SUM($F371:AM371),$J365/$E365))</f>
        <v>0</v>
      </c>
      <c r="AO371" s="574">
        <f>IF($E365="n/a","n/a",IF(AO$3&gt;($E365+$D371),$J365-SUM($F371:AN371),$J365/$E365))</f>
        <v>0</v>
      </c>
      <c r="AP371" s="574">
        <f>IF($E365="n/a","n/a",IF(AP$3&gt;($E365+$D371),$J365-SUM($F371:AO371),$J365/$E365))</f>
        <v>0</v>
      </c>
      <c r="AQ371" s="574">
        <f>IF($E365="n/a","n/a",IF(AQ$3&gt;($E365+$D371),$J365-SUM($F371:AP371),$J365/$E365))</f>
        <v>0</v>
      </c>
      <c r="AR371" s="574">
        <f>IF($E365="n/a","n/a",IF(AR$3&gt;($E365+$D371),$J365-SUM($F371:AQ371),$J365/$E365))</f>
        <v>0</v>
      </c>
      <c r="AS371" s="574">
        <f>IF($E365="n/a","n/a",IF(AS$3&gt;($E365+$D371),$J365-SUM($F371:AR371),$J365/$E365))</f>
        <v>0</v>
      </c>
      <c r="AT371" s="574">
        <f>IF($E365="n/a","n/a",IF(AT$3&gt;($E365+$D371),$J365-SUM($F371:AS371),$J365/$E365))</f>
        <v>0</v>
      </c>
      <c r="AU371" s="574">
        <f>IF($E365="n/a","n/a",IF(AU$3&gt;($E365+$D371),$J365-SUM($F371:AT371),$J365/$E365))</f>
        <v>0</v>
      </c>
      <c r="AV371" s="574">
        <f>IF($E365="n/a","n/a",IF(AV$3&gt;($E365+$D371),$J365-SUM($F371:AU371),$J365/$E365))</f>
        <v>0</v>
      </c>
      <c r="AW371" s="574">
        <f>IF($E365="n/a","n/a",IF(AW$3&gt;($E365+$D371),$J365-SUM($F371:AV371),$J365/$E365))</f>
        <v>0</v>
      </c>
      <c r="AX371" s="574">
        <f>IF($E365="n/a","n/a",IF(AX$3&gt;($E365+$D371),$J365-SUM($F371:AW371),$J365/$E365))</f>
        <v>0</v>
      </c>
      <c r="AY371" s="574">
        <f>IF($E365="n/a","n/a",IF(AY$3&gt;($E365+$D371),$J365-SUM($F371:AX371),$J365/$E365))</f>
        <v>0</v>
      </c>
      <c r="AZ371" s="574">
        <f>IF($E365="n/a","n/a",IF(AZ$3&gt;($E365+$D371),$J365-SUM($F371:AY371),$J365/$E365))</f>
        <v>0</v>
      </c>
      <c r="BA371" s="574">
        <f>IF($E365="n/a","n/a",IF(BA$3&gt;($E365+$D371),$J365-SUM($F371:AZ371),$J365/$E365))</f>
        <v>0</v>
      </c>
      <c r="BB371" s="574">
        <f>IF($E365="n/a","n/a",IF(BB$3&gt;($E365+$D371),$J365-SUM($F371:BA371),$J365/$E365))</f>
        <v>0</v>
      </c>
      <c r="BC371" s="574">
        <f>IF($E365="n/a","n/a",IF(BC$3&gt;($E365+$D371),$J365-SUM($F371:BB371),$J365/$E365))</f>
        <v>0</v>
      </c>
      <c r="BD371" s="574">
        <f>IF($E365="n/a","n/a",IF(BD$3&gt;($E365+$D371),$J365-SUM($F371:BC371),$J365/$E365))</f>
        <v>0</v>
      </c>
      <c r="BE371" s="574">
        <f>IF($E365="n/a","n/a",IF(BE$3&gt;($E365+$D371),$J365-SUM($F371:BD371),$J365/$E365))</f>
        <v>0</v>
      </c>
      <c r="BF371" s="574">
        <f>IF($E365="n/a","n/a",IF(BF$3&gt;($E365+$D371),$J365-SUM($F371:BE371),$J365/$E365))</f>
        <v>0</v>
      </c>
      <c r="BG371" s="574">
        <f>IF($E365="n/a","n/a",IF(BG$3&gt;($E365+$D371),$J365-SUM($F371:BF371),$J365/$E365))</f>
        <v>0</v>
      </c>
      <c r="BH371" s="574">
        <f>IF($E365="n/a","n/a",IF(BH$3&gt;($E365+$D371),$J365-SUM($F371:BG371),$J365/$E365))</f>
        <v>0</v>
      </c>
      <c r="BI371" s="574">
        <f>IF($E365="n/a","n/a",IF(BI$3&gt;($E365+$D371),$J365-SUM($F371:BH371),$J365/$E365))</f>
        <v>0</v>
      </c>
      <c r="BJ371" s="574">
        <f>IF($E365="n/a","n/a",IF(BJ$3&gt;($E365+$D371),$J365-SUM($F371:BI371),$J365/$E365))</f>
        <v>0</v>
      </c>
      <c r="BK371" s="574">
        <f>IF($E365="n/a","n/a",IF(BK$3&gt;($E365+$D371),$J365-SUM($F371:BJ371),$J365/$E365))</f>
        <v>0</v>
      </c>
      <c r="BL371" s="574">
        <f>IF($E365="n/a","n/a",IF(BL$3&gt;($E365+$D371),$J365-SUM($F371:BK371),$J365/$E365))</f>
        <v>0</v>
      </c>
      <c r="BM371" s="574">
        <f>IF($E365="n/a","n/a",IF(BM$3&gt;($E365+$D371),$J365-SUM($F371:BL371),$J365/$E365))</f>
        <v>0</v>
      </c>
      <c r="BN371" s="574">
        <f>IF($E365="n/a","n/a",IF(BN$3&gt;($E365+$D371),$J365-SUM($F371:BM371),$J365/$E365))</f>
        <v>0</v>
      </c>
      <c r="BO371" s="574">
        <f>IF($E365="n/a","n/a",IF(BO$3&gt;($E365+$D371),$J365-SUM($F371:BN371),$J365/$E365))</f>
        <v>0</v>
      </c>
      <c r="BP371" s="574">
        <f>IF($E365="n/a","n/a",IF(BP$3&gt;($E365+$D371),$J365-SUM($F371:BO371),$J365/$E365))</f>
        <v>0</v>
      </c>
      <c r="BQ371" s="574">
        <f>IF($E365="n/a","n/a",IF(BQ$3&gt;($E365+$D371),$J365-SUM($F371:BP371),$J365/$E365))</f>
        <v>0</v>
      </c>
      <c r="BR371" s="574">
        <f>IF($E365="n/a","n/a",IF(BR$3&gt;($E365+$D371),$J365-SUM($F371:BQ371),$J365/$E365))</f>
        <v>0</v>
      </c>
      <c r="BS371" s="574">
        <f>IF($E365="n/a","n/a",IF(BS$3&gt;($E365+$D371),$J365-SUM($F371:BR371),$J365/$E365))</f>
        <v>0</v>
      </c>
      <c r="BT371" s="574">
        <f>IF($E365="n/a","n/a",IF(BT$3&gt;($E365+$D371),$J365-SUM($F371:BS371),$J365/$E365))</f>
        <v>0</v>
      </c>
      <c r="BU371" s="574">
        <f>IF($E365="n/a","n/a",IF(BU$3&gt;($E365+$D371),$J365-SUM($F371:BT371),$J365/$E365))</f>
        <v>0</v>
      </c>
      <c r="BV371" s="574">
        <f>IF($E365="n/a","n/a",IF(BV$3&gt;($E365+$D371),$J365-SUM($F371:BU371),$J365/$E365))</f>
        <v>0</v>
      </c>
      <c r="BW371" s="574">
        <f>IF($E365="n/a","n/a",IF(BW$3&gt;($E365+$D371),$J365-SUM($F371:BV371),$J365/$E365))</f>
        <v>0</v>
      </c>
      <c r="BX371" s="574">
        <f>IF($E365="n/a","n/a",IF(BX$3&gt;($E365+$D371),$J365-SUM($F371:BW371),$J365/$E365))</f>
        <v>0</v>
      </c>
      <c r="BY371" s="574">
        <f>IF($E365="n/a","n/a",IF(BY$3&gt;($E365+$D371),$J365-SUM($F371:BX371),$J365/$E365))</f>
        <v>0</v>
      </c>
      <c r="BZ371" s="575">
        <f>IF($E365="n/a","n/a",IF(BZ$3&gt;($E365+$D371),$J365-SUM($F371:BY371),$J365/$E365))</f>
        <v>0</v>
      </c>
    </row>
    <row r="372" spans="1:78" customFormat="1" hidden="1" outlineLevel="1">
      <c r="A372" s="19"/>
      <c r="B372" s="26"/>
      <c r="C372" s="722"/>
      <c r="D372" s="545">
        <v>6</v>
      </c>
      <c r="E372" s="27"/>
      <c r="F372" s="146"/>
      <c r="G372" s="148"/>
      <c r="H372" s="148"/>
      <c r="I372" s="148"/>
      <c r="J372" s="148"/>
      <c r="K372" s="576"/>
      <c r="L372" s="69">
        <f>IF($D365="n/a","n/a",IF(L$3&gt;($D365+$D372),$K365-SUM($F372:K372),$K365/$D365))</f>
        <v>272.44006392030605</v>
      </c>
      <c r="M372" s="69">
        <f>IF($D365="n/a","n/a",IF(M$3&gt;($D365+$D372),$K365-SUM($F372:L372),$K365/$D365))</f>
        <v>272.44006392030605</v>
      </c>
      <c r="N372" s="69">
        <f>IF($D365="n/a","n/a",IF(N$3&gt;($D365+$D372),$K365-SUM($F372:M372),$K365/$D365))</f>
        <v>272.44006392030605</v>
      </c>
      <c r="O372" s="69">
        <f>IF($D365="n/a","n/a",IF(O$3&gt;($D365+$D372),$K365-SUM($F372:N372),$K365/$D365))</f>
        <v>272.44006392030605</v>
      </c>
      <c r="P372" s="69">
        <f>IF($D365="n/a","n/a",IF(P$3&gt;($D365+$D372),$K365-SUM($F372:O372),$K365/$D365))</f>
        <v>272.44006392030605</v>
      </c>
      <c r="Q372" s="69">
        <f>IF($D365="n/a","n/a",IF(Q$3&gt;($D365+$D372),$K365-SUM($F372:P372),$K365/$D365))</f>
        <v>272.44006392030605</v>
      </c>
      <c r="R372" s="69">
        <f>IF($D365="n/a","n/a",IF(R$3&gt;($D365+$D372),$K365-SUM($F372:Q372),$K365/$D365))</f>
        <v>272.44006392030605</v>
      </c>
      <c r="S372" s="69">
        <f>IF($D365="n/a","n/a",IF(S$3&gt;($D365+$D372),$K365-SUM($F372:R372),$K365/$D365))</f>
        <v>272.44006392030605</v>
      </c>
      <c r="T372" s="69">
        <f>IF($D365="n/a","n/a",IF(T$3&gt;($D365+$D372),$K365-SUM($F372:S372),$K365/$D365))</f>
        <v>272.44006392030605</v>
      </c>
      <c r="U372" s="69">
        <f>IF($D365="n/a","n/a",IF(U$3&gt;($D365+$D372),$K365-SUM($F372:T372),$K365/$D365))</f>
        <v>272.44006392030605</v>
      </c>
      <c r="V372" s="69">
        <f>IF($D365="n/a","n/a",IF(V$3&gt;($D365+$D372),$K365-SUM($F372:U372),$K365/$D365))</f>
        <v>272.44006392030605</v>
      </c>
      <c r="W372" s="69">
        <f>IF($D365="n/a","n/a",IF(W$3&gt;($D365+$D372),$K365-SUM($F372:V372),$K365/$D365))</f>
        <v>272.44006392030605</v>
      </c>
      <c r="X372" s="69">
        <f>IF($D365="n/a","n/a",IF(X$3&gt;($D365+$D372),$K365-SUM($F372:W372),$K365/$D365))</f>
        <v>272.44006392030605</v>
      </c>
      <c r="Y372" s="69">
        <f>IF($D365="n/a","n/a",IF(Y$3&gt;($D365+$D372),$K365-SUM($F372:X372),$K365/$D365))</f>
        <v>272.44006392030605</v>
      </c>
      <c r="Z372" s="69">
        <f>IF($D365="n/a","n/a",IF(Z$3&gt;($D365+$D372),$K365-SUM($F372:Y372),$K365/$D365))</f>
        <v>272.44006392030605</v>
      </c>
      <c r="AA372" s="69">
        <f>IF($D365="n/a","n/a",IF(AA$3&gt;($D365+$D372),$K365-SUM($F372:Z372),$K365/$D365))</f>
        <v>1.3642420526593924E-12</v>
      </c>
      <c r="AB372" s="69">
        <f>IF($D365="n/a","n/a",IF(AB$3&gt;($D365+$D372),$K365-SUM($F372:AA372),$K365/$D365))</f>
        <v>0</v>
      </c>
      <c r="AC372" s="69">
        <f>IF($D365="n/a","n/a",IF(AC$3&gt;($D365+$D372),$K365-SUM($F372:AB372),$K365/$D365))</f>
        <v>0</v>
      </c>
      <c r="AD372" s="69">
        <f>IF($D365="n/a","n/a",IF(AD$3&gt;($D365+$D372),$K365-SUM($F372:AC372),$K365/$D365))</f>
        <v>0</v>
      </c>
      <c r="AE372" s="69">
        <f>IF($D365="n/a","n/a",IF(AE$3&gt;($D365+$D372),$K365-SUM($F372:AD372),$K365/$D365))</f>
        <v>0</v>
      </c>
      <c r="AF372" s="69">
        <f>IF($D365="n/a","n/a",IF(AF$3&gt;($D365+$D372),$K365-SUM($F372:AE372),$K365/$D365))</f>
        <v>0</v>
      </c>
      <c r="AG372" s="69">
        <f>IF($D365="n/a","n/a",IF(AG$3&gt;($D365+$D372),$K365-SUM($F372:AF372),$K365/$D365))</f>
        <v>0</v>
      </c>
      <c r="AH372" s="69">
        <f>IF($D365="n/a","n/a",IF(AH$3&gt;($D365+$D372),$K365-SUM($F372:AG372),$K365/$D365))</f>
        <v>0</v>
      </c>
      <c r="AI372" s="69">
        <f>IF($D365="n/a","n/a",IF(AI$3&gt;($D365+$D372),$K365-SUM($F372:AH372),$K365/$D365))</f>
        <v>0</v>
      </c>
      <c r="AJ372" s="69">
        <f>IF($D365="n/a","n/a",IF(AJ$3&gt;($D365+$D372),$K365-SUM($F372:AI372),$K365/$D365))</f>
        <v>0</v>
      </c>
      <c r="AK372" s="69">
        <f>IF($D365="n/a","n/a",IF(AK$3&gt;($D365+$D372),$K365-SUM($F372:AJ372),$K365/$D365))</f>
        <v>0</v>
      </c>
      <c r="AL372" s="69">
        <f>IF($D365="n/a","n/a",IF(AL$3&gt;($D365+$D372),$K365-SUM($F372:AK372),$K365/$D365))</f>
        <v>0</v>
      </c>
      <c r="AM372" s="69">
        <f>IF($D365="n/a","n/a",IF(AM$3&gt;($D365+$D372),$K365-SUM($F372:AL372),$K365/$D365))</f>
        <v>0</v>
      </c>
      <c r="AN372" s="69">
        <f>IF($D365="n/a","n/a",IF(AN$3&gt;($D365+$D372),$K365-SUM($F372:AM372),$K365/$D365))</f>
        <v>0</v>
      </c>
      <c r="AO372" s="69">
        <f>IF($D365="n/a","n/a",IF(AO$3&gt;($D365+$D372),$K365-SUM($F372:AN372),$K365/$D365))</f>
        <v>0</v>
      </c>
      <c r="AP372" s="69">
        <f>IF($D365="n/a","n/a",IF(AP$3&gt;($D365+$D372),$K365-SUM($F372:AO372),$K365/$D365))</f>
        <v>0</v>
      </c>
      <c r="AQ372" s="69">
        <f>IF($D365="n/a","n/a",IF(AQ$3&gt;($D365+$D372),$K365-SUM($F372:AP372),$K365/$D365))</f>
        <v>0</v>
      </c>
      <c r="AR372" s="69">
        <f>IF($D365="n/a","n/a",IF(AR$3&gt;($D365+$D372),$K365-SUM($F372:AQ372),$K365/$D365))</f>
        <v>0</v>
      </c>
      <c r="AS372" s="69">
        <f>IF($D365="n/a","n/a",IF(AS$3&gt;($D365+$D372),$K365-SUM($F372:AR372),$K365/$D365))</f>
        <v>0</v>
      </c>
      <c r="AT372" s="69">
        <f>IF($D365="n/a","n/a",IF(AT$3&gt;($D365+$D372),$K365-SUM($F372:AS372),$K365/$D365))</f>
        <v>0</v>
      </c>
      <c r="AU372" s="69">
        <f>IF($D365="n/a","n/a",IF(AU$3&gt;($D365+$D372),$K365-SUM($F372:AT372),$K365/$D365))</f>
        <v>0</v>
      </c>
      <c r="AV372" s="69">
        <f>IF($D365="n/a","n/a",IF(AV$3&gt;($D365+$D372),$K365-SUM($F372:AU372),$K365/$D365))</f>
        <v>0</v>
      </c>
      <c r="AW372" s="69">
        <f>IF($D365="n/a","n/a",IF(AW$3&gt;($D365+$D372),$K365-SUM($F372:AV372),$K365/$D365))</f>
        <v>0</v>
      </c>
      <c r="AX372" s="69">
        <f>IF($D365="n/a","n/a",IF(AX$3&gt;($D365+$D372),$K365-SUM($F372:AW372),$K365/$D365))</f>
        <v>0</v>
      </c>
      <c r="AY372" s="69">
        <f>IF($D365="n/a","n/a",IF(AY$3&gt;($D365+$D372),$K365-SUM($F372:AX372),$K365/$D365))</f>
        <v>0</v>
      </c>
      <c r="AZ372" s="69">
        <f>IF($D365="n/a","n/a",IF(AZ$3&gt;($D365+$D372),$K365-SUM($F372:AY372),$K365/$D365))</f>
        <v>0</v>
      </c>
      <c r="BA372" s="69">
        <f>IF($D365="n/a","n/a",IF(BA$3&gt;($D365+$D372),$K365-SUM($F372:AZ372),$K365/$D365))</f>
        <v>0</v>
      </c>
      <c r="BB372" s="69">
        <f>IF($D365="n/a","n/a",IF(BB$3&gt;($D365+$D372),$K365-SUM($F372:BA372),$K365/$D365))</f>
        <v>0</v>
      </c>
      <c r="BC372" s="69">
        <f>IF($D365="n/a","n/a",IF(BC$3&gt;($D365+$D372),$K365-SUM($F372:BB372),$K365/$D365))</f>
        <v>0</v>
      </c>
      <c r="BD372" s="69">
        <f>IF($D365="n/a","n/a",IF(BD$3&gt;($D365+$D372),$K365-SUM($F372:BC372),$K365/$D365))</f>
        <v>0</v>
      </c>
      <c r="BE372" s="69">
        <f>IF($D365="n/a","n/a",IF(BE$3&gt;($D365+$D372),$K365-SUM($F372:BD372),$K365/$D365))</f>
        <v>0</v>
      </c>
      <c r="BF372" s="69">
        <f>IF($D365="n/a","n/a",IF(BF$3&gt;($D365+$D372),$K365-SUM($F372:BE372),$K365/$D365))</f>
        <v>0</v>
      </c>
      <c r="BG372" s="69">
        <f>IF($D365="n/a","n/a",IF(BG$3&gt;($D365+$D372),$K365-SUM($F372:BF372),$K365/$D365))</f>
        <v>0</v>
      </c>
      <c r="BH372" s="69">
        <f>IF($D365="n/a","n/a",IF(BH$3&gt;($D365+$D372),$K365-SUM($F372:BG372),$K365/$D365))</f>
        <v>0</v>
      </c>
      <c r="BI372" s="69">
        <f>IF($D365="n/a","n/a",IF(BI$3&gt;($D365+$D372),$K365-SUM($F372:BH372),$K365/$D365))</f>
        <v>0</v>
      </c>
      <c r="BJ372" s="69">
        <f>IF($D365="n/a","n/a",IF(BJ$3&gt;($D365+$D372),$K365-SUM($F372:BI372),$K365/$D365))</f>
        <v>0</v>
      </c>
      <c r="BK372" s="69">
        <f>IF($D365="n/a","n/a",IF(BK$3&gt;($D365+$D372),$K365-SUM($F372:BJ372),$K365/$D365))</f>
        <v>0</v>
      </c>
      <c r="BL372" s="69">
        <f>IF($D365="n/a","n/a",IF(BL$3&gt;($D365+$D372),$K365-SUM($F372:BK372),$K365/$D365))</f>
        <v>0</v>
      </c>
      <c r="BM372" s="69">
        <f>IF($D365="n/a","n/a",IF(BM$3&gt;($D365+$D372),$K365-SUM($F372:BL372),$K365/$D365))</f>
        <v>0</v>
      </c>
      <c r="BN372" s="69">
        <f>IF($D365="n/a","n/a",IF(BN$3&gt;($D365+$D372),$K365-SUM($F372:BM372),$K365/$D365))</f>
        <v>0</v>
      </c>
      <c r="BO372" s="69">
        <f>IF($D365="n/a","n/a",IF(BO$3&gt;($D365+$D372),$K365-SUM($F372:BN372),$K365/$D365))</f>
        <v>0</v>
      </c>
      <c r="BP372" s="69">
        <f>IF($D365="n/a","n/a",IF(BP$3&gt;($D365+$D372),$K365-SUM($F372:BO372),$K365/$D365))</f>
        <v>0</v>
      </c>
      <c r="BQ372" s="69">
        <f>IF($D365="n/a","n/a",IF(BQ$3&gt;($D365+$D372),$K365-SUM($F372:BP372),$K365/$D365))</f>
        <v>0</v>
      </c>
      <c r="BR372" s="69">
        <f>IF($D365="n/a","n/a",IF(BR$3&gt;($D365+$D372),$K365-SUM($F372:BQ372),$K365/$D365))</f>
        <v>0</v>
      </c>
      <c r="BS372" s="69">
        <f>IF($D365="n/a","n/a",IF(BS$3&gt;($D365+$D372),$K365-SUM($F372:BR372),$K365/$D365))</f>
        <v>0</v>
      </c>
      <c r="BT372" s="69">
        <f>IF($D365="n/a","n/a",IF(BT$3&gt;($D365+$D372),$K365-SUM($F372:BS372),$K365/$D365))</f>
        <v>0</v>
      </c>
      <c r="BU372" s="69">
        <f>IF($D365="n/a","n/a",IF(BU$3&gt;($D365+$D372),$K365-SUM($F372:BT372),$K365/$D365))</f>
        <v>0</v>
      </c>
      <c r="BV372" s="69">
        <f>IF($D365="n/a","n/a",IF(BV$3&gt;($D365+$D372),$K365-SUM($F372:BU372),$K365/$D365))</f>
        <v>0</v>
      </c>
      <c r="BW372" s="69">
        <f>IF($D365="n/a","n/a",IF(BW$3&gt;($D365+$D372),$K365-SUM($F372:BV372),$K365/$D365))</f>
        <v>0</v>
      </c>
      <c r="BX372" s="69">
        <f>IF($D365="n/a","n/a",IF(BX$3&gt;($D365+$D372),$K365-SUM($F372:BW372),$K365/$D365))</f>
        <v>0</v>
      </c>
      <c r="BY372" s="69">
        <f>IF($D365="n/a","n/a",IF(BY$3&gt;($D365+$D372),$K365-SUM($F372:BX372),$K365/$D365))</f>
        <v>0</v>
      </c>
      <c r="BZ372" s="69">
        <f>IF($D365="n/a","n/a",IF(BZ$3&gt;($D365+$D372),$K365-SUM($F372:BY372),$K365/$D365))</f>
        <v>0</v>
      </c>
    </row>
    <row r="373" spans="1:78" customFormat="1" hidden="1" outlineLevel="1">
      <c r="A373" s="19"/>
      <c r="B373" s="26"/>
      <c r="C373" s="722"/>
      <c r="D373" s="545">
        <v>7</v>
      </c>
      <c r="E373" s="27"/>
      <c r="F373" s="146"/>
      <c r="G373" s="148"/>
      <c r="H373" s="148"/>
      <c r="I373" s="148"/>
      <c r="J373" s="148"/>
      <c r="K373" s="558"/>
      <c r="L373" s="147"/>
      <c r="M373" s="69">
        <f>IF($D365="n/a","n/a",IF(M$3&gt;($D365+$D373),$L365-SUM($F373:L373),$L365/$D365))</f>
        <v>27.240784135356428</v>
      </c>
      <c r="N373" s="69">
        <f>IF($D365="n/a","n/a",IF(N$3&gt;($D365+$D373),$L365-SUM($F373:M373),$L365/$D365))</f>
        <v>27.240784135356428</v>
      </c>
      <c r="O373" s="69">
        <f>IF($D365="n/a","n/a",IF(O$3&gt;($D365+$D373),$L365-SUM($F373:N373),$L365/$D365))</f>
        <v>27.240784135356428</v>
      </c>
      <c r="P373" s="69">
        <f>IF($D365="n/a","n/a",IF(P$3&gt;($D365+$D373),$L365-SUM($F373:O373),$L365/$D365))</f>
        <v>27.240784135356428</v>
      </c>
      <c r="Q373" s="69">
        <f>IF($D365="n/a","n/a",IF(Q$3&gt;($D365+$D373),$L365-SUM($F373:P373),$L365/$D365))</f>
        <v>27.240784135356428</v>
      </c>
      <c r="R373" s="69">
        <f>IF($D365="n/a","n/a",IF(R$3&gt;($D365+$D373),$L365-SUM($F373:Q373),$L365/$D365))</f>
        <v>27.240784135356428</v>
      </c>
      <c r="S373" s="69">
        <f>IF($D365="n/a","n/a",IF(S$3&gt;($D365+$D373),$L365-SUM($F373:R373),$L365/$D365))</f>
        <v>27.240784135356428</v>
      </c>
      <c r="T373" s="69">
        <f>IF($D365="n/a","n/a",IF(T$3&gt;($D365+$D373),$L365-SUM($F373:S373),$L365/$D365))</f>
        <v>27.240784135356428</v>
      </c>
      <c r="U373" s="69">
        <f>IF($D365="n/a","n/a",IF(U$3&gt;($D365+$D373),$L365-SUM($F373:T373),$L365/$D365))</f>
        <v>27.240784135356428</v>
      </c>
      <c r="V373" s="69">
        <f>IF($D365="n/a","n/a",IF(V$3&gt;($D365+$D373),$L365-SUM($F373:U373),$L365/$D365))</f>
        <v>27.240784135356428</v>
      </c>
      <c r="W373" s="69">
        <f>IF($D365="n/a","n/a",IF(W$3&gt;($D365+$D373),$L365-SUM($F373:V373),$L365/$D365))</f>
        <v>27.240784135356428</v>
      </c>
      <c r="X373" s="69">
        <f>IF($D365="n/a","n/a",IF(X$3&gt;($D365+$D373),$L365-SUM($F373:W373),$L365/$D365))</f>
        <v>27.240784135356428</v>
      </c>
      <c r="Y373" s="69">
        <f>IF($D365="n/a","n/a",IF(Y$3&gt;($D365+$D373),$L365-SUM($F373:X373),$L365/$D365))</f>
        <v>27.240784135356428</v>
      </c>
      <c r="Z373" s="69">
        <f>IF($D365="n/a","n/a",IF(Z$3&gt;($D365+$D373),$L365-SUM($F373:Y373),$L365/$D365))</f>
        <v>27.240784135356428</v>
      </c>
      <c r="AA373" s="69">
        <f>IF($D365="n/a","n/a",IF(AA$3&gt;($D365+$D373),$L365-SUM($F373:Z373),$L365/$D365))</f>
        <v>27.240784135356428</v>
      </c>
      <c r="AB373" s="69">
        <f>IF($D365="n/a","n/a",IF(AB$3&gt;($D365+$D373),$L365-SUM($F373:AA373),$L365/$D365))</f>
        <v>5.6843418860808015E-14</v>
      </c>
      <c r="AC373" s="69">
        <f>IF($D365="n/a","n/a",IF(AC$3&gt;($D365+$D373),$L365-SUM($F373:AB373),$L365/$D365))</f>
        <v>0</v>
      </c>
      <c r="AD373" s="69">
        <f>IF($D365="n/a","n/a",IF(AD$3&gt;($D365+$D373),$L365-SUM($F373:AC373),$L365/$D365))</f>
        <v>0</v>
      </c>
      <c r="AE373" s="69">
        <f>IF($D365="n/a","n/a",IF(AE$3&gt;($D365+$D373),$L365-SUM($F373:AD373),$L365/$D365))</f>
        <v>0</v>
      </c>
      <c r="AF373" s="69">
        <f>IF($D365="n/a","n/a",IF(AF$3&gt;($D365+$D373),$L365-SUM($F373:AE373),$L365/$D365))</f>
        <v>0</v>
      </c>
      <c r="AG373" s="69">
        <f>IF($D365="n/a","n/a",IF(AG$3&gt;($D365+$D373),$L365-SUM($F373:AF373),$L365/$D365))</f>
        <v>0</v>
      </c>
      <c r="AH373" s="69">
        <f>IF($D365="n/a","n/a",IF(AH$3&gt;($D365+$D373),$L365-SUM($F373:AG373),$L365/$D365))</f>
        <v>0</v>
      </c>
      <c r="AI373" s="69">
        <f>IF($D365="n/a","n/a",IF(AI$3&gt;($D365+$D373),$L365-SUM($F373:AH373),$L365/$D365))</f>
        <v>0</v>
      </c>
      <c r="AJ373" s="69">
        <f>IF($D365="n/a","n/a",IF(AJ$3&gt;($D365+$D373),$L365-SUM($F373:AI373),$L365/$D365))</f>
        <v>0</v>
      </c>
      <c r="AK373" s="69">
        <f>IF($D365="n/a","n/a",IF(AK$3&gt;($D365+$D373),$L365-SUM($F373:AJ373),$L365/$D365))</f>
        <v>0</v>
      </c>
      <c r="AL373" s="69">
        <f>IF($D365="n/a","n/a",IF(AL$3&gt;($D365+$D373),$L365-SUM($F373:AK373),$L365/$D365))</f>
        <v>0</v>
      </c>
      <c r="AM373" s="69">
        <f>IF($D365="n/a","n/a",IF(AM$3&gt;($D365+$D373),$L365-SUM($F373:AL373),$L365/$D365))</f>
        <v>0</v>
      </c>
      <c r="AN373" s="69">
        <f>IF($D365="n/a","n/a",IF(AN$3&gt;($D365+$D373),$L365-SUM($F373:AM373),$L365/$D365))</f>
        <v>0</v>
      </c>
      <c r="AO373" s="69">
        <f>IF($D365="n/a","n/a",IF(AO$3&gt;($D365+$D373),$L365-SUM($F373:AN373),$L365/$D365))</f>
        <v>0</v>
      </c>
      <c r="AP373" s="69">
        <f>IF($D365="n/a","n/a",IF(AP$3&gt;($D365+$D373),$L365-SUM($F373:AO373),$L365/$D365))</f>
        <v>0</v>
      </c>
      <c r="AQ373" s="69">
        <f>IF($D365="n/a","n/a",IF(AQ$3&gt;($D365+$D373),$L365-SUM($F373:AP373),$L365/$D365))</f>
        <v>0</v>
      </c>
      <c r="AR373" s="69">
        <f>IF($D365="n/a","n/a",IF(AR$3&gt;($D365+$D373),$L365-SUM($F373:AQ373),$L365/$D365))</f>
        <v>0</v>
      </c>
      <c r="AS373" s="69">
        <f>IF($D365="n/a","n/a",IF(AS$3&gt;($D365+$D373),$L365-SUM($F373:AR373),$L365/$D365))</f>
        <v>0</v>
      </c>
      <c r="AT373" s="69">
        <f>IF($D365="n/a","n/a",IF(AT$3&gt;($D365+$D373),$L365-SUM($F373:AS373),$L365/$D365))</f>
        <v>0</v>
      </c>
      <c r="AU373" s="69">
        <f>IF($D365="n/a","n/a",IF(AU$3&gt;($D365+$D373),$L365-SUM($F373:AT373),$L365/$D365))</f>
        <v>0</v>
      </c>
      <c r="AV373" s="69">
        <f>IF($D365="n/a","n/a",IF(AV$3&gt;($D365+$D373),$L365-SUM($F373:AU373),$L365/$D365))</f>
        <v>0</v>
      </c>
      <c r="AW373" s="69">
        <f>IF($D365="n/a","n/a",IF(AW$3&gt;($D365+$D373),$L365-SUM($F373:AV373),$L365/$D365))</f>
        <v>0</v>
      </c>
      <c r="AX373" s="69">
        <f>IF($D365="n/a","n/a",IF(AX$3&gt;($D365+$D373),$L365-SUM($F373:AW373),$L365/$D365))</f>
        <v>0</v>
      </c>
      <c r="AY373" s="69">
        <f>IF($D365="n/a","n/a",IF(AY$3&gt;($D365+$D373),$L365-SUM($F373:AX373),$L365/$D365))</f>
        <v>0</v>
      </c>
      <c r="AZ373" s="69">
        <f>IF($D365="n/a","n/a",IF(AZ$3&gt;($D365+$D373),$L365-SUM($F373:AY373),$L365/$D365))</f>
        <v>0</v>
      </c>
      <c r="BA373" s="69">
        <f>IF($D365="n/a","n/a",IF(BA$3&gt;($D365+$D373),$L365-SUM($F373:AZ373),$L365/$D365))</f>
        <v>0</v>
      </c>
      <c r="BB373" s="69">
        <f>IF($D365="n/a","n/a",IF(BB$3&gt;($D365+$D373),$L365-SUM($F373:BA373),$L365/$D365))</f>
        <v>0</v>
      </c>
      <c r="BC373" s="69">
        <f>IF($D365="n/a","n/a",IF(BC$3&gt;($D365+$D373),$L365-SUM($F373:BB373),$L365/$D365))</f>
        <v>0</v>
      </c>
      <c r="BD373" s="69">
        <f>IF($D365="n/a","n/a",IF(BD$3&gt;($D365+$D373),$L365-SUM($F373:BC373),$L365/$D365))</f>
        <v>0</v>
      </c>
      <c r="BE373" s="69">
        <f>IF($D365="n/a","n/a",IF(BE$3&gt;($D365+$D373),$L365-SUM($F373:BD373),$L365/$D365))</f>
        <v>0</v>
      </c>
      <c r="BF373" s="69">
        <f>IF($D365="n/a","n/a",IF(BF$3&gt;($D365+$D373),$L365-SUM($F373:BE373),$L365/$D365))</f>
        <v>0</v>
      </c>
      <c r="BG373" s="69">
        <f>IF($D365="n/a","n/a",IF(BG$3&gt;($D365+$D373),$L365-SUM($F373:BF373),$L365/$D365))</f>
        <v>0</v>
      </c>
      <c r="BH373" s="69">
        <f>IF($D365="n/a","n/a",IF(BH$3&gt;($D365+$D373),$L365-SUM($F373:BG373),$L365/$D365))</f>
        <v>0</v>
      </c>
      <c r="BI373" s="69">
        <f>IF($D365="n/a","n/a",IF(BI$3&gt;($D365+$D373),$L365-SUM($F373:BH373),$L365/$D365))</f>
        <v>0</v>
      </c>
      <c r="BJ373" s="69">
        <f>IF($D365="n/a","n/a",IF(BJ$3&gt;($D365+$D373),$L365-SUM($F373:BI373),$L365/$D365))</f>
        <v>0</v>
      </c>
      <c r="BK373" s="69">
        <f>IF($D365="n/a","n/a",IF(BK$3&gt;($D365+$D373),$L365-SUM($F373:BJ373),$L365/$D365))</f>
        <v>0</v>
      </c>
      <c r="BL373" s="69">
        <f>IF($D365="n/a","n/a",IF(BL$3&gt;($D365+$D373),$L365-SUM($F373:BK373),$L365/$D365))</f>
        <v>0</v>
      </c>
      <c r="BM373" s="69">
        <f>IF($D365="n/a","n/a",IF(BM$3&gt;($D365+$D373),$L365-SUM($F373:BL373),$L365/$D365))</f>
        <v>0</v>
      </c>
      <c r="BN373" s="69">
        <f>IF($D365="n/a","n/a",IF(BN$3&gt;($D365+$D373),$L365-SUM($F373:BM373),$L365/$D365))</f>
        <v>0</v>
      </c>
      <c r="BO373" s="69">
        <f>IF($D365="n/a","n/a",IF(BO$3&gt;($D365+$D373),$L365-SUM($F373:BN373),$L365/$D365))</f>
        <v>0</v>
      </c>
      <c r="BP373" s="69">
        <f>IF($D365="n/a","n/a",IF(BP$3&gt;($D365+$D373),$L365-SUM($F373:BO373),$L365/$D365))</f>
        <v>0</v>
      </c>
      <c r="BQ373" s="69">
        <f>IF($D365="n/a","n/a",IF(BQ$3&gt;($D365+$D373),$L365-SUM($F373:BP373),$L365/$D365))</f>
        <v>0</v>
      </c>
      <c r="BR373" s="69">
        <f>IF($D365="n/a","n/a",IF(BR$3&gt;($D365+$D373),$L365-SUM($F373:BQ373),$L365/$D365))</f>
        <v>0</v>
      </c>
      <c r="BS373" s="69">
        <f>IF($D365="n/a","n/a",IF(BS$3&gt;($D365+$D373),$L365-SUM($F373:BR373),$L365/$D365))</f>
        <v>0</v>
      </c>
      <c r="BT373" s="69">
        <f>IF($D365="n/a","n/a",IF(BT$3&gt;($D365+$D373),$L365-SUM($F373:BS373),$L365/$D365))</f>
        <v>0</v>
      </c>
      <c r="BU373" s="69">
        <f>IF($D365="n/a","n/a",IF(BU$3&gt;($D365+$D373),$L365-SUM($F373:BT373),$L365/$D365))</f>
        <v>0</v>
      </c>
      <c r="BV373" s="69">
        <f>IF($D365="n/a","n/a",IF(BV$3&gt;($D365+$D373),$L365-SUM($F373:BU373),$L365/$D365))</f>
        <v>0</v>
      </c>
      <c r="BW373" s="69">
        <f>IF($D365="n/a","n/a",IF(BW$3&gt;($D365+$D373),$L365-SUM($F373:BV373),$L365/$D365))</f>
        <v>0</v>
      </c>
      <c r="BX373" s="69">
        <f>IF($D365="n/a","n/a",IF(BX$3&gt;($D365+$D373),$L365-SUM($F373:BW373),$L365/$D365))</f>
        <v>0</v>
      </c>
      <c r="BY373" s="69">
        <f>IF($D365="n/a","n/a",IF(BY$3&gt;($D365+$D373),$L365-SUM($F373:BX373),$L365/$D365))</f>
        <v>0</v>
      </c>
      <c r="BZ373" s="69">
        <f>IF($D365="n/a","n/a",IF(BZ$3&gt;($D365+$D373),$L365-SUM($F373:BY373),$L365/$D365))</f>
        <v>0</v>
      </c>
    </row>
    <row r="374" spans="1:78" customFormat="1" hidden="1" outlineLevel="1">
      <c r="A374" s="19"/>
      <c r="B374" s="26"/>
      <c r="C374" s="722"/>
      <c r="D374" s="545">
        <v>8</v>
      </c>
      <c r="E374" s="27"/>
      <c r="F374" s="146"/>
      <c r="G374" s="148"/>
      <c r="H374" s="148"/>
      <c r="I374" s="148"/>
      <c r="J374" s="148"/>
      <c r="K374" s="558"/>
      <c r="L374" s="148"/>
      <c r="M374" s="147"/>
      <c r="N374" s="69">
        <f>IF($D365="n/a","n/a",IF(N$3&gt;($D365+$D374),$M365-SUM($F374:M374),$M365/$D365))</f>
        <v>158.27831166616471</v>
      </c>
      <c r="O374" s="69">
        <f>IF($D365="n/a","n/a",IF(O$3&gt;($D365+$D374),$M365-SUM($F374:N374),$M365/$D365))</f>
        <v>158.27831166616471</v>
      </c>
      <c r="P374" s="69">
        <f>IF($D365="n/a","n/a",IF(P$3&gt;($D365+$D374),$M365-SUM($F374:O374),$M365/$D365))</f>
        <v>158.27831166616471</v>
      </c>
      <c r="Q374" s="69">
        <f>IF($D365="n/a","n/a",IF(Q$3&gt;($D365+$D374),$M365-SUM($F374:P374),$M365/$D365))</f>
        <v>158.27831166616471</v>
      </c>
      <c r="R374" s="69">
        <f>IF($D365="n/a","n/a",IF(R$3&gt;($D365+$D374),$M365-SUM($F374:Q374),$M365/$D365))</f>
        <v>158.27831166616471</v>
      </c>
      <c r="S374" s="69">
        <f>IF($D365="n/a","n/a",IF(S$3&gt;($D365+$D374),$M365-SUM($F374:R374),$M365/$D365))</f>
        <v>158.27831166616471</v>
      </c>
      <c r="T374" s="69">
        <f>IF($D365="n/a","n/a",IF(T$3&gt;($D365+$D374),$M365-SUM($F374:S374),$M365/$D365))</f>
        <v>158.27831166616471</v>
      </c>
      <c r="U374" s="69">
        <f>IF($D365="n/a","n/a",IF(U$3&gt;($D365+$D374),$M365-SUM($F374:T374),$M365/$D365))</f>
        <v>158.27831166616471</v>
      </c>
      <c r="V374" s="69">
        <f>IF($D365="n/a","n/a",IF(V$3&gt;($D365+$D374),$M365-SUM($F374:U374),$M365/$D365))</f>
        <v>158.27831166616471</v>
      </c>
      <c r="W374" s="69">
        <f>IF($D365="n/a","n/a",IF(W$3&gt;($D365+$D374),$M365-SUM($F374:V374),$M365/$D365))</f>
        <v>158.27831166616471</v>
      </c>
      <c r="X374" s="69">
        <f>IF($D365="n/a","n/a",IF(X$3&gt;($D365+$D374),$M365-SUM($F374:W374),$M365/$D365))</f>
        <v>158.27831166616471</v>
      </c>
      <c r="Y374" s="69">
        <f>IF($D365="n/a","n/a",IF(Y$3&gt;($D365+$D374),$M365-SUM($F374:X374),$M365/$D365))</f>
        <v>158.27831166616471</v>
      </c>
      <c r="Z374" s="69">
        <f>IF($D365="n/a","n/a",IF(Z$3&gt;($D365+$D374),$M365-SUM($F374:Y374),$M365/$D365))</f>
        <v>158.27831166616471</v>
      </c>
      <c r="AA374" s="69">
        <f>IF($D365="n/a","n/a",IF(AA$3&gt;($D365+$D374),$M365-SUM($F374:Z374),$M365/$D365))</f>
        <v>158.27831166616471</v>
      </c>
      <c r="AB374" s="69">
        <f>IF($D365="n/a","n/a",IF(AB$3&gt;($D365+$D374),$M365-SUM($F374:AA374),$M365/$D365))</f>
        <v>158.27831166616471</v>
      </c>
      <c r="AC374" s="69">
        <f>IF($D365="n/a","n/a",IF(AC$3&gt;($D365+$D374),$M365-SUM($F374:AB374),$M365/$D365))</f>
        <v>0</v>
      </c>
      <c r="AD374" s="69">
        <f>IF($D365="n/a","n/a",IF(AD$3&gt;($D365+$D374),$M365-SUM($F374:AC374),$M365/$D365))</f>
        <v>0</v>
      </c>
      <c r="AE374" s="69">
        <f>IF($D365="n/a","n/a",IF(AE$3&gt;($D365+$D374),$M365-SUM($F374:AD374),$M365/$D365))</f>
        <v>0</v>
      </c>
      <c r="AF374" s="69">
        <f>IF($D365="n/a","n/a",IF(AF$3&gt;($D365+$D374),$M365-SUM($F374:AE374),$M365/$D365))</f>
        <v>0</v>
      </c>
      <c r="AG374" s="69">
        <f>IF($D365="n/a","n/a",IF(AG$3&gt;($D365+$D374),$M365-SUM($F374:AF374),$M365/$D365))</f>
        <v>0</v>
      </c>
      <c r="AH374" s="69">
        <f>IF($D365="n/a","n/a",IF(AH$3&gt;($D365+$D374),$M365-SUM($F374:AG374),$M365/$D365))</f>
        <v>0</v>
      </c>
      <c r="AI374" s="69">
        <f>IF($D365="n/a","n/a",IF(AI$3&gt;($D365+$D374),$M365-SUM($F374:AH374),$M365/$D365))</f>
        <v>0</v>
      </c>
      <c r="AJ374" s="69">
        <f>IF($D365="n/a","n/a",IF(AJ$3&gt;($D365+$D374),$M365-SUM($F374:AI374),$M365/$D365))</f>
        <v>0</v>
      </c>
      <c r="AK374" s="69">
        <f>IF($D365="n/a","n/a",IF(AK$3&gt;($D365+$D374),$M365-SUM($F374:AJ374),$M365/$D365))</f>
        <v>0</v>
      </c>
      <c r="AL374" s="69">
        <f>IF($D365="n/a","n/a",IF(AL$3&gt;($D365+$D374),$M365-SUM($F374:AK374),$M365/$D365))</f>
        <v>0</v>
      </c>
      <c r="AM374" s="69">
        <f>IF($D365="n/a","n/a",IF(AM$3&gt;($D365+$D374),$M365-SUM($F374:AL374),$M365/$D365))</f>
        <v>0</v>
      </c>
      <c r="AN374" s="69">
        <f>IF($D365="n/a","n/a",IF(AN$3&gt;($D365+$D374),$M365-SUM($F374:AM374),$M365/$D365))</f>
        <v>0</v>
      </c>
      <c r="AO374" s="69">
        <f>IF($D365="n/a","n/a",IF(AO$3&gt;($D365+$D374),$M365-SUM($F374:AN374),$M365/$D365))</f>
        <v>0</v>
      </c>
      <c r="AP374" s="69">
        <f>IF($D365="n/a","n/a",IF(AP$3&gt;($D365+$D374),$M365-SUM($F374:AO374),$M365/$D365))</f>
        <v>0</v>
      </c>
      <c r="AQ374" s="69">
        <f>IF($D365="n/a","n/a",IF(AQ$3&gt;($D365+$D374),$M365-SUM($F374:AP374),$M365/$D365))</f>
        <v>0</v>
      </c>
      <c r="AR374" s="69">
        <f>IF($D365="n/a","n/a",IF(AR$3&gt;($D365+$D374),$M365-SUM($F374:AQ374),$M365/$D365))</f>
        <v>0</v>
      </c>
      <c r="AS374" s="69">
        <f>IF($D365="n/a","n/a",IF(AS$3&gt;($D365+$D374),$M365-SUM($F374:AR374),$M365/$D365))</f>
        <v>0</v>
      </c>
      <c r="AT374" s="69">
        <f>IF($D365="n/a","n/a",IF(AT$3&gt;($D365+$D374),$M365-SUM($F374:AS374),$M365/$D365))</f>
        <v>0</v>
      </c>
      <c r="AU374" s="69">
        <f>IF($D365="n/a","n/a",IF(AU$3&gt;($D365+$D374),$M365-SUM($F374:AT374),$M365/$D365))</f>
        <v>0</v>
      </c>
      <c r="AV374" s="69">
        <f>IF($D365="n/a","n/a",IF(AV$3&gt;($D365+$D374),$M365-SUM($F374:AU374),$M365/$D365))</f>
        <v>0</v>
      </c>
      <c r="AW374" s="69">
        <f>IF($D365="n/a","n/a",IF(AW$3&gt;($D365+$D374),$M365-SUM($F374:AV374),$M365/$D365))</f>
        <v>0</v>
      </c>
      <c r="AX374" s="69">
        <f>IF($D365="n/a","n/a",IF(AX$3&gt;($D365+$D374),$M365-SUM($F374:AW374),$M365/$D365))</f>
        <v>0</v>
      </c>
      <c r="AY374" s="69">
        <f>IF($D365="n/a","n/a",IF(AY$3&gt;($D365+$D374),$M365-SUM($F374:AX374),$M365/$D365))</f>
        <v>0</v>
      </c>
      <c r="AZ374" s="69">
        <f>IF($D365="n/a","n/a",IF(AZ$3&gt;($D365+$D374),$M365-SUM($F374:AY374),$M365/$D365))</f>
        <v>0</v>
      </c>
      <c r="BA374" s="69">
        <f>IF($D365="n/a","n/a",IF(BA$3&gt;($D365+$D374),$M365-SUM($F374:AZ374),$M365/$D365))</f>
        <v>0</v>
      </c>
      <c r="BB374" s="69">
        <f>IF($D365="n/a","n/a",IF(BB$3&gt;($D365+$D374),$M365-SUM($F374:BA374),$M365/$D365))</f>
        <v>0</v>
      </c>
      <c r="BC374" s="69">
        <f>IF($D365="n/a","n/a",IF(BC$3&gt;($D365+$D374),$M365-SUM($F374:BB374),$M365/$D365))</f>
        <v>0</v>
      </c>
      <c r="BD374" s="69">
        <f>IF($D365="n/a","n/a",IF(BD$3&gt;($D365+$D374),$M365-SUM($F374:BC374),$M365/$D365))</f>
        <v>0</v>
      </c>
      <c r="BE374" s="69">
        <f>IF($D365="n/a","n/a",IF(BE$3&gt;($D365+$D374),$M365-SUM($F374:BD374),$M365/$D365))</f>
        <v>0</v>
      </c>
      <c r="BF374" s="69">
        <f>IF($D365="n/a","n/a",IF(BF$3&gt;($D365+$D374),$M365-SUM($F374:BE374),$M365/$D365))</f>
        <v>0</v>
      </c>
      <c r="BG374" s="69">
        <f>IF($D365="n/a","n/a",IF(BG$3&gt;($D365+$D374),$M365-SUM($F374:BF374),$M365/$D365))</f>
        <v>0</v>
      </c>
      <c r="BH374" s="69">
        <f>IF($D365="n/a","n/a",IF(BH$3&gt;($D365+$D374),$M365-SUM($F374:BG374),$M365/$D365))</f>
        <v>0</v>
      </c>
      <c r="BI374" s="69">
        <f>IF($D365="n/a","n/a",IF(BI$3&gt;($D365+$D374),$M365-SUM($F374:BH374),$M365/$D365))</f>
        <v>0</v>
      </c>
      <c r="BJ374" s="69">
        <f>IF($D365="n/a","n/a",IF(BJ$3&gt;($D365+$D374),$M365-SUM($F374:BI374),$M365/$D365))</f>
        <v>0</v>
      </c>
      <c r="BK374" s="69">
        <f>IF($D365="n/a","n/a",IF(BK$3&gt;($D365+$D374),$M365-SUM($F374:BJ374),$M365/$D365))</f>
        <v>0</v>
      </c>
      <c r="BL374" s="69">
        <f>IF($D365="n/a","n/a",IF(BL$3&gt;($D365+$D374),$M365-SUM($F374:BK374),$M365/$D365))</f>
        <v>0</v>
      </c>
      <c r="BM374" s="69">
        <f>IF($D365="n/a","n/a",IF(BM$3&gt;($D365+$D374),$M365-SUM($F374:BL374),$M365/$D365))</f>
        <v>0</v>
      </c>
      <c r="BN374" s="69">
        <f>IF($D365="n/a","n/a",IF(BN$3&gt;($D365+$D374),$M365-SUM($F374:BM374),$M365/$D365))</f>
        <v>0</v>
      </c>
      <c r="BO374" s="69">
        <f>IF($D365="n/a","n/a",IF(BO$3&gt;($D365+$D374),$M365-SUM($F374:BN374),$M365/$D365))</f>
        <v>0</v>
      </c>
      <c r="BP374" s="69">
        <f>IF($D365="n/a","n/a",IF(BP$3&gt;($D365+$D374),$M365-SUM($F374:BO374),$M365/$D365))</f>
        <v>0</v>
      </c>
      <c r="BQ374" s="69">
        <f>IF($D365="n/a","n/a",IF(BQ$3&gt;($D365+$D374),$M365-SUM($F374:BP374),$M365/$D365))</f>
        <v>0</v>
      </c>
      <c r="BR374" s="69">
        <f>IF($D365="n/a","n/a",IF(BR$3&gt;($D365+$D374),$M365-SUM($F374:BQ374),$M365/$D365))</f>
        <v>0</v>
      </c>
      <c r="BS374" s="69">
        <f>IF($D365="n/a","n/a",IF(BS$3&gt;($D365+$D374),$M365-SUM($F374:BR374),$M365/$D365))</f>
        <v>0</v>
      </c>
      <c r="BT374" s="69">
        <f>IF($D365="n/a","n/a",IF(BT$3&gt;($D365+$D374),$M365-SUM($F374:BS374),$M365/$D365))</f>
        <v>0</v>
      </c>
      <c r="BU374" s="69">
        <f>IF($D365="n/a","n/a",IF(BU$3&gt;($D365+$D374),$M365-SUM($F374:BT374),$M365/$D365))</f>
        <v>0</v>
      </c>
      <c r="BV374" s="69">
        <f>IF($D365="n/a","n/a",IF(BV$3&gt;($D365+$D374),$M365-SUM($F374:BU374),$M365/$D365))</f>
        <v>0</v>
      </c>
      <c r="BW374" s="69">
        <f>IF($D365="n/a","n/a",IF(BW$3&gt;($D365+$D374),$M365-SUM($F374:BV374),$M365/$D365))</f>
        <v>0</v>
      </c>
      <c r="BX374" s="69">
        <f>IF($D365="n/a","n/a",IF(BX$3&gt;($D365+$D374),$M365-SUM($F374:BW374),$M365/$D365))</f>
        <v>0</v>
      </c>
      <c r="BY374" s="69">
        <f>IF($D365="n/a","n/a",IF(BY$3&gt;($D365+$D374),$M365-SUM($F374:BX374),$M365/$D365))</f>
        <v>0</v>
      </c>
      <c r="BZ374" s="69">
        <f>IF($D365="n/a","n/a",IF(BZ$3&gt;($D365+$D374),$M365-SUM($F374:BY374),$M365/$D365))</f>
        <v>0</v>
      </c>
    </row>
    <row r="375" spans="1:78" customFormat="1" hidden="1" outlineLevel="1">
      <c r="A375" s="19"/>
      <c r="B375" s="26"/>
      <c r="C375" s="722"/>
      <c r="D375" s="545">
        <v>9</v>
      </c>
      <c r="E375" s="27"/>
      <c r="F375" s="146"/>
      <c r="G375" s="148"/>
      <c r="H375" s="148"/>
      <c r="I375" s="148"/>
      <c r="J375" s="148"/>
      <c r="K375" s="558"/>
      <c r="L375" s="148"/>
      <c r="M375" s="148"/>
      <c r="N375" s="147"/>
      <c r="O375" s="69">
        <f>IF($D365="n/a","n/a",IF(O$3&gt;($D365+$D375),$N365-SUM($F375:N375),$N365/$D365))</f>
        <v>891.51075777091091</v>
      </c>
      <c r="P375" s="69">
        <f>IF($D365="n/a","n/a",IF(P$3&gt;($D365+$D375),$N365-SUM($F375:O375),$N365/$D365))</f>
        <v>891.51075777091091</v>
      </c>
      <c r="Q375" s="69">
        <f>IF($D365="n/a","n/a",IF(Q$3&gt;($D365+$D375),$N365-SUM($F375:P375),$N365/$D365))</f>
        <v>891.51075777091091</v>
      </c>
      <c r="R375" s="69">
        <f>IF($D365="n/a","n/a",IF(R$3&gt;($D365+$D375),$N365-SUM($F375:Q375),$N365/$D365))</f>
        <v>891.51075777091091</v>
      </c>
      <c r="S375" s="69">
        <f>IF($D365="n/a","n/a",IF(S$3&gt;($D365+$D375),$N365-SUM($F375:R375),$N365/$D365))</f>
        <v>891.51075777091091</v>
      </c>
      <c r="T375" s="69">
        <f>IF($D365="n/a","n/a",IF(T$3&gt;($D365+$D375),$N365-SUM($F375:S375),$N365/$D365))</f>
        <v>891.51075777091091</v>
      </c>
      <c r="U375" s="69">
        <f>IF($D365="n/a","n/a",IF(U$3&gt;($D365+$D375),$N365-SUM($F375:T375),$N365/$D365))</f>
        <v>891.51075777091091</v>
      </c>
      <c r="V375" s="69">
        <f>IF($D365="n/a","n/a",IF(V$3&gt;($D365+$D375),$N365-SUM($F375:U375),$N365/$D365))</f>
        <v>891.51075777091091</v>
      </c>
      <c r="W375" s="69">
        <f>IF($D365="n/a","n/a",IF(W$3&gt;($D365+$D375),$N365-SUM($F375:V375),$N365/$D365))</f>
        <v>891.51075777091091</v>
      </c>
      <c r="X375" s="69">
        <f>IF($D365="n/a","n/a",IF(X$3&gt;($D365+$D375),$N365-SUM($F375:W375),$N365/$D365))</f>
        <v>891.51075777091091</v>
      </c>
      <c r="Y375" s="69">
        <f>IF($D365="n/a","n/a",IF(Y$3&gt;($D365+$D375),$N365-SUM($F375:X375),$N365/$D365))</f>
        <v>891.51075777091091</v>
      </c>
      <c r="Z375" s="69">
        <f>IF($D365="n/a","n/a",IF(Z$3&gt;($D365+$D375),$N365-SUM($F375:Y375),$N365/$D365))</f>
        <v>891.51075777091091</v>
      </c>
      <c r="AA375" s="69">
        <f>IF($D365="n/a","n/a",IF(AA$3&gt;($D365+$D375),$N365-SUM($F375:Z375),$N365/$D365))</f>
        <v>891.51075777091091</v>
      </c>
      <c r="AB375" s="69">
        <f>IF($D365="n/a","n/a",IF(AB$3&gt;($D365+$D375),$N365-SUM($F375:AA375),$N365/$D365))</f>
        <v>891.51075777091091</v>
      </c>
      <c r="AC375" s="69">
        <f>IF($D365="n/a","n/a",IF(AC$3&gt;($D365+$D375),$N365-SUM($F375:AB375),$N365/$D365))</f>
        <v>891.51075777091091</v>
      </c>
      <c r="AD375" s="69">
        <f>IF($D365="n/a","n/a",IF(AD$3&gt;($D365+$D375),$N365-SUM($F375:AC375),$N365/$D365))</f>
        <v>-5.4569682106375694E-12</v>
      </c>
      <c r="AE375" s="69">
        <f>IF($D365="n/a","n/a",IF(AE$3&gt;($D365+$D375),$N365-SUM($F375:AD375),$N365/$D365))</f>
        <v>0</v>
      </c>
      <c r="AF375" s="69">
        <f>IF($D365="n/a","n/a",IF(AF$3&gt;($D365+$D375),$N365-SUM($F375:AE375),$N365/$D365))</f>
        <v>0</v>
      </c>
      <c r="AG375" s="69">
        <f>IF($D365="n/a","n/a",IF(AG$3&gt;($D365+$D375),$N365-SUM($F375:AF375),$N365/$D365))</f>
        <v>0</v>
      </c>
      <c r="AH375" s="69">
        <f>IF($D365="n/a","n/a",IF(AH$3&gt;($D365+$D375),$N365-SUM($F375:AG375),$N365/$D365))</f>
        <v>0</v>
      </c>
      <c r="AI375" s="69">
        <f>IF($D365="n/a","n/a",IF(AI$3&gt;($D365+$D375),$N365-SUM($F375:AH375),$N365/$D365))</f>
        <v>0</v>
      </c>
      <c r="AJ375" s="69">
        <f>IF($D365="n/a","n/a",IF(AJ$3&gt;($D365+$D375),$N365-SUM($F375:AI375),$N365/$D365))</f>
        <v>0</v>
      </c>
      <c r="AK375" s="69">
        <f>IF($D365="n/a","n/a",IF(AK$3&gt;($D365+$D375),$N365-SUM($F375:AJ375),$N365/$D365))</f>
        <v>0</v>
      </c>
      <c r="AL375" s="69">
        <f>IF($D365="n/a","n/a",IF(AL$3&gt;($D365+$D375),$N365-SUM($F375:AK375),$N365/$D365))</f>
        <v>0</v>
      </c>
      <c r="AM375" s="69">
        <f>IF($D365="n/a","n/a",IF(AM$3&gt;($D365+$D375),$N365-SUM($F375:AL375),$N365/$D365))</f>
        <v>0</v>
      </c>
      <c r="AN375" s="69">
        <f>IF($D365="n/a","n/a",IF(AN$3&gt;($D365+$D375),$N365-SUM($F375:AM375),$N365/$D365))</f>
        <v>0</v>
      </c>
      <c r="AO375" s="69">
        <f>IF($D365="n/a","n/a",IF(AO$3&gt;($D365+$D375),$N365-SUM($F375:AN375),$N365/$D365))</f>
        <v>0</v>
      </c>
      <c r="AP375" s="69">
        <f>IF($D365="n/a","n/a",IF(AP$3&gt;($D365+$D375),$N365-SUM($F375:AO375),$N365/$D365))</f>
        <v>0</v>
      </c>
      <c r="AQ375" s="69">
        <f>IF($D365="n/a","n/a",IF(AQ$3&gt;($D365+$D375),$N365-SUM($F375:AP375),$N365/$D365))</f>
        <v>0</v>
      </c>
      <c r="AR375" s="69">
        <f>IF($D365="n/a","n/a",IF(AR$3&gt;($D365+$D375),$N365-SUM($F375:AQ375),$N365/$D365))</f>
        <v>0</v>
      </c>
      <c r="AS375" s="69">
        <f>IF($D365="n/a","n/a",IF(AS$3&gt;($D365+$D375),$N365-SUM($F375:AR375),$N365/$D365))</f>
        <v>0</v>
      </c>
      <c r="AT375" s="69">
        <f>IF($D365="n/a","n/a",IF(AT$3&gt;($D365+$D375),$N365-SUM($F375:AS375),$N365/$D365))</f>
        <v>0</v>
      </c>
      <c r="AU375" s="69">
        <f>IF($D365="n/a","n/a",IF(AU$3&gt;($D365+$D375),$N365-SUM($F375:AT375),$N365/$D365))</f>
        <v>0</v>
      </c>
      <c r="AV375" s="69">
        <f>IF($D365="n/a","n/a",IF(AV$3&gt;($D365+$D375),$N365-SUM($F375:AU375),$N365/$D365))</f>
        <v>0</v>
      </c>
      <c r="AW375" s="69">
        <f>IF($D365="n/a","n/a",IF(AW$3&gt;($D365+$D375),$N365-SUM($F375:AV375),$N365/$D365))</f>
        <v>0</v>
      </c>
      <c r="AX375" s="69">
        <f>IF($D365="n/a","n/a",IF(AX$3&gt;($D365+$D375),$N365-SUM($F375:AW375),$N365/$D365))</f>
        <v>0</v>
      </c>
      <c r="AY375" s="69">
        <f>IF($D365="n/a","n/a",IF(AY$3&gt;($D365+$D375),$N365-SUM($F375:AX375),$N365/$D365))</f>
        <v>0</v>
      </c>
      <c r="AZ375" s="69">
        <f>IF($D365="n/a","n/a",IF(AZ$3&gt;($D365+$D375),$N365-SUM($F375:AY375),$N365/$D365))</f>
        <v>0</v>
      </c>
      <c r="BA375" s="69">
        <f>IF($D365="n/a","n/a",IF(BA$3&gt;($D365+$D375),$N365-SUM($F375:AZ375),$N365/$D365))</f>
        <v>0</v>
      </c>
      <c r="BB375" s="69">
        <f>IF($D365="n/a","n/a",IF(BB$3&gt;($D365+$D375),$N365-SUM($F375:BA375),$N365/$D365))</f>
        <v>0</v>
      </c>
      <c r="BC375" s="69">
        <f>IF($D365="n/a","n/a",IF(BC$3&gt;($D365+$D375),$N365-SUM($F375:BB375),$N365/$D365))</f>
        <v>0</v>
      </c>
      <c r="BD375" s="69">
        <f>IF($D365="n/a","n/a",IF(BD$3&gt;($D365+$D375),$N365-SUM($F375:BC375),$N365/$D365))</f>
        <v>0</v>
      </c>
      <c r="BE375" s="69">
        <f>IF($D365="n/a","n/a",IF(BE$3&gt;($D365+$D375),$N365-SUM($F375:BD375),$N365/$D365))</f>
        <v>0</v>
      </c>
      <c r="BF375" s="69">
        <f>IF($D365="n/a","n/a",IF(BF$3&gt;($D365+$D375),$N365-SUM($F375:BE375),$N365/$D365))</f>
        <v>0</v>
      </c>
      <c r="BG375" s="69">
        <f>IF($D365="n/a","n/a",IF(BG$3&gt;($D365+$D375),$N365-SUM($F375:BF375),$N365/$D365))</f>
        <v>0</v>
      </c>
      <c r="BH375" s="69">
        <f>IF($D365="n/a","n/a",IF(BH$3&gt;($D365+$D375),$N365-SUM($F375:BG375),$N365/$D365))</f>
        <v>0</v>
      </c>
      <c r="BI375" s="69">
        <f>IF($D365="n/a","n/a",IF(BI$3&gt;($D365+$D375),$N365-SUM($F375:BH375),$N365/$D365))</f>
        <v>0</v>
      </c>
      <c r="BJ375" s="69">
        <f>IF($D365="n/a","n/a",IF(BJ$3&gt;($D365+$D375),$N365-SUM($F375:BI375),$N365/$D365))</f>
        <v>0</v>
      </c>
      <c r="BK375" s="69">
        <f>IF($D365="n/a","n/a",IF(BK$3&gt;($D365+$D375),$N365-SUM($F375:BJ375),$N365/$D365))</f>
        <v>0</v>
      </c>
      <c r="BL375" s="69">
        <f>IF($D365="n/a","n/a",IF(BL$3&gt;($D365+$D375),$N365-SUM($F375:BK375),$N365/$D365))</f>
        <v>0</v>
      </c>
      <c r="BM375" s="69">
        <f>IF($D365="n/a","n/a",IF(BM$3&gt;($D365+$D375),$N365-SUM($F375:BL375),$N365/$D365))</f>
        <v>0</v>
      </c>
      <c r="BN375" s="69">
        <f>IF($D365="n/a","n/a",IF(BN$3&gt;($D365+$D375),$N365-SUM($F375:BM375),$N365/$D365))</f>
        <v>0</v>
      </c>
      <c r="BO375" s="69">
        <f>IF($D365="n/a","n/a",IF(BO$3&gt;($D365+$D375),$N365-SUM($F375:BN375),$N365/$D365))</f>
        <v>0</v>
      </c>
      <c r="BP375" s="69">
        <f>IF($D365="n/a","n/a",IF(BP$3&gt;($D365+$D375),$N365-SUM($F375:BO375),$N365/$D365))</f>
        <v>0</v>
      </c>
      <c r="BQ375" s="69">
        <f>IF($D365="n/a","n/a",IF(BQ$3&gt;($D365+$D375),$N365-SUM($F375:BP375),$N365/$D365))</f>
        <v>0</v>
      </c>
      <c r="BR375" s="69">
        <f>IF($D365="n/a","n/a",IF(BR$3&gt;($D365+$D375),$N365-SUM($F375:BQ375),$N365/$D365))</f>
        <v>0</v>
      </c>
      <c r="BS375" s="69">
        <f>IF($D365="n/a","n/a",IF(BS$3&gt;($D365+$D375),$N365-SUM($F375:BR375),$N365/$D365))</f>
        <v>0</v>
      </c>
      <c r="BT375" s="69">
        <f>IF($D365="n/a","n/a",IF(BT$3&gt;($D365+$D375),$N365-SUM($F375:BS375),$N365/$D365))</f>
        <v>0</v>
      </c>
      <c r="BU375" s="69">
        <f>IF($D365="n/a","n/a",IF(BU$3&gt;($D365+$D375),$N365-SUM($F375:BT375),$N365/$D365))</f>
        <v>0</v>
      </c>
      <c r="BV375" s="69">
        <f>IF($D365="n/a","n/a",IF(BV$3&gt;($D365+$D375),$N365-SUM($F375:BU375),$N365/$D365))</f>
        <v>0</v>
      </c>
      <c r="BW375" s="69">
        <f>IF($D365="n/a","n/a",IF(BW$3&gt;($D365+$D375),$N365-SUM($F375:BV375),$N365/$D365))</f>
        <v>0</v>
      </c>
      <c r="BX375" s="69">
        <f>IF($D365="n/a","n/a",IF(BX$3&gt;($D365+$D375),$N365-SUM($F375:BW375),$N365/$D365))</f>
        <v>0</v>
      </c>
      <c r="BY375" s="69">
        <f>IF($D365="n/a","n/a",IF(BY$3&gt;($D365+$D375),$N365-SUM($F375:BX375),$N365/$D365))</f>
        <v>0</v>
      </c>
      <c r="BZ375" s="69">
        <f>IF($D365="n/a","n/a",IF(BZ$3&gt;($D365+$D375),$N365-SUM($F375:BY375),$N365/$D365))</f>
        <v>0</v>
      </c>
    </row>
    <row r="376" spans="1:78" customFormat="1" hidden="1" outlineLevel="1">
      <c r="A376" s="19"/>
      <c r="B376" s="26"/>
      <c r="C376" s="722"/>
      <c r="D376" s="545">
        <v>10</v>
      </c>
      <c r="E376" s="27"/>
      <c r="F376" s="146"/>
      <c r="G376" s="148"/>
      <c r="H376" s="148"/>
      <c r="I376" s="148"/>
      <c r="J376" s="148"/>
      <c r="K376" s="558"/>
      <c r="L376" s="148"/>
      <c r="M376" s="148"/>
      <c r="N376" s="148"/>
      <c r="O376" s="147"/>
      <c r="P376" s="69">
        <f>IF($D365="n/a","n/a",IF(P$3&gt;($D365+$D376),$O365-SUM($F376:O376),$O365/$D365))</f>
        <v>488.49728133377999</v>
      </c>
      <c r="Q376" s="69">
        <f>IF($D365="n/a","n/a",IF(Q$3&gt;($D365+$D376),$O365-SUM($F376:P376),$O365/$D365))</f>
        <v>488.49728133377999</v>
      </c>
      <c r="R376" s="69">
        <f>IF($D365="n/a","n/a",IF(R$3&gt;($D365+$D376),$O365-SUM($F376:Q376),$O365/$D365))</f>
        <v>488.49728133377999</v>
      </c>
      <c r="S376" s="69">
        <f>IF($D365="n/a","n/a",IF(S$3&gt;($D365+$D376),$O365-SUM($F376:R376),$O365/$D365))</f>
        <v>488.49728133377999</v>
      </c>
      <c r="T376" s="69">
        <f>IF($D365="n/a","n/a",IF(T$3&gt;($D365+$D376),$O365-SUM($F376:S376),$O365/$D365))</f>
        <v>488.49728133377999</v>
      </c>
      <c r="U376" s="69">
        <f>IF($D365="n/a","n/a",IF(U$3&gt;($D365+$D376),$O365-SUM($F376:T376),$O365/$D365))</f>
        <v>488.49728133377999</v>
      </c>
      <c r="V376" s="69">
        <f>IF($D365="n/a","n/a",IF(V$3&gt;($D365+$D376),$O365-SUM($F376:U376),$O365/$D365))</f>
        <v>488.49728133377999</v>
      </c>
      <c r="W376" s="69">
        <f>IF($D365="n/a","n/a",IF(W$3&gt;($D365+$D376),$O365-SUM($F376:V376),$O365/$D365))</f>
        <v>488.49728133377999</v>
      </c>
      <c r="X376" s="69">
        <f>IF($D365="n/a","n/a",IF(X$3&gt;($D365+$D376),$O365-SUM($F376:W376),$O365/$D365))</f>
        <v>488.49728133377999</v>
      </c>
      <c r="Y376" s="69">
        <f>IF($D365="n/a","n/a",IF(Y$3&gt;($D365+$D376),$O365-SUM($F376:X376),$O365/$D365))</f>
        <v>488.49728133377999</v>
      </c>
      <c r="Z376" s="69">
        <f>IF($D365="n/a","n/a",IF(Z$3&gt;($D365+$D376),$O365-SUM($F376:Y376),$O365/$D365))</f>
        <v>488.49728133377999</v>
      </c>
      <c r="AA376" s="69">
        <f>IF($D365="n/a","n/a",IF(AA$3&gt;($D365+$D376),$O365-SUM($F376:Z376),$O365/$D365))</f>
        <v>488.49728133377999</v>
      </c>
      <c r="AB376" s="69">
        <f>IF($D365="n/a","n/a",IF(AB$3&gt;($D365+$D376),$O365-SUM($F376:AA376),$O365/$D365))</f>
        <v>488.49728133377999</v>
      </c>
      <c r="AC376" s="69">
        <f>IF($D365="n/a","n/a",IF(AC$3&gt;($D365+$D376),$O365-SUM($F376:AB376),$O365/$D365))</f>
        <v>488.49728133377999</v>
      </c>
      <c r="AD376" s="69">
        <f>IF($D365="n/a","n/a",IF(AD$3&gt;($D365+$D376),$O365-SUM($F376:AC376),$O365/$D365))</f>
        <v>488.49728133377999</v>
      </c>
      <c r="AE376" s="69">
        <f>IF($D365="n/a","n/a",IF(AE$3&gt;($D365+$D376),$O365-SUM($F376:AD376),$O365/$D365))</f>
        <v>0</v>
      </c>
      <c r="AF376" s="69">
        <f>IF($D365="n/a","n/a",IF(AF$3&gt;($D365+$D376),$O365-SUM($F376:AE376),$O365/$D365))</f>
        <v>0</v>
      </c>
      <c r="AG376" s="69">
        <f>IF($D365="n/a","n/a",IF(AG$3&gt;($D365+$D376),$O365-SUM($F376:AF376),$O365/$D365))</f>
        <v>0</v>
      </c>
      <c r="AH376" s="69">
        <f>IF($D365="n/a","n/a",IF(AH$3&gt;($D365+$D376),$O365-SUM($F376:AG376),$O365/$D365))</f>
        <v>0</v>
      </c>
      <c r="AI376" s="69">
        <f>IF($D365="n/a","n/a",IF(AI$3&gt;($D365+$D376),$O365-SUM($F376:AH376),$O365/$D365))</f>
        <v>0</v>
      </c>
      <c r="AJ376" s="69">
        <f>IF($D365="n/a","n/a",IF(AJ$3&gt;($D365+$D376),$O365-SUM($F376:AI376),$O365/$D365))</f>
        <v>0</v>
      </c>
      <c r="AK376" s="69">
        <f>IF($D365="n/a","n/a",IF(AK$3&gt;($D365+$D376),$O365-SUM($F376:AJ376),$O365/$D365))</f>
        <v>0</v>
      </c>
      <c r="AL376" s="69">
        <f>IF($D365="n/a","n/a",IF(AL$3&gt;($D365+$D376),$O365-SUM($F376:AK376),$O365/$D365))</f>
        <v>0</v>
      </c>
      <c r="AM376" s="69">
        <f>IF($D365="n/a","n/a",IF(AM$3&gt;($D365+$D376),$O365-SUM($F376:AL376),$O365/$D365))</f>
        <v>0</v>
      </c>
      <c r="AN376" s="69">
        <f>IF($D365="n/a","n/a",IF(AN$3&gt;($D365+$D376),$O365-SUM($F376:AM376),$O365/$D365))</f>
        <v>0</v>
      </c>
      <c r="AO376" s="69">
        <f>IF($D365="n/a","n/a",IF(AO$3&gt;($D365+$D376),$O365-SUM($F376:AN376),$O365/$D365))</f>
        <v>0</v>
      </c>
      <c r="AP376" s="69">
        <f>IF($D365="n/a","n/a",IF(AP$3&gt;($D365+$D376),$O365-SUM($F376:AO376),$O365/$D365))</f>
        <v>0</v>
      </c>
      <c r="AQ376" s="69">
        <f>IF($D365="n/a","n/a",IF(AQ$3&gt;($D365+$D376),$O365-SUM($F376:AP376),$O365/$D365))</f>
        <v>0</v>
      </c>
      <c r="AR376" s="69">
        <f>IF($D365="n/a","n/a",IF(AR$3&gt;($D365+$D376),$O365-SUM($F376:AQ376),$O365/$D365))</f>
        <v>0</v>
      </c>
      <c r="AS376" s="69">
        <f>IF($D365="n/a","n/a",IF(AS$3&gt;($D365+$D376),$O365-SUM($F376:AR376),$O365/$D365))</f>
        <v>0</v>
      </c>
      <c r="AT376" s="69">
        <f>IF($D365="n/a","n/a",IF(AT$3&gt;($D365+$D376),$O365-SUM($F376:AS376),$O365/$D365))</f>
        <v>0</v>
      </c>
      <c r="AU376" s="69">
        <f>IF($D365="n/a","n/a",IF(AU$3&gt;($D365+$D376),$O365-SUM($F376:AT376),$O365/$D365))</f>
        <v>0</v>
      </c>
      <c r="AV376" s="69">
        <f>IF($D365="n/a","n/a",IF(AV$3&gt;($D365+$D376),$O365-SUM($F376:AU376),$O365/$D365))</f>
        <v>0</v>
      </c>
      <c r="AW376" s="69">
        <f>IF($D365="n/a","n/a",IF(AW$3&gt;($D365+$D376),$O365-SUM($F376:AV376),$O365/$D365))</f>
        <v>0</v>
      </c>
      <c r="AX376" s="69">
        <f>IF($D365="n/a","n/a",IF(AX$3&gt;($D365+$D376),$O365-SUM($F376:AW376),$O365/$D365))</f>
        <v>0</v>
      </c>
      <c r="AY376" s="69">
        <f>IF($D365="n/a","n/a",IF(AY$3&gt;($D365+$D376),$O365-SUM($F376:AX376),$O365/$D365))</f>
        <v>0</v>
      </c>
      <c r="AZ376" s="69">
        <f>IF($D365="n/a","n/a",IF(AZ$3&gt;($D365+$D376),$O365-SUM($F376:AY376),$O365/$D365))</f>
        <v>0</v>
      </c>
      <c r="BA376" s="69">
        <f>IF($D365="n/a","n/a",IF(BA$3&gt;($D365+$D376),$O365-SUM($F376:AZ376),$O365/$D365))</f>
        <v>0</v>
      </c>
      <c r="BB376" s="69">
        <f>IF($D365="n/a","n/a",IF(BB$3&gt;($D365+$D376),$O365-SUM($F376:BA376),$O365/$D365))</f>
        <v>0</v>
      </c>
      <c r="BC376" s="69">
        <f>IF($D365="n/a","n/a",IF(BC$3&gt;($D365+$D376),$O365-SUM($F376:BB376),$O365/$D365))</f>
        <v>0</v>
      </c>
      <c r="BD376" s="69">
        <f>IF($D365="n/a","n/a",IF(BD$3&gt;($D365+$D376),$O365-SUM($F376:BC376),$O365/$D365))</f>
        <v>0</v>
      </c>
      <c r="BE376" s="69">
        <f>IF($D365="n/a","n/a",IF(BE$3&gt;($D365+$D376),$O365-SUM($F376:BD376),$O365/$D365))</f>
        <v>0</v>
      </c>
      <c r="BF376" s="69">
        <f>IF($D365="n/a","n/a",IF(BF$3&gt;($D365+$D376),$O365-SUM($F376:BE376),$O365/$D365))</f>
        <v>0</v>
      </c>
      <c r="BG376" s="69">
        <f>IF($D365="n/a","n/a",IF(BG$3&gt;($D365+$D376),$O365-SUM($F376:BF376),$O365/$D365))</f>
        <v>0</v>
      </c>
      <c r="BH376" s="69">
        <f>IF($D365="n/a","n/a",IF(BH$3&gt;($D365+$D376),$O365-SUM($F376:BG376),$O365/$D365))</f>
        <v>0</v>
      </c>
      <c r="BI376" s="69">
        <f>IF($D365="n/a","n/a",IF(BI$3&gt;($D365+$D376),$O365-SUM($F376:BH376),$O365/$D365))</f>
        <v>0</v>
      </c>
      <c r="BJ376" s="69">
        <f>IF($D365="n/a","n/a",IF(BJ$3&gt;($D365+$D376),$O365-SUM($F376:BI376),$O365/$D365))</f>
        <v>0</v>
      </c>
      <c r="BK376" s="69">
        <f>IF($D365="n/a","n/a",IF(BK$3&gt;($D365+$D376),$O365-SUM($F376:BJ376),$O365/$D365))</f>
        <v>0</v>
      </c>
      <c r="BL376" s="69">
        <f>IF($D365="n/a","n/a",IF(BL$3&gt;($D365+$D376),$O365-SUM($F376:BK376),$O365/$D365))</f>
        <v>0</v>
      </c>
      <c r="BM376" s="69">
        <f>IF($D365="n/a","n/a",IF(BM$3&gt;($D365+$D376),$O365-SUM($F376:BL376),$O365/$D365))</f>
        <v>0</v>
      </c>
      <c r="BN376" s="69">
        <f>IF($D365="n/a","n/a",IF(BN$3&gt;($D365+$D376),$O365-SUM($F376:BM376),$O365/$D365))</f>
        <v>0</v>
      </c>
      <c r="BO376" s="69">
        <f>IF($D365="n/a","n/a",IF(BO$3&gt;($D365+$D376),$O365-SUM($F376:BN376),$O365/$D365))</f>
        <v>0</v>
      </c>
      <c r="BP376" s="69">
        <f>IF($D365="n/a","n/a",IF(BP$3&gt;($D365+$D376),$O365-SUM($F376:BO376),$O365/$D365))</f>
        <v>0</v>
      </c>
      <c r="BQ376" s="69">
        <f>IF($D365="n/a","n/a",IF(BQ$3&gt;($D365+$D376),$O365-SUM($F376:BP376),$O365/$D365))</f>
        <v>0</v>
      </c>
      <c r="BR376" s="69">
        <f>IF($D365="n/a","n/a",IF(BR$3&gt;($D365+$D376),$O365-SUM($F376:BQ376),$O365/$D365))</f>
        <v>0</v>
      </c>
      <c r="BS376" s="69">
        <f>IF($D365="n/a","n/a",IF(BS$3&gt;($D365+$D376),$O365-SUM($F376:BR376),$O365/$D365))</f>
        <v>0</v>
      </c>
      <c r="BT376" s="69">
        <f>IF($D365="n/a","n/a",IF(BT$3&gt;($D365+$D376),$O365-SUM($F376:BS376),$O365/$D365))</f>
        <v>0</v>
      </c>
      <c r="BU376" s="69">
        <f>IF($D365="n/a","n/a",IF(BU$3&gt;($D365+$D376),$O365-SUM($F376:BT376),$O365/$D365))</f>
        <v>0</v>
      </c>
      <c r="BV376" s="69">
        <f>IF($D365="n/a","n/a",IF(BV$3&gt;($D365+$D376),$O365-SUM($F376:BU376),$O365/$D365))</f>
        <v>0</v>
      </c>
      <c r="BW376" s="69">
        <f>IF($D365="n/a","n/a",IF(BW$3&gt;($D365+$D376),$O365-SUM($F376:BV376),$O365/$D365))</f>
        <v>0</v>
      </c>
      <c r="BX376" s="69">
        <f>IF($D365="n/a","n/a",IF(BX$3&gt;($D365+$D376),$O365-SUM($F376:BW376),$O365/$D365))</f>
        <v>0</v>
      </c>
      <c r="BY376" s="69">
        <f>IF($D365="n/a","n/a",IF(BY$3&gt;($D365+$D376),$O365-SUM($F376:BX376),$O365/$D365))</f>
        <v>0</v>
      </c>
      <c r="BZ376" s="69">
        <f>IF($D365="n/a","n/a",IF(BZ$3&gt;($D365+$D376),$O365-SUM($F376:BY376),$O365/$D365))</f>
        <v>0</v>
      </c>
    </row>
    <row r="377" spans="1:78" customFormat="1" hidden="1" outlineLevel="1">
      <c r="A377" s="19"/>
      <c r="B377" s="25"/>
      <c r="C377" s="577"/>
      <c r="D377" s="545">
        <v>11</v>
      </c>
      <c r="E377" s="27"/>
      <c r="F377" s="146"/>
      <c r="G377" s="148"/>
      <c r="H377" s="148"/>
      <c r="I377" s="148"/>
      <c r="J377" s="148"/>
      <c r="K377" s="558"/>
      <c r="L377" s="148"/>
      <c r="M377" s="148"/>
      <c r="N377" s="148"/>
      <c r="O377" s="553"/>
      <c r="P377" s="147"/>
      <c r="Q377" s="69">
        <f>IF($D365="n/a","n/a",IF(Q$3&gt;($D365+$D377),$P365-SUM($F377:P377),$P365/$D365))</f>
        <v>416.53816957498731</v>
      </c>
      <c r="R377" s="69">
        <f>IF($D365="n/a","n/a",IF(R$3&gt;($D365+$D377),$P365-SUM($F377:Q377),$P365/$D365))</f>
        <v>416.53816957498731</v>
      </c>
      <c r="S377" s="69">
        <f>IF($D365="n/a","n/a",IF(S$3&gt;($D365+$D377),$P365-SUM($F377:R377),$P365/$D365))</f>
        <v>416.53816957498731</v>
      </c>
      <c r="T377" s="69">
        <f>IF($D365="n/a","n/a",IF(T$3&gt;($D365+$D377),$P365-SUM($F377:S377),$P365/$D365))</f>
        <v>416.53816957498731</v>
      </c>
      <c r="U377" s="69">
        <f>IF($D365="n/a","n/a",IF(U$3&gt;($D365+$D377),$P365-SUM($F377:T377),$P365/$D365))</f>
        <v>416.53816957498731</v>
      </c>
      <c r="V377" s="69">
        <f>IF($D365="n/a","n/a",IF(V$3&gt;($D365+$D377),$P365-SUM($F377:U377),$P365/$D365))</f>
        <v>416.53816957498731</v>
      </c>
      <c r="W377" s="69">
        <f>IF($D365="n/a","n/a",IF(W$3&gt;($D365+$D377),$P365-SUM($F377:V377),$P365/$D365))</f>
        <v>416.53816957498731</v>
      </c>
      <c r="X377" s="69">
        <f>IF($D365="n/a","n/a",IF(X$3&gt;($D365+$D377),$P365-SUM($F377:W377),$P365/$D365))</f>
        <v>416.53816957498731</v>
      </c>
      <c r="Y377" s="69">
        <f>IF($D365="n/a","n/a",IF(Y$3&gt;($D365+$D377),$P365-SUM($F377:X377),$P365/$D365))</f>
        <v>416.53816957498731</v>
      </c>
      <c r="Z377" s="69">
        <f>IF($D365="n/a","n/a",IF(Z$3&gt;($D365+$D377),$P365-SUM($F377:Y377),$P365/$D365))</f>
        <v>416.53816957498731</v>
      </c>
      <c r="AA377" s="69">
        <f>IF($D365="n/a","n/a",IF(AA$3&gt;($D365+$D377),$P365-SUM($F377:Z377),$P365/$D365))</f>
        <v>416.53816957498731</v>
      </c>
      <c r="AB377" s="69">
        <f>IF($D365="n/a","n/a",IF(AB$3&gt;($D365+$D377),$P365-SUM($F377:AA377),$P365/$D365))</f>
        <v>416.53816957498731</v>
      </c>
      <c r="AC377" s="69">
        <f>IF($D365="n/a","n/a",IF(AC$3&gt;($D365+$D377),$P365-SUM($F377:AB377),$P365/$D365))</f>
        <v>416.53816957498731</v>
      </c>
      <c r="AD377" s="69">
        <f>IF($D365="n/a","n/a",IF(AD$3&gt;($D365+$D377),$P365-SUM($F377:AC377),$P365/$D365))</f>
        <v>416.53816957498731</v>
      </c>
      <c r="AE377" s="69">
        <f>IF($D365="n/a","n/a",IF(AE$3&gt;($D365+$D377),$P365-SUM($F377:AD377),$P365/$D365))</f>
        <v>416.53816957498731</v>
      </c>
      <c r="AF377" s="69">
        <f>IF($D365="n/a","n/a",IF(AF$3&gt;($D365+$D377),$P365-SUM($F377:AE377),$P365/$D365))</f>
        <v>-1.8189894035458565E-12</v>
      </c>
      <c r="AG377" s="69">
        <f>IF($D365="n/a","n/a",IF(AG$3&gt;($D365+$D377),$P365-SUM($F377:AF377),$P365/$D365))</f>
        <v>0</v>
      </c>
      <c r="AH377" s="69">
        <f>IF($D365="n/a","n/a",IF(AH$3&gt;($D365+$D377),$P365-SUM($F377:AG377),$P365/$D365))</f>
        <v>0</v>
      </c>
      <c r="AI377" s="69">
        <f>IF($D365="n/a","n/a",IF(AI$3&gt;($D365+$D377),$P365-SUM($F377:AH377),$P365/$D365))</f>
        <v>0</v>
      </c>
      <c r="AJ377" s="69">
        <f>IF($D365="n/a","n/a",IF(AJ$3&gt;($D365+$D377),$P365-SUM($F377:AI377),$P365/$D365))</f>
        <v>0</v>
      </c>
      <c r="AK377" s="69">
        <f>IF($D365="n/a","n/a",IF(AK$3&gt;($D365+$D377),$P365-SUM($F377:AJ377),$P365/$D365))</f>
        <v>0</v>
      </c>
      <c r="AL377" s="69">
        <f>IF($D365="n/a","n/a",IF(AL$3&gt;($D365+$D377),$P365-SUM($F377:AK377),$P365/$D365))</f>
        <v>0</v>
      </c>
      <c r="AM377" s="69">
        <f>IF($D365="n/a","n/a",IF(AM$3&gt;($D365+$D377),$P365-SUM($F377:AL377),$P365/$D365))</f>
        <v>0</v>
      </c>
      <c r="AN377" s="69">
        <f>IF($D365="n/a","n/a",IF(AN$3&gt;($D365+$D377),$P365-SUM($F377:AM377),$P365/$D365))</f>
        <v>0</v>
      </c>
      <c r="AO377" s="69">
        <f>IF($D365="n/a","n/a",IF(AO$3&gt;($D365+$D377),$P365-SUM($F377:AN377),$P365/$D365))</f>
        <v>0</v>
      </c>
      <c r="AP377" s="69">
        <f>IF($D365="n/a","n/a",IF(AP$3&gt;($D365+$D377),$P365-SUM($F377:AO377),$P365/$D365))</f>
        <v>0</v>
      </c>
      <c r="AQ377" s="69">
        <f>IF($D365="n/a","n/a",IF(AQ$3&gt;($D365+$D377),$P365-SUM($F377:AP377),$P365/$D365))</f>
        <v>0</v>
      </c>
      <c r="AR377" s="69">
        <f>IF($D365="n/a","n/a",IF(AR$3&gt;($D365+$D377),$P365-SUM($F377:AQ377),$P365/$D365))</f>
        <v>0</v>
      </c>
      <c r="AS377" s="69">
        <f>IF($D365="n/a","n/a",IF(AS$3&gt;($D365+$D377),$P365-SUM($F377:AR377),$P365/$D365))</f>
        <v>0</v>
      </c>
      <c r="AT377" s="69">
        <f>IF($D365="n/a","n/a",IF(AT$3&gt;($D365+$D377),$P365-SUM($F377:AS377),$P365/$D365))</f>
        <v>0</v>
      </c>
      <c r="AU377" s="69">
        <f>IF($D365="n/a","n/a",IF(AU$3&gt;($D365+$D377),$P365-SUM($F377:AT377),$P365/$D365))</f>
        <v>0</v>
      </c>
      <c r="AV377" s="69">
        <f>IF($D365="n/a","n/a",IF(AV$3&gt;($D365+$D377),$P365-SUM($F377:AU377),$P365/$D365))</f>
        <v>0</v>
      </c>
      <c r="AW377" s="69">
        <f>IF($D365="n/a","n/a",IF(AW$3&gt;($D365+$D377),$P365-SUM($F377:AV377),$P365/$D365))</f>
        <v>0</v>
      </c>
      <c r="AX377" s="69">
        <f>IF($D365="n/a","n/a",IF(AX$3&gt;($D365+$D377),$P365-SUM($F377:AW377),$P365/$D365))</f>
        <v>0</v>
      </c>
      <c r="AY377" s="69">
        <f>IF($D365="n/a","n/a",IF(AY$3&gt;($D365+$D377),$P365-SUM($F377:AX377),$P365/$D365))</f>
        <v>0</v>
      </c>
      <c r="AZ377" s="69">
        <f>IF($D365="n/a","n/a",IF(AZ$3&gt;($D365+$D377),$P365-SUM($F377:AY377),$P365/$D365))</f>
        <v>0</v>
      </c>
      <c r="BA377" s="69">
        <f>IF($D365="n/a","n/a",IF(BA$3&gt;($D365+$D377),$P365-SUM($F377:AZ377),$P365/$D365))</f>
        <v>0</v>
      </c>
      <c r="BB377" s="69">
        <f>IF($D365="n/a","n/a",IF(BB$3&gt;($D365+$D377),$P365-SUM($F377:BA377),$P365/$D365))</f>
        <v>0</v>
      </c>
      <c r="BC377" s="69">
        <f>IF($D365="n/a","n/a",IF(BC$3&gt;($D365+$D377),$P365-SUM($F377:BB377),$P365/$D365))</f>
        <v>0</v>
      </c>
      <c r="BD377" s="69">
        <f>IF($D365="n/a","n/a",IF(BD$3&gt;($D365+$D377),$P365-SUM($F377:BC377),$P365/$D365))</f>
        <v>0</v>
      </c>
      <c r="BE377" s="69">
        <f>IF($D365="n/a","n/a",IF(BE$3&gt;($D365+$D377),$P365-SUM($F377:BD377),$P365/$D365))</f>
        <v>0</v>
      </c>
      <c r="BF377" s="69">
        <f>IF($D365="n/a","n/a",IF(BF$3&gt;($D365+$D377),$P365-SUM($F377:BE377),$P365/$D365))</f>
        <v>0</v>
      </c>
      <c r="BG377" s="69">
        <f>IF($D365="n/a","n/a",IF(BG$3&gt;($D365+$D377),$P365-SUM($F377:BF377),$P365/$D365))</f>
        <v>0</v>
      </c>
      <c r="BH377" s="69">
        <f>IF($D365="n/a","n/a",IF(BH$3&gt;($D365+$D377),$P365-SUM($F377:BG377),$P365/$D365))</f>
        <v>0</v>
      </c>
      <c r="BI377" s="69">
        <f>IF($D365="n/a","n/a",IF(BI$3&gt;($D365+$D377),$P365-SUM($F377:BH377),$P365/$D365))</f>
        <v>0</v>
      </c>
      <c r="BJ377" s="69">
        <f>IF($D365="n/a","n/a",IF(BJ$3&gt;($D365+$D377),$P365-SUM($F377:BI377),$P365/$D365))</f>
        <v>0</v>
      </c>
      <c r="BK377" s="69">
        <f>IF($D365="n/a","n/a",IF(BK$3&gt;($D365+$D377),$P365-SUM($F377:BJ377),$P365/$D365))</f>
        <v>0</v>
      </c>
      <c r="BL377" s="69">
        <f>IF($D365="n/a","n/a",IF(BL$3&gt;($D365+$D377),$P365-SUM($F377:BK377),$P365/$D365))</f>
        <v>0</v>
      </c>
      <c r="BM377" s="69">
        <f>IF($D365="n/a","n/a",IF(BM$3&gt;($D365+$D377),$P365-SUM($F377:BL377),$P365/$D365))</f>
        <v>0</v>
      </c>
      <c r="BN377" s="69">
        <f>IF($D365="n/a","n/a",IF(BN$3&gt;($D365+$D377),$P365-SUM($F377:BM377),$P365/$D365))</f>
        <v>0</v>
      </c>
      <c r="BO377" s="69">
        <f>IF($D365="n/a","n/a",IF(BO$3&gt;($D365+$D377),$P365-SUM($F377:BN377),$P365/$D365))</f>
        <v>0</v>
      </c>
      <c r="BP377" s="69">
        <f>IF($D365="n/a","n/a",IF(BP$3&gt;($D365+$D377),$P365-SUM($F377:BO377),$P365/$D365))</f>
        <v>0</v>
      </c>
      <c r="BQ377" s="69">
        <f>IF($D365="n/a","n/a",IF(BQ$3&gt;($D365+$D377),$P365-SUM($F377:BP377),$P365/$D365))</f>
        <v>0</v>
      </c>
      <c r="BR377" s="69">
        <f>IF($D365="n/a","n/a",IF(BR$3&gt;($D365+$D377),$P365-SUM($F377:BQ377),$P365/$D365))</f>
        <v>0</v>
      </c>
      <c r="BS377" s="69">
        <f>IF($D365="n/a","n/a",IF(BS$3&gt;($D365+$D377),$P365-SUM($F377:BR377),$P365/$D365))</f>
        <v>0</v>
      </c>
      <c r="BT377" s="69">
        <f>IF($D365="n/a","n/a",IF(BT$3&gt;($D365+$D377),$P365-SUM($F377:BS377),$P365/$D365))</f>
        <v>0</v>
      </c>
      <c r="BU377" s="69">
        <f>IF($D365="n/a","n/a",IF(BU$3&gt;($D365+$D377),$P365-SUM($F377:BT377),$P365/$D365))</f>
        <v>0</v>
      </c>
      <c r="BV377" s="69">
        <f>IF($D365="n/a","n/a",IF(BV$3&gt;($D365+$D377),$P365-SUM($F377:BU377),$P365/$D365))</f>
        <v>0</v>
      </c>
      <c r="BW377" s="69">
        <f>IF($D365="n/a","n/a",IF(BW$3&gt;($D365+$D377),$P365-SUM($F377:BV377),$P365/$D365))</f>
        <v>0</v>
      </c>
      <c r="BX377" s="69">
        <f>IF($D365="n/a","n/a",IF(BX$3&gt;($D365+$D377),$P365-SUM($F377:BW377),$P365/$D365))</f>
        <v>0</v>
      </c>
      <c r="BY377" s="69">
        <f>IF($D365="n/a","n/a",IF(BY$3&gt;($D365+$D377),$P365-SUM($F377:BX377),$P365/$D365))</f>
        <v>0</v>
      </c>
      <c r="BZ377" s="69">
        <f>IF($D365="n/a","n/a",IF(BZ$3&gt;($D365+$D377),$P365-SUM($F377:BY377),$P365/$D365))</f>
        <v>0</v>
      </c>
    </row>
    <row r="378" spans="1:78" customFormat="1" hidden="1" outlineLevel="1">
      <c r="A378" s="560"/>
      <c r="B378" s="25"/>
      <c r="C378" s="577"/>
      <c r="D378" s="545">
        <v>12</v>
      </c>
      <c r="E378" s="27"/>
      <c r="F378" s="146"/>
      <c r="G378" s="148"/>
      <c r="H378" s="148"/>
      <c r="I378" s="148"/>
      <c r="J378" s="148"/>
      <c r="K378" s="558"/>
      <c r="L378" s="148"/>
      <c r="M378" s="148"/>
      <c r="N378" s="148"/>
      <c r="O378" s="553"/>
      <c r="P378" s="553"/>
      <c r="Q378" s="147"/>
      <c r="R378" s="69">
        <f>IF($D365="n/a","n/a",IF(R$3&gt;($D365+$D378),$Q365-SUM($F378:Q378),$Q365/$D365))</f>
        <v>376.99317500691615</v>
      </c>
      <c r="S378" s="69">
        <f>IF($D365="n/a","n/a",IF(S$3&gt;($D365+$D378),$Q365-SUM($F378:R378),$Q365/$D365))</f>
        <v>376.99317500691615</v>
      </c>
      <c r="T378" s="69">
        <f>IF($D365="n/a","n/a",IF(T$3&gt;($D365+$D378),$Q365-SUM($F378:S378),$Q365/$D365))</f>
        <v>376.99317500691615</v>
      </c>
      <c r="U378" s="69">
        <f>IF($D365="n/a","n/a",IF(U$3&gt;($D365+$D378),$Q365-SUM($F378:T378),$Q365/$D365))</f>
        <v>376.99317500691615</v>
      </c>
      <c r="V378" s="69">
        <f>IF($D365="n/a","n/a",IF(V$3&gt;($D365+$D378),$Q365-SUM($F378:U378),$Q365/$D365))</f>
        <v>376.99317500691615</v>
      </c>
      <c r="W378" s="69">
        <f>IF($D365="n/a","n/a",IF(W$3&gt;($D365+$D378),$Q365-SUM($F378:V378),$Q365/$D365))</f>
        <v>376.99317500691615</v>
      </c>
      <c r="X378" s="69">
        <f>IF($D365="n/a","n/a",IF(X$3&gt;($D365+$D378),$Q365-SUM($F378:W378),$Q365/$D365))</f>
        <v>376.99317500691615</v>
      </c>
      <c r="Y378" s="69">
        <f>IF($D365="n/a","n/a",IF(Y$3&gt;($D365+$D378),$Q365-SUM($F378:X378),$Q365/$D365))</f>
        <v>376.99317500691615</v>
      </c>
      <c r="Z378" s="69">
        <f>IF($D365="n/a","n/a",IF(Z$3&gt;($D365+$D378),$Q365-SUM($F378:Y378),$Q365/$D365))</f>
        <v>376.99317500691615</v>
      </c>
      <c r="AA378" s="69">
        <f>IF($D365="n/a","n/a",IF(AA$3&gt;($D365+$D378),$Q365-SUM($F378:Z378),$Q365/$D365))</f>
        <v>376.99317500691615</v>
      </c>
      <c r="AB378" s="69">
        <f>IF($D365="n/a","n/a",IF(AB$3&gt;($D365+$D378),$Q365-SUM($F378:AA378),$Q365/$D365))</f>
        <v>376.99317500691615</v>
      </c>
      <c r="AC378" s="69">
        <f>IF($D365="n/a","n/a",IF(AC$3&gt;($D365+$D378),$Q365-SUM($F378:AB378),$Q365/$D365))</f>
        <v>376.99317500691615</v>
      </c>
      <c r="AD378" s="69">
        <f>IF($D365="n/a","n/a",IF(AD$3&gt;($D365+$D378),$Q365-SUM($F378:AC378),$Q365/$D365))</f>
        <v>376.99317500691615</v>
      </c>
      <c r="AE378" s="69">
        <f>IF($D365="n/a","n/a",IF(AE$3&gt;($D365+$D378),$Q365-SUM($F378:AD378),$Q365/$D365))</f>
        <v>376.99317500691615</v>
      </c>
      <c r="AF378" s="69">
        <f>IF($D365="n/a","n/a",IF(AF$3&gt;($D365+$D378),$Q365-SUM($F378:AE378),$Q365/$D365))</f>
        <v>376.99317500691615</v>
      </c>
      <c r="AG378" s="69">
        <f>IF($D365="n/a","n/a",IF(AG$3&gt;($D365+$D378),$Q365-SUM($F378:AF378),$Q365/$D365))</f>
        <v>-1.8189894035458565E-12</v>
      </c>
      <c r="AH378" s="69">
        <f>IF($D365="n/a","n/a",IF(AH$3&gt;($D365+$D378),$Q365-SUM($F378:AG378),$Q365/$D365))</f>
        <v>0</v>
      </c>
      <c r="AI378" s="69">
        <f>IF($D365="n/a","n/a",IF(AI$3&gt;($D365+$D378),$Q365-SUM($F378:AH378),$Q365/$D365))</f>
        <v>0</v>
      </c>
      <c r="AJ378" s="69">
        <f>IF($D365="n/a","n/a",IF(AJ$3&gt;($D365+$D378),$Q365-SUM($F378:AI378),$Q365/$D365))</f>
        <v>0</v>
      </c>
      <c r="AK378" s="69">
        <f>IF($D365="n/a","n/a",IF(AK$3&gt;($D365+$D378),$Q365-SUM($F378:AJ378),$Q365/$D365))</f>
        <v>0</v>
      </c>
      <c r="AL378" s="69">
        <f>IF($D365="n/a","n/a",IF(AL$3&gt;($D365+$D378),$Q365-SUM($F378:AK378),$Q365/$D365))</f>
        <v>0</v>
      </c>
      <c r="AM378" s="69">
        <f>IF($D365="n/a","n/a",IF(AM$3&gt;($D365+$D378),$Q365-SUM($F378:AL378),$Q365/$D365))</f>
        <v>0</v>
      </c>
      <c r="AN378" s="69">
        <f>IF($D365="n/a","n/a",IF(AN$3&gt;($D365+$D378),$Q365-SUM($F378:AM378),$Q365/$D365))</f>
        <v>0</v>
      </c>
      <c r="AO378" s="69">
        <f>IF($D365="n/a","n/a",IF(AO$3&gt;($D365+$D378),$Q365-SUM($F378:AN378),$Q365/$D365))</f>
        <v>0</v>
      </c>
      <c r="AP378" s="69">
        <f>IF($D365="n/a","n/a",IF(AP$3&gt;($D365+$D378),$Q365-SUM($F378:AO378),$Q365/$D365))</f>
        <v>0</v>
      </c>
      <c r="AQ378" s="69">
        <f>IF($D365="n/a","n/a",IF(AQ$3&gt;($D365+$D378),$Q365-SUM($F378:AP378),$Q365/$D365))</f>
        <v>0</v>
      </c>
      <c r="AR378" s="69">
        <f>IF($D365="n/a","n/a",IF(AR$3&gt;($D365+$D378),$Q365-SUM($F378:AQ378),$Q365/$D365))</f>
        <v>0</v>
      </c>
      <c r="AS378" s="69">
        <f>IF($D365="n/a","n/a",IF(AS$3&gt;($D365+$D378),$Q365-SUM($F378:AR378),$Q365/$D365))</f>
        <v>0</v>
      </c>
      <c r="AT378" s="69">
        <f>IF($D365="n/a","n/a",IF(AT$3&gt;($D365+$D378),$Q365-SUM($F378:AS378),$Q365/$D365))</f>
        <v>0</v>
      </c>
      <c r="AU378" s="69">
        <f>IF($D365="n/a","n/a",IF(AU$3&gt;($D365+$D378),$Q365-SUM($F378:AT378),$Q365/$D365))</f>
        <v>0</v>
      </c>
      <c r="AV378" s="69">
        <f>IF($D365="n/a","n/a",IF(AV$3&gt;($D365+$D378),$Q365-SUM($F378:AU378),$Q365/$D365))</f>
        <v>0</v>
      </c>
      <c r="AW378" s="69">
        <f>IF($D365="n/a","n/a",IF(AW$3&gt;($D365+$D378),$Q365-SUM($F378:AV378),$Q365/$D365))</f>
        <v>0</v>
      </c>
      <c r="AX378" s="69">
        <f>IF($D365="n/a","n/a",IF(AX$3&gt;($D365+$D378),$Q365-SUM($F378:AW378),$Q365/$D365))</f>
        <v>0</v>
      </c>
      <c r="AY378" s="69">
        <f>IF($D365="n/a","n/a",IF(AY$3&gt;($D365+$D378),$Q365-SUM($F378:AX378),$Q365/$D365))</f>
        <v>0</v>
      </c>
      <c r="AZ378" s="69">
        <f>IF($D365="n/a","n/a",IF(AZ$3&gt;($D365+$D378),$Q365-SUM($F378:AY378),$Q365/$D365))</f>
        <v>0</v>
      </c>
      <c r="BA378" s="69">
        <f>IF($D365="n/a","n/a",IF(BA$3&gt;($D365+$D378),$Q365-SUM($F378:AZ378),$Q365/$D365))</f>
        <v>0</v>
      </c>
      <c r="BB378" s="69">
        <f>IF($D365="n/a","n/a",IF(BB$3&gt;($D365+$D378),$Q365-SUM($F378:BA378),$Q365/$D365))</f>
        <v>0</v>
      </c>
      <c r="BC378" s="69">
        <f>IF($D365="n/a","n/a",IF(BC$3&gt;($D365+$D378),$Q365-SUM($F378:BB378),$Q365/$D365))</f>
        <v>0</v>
      </c>
      <c r="BD378" s="69">
        <f>IF($D365="n/a","n/a",IF(BD$3&gt;($D365+$D378),$Q365-SUM($F378:BC378),$Q365/$D365))</f>
        <v>0</v>
      </c>
      <c r="BE378" s="69">
        <f>IF($D365="n/a","n/a",IF(BE$3&gt;($D365+$D378),$Q365-SUM($F378:BD378),$Q365/$D365))</f>
        <v>0</v>
      </c>
      <c r="BF378" s="69">
        <f>IF($D365="n/a","n/a",IF(BF$3&gt;($D365+$D378),$Q365-SUM($F378:BE378),$Q365/$D365))</f>
        <v>0</v>
      </c>
      <c r="BG378" s="69">
        <f>IF($D365="n/a","n/a",IF(BG$3&gt;($D365+$D378),$Q365-SUM($F378:BF378),$Q365/$D365))</f>
        <v>0</v>
      </c>
      <c r="BH378" s="69">
        <f>IF($D365="n/a","n/a",IF(BH$3&gt;($D365+$D378),$Q365-SUM($F378:BG378),$Q365/$D365))</f>
        <v>0</v>
      </c>
      <c r="BI378" s="69">
        <f>IF($D365="n/a","n/a",IF(BI$3&gt;($D365+$D378),$Q365-SUM($F378:BH378),$Q365/$D365))</f>
        <v>0</v>
      </c>
      <c r="BJ378" s="69">
        <f>IF($D365="n/a","n/a",IF(BJ$3&gt;($D365+$D378),$Q365-SUM($F378:BI378),$Q365/$D365))</f>
        <v>0</v>
      </c>
      <c r="BK378" s="69">
        <f>IF($D365="n/a","n/a",IF(BK$3&gt;($D365+$D378),$Q365-SUM($F378:BJ378),$Q365/$D365))</f>
        <v>0</v>
      </c>
      <c r="BL378" s="69">
        <f>IF($D365="n/a","n/a",IF(BL$3&gt;($D365+$D378),$Q365-SUM($F378:BK378),$Q365/$D365))</f>
        <v>0</v>
      </c>
      <c r="BM378" s="69">
        <f>IF($D365="n/a","n/a",IF(BM$3&gt;($D365+$D378),$Q365-SUM($F378:BL378),$Q365/$D365))</f>
        <v>0</v>
      </c>
      <c r="BN378" s="69">
        <f>IF($D365="n/a","n/a",IF(BN$3&gt;($D365+$D378),$Q365-SUM($F378:BM378),$Q365/$D365))</f>
        <v>0</v>
      </c>
      <c r="BO378" s="69">
        <f>IF($D365="n/a","n/a",IF(BO$3&gt;($D365+$D378),$Q365-SUM($F378:BN378),$Q365/$D365))</f>
        <v>0</v>
      </c>
      <c r="BP378" s="69">
        <f>IF($D365="n/a","n/a",IF(BP$3&gt;($D365+$D378),$Q365-SUM($F378:BO378),$Q365/$D365))</f>
        <v>0</v>
      </c>
      <c r="BQ378" s="69">
        <f>IF($D365="n/a","n/a",IF(BQ$3&gt;($D365+$D378),$Q365-SUM($F378:BP378),$Q365/$D365))</f>
        <v>0</v>
      </c>
      <c r="BR378" s="69">
        <f>IF($D365="n/a","n/a",IF(BR$3&gt;($D365+$D378),$Q365-SUM($F378:BQ378),$Q365/$D365))</f>
        <v>0</v>
      </c>
      <c r="BS378" s="69">
        <f>IF($D365="n/a","n/a",IF(BS$3&gt;($D365+$D378),$Q365-SUM($F378:BR378),$Q365/$D365))</f>
        <v>0</v>
      </c>
      <c r="BT378" s="69">
        <f>IF($D365="n/a","n/a",IF(BT$3&gt;($D365+$D378),$Q365-SUM($F378:BS378),$Q365/$D365))</f>
        <v>0</v>
      </c>
      <c r="BU378" s="69">
        <f>IF($D365="n/a","n/a",IF(BU$3&gt;($D365+$D378),$Q365-SUM($F378:BT378),$Q365/$D365))</f>
        <v>0</v>
      </c>
      <c r="BV378" s="69">
        <f>IF($D365="n/a","n/a",IF(BV$3&gt;($D365+$D378),$Q365-SUM($F378:BU378),$Q365/$D365))</f>
        <v>0</v>
      </c>
      <c r="BW378" s="69">
        <f>IF($D365="n/a","n/a",IF(BW$3&gt;($D365+$D378),$Q365-SUM($F378:BV378),$Q365/$D365))</f>
        <v>0</v>
      </c>
      <c r="BX378" s="69">
        <f>IF($D365="n/a","n/a",IF(BX$3&gt;($D365+$D378),$Q365-SUM($F378:BW378),$Q365/$D365))</f>
        <v>0</v>
      </c>
      <c r="BY378" s="69">
        <f>IF($D365="n/a","n/a",IF(BY$3&gt;($D365+$D378),$Q365-SUM($F378:BX378),$Q365/$D365))</f>
        <v>0</v>
      </c>
      <c r="BZ378" s="69">
        <f>IF($D365="n/a","n/a",IF(BZ$3&gt;($D365+$D378),$Q365-SUM($F378:BY378),$Q365/$D365))</f>
        <v>0</v>
      </c>
    </row>
    <row r="379" spans="1:78" customFormat="1" hidden="1" outlineLevel="1">
      <c r="A379" s="560"/>
      <c r="B379" s="25"/>
      <c r="C379" s="577"/>
      <c r="D379" s="545">
        <v>13</v>
      </c>
      <c r="E379" s="27"/>
      <c r="F379" s="146"/>
      <c r="G379" s="148"/>
      <c r="H379" s="148"/>
      <c r="I379" s="148"/>
      <c r="J379" s="148"/>
      <c r="K379" s="558"/>
      <c r="L379" s="148"/>
      <c r="M379" s="148"/>
      <c r="N379" s="148"/>
      <c r="O379" s="553"/>
      <c r="P379" s="553"/>
      <c r="Q379" s="553"/>
      <c r="R379" s="147"/>
      <c r="S379" s="69">
        <f>IF($D365="n/a","n/a",IF(S$3&gt;($D365+$D379),$R365-SUM($F379:R379),$R365/$D365))</f>
        <v>929.39677798130094</v>
      </c>
      <c r="T379" s="69">
        <f>IF($D365="n/a","n/a",IF(T$3&gt;($D365+$D379),$R365-SUM($F379:S379),$R365/$D365))</f>
        <v>929.39677798130094</v>
      </c>
      <c r="U379" s="69">
        <f>IF($D365="n/a","n/a",IF(U$3&gt;($D365+$D379),$R365-SUM($F379:T379),$R365/$D365))</f>
        <v>929.39677798130094</v>
      </c>
      <c r="V379" s="69">
        <f>IF($D365="n/a","n/a",IF(V$3&gt;($D365+$D379),$R365-SUM($F379:U379),$R365/$D365))</f>
        <v>929.39677798130094</v>
      </c>
      <c r="W379" s="69">
        <f>IF($D365="n/a","n/a",IF(W$3&gt;($D365+$D379),$R365-SUM($F379:V379),$R365/$D365))</f>
        <v>929.39677798130094</v>
      </c>
      <c r="X379" s="69">
        <f>IF($D365="n/a","n/a",IF(X$3&gt;($D365+$D379),$R365-SUM($F379:W379),$R365/$D365))</f>
        <v>929.39677798130094</v>
      </c>
      <c r="Y379" s="69">
        <f>IF($D365="n/a","n/a",IF(Y$3&gt;($D365+$D379),$R365-SUM($F379:X379),$R365/$D365))</f>
        <v>929.39677798130094</v>
      </c>
      <c r="Z379" s="69">
        <f>IF($D365="n/a","n/a",IF(Z$3&gt;($D365+$D379),$R365-SUM($F379:Y379),$R365/$D365))</f>
        <v>929.39677798130094</v>
      </c>
      <c r="AA379" s="69">
        <f>IF($D365="n/a","n/a",IF(AA$3&gt;($D365+$D379),$R365-SUM($F379:Z379),$R365/$D365))</f>
        <v>929.39677798130094</v>
      </c>
      <c r="AB379" s="69">
        <f>IF($D365="n/a","n/a",IF(AB$3&gt;($D365+$D379),$R365-SUM($F379:AA379),$R365/$D365))</f>
        <v>929.39677798130094</v>
      </c>
      <c r="AC379" s="69">
        <f>IF($D365="n/a","n/a",IF(AC$3&gt;($D365+$D379),$R365-SUM($F379:AB379),$R365/$D365))</f>
        <v>929.39677798130094</v>
      </c>
      <c r="AD379" s="69">
        <f>IF($D365="n/a","n/a",IF(AD$3&gt;($D365+$D379),$R365-SUM($F379:AC379),$R365/$D365))</f>
        <v>929.39677798130094</v>
      </c>
      <c r="AE379" s="69">
        <f>IF($D365="n/a","n/a",IF(AE$3&gt;($D365+$D379),$R365-SUM($F379:AD379),$R365/$D365))</f>
        <v>929.39677798130094</v>
      </c>
      <c r="AF379" s="69">
        <f>IF($D365="n/a","n/a",IF(AF$3&gt;($D365+$D379),$R365-SUM($F379:AE379),$R365/$D365))</f>
        <v>929.39677798130094</v>
      </c>
      <c r="AG379" s="69">
        <f>IF($D365="n/a","n/a",IF(AG$3&gt;($D365+$D379),$R365-SUM($F379:AF379),$R365/$D365))</f>
        <v>929.39677798130094</v>
      </c>
      <c r="AH379" s="69">
        <f>IF($D365="n/a","n/a",IF(AH$3&gt;($D365+$D379),$R365-SUM($F379:AG379),$R365/$D365))</f>
        <v>0</v>
      </c>
      <c r="AI379" s="69">
        <f>IF($D365="n/a","n/a",IF(AI$3&gt;($D365+$D379),$R365-SUM($F379:AH379),$R365/$D365))</f>
        <v>0</v>
      </c>
      <c r="AJ379" s="69">
        <f>IF($D365="n/a","n/a",IF(AJ$3&gt;($D365+$D379),$R365-SUM($F379:AI379),$R365/$D365))</f>
        <v>0</v>
      </c>
      <c r="AK379" s="69">
        <f>IF($D365="n/a","n/a",IF(AK$3&gt;($D365+$D379),$R365-SUM($F379:AJ379),$R365/$D365))</f>
        <v>0</v>
      </c>
      <c r="AL379" s="69">
        <f>IF($D365="n/a","n/a",IF(AL$3&gt;($D365+$D379),$R365-SUM($F379:AK379),$R365/$D365))</f>
        <v>0</v>
      </c>
      <c r="AM379" s="69">
        <f>IF($D365="n/a","n/a",IF(AM$3&gt;($D365+$D379),$R365-SUM($F379:AL379),$R365/$D365))</f>
        <v>0</v>
      </c>
      <c r="AN379" s="69">
        <f>IF($D365="n/a","n/a",IF(AN$3&gt;($D365+$D379),$R365-SUM($F379:AM379),$R365/$D365))</f>
        <v>0</v>
      </c>
      <c r="AO379" s="69">
        <f>IF($D365="n/a","n/a",IF(AO$3&gt;($D365+$D379),$R365-SUM($F379:AN379),$R365/$D365))</f>
        <v>0</v>
      </c>
      <c r="AP379" s="69">
        <f>IF($D365="n/a","n/a",IF(AP$3&gt;($D365+$D379),$R365-SUM($F379:AO379),$R365/$D365))</f>
        <v>0</v>
      </c>
      <c r="AQ379" s="69">
        <f>IF($D365="n/a","n/a",IF(AQ$3&gt;($D365+$D379),$R365-SUM($F379:AP379),$R365/$D365))</f>
        <v>0</v>
      </c>
      <c r="AR379" s="69">
        <f>IF($D365="n/a","n/a",IF(AR$3&gt;($D365+$D379),$R365-SUM($F379:AQ379),$R365/$D365))</f>
        <v>0</v>
      </c>
      <c r="AS379" s="69">
        <f>IF($D365="n/a","n/a",IF(AS$3&gt;($D365+$D379),$R365-SUM($F379:AR379),$R365/$D365))</f>
        <v>0</v>
      </c>
      <c r="AT379" s="69">
        <f>IF($D365="n/a","n/a",IF(AT$3&gt;($D365+$D379),$R365-SUM($F379:AS379),$R365/$D365))</f>
        <v>0</v>
      </c>
      <c r="AU379" s="69">
        <f>IF($D365="n/a","n/a",IF(AU$3&gt;($D365+$D379),$R365-SUM($F379:AT379),$R365/$D365))</f>
        <v>0</v>
      </c>
      <c r="AV379" s="69">
        <f>IF($D365="n/a","n/a",IF(AV$3&gt;($D365+$D379),$R365-SUM($F379:AU379),$R365/$D365))</f>
        <v>0</v>
      </c>
      <c r="AW379" s="69">
        <f>IF($D365="n/a","n/a",IF(AW$3&gt;($D365+$D379),$R365-SUM($F379:AV379),$R365/$D365))</f>
        <v>0</v>
      </c>
      <c r="AX379" s="69">
        <f>IF($D365="n/a","n/a",IF(AX$3&gt;($D365+$D379),$R365-SUM($F379:AW379),$R365/$D365))</f>
        <v>0</v>
      </c>
      <c r="AY379" s="69">
        <f>IF($D365="n/a","n/a",IF(AY$3&gt;($D365+$D379),$R365-SUM($F379:AX379),$R365/$D365))</f>
        <v>0</v>
      </c>
      <c r="AZ379" s="69">
        <f>IF($D365="n/a","n/a",IF(AZ$3&gt;($D365+$D379),$R365-SUM($F379:AY379),$R365/$D365))</f>
        <v>0</v>
      </c>
      <c r="BA379" s="69">
        <f>IF($D365="n/a","n/a",IF(BA$3&gt;($D365+$D379),$R365-SUM($F379:AZ379),$R365/$D365))</f>
        <v>0</v>
      </c>
      <c r="BB379" s="69">
        <f>IF($D365="n/a","n/a",IF(BB$3&gt;($D365+$D379),$R365-SUM($F379:BA379),$R365/$D365))</f>
        <v>0</v>
      </c>
      <c r="BC379" s="69">
        <f>IF($D365="n/a","n/a",IF(BC$3&gt;($D365+$D379),$R365-SUM($F379:BB379),$R365/$D365))</f>
        <v>0</v>
      </c>
      <c r="BD379" s="69">
        <f>IF($D365="n/a","n/a",IF(BD$3&gt;($D365+$D379),$R365-SUM($F379:BC379),$R365/$D365))</f>
        <v>0</v>
      </c>
      <c r="BE379" s="69">
        <f>IF($D365="n/a","n/a",IF(BE$3&gt;($D365+$D379),$R365-SUM($F379:BD379),$R365/$D365))</f>
        <v>0</v>
      </c>
      <c r="BF379" s="69">
        <f>IF($D365="n/a","n/a",IF(BF$3&gt;($D365+$D379),$R365-SUM($F379:BE379),$R365/$D365))</f>
        <v>0</v>
      </c>
      <c r="BG379" s="69">
        <f>IF($D365="n/a","n/a",IF(BG$3&gt;($D365+$D379),$R365-SUM($F379:BF379),$R365/$D365))</f>
        <v>0</v>
      </c>
      <c r="BH379" s="69">
        <f>IF($D365="n/a","n/a",IF(BH$3&gt;($D365+$D379),$R365-SUM($F379:BG379),$R365/$D365))</f>
        <v>0</v>
      </c>
      <c r="BI379" s="69">
        <f>IF($D365="n/a","n/a",IF(BI$3&gt;($D365+$D379),$R365-SUM($F379:BH379),$R365/$D365))</f>
        <v>0</v>
      </c>
      <c r="BJ379" s="69">
        <f>IF($D365="n/a","n/a",IF(BJ$3&gt;($D365+$D379),$R365-SUM($F379:BI379),$R365/$D365))</f>
        <v>0</v>
      </c>
      <c r="BK379" s="69">
        <f>IF($D365="n/a","n/a",IF(BK$3&gt;($D365+$D379),$R365-SUM($F379:BJ379),$R365/$D365))</f>
        <v>0</v>
      </c>
      <c r="BL379" s="69">
        <f>IF($D365="n/a","n/a",IF(BL$3&gt;($D365+$D379),$R365-SUM($F379:BK379),$R365/$D365))</f>
        <v>0</v>
      </c>
      <c r="BM379" s="69">
        <f>IF($D365="n/a","n/a",IF(BM$3&gt;($D365+$D379),$R365-SUM($F379:BL379),$R365/$D365))</f>
        <v>0</v>
      </c>
      <c r="BN379" s="69">
        <f>IF($D365="n/a","n/a",IF(BN$3&gt;($D365+$D379),$R365-SUM($F379:BM379),$R365/$D365))</f>
        <v>0</v>
      </c>
      <c r="BO379" s="69">
        <f>IF($D365="n/a","n/a",IF(BO$3&gt;($D365+$D379),$R365-SUM($F379:BN379),$R365/$D365))</f>
        <v>0</v>
      </c>
      <c r="BP379" s="69">
        <f>IF($D365="n/a","n/a",IF(BP$3&gt;($D365+$D379),$R365-SUM($F379:BO379),$R365/$D365))</f>
        <v>0</v>
      </c>
      <c r="BQ379" s="69">
        <f>IF($D365="n/a","n/a",IF(BQ$3&gt;($D365+$D379),$R365-SUM($F379:BP379),$R365/$D365))</f>
        <v>0</v>
      </c>
      <c r="BR379" s="69">
        <f>IF($D365="n/a","n/a",IF(BR$3&gt;($D365+$D379),$R365-SUM($F379:BQ379),$R365/$D365))</f>
        <v>0</v>
      </c>
      <c r="BS379" s="69">
        <f>IF($D365="n/a","n/a",IF(BS$3&gt;($D365+$D379),$R365-SUM($F379:BR379),$R365/$D365))</f>
        <v>0</v>
      </c>
      <c r="BT379" s="69">
        <f>IF($D365="n/a","n/a",IF(BT$3&gt;($D365+$D379),$R365-SUM($F379:BS379),$R365/$D365))</f>
        <v>0</v>
      </c>
      <c r="BU379" s="69">
        <f>IF($D365="n/a","n/a",IF(BU$3&gt;($D365+$D379),$R365-SUM($F379:BT379),$R365/$D365))</f>
        <v>0</v>
      </c>
      <c r="BV379" s="69">
        <f>IF($D365="n/a","n/a",IF(BV$3&gt;($D365+$D379),$R365-SUM($F379:BU379),$R365/$D365))</f>
        <v>0</v>
      </c>
      <c r="BW379" s="69">
        <f>IF($D365="n/a","n/a",IF(BW$3&gt;($D365+$D379),$R365-SUM($F379:BV379),$R365/$D365))</f>
        <v>0</v>
      </c>
      <c r="BX379" s="69">
        <f>IF($D365="n/a","n/a",IF(BX$3&gt;($D365+$D379),$R365-SUM($F379:BW379),$R365/$D365))</f>
        <v>0</v>
      </c>
      <c r="BY379" s="69">
        <f>IF($D365="n/a","n/a",IF(BY$3&gt;($D365+$D379),$R365-SUM($F379:BX379),$R365/$D365))</f>
        <v>0</v>
      </c>
      <c r="BZ379" s="69">
        <f>IF($D365="n/a","n/a",IF(BZ$3&gt;($D365+$D379),$R365-SUM($F379:BY379),$R365/$D365))</f>
        <v>0</v>
      </c>
    </row>
    <row r="380" spans="1:78" customFormat="1" hidden="1" outlineLevel="1">
      <c r="A380" s="560"/>
      <c r="B380" s="25"/>
      <c r="C380" s="577"/>
      <c r="D380" s="545">
        <v>14</v>
      </c>
      <c r="E380" s="27"/>
      <c r="F380" s="146"/>
      <c r="G380" s="148"/>
      <c r="H380" s="148"/>
      <c r="I380" s="148"/>
      <c r="J380" s="148"/>
      <c r="K380" s="558"/>
      <c r="L380" s="148"/>
      <c r="M380" s="148"/>
      <c r="N380" s="148"/>
      <c r="O380" s="553"/>
      <c r="P380" s="553"/>
      <c r="Q380" s="553"/>
      <c r="R380" s="553"/>
      <c r="S380" s="147"/>
      <c r="T380" s="69">
        <f>IF($D365="n/a","n/a",IF(T$3&gt;($D365+$D380),$S365-SUM($F380:S380),$S365/$D365))</f>
        <v>895.87117662005289</v>
      </c>
      <c r="U380" s="69">
        <f>IF($D365="n/a","n/a",IF(U$3&gt;($D365+$D380),$S365-SUM($F380:T380),$S365/$D365))</f>
        <v>895.87117662005289</v>
      </c>
      <c r="V380" s="69">
        <f>IF($D365="n/a","n/a",IF(V$3&gt;($D365+$D380),$S365-SUM($F380:U380),$S365/$D365))</f>
        <v>895.87117662005289</v>
      </c>
      <c r="W380" s="69">
        <f>IF($D365="n/a","n/a",IF(W$3&gt;($D365+$D380),$S365-SUM($F380:V380),$S365/$D365))</f>
        <v>895.87117662005289</v>
      </c>
      <c r="X380" s="69">
        <f>IF($D365="n/a","n/a",IF(X$3&gt;($D365+$D380),$S365-SUM($F380:W380),$S365/$D365))</f>
        <v>895.87117662005289</v>
      </c>
      <c r="Y380" s="69">
        <f>IF($D365="n/a","n/a",IF(Y$3&gt;($D365+$D380),$S365-SUM($F380:X380),$S365/$D365))</f>
        <v>895.87117662005289</v>
      </c>
      <c r="Z380" s="69">
        <f>IF($D365="n/a","n/a",IF(Z$3&gt;($D365+$D380),$S365-SUM($F380:Y380),$S365/$D365))</f>
        <v>895.87117662005289</v>
      </c>
      <c r="AA380" s="69">
        <f>IF($D365="n/a","n/a",IF(AA$3&gt;($D365+$D380),$S365-SUM($F380:Z380),$S365/$D365))</f>
        <v>895.87117662005289</v>
      </c>
      <c r="AB380" s="69">
        <f>IF($D365="n/a","n/a",IF(AB$3&gt;($D365+$D380),$S365-SUM($F380:AA380),$S365/$D365))</f>
        <v>895.87117662005289</v>
      </c>
      <c r="AC380" s="69">
        <f>IF($D365="n/a","n/a",IF(AC$3&gt;($D365+$D380),$S365-SUM($F380:AB380),$S365/$D365))</f>
        <v>895.87117662005289</v>
      </c>
      <c r="AD380" s="69">
        <f>IF($D365="n/a","n/a",IF(AD$3&gt;($D365+$D380),$S365-SUM($F380:AC380),$S365/$D365))</f>
        <v>895.87117662005289</v>
      </c>
      <c r="AE380" s="69">
        <f>IF($D365="n/a","n/a",IF(AE$3&gt;($D365+$D380),$S365-SUM($F380:AD380),$S365/$D365))</f>
        <v>895.87117662005289</v>
      </c>
      <c r="AF380" s="69">
        <f>IF($D365="n/a","n/a",IF(AF$3&gt;($D365+$D380),$S365-SUM($F380:AE380),$S365/$D365))</f>
        <v>895.87117662005289</v>
      </c>
      <c r="AG380" s="69">
        <f>IF($D365="n/a","n/a",IF(AG$3&gt;($D365+$D380),$S365-SUM($F380:AF380),$S365/$D365))</f>
        <v>895.87117662005289</v>
      </c>
      <c r="AH380" s="69">
        <f>IF($D365="n/a","n/a",IF(AH$3&gt;($D365+$D380),$S365-SUM($F380:AG380),$S365/$D365))</f>
        <v>895.87117662005289</v>
      </c>
      <c r="AI380" s="69">
        <f>IF($D365="n/a","n/a",IF(AI$3&gt;($D365+$D380),$S365-SUM($F380:AH380),$S365/$D365))</f>
        <v>3.637978807091713E-12</v>
      </c>
      <c r="AJ380" s="69">
        <f>IF($D365="n/a","n/a",IF(AJ$3&gt;($D365+$D380),$S365-SUM($F380:AI380),$S365/$D365))</f>
        <v>0</v>
      </c>
      <c r="AK380" s="69">
        <f>IF($D365="n/a","n/a",IF(AK$3&gt;($D365+$D380),$S365-SUM($F380:AJ380),$S365/$D365))</f>
        <v>0</v>
      </c>
      <c r="AL380" s="69">
        <f>IF($D365="n/a","n/a",IF(AL$3&gt;($D365+$D380),$S365-SUM($F380:AK380),$S365/$D365))</f>
        <v>0</v>
      </c>
      <c r="AM380" s="69">
        <f>IF($D365="n/a","n/a",IF(AM$3&gt;($D365+$D380),$S365-SUM($F380:AL380),$S365/$D365))</f>
        <v>0</v>
      </c>
      <c r="AN380" s="69">
        <f>IF($D365="n/a","n/a",IF(AN$3&gt;($D365+$D380),$S365-SUM($F380:AM380),$S365/$D365))</f>
        <v>0</v>
      </c>
      <c r="AO380" s="69">
        <f>IF($D365="n/a","n/a",IF(AO$3&gt;($D365+$D380),$S365-SUM($F380:AN380),$S365/$D365))</f>
        <v>0</v>
      </c>
      <c r="AP380" s="69">
        <f>IF($D365="n/a","n/a",IF(AP$3&gt;($D365+$D380),$S365-SUM($F380:AO380),$S365/$D365))</f>
        <v>0</v>
      </c>
      <c r="AQ380" s="69">
        <f>IF($D365="n/a","n/a",IF(AQ$3&gt;($D365+$D380),$S365-SUM($F380:AP380),$S365/$D365))</f>
        <v>0</v>
      </c>
      <c r="AR380" s="69">
        <f>IF($D365="n/a","n/a",IF(AR$3&gt;($D365+$D380),$S365-SUM($F380:AQ380),$S365/$D365))</f>
        <v>0</v>
      </c>
      <c r="AS380" s="69">
        <f>IF($D365="n/a","n/a",IF(AS$3&gt;($D365+$D380),$S365-SUM($F380:AR380),$S365/$D365))</f>
        <v>0</v>
      </c>
      <c r="AT380" s="69">
        <f>IF($D365="n/a","n/a",IF(AT$3&gt;($D365+$D380),$S365-SUM($F380:AS380),$S365/$D365))</f>
        <v>0</v>
      </c>
      <c r="AU380" s="69">
        <f>IF($D365="n/a","n/a",IF(AU$3&gt;($D365+$D380),$S365-SUM($F380:AT380),$S365/$D365))</f>
        <v>0</v>
      </c>
      <c r="AV380" s="69">
        <f>IF($D365="n/a","n/a",IF(AV$3&gt;($D365+$D380),$S365-SUM($F380:AU380),$S365/$D365))</f>
        <v>0</v>
      </c>
      <c r="AW380" s="69">
        <f>IF($D365="n/a","n/a",IF(AW$3&gt;($D365+$D380),$S365-SUM($F380:AV380),$S365/$D365))</f>
        <v>0</v>
      </c>
      <c r="AX380" s="69">
        <f>IF($D365="n/a","n/a",IF(AX$3&gt;($D365+$D380),$S365-SUM($F380:AW380),$S365/$D365))</f>
        <v>0</v>
      </c>
      <c r="AY380" s="69">
        <f>IF($D365="n/a","n/a",IF(AY$3&gt;($D365+$D380),$S365-SUM($F380:AX380),$S365/$D365))</f>
        <v>0</v>
      </c>
      <c r="AZ380" s="69">
        <f>IF($D365="n/a","n/a",IF(AZ$3&gt;($D365+$D380),$S365-SUM($F380:AY380),$S365/$D365))</f>
        <v>0</v>
      </c>
      <c r="BA380" s="69">
        <f>IF($D365="n/a","n/a",IF(BA$3&gt;($D365+$D380),$S365-SUM($F380:AZ380),$S365/$D365))</f>
        <v>0</v>
      </c>
      <c r="BB380" s="69">
        <f>IF($D365="n/a","n/a",IF(BB$3&gt;($D365+$D380),$S365-SUM($F380:BA380),$S365/$D365))</f>
        <v>0</v>
      </c>
      <c r="BC380" s="69">
        <f>IF($D365="n/a","n/a",IF(BC$3&gt;($D365+$D380),$S365-SUM($F380:BB380),$S365/$D365))</f>
        <v>0</v>
      </c>
      <c r="BD380" s="69">
        <f>IF($D365="n/a","n/a",IF(BD$3&gt;($D365+$D380),$S365-SUM($F380:BC380),$S365/$D365))</f>
        <v>0</v>
      </c>
      <c r="BE380" s="69">
        <f>IF($D365="n/a","n/a",IF(BE$3&gt;($D365+$D380),$S365-SUM($F380:BD380),$S365/$D365))</f>
        <v>0</v>
      </c>
      <c r="BF380" s="69">
        <f>IF($D365="n/a","n/a",IF(BF$3&gt;($D365+$D380),$S365-SUM($F380:BE380),$S365/$D365))</f>
        <v>0</v>
      </c>
      <c r="BG380" s="69">
        <f>IF($D365="n/a","n/a",IF(BG$3&gt;($D365+$D380),$S365-SUM($F380:BF380),$S365/$D365))</f>
        <v>0</v>
      </c>
      <c r="BH380" s="69">
        <f>IF($D365="n/a","n/a",IF(BH$3&gt;($D365+$D380),$S365-SUM($F380:BG380),$S365/$D365))</f>
        <v>0</v>
      </c>
      <c r="BI380" s="69">
        <f>IF($D365="n/a","n/a",IF(BI$3&gt;($D365+$D380),$S365-SUM($F380:BH380),$S365/$D365))</f>
        <v>0</v>
      </c>
      <c r="BJ380" s="69">
        <f>IF($D365="n/a","n/a",IF(BJ$3&gt;($D365+$D380),$S365-SUM($F380:BI380),$S365/$D365))</f>
        <v>0</v>
      </c>
      <c r="BK380" s="69">
        <f>IF($D365="n/a","n/a",IF(BK$3&gt;($D365+$D380),$S365-SUM($F380:BJ380),$S365/$D365))</f>
        <v>0</v>
      </c>
      <c r="BL380" s="69">
        <f>IF($D365="n/a","n/a",IF(BL$3&gt;($D365+$D380),$S365-SUM($F380:BK380),$S365/$D365))</f>
        <v>0</v>
      </c>
      <c r="BM380" s="69">
        <f>IF($D365="n/a","n/a",IF(BM$3&gt;($D365+$D380),$S365-SUM($F380:BL380),$S365/$D365))</f>
        <v>0</v>
      </c>
      <c r="BN380" s="69">
        <f>IF($D365="n/a","n/a",IF(BN$3&gt;($D365+$D380),$S365-SUM($F380:BM380),$S365/$D365))</f>
        <v>0</v>
      </c>
      <c r="BO380" s="69">
        <f>IF($D365="n/a","n/a",IF(BO$3&gt;($D365+$D380),$S365-SUM($F380:BN380),$S365/$D365))</f>
        <v>0</v>
      </c>
      <c r="BP380" s="69">
        <f>IF($D365="n/a","n/a",IF(BP$3&gt;($D365+$D380),$S365-SUM($F380:BO380),$S365/$D365))</f>
        <v>0</v>
      </c>
      <c r="BQ380" s="69">
        <f>IF($D365="n/a","n/a",IF(BQ$3&gt;($D365+$D380),$S365-SUM($F380:BP380),$S365/$D365))</f>
        <v>0</v>
      </c>
      <c r="BR380" s="69">
        <f>IF($D365="n/a","n/a",IF(BR$3&gt;($D365+$D380),$S365-SUM($F380:BQ380),$S365/$D365))</f>
        <v>0</v>
      </c>
      <c r="BS380" s="69">
        <f>IF($D365="n/a","n/a",IF(BS$3&gt;($D365+$D380),$S365-SUM($F380:BR380),$S365/$D365))</f>
        <v>0</v>
      </c>
      <c r="BT380" s="69">
        <f>IF($D365="n/a","n/a",IF(BT$3&gt;($D365+$D380),$S365-SUM($F380:BS380),$S365/$D365))</f>
        <v>0</v>
      </c>
      <c r="BU380" s="69">
        <f>IF($D365="n/a","n/a",IF(BU$3&gt;($D365+$D380),$S365-SUM($F380:BT380),$S365/$D365))</f>
        <v>0</v>
      </c>
      <c r="BV380" s="69">
        <f>IF($D365="n/a","n/a",IF(BV$3&gt;($D365+$D380),$S365-SUM($F380:BU380),$S365/$D365))</f>
        <v>0</v>
      </c>
      <c r="BW380" s="69">
        <f>IF($D365="n/a","n/a",IF(BW$3&gt;($D365+$D380),$S365-SUM($F380:BV380),$S365/$D365))</f>
        <v>0</v>
      </c>
      <c r="BX380" s="69">
        <f>IF($D365="n/a","n/a",IF(BX$3&gt;($D365+$D380),$S365-SUM($F380:BW380),$S365/$D365))</f>
        <v>0</v>
      </c>
      <c r="BY380" s="69">
        <f>IF($D365="n/a","n/a",IF(BY$3&gt;($D365+$D380),$S365-SUM($F380:BX380),$S365/$D365))</f>
        <v>0</v>
      </c>
      <c r="BZ380" s="69">
        <f>IF($D365="n/a","n/a",IF(BZ$3&gt;($D365+$D380),$S365-SUM($F380:BY380),$S365/$D365))</f>
        <v>0</v>
      </c>
    </row>
    <row r="381" spans="1:78" customFormat="1" hidden="1" outlineLevel="1">
      <c r="A381" s="560"/>
      <c r="B381" s="25"/>
      <c r="C381" s="577"/>
      <c r="D381" s="545">
        <v>15</v>
      </c>
      <c r="E381" s="27"/>
      <c r="F381" s="146"/>
      <c r="G381" s="148"/>
      <c r="H381" s="148"/>
      <c r="I381" s="148"/>
      <c r="J381" s="148"/>
      <c r="K381" s="558"/>
      <c r="L381" s="148"/>
      <c r="M381" s="148"/>
      <c r="N381" s="148"/>
      <c r="O381" s="553"/>
      <c r="P381" s="553"/>
      <c r="Q381" s="553"/>
      <c r="R381" s="553"/>
      <c r="S381" s="553"/>
      <c r="T381" s="147"/>
      <c r="U381" s="69">
        <f>IF($D365="n/a","n/a",IF(U$3&gt;($D365+$D381),$T365-SUM($F381:T381),$T365/$D365))</f>
        <v>1063.9946743433579</v>
      </c>
      <c r="V381" s="69">
        <f>IF($D365="n/a","n/a",IF(V$3&gt;($D365+$D381),$T365-SUM($F381:U381),$T365/$D365))</f>
        <v>1063.9946743433579</v>
      </c>
      <c r="W381" s="69">
        <f>IF($D365="n/a","n/a",IF(W$3&gt;($D365+$D381),$T365-SUM($F381:V381),$T365/$D365))</f>
        <v>1063.9946743433579</v>
      </c>
      <c r="X381" s="69">
        <f>IF($D365="n/a","n/a",IF(X$3&gt;($D365+$D381),$T365-SUM($F381:W381),$T365/$D365))</f>
        <v>1063.9946743433579</v>
      </c>
      <c r="Y381" s="69">
        <f>IF($D365="n/a","n/a",IF(Y$3&gt;($D365+$D381),$T365-SUM($F381:X381),$T365/$D365))</f>
        <v>1063.9946743433579</v>
      </c>
      <c r="Z381" s="69">
        <f>IF($D365="n/a","n/a",IF(Z$3&gt;($D365+$D381),$T365-SUM($F381:Y381),$T365/$D365))</f>
        <v>1063.9946743433579</v>
      </c>
      <c r="AA381" s="69">
        <f>IF($D365="n/a","n/a",IF(AA$3&gt;($D365+$D381),$T365-SUM($F381:Z381),$T365/$D365))</f>
        <v>1063.9946743433579</v>
      </c>
      <c r="AB381" s="69">
        <f>IF($D365="n/a","n/a",IF(AB$3&gt;($D365+$D381),$T365-SUM($F381:AA381),$T365/$D365))</f>
        <v>1063.9946743433579</v>
      </c>
      <c r="AC381" s="69">
        <f>IF($D365="n/a","n/a",IF(AC$3&gt;($D365+$D381),$T365-SUM($F381:AB381),$T365/$D365))</f>
        <v>1063.9946743433579</v>
      </c>
      <c r="AD381" s="69">
        <f>IF($D365="n/a","n/a",IF(AD$3&gt;($D365+$D381),$T365-SUM($F381:AC381),$T365/$D365))</f>
        <v>1063.9946743433579</v>
      </c>
      <c r="AE381" s="69">
        <f>IF($D365="n/a","n/a",IF(AE$3&gt;($D365+$D381),$T365-SUM($F381:AD381),$T365/$D365))</f>
        <v>1063.9946743433579</v>
      </c>
      <c r="AF381" s="69">
        <f>IF($D365="n/a","n/a",IF(AF$3&gt;($D365+$D381),$T365-SUM($F381:AE381),$T365/$D365))</f>
        <v>1063.9946743433579</v>
      </c>
      <c r="AG381" s="69">
        <f>IF($D365="n/a","n/a",IF(AG$3&gt;($D365+$D381),$T365-SUM($F381:AF381),$T365/$D365))</f>
        <v>1063.9946743433579</v>
      </c>
      <c r="AH381" s="69">
        <f>IF($D365="n/a","n/a",IF(AH$3&gt;($D365+$D381),$T365-SUM($F381:AG381),$T365/$D365))</f>
        <v>1063.9946743433579</v>
      </c>
      <c r="AI381" s="69">
        <f>IF($D365="n/a","n/a",IF(AI$3&gt;($D365+$D381),$T365-SUM($F381:AH381),$T365/$D365))</f>
        <v>1063.9946743433579</v>
      </c>
      <c r="AJ381" s="69">
        <f>IF($D365="n/a","n/a",IF(AJ$3&gt;($D365+$D381),$T365-SUM($F381:AI381),$T365/$D365))</f>
        <v>3.637978807091713E-12</v>
      </c>
      <c r="AK381" s="69">
        <f>IF($D365="n/a","n/a",IF(AK$3&gt;($D365+$D381),$T365-SUM($F381:AJ381),$T365/$D365))</f>
        <v>0</v>
      </c>
      <c r="AL381" s="69">
        <f>IF($D365="n/a","n/a",IF(AL$3&gt;($D365+$D381),$T365-SUM($F381:AK381),$T365/$D365))</f>
        <v>0</v>
      </c>
      <c r="AM381" s="69">
        <f>IF($D365="n/a","n/a",IF(AM$3&gt;($D365+$D381),$T365-SUM($F381:AL381),$T365/$D365))</f>
        <v>0</v>
      </c>
      <c r="AN381" s="69">
        <f>IF($D365="n/a","n/a",IF(AN$3&gt;($D365+$D381),$T365-SUM($F381:AM381),$T365/$D365))</f>
        <v>0</v>
      </c>
      <c r="AO381" s="69">
        <f>IF($D365="n/a","n/a",IF(AO$3&gt;($D365+$D381),$T365-SUM($F381:AN381),$T365/$D365))</f>
        <v>0</v>
      </c>
      <c r="AP381" s="69">
        <f>IF($D365="n/a","n/a",IF(AP$3&gt;($D365+$D381),$T365-SUM($F381:AO381),$T365/$D365))</f>
        <v>0</v>
      </c>
      <c r="AQ381" s="69">
        <f>IF($D365="n/a","n/a",IF(AQ$3&gt;($D365+$D381),$T365-SUM($F381:AP381),$T365/$D365))</f>
        <v>0</v>
      </c>
      <c r="AR381" s="69">
        <f>IF($D365="n/a","n/a",IF(AR$3&gt;($D365+$D381),$T365-SUM($F381:AQ381),$T365/$D365))</f>
        <v>0</v>
      </c>
      <c r="AS381" s="69">
        <f>IF($D365="n/a","n/a",IF(AS$3&gt;($D365+$D381),$T365-SUM($F381:AR381),$T365/$D365))</f>
        <v>0</v>
      </c>
      <c r="AT381" s="69">
        <f>IF($D365="n/a","n/a",IF(AT$3&gt;($D365+$D381),$T365-SUM($F381:AS381),$T365/$D365))</f>
        <v>0</v>
      </c>
      <c r="AU381" s="69">
        <f>IF($D365="n/a","n/a",IF(AU$3&gt;($D365+$D381),$T365-SUM($F381:AT381),$T365/$D365))</f>
        <v>0</v>
      </c>
      <c r="AV381" s="69">
        <f>IF($D365="n/a","n/a",IF(AV$3&gt;($D365+$D381),$T365-SUM($F381:AU381),$T365/$D365))</f>
        <v>0</v>
      </c>
      <c r="AW381" s="69">
        <f>IF($D365="n/a","n/a",IF(AW$3&gt;($D365+$D381),$T365-SUM($F381:AV381),$T365/$D365))</f>
        <v>0</v>
      </c>
      <c r="AX381" s="69">
        <f>IF($D365="n/a","n/a",IF(AX$3&gt;($D365+$D381),$T365-SUM($F381:AW381),$T365/$D365))</f>
        <v>0</v>
      </c>
      <c r="AY381" s="69">
        <f>IF($D365="n/a","n/a",IF(AY$3&gt;($D365+$D381),$T365-SUM($F381:AX381),$T365/$D365))</f>
        <v>0</v>
      </c>
      <c r="AZ381" s="69">
        <f>IF($D365="n/a","n/a",IF(AZ$3&gt;($D365+$D381),$T365-SUM($F381:AY381),$T365/$D365))</f>
        <v>0</v>
      </c>
      <c r="BA381" s="69">
        <f>IF($D365="n/a","n/a",IF(BA$3&gt;($D365+$D381),$T365-SUM($F381:AZ381),$T365/$D365))</f>
        <v>0</v>
      </c>
      <c r="BB381" s="69">
        <f>IF($D365="n/a","n/a",IF(BB$3&gt;($D365+$D381),$T365-SUM($F381:BA381),$T365/$D365))</f>
        <v>0</v>
      </c>
      <c r="BC381" s="69">
        <f>IF($D365="n/a","n/a",IF(BC$3&gt;($D365+$D381),$T365-SUM($F381:BB381),$T365/$D365))</f>
        <v>0</v>
      </c>
      <c r="BD381" s="69">
        <f>IF($D365="n/a","n/a",IF(BD$3&gt;($D365+$D381),$T365-SUM($F381:BC381),$T365/$D365))</f>
        <v>0</v>
      </c>
      <c r="BE381" s="69">
        <f>IF($D365="n/a","n/a",IF(BE$3&gt;($D365+$D381),$T365-SUM($F381:BD381),$T365/$D365))</f>
        <v>0</v>
      </c>
      <c r="BF381" s="69">
        <f>IF($D365="n/a","n/a",IF(BF$3&gt;($D365+$D381),$T365-SUM($F381:BE381),$T365/$D365))</f>
        <v>0</v>
      </c>
      <c r="BG381" s="69">
        <f>IF($D365="n/a","n/a",IF(BG$3&gt;($D365+$D381),$T365-SUM($F381:BF381),$T365/$D365))</f>
        <v>0</v>
      </c>
      <c r="BH381" s="69">
        <f>IF($D365="n/a","n/a",IF(BH$3&gt;($D365+$D381),$T365-SUM($F381:BG381),$T365/$D365))</f>
        <v>0</v>
      </c>
      <c r="BI381" s="69">
        <f>IF($D365="n/a","n/a",IF(BI$3&gt;($D365+$D381),$T365-SUM($F381:BH381),$T365/$D365))</f>
        <v>0</v>
      </c>
      <c r="BJ381" s="69">
        <f>IF($D365="n/a","n/a",IF(BJ$3&gt;($D365+$D381),$T365-SUM($F381:BI381),$T365/$D365))</f>
        <v>0</v>
      </c>
      <c r="BK381" s="69">
        <f>IF($D365="n/a","n/a",IF(BK$3&gt;($D365+$D381),$T365-SUM($F381:BJ381),$T365/$D365))</f>
        <v>0</v>
      </c>
      <c r="BL381" s="69">
        <f>IF($D365="n/a","n/a",IF(BL$3&gt;($D365+$D381),$T365-SUM($F381:BK381),$T365/$D365))</f>
        <v>0</v>
      </c>
      <c r="BM381" s="69">
        <f>IF($D365="n/a","n/a",IF(BM$3&gt;($D365+$D381),$T365-SUM($F381:BL381),$T365/$D365))</f>
        <v>0</v>
      </c>
      <c r="BN381" s="69">
        <f>IF($D365="n/a","n/a",IF(BN$3&gt;($D365+$D381),$T365-SUM($F381:BM381),$T365/$D365))</f>
        <v>0</v>
      </c>
      <c r="BO381" s="69">
        <f>IF($D365="n/a","n/a",IF(BO$3&gt;($D365+$D381),$T365-SUM($F381:BN381),$T365/$D365))</f>
        <v>0</v>
      </c>
      <c r="BP381" s="69">
        <f>IF($D365="n/a","n/a",IF(BP$3&gt;($D365+$D381),$T365-SUM($F381:BO381),$T365/$D365))</f>
        <v>0</v>
      </c>
      <c r="BQ381" s="69">
        <f>IF($D365="n/a","n/a",IF(BQ$3&gt;($D365+$D381),$T365-SUM($F381:BP381),$T365/$D365))</f>
        <v>0</v>
      </c>
      <c r="BR381" s="69">
        <f>IF($D365="n/a","n/a",IF(BR$3&gt;($D365+$D381),$T365-SUM($F381:BQ381),$T365/$D365))</f>
        <v>0</v>
      </c>
      <c r="BS381" s="69">
        <f>IF($D365="n/a","n/a",IF(BS$3&gt;($D365+$D381),$T365-SUM($F381:BR381),$T365/$D365))</f>
        <v>0</v>
      </c>
      <c r="BT381" s="69">
        <f>IF($D365="n/a","n/a",IF(BT$3&gt;($D365+$D381),$T365-SUM($F381:BS381),$T365/$D365))</f>
        <v>0</v>
      </c>
      <c r="BU381" s="69">
        <f>IF($D365="n/a","n/a",IF(BU$3&gt;($D365+$D381),$T365-SUM($F381:BT381),$T365/$D365))</f>
        <v>0</v>
      </c>
      <c r="BV381" s="69">
        <f>IF($D365="n/a","n/a",IF(BV$3&gt;($D365+$D381),$T365-SUM($F381:BU381),$T365/$D365))</f>
        <v>0</v>
      </c>
      <c r="BW381" s="69">
        <f>IF($D365="n/a","n/a",IF(BW$3&gt;($D365+$D381),$T365-SUM($F381:BV381),$T365/$D365))</f>
        <v>0</v>
      </c>
      <c r="BX381" s="69">
        <f>IF($D365="n/a","n/a",IF(BX$3&gt;($D365+$D381),$T365-SUM($F381:BW381),$T365/$D365))</f>
        <v>0</v>
      </c>
      <c r="BY381" s="69">
        <f>IF($D365="n/a","n/a",IF(BY$3&gt;($D365+$D381),$T365-SUM($F381:BX381),$T365/$D365))</f>
        <v>0</v>
      </c>
      <c r="BZ381" s="69">
        <f>IF($D365="n/a","n/a",IF(BZ$3&gt;($D365+$D381),$T365-SUM($F381:BY381),$T365/$D365))</f>
        <v>0</v>
      </c>
    </row>
    <row r="382" spans="1:78" customFormat="1" hidden="1" outlineLevel="1">
      <c r="A382" s="560"/>
      <c r="B382" s="25"/>
      <c r="C382" s="577"/>
      <c r="D382" s="545">
        <v>16</v>
      </c>
      <c r="E382" s="27"/>
      <c r="F382" s="146"/>
      <c r="G382" s="148"/>
      <c r="H382" s="148"/>
      <c r="I382" s="148"/>
      <c r="J382" s="148"/>
      <c r="K382" s="558"/>
      <c r="L382" s="148"/>
      <c r="M382" s="148"/>
      <c r="N382" s="148"/>
      <c r="O382" s="553"/>
      <c r="P382" s="553"/>
      <c r="Q382" s="553"/>
      <c r="R382" s="553"/>
      <c r="S382" s="553"/>
      <c r="T382" s="553"/>
      <c r="U382" s="147"/>
      <c r="V382" s="69">
        <f>IF($D365="n/a","n/a",IF(V$3&gt;($D365+$D382),$U365-SUM($F382:U382),$U365/$D365))</f>
        <v>0</v>
      </c>
      <c r="W382" s="69">
        <f>IF($D365="n/a","n/a",IF(W$3&gt;($D365+$D382),$U365-SUM($F382:V382),$U365/$D365))</f>
        <v>0</v>
      </c>
      <c r="X382" s="69">
        <f>IF($D365="n/a","n/a",IF(X$3&gt;($D365+$D382),$U365-SUM($F382:W382),$U365/$D365))</f>
        <v>0</v>
      </c>
      <c r="Y382" s="69">
        <f>IF($D365="n/a","n/a",IF(Y$3&gt;($D365+$D382),$U365-SUM($F382:X382),$U365/$D365))</f>
        <v>0</v>
      </c>
      <c r="Z382" s="69">
        <f>IF($D365="n/a","n/a",IF(Z$3&gt;($D365+$D382),$U365-SUM($F382:Y382),$U365/$D365))</f>
        <v>0</v>
      </c>
      <c r="AA382" s="69">
        <f>IF($D365="n/a","n/a",IF(AA$3&gt;($D365+$D382),$U365-SUM($F382:Z382),$U365/$D365))</f>
        <v>0</v>
      </c>
      <c r="AB382" s="69">
        <f>IF($D365="n/a","n/a",IF(AB$3&gt;($D365+$D382),$U365-SUM($F382:AA382),$U365/$D365))</f>
        <v>0</v>
      </c>
      <c r="AC382" s="69">
        <f>IF($D365="n/a","n/a",IF(AC$3&gt;($D365+$D382),$U365-SUM($F382:AB382),$U365/$D365))</f>
        <v>0</v>
      </c>
      <c r="AD382" s="69">
        <f>IF($D365="n/a","n/a",IF(AD$3&gt;($D365+$D382),$U365-SUM($F382:AC382),$U365/$D365))</f>
        <v>0</v>
      </c>
      <c r="AE382" s="69">
        <f>IF($D365="n/a","n/a",IF(AE$3&gt;($D365+$D382),$U365-SUM($F382:AD382),$U365/$D365))</f>
        <v>0</v>
      </c>
      <c r="AF382" s="69">
        <f>IF($D365="n/a","n/a",IF(AF$3&gt;($D365+$D382),$U365-SUM($F382:AE382),$U365/$D365))</f>
        <v>0</v>
      </c>
      <c r="AG382" s="69">
        <f>IF($D365="n/a","n/a",IF(AG$3&gt;($D365+$D382),$U365-SUM($F382:AF382),$U365/$D365))</f>
        <v>0</v>
      </c>
      <c r="AH382" s="69">
        <f>IF($D365="n/a","n/a",IF(AH$3&gt;($D365+$D382),$U365-SUM($F382:AG382),$U365/$D365))</f>
        <v>0</v>
      </c>
      <c r="AI382" s="69">
        <f>IF($D365="n/a","n/a",IF(AI$3&gt;($D365+$D382),$U365-SUM($F382:AH382),$U365/$D365))</f>
        <v>0</v>
      </c>
      <c r="AJ382" s="69">
        <f>IF($D365="n/a","n/a",IF(AJ$3&gt;($D365+$D382),$U365-SUM($F382:AI382),$U365/$D365))</f>
        <v>0</v>
      </c>
      <c r="AK382" s="69">
        <f>IF($D365="n/a","n/a",IF(AK$3&gt;($D365+$D382),$U365-SUM($F382:AJ382),$U365/$D365))</f>
        <v>0</v>
      </c>
      <c r="AL382" s="69">
        <f>IF($D365="n/a","n/a",IF(AL$3&gt;($D365+$D382),$U365-SUM($F382:AK382),$U365/$D365))</f>
        <v>0</v>
      </c>
      <c r="AM382" s="69">
        <f>IF($D365="n/a","n/a",IF(AM$3&gt;($D365+$D382),$U365-SUM($F382:AL382),$U365/$D365))</f>
        <v>0</v>
      </c>
      <c r="AN382" s="69">
        <f>IF($D365="n/a","n/a",IF(AN$3&gt;($D365+$D382),$U365-SUM($F382:AM382),$U365/$D365))</f>
        <v>0</v>
      </c>
      <c r="AO382" s="69">
        <f>IF($D365="n/a","n/a",IF(AO$3&gt;($D365+$D382),$U365-SUM($F382:AN382),$U365/$D365))</f>
        <v>0</v>
      </c>
      <c r="AP382" s="69">
        <f>IF($D365="n/a","n/a",IF(AP$3&gt;($D365+$D382),$U365-SUM($F382:AO382),$U365/$D365))</f>
        <v>0</v>
      </c>
      <c r="AQ382" s="69">
        <f>IF($D365="n/a","n/a",IF(AQ$3&gt;($D365+$D382),$U365-SUM($F382:AP382),$U365/$D365))</f>
        <v>0</v>
      </c>
      <c r="AR382" s="69">
        <f>IF($D365="n/a","n/a",IF(AR$3&gt;($D365+$D382),$U365-SUM($F382:AQ382),$U365/$D365))</f>
        <v>0</v>
      </c>
      <c r="AS382" s="69">
        <f>IF($D365="n/a","n/a",IF(AS$3&gt;($D365+$D382),$U365-SUM($F382:AR382),$U365/$D365))</f>
        <v>0</v>
      </c>
      <c r="AT382" s="69">
        <f>IF($D365="n/a","n/a",IF(AT$3&gt;($D365+$D382),$U365-SUM($F382:AS382),$U365/$D365))</f>
        <v>0</v>
      </c>
      <c r="AU382" s="69">
        <f>IF($D365="n/a","n/a",IF(AU$3&gt;($D365+$D382),$U365-SUM($F382:AT382),$U365/$D365))</f>
        <v>0</v>
      </c>
      <c r="AV382" s="69">
        <f>IF($D365="n/a","n/a",IF(AV$3&gt;($D365+$D382),$U365-SUM($F382:AU382),$U365/$D365))</f>
        <v>0</v>
      </c>
      <c r="AW382" s="69">
        <f>IF($D365="n/a","n/a",IF(AW$3&gt;($D365+$D382),$U365-SUM($F382:AV382),$U365/$D365))</f>
        <v>0</v>
      </c>
      <c r="AX382" s="69">
        <f>IF($D365="n/a","n/a",IF(AX$3&gt;($D365+$D382),$U365-SUM($F382:AW382),$U365/$D365))</f>
        <v>0</v>
      </c>
      <c r="AY382" s="69">
        <f>IF($D365="n/a","n/a",IF(AY$3&gt;($D365+$D382),$U365-SUM($F382:AX382),$U365/$D365))</f>
        <v>0</v>
      </c>
      <c r="AZ382" s="69">
        <f>IF($D365="n/a","n/a",IF(AZ$3&gt;($D365+$D382),$U365-SUM($F382:AY382),$U365/$D365))</f>
        <v>0</v>
      </c>
      <c r="BA382" s="69">
        <f>IF($D365="n/a","n/a",IF(BA$3&gt;($D365+$D382),$U365-SUM($F382:AZ382),$U365/$D365))</f>
        <v>0</v>
      </c>
      <c r="BB382" s="69">
        <f>IF($D365="n/a","n/a",IF(BB$3&gt;($D365+$D382),$U365-SUM($F382:BA382),$U365/$D365))</f>
        <v>0</v>
      </c>
      <c r="BC382" s="69">
        <f>IF($D365="n/a","n/a",IF(BC$3&gt;($D365+$D382),$U365-SUM($F382:BB382),$U365/$D365))</f>
        <v>0</v>
      </c>
      <c r="BD382" s="69">
        <f>IF($D365="n/a","n/a",IF(BD$3&gt;($D365+$D382),$U365-SUM($F382:BC382),$U365/$D365))</f>
        <v>0</v>
      </c>
      <c r="BE382" s="69">
        <f>IF($D365="n/a","n/a",IF(BE$3&gt;($D365+$D382),$U365-SUM($F382:BD382),$U365/$D365))</f>
        <v>0</v>
      </c>
      <c r="BF382" s="69">
        <f>IF($D365="n/a","n/a",IF(BF$3&gt;($D365+$D382),$U365-SUM($F382:BE382),$U365/$D365))</f>
        <v>0</v>
      </c>
      <c r="BG382" s="69">
        <f>IF($D365="n/a","n/a",IF(BG$3&gt;($D365+$D382),$U365-SUM($F382:BF382),$U365/$D365))</f>
        <v>0</v>
      </c>
      <c r="BH382" s="69">
        <f>IF($D365="n/a","n/a",IF(BH$3&gt;($D365+$D382),$U365-SUM($F382:BG382),$U365/$D365))</f>
        <v>0</v>
      </c>
      <c r="BI382" s="69">
        <f>IF($D365="n/a","n/a",IF(BI$3&gt;($D365+$D382),$U365-SUM($F382:BH382),$U365/$D365))</f>
        <v>0</v>
      </c>
      <c r="BJ382" s="69">
        <f>IF($D365="n/a","n/a",IF(BJ$3&gt;($D365+$D382),$U365-SUM($F382:BI382),$U365/$D365))</f>
        <v>0</v>
      </c>
      <c r="BK382" s="69">
        <f>IF($D365="n/a","n/a",IF(BK$3&gt;($D365+$D382),$U365-SUM($F382:BJ382),$U365/$D365))</f>
        <v>0</v>
      </c>
      <c r="BL382" s="69">
        <f>IF($D365="n/a","n/a",IF(BL$3&gt;($D365+$D382),$U365-SUM($F382:BK382),$U365/$D365))</f>
        <v>0</v>
      </c>
      <c r="BM382" s="69">
        <f>IF($D365="n/a","n/a",IF(BM$3&gt;($D365+$D382),$U365-SUM($F382:BL382),$U365/$D365))</f>
        <v>0</v>
      </c>
      <c r="BN382" s="69">
        <f>IF($D365="n/a","n/a",IF(BN$3&gt;($D365+$D382),$U365-SUM($F382:BM382),$U365/$D365))</f>
        <v>0</v>
      </c>
      <c r="BO382" s="69">
        <f>IF($D365="n/a","n/a",IF(BO$3&gt;($D365+$D382),$U365-SUM($F382:BN382),$U365/$D365))</f>
        <v>0</v>
      </c>
      <c r="BP382" s="69">
        <f>IF($D365="n/a","n/a",IF(BP$3&gt;($D365+$D382),$U365-SUM($F382:BO382),$U365/$D365))</f>
        <v>0</v>
      </c>
      <c r="BQ382" s="69">
        <f>IF($D365="n/a","n/a",IF(BQ$3&gt;($D365+$D382),$U365-SUM($F382:BP382),$U365/$D365))</f>
        <v>0</v>
      </c>
      <c r="BR382" s="69">
        <f>IF($D365="n/a","n/a",IF(BR$3&gt;($D365+$D382),$U365-SUM($F382:BQ382),$U365/$D365))</f>
        <v>0</v>
      </c>
      <c r="BS382" s="69">
        <f>IF($D365="n/a","n/a",IF(BS$3&gt;($D365+$D382),$U365-SUM($F382:BR382),$U365/$D365))</f>
        <v>0</v>
      </c>
      <c r="BT382" s="69">
        <f>IF($D365="n/a","n/a",IF(BT$3&gt;($D365+$D382),$U365-SUM($F382:BS382),$U365/$D365))</f>
        <v>0</v>
      </c>
      <c r="BU382" s="69">
        <f>IF($D365="n/a","n/a",IF(BU$3&gt;($D365+$D382),$U365-SUM($F382:BT382),$U365/$D365))</f>
        <v>0</v>
      </c>
      <c r="BV382" s="69">
        <f>IF($D365="n/a","n/a",IF(BV$3&gt;($D365+$D382),$U365-SUM($F382:BU382),$U365/$D365))</f>
        <v>0</v>
      </c>
      <c r="BW382" s="69">
        <f>IF($D365="n/a","n/a",IF(BW$3&gt;($D365+$D382),$U365-SUM($F382:BV382),$U365/$D365))</f>
        <v>0</v>
      </c>
      <c r="BX382" s="69">
        <f>IF($D365="n/a","n/a",IF(BX$3&gt;($D365+$D382),$U365-SUM($F382:BW382),$U365/$D365))</f>
        <v>0</v>
      </c>
      <c r="BY382" s="69">
        <f>IF($D365="n/a","n/a",IF(BY$3&gt;($D365+$D382),$U365-SUM($F382:BX382),$U365/$D365))</f>
        <v>0</v>
      </c>
      <c r="BZ382" s="69">
        <f>IF($D365="n/a","n/a",IF(BZ$3&gt;($D365+$D382),$U365-SUM($F382:BY382),$U365/$D365))</f>
        <v>0</v>
      </c>
    </row>
    <row r="383" spans="1:78" customFormat="1" hidden="1" outlineLevel="1">
      <c r="A383" s="560"/>
      <c r="B383" s="25"/>
      <c r="C383" s="577"/>
      <c r="D383" s="545">
        <v>17</v>
      </c>
      <c r="E383" s="27"/>
      <c r="F383" s="146"/>
      <c r="G383" s="148"/>
      <c r="H383" s="148"/>
      <c r="I383" s="148"/>
      <c r="J383" s="148"/>
      <c r="K383" s="558"/>
      <c r="L383" s="148"/>
      <c r="M383" s="148"/>
      <c r="N383" s="148"/>
      <c r="O383" s="553"/>
      <c r="P383" s="553"/>
      <c r="Q383" s="553"/>
      <c r="R383" s="553"/>
      <c r="S383" s="553"/>
      <c r="T383" s="553"/>
      <c r="U383" s="553"/>
      <c r="V383" s="147"/>
      <c r="W383" s="69">
        <f>IF($D365="n/a","n/a",IF(W$3&gt;($D365+$D383),$V365-SUM($F383:V383),$V365/$D365))</f>
        <v>0</v>
      </c>
      <c r="X383" s="69">
        <f>IF($D365="n/a","n/a",IF(X$3&gt;($D365+$D383),$V365-SUM($F383:W383),$V365/$D365))</f>
        <v>0</v>
      </c>
      <c r="Y383" s="69">
        <f>IF($D365="n/a","n/a",IF(Y$3&gt;($D365+$D383),$V365-SUM($F383:X383),$V365/$D365))</f>
        <v>0</v>
      </c>
      <c r="Z383" s="69">
        <f>IF($D365="n/a","n/a",IF(Z$3&gt;($D365+$D383),$V365-SUM($F383:Y383),$V365/$D365))</f>
        <v>0</v>
      </c>
      <c r="AA383" s="69">
        <f>IF($D365="n/a","n/a",IF(AA$3&gt;($D365+$D383),$V365-SUM($F383:Z383),$V365/$D365))</f>
        <v>0</v>
      </c>
      <c r="AB383" s="69">
        <f>IF($D365="n/a","n/a",IF(AB$3&gt;($D365+$D383),$V365-SUM($F383:AA383),$V365/$D365))</f>
        <v>0</v>
      </c>
      <c r="AC383" s="69">
        <f>IF($D365="n/a","n/a",IF(AC$3&gt;($D365+$D383),$V365-SUM($F383:AB383),$V365/$D365))</f>
        <v>0</v>
      </c>
      <c r="AD383" s="69">
        <f>IF($D365="n/a","n/a",IF(AD$3&gt;($D365+$D383),$V365-SUM($F383:AC383),$V365/$D365))</f>
        <v>0</v>
      </c>
      <c r="AE383" s="69">
        <f>IF($D365="n/a","n/a",IF(AE$3&gt;($D365+$D383),$V365-SUM($F383:AD383),$V365/$D365))</f>
        <v>0</v>
      </c>
      <c r="AF383" s="69">
        <f>IF($D365="n/a","n/a",IF(AF$3&gt;($D365+$D383),$V365-SUM($F383:AE383),$V365/$D365))</f>
        <v>0</v>
      </c>
      <c r="AG383" s="69">
        <f>IF($D365="n/a","n/a",IF(AG$3&gt;($D365+$D383),$V365-SUM($F383:AF383),$V365/$D365))</f>
        <v>0</v>
      </c>
      <c r="AH383" s="69">
        <f>IF($D365="n/a","n/a",IF(AH$3&gt;($D365+$D383),$V365-SUM($F383:AG383),$V365/$D365))</f>
        <v>0</v>
      </c>
      <c r="AI383" s="69">
        <f>IF($D365="n/a","n/a",IF(AI$3&gt;($D365+$D383),$V365-SUM($F383:AH383),$V365/$D365))</f>
        <v>0</v>
      </c>
      <c r="AJ383" s="69">
        <f>IF($D365="n/a","n/a",IF(AJ$3&gt;($D365+$D383),$V365-SUM($F383:AI383),$V365/$D365))</f>
        <v>0</v>
      </c>
      <c r="AK383" s="69">
        <f>IF($D365="n/a","n/a",IF(AK$3&gt;($D365+$D383),$V365-SUM($F383:AJ383),$V365/$D365))</f>
        <v>0</v>
      </c>
      <c r="AL383" s="69">
        <f>IF($D365="n/a","n/a",IF(AL$3&gt;($D365+$D383),$V365-SUM($F383:AK383),$V365/$D365))</f>
        <v>0</v>
      </c>
      <c r="AM383" s="69">
        <f>IF($D365="n/a","n/a",IF(AM$3&gt;($D365+$D383),$V365-SUM($F383:AL383),$V365/$D365))</f>
        <v>0</v>
      </c>
      <c r="AN383" s="69">
        <f>IF($D365="n/a","n/a",IF(AN$3&gt;($D365+$D383),$V365-SUM($F383:AM383),$V365/$D365))</f>
        <v>0</v>
      </c>
      <c r="AO383" s="69">
        <f>IF($D365="n/a","n/a",IF(AO$3&gt;($D365+$D383),$V365-SUM($F383:AN383),$V365/$D365))</f>
        <v>0</v>
      </c>
      <c r="AP383" s="69">
        <f>IF($D365="n/a","n/a",IF(AP$3&gt;($D365+$D383),$V365-SUM($F383:AO383),$V365/$D365))</f>
        <v>0</v>
      </c>
      <c r="AQ383" s="69">
        <f>IF($D365="n/a","n/a",IF(AQ$3&gt;($D365+$D383),$V365-SUM($F383:AP383),$V365/$D365))</f>
        <v>0</v>
      </c>
      <c r="AR383" s="69">
        <f>IF($D365="n/a","n/a",IF(AR$3&gt;($D365+$D383),$V365-SUM($F383:AQ383),$V365/$D365))</f>
        <v>0</v>
      </c>
      <c r="AS383" s="69">
        <f>IF($D365="n/a","n/a",IF(AS$3&gt;($D365+$D383),$V365-SUM($F383:AR383),$V365/$D365))</f>
        <v>0</v>
      </c>
      <c r="AT383" s="69">
        <f>IF($D365="n/a","n/a",IF(AT$3&gt;($D365+$D383),$V365-SUM($F383:AS383),$V365/$D365))</f>
        <v>0</v>
      </c>
      <c r="AU383" s="69">
        <f>IF($D365="n/a","n/a",IF(AU$3&gt;($D365+$D383),$V365-SUM($F383:AT383),$V365/$D365))</f>
        <v>0</v>
      </c>
      <c r="AV383" s="69">
        <f>IF($D365="n/a","n/a",IF(AV$3&gt;($D365+$D383),$V365-SUM($F383:AU383),$V365/$D365))</f>
        <v>0</v>
      </c>
      <c r="AW383" s="69">
        <f>IF($D365="n/a","n/a",IF(AW$3&gt;($D365+$D383),$V365-SUM($F383:AV383),$V365/$D365))</f>
        <v>0</v>
      </c>
      <c r="AX383" s="69">
        <f>IF($D365="n/a","n/a",IF(AX$3&gt;($D365+$D383),$V365-SUM($F383:AW383),$V365/$D365))</f>
        <v>0</v>
      </c>
      <c r="AY383" s="69">
        <f>IF($D365="n/a","n/a",IF(AY$3&gt;($D365+$D383),$V365-SUM($F383:AX383),$V365/$D365))</f>
        <v>0</v>
      </c>
      <c r="AZ383" s="69">
        <f>IF($D365="n/a","n/a",IF(AZ$3&gt;($D365+$D383),$V365-SUM($F383:AY383),$V365/$D365))</f>
        <v>0</v>
      </c>
      <c r="BA383" s="69">
        <f>IF($D365="n/a","n/a",IF(BA$3&gt;($D365+$D383),$V365-SUM($F383:AZ383),$V365/$D365))</f>
        <v>0</v>
      </c>
      <c r="BB383" s="69">
        <f>IF($D365="n/a","n/a",IF(BB$3&gt;($D365+$D383),$V365-SUM($F383:BA383),$V365/$D365))</f>
        <v>0</v>
      </c>
      <c r="BC383" s="69">
        <f>IF($D365="n/a","n/a",IF(BC$3&gt;($D365+$D383),$V365-SUM($F383:BB383),$V365/$D365))</f>
        <v>0</v>
      </c>
      <c r="BD383" s="69">
        <f>IF($D365="n/a","n/a",IF(BD$3&gt;($D365+$D383),$V365-SUM($F383:BC383),$V365/$D365))</f>
        <v>0</v>
      </c>
      <c r="BE383" s="69">
        <f>IF($D365="n/a","n/a",IF(BE$3&gt;($D365+$D383),$V365-SUM($F383:BD383),$V365/$D365))</f>
        <v>0</v>
      </c>
      <c r="BF383" s="69">
        <f>IF($D365="n/a","n/a",IF(BF$3&gt;($D365+$D383),$V365-SUM($F383:BE383),$V365/$D365))</f>
        <v>0</v>
      </c>
      <c r="BG383" s="69">
        <f>IF($D365="n/a","n/a",IF(BG$3&gt;($D365+$D383),$V365-SUM($F383:BF383),$V365/$D365))</f>
        <v>0</v>
      </c>
      <c r="BH383" s="69">
        <f>IF($D365="n/a","n/a",IF(BH$3&gt;($D365+$D383),$V365-SUM($F383:BG383),$V365/$D365))</f>
        <v>0</v>
      </c>
      <c r="BI383" s="69">
        <f>IF($D365="n/a","n/a",IF(BI$3&gt;($D365+$D383),$V365-SUM($F383:BH383),$V365/$D365))</f>
        <v>0</v>
      </c>
      <c r="BJ383" s="69">
        <f>IF($D365="n/a","n/a",IF(BJ$3&gt;($D365+$D383),$V365-SUM($F383:BI383),$V365/$D365))</f>
        <v>0</v>
      </c>
      <c r="BK383" s="69">
        <f>IF($D365="n/a","n/a",IF(BK$3&gt;($D365+$D383),$V365-SUM($F383:BJ383),$V365/$D365))</f>
        <v>0</v>
      </c>
      <c r="BL383" s="69">
        <f>IF($D365="n/a","n/a",IF(BL$3&gt;($D365+$D383),$V365-SUM($F383:BK383),$V365/$D365))</f>
        <v>0</v>
      </c>
      <c r="BM383" s="69">
        <f>IF($D365="n/a","n/a",IF(BM$3&gt;($D365+$D383),$V365-SUM($F383:BL383),$V365/$D365))</f>
        <v>0</v>
      </c>
      <c r="BN383" s="69">
        <f>IF($D365="n/a","n/a",IF(BN$3&gt;($D365+$D383),$V365-SUM($F383:BM383),$V365/$D365))</f>
        <v>0</v>
      </c>
      <c r="BO383" s="69">
        <f>IF($D365="n/a","n/a",IF(BO$3&gt;($D365+$D383),$V365-SUM($F383:BN383),$V365/$D365))</f>
        <v>0</v>
      </c>
      <c r="BP383" s="69">
        <f>IF($D365="n/a","n/a",IF(BP$3&gt;($D365+$D383),$V365-SUM($F383:BO383),$V365/$D365))</f>
        <v>0</v>
      </c>
      <c r="BQ383" s="69">
        <f>IF($D365="n/a","n/a",IF(BQ$3&gt;($D365+$D383),$V365-SUM($F383:BP383),$V365/$D365))</f>
        <v>0</v>
      </c>
      <c r="BR383" s="69">
        <f>IF($D365="n/a","n/a",IF(BR$3&gt;($D365+$D383),$V365-SUM($F383:BQ383),$V365/$D365))</f>
        <v>0</v>
      </c>
      <c r="BS383" s="69">
        <f>IF($D365="n/a","n/a",IF(BS$3&gt;($D365+$D383),$V365-SUM($F383:BR383),$V365/$D365))</f>
        <v>0</v>
      </c>
      <c r="BT383" s="69">
        <f>IF($D365="n/a","n/a",IF(BT$3&gt;($D365+$D383),$V365-SUM($F383:BS383),$V365/$D365))</f>
        <v>0</v>
      </c>
      <c r="BU383" s="69">
        <f>IF($D365="n/a","n/a",IF(BU$3&gt;($D365+$D383),$V365-SUM($F383:BT383),$V365/$D365))</f>
        <v>0</v>
      </c>
      <c r="BV383" s="69">
        <f>IF($D365="n/a","n/a",IF(BV$3&gt;($D365+$D383),$V365-SUM($F383:BU383),$V365/$D365))</f>
        <v>0</v>
      </c>
      <c r="BW383" s="69">
        <f>IF($D365="n/a","n/a",IF(BW$3&gt;($D365+$D383),$V365-SUM($F383:BV383),$V365/$D365))</f>
        <v>0</v>
      </c>
      <c r="BX383" s="69">
        <f>IF($D365="n/a","n/a",IF(BX$3&gt;($D365+$D383),$V365-SUM($F383:BW383),$V365/$D365))</f>
        <v>0</v>
      </c>
      <c r="BY383" s="69">
        <f>IF($D365="n/a","n/a",IF(BY$3&gt;($D365+$D383),$V365-SUM($F383:BX383),$V365/$D365))</f>
        <v>0</v>
      </c>
      <c r="BZ383" s="69">
        <f>IF($D365="n/a","n/a",IF(BZ$3&gt;($D365+$D383),$V365-SUM($F383:BY383),$V365/$D365))</f>
        <v>0</v>
      </c>
    </row>
    <row r="384" spans="1:78" customFormat="1" hidden="1" outlineLevel="1">
      <c r="A384" s="560"/>
      <c r="B384" s="25"/>
      <c r="C384" s="577"/>
      <c r="D384" s="545">
        <v>18</v>
      </c>
      <c r="E384" s="27"/>
      <c r="F384" s="146"/>
      <c r="G384" s="148"/>
      <c r="H384" s="148"/>
      <c r="I384" s="148"/>
      <c r="J384" s="148"/>
      <c r="K384" s="558"/>
      <c r="L384" s="148"/>
      <c r="M384" s="148"/>
      <c r="N384" s="553"/>
      <c r="O384" s="553"/>
      <c r="P384" s="553"/>
      <c r="Q384" s="553"/>
      <c r="R384" s="553"/>
      <c r="S384" s="553"/>
      <c r="T384" s="553"/>
      <c r="U384" s="553"/>
      <c r="V384" s="553"/>
      <c r="W384" s="147"/>
      <c r="X384" s="69">
        <f>IF($D365="n/a","n/a",IF(X$3&gt;($D365+$D384),$W365-SUM($F384:W384),$W365/$D365))</f>
        <v>0</v>
      </c>
      <c r="Y384" s="69">
        <f>IF($D365="n/a","n/a",IF(Y$3&gt;($D365+$D384),$W365-SUM($F384:X384),$W365/$D365))</f>
        <v>0</v>
      </c>
      <c r="Z384" s="69">
        <f>IF($D365="n/a","n/a",IF(Z$3&gt;($D365+$D384),$W365-SUM($F384:Y384),$W365/$D365))</f>
        <v>0</v>
      </c>
      <c r="AA384" s="69">
        <f>IF($D365="n/a","n/a",IF(AA$3&gt;($D365+$D384),$W365-SUM($F384:Z384),$W365/$D365))</f>
        <v>0</v>
      </c>
      <c r="AB384" s="69">
        <f>IF($D365="n/a","n/a",IF(AB$3&gt;($D365+$D384),$W365-SUM($F384:AA384),$W365/$D365))</f>
        <v>0</v>
      </c>
      <c r="AC384" s="69">
        <f>IF($D365="n/a","n/a",IF(AC$3&gt;($D365+$D384),$W365-SUM($F384:AB384),$W365/$D365))</f>
        <v>0</v>
      </c>
      <c r="AD384" s="69">
        <f>IF($D365="n/a","n/a",IF(AD$3&gt;($D365+$D384),$W365-SUM($F384:AC384),$W365/$D365))</f>
        <v>0</v>
      </c>
      <c r="AE384" s="69">
        <f>IF($D365="n/a","n/a",IF(AE$3&gt;($D365+$D384),$W365-SUM($F384:AD384),$W365/$D365))</f>
        <v>0</v>
      </c>
      <c r="AF384" s="69">
        <f>IF($D365="n/a","n/a",IF(AF$3&gt;($D365+$D384),$W365-SUM($F384:AE384),$W365/$D365))</f>
        <v>0</v>
      </c>
      <c r="AG384" s="69">
        <f>IF($D365="n/a","n/a",IF(AG$3&gt;($D365+$D384),$W365-SUM($F384:AF384),$W365/$D365))</f>
        <v>0</v>
      </c>
      <c r="AH384" s="69">
        <f>IF($D365="n/a","n/a",IF(AH$3&gt;($D365+$D384),$W365-SUM($F384:AG384),$W365/$D365))</f>
        <v>0</v>
      </c>
      <c r="AI384" s="69">
        <f>IF($D365="n/a","n/a",IF(AI$3&gt;($D365+$D384),$W365-SUM($F384:AH384),$W365/$D365))</f>
        <v>0</v>
      </c>
      <c r="AJ384" s="69">
        <f>IF($D365="n/a","n/a",IF(AJ$3&gt;($D365+$D384),$W365-SUM($F384:AI384),$W365/$D365))</f>
        <v>0</v>
      </c>
      <c r="AK384" s="69">
        <f>IF($D365="n/a","n/a",IF(AK$3&gt;($D365+$D384),$W365-SUM($F384:AJ384),$W365/$D365))</f>
        <v>0</v>
      </c>
      <c r="AL384" s="69">
        <f>IF($D365="n/a","n/a",IF(AL$3&gt;($D365+$D384),$W365-SUM($F384:AK384),$W365/$D365))</f>
        <v>0</v>
      </c>
      <c r="AM384" s="69">
        <f>IF($D365="n/a","n/a",IF(AM$3&gt;($D365+$D384),$W365-SUM($F384:AL384),$W365/$D365))</f>
        <v>0</v>
      </c>
      <c r="AN384" s="69">
        <f>IF($D365="n/a","n/a",IF(AN$3&gt;($D365+$D384),$W365-SUM($F384:AM384),$W365/$D365))</f>
        <v>0</v>
      </c>
      <c r="AO384" s="69">
        <f>IF($D365="n/a","n/a",IF(AO$3&gt;($D365+$D384),$W365-SUM($F384:AN384),$W365/$D365))</f>
        <v>0</v>
      </c>
      <c r="AP384" s="69">
        <f>IF($D365="n/a","n/a",IF(AP$3&gt;($D365+$D384),$W365-SUM($F384:AO384),$W365/$D365))</f>
        <v>0</v>
      </c>
      <c r="AQ384" s="69">
        <f>IF($D365="n/a","n/a",IF(AQ$3&gt;($D365+$D384),$W365-SUM($F384:AP384),$W365/$D365))</f>
        <v>0</v>
      </c>
      <c r="AR384" s="69">
        <f>IF($D365="n/a","n/a",IF(AR$3&gt;($D365+$D384),$W365-SUM($F384:AQ384),$W365/$D365))</f>
        <v>0</v>
      </c>
      <c r="AS384" s="69">
        <f>IF($D365="n/a","n/a",IF(AS$3&gt;($D365+$D384),$W365-SUM($F384:AR384),$W365/$D365))</f>
        <v>0</v>
      </c>
      <c r="AT384" s="69">
        <f>IF($D365="n/a","n/a",IF(AT$3&gt;($D365+$D384),$W365-SUM($F384:AS384),$W365/$D365))</f>
        <v>0</v>
      </c>
      <c r="AU384" s="69">
        <f>IF($D365="n/a","n/a",IF(AU$3&gt;($D365+$D384),$W365-SUM($F384:AT384),$W365/$D365))</f>
        <v>0</v>
      </c>
      <c r="AV384" s="69">
        <f>IF($D365="n/a","n/a",IF(AV$3&gt;($D365+$D384),$W365-SUM($F384:AU384),$W365/$D365))</f>
        <v>0</v>
      </c>
      <c r="AW384" s="69">
        <f>IF($D365="n/a","n/a",IF(AW$3&gt;($D365+$D384),$W365-SUM($F384:AV384),$W365/$D365))</f>
        <v>0</v>
      </c>
      <c r="AX384" s="69">
        <f>IF($D365="n/a","n/a",IF(AX$3&gt;($D365+$D384),$W365-SUM($F384:AW384),$W365/$D365))</f>
        <v>0</v>
      </c>
      <c r="AY384" s="69">
        <f>IF($D365="n/a","n/a",IF(AY$3&gt;($D365+$D384),$W365-SUM($F384:AX384),$W365/$D365))</f>
        <v>0</v>
      </c>
      <c r="AZ384" s="69">
        <f>IF($D365="n/a","n/a",IF(AZ$3&gt;($D365+$D384),$W365-SUM($F384:AY384),$W365/$D365))</f>
        <v>0</v>
      </c>
      <c r="BA384" s="69">
        <f>IF($D365="n/a","n/a",IF(BA$3&gt;($D365+$D384),$W365-SUM($F384:AZ384),$W365/$D365))</f>
        <v>0</v>
      </c>
      <c r="BB384" s="69">
        <f>IF($D365="n/a","n/a",IF(BB$3&gt;($D365+$D384),$W365-SUM($F384:BA384),$W365/$D365))</f>
        <v>0</v>
      </c>
      <c r="BC384" s="69">
        <f>IF($D365="n/a","n/a",IF(BC$3&gt;($D365+$D384),$W365-SUM($F384:BB384),$W365/$D365))</f>
        <v>0</v>
      </c>
      <c r="BD384" s="69">
        <f>IF($D365="n/a","n/a",IF(BD$3&gt;($D365+$D384),$W365-SUM($F384:BC384),$W365/$D365))</f>
        <v>0</v>
      </c>
      <c r="BE384" s="69">
        <f>IF($D365="n/a","n/a",IF(BE$3&gt;($D365+$D384),$W365-SUM($F384:BD384),$W365/$D365))</f>
        <v>0</v>
      </c>
      <c r="BF384" s="69">
        <f>IF($D365="n/a","n/a",IF(BF$3&gt;($D365+$D384),$W365-SUM($F384:BE384),$W365/$D365))</f>
        <v>0</v>
      </c>
      <c r="BG384" s="69">
        <f>IF($D365="n/a","n/a",IF(BG$3&gt;($D365+$D384),$W365-SUM($F384:BF384),$W365/$D365))</f>
        <v>0</v>
      </c>
      <c r="BH384" s="69">
        <f>IF($D365="n/a","n/a",IF(BH$3&gt;($D365+$D384),$W365-SUM($F384:BG384),$W365/$D365))</f>
        <v>0</v>
      </c>
      <c r="BI384" s="69">
        <f>IF($D365="n/a","n/a",IF(BI$3&gt;($D365+$D384),$W365-SUM($F384:BH384),$W365/$D365))</f>
        <v>0</v>
      </c>
      <c r="BJ384" s="69">
        <f>IF($D365="n/a","n/a",IF(BJ$3&gt;($D365+$D384),$W365-SUM($F384:BI384),$W365/$D365))</f>
        <v>0</v>
      </c>
      <c r="BK384" s="69">
        <f>IF($D365="n/a","n/a",IF(BK$3&gt;($D365+$D384),$W365-SUM($F384:BJ384),$W365/$D365))</f>
        <v>0</v>
      </c>
      <c r="BL384" s="69">
        <f>IF($D365="n/a","n/a",IF(BL$3&gt;($D365+$D384),$W365-SUM($F384:BK384),$W365/$D365))</f>
        <v>0</v>
      </c>
      <c r="BM384" s="69">
        <f>IF($D365="n/a","n/a",IF(BM$3&gt;($D365+$D384),$W365-SUM($F384:BL384),$W365/$D365))</f>
        <v>0</v>
      </c>
      <c r="BN384" s="69">
        <f>IF($D365="n/a","n/a",IF(BN$3&gt;($D365+$D384),$W365-SUM($F384:BM384),$W365/$D365))</f>
        <v>0</v>
      </c>
      <c r="BO384" s="69">
        <f>IF($D365="n/a","n/a",IF(BO$3&gt;($D365+$D384),$W365-SUM($F384:BN384),$W365/$D365))</f>
        <v>0</v>
      </c>
      <c r="BP384" s="69">
        <f>IF($D365="n/a","n/a",IF(BP$3&gt;($D365+$D384),$W365-SUM($F384:BO384),$W365/$D365))</f>
        <v>0</v>
      </c>
      <c r="BQ384" s="69">
        <f>IF($D365="n/a","n/a",IF(BQ$3&gt;($D365+$D384),$W365-SUM($F384:BP384),$W365/$D365))</f>
        <v>0</v>
      </c>
      <c r="BR384" s="69">
        <f>IF($D365="n/a","n/a",IF(BR$3&gt;($D365+$D384),$W365-SUM($F384:BQ384),$W365/$D365))</f>
        <v>0</v>
      </c>
      <c r="BS384" s="69">
        <f>IF($D365="n/a","n/a",IF(BS$3&gt;($D365+$D384),$W365-SUM($F384:BR384),$W365/$D365))</f>
        <v>0</v>
      </c>
      <c r="BT384" s="69">
        <f>IF($D365="n/a","n/a",IF(BT$3&gt;($D365+$D384),$W365-SUM($F384:BS384),$W365/$D365))</f>
        <v>0</v>
      </c>
      <c r="BU384" s="69">
        <f>IF($D365="n/a","n/a",IF(BU$3&gt;($D365+$D384),$W365-SUM($F384:BT384),$W365/$D365))</f>
        <v>0</v>
      </c>
      <c r="BV384" s="69">
        <f>IF($D365="n/a","n/a",IF(BV$3&gt;($D365+$D384),$W365-SUM($F384:BU384),$W365/$D365))</f>
        <v>0</v>
      </c>
      <c r="BW384" s="69">
        <f>IF($D365="n/a","n/a",IF(BW$3&gt;($D365+$D384),$W365-SUM($F384:BV384),$W365/$D365))</f>
        <v>0</v>
      </c>
      <c r="BX384" s="69">
        <f>IF($D365="n/a","n/a",IF(BX$3&gt;($D365+$D384),$W365-SUM($F384:BW384),$W365/$D365))</f>
        <v>0</v>
      </c>
      <c r="BY384" s="69">
        <f>IF($D365="n/a","n/a",IF(BY$3&gt;($D365+$D384),$W365-SUM($F384:BX384),$W365/$D365))</f>
        <v>0</v>
      </c>
      <c r="BZ384" s="69">
        <f>IF($D365="n/a","n/a",IF(BZ$3&gt;($D365+$D384),$W365-SUM($F384:BY384),$W365/$D365))</f>
        <v>0</v>
      </c>
    </row>
    <row r="385" spans="1:78" customFormat="1" hidden="1" outlineLevel="1">
      <c r="A385" s="560"/>
      <c r="B385" s="25"/>
      <c r="C385" s="577"/>
      <c r="D385" s="545">
        <v>19</v>
      </c>
      <c r="E385" s="27"/>
      <c r="F385" s="146"/>
      <c r="G385" s="148"/>
      <c r="H385" s="148"/>
      <c r="I385" s="148"/>
      <c r="J385" s="148"/>
      <c r="K385" s="558"/>
      <c r="L385" s="148"/>
      <c r="M385" s="148"/>
      <c r="N385" s="553"/>
      <c r="O385" s="553"/>
      <c r="P385" s="553"/>
      <c r="Q385" s="553"/>
      <c r="R385" s="553"/>
      <c r="S385" s="553"/>
      <c r="T385" s="553"/>
      <c r="U385" s="553"/>
      <c r="V385" s="553"/>
      <c r="W385" s="553"/>
      <c r="X385" s="147"/>
      <c r="Y385" s="69">
        <f>IF($D365="n/a","n/a",IF(Y$3&gt;($D365+$D385),$X365-SUM($F385:X385),$X365/$D365))</f>
        <v>0</v>
      </c>
      <c r="Z385" s="69">
        <f>IF($D365="n/a","n/a",IF(Z$3&gt;($D365+$D385),$X365-SUM($F385:Y385),$X365/$D365))</f>
        <v>0</v>
      </c>
      <c r="AA385" s="69">
        <f>IF($D365="n/a","n/a",IF(AA$3&gt;($D365+$D385),$X365-SUM($F385:Z385),$X365/$D365))</f>
        <v>0</v>
      </c>
      <c r="AB385" s="69">
        <f>IF($D365="n/a","n/a",IF(AB$3&gt;($D365+$D385),$X365-SUM($F385:AA385),$X365/$D365))</f>
        <v>0</v>
      </c>
      <c r="AC385" s="69">
        <f>IF($D365="n/a","n/a",IF(AC$3&gt;($D365+$D385),$X365-SUM($F385:AB385),$X365/$D365))</f>
        <v>0</v>
      </c>
      <c r="AD385" s="69">
        <f>IF($D365="n/a","n/a",IF(AD$3&gt;($D365+$D385),$X365-SUM($F385:AC385),$X365/$D365))</f>
        <v>0</v>
      </c>
      <c r="AE385" s="69">
        <f>IF($D365="n/a","n/a",IF(AE$3&gt;($D365+$D385),$X365-SUM($F385:AD385),$X365/$D365))</f>
        <v>0</v>
      </c>
      <c r="AF385" s="69">
        <f>IF($D365="n/a","n/a",IF(AF$3&gt;($D365+$D385),$X365-SUM($F385:AE385),$X365/$D365))</f>
        <v>0</v>
      </c>
      <c r="AG385" s="69">
        <f>IF($D365="n/a","n/a",IF(AG$3&gt;($D365+$D385),$X365-SUM($F385:AF385),$X365/$D365))</f>
        <v>0</v>
      </c>
      <c r="AH385" s="69">
        <f>IF($D365="n/a","n/a",IF(AH$3&gt;($D365+$D385),$X365-SUM($F385:AG385),$X365/$D365))</f>
        <v>0</v>
      </c>
      <c r="AI385" s="69">
        <f>IF($D365="n/a","n/a",IF(AI$3&gt;($D365+$D385),$X365-SUM($F385:AH385),$X365/$D365))</f>
        <v>0</v>
      </c>
      <c r="AJ385" s="69">
        <f>IF($D365="n/a","n/a",IF(AJ$3&gt;($D365+$D385),$X365-SUM($F385:AI385),$X365/$D365))</f>
        <v>0</v>
      </c>
      <c r="AK385" s="69">
        <f>IF($D365="n/a","n/a",IF(AK$3&gt;($D365+$D385),$X365-SUM($F385:AJ385),$X365/$D365))</f>
        <v>0</v>
      </c>
      <c r="AL385" s="69">
        <f>IF($D365="n/a","n/a",IF(AL$3&gt;($D365+$D385),$X365-SUM($F385:AK385),$X365/$D365))</f>
        <v>0</v>
      </c>
      <c r="AM385" s="69">
        <f>IF($D365="n/a","n/a",IF(AM$3&gt;($D365+$D385),$X365-SUM($F385:AL385),$X365/$D365))</f>
        <v>0</v>
      </c>
      <c r="AN385" s="69">
        <f>IF($D365="n/a","n/a",IF(AN$3&gt;($D365+$D385),$X365-SUM($F385:AM385),$X365/$D365))</f>
        <v>0</v>
      </c>
      <c r="AO385" s="69">
        <f>IF($D365="n/a","n/a",IF(AO$3&gt;($D365+$D385),$X365-SUM($F385:AN385),$X365/$D365))</f>
        <v>0</v>
      </c>
      <c r="AP385" s="69">
        <f>IF($D365="n/a","n/a",IF(AP$3&gt;($D365+$D385),$X365-SUM($F385:AO385),$X365/$D365))</f>
        <v>0</v>
      </c>
      <c r="AQ385" s="69">
        <f>IF($D365="n/a","n/a",IF(AQ$3&gt;($D365+$D385),$X365-SUM($F385:AP385),$X365/$D365))</f>
        <v>0</v>
      </c>
      <c r="AR385" s="69">
        <f>IF($D365="n/a","n/a",IF(AR$3&gt;($D365+$D385),$X365-SUM($F385:AQ385),$X365/$D365))</f>
        <v>0</v>
      </c>
      <c r="AS385" s="69">
        <f>IF($D365="n/a","n/a",IF(AS$3&gt;($D365+$D385),$X365-SUM($F385:AR385),$X365/$D365))</f>
        <v>0</v>
      </c>
      <c r="AT385" s="69">
        <f>IF($D365="n/a","n/a",IF(AT$3&gt;($D365+$D385),$X365-SUM($F385:AS385),$X365/$D365))</f>
        <v>0</v>
      </c>
      <c r="AU385" s="69">
        <f>IF($D365="n/a","n/a",IF(AU$3&gt;($D365+$D385),$X365-SUM($F385:AT385),$X365/$D365))</f>
        <v>0</v>
      </c>
      <c r="AV385" s="69">
        <f>IF($D365="n/a","n/a",IF(AV$3&gt;($D365+$D385),$X365-SUM($F385:AU385),$X365/$D365))</f>
        <v>0</v>
      </c>
      <c r="AW385" s="69">
        <f>IF($D365="n/a","n/a",IF(AW$3&gt;($D365+$D385),$X365-SUM($F385:AV385),$X365/$D365))</f>
        <v>0</v>
      </c>
      <c r="AX385" s="69">
        <f>IF($D365="n/a","n/a",IF(AX$3&gt;($D365+$D385),$X365-SUM($F385:AW385),$X365/$D365))</f>
        <v>0</v>
      </c>
      <c r="AY385" s="69">
        <f>IF($D365="n/a","n/a",IF(AY$3&gt;($D365+$D385),$X365-SUM($F385:AX385),$X365/$D365))</f>
        <v>0</v>
      </c>
      <c r="AZ385" s="69">
        <f>IF($D365="n/a","n/a",IF(AZ$3&gt;($D365+$D385),$X365-SUM($F385:AY385),$X365/$D365))</f>
        <v>0</v>
      </c>
      <c r="BA385" s="69">
        <f>IF($D365="n/a","n/a",IF(BA$3&gt;($D365+$D385),$X365-SUM($F385:AZ385),$X365/$D365))</f>
        <v>0</v>
      </c>
      <c r="BB385" s="69">
        <f>IF($D365="n/a","n/a",IF(BB$3&gt;($D365+$D385),$X365-SUM($F385:BA385),$X365/$D365))</f>
        <v>0</v>
      </c>
      <c r="BC385" s="69">
        <f>IF($D365="n/a","n/a",IF(BC$3&gt;($D365+$D385),$X365-SUM($F385:BB385),$X365/$D365))</f>
        <v>0</v>
      </c>
      <c r="BD385" s="69">
        <f>IF($D365="n/a","n/a",IF(BD$3&gt;($D365+$D385),$X365-SUM($F385:BC385),$X365/$D365))</f>
        <v>0</v>
      </c>
      <c r="BE385" s="69">
        <f>IF($D365="n/a","n/a",IF(BE$3&gt;($D365+$D385),$X365-SUM($F385:BD385),$X365/$D365))</f>
        <v>0</v>
      </c>
      <c r="BF385" s="69">
        <f>IF($D365="n/a","n/a",IF(BF$3&gt;($D365+$D385),$X365-SUM($F385:BE385),$X365/$D365))</f>
        <v>0</v>
      </c>
      <c r="BG385" s="69">
        <f>IF($D365="n/a","n/a",IF(BG$3&gt;($D365+$D385),$X365-SUM($F385:BF385),$X365/$D365))</f>
        <v>0</v>
      </c>
      <c r="BH385" s="69">
        <f>IF($D365="n/a","n/a",IF(BH$3&gt;($D365+$D385),$X365-SUM($F385:BG385),$X365/$D365))</f>
        <v>0</v>
      </c>
      <c r="BI385" s="69">
        <f>IF($D365="n/a","n/a",IF(BI$3&gt;($D365+$D385),$X365-SUM($F385:BH385),$X365/$D365))</f>
        <v>0</v>
      </c>
      <c r="BJ385" s="69">
        <f>IF($D365="n/a","n/a",IF(BJ$3&gt;($D365+$D385),$X365-SUM($F385:BI385),$X365/$D365))</f>
        <v>0</v>
      </c>
      <c r="BK385" s="69">
        <f>IF($D365="n/a","n/a",IF(BK$3&gt;($D365+$D385),$X365-SUM($F385:BJ385),$X365/$D365))</f>
        <v>0</v>
      </c>
      <c r="BL385" s="69">
        <f>IF($D365="n/a","n/a",IF(BL$3&gt;($D365+$D385),$X365-SUM($F385:BK385),$X365/$D365))</f>
        <v>0</v>
      </c>
      <c r="BM385" s="69">
        <f>IF($D365="n/a","n/a",IF(BM$3&gt;($D365+$D385),$X365-SUM($F385:BL385),$X365/$D365))</f>
        <v>0</v>
      </c>
      <c r="BN385" s="69">
        <f>IF($D365="n/a","n/a",IF(BN$3&gt;($D365+$D385),$X365-SUM($F385:BM385),$X365/$D365))</f>
        <v>0</v>
      </c>
      <c r="BO385" s="69">
        <f>IF($D365="n/a","n/a",IF(BO$3&gt;($D365+$D385),$X365-SUM($F385:BN385),$X365/$D365))</f>
        <v>0</v>
      </c>
      <c r="BP385" s="69">
        <f>IF($D365="n/a","n/a",IF(BP$3&gt;($D365+$D385),$X365-SUM($F385:BO385),$X365/$D365))</f>
        <v>0</v>
      </c>
      <c r="BQ385" s="69">
        <f>IF($D365="n/a","n/a",IF(BQ$3&gt;($D365+$D385),$X365-SUM($F385:BP385),$X365/$D365))</f>
        <v>0</v>
      </c>
      <c r="BR385" s="69">
        <f>IF($D365="n/a","n/a",IF(BR$3&gt;($D365+$D385),$X365-SUM($F385:BQ385),$X365/$D365))</f>
        <v>0</v>
      </c>
      <c r="BS385" s="69">
        <f>IF($D365="n/a","n/a",IF(BS$3&gt;($D365+$D385),$X365-SUM($F385:BR385),$X365/$D365))</f>
        <v>0</v>
      </c>
      <c r="BT385" s="69">
        <f>IF($D365="n/a","n/a",IF(BT$3&gt;($D365+$D385),$X365-SUM($F385:BS385),$X365/$D365))</f>
        <v>0</v>
      </c>
      <c r="BU385" s="69">
        <f>IF($D365="n/a","n/a",IF(BU$3&gt;($D365+$D385),$X365-SUM($F385:BT385),$X365/$D365))</f>
        <v>0</v>
      </c>
      <c r="BV385" s="69">
        <f>IF($D365="n/a","n/a",IF(BV$3&gt;($D365+$D385),$X365-SUM($F385:BU385),$X365/$D365))</f>
        <v>0</v>
      </c>
      <c r="BW385" s="69">
        <f>IF($D365="n/a","n/a",IF(BW$3&gt;($D365+$D385),$X365-SUM($F385:BV385),$X365/$D365))</f>
        <v>0</v>
      </c>
      <c r="BX385" s="69">
        <f>IF($D365="n/a","n/a",IF(BX$3&gt;($D365+$D385),$X365-SUM($F385:BW385),$X365/$D365))</f>
        <v>0</v>
      </c>
      <c r="BY385" s="69">
        <f>IF($D365="n/a","n/a",IF(BY$3&gt;($D365+$D385),$X365-SUM($F385:BX385),$X365/$D365))</f>
        <v>0</v>
      </c>
      <c r="BZ385" s="69">
        <f>IF($D365="n/a","n/a",IF(BZ$3&gt;($D365+$D385),$X365-SUM($F385:BY385),$X365/$D365))</f>
        <v>0</v>
      </c>
    </row>
    <row r="386" spans="1:78" customFormat="1" hidden="1" outlineLevel="1">
      <c r="A386" s="560"/>
      <c r="B386" s="25"/>
      <c r="C386" s="577"/>
      <c r="D386" s="545">
        <v>20</v>
      </c>
      <c r="E386" s="27"/>
      <c r="F386" s="146"/>
      <c r="G386" s="148"/>
      <c r="H386" s="148"/>
      <c r="I386" s="148"/>
      <c r="J386" s="148"/>
      <c r="K386" s="558"/>
      <c r="L386" s="148"/>
      <c r="M386" s="148"/>
      <c r="N386" s="553"/>
      <c r="O386" s="553"/>
      <c r="P386" s="553"/>
      <c r="Q386" s="553"/>
      <c r="R386" s="553"/>
      <c r="S386" s="553"/>
      <c r="T386" s="553"/>
      <c r="U386" s="553"/>
      <c r="V386" s="553"/>
      <c r="W386" s="553"/>
      <c r="X386" s="553"/>
      <c r="Y386" s="147"/>
      <c r="Z386" s="69">
        <f>IF($D365="n/a","n/a",IF(Z$3&gt;($D365+$D386),$Y365-SUM($F386:Y386),$Y365/$D365))</f>
        <v>0</v>
      </c>
      <c r="AA386" s="69">
        <f>IF($D365="n/a","n/a",IF(AA$3&gt;($D365+$D386),$Y365-SUM($F386:Z386),$Y365/$D365))</f>
        <v>0</v>
      </c>
      <c r="AB386" s="69">
        <f>IF($D365="n/a","n/a",IF(AB$3&gt;($D365+$D386),$Y365-SUM($F386:AA386),$Y365/$D365))</f>
        <v>0</v>
      </c>
      <c r="AC386" s="69">
        <f>IF($D365="n/a","n/a",IF(AC$3&gt;($D365+$D386),$Y365-SUM($F386:AB386),$Y365/$D365))</f>
        <v>0</v>
      </c>
      <c r="AD386" s="69">
        <f>IF($D365="n/a","n/a",IF(AD$3&gt;($D365+$D386),$Y365-SUM($F386:AC386),$Y365/$D365))</f>
        <v>0</v>
      </c>
      <c r="AE386" s="69">
        <f>IF($D365="n/a","n/a",IF(AE$3&gt;($D365+$D386),$Y365-SUM($F386:AD386),$Y365/$D365))</f>
        <v>0</v>
      </c>
      <c r="AF386" s="69">
        <f>IF($D365="n/a","n/a",IF(AF$3&gt;($D365+$D386),$Y365-SUM($F386:AE386),$Y365/$D365))</f>
        <v>0</v>
      </c>
      <c r="AG386" s="69">
        <f>IF($D365="n/a","n/a",IF(AG$3&gt;($D365+$D386),$Y365-SUM($F386:AF386),$Y365/$D365))</f>
        <v>0</v>
      </c>
      <c r="AH386" s="69">
        <f>IF($D365="n/a","n/a",IF(AH$3&gt;($D365+$D386),$Y365-SUM($F386:AG386),$Y365/$D365))</f>
        <v>0</v>
      </c>
      <c r="AI386" s="69">
        <f>IF($D365="n/a","n/a",IF(AI$3&gt;($D365+$D386),$Y365-SUM($F386:AH386),$Y365/$D365))</f>
        <v>0</v>
      </c>
      <c r="AJ386" s="69">
        <f>IF($D365="n/a","n/a",IF(AJ$3&gt;($D365+$D386),$Y365-SUM($F386:AI386),$Y365/$D365))</f>
        <v>0</v>
      </c>
      <c r="AK386" s="69">
        <f>IF($D365="n/a","n/a",IF(AK$3&gt;($D365+$D386),$Y365-SUM($F386:AJ386),$Y365/$D365))</f>
        <v>0</v>
      </c>
      <c r="AL386" s="69">
        <f>IF($D365="n/a","n/a",IF(AL$3&gt;($D365+$D386),$Y365-SUM($F386:AK386),$Y365/$D365))</f>
        <v>0</v>
      </c>
      <c r="AM386" s="69">
        <f>IF($D365="n/a","n/a",IF(AM$3&gt;($D365+$D386),$Y365-SUM($F386:AL386),$Y365/$D365))</f>
        <v>0</v>
      </c>
      <c r="AN386" s="69">
        <f>IF($D365="n/a","n/a",IF(AN$3&gt;($D365+$D386),$Y365-SUM($F386:AM386),$Y365/$D365))</f>
        <v>0</v>
      </c>
      <c r="AO386" s="69">
        <f>IF($D365="n/a","n/a",IF(AO$3&gt;($D365+$D386),$Y365-SUM($F386:AN386),$Y365/$D365))</f>
        <v>0</v>
      </c>
      <c r="AP386" s="69">
        <f>IF($D365="n/a","n/a",IF(AP$3&gt;($D365+$D386),$Y365-SUM($F386:AO386),$Y365/$D365))</f>
        <v>0</v>
      </c>
      <c r="AQ386" s="69">
        <f>IF($D365="n/a","n/a",IF(AQ$3&gt;($D365+$D386),$Y365-SUM($F386:AP386),$Y365/$D365))</f>
        <v>0</v>
      </c>
      <c r="AR386" s="69">
        <f>IF($D365="n/a","n/a",IF(AR$3&gt;($D365+$D386),$Y365-SUM($F386:AQ386),$Y365/$D365))</f>
        <v>0</v>
      </c>
      <c r="AS386" s="69">
        <f>IF($D365="n/a","n/a",IF(AS$3&gt;($D365+$D386),$Y365-SUM($F386:AR386),$Y365/$D365))</f>
        <v>0</v>
      </c>
      <c r="AT386" s="69">
        <f>IF($D365="n/a","n/a",IF(AT$3&gt;($D365+$D386),$Y365-SUM($F386:AS386),$Y365/$D365))</f>
        <v>0</v>
      </c>
      <c r="AU386" s="69">
        <f>IF($D365="n/a","n/a",IF(AU$3&gt;($D365+$D386),$Y365-SUM($F386:AT386),$Y365/$D365))</f>
        <v>0</v>
      </c>
      <c r="AV386" s="69">
        <f>IF($D365="n/a","n/a",IF(AV$3&gt;($D365+$D386),$Y365-SUM($F386:AU386),$Y365/$D365))</f>
        <v>0</v>
      </c>
      <c r="AW386" s="69">
        <f>IF($D365="n/a","n/a",IF(AW$3&gt;($D365+$D386),$Y365-SUM($F386:AV386),$Y365/$D365))</f>
        <v>0</v>
      </c>
      <c r="AX386" s="69">
        <f>IF($D365="n/a","n/a",IF(AX$3&gt;($D365+$D386),$Y365-SUM($F386:AW386),$Y365/$D365))</f>
        <v>0</v>
      </c>
      <c r="AY386" s="69">
        <f>IF($D365="n/a","n/a",IF(AY$3&gt;($D365+$D386),$Y365-SUM($F386:AX386),$Y365/$D365))</f>
        <v>0</v>
      </c>
      <c r="AZ386" s="69">
        <f>IF($D365="n/a","n/a",IF(AZ$3&gt;($D365+$D386),$Y365-SUM($F386:AY386),$Y365/$D365))</f>
        <v>0</v>
      </c>
      <c r="BA386" s="69">
        <f>IF($D365="n/a","n/a",IF(BA$3&gt;($D365+$D386),$Y365-SUM($F386:AZ386),$Y365/$D365))</f>
        <v>0</v>
      </c>
      <c r="BB386" s="69">
        <f>IF($D365="n/a","n/a",IF(BB$3&gt;($D365+$D386),$Y365-SUM($F386:BA386),$Y365/$D365))</f>
        <v>0</v>
      </c>
      <c r="BC386" s="69">
        <f>IF($D365="n/a","n/a",IF(BC$3&gt;($D365+$D386),$Y365-SUM($F386:BB386),$Y365/$D365))</f>
        <v>0</v>
      </c>
      <c r="BD386" s="69">
        <f>IF($D365="n/a","n/a",IF(BD$3&gt;($D365+$D386),$Y365-SUM($F386:BC386),$Y365/$D365))</f>
        <v>0</v>
      </c>
      <c r="BE386" s="69">
        <f>IF($D365="n/a","n/a",IF(BE$3&gt;($D365+$D386),$Y365-SUM($F386:BD386),$Y365/$D365))</f>
        <v>0</v>
      </c>
      <c r="BF386" s="69">
        <f>IF($D365="n/a","n/a",IF(BF$3&gt;($D365+$D386),$Y365-SUM($F386:BE386),$Y365/$D365))</f>
        <v>0</v>
      </c>
      <c r="BG386" s="69">
        <f>IF($D365="n/a","n/a",IF(BG$3&gt;($D365+$D386),$Y365-SUM($F386:BF386),$Y365/$D365))</f>
        <v>0</v>
      </c>
      <c r="BH386" s="69">
        <f>IF($D365="n/a","n/a",IF(BH$3&gt;($D365+$D386),$Y365-SUM($F386:BG386),$Y365/$D365))</f>
        <v>0</v>
      </c>
      <c r="BI386" s="69">
        <f>IF($D365="n/a","n/a",IF(BI$3&gt;($D365+$D386),$Y365-SUM($F386:BH386),$Y365/$D365))</f>
        <v>0</v>
      </c>
      <c r="BJ386" s="69">
        <f>IF($D365="n/a","n/a",IF(BJ$3&gt;($D365+$D386),$Y365-SUM($F386:BI386),$Y365/$D365))</f>
        <v>0</v>
      </c>
      <c r="BK386" s="69">
        <f>IF($D365="n/a","n/a",IF(BK$3&gt;($D365+$D386),$Y365-SUM($F386:BJ386),$Y365/$D365))</f>
        <v>0</v>
      </c>
      <c r="BL386" s="69">
        <f>IF($D365="n/a","n/a",IF(BL$3&gt;($D365+$D386),$Y365-SUM($F386:BK386),$Y365/$D365))</f>
        <v>0</v>
      </c>
      <c r="BM386" s="69">
        <f>IF($D365="n/a","n/a",IF(BM$3&gt;($D365+$D386),$Y365-SUM($F386:BL386),$Y365/$D365))</f>
        <v>0</v>
      </c>
      <c r="BN386" s="69">
        <f>IF($D365="n/a","n/a",IF(BN$3&gt;($D365+$D386),$Y365-SUM($F386:BM386),$Y365/$D365))</f>
        <v>0</v>
      </c>
      <c r="BO386" s="69">
        <f>IF($D365="n/a","n/a",IF(BO$3&gt;($D365+$D386),$Y365-SUM($F386:BN386),$Y365/$D365))</f>
        <v>0</v>
      </c>
      <c r="BP386" s="69">
        <f>IF($D365="n/a","n/a",IF(BP$3&gt;($D365+$D386),$Y365-SUM($F386:BO386),$Y365/$D365))</f>
        <v>0</v>
      </c>
      <c r="BQ386" s="69">
        <f>IF($D365="n/a","n/a",IF(BQ$3&gt;($D365+$D386),$Y365-SUM($F386:BP386),$Y365/$D365))</f>
        <v>0</v>
      </c>
      <c r="BR386" s="69">
        <f>IF($D365="n/a","n/a",IF(BR$3&gt;($D365+$D386),$Y365-SUM($F386:BQ386),$Y365/$D365))</f>
        <v>0</v>
      </c>
      <c r="BS386" s="69">
        <f>IF($D365="n/a","n/a",IF(BS$3&gt;($D365+$D386),$Y365-SUM($F386:BR386),$Y365/$D365))</f>
        <v>0</v>
      </c>
      <c r="BT386" s="69">
        <f>IF($D365="n/a","n/a",IF(BT$3&gt;($D365+$D386),$Y365-SUM($F386:BS386),$Y365/$D365))</f>
        <v>0</v>
      </c>
      <c r="BU386" s="69">
        <f>IF($D365="n/a","n/a",IF(BU$3&gt;($D365+$D386),$Y365-SUM($F386:BT386),$Y365/$D365))</f>
        <v>0</v>
      </c>
      <c r="BV386" s="69">
        <f>IF($D365="n/a","n/a",IF(BV$3&gt;($D365+$D386),$Y365-SUM($F386:BU386),$Y365/$D365))</f>
        <v>0</v>
      </c>
      <c r="BW386" s="69">
        <f>IF($D365="n/a","n/a",IF(BW$3&gt;($D365+$D386),$Y365-SUM($F386:BV386),$Y365/$D365))</f>
        <v>0</v>
      </c>
      <c r="BX386" s="69">
        <f>IF($D365="n/a","n/a",IF(BX$3&gt;($D365+$D386),$Y365-SUM($F386:BW386),$Y365/$D365))</f>
        <v>0</v>
      </c>
      <c r="BY386" s="69">
        <f>IF($D365="n/a","n/a",IF(BY$3&gt;($D365+$D386),$Y365-SUM($F386:BX386),$Y365/$D365))</f>
        <v>0</v>
      </c>
      <c r="BZ386" s="69">
        <f>IF($D365="n/a","n/a",IF(BZ$3&gt;($D365+$D386),$Y365-SUM($F386:BY386),$Y365/$D365))</f>
        <v>0</v>
      </c>
    </row>
    <row r="387" spans="1:78" customFormat="1" hidden="1" outlineLevel="1">
      <c r="A387" s="560"/>
      <c r="B387" s="25"/>
      <c r="C387" s="577"/>
      <c r="D387" s="545">
        <v>21</v>
      </c>
      <c r="E387" s="27"/>
      <c r="F387" s="146"/>
      <c r="G387" s="148"/>
      <c r="H387" s="148"/>
      <c r="I387" s="148"/>
      <c r="J387" s="148"/>
      <c r="K387" s="558"/>
      <c r="L387" s="148"/>
      <c r="M387" s="148"/>
      <c r="N387" s="553"/>
      <c r="O387" s="553"/>
      <c r="P387" s="553"/>
      <c r="Q387" s="553"/>
      <c r="R387" s="553"/>
      <c r="S387" s="553"/>
      <c r="T387" s="553"/>
      <c r="U387" s="553"/>
      <c r="V387" s="553"/>
      <c r="W387" s="553"/>
      <c r="X387" s="553"/>
      <c r="Y387" s="553"/>
      <c r="Z387" s="147"/>
      <c r="AA387" s="69">
        <f>IF($D365="n/a","n/a",IF(AA$3&gt;($D365+$D387),$Z365-SUM($F387:Z387),$Z365/$D365))</f>
        <v>0</v>
      </c>
      <c r="AB387" s="69">
        <f>IF($D365="n/a","n/a",IF(AB$3&gt;($D365+$D387),$Z365-SUM($F387:AA387),$Z365/$D365))</f>
        <v>0</v>
      </c>
      <c r="AC387" s="69">
        <f>IF($D365="n/a","n/a",IF(AC$3&gt;($D365+$D387),$Z365-SUM($F387:AB387),$Z365/$D365))</f>
        <v>0</v>
      </c>
      <c r="AD387" s="69">
        <f>IF($D365="n/a","n/a",IF(AD$3&gt;($D365+$D387),$Z365-SUM($F387:AC387),$Z365/$D365))</f>
        <v>0</v>
      </c>
      <c r="AE387" s="69">
        <f>IF($D365="n/a","n/a",IF(AE$3&gt;($D365+$D387),$Z365-SUM($F387:AD387),$Z365/$D365))</f>
        <v>0</v>
      </c>
      <c r="AF387" s="69">
        <f>IF($D365="n/a","n/a",IF(AF$3&gt;($D365+$D387),$Z365-SUM($F387:AE387),$Z365/$D365))</f>
        <v>0</v>
      </c>
      <c r="AG387" s="69">
        <f>IF($D365="n/a","n/a",IF(AG$3&gt;($D365+$D387),$Z365-SUM($F387:AF387),$Z365/$D365))</f>
        <v>0</v>
      </c>
      <c r="AH387" s="69">
        <f>IF($D365="n/a","n/a",IF(AH$3&gt;($D365+$D387),$Z365-SUM($F387:AG387),$Z365/$D365))</f>
        <v>0</v>
      </c>
      <c r="AI387" s="69">
        <f>IF($D365="n/a","n/a",IF(AI$3&gt;($D365+$D387),$Z365-SUM($F387:AH387),$Z365/$D365))</f>
        <v>0</v>
      </c>
      <c r="AJ387" s="69">
        <f>IF($D365="n/a","n/a",IF(AJ$3&gt;($D365+$D387),$Z365-SUM($F387:AI387),$Z365/$D365))</f>
        <v>0</v>
      </c>
      <c r="AK387" s="69">
        <f>IF($D365="n/a","n/a",IF(AK$3&gt;($D365+$D387),$Z365-SUM($F387:AJ387),$Z365/$D365))</f>
        <v>0</v>
      </c>
      <c r="AL387" s="69">
        <f>IF($D365="n/a","n/a",IF(AL$3&gt;($D365+$D387),$Z365-SUM($F387:AK387),$Z365/$D365))</f>
        <v>0</v>
      </c>
      <c r="AM387" s="69">
        <f>IF($D365="n/a","n/a",IF(AM$3&gt;($D365+$D387),$Z365-SUM($F387:AL387),$Z365/$D365))</f>
        <v>0</v>
      </c>
      <c r="AN387" s="69">
        <f>IF($D365="n/a","n/a",IF(AN$3&gt;($D365+$D387),$Z365-SUM($F387:AM387),$Z365/$D365))</f>
        <v>0</v>
      </c>
      <c r="AO387" s="69">
        <f>IF($D365="n/a","n/a",IF(AO$3&gt;($D365+$D387),$Z365-SUM($F387:AN387),$Z365/$D365))</f>
        <v>0</v>
      </c>
      <c r="AP387" s="69">
        <f>IF($D365="n/a","n/a",IF(AP$3&gt;($D365+$D387),$Z365-SUM($F387:AO387),$Z365/$D365))</f>
        <v>0</v>
      </c>
      <c r="AQ387" s="69">
        <f>IF($D365="n/a","n/a",IF(AQ$3&gt;($D365+$D387),$Z365-SUM($F387:AP387),$Z365/$D365))</f>
        <v>0</v>
      </c>
      <c r="AR387" s="69">
        <f>IF($D365="n/a","n/a",IF(AR$3&gt;($D365+$D387),$Z365-SUM($F387:AQ387),$Z365/$D365))</f>
        <v>0</v>
      </c>
      <c r="AS387" s="69">
        <f>IF($D365="n/a","n/a",IF(AS$3&gt;($D365+$D387),$Z365-SUM($F387:AR387),$Z365/$D365))</f>
        <v>0</v>
      </c>
      <c r="AT387" s="69">
        <f>IF($D365="n/a","n/a",IF(AT$3&gt;($D365+$D387),$Z365-SUM($F387:AS387),$Z365/$D365))</f>
        <v>0</v>
      </c>
      <c r="AU387" s="69">
        <f>IF($D365="n/a","n/a",IF(AU$3&gt;($D365+$D387),$Z365-SUM($F387:AT387),$Z365/$D365))</f>
        <v>0</v>
      </c>
      <c r="AV387" s="69">
        <f>IF($D365="n/a","n/a",IF(AV$3&gt;($D365+$D387),$Z365-SUM($F387:AU387),$Z365/$D365))</f>
        <v>0</v>
      </c>
      <c r="AW387" s="69">
        <f>IF($D365="n/a","n/a",IF(AW$3&gt;($D365+$D387),$Z365-SUM($F387:AV387),$Z365/$D365))</f>
        <v>0</v>
      </c>
      <c r="AX387" s="69">
        <f>IF($D365="n/a","n/a",IF(AX$3&gt;($D365+$D387),$Z365-SUM($F387:AW387),$Z365/$D365))</f>
        <v>0</v>
      </c>
      <c r="AY387" s="69">
        <f>IF($D365="n/a","n/a",IF(AY$3&gt;($D365+$D387),$Z365-SUM($F387:AX387),$Z365/$D365))</f>
        <v>0</v>
      </c>
      <c r="AZ387" s="69">
        <f>IF($D365="n/a","n/a",IF(AZ$3&gt;($D365+$D387),$Z365-SUM($F387:AY387),$Z365/$D365))</f>
        <v>0</v>
      </c>
      <c r="BA387" s="69">
        <f>IF($D365="n/a","n/a",IF(BA$3&gt;($D365+$D387),$Z365-SUM($F387:AZ387),$Z365/$D365))</f>
        <v>0</v>
      </c>
      <c r="BB387" s="69">
        <f>IF($D365="n/a","n/a",IF(BB$3&gt;($D365+$D387),$Z365-SUM($F387:BA387),$Z365/$D365))</f>
        <v>0</v>
      </c>
      <c r="BC387" s="69">
        <f>IF($D365="n/a","n/a",IF(BC$3&gt;($D365+$D387),$Z365-SUM($F387:BB387),$Z365/$D365))</f>
        <v>0</v>
      </c>
      <c r="BD387" s="69">
        <f>IF($D365="n/a","n/a",IF(BD$3&gt;($D365+$D387),$Z365-SUM($F387:BC387),$Z365/$D365))</f>
        <v>0</v>
      </c>
      <c r="BE387" s="69">
        <f>IF($D365="n/a","n/a",IF(BE$3&gt;($D365+$D387),$Z365-SUM($F387:BD387),$Z365/$D365))</f>
        <v>0</v>
      </c>
      <c r="BF387" s="69">
        <f>IF($D365="n/a","n/a",IF(BF$3&gt;($D365+$D387),$Z365-SUM($F387:BE387),$Z365/$D365))</f>
        <v>0</v>
      </c>
      <c r="BG387" s="69">
        <f>IF($D365="n/a","n/a",IF(BG$3&gt;($D365+$D387),$Z365-SUM($F387:BF387),$Z365/$D365))</f>
        <v>0</v>
      </c>
      <c r="BH387" s="69">
        <f>IF($D365="n/a","n/a",IF(BH$3&gt;($D365+$D387),$Z365-SUM($F387:BG387),$Z365/$D365))</f>
        <v>0</v>
      </c>
      <c r="BI387" s="69">
        <f>IF($D365="n/a","n/a",IF(BI$3&gt;($D365+$D387),$Z365-SUM($F387:BH387),$Z365/$D365))</f>
        <v>0</v>
      </c>
      <c r="BJ387" s="69">
        <f>IF($D365="n/a","n/a",IF(BJ$3&gt;($D365+$D387),$Z365-SUM($F387:BI387),$Z365/$D365))</f>
        <v>0</v>
      </c>
      <c r="BK387" s="69">
        <f>IF($D365="n/a","n/a",IF(BK$3&gt;($D365+$D387),$Z365-SUM($F387:BJ387),$Z365/$D365))</f>
        <v>0</v>
      </c>
      <c r="BL387" s="69">
        <f>IF($D365="n/a","n/a",IF(BL$3&gt;($D365+$D387),$Z365-SUM($F387:BK387),$Z365/$D365))</f>
        <v>0</v>
      </c>
      <c r="BM387" s="69">
        <f>IF($D365="n/a","n/a",IF(BM$3&gt;($D365+$D387),$Z365-SUM($F387:BL387),$Z365/$D365))</f>
        <v>0</v>
      </c>
      <c r="BN387" s="69">
        <f>IF($D365="n/a","n/a",IF(BN$3&gt;($D365+$D387),$Z365-SUM($F387:BM387),$Z365/$D365))</f>
        <v>0</v>
      </c>
      <c r="BO387" s="69">
        <f>IF($D365="n/a","n/a",IF(BO$3&gt;($D365+$D387),$Z365-SUM($F387:BN387),$Z365/$D365))</f>
        <v>0</v>
      </c>
      <c r="BP387" s="69">
        <f>IF($D365="n/a","n/a",IF(BP$3&gt;($D365+$D387),$Z365-SUM($F387:BO387),$Z365/$D365))</f>
        <v>0</v>
      </c>
      <c r="BQ387" s="69">
        <f>IF($D365="n/a","n/a",IF(BQ$3&gt;($D365+$D387),$Z365-SUM($F387:BP387),$Z365/$D365))</f>
        <v>0</v>
      </c>
      <c r="BR387" s="69">
        <f>IF($D365="n/a","n/a",IF(BR$3&gt;($D365+$D387),$Z365-SUM($F387:BQ387),$Z365/$D365))</f>
        <v>0</v>
      </c>
      <c r="BS387" s="69">
        <f>IF($D365="n/a","n/a",IF(BS$3&gt;($D365+$D387),$Z365-SUM($F387:BR387),$Z365/$D365))</f>
        <v>0</v>
      </c>
      <c r="BT387" s="69">
        <f>IF($D365="n/a","n/a",IF(BT$3&gt;($D365+$D387),$Z365-SUM($F387:BS387),$Z365/$D365))</f>
        <v>0</v>
      </c>
      <c r="BU387" s="69">
        <f>IF($D365="n/a","n/a",IF(BU$3&gt;($D365+$D387),$Z365-SUM($F387:BT387),$Z365/$D365))</f>
        <v>0</v>
      </c>
      <c r="BV387" s="69">
        <f>IF($D365="n/a","n/a",IF(BV$3&gt;($D365+$D387),$Z365-SUM($F387:BU387),$Z365/$D365))</f>
        <v>0</v>
      </c>
      <c r="BW387" s="69">
        <f>IF($D365="n/a","n/a",IF(BW$3&gt;($D365+$D387),$Z365-SUM($F387:BV387),$Z365/$D365))</f>
        <v>0</v>
      </c>
      <c r="BX387" s="69">
        <f>IF($D365="n/a","n/a",IF(BX$3&gt;($D365+$D387),$Z365-SUM($F387:BW387),$Z365/$D365))</f>
        <v>0</v>
      </c>
      <c r="BY387" s="69">
        <f>IF($D365="n/a","n/a",IF(BY$3&gt;($D365+$D387),$Z365-SUM($F387:BX387),$Z365/$D365))</f>
        <v>0</v>
      </c>
      <c r="BZ387" s="69">
        <f>IF($D365="n/a","n/a",IF(BZ$3&gt;($D365+$D387),$Z365-SUM($F387:BY387),$Z365/$D365))</f>
        <v>0</v>
      </c>
    </row>
    <row r="388" spans="1:78" customFormat="1" hidden="1" outlineLevel="1">
      <c r="A388" s="560"/>
      <c r="B388" s="25"/>
      <c r="C388" s="577"/>
      <c r="D388" s="545">
        <v>22</v>
      </c>
      <c r="E388" s="27"/>
      <c r="F388" s="146"/>
      <c r="G388" s="148"/>
      <c r="H388" s="148"/>
      <c r="I388" s="148"/>
      <c r="J388" s="148"/>
      <c r="K388" s="558"/>
      <c r="L388" s="148"/>
      <c r="M388" s="148"/>
      <c r="N388" s="553"/>
      <c r="O388" s="553"/>
      <c r="P388" s="553"/>
      <c r="Q388" s="553"/>
      <c r="R388" s="553"/>
      <c r="S388" s="553"/>
      <c r="T388" s="553"/>
      <c r="U388" s="553"/>
      <c r="V388" s="553"/>
      <c r="W388" s="553"/>
      <c r="X388" s="553"/>
      <c r="Y388" s="553"/>
      <c r="Z388" s="553"/>
      <c r="AA388" s="147"/>
      <c r="AB388" s="69">
        <f>IF($D365="n/a","n/a",IF(AB$3&gt;($D365+$D388),$AA365-SUM($F388:AA388),$AA365/$D365))</f>
        <v>0</v>
      </c>
      <c r="AC388" s="69">
        <f>IF($D365="n/a","n/a",IF(AC$3&gt;($D365+$D388),$AA365-SUM($F388:AB388),$AA365/$D365))</f>
        <v>0</v>
      </c>
      <c r="AD388" s="69">
        <f>IF($D365="n/a","n/a",IF(AD$3&gt;($D365+$D388),$AA365-SUM($F388:AC388),$AA365/$D365))</f>
        <v>0</v>
      </c>
      <c r="AE388" s="69">
        <f>IF($D365="n/a","n/a",IF(AE$3&gt;($D365+$D388),$AA365-SUM($F388:AD388),$AA365/$D365))</f>
        <v>0</v>
      </c>
      <c r="AF388" s="69">
        <f>IF($D365="n/a","n/a",IF(AF$3&gt;($D365+$D388),$AA365-SUM($F388:AE388),$AA365/$D365))</f>
        <v>0</v>
      </c>
      <c r="AG388" s="69">
        <f>IF($D365="n/a","n/a",IF(AG$3&gt;($D365+$D388),$AA365-SUM($F388:AF388),$AA365/$D365))</f>
        <v>0</v>
      </c>
      <c r="AH388" s="69">
        <f>IF($D365="n/a","n/a",IF(AH$3&gt;($D365+$D388),$AA365-SUM($F388:AG388),$AA365/$D365))</f>
        <v>0</v>
      </c>
      <c r="AI388" s="69">
        <f>IF($D365="n/a","n/a",IF(AI$3&gt;($D365+$D388),$AA365-SUM($F388:AH388),$AA365/$D365))</f>
        <v>0</v>
      </c>
      <c r="AJ388" s="69">
        <f>IF($D365="n/a","n/a",IF(AJ$3&gt;($D365+$D388),$AA365-SUM($F388:AI388),$AA365/$D365))</f>
        <v>0</v>
      </c>
      <c r="AK388" s="69">
        <f>IF($D365="n/a","n/a",IF(AK$3&gt;($D365+$D388),$AA365-SUM($F388:AJ388),$AA365/$D365))</f>
        <v>0</v>
      </c>
      <c r="AL388" s="69">
        <f>IF($D365="n/a","n/a",IF(AL$3&gt;($D365+$D388),$AA365-SUM($F388:AK388),$AA365/$D365))</f>
        <v>0</v>
      </c>
      <c r="AM388" s="69">
        <f>IF($D365="n/a","n/a",IF(AM$3&gt;($D365+$D388),$AA365-SUM($F388:AL388),$AA365/$D365))</f>
        <v>0</v>
      </c>
      <c r="AN388" s="69">
        <f>IF($D365="n/a","n/a",IF(AN$3&gt;($D365+$D388),$AA365-SUM($F388:AM388),$AA365/$D365))</f>
        <v>0</v>
      </c>
      <c r="AO388" s="69">
        <f>IF($D365="n/a","n/a",IF(AO$3&gt;($D365+$D388),$AA365-SUM($F388:AN388),$AA365/$D365))</f>
        <v>0</v>
      </c>
      <c r="AP388" s="69">
        <f>IF($D365="n/a","n/a",IF(AP$3&gt;($D365+$D388),$AA365-SUM($F388:AO388),$AA365/$D365))</f>
        <v>0</v>
      </c>
      <c r="AQ388" s="69">
        <f>IF($D365="n/a","n/a",IF(AQ$3&gt;($D365+$D388),$AA365-SUM($F388:AP388),$AA365/$D365))</f>
        <v>0</v>
      </c>
      <c r="AR388" s="69">
        <f>IF($D365="n/a","n/a",IF(AR$3&gt;($D365+$D388),$AA365-SUM($F388:AQ388),$AA365/$D365))</f>
        <v>0</v>
      </c>
      <c r="AS388" s="69">
        <f>IF($D365="n/a","n/a",IF(AS$3&gt;($D365+$D388),$AA365-SUM($F388:AR388),$AA365/$D365))</f>
        <v>0</v>
      </c>
      <c r="AT388" s="69">
        <f>IF($D365="n/a","n/a",IF(AT$3&gt;($D365+$D388),$AA365-SUM($F388:AS388),$AA365/$D365))</f>
        <v>0</v>
      </c>
      <c r="AU388" s="69">
        <f>IF($D365="n/a","n/a",IF(AU$3&gt;($D365+$D388),$AA365-SUM($F388:AT388),$AA365/$D365))</f>
        <v>0</v>
      </c>
      <c r="AV388" s="69">
        <f>IF($D365="n/a","n/a",IF(AV$3&gt;($D365+$D388),$AA365-SUM($F388:AU388),$AA365/$D365))</f>
        <v>0</v>
      </c>
      <c r="AW388" s="69">
        <f>IF($D365="n/a","n/a",IF(AW$3&gt;($D365+$D388),$AA365-SUM($F388:AV388),$AA365/$D365))</f>
        <v>0</v>
      </c>
      <c r="AX388" s="69">
        <f>IF($D365="n/a","n/a",IF(AX$3&gt;($D365+$D388),$AA365-SUM($F388:AW388),$AA365/$D365))</f>
        <v>0</v>
      </c>
      <c r="AY388" s="69">
        <f>IF($D365="n/a","n/a",IF(AY$3&gt;($D365+$D388),$AA365-SUM($F388:AX388),$AA365/$D365))</f>
        <v>0</v>
      </c>
      <c r="AZ388" s="69">
        <f>IF($D365="n/a","n/a",IF(AZ$3&gt;($D365+$D388),$AA365-SUM($F388:AY388),$AA365/$D365))</f>
        <v>0</v>
      </c>
      <c r="BA388" s="69">
        <f>IF($D365="n/a","n/a",IF(BA$3&gt;($D365+$D388),$AA365-SUM($F388:AZ388),$AA365/$D365))</f>
        <v>0</v>
      </c>
      <c r="BB388" s="69">
        <f>IF($D365="n/a","n/a",IF(BB$3&gt;($D365+$D388),$AA365-SUM($F388:BA388),$AA365/$D365))</f>
        <v>0</v>
      </c>
      <c r="BC388" s="69">
        <f>IF($D365="n/a","n/a",IF(BC$3&gt;($D365+$D388),$AA365-SUM($F388:BB388),$AA365/$D365))</f>
        <v>0</v>
      </c>
      <c r="BD388" s="69">
        <f>IF($D365="n/a","n/a",IF(BD$3&gt;($D365+$D388),$AA365-SUM($F388:BC388),$AA365/$D365))</f>
        <v>0</v>
      </c>
      <c r="BE388" s="69">
        <f>IF($D365="n/a","n/a",IF(BE$3&gt;($D365+$D388),$AA365-SUM($F388:BD388),$AA365/$D365))</f>
        <v>0</v>
      </c>
      <c r="BF388" s="69">
        <f>IF($D365="n/a","n/a",IF(BF$3&gt;($D365+$D388),$AA365-SUM($F388:BE388),$AA365/$D365))</f>
        <v>0</v>
      </c>
      <c r="BG388" s="69">
        <f>IF($D365="n/a","n/a",IF(BG$3&gt;($D365+$D388),$AA365-SUM($F388:BF388),$AA365/$D365))</f>
        <v>0</v>
      </c>
      <c r="BH388" s="69">
        <f>IF($D365="n/a","n/a",IF(BH$3&gt;($D365+$D388),$AA365-SUM($F388:BG388),$AA365/$D365))</f>
        <v>0</v>
      </c>
      <c r="BI388" s="69">
        <f>IF($D365="n/a","n/a",IF(BI$3&gt;($D365+$D388),$AA365-SUM($F388:BH388),$AA365/$D365))</f>
        <v>0</v>
      </c>
      <c r="BJ388" s="69">
        <f>IF($D365="n/a","n/a",IF(BJ$3&gt;($D365+$D388),$AA365-SUM($F388:BI388),$AA365/$D365))</f>
        <v>0</v>
      </c>
      <c r="BK388" s="69">
        <f>IF($D365="n/a","n/a",IF(BK$3&gt;($D365+$D388),$AA365-SUM($F388:BJ388),$AA365/$D365))</f>
        <v>0</v>
      </c>
      <c r="BL388" s="69">
        <f>IF($D365="n/a","n/a",IF(BL$3&gt;($D365+$D388),$AA365-SUM($F388:BK388),$AA365/$D365))</f>
        <v>0</v>
      </c>
      <c r="BM388" s="69">
        <f>IF($D365="n/a","n/a",IF(BM$3&gt;($D365+$D388),$AA365-SUM($F388:BL388),$AA365/$D365))</f>
        <v>0</v>
      </c>
      <c r="BN388" s="69">
        <f>IF($D365="n/a","n/a",IF(BN$3&gt;($D365+$D388),$AA365-SUM($F388:BM388),$AA365/$D365))</f>
        <v>0</v>
      </c>
      <c r="BO388" s="69">
        <f>IF($D365="n/a","n/a",IF(BO$3&gt;($D365+$D388),$AA365-SUM($F388:BN388),$AA365/$D365))</f>
        <v>0</v>
      </c>
      <c r="BP388" s="69">
        <f>IF($D365="n/a","n/a",IF(BP$3&gt;($D365+$D388),$AA365-SUM($F388:BO388),$AA365/$D365))</f>
        <v>0</v>
      </c>
      <c r="BQ388" s="69">
        <f>IF($D365="n/a","n/a",IF(BQ$3&gt;($D365+$D388),$AA365-SUM($F388:BP388),$AA365/$D365))</f>
        <v>0</v>
      </c>
      <c r="BR388" s="69">
        <f>IF($D365="n/a","n/a",IF(BR$3&gt;($D365+$D388),$AA365-SUM($F388:BQ388),$AA365/$D365))</f>
        <v>0</v>
      </c>
      <c r="BS388" s="69">
        <f>IF($D365="n/a","n/a",IF(BS$3&gt;($D365+$D388),$AA365-SUM($F388:BR388),$AA365/$D365))</f>
        <v>0</v>
      </c>
      <c r="BT388" s="69">
        <f>IF($D365="n/a","n/a",IF(BT$3&gt;($D365+$D388),$AA365-SUM($F388:BS388),$AA365/$D365))</f>
        <v>0</v>
      </c>
      <c r="BU388" s="69">
        <f>IF($D365="n/a","n/a",IF(BU$3&gt;($D365+$D388),$AA365-SUM($F388:BT388),$AA365/$D365))</f>
        <v>0</v>
      </c>
      <c r="BV388" s="69">
        <f>IF($D365="n/a","n/a",IF(BV$3&gt;($D365+$D388),$AA365-SUM($F388:BU388),$AA365/$D365))</f>
        <v>0</v>
      </c>
      <c r="BW388" s="69">
        <f>IF($D365="n/a","n/a",IF(BW$3&gt;($D365+$D388),$AA365-SUM($F388:BV388),$AA365/$D365))</f>
        <v>0</v>
      </c>
      <c r="BX388" s="69">
        <f>IF($D365="n/a","n/a",IF(BX$3&gt;($D365+$D388),$AA365-SUM($F388:BW388),$AA365/$D365))</f>
        <v>0</v>
      </c>
      <c r="BY388" s="69">
        <f>IF($D365="n/a","n/a",IF(BY$3&gt;($D365+$D388),$AA365-SUM($F388:BX388),$AA365/$D365))</f>
        <v>0</v>
      </c>
      <c r="BZ388" s="69">
        <f>IF($D365="n/a","n/a",IF(BZ$3&gt;($D365+$D388),$AA365-SUM($F388:BY388),$AA365/$D365))</f>
        <v>0</v>
      </c>
    </row>
    <row r="389" spans="1:78" customFormat="1" hidden="1" outlineLevel="1">
      <c r="A389" s="560"/>
      <c r="B389" s="25"/>
      <c r="C389" s="577"/>
      <c r="D389" s="545">
        <v>23</v>
      </c>
      <c r="E389" s="27"/>
      <c r="F389" s="146"/>
      <c r="G389" s="148"/>
      <c r="H389" s="148"/>
      <c r="I389" s="148"/>
      <c r="J389" s="148"/>
      <c r="K389" s="558"/>
      <c r="L389" s="148"/>
      <c r="M389" s="148"/>
      <c r="N389" s="553"/>
      <c r="O389" s="553"/>
      <c r="P389" s="553"/>
      <c r="Q389" s="553"/>
      <c r="R389" s="553"/>
      <c r="S389" s="553"/>
      <c r="T389" s="553"/>
      <c r="U389" s="553"/>
      <c r="V389" s="553"/>
      <c r="W389" s="553"/>
      <c r="X389" s="553"/>
      <c r="Y389" s="553"/>
      <c r="Z389" s="553"/>
      <c r="AA389" s="553"/>
      <c r="AB389" s="147"/>
      <c r="AC389" s="69">
        <f>IF($D365="n/a","n/a",IF(AC$3&gt;($D365+$D389),$AB365-SUM($F389:AB389),$AB365/$D365))</f>
        <v>0</v>
      </c>
      <c r="AD389" s="69">
        <f>IF($D365="n/a","n/a",IF(AD$3&gt;($D365+$D389),$AB365-SUM($F389:AC389),$AB365/$D365))</f>
        <v>0</v>
      </c>
      <c r="AE389" s="69">
        <f>IF($D365="n/a","n/a",IF(AE$3&gt;($D365+$D389),$AB365-SUM($F389:AD389),$AB365/$D365))</f>
        <v>0</v>
      </c>
      <c r="AF389" s="69">
        <f>IF($D365="n/a","n/a",IF(AF$3&gt;($D365+$D389),$AB365-SUM($F389:AE389),$AB365/$D365))</f>
        <v>0</v>
      </c>
      <c r="AG389" s="69">
        <f>IF($D365="n/a","n/a",IF(AG$3&gt;($D365+$D389),$AB365-SUM($F389:AF389),$AB365/$D365))</f>
        <v>0</v>
      </c>
      <c r="AH389" s="69">
        <f>IF($D365="n/a","n/a",IF(AH$3&gt;($D365+$D389),$AB365-SUM($F389:AG389),$AB365/$D365))</f>
        <v>0</v>
      </c>
      <c r="AI389" s="69">
        <f>IF($D365="n/a","n/a",IF(AI$3&gt;($D365+$D389),$AB365-SUM($F389:AH389),$AB365/$D365))</f>
        <v>0</v>
      </c>
      <c r="AJ389" s="69">
        <f>IF($D365="n/a","n/a",IF(AJ$3&gt;($D365+$D389),$AB365-SUM($F389:AI389),$AB365/$D365))</f>
        <v>0</v>
      </c>
      <c r="AK389" s="69">
        <f>IF($D365="n/a","n/a",IF(AK$3&gt;($D365+$D389),$AB365-SUM($F389:AJ389),$AB365/$D365))</f>
        <v>0</v>
      </c>
      <c r="AL389" s="69">
        <f>IF($D365="n/a","n/a",IF(AL$3&gt;($D365+$D389),$AB365-SUM($F389:AK389),$AB365/$D365))</f>
        <v>0</v>
      </c>
      <c r="AM389" s="69">
        <f>IF($D365="n/a","n/a",IF(AM$3&gt;($D365+$D389),$AB365-SUM($F389:AL389),$AB365/$D365))</f>
        <v>0</v>
      </c>
      <c r="AN389" s="69">
        <f>IF($D365="n/a","n/a",IF(AN$3&gt;($D365+$D389),$AB365-SUM($F389:AM389),$AB365/$D365))</f>
        <v>0</v>
      </c>
      <c r="AO389" s="69">
        <f>IF($D365="n/a","n/a",IF(AO$3&gt;($D365+$D389),$AB365-SUM($F389:AN389),$AB365/$D365))</f>
        <v>0</v>
      </c>
      <c r="AP389" s="69">
        <f>IF($D365="n/a","n/a",IF(AP$3&gt;($D365+$D389),$AB365-SUM($F389:AO389),$AB365/$D365))</f>
        <v>0</v>
      </c>
      <c r="AQ389" s="69">
        <f>IF($D365="n/a","n/a",IF(AQ$3&gt;($D365+$D389),$AB365-SUM($F389:AP389),$AB365/$D365))</f>
        <v>0</v>
      </c>
      <c r="AR389" s="69">
        <f>IF($D365="n/a","n/a",IF(AR$3&gt;($D365+$D389),$AB365-SUM($F389:AQ389),$AB365/$D365))</f>
        <v>0</v>
      </c>
      <c r="AS389" s="69">
        <f>IF($D365="n/a","n/a",IF(AS$3&gt;($D365+$D389),$AB365-SUM($F389:AR389),$AB365/$D365))</f>
        <v>0</v>
      </c>
      <c r="AT389" s="69">
        <f>IF($D365="n/a","n/a",IF(AT$3&gt;($D365+$D389),$AB365-SUM($F389:AS389),$AB365/$D365))</f>
        <v>0</v>
      </c>
      <c r="AU389" s="69">
        <f>IF($D365="n/a","n/a",IF(AU$3&gt;($D365+$D389),$AB365-SUM($F389:AT389),$AB365/$D365))</f>
        <v>0</v>
      </c>
      <c r="AV389" s="69">
        <f>IF($D365="n/a","n/a",IF(AV$3&gt;($D365+$D389),$AB365-SUM($F389:AU389),$AB365/$D365))</f>
        <v>0</v>
      </c>
      <c r="AW389" s="69">
        <f>IF($D365="n/a","n/a",IF(AW$3&gt;($D365+$D389),$AB365-SUM($F389:AV389),$AB365/$D365))</f>
        <v>0</v>
      </c>
      <c r="AX389" s="69">
        <f>IF($D365="n/a","n/a",IF(AX$3&gt;($D365+$D389),$AB365-SUM($F389:AW389),$AB365/$D365))</f>
        <v>0</v>
      </c>
      <c r="AY389" s="69">
        <f>IF($D365="n/a","n/a",IF(AY$3&gt;($D365+$D389),$AB365-SUM($F389:AX389),$AB365/$D365))</f>
        <v>0</v>
      </c>
      <c r="AZ389" s="69">
        <f>IF($D365="n/a","n/a",IF(AZ$3&gt;($D365+$D389),$AB365-SUM($F389:AY389),$AB365/$D365))</f>
        <v>0</v>
      </c>
      <c r="BA389" s="69">
        <f>IF($D365="n/a","n/a",IF(BA$3&gt;($D365+$D389),$AB365-SUM($F389:AZ389),$AB365/$D365))</f>
        <v>0</v>
      </c>
      <c r="BB389" s="69">
        <f>IF($D365="n/a","n/a",IF(BB$3&gt;($D365+$D389),$AB365-SUM($F389:BA389),$AB365/$D365))</f>
        <v>0</v>
      </c>
      <c r="BC389" s="69">
        <f>IF($D365="n/a","n/a",IF(BC$3&gt;($D365+$D389),$AB365-SUM($F389:BB389),$AB365/$D365))</f>
        <v>0</v>
      </c>
      <c r="BD389" s="69">
        <f>IF($D365="n/a","n/a",IF(BD$3&gt;($D365+$D389),$AB365-SUM($F389:BC389),$AB365/$D365))</f>
        <v>0</v>
      </c>
      <c r="BE389" s="69">
        <f>IF($D365="n/a","n/a",IF(BE$3&gt;($D365+$D389),$AB365-SUM($F389:BD389),$AB365/$D365))</f>
        <v>0</v>
      </c>
      <c r="BF389" s="69">
        <f>IF($D365="n/a","n/a",IF(BF$3&gt;($D365+$D389),$AB365-SUM($F389:BE389),$AB365/$D365))</f>
        <v>0</v>
      </c>
      <c r="BG389" s="69">
        <f>IF($D365="n/a","n/a",IF(BG$3&gt;($D365+$D389),$AB365-SUM($F389:BF389),$AB365/$D365))</f>
        <v>0</v>
      </c>
      <c r="BH389" s="69">
        <f>IF($D365="n/a","n/a",IF(BH$3&gt;($D365+$D389),$AB365-SUM($F389:BG389),$AB365/$D365))</f>
        <v>0</v>
      </c>
      <c r="BI389" s="69">
        <f>IF($D365="n/a","n/a",IF(BI$3&gt;($D365+$D389),$AB365-SUM($F389:BH389),$AB365/$D365))</f>
        <v>0</v>
      </c>
      <c r="BJ389" s="69">
        <f>IF($D365="n/a","n/a",IF(BJ$3&gt;($D365+$D389),$AB365-SUM($F389:BI389),$AB365/$D365))</f>
        <v>0</v>
      </c>
      <c r="BK389" s="69">
        <f>IF($D365="n/a","n/a",IF(BK$3&gt;($D365+$D389),$AB365-SUM($F389:BJ389),$AB365/$D365))</f>
        <v>0</v>
      </c>
      <c r="BL389" s="69">
        <f>IF($D365="n/a","n/a",IF(BL$3&gt;($D365+$D389),$AB365-SUM($F389:BK389),$AB365/$D365))</f>
        <v>0</v>
      </c>
      <c r="BM389" s="69">
        <f>IF($D365="n/a","n/a",IF(BM$3&gt;($D365+$D389),$AB365-SUM($F389:BL389),$AB365/$D365))</f>
        <v>0</v>
      </c>
      <c r="BN389" s="69">
        <f>IF($D365="n/a","n/a",IF(BN$3&gt;($D365+$D389),$AB365-SUM($F389:BM389),$AB365/$D365))</f>
        <v>0</v>
      </c>
      <c r="BO389" s="69">
        <f>IF($D365="n/a","n/a",IF(BO$3&gt;($D365+$D389),$AB365-SUM($F389:BN389),$AB365/$D365))</f>
        <v>0</v>
      </c>
      <c r="BP389" s="69">
        <f>IF($D365="n/a","n/a",IF(BP$3&gt;($D365+$D389),$AB365-SUM($F389:BO389),$AB365/$D365))</f>
        <v>0</v>
      </c>
      <c r="BQ389" s="69">
        <f>IF($D365="n/a","n/a",IF(BQ$3&gt;($D365+$D389),$AB365-SUM($F389:BP389),$AB365/$D365))</f>
        <v>0</v>
      </c>
      <c r="BR389" s="69">
        <f>IF($D365="n/a","n/a",IF(BR$3&gt;($D365+$D389),$AB365-SUM($F389:BQ389),$AB365/$D365))</f>
        <v>0</v>
      </c>
      <c r="BS389" s="69">
        <f>IF($D365="n/a","n/a",IF(BS$3&gt;($D365+$D389),$AB365-SUM($F389:BR389),$AB365/$D365))</f>
        <v>0</v>
      </c>
      <c r="BT389" s="69">
        <f>IF($D365="n/a","n/a",IF(BT$3&gt;($D365+$D389),$AB365-SUM($F389:BS389),$AB365/$D365))</f>
        <v>0</v>
      </c>
      <c r="BU389" s="69">
        <f>IF($D365="n/a","n/a",IF(BU$3&gt;($D365+$D389),$AB365-SUM($F389:BT389),$AB365/$D365))</f>
        <v>0</v>
      </c>
      <c r="BV389" s="69">
        <f>IF($D365="n/a","n/a",IF(BV$3&gt;($D365+$D389),$AB365-SUM($F389:BU389),$AB365/$D365))</f>
        <v>0</v>
      </c>
      <c r="BW389" s="69">
        <f>IF($D365="n/a","n/a",IF(BW$3&gt;($D365+$D389),$AB365-SUM($F389:BV389),$AB365/$D365))</f>
        <v>0</v>
      </c>
      <c r="BX389" s="69">
        <f>IF($D365="n/a","n/a",IF(BX$3&gt;($D365+$D389),$AB365-SUM($F389:BW389),$AB365/$D365))</f>
        <v>0</v>
      </c>
      <c r="BY389" s="69">
        <f>IF($D365="n/a","n/a",IF(BY$3&gt;($D365+$D389),$AB365-SUM($F389:BX389),$AB365/$D365))</f>
        <v>0</v>
      </c>
      <c r="BZ389" s="69">
        <f>IF($D365="n/a","n/a",IF(BZ$3&gt;($D365+$D389),$AB365-SUM($F389:BY389),$AB365/$D365))</f>
        <v>0</v>
      </c>
    </row>
    <row r="390" spans="1:78" customFormat="1" hidden="1" outlineLevel="1">
      <c r="A390" s="560"/>
      <c r="B390" s="25"/>
      <c r="C390" s="577"/>
      <c r="D390" s="545">
        <v>24</v>
      </c>
      <c r="E390" s="27"/>
      <c r="F390" s="146"/>
      <c r="G390" s="148"/>
      <c r="H390" s="148"/>
      <c r="I390" s="148"/>
      <c r="J390" s="148"/>
      <c r="K390" s="558"/>
      <c r="L390" s="148"/>
      <c r="M390" s="148"/>
      <c r="N390" s="553"/>
      <c r="O390" s="553"/>
      <c r="P390" s="553"/>
      <c r="Q390" s="553"/>
      <c r="R390" s="553"/>
      <c r="S390" s="553"/>
      <c r="T390" s="553"/>
      <c r="U390" s="553"/>
      <c r="V390" s="553"/>
      <c r="W390" s="553"/>
      <c r="X390" s="553"/>
      <c r="Y390" s="553"/>
      <c r="Z390" s="553"/>
      <c r="AA390" s="553"/>
      <c r="AB390" s="553"/>
      <c r="AC390" s="147"/>
      <c r="AD390" s="69">
        <f>IF($D365="n/a","n/a",IF(AD$3&gt;($D365+$D390),$AC365-SUM($F390:AC390),$AC365/$D365))</f>
        <v>0</v>
      </c>
      <c r="AE390" s="69">
        <f>IF($D365="n/a","n/a",IF(AE$3&gt;($D365+$D390),$AC365-SUM($F390:AD390),$AC365/$D365))</f>
        <v>0</v>
      </c>
      <c r="AF390" s="69">
        <f>IF($D365="n/a","n/a",IF(AF$3&gt;($D365+$D390),$AC365-SUM($F390:AE390),$AC365/$D365))</f>
        <v>0</v>
      </c>
      <c r="AG390" s="69">
        <f>IF($D365="n/a","n/a",IF(AG$3&gt;($D365+$D390),$AC365-SUM($F390:AF390),$AC365/$D365))</f>
        <v>0</v>
      </c>
      <c r="AH390" s="69">
        <f>IF($D365="n/a","n/a",IF(AH$3&gt;($D365+$D390),$AC365-SUM($F390:AG390),$AC365/$D365))</f>
        <v>0</v>
      </c>
      <c r="AI390" s="69">
        <f>IF($D365="n/a","n/a",IF(AI$3&gt;($D365+$D390),$AC365-SUM($F390:AH390),$AC365/$D365))</f>
        <v>0</v>
      </c>
      <c r="AJ390" s="69">
        <f>IF($D365="n/a","n/a",IF(AJ$3&gt;($D365+$D390),$AC365-SUM($F390:AI390),$AC365/$D365))</f>
        <v>0</v>
      </c>
      <c r="AK390" s="69">
        <f>IF($D365="n/a","n/a",IF(AK$3&gt;($D365+$D390),$AC365-SUM($F390:AJ390),$AC365/$D365))</f>
        <v>0</v>
      </c>
      <c r="AL390" s="69">
        <f>IF($D365="n/a","n/a",IF(AL$3&gt;($D365+$D390),$AC365-SUM($F390:AK390),$AC365/$D365))</f>
        <v>0</v>
      </c>
      <c r="AM390" s="69">
        <f>IF($D365="n/a","n/a",IF(AM$3&gt;($D365+$D390),$AC365-SUM($F390:AL390),$AC365/$D365))</f>
        <v>0</v>
      </c>
      <c r="AN390" s="69">
        <f>IF($D365="n/a","n/a",IF(AN$3&gt;($D365+$D390),$AC365-SUM($F390:AM390),$AC365/$D365))</f>
        <v>0</v>
      </c>
      <c r="AO390" s="69">
        <f>IF($D365="n/a","n/a",IF(AO$3&gt;($D365+$D390),$AC365-SUM($F390:AN390),$AC365/$D365))</f>
        <v>0</v>
      </c>
      <c r="AP390" s="69">
        <f>IF($D365="n/a","n/a",IF(AP$3&gt;($D365+$D390),$AC365-SUM($F390:AO390),$AC365/$D365))</f>
        <v>0</v>
      </c>
      <c r="AQ390" s="69">
        <f>IF($D365="n/a","n/a",IF(AQ$3&gt;($D365+$D390),$AC365-SUM($F390:AP390),$AC365/$D365))</f>
        <v>0</v>
      </c>
      <c r="AR390" s="69">
        <f>IF($D365="n/a","n/a",IF(AR$3&gt;($D365+$D390),$AC365-SUM($F390:AQ390),$AC365/$D365))</f>
        <v>0</v>
      </c>
      <c r="AS390" s="69">
        <f>IF($D365="n/a","n/a",IF(AS$3&gt;($D365+$D390),$AC365-SUM($F390:AR390),$AC365/$D365))</f>
        <v>0</v>
      </c>
      <c r="AT390" s="69">
        <f>IF($D365="n/a","n/a",IF(AT$3&gt;($D365+$D390),$AC365-SUM($F390:AS390),$AC365/$D365))</f>
        <v>0</v>
      </c>
      <c r="AU390" s="69">
        <f>IF($D365="n/a","n/a",IF(AU$3&gt;($D365+$D390),$AC365-SUM($F390:AT390),$AC365/$D365))</f>
        <v>0</v>
      </c>
      <c r="AV390" s="69">
        <f>IF($D365="n/a","n/a",IF(AV$3&gt;($D365+$D390),$AC365-SUM($F390:AU390),$AC365/$D365))</f>
        <v>0</v>
      </c>
      <c r="AW390" s="69">
        <f>IF($D365="n/a","n/a",IF(AW$3&gt;($D365+$D390),$AC365-SUM($F390:AV390),$AC365/$D365))</f>
        <v>0</v>
      </c>
      <c r="AX390" s="69">
        <f>IF($D365="n/a","n/a",IF(AX$3&gt;($D365+$D390),$AC365-SUM($F390:AW390),$AC365/$D365))</f>
        <v>0</v>
      </c>
      <c r="AY390" s="69">
        <f>IF($D365="n/a","n/a",IF(AY$3&gt;($D365+$D390),$AC365-SUM($F390:AX390),$AC365/$D365))</f>
        <v>0</v>
      </c>
      <c r="AZ390" s="69">
        <f>IF($D365="n/a","n/a",IF(AZ$3&gt;($D365+$D390),$AC365-SUM($F390:AY390),$AC365/$D365))</f>
        <v>0</v>
      </c>
      <c r="BA390" s="69">
        <f>IF($D365="n/a","n/a",IF(BA$3&gt;($D365+$D390),$AC365-SUM($F390:AZ390),$AC365/$D365))</f>
        <v>0</v>
      </c>
      <c r="BB390" s="69">
        <f>IF($D365="n/a","n/a",IF(BB$3&gt;($D365+$D390),$AC365-SUM($F390:BA390),$AC365/$D365))</f>
        <v>0</v>
      </c>
      <c r="BC390" s="69">
        <f>IF($D365="n/a","n/a",IF(BC$3&gt;($D365+$D390),$AC365-SUM($F390:BB390),$AC365/$D365))</f>
        <v>0</v>
      </c>
      <c r="BD390" s="69">
        <f>IF($D365="n/a","n/a",IF(BD$3&gt;($D365+$D390),$AC365-SUM($F390:BC390),$AC365/$D365))</f>
        <v>0</v>
      </c>
      <c r="BE390" s="69">
        <f>IF($D365="n/a","n/a",IF(BE$3&gt;($D365+$D390),$AC365-SUM($F390:BD390),$AC365/$D365))</f>
        <v>0</v>
      </c>
      <c r="BF390" s="69">
        <f>IF($D365="n/a","n/a",IF(BF$3&gt;($D365+$D390),$AC365-SUM($F390:BE390),$AC365/$D365))</f>
        <v>0</v>
      </c>
      <c r="BG390" s="69">
        <f>IF($D365="n/a","n/a",IF(BG$3&gt;($D365+$D390),$AC365-SUM($F390:BF390),$AC365/$D365))</f>
        <v>0</v>
      </c>
      <c r="BH390" s="69">
        <f>IF($D365="n/a","n/a",IF(BH$3&gt;($D365+$D390),$AC365-SUM($F390:BG390),$AC365/$D365))</f>
        <v>0</v>
      </c>
      <c r="BI390" s="69">
        <f>IF($D365="n/a","n/a",IF(BI$3&gt;($D365+$D390),$AC365-SUM($F390:BH390),$AC365/$D365))</f>
        <v>0</v>
      </c>
      <c r="BJ390" s="69">
        <f>IF($D365="n/a","n/a",IF(BJ$3&gt;($D365+$D390),$AC365-SUM($F390:BI390),$AC365/$D365))</f>
        <v>0</v>
      </c>
      <c r="BK390" s="69">
        <f>IF($D365="n/a","n/a",IF(BK$3&gt;($D365+$D390),$AC365-SUM($F390:BJ390),$AC365/$D365))</f>
        <v>0</v>
      </c>
      <c r="BL390" s="69">
        <f>IF($D365="n/a","n/a",IF(BL$3&gt;($D365+$D390),$AC365-SUM($F390:BK390),$AC365/$D365))</f>
        <v>0</v>
      </c>
      <c r="BM390" s="69">
        <f>IF($D365="n/a","n/a",IF(BM$3&gt;($D365+$D390),$AC365-SUM($F390:BL390),$AC365/$D365))</f>
        <v>0</v>
      </c>
      <c r="BN390" s="69">
        <f>IF($D365="n/a","n/a",IF(BN$3&gt;($D365+$D390),$AC365-SUM($F390:BM390),$AC365/$D365))</f>
        <v>0</v>
      </c>
      <c r="BO390" s="69">
        <f>IF($D365="n/a","n/a",IF(BO$3&gt;($D365+$D390),$AC365-SUM($F390:BN390),$AC365/$D365))</f>
        <v>0</v>
      </c>
      <c r="BP390" s="69">
        <f>IF($D365="n/a","n/a",IF(BP$3&gt;($D365+$D390),$AC365-SUM($F390:BO390),$AC365/$D365))</f>
        <v>0</v>
      </c>
      <c r="BQ390" s="69">
        <f>IF($D365="n/a","n/a",IF(BQ$3&gt;($D365+$D390),$AC365-SUM($F390:BP390),$AC365/$D365))</f>
        <v>0</v>
      </c>
      <c r="BR390" s="69">
        <f>IF($D365="n/a","n/a",IF(BR$3&gt;($D365+$D390),$AC365-SUM($F390:BQ390),$AC365/$D365))</f>
        <v>0</v>
      </c>
      <c r="BS390" s="69">
        <f>IF($D365="n/a","n/a",IF(BS$3&gt;($D365+$D390),$AC365-SUM($F390:BR390),$AC365/$D365))</f>
        <v>0</v>
      </c>
      <c r="BT390" s="69">
        <f>IF($D365="n/a","n/a",IF(BT$3&gt;($D365+$D390),$AC365-SUM($F390:BS390),$AC365/$D365))</f>
        <v>0</v>
      </c>
      <c r="BU390" s="69">
        <f>IF($D365="n/a","n/a",IF(BU$3&gt;($D365+$D390),$AC365-SUM($F390:BT390),$AC365/$D365))</f>
        <v>0</v>
      </c>
      <c r="BV390" s="69">
        <f>IF($D365="n/a","n/a",IF(BV$3&gt;($D365+$D390),$AC365-SUM($F390:BU390),$AC365/$D365))</f>
        <v>0</v>
      </c>
      <c r="BW390" s="69">
        <f>IF($D365="n/a","n/a",IF(BW$3&gt;($D365+$D390),$AC365-SUM($F390:BV390),$AC365/$D365))</f>
        <v>0</v>
      </c>
      <c r="BX390" s="69">
        <f>IF($D365="n/a","n/a",IF(BX$3&gt;($D365+$D390),$AC365-SUM($F390:BW390),$AC365/$D365))</f>
        <v>0</v>
      </c>
      <c r="BY390" s="69">
        <f>IF($D365="n/a","n/a",IF(BY$3&gt;($D365+$D390),$AC365-SUM($F390:BX390),$AC365/$D365))</f>
        <v>0</v>
      </c>
      <c r="BZ390" s="69">
        <f>IF($D365="n/a","n/a",IF(BZ$3&gt;($D365+$D390),$AC365-SUM($F390:BY390),$AC365/$D365))</f>
        <v>0</v>
      </c>
    </row>
    <row r="391" spans="1:78" customFormat="1" hidden="1" outlineLevel="1">
      <c r="A391" s="560"/>
      <c r="B391" s="25"/>
      <c r="C391" s="577"/>
      <c r="D391" s="562">
        <v>25</v>
      </c>
      <c r="E391" s="27"/>
      <c r="F391" s="146"/>
      <c r="G391" s="148"/>
      <c r="H391" s="148"/>
      <c r="I391" s="148"/>
      <c r="J391" s="148"/>
      <c r="K391" s="558"/>
      <c r="L391" s="148"/>
      <c r="M391" s="148"/>
      <c r="N391" s="148"/>
      <c r="O391" s="553"/>
      <c r="P391" s="553"/>
      <c r="Q391" s="553"/>
      <c r="R391" s="553"/>
      <c r="S391" s="553"/>
      <c r="T391" s="553"/>
      <c r="U391" s="553"/>
      <c r="V391" s="553"/>
      <c r="W391" s="553"/>
      <c r="X391" s="553"/>
      <c r="Y391" s="553"/>
      <c r="Z391" s="553"/>
      <c r="AA391" s="553"/>
      <c r="AB391" s="553"/>
      <c r="AC391" s="553"/>
      <c r="AD391" s="147"/>
      <c r="AE391" s="147"/>
      <c r="AF391" s="147"/>
      <c r="AG391" s="147"/>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c r="BI391" s="147"/>
      <c r="BJ391" s="147"/>
      <c r="BK391" s="147"/>
      <c r="BL391" s="147"/>
      <c r="BM391" s="147"/>
      <c r="BN391" s="147"/>
      <c r="BO391" s="147"/>
      <c r="BP391" s="147"/>
      <c r="BQ391" s="147"/>
      <c r="BR391" s="147"/>
      <c r="BS391" s="147"/>
      <c r="BT391" s="147"/>
      <c r="BU391" s="147"/>
      <c r="BV391" s="147"/>
      <c r="BW391" s="147"/>
      <c r="BX391" s="147"/>
      <c r="BY391" s="147"/>
      <c r="BZ391" s="147"/>
    </row>
    <row r="392" spans="1:78" customFormat="1" collapsed="1">
      <c r="A392" s="560"/>
      <c r="B392" s="271" t="str">
        <f>A45</f>
        <v>Communications</v>
      </c>
      <c r="C392" s="9"/>
      <c r="D392" s="9"/>
      <c r="E392" s="563"/>
      <c r="F392" s="161">
        <f t="shared" ref="F392:AK392" si="82">SUM(F366:F391)</f>
        <v>0</v>
      </c>
      <c r="G392" s="161">
        <f t="shared" si="82"/>
        <v>89.559840030174627</v>
      </c>
      <c r="H392" s="161">
        <f t="shared" si="82"/>
        <v>325.25462853231278</v>
      </c>
      <c r="I392" s="161">
        <f t="shared" si="82"/>
        <v>846.8672246866854</v>
      </c>
      <c r="J392" s="161">
        <f t="shared" si="82"/>
        <v>1084.6971726736017</v>
      </c>
      <c r="K392" s="564">
        <f t="shared" si="82"/>
        <v>1103.2745533618654</v>
      </c>
      <c r="L392" s="161">
        <f t="shared" si="82"/>
        <v>1375.7146172821715</v>
      </c>
      <c r="M392" s="161">
        <f t="shared" si="82"/>
        <v>1402.955401417528</v>
      </c>
      <c r="N392" s="161">
        <f t="shared" si="82"/>
        <v>1561.2337130836927</v>
      </c>
      <c r="O392" s="161">
        <f t="shared" si="82"/>
        <v>2452.7444708546036</v>
      </c>
      <c r="P392" s="161">
        <f t="shared" si="82"/>
        <v>2941.2417521883835</v>
      </c>
      <c r="Q392" s="161">
        <f t="shared" si="82"/>
        <v>3357.779921763371</v>
      </c>
      <c r="R392" s="161">
        <f t="shared" si="82"/>
        <v>3734.7730967702873</v>
      </c>
      <c r="S392" s="161">
        <f t="shared" si="82"/>
        <v>4664.1698747515884</v>
      </c>
      <c r="T392" s="161">
        <f t="shared" si="82"/>
        <v>5560.0410513716415</v>
      </c>
      <c r="U392" s="161">
        <f t="shared" si="82"/>
        <v>6624.035725714999</v>
      </c>
      <c r="V392" s="161">
        <f t="shared" si="82"/>
        <v>6534.4758856848239</v>
      </c>
      <c r="W392" s="161">
        <f t="shared" si="82"/>
        <v>6298.7810971826857</v>
      </c>
      <c r="X392" s="161">
        <f t="shared" si="82"/>
        <v>5777.1685010283109</v>
      </c>
      <c r="Y392" s="161">
        <f t="shared" si="82"/>
        <v>5539.3385530413962</v>
      </c>
      <c r="Z392" s="161">
        <f t="shared" si="82"/>
        <v>5520.7611723531336</v>
      </c>
      <c r="AA392" s="161">
        <f t="shared" si="82"/>
        <v>5248.3211084328286</v>
      </c>
      <c r="AB392" s="161">
        <f t="shared" si="82"/>
        <v>5221.0803242974707</v>
      </c>
      <c r="AC392" s="161">
        <f t="shared" si="82"/>
        <v>5062.8020126313058</v>
      </c>
      <c r="AD392" s="161">
        <f t="shared" si="82"/>
        <v>4171.291254860389</v>
      </c>
      <c r="AE392" s="161">
        <f t="shared" si="82"/>
        <v>3682.793973526615</v>
      </c>
      <c r="AF392" s="161">
        <f t="shared" si="82"/>
        <v>3266.2558039516261</v>
      </c>
      <c r="AG392" s="161">
        <f t="shared" si="82"/>
        <v>2889.2626289447098</v>
      </c>
      <c r="AH392" s="161">
        <f t="shared" si="82"/>
        <v>1959.8658509634108</v>
      </c>
      <c r="AI392" s="161">
        <f t="shared" si="82"/>
        <v>1063.9946743433616</v>
      </c>
      <c r="AJ392" s="161">
        <f t="shared" si="82"/>
        <v>3.637978807091713E-12</v>
      </c>
      <c r="AK392" s="161">
        <f t="shared" si="82"/>
        <v>0</v>
      </c>
      <c r="AL392" s="161">
        <f t="shared" ref="AL392:BZ392" si="83">SUM(AL366:AL391)</f>
        <v>0</v>
      </c>
      <c r="AM392" s="161">
        <f t="shared" si="83"/>
        <v>0</v>
      </c>
      <c r="AN392" s="161">
        <f t="shared" si="83"/>
        <v>0</v>
      </c>
      <c r="AO392" s="161">
        <f t="shared" si="83"/>
        <v>0</v>
      </c>
      <c r="AP392" s="161">
        <f t="shared" si="83"/>
        <v>0</v>
      </c>
      <c r="AQ392" s="161">
        <f t="shared" si="83"/>
        <v>0</v>
      </c>
      <c r="AR392" s="161">
        <f t="shared" si="83"/>
        <v>0</v>
      </c>
      <c r="AS392" s="161">
        <f t="shared" si="83"/>
        <v>0</v>
      </c>
      <c r="AT392" s="161">
        <f t="shared" si="83"/>
        <v>0</v>
      </c>
      <c r="AU392" s="161">
        <f t="shared" si="83"/>
        <v>0</v>
      </c>
      <c r="AV392" s="161">
        <f t="shared" si="83"/>
        <v>0</v>
      </c>
      <c r="AW392" s="161">
        <f t="shared" si="83"/>
        <v>0</v>
      </c>
      <c r="AX392" s="161">
        <f t="shared" si="83"/>
        <v>0</v>
      </c>
      <c r="AY392" s="161">
        <f t="shared" si="83"/>
        <v>0</v>
      </c>
      <c r="AZ392" s="161">
        <f t="shared" si="83"/>
        <v>0</v>
      </c>
      <c r="BA392" s="161">
        <f t="shared" si="83"/>
        <v>0</v>
      </c>
      <c r="BB392" s="161">
        <f t="shared" si="83"/>
        <v>0</v>
      </c>
      <c r="BC392" s="161">
        <f t="shared" si="83"/>
        <v>0</v>
      </c>
      <c r="BD392" s="161">
        <f t="shared" si="83"/>
        <v>0</v>
      </c>
      <c r="BE392" s="161">
        <f t="shared" si="83"/>
        <v>0</v>
      </c>
      <c r="BF392" s="161">
        <f t="shared" si="83"/>
        <v>0</v>
      </c>
      <c r="BG392" s="161">
        <f t="shared" si="83"/>
        <v>0</v>
      </c>
      <c r="BH392" s="161">
        <f t="shared" si="83"/>
        <v>0</v>
      </c>
      <c r="BI392" s="161">
        <f t="shared" si="83"/>
        <v>0</v>
      </c>
      <c r="BJ392" s="161">
        <f t="shared" si="83"/>
        <v>0</v>
      </c>
      <c r="BK392" s="161">
        <f t="shared" si="83"/>
        <v>0</v>
      </c>
      <c r="BL392" s="161">
        <f t="shared" si="83"/>
        <v>0</v>
      </c>
      <c r="BM392" s="161">
        <f t="shared" si="83"/>
        <v>0</v>
      </c>
      <c r="BN392" s="161">
        <f t="shared" si="83"/>
        <v>0</v>
      </c>
      <c r="BO392" s="161">
        <f t="shared" si="83"/>
        <v>0</v>
      </c>
      <c r="BP392" s="161">
        <f t="shared" si="83"/>
        <v>0</v>
      </c>
      <c r="BQ392" s="161">
        <f t="shared" si="83"/>
        <v>0</v>
      </c>
      <c r="BR392" s="161">
        <f t="shared" si="83"/>
        <v>0</v>
      </c>
      <c r="BS392" s="161">
        <f t="shared" si="83"/>
        <v>0</v>
      </c>
      <c r="BT392" s="161">
        <f t="shared" si="83"/>
        <v>0</v>
      </c>
      <c r="BU392" s="161">
        <f t="shared" si="83"/>
        <v>0</v>
      </c>
      <c r="BV392" s="161">
        <f t="shared" si="83"/>
        <v>0</v>
      </c>
      <c r="BW392" s="161">
        <f t="shared" si="83"/>
        <v>0</v>
      </c>
      <c r="BX392" s="161">
        <f t="shared" si="83"/>
        <v>0</v>
      </c>
      <c r="BY392" s="161">
        <f t="shared" si="83"/>
        <v>0</v>
      </c>
      <c r="BZ392" s="161">
        <f t="shared" si="83"/>
        <v>0</v>
      </c>
    </row>
    <row r="393" spans="1:78" customFormat="1" hidden="1" outlineLevel="1">
      <c r="A393" s="19"/>
      <c r="B393" s="26"/>
      <c r="C393" s="9"/>
      <c r="D393" s="9"/>
      <c r="E393" s="563"/>
      <c r="F393" s="161"/>
      <c r="G393" s="161"/>
      <c r="H393" s="161"/>
      <c r="I393" s="161"/>
      <c r="J393" s="161"/>
      <c r="K393" s="564"/>
      <c r="L393" s="161"/>
      <c r="M393" s="161"/>
      <c r="N393" s="161"/>
      <c r="O393" s="161"/>
      <c r="P393" s="161"/>
      <c r="Q393" s="161"/>
      <c r="R393" s="161"/>
      <c r="S393" s="161"/>
      <c r="T393" s="161"/>
      <c r="U393" s="161"/>
      <c r="V393" s="161"/>
      <c r="W393" s="161"/>
      <c r="X393" s="161"/>
      <c r="Y393" s="161"/>
      <c r="Z393" s="161"/>
      <c r="AA393" s="161"/>
      <c r="AB393" s="161"/>
      <c r="AC393" s="161"/>
      <c r="AD393" s="161"/>
      <c r="AE393" s="161"/>
      <c r="AF393" s="161"/>
      <c r="AG393" s="161"/>
      <c r="AH393" s="161"/>
      <c r="AI393" s="161"/>
      <c r="AJ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c r="BP393" s="161"/>
      <c r="BQ393" s="161"/>
      <c r="BR393" s="161"/>
      <c r="BS393" s="161"/>
      <c r="BT393" s="161"/>
      <c r="BU393" s="161"/>
      <c r="BV393" s="161"/>
      <c r="BW393" s="161"/>
      <c r="BX393" s="161"/>
      <c r="BY393" s="161"/>
      <c r="BZ393" s="161"/>
    </row>
    <row r="394" spans="1:78" customFormat="1" hidden="1" outlineLevel="1">
      <c r="A394" s="19"/>
      <c r="B394" s="103"/>
      <c r="C394" s="542" t="str">
        <f>B421</f>
        <v>Inventory</v>
      </c>
      <c r="D394" s="103" t="str">
        <f>VLOOKUP(C394,$A$123:$D$139,4,FALSE)</f>
        <v>n/a</v>
      </c>
      <c r="E394" s="103" t="str">
        <f>VLOOKUP(C394,$A$123:$D$139,3,FALSE)</f>
        <v>n/a</v>
      </c>
      <c r="F394" s="565">
        <f>IF(F$123="",0,HLOOKUP(F$2,$F$123:$BZ$140,MATCH($C394,$A$60:$A$76,0),FALSE))</f>
        <v>47.085237722226545</v>
      </c>
      <c r="G394" s="565">
        <f t="shared" ref="G394:BR394" si="84">IF(G$123="",0,HLOOKUP(G$2,$F$123:$BZ$140,MATCH($C394,$A$60:$A$76,0),FALSE))</f>
        <v>2167.0712284909191</v>
      </c>
      <c r="H394" s="565">
        <f t="shared" si="84"/>
        <v>531.9236452984162</v>
      </c>
      <c r="I394" s="565">
        <f t="shared" si="84"/>
        <v>2158.8447783274146</v>
      </c>
      <c r="J394" s="565">
        <f t="shared" si="84"/>
        <v>-164.40499686966609</v>
      </c>
      <c r="K394" s="565">
        <f t="shared" si="84"/>
        <v>344.53143159199919</v>
      </c>
      <c r="L394" s="565">
        <f t="shared" si="84"/>
        <v>0</v>
      </c>
      <c r="M394" s="565">
        <f t="shared" si="84"/>
        <v>0</v>
      </c>
      <c r="N394" s="565">
        <f t="shared" si="84"/>
        <v>0</v>
      </c>
      <c r="O394" s="565">
        <f t="shared" si="84"/>
        <v>0</v>
      </c>
      <c r="P394" s="565">
        <f t="shared" si="84"/>
        <v>0</v>
      </c>
      <c r="Q394" s="565">
        <f t="shared" si="84"/>
        <v>0</v>
      </c>
      <c r="R394" s="565">
        <f t="shared" si="84"/>
        <v>0</v>
      </c>
      <c r="S394" s="565">
        <f t="shared" si="84"/>
        <v>0</v>
      </c>
      <c r="T394" s="565">
        <f t="shared" si="84"/>
        <v>0</v>
      </c>
      <c r="U394" s="565">
        <f t="shared" si="84"/>
        <v>0</v>
      </c>
      <c r="V394" s="565">
        <f t="shared" si="84"/>
        <v>0</v>
      </c>
      <c r="W394" s="565">
        <f t="shared" si="84"/>
        <v>0</v>
      </c>
      <c r="X394" s="565">
        <f t="shared" si="84"/>
        <v>0</v>
      </c>
      <c r="Y394" s="565">
        <f t="shared" si="84"/>
        <v>0</v>
      </c>
      <c r="Z394" s="565">
        <f t="shared" si="84"/>
        <v>0</v>
      </c>
      <c r="AA394" s="565">
        <f t="shared" si="84"/>
        <v>0</v>
      </c>
      <c r="AB394" s="565">
        <f t="shared" si="84"/>
        <v>0</v>
      </c>
      <c r="AC394" s="565">
        <f t="shared" si="84"/>
        <v>0</v>
      </c>
      <c r="AD394" s="565">
        <f t="shared" si="84"/>
        <v>0</v>
      </c>
      <c r="AE394" s="565">
        <f t="shared" si="84"/>
        <v>0</v>
      </c>
      <c r="AF394" s="565">
        <f t="shared" si="84"/>
        <v>0</v>
      </c>
      <c r="AG394" s="565">
        <f t="shared" si="84"/>
        <v>0</v>
      </c>
      <c r="AH394" s="565">
        <f t="shared" si="84"/>
        <v>0</v>
      </c>
      <c r="AI394" s="565">
        <f t="shared" si="84"/>
        <v>0</v>
      </c>
      <c r="AJ394" s="565">
        <f t="shared" si="84"/>
        <v>0</v>
      </c>
      <c r="AK394" s="565">
        <f t="shared" si="84"/>
        <v>0</v>
      </c>
      <c r="AL394" s="565">
        <f t="shared" si="84"/>
        <v>0</v>
      </c>
      <c r="AM394" s="565">
        <f t="shared" si="84"/>
        <v>0</v>
      </c>
      <c r="AN394" s="565">
        <f t="shared" si="84"/>
        <v>0</v>
      </c>
      <c r="AO394" s="565">
        <f t="shared" si="84"/>
        <v>0</v>
      </c>
      <c r="AP394" s="565">
        <f t="shared" si="84"/>
        <v>0</v>
      </c>
      <c r="AQ394" s="565">
        <f t="shared" si="84"/>
        <v>0</v>
      </c>
      <c r="AR394" s="565">
        <f t="shared" si="84"/>
        <v>0</v>
      </c>
      <c r="AS394" s="565">
        <f t="shared" si="84"/>
        <v>0</v>
      </c>
      <c r="AT394" s="565">
        <f t="shared" si="84"/>
        <v>0</v>
      </c>
      <c r="AU394" s="565">
        <f t="shared" si="84"/>
        <v>0</v>
      </c>
      <c r="AV394" s="565">
        <f t="shared" si="84"/>
        <v>0</v>
      </c>
      <c r="AW394" s="565">
        <f t="shared" si="84"/>
        <v>0</v>
      </c>
      <c r="AX394" s="565">
        <f t="shared" si="84"/>
        <v>0</v>
      </c>
      <c r="AY394" s="565">
        <f t="shared" si="84"/>
        <v>0</v>
      </c>
      <c r="AZ394" s="565">
        <f t="shared" si="84"/>
        <v>0</v>
      </c>
      <c r="BA394" s="565">
        <f t="shared" si="84"/>
        <v>0</v>
      </c>
      <c r="BB394" s="565">
        <f t="shared" si="84"/>
        <v>0</v>
      </c>
      <c r="BC394" s="565">
        <f t="shared" si="84"/>
        <v>0</v>
      </c>
      <c r="BD394" s="565">
        <f t="shared" si="84"/>
        <v>0</v>
      </c>
      <c r="BE394" s="565">
        <f t="shared" si="84"/>
        <v>0</v>
      </c>
      <c r="BF394" s="565">
        <f t="shared" si="84"/>
        <v>0</v>
      </c>
      <c r="BG394" s="565">
        <f t="shared" si="84"/>
        <v>0</v>
      </c>
      <c r="BH394" s="565">
        <f t="shared" si="84"/>
        <v>0</v>
      </c>
      <c r="BI394" s="565">
        <f t="shared" si="84"/>
        <v>0</v>
      </c>
      <c r="BJ394" s="565">
        <f t="shared" si="84"/>
        <v>0</v>
      </c>
      <c r="BK394" s="565">
        <f t="shared" si="84"/>
        <v>0</v>
      </c>
      <c r="BL394" s="565">
        <f t="shared" si="84"/>
        <v>0</v>
      </c>
      <c r="BM394" s="565">
        <f t="shared" si="84"/>
        <v>0</v>
      </c>
      <c r="BN394" s="565">
        <f t="shared" si="84"/>
        <v>0</v>
      </c>
      <c r="BO394" s="565">
        <f t="shared" si="84"/>
        <v>0</v>
      </c>
      <c r="BP394" s="565">
        <f t="shared" si="84"/>
        <v>0</v>
      </c>
      <c r="BQ394" s="565">
        <f t="shared" si="84"/>
        <v>0</v>
      </c>
      <c r="BR394" s="565">
        <f t="shared" si="84"/>
        <v>0</v>
      </c>
      <c r="BS394" s="565">
        <f t="shared" ref="BS394:BZ394" si="85">IF(BS$123="",0,HLOOKUP(BS$2,$F$123:$BZ$140,MATCH($C394,$A$60:$A$76,0),FALSE))</f>
        <v>0</v>
      </c>
      <c r="BT394" s="565">
        <f t="shared" si="85"/>
        <v>0</v>
      </c>
      <c r="BU394" s="565">
        <f t="shared" si="85"/>
        <v>0</v>
      </c>
      <c r="BV394" s="565">
        <f t="shared" si="85"/>
        <v>0</v>
      </c>
      <c r="BW394" s="565">
        <f t="shared" si="85"/>
        <v>0</v>
      </c>
      <c r="BX394" s="565">
        <f t="shared" si="85"/>
        <v>0</v>
      </c>
      <c r="BY394" s="565">
        <f t="shared" si="85"/>
        <v>0</v>
      </c>
      <c r="BZ394" s="565">
        <f t="shared" si="85"/>
        <v>0</v>
      </c>
    </row>
    <row r="395" spans="1:78" customFormat="1" hidden="1" outlineLevel="1">
      <c r="A395" s="578"/>
      <c r="B395" s="26"/>
      <c r="C395" s="722" t="s">
        <v>296</v>
      </c>
      <c r="D395" s="566">
        <v>0</v>
      </c>
      <c r="E395" s="27"/>
      <c r="F395" s="69"/>
      <c r="G395" s="69"/>
      <c r="H395" s="69"/>
      <c r="I395" s="69"/>
      <c r="J395" s="69"/>
      <c r="K395" s="546"/>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row>
    <row r="396" spans="1:78" customFormat="1" hidden="1" outlineLevel="1">
      <c r="A396" s="19"/>
      <c r="B396" s="26"/>
      <c r="C396" s="722"/>
      <c r="D396" s="545">
        <v>1</v>
      </c>
      <c r="E396" s="27"/>
      <c r="F396" s="145"/>
      <c r="G396" s="567" t="str">
        <f>IF($E394="n/a","n/a",IF(G$3&gt;($E394+$D396),$F394-SUM($F396:F396),$F394/$E394))</f>
        <v>n/a</v>
      </c>
      <c r="H396" s="568" t="str">
        <f>IF($E394="n/a","n/a",IF(H$3&gt;($E394+$D396),$F394-SUM($F396:G396),$F394/$E394))</f>
        <v>n/a</v>
      </c>
      <c r="I396" s="568" t="str">
        <f>IF($E394="n/a","n/a",IF(I$3&gt;($E394+$D396),$F394-SUM($F396:H396),$F394/$E394))</f>
        <v>n/a</v>
      </c>
      <c r="J396" s="568" t="str">
        <f>IF($E394="n/a","n/a",IF(J$3&gt;($E394+$D396),$F394-SUM($F396:I396),$F394/$E394))</f>
        <v>n/a</v>
      </c>
      <c r="K396" s="569" t="str">
        <f>IF($E394="n/a","n/a",IF(K$3&gt;($E394+$D396),$F394-SUM($F396:J396),$F394/$E394))</f>
        <v>n/a</v>
      </c>
      <c r="L396" s="568" t="str">
        <f>IF($E394="n/a","n/a",IF(L$3&gt;($E394+$D396),$F394-SUM($F396:K396),$F394/$E394))</f>
        <v>n/a</v>
      </c>
      <c r="M396" s="568" t="str">
        <f>IF($E394="n/a","n/a",IF(M$3&gt;($E394+$D396),$F394-SUM($F396:L396),$F394/$E394))</f>
        <v>n/a</v>
      </c>
      <c r="N396" s="568" t="str">
        <f>IF($E394="n/a","n/a",IF(N$3&gt;($E394+$D396),$F394-SUM($F396:M396),$F394/$E394))</f>
        <v>n/a</v>
      </c>
      <c r="O396" s="568" t="str">
        <f>IF($E394="n/a","n/a",IF(O$3&gt;($E394+$D396),$F394-SUM($F396:N396),$F394/$E394))</f>
        <v>n/a</v>
      </c>
      <c r="P396" s="568" t="str">
        <f>IF($E394="n/a","n/a",IF(P$3&gt;($E394+$D396),$F394-SUM($F396:O396),$F394/$E394))</f>
        <v>n/a</v>
      </c>
      <c r="Q396" s="568" t="str">
        <f>IF($E394="n/a","n/a",IF(Q$3&gt;($E394+$D396),$F394-SUM($F396:P396),$F394/$E394))</f>
        <v>n/a</v>
      </c>
      <c r="R396" s="568" t="str">
        <f>IF($E394="n/a","n/a",IF(R$3&gt;($E394+$D396),$F394-SUM($F396:Q396),$F394/$E394))</f>
        <v>n/a</v>
      </c>
      <c r="S396" s="568" t="str">
        <f>IF($E394="n/a","n/a",IF(S$3&gt;($E394+$D396),$F394-SUM($F396:R396),$F394/$E394))</f>
        <v>n/a</v>
      </c>
      <c r="T396" s="568" t="str">
        <f>IF($E394="n/a","n/a",IF(T$3&gt;($E394+$D396),$F394-SUM($F396:S396),$F394/$E394))</f>
        <v>n/a</v>
      </c>
      <c r="U396" s="568" t="str">
        <f>IF($E394="n/a","n/a",IF(U$3&gt;($E394+$D396),$F394-SUM($F396:T396),$F394/$E394))</f>
        <v>n/a</v>
      </c>
      <c r="V396" s="568" t="str">
        <f>IF($E394="n/a","n/a",IF(V$3&gt;($E394+$D396),$F394-SUM($F396:U396),$F394/$E394))</f>
        <v>n/a</v>
      </c>
      <c r="W396" s="568" t="str">
        <f>IF($E394="n/a","n/a",IF(W$3&gt;($E394+$D396),$F394-SUM($F396:V396),$F394/$E394))</f>
        <v>n/a</v>
      </c>
      <c r="X396" s="568" t="str">
        <f>IF($E394="n/a","n/a",IF(X$3&gt;($E394+$D396),$F394-SUM($F396:W396),$F394/$E394))</f>
        <v>n/a</v>
      </c>
      <c r="Y396" s="568" t="str">
        <f>IF($E394="n/a","n/a",IF(Y$3&gt;($E394+$D396),$F394-SUM($F396:X396),$F394/$E394))</f>
        <v>n/a</v>
      </c>
      <c r="Z396" s="568" t="str">
        <f>IF($E394="n/a","n/a",IF(Z$3&gt;($E394+$D396),$F394-SUM($F396:Y396),$F394/$E394))</f>
        <v>n/a</v>
      </c>
      <c r="AA396" s="568" t="str">
        <f>IF($E394="n/a","n/a",IF(AA$3&gt;($E394+$D396),$F394-SUM($F396:Z396),$F394/$E394))</f>
        <v>n/a</v>
      </c>
      <c r="AB396" s="568" t="str">
        <f>IF($E394="n/a","n/a",IF(AB$3&gt;($E394+$D396),$F394-SUM($F396:AA396),$F394/$E394))</f>
        <v>n/a</v>
      </c>
      <c r="AC396" s="568" t="str">
        <f>IF($E394="n/a","n/a",IF(AC$3&gt;($E394+$D396),$F394-SUM($F396:AB396),$F394/$E394))</f>
        <v>n/a</v>
      </c>
      <c r="AD396" s="568" t="str">
        <f>IF($E394="n/a","n/a",IF(AD$3&gt;($E394+$D396),$F394-SUM($F396:AC396),$F394/$E394))</f>
        <v>n/a</v>
      </c>
      <c r="AE396" s="568" t="str">
        <f>IF($E394="n/a","n/a",IF(AE$3&gt;($E394+$D396),$F394-SUM($F396:AD396),$F394/$E394))</f>
        <v>n/a</v>
      </c>
      <c r="AF396" s="568" t="str">
        <f>IF($E394="n/a","n/a",IF(AF$3&gt;($E394+$D396),$F394-SUM($F396:AE396),$F394/$E394))</f>
        <v>n/a</v>
      </c>
      <c r="AG396" s="568" t="str">
        <f>IF($E394="n/a","n/a",IF(AG$3&gt;($E394+$D396),$F394-SUM($F396:AF396),$F394/$E394))</f>
        <v>n/a</v>
      </c>
      <c r="AH396" s="568" t="str">
        <f>IF($E394="n/a","n/a",IF(AH$3&gt;($E394+$D396),$F394-SUM($F396:AG396),$F394/$E394))</f>
        <v>n/a</v>
      </c>
      <c r="AI396" s="568" t="str">
        <f>IF($E394="n/a","n/a",IF(AI$3&gt;($E394+$D396),$F394-SUM($F396:AH396),$F394/$E394))</f>
        <v>n/a</v>
      </c>
      <c r="AJ396" s="568" t="str">
        <f>IF($E394="n/a","n/a",IF(AJ$3&gt;($E394+$D396),$F394-SUM($F396:AI396),$F394/$E394))</f>
        <v>n/a</v>
      </c>
      <c r="AK396" s="568" t="str">
        <f>IF($E394="n/a","n/a",IF(AK$3&gt;($E394+$D396),$F394-SUM($F396:AJ396),$F394/$E394))</f>
        <v>n/a</v>
      </c>
      <c r="AL396" s="568" t="str">
        <f>IF($E394="n/a","n/a",IF(AL$3&gt;($E394+$D396),$F394-SUM($F396:AK396),$F394/$E394))</f>
        <v>n/a</v>
      </c>
      <c r="AM396" s="568" t="str">
        <f>IF($E394="n/a","n/a",IF(AM$3&gt;($E394+$D396),$F394-SUM($F396:AL396),$F394/$E394))</f>
        <v>n/a</v>
      </c>
      <c r="AN396" s="568" t="str">
        <f>IF($E394="n/a","n/a",IF(AN$3&gt;($E394+$D396),$F394-SUM($F396:AM396),$F394/$E394))</f>
        <v>n/a</v>
      </c>
      <c r="AO396" s="568" t="str">
        <f>IF($E394="n/a","n/a",IF(AO$3&gt;($E394+$D396),$F394-SUM($F396:AN396),$F394/$E394))</f>
        <v>n/a</v>
      </c>
      <c r="AP396" s="568" t="str">
        <f>IF($E394="n/a","n/a",IF(AP$3&gt;($E394+$D396),$F394-SUM($F396:AO396),$F394/$E394))</f>
        <v>n/a</v>
      </c>
      <c r="AQ396" s="568" t="str">
        <f>IF($E394="n/a","n/a",IF(AQ$3&gt;($E394+$D396),$F394-SUM($F396:AP396),$F394/$E394))</f>
        <v>n/a</v>
      </c>
      <c r="AR396" s="568" t="str">
        <f>IF($E394="n/a","n/a",IF(AR$3&gt;($E394+$D396),$F394-SUM($F396:AQ396),$F394/$E394))</f>
        <v>n/a</v>
      </c>
      <c r="AS396" s="568" t="str">
        <f>IF($E394="n/a","n/a",IF(AS$3&gt;($E394+$D396),$F394-SUM($F396:AR396),$F394/$E394))</f>
        <v>n/a</v>
      </c>
      <c r="AT396" s="568" t="str">
        <f>IF($E394="n/a","n/a",IF(AT$3&gt;($E394+$D396),$F394-SUM($F396:AS396),$F394/$E394))</f>
        <v>n/a</v>
      </c>
      <c r="AU396" s="568" t="str">
        <f>IF($E394="n/a","n/a",IF(AU$3&gt;($E394+$D396),$F394-SUM($F396:AT396),$F394/$E394))</f>
        <v>n/a</v>
      </c>
      <c r="AV396" s="568" t="str">
        <f>IF($E394="n/a","n/a",IF(AV$3&gt;($E394+$D396),$F394-SUM($F396:AU396),$F394/$E394))</f>
        <v>n/a</v>
      </c>
      <c r="AW396" s="568" t="str">
        <f>IF($E394="n/a","n/a",IF(AW$3&gt;($E394+$D396),$F394-SUM($F396:AV396),$F394/$E394))</f>
        <v>n/a</v>
      </c>
      <c r="AX396" s="568" t="str">
        <f>IF($E394="n/a","n/a",IF(AX$3&gt;($E394+$D396),$F394-SUM($F396:AW396),$F394/$E394))</f>
        <v>n/a</v>
      </c>
      <c r="AY396" s="568" t="str">
        <f>IF($E394="n/a","n/a",IF(AY$3&gt;($E394+$D396),$F394-SUM($F396:AX396),$F394/$E394))</f>
        <v>n/a</v>
      </c>
      <c r="AZ396" s="568" t="str">
        <f>IF($E394="n/a","n/a",IF(AZ$3&gt;($E394+$D396),$F394-SUM($F396:AY396),$F394/$E394))</f>
        <v>n/a</v>
      </c>
      <c r="BA396" s="568" t="str">
        <f>IF($E394="n/a","n/a",IF(BA$3&gt;($E394+$D396),$F394-SUM($F396:AZ396),$F394/$E394))</f>
        <v>n/a</v>
      </c>
      <c r="BB396" s="568" t="str">
        <f>IF($E394="n/a","n/a",IF(BB$3&gt;($E394+$D396),$F394-SUM($F396:BA396),$F394/$E394))</f>
        <v>n/a</v>
      </c>
      <c r="BC396" s="568" t="str">
        <f>IF($E394="n/a","n/a",IF(BC$3&gt;($E394+$D396),$F394-SUM($F396:BB396),$F394/$E394))</f>
        <v>n/a</v>
      </c>
      <c r="BD396" s="568" t="str">
        <f>IF($E394="n/a","n/a",IF(BD$3&gt;($E394+$D396),$F394-SUM($F396:BC396),$F394/$E394))</f>
        <v>n/a</v>
      </c>
      <c r="BE396" s="568" t="str">
        <f>IF($E394="n/a","n/a",IF(BE$3&gt;($E394+$D396),$F394-SUM($F396:BD396),$F394/$E394))</f>
        <v>n/a</v>
      </c>
      <c r="BF396" s="568" t="str">
        <f>IF($E394="n/a","n/a",IF(BF$3&gt;($E394+$D396),$F394-SUM($F396:BE396),$F394/$E394))</f>
        <v>n/a</v>
      </c>
      <c r="BG396" s="568" t="str">
        <f>IF($E394="n/a","n/a",IF(BG$3&gt;($E394+$D396),$F394-SUM($F396:BF396),$F394/$E394))</f>
        <v>n/a</v>
      </c>
      <c r="BH396" s="568" t="str">
        <f>IF($E394="n/a","n/a",IF(BH$3&gt;($E394+$D396),$F394-SUM($F396:BG396),$F394/$E394))</f>
        <v>n/a</v>
      </c>
      <c r="BI396" s="568" t="str">
        <f>IF($E394="n/a","n/a",IF(BI$3&gt;($E394+$D396),$F394-SUM($F396:BH396),$F394/$E394))</f>
        <v>n/a</v>
      </c>
      <c r="BJ396" s="568" t="str">
        <f>IF($E394="n/a","n/a",IF(BJ$3&gt;($E394+$D396),$F394-SUM($F396:BI396),$F394/$E394))</f>
        <v>n/a</v>
      </c>
      <c r="BK396" s="568" t="str">
        <f>IF($E394="n/a","n/a",IF(BK$3&gt;($E394+$D396),$F394-SUM($F396:BJ396),$F394/$E394))</f>
        <v>n/a</v>
      </c>
      <c r="BL396" s="568" t="str">
        <f>IF($E394="n/a","n/a",IF(BL$3&gt;($E394+$D396),$F394-SUM($F396:BK396),$F394/$E394))</f>
        <v>n/a</v>
      </c>
      <c r="BM396" s="568" t="str">
        <f>IF($E394="n/a","n/a",IF(BM$3&gt;($E394+$D396),$F394-SUM($F396:BL396),$F394/$E394))</f>
        <v>n/a</v>
      </c>
      <c r="BN396" s="568" t="str">
        <f>IF($E394="n/a","n/a",IF(BN$3&gt;($E394+$D396),$F394-SUM($F396:BM396),$F394/$E394))</f>
        <v>n/a</v>
      </c>
      <c r="BO396" s="568" t="str">
        <f>IF($E394="n/a","n/a",IF(BO$3&gt;($E394+$D396),$F394-SUM($F396:BN396),$F394/$E394))</f>
        <v>n/a</v>
      </c>
      <c r="BP396" s="568" t="str">
        <f>IF($E394="n/a","n/a",IF(BP$3&gt;($E394+$D396),$F394-SUM($F396:BO396),$F394/$E394))</f>
        <v>n/a</v>
      </c>
      <c r="BQ396" s="568" t="str">
        <f>IF($E394="n/a","n/a",IF(BQ$3&gt;($E394+$D396),$F394-SUM($F396:BP396),$F394/$E394))</f>
        <v>n/a</v>
      </c>
      <c r="BR396" s="568" t="str">
        <f>IF($E394="n/a","n/a",IF(BR$3&gt;($E394+$D396),$F394-SUM($F396:BQ396),$F394/$E394))</f>
        <v>n/a</v>
      </c>
      <c r="BS396" s="568" t="str">
        <f>IF($E394="n/a","n/a",IF(BS$3&gt;($E394+$D396),$F394-SUM($F396:BR396),$F394/$E394))</f>
        <v>n/a</v>
      </c>
      <c r="BT396" s="568" t="str">
        <f>IF($E394="n/a","n/a",IF(BT$3&gt;($E394+$D396),$F394-SUM($F396:BS396),$F394/$E394))</f>
        <v>n/a</v>
      </c>
      <c r="BU396" s="568" t="str">
        <f>IF($E394="n/a","n/a",IF(BU$3&gt;($E394+$D396),$F394-SUM($F396:BT396),$F394/$E394))</f>
        <v>n/a</v>
      </c>
      <c r="BV396" s="568" t="str">
        <f>IF($E394="n/a","n/a",IF(BV$3&gt;($E394+$D396),$F394-SUM($F396:BU396),$F394/$E394))</f>
        <v>n/a</v>
      </c>
      <c r="BW396" s="568" t="str">
        <f>IF($E394="n/a","n/a",IF(BW$3&gt;($E394+$D396),$F394-SUM($F396:BV396),$F394/$E394))</f>
        <v>n/a</v>
      </c>
      <c r="BX396" s="568" t="str">
        <f>IF($E394="n/a","n/a",IF(BX$3&gt;($E394+$D396),$F394-SUM($F396:BW396),$F394/$E394))</f>
        <v>n/a</v>
      </c>
      <c r="BY396" s="568" t="str">
        <f>IF($E394="n/a","n/a",IF(BY$3&gt;($E394+$D396),$F394-SUM($F396:BX396),$F394/$E394))</f>
        <v>n/a</v>
      </c>
      <c r="BZ396" s="569" t="str">
        <f>IF($E394="n/a","n/a",IF(BZ$3&gt;($E394+$D396),$F394-SUM($F396:BY396),$F394/$E394))</f>
        <v>n/a</v>
      </c>
    </row>
    <row r="397" spans="1:78" customFormat="1" hidden="1" outlineLevel="1">
      <c r="A397" s="19"/>
      <c r="B397" s="26"/>
      <c r="C397" s="722"/>
      <c r="D397" s="545">
        <v>2</v>
      </c>
      <c r="E397" s="27"/>
      <c r="F397" s="146"/>
      <c r="G397" s="570"/>
      <c r="H397" s="571" t="str">
        <f>IF($E394="n/a","n/a",IF(H$3&gt;($E394+$D397),$G394-SUM($F397:G397),$G394/$E394))</f>
        <v>n/a</v>
      </c>
      <c r="I397" s="571" t="str">
        <f>IF($E394="n/a","n/a",IF(I$3&gt;($E394+$D397),$G394-SUM($F397:H397),$G394/$E394))</f>
        <v>n/a</v>
      </c>
      <c r="J397" s="571" t="str">
        <f>IF($E394="n/a","n/a",IF(J$3&gt;($E394+$D397),$G394-SUM($F397:I397),$G394/$E394))</f>
        <v>n/a</v>
      </c>
      <c r="K397" s="572" t="str">
        <f>IF($E394="n/a","n/a",IF(K$3&gt;($E394+$D397),$G394-SUM($F397:J397),$G394/$E394))</f>
        <v>n/a</v>
      </c>
      <c r="L397" s="571" t="str">
        <f>IF($E394="n/a","n/a",IF(L$3&gt;($E394+$D397),$G394-SUM($F397:K397),$G394/$E394))</f>
        <v>n/a</v>
      </c>
      <c r="M397" s="571" t="str">
        <f>IF($E394="n/a","n/a",IF(M$3&gt;($E394+$D397),$G394-SUM($F397:L397),$G394/$E394))</f>
        <v>n/a</v>
      </c>
      <c r="N397" s="571" t="str">
        <f>IF($E394="n/a","n/a",IF(N$3&gt;($E394+$D397),$G394-SUM($F397:M397),$G394/$E394))</f>
        <v>n/a</v>
      </c>
      <c r="O397" s="571" t="str">
        <f>IF($E394="n/a","n/a",IF(O$3&gt;($E394+$D397),$G394-SUM($F397:N397),$G394/$E394))</f>
        <v>n/a</v>
      </c>
      <c r="P397" s="571" t="str">
        <f>IF($E394="n/a","n/a",IF(P$3&gt;($E394+$D397),$G394-SUM($F397:O397),$G394/$E394))</f>
        <v>n/a</v>
      </c>
      <c r="Q397" s="571" t="str">
        <f>IF($E394="n/a","n/a",IF(Q$3&gt;($E394+$D397),$G394-SUM($F397:P397),$G394/$E394))</f>
        <v>n/a</v>
      </c>
      <c r="R397" s="571" t="str">
        <f>IF($E394="n/a","n/a",IF(R$3&gt;($E394+$D397),$G394-SUM($F397:Q397),$G394/$E394))</f>
        <v>n/a</v>
      </c>
      <c r="S397" s="571" t="str">
        <f>IF($E394="n/a","n/a",IF(S$3&gt;($E394+$D397),$G394-SUM($F397:R397),$G394/$E394))</f>
        <v>n/a</v>
      </c>
      <c r="T397" s="571" t="str">
        <f>IF($E394="n/a","n/a",IF(T$3&gt;($E394+$D397),$G394-SUM($F397:S397),$G394/$E394))</f>
        <v>n/a</v>
      </c>
      <c r="U397" s="571" t="str">
        <f>IF($E394="n/a","n/a",IF(U$3&gt;($E394+$D397),$G394-SUM($F397:T397),$G394/$E394))</f>
        <v>n/a</v>
      </c>
      <c r="V397" s="571" t="str">
        <f>IF($E394="n/a","n/a",IF(V$3&gt;($E394+$D397),$G394-SUM($F397:U397),$G394/$E394))</f>
        <v>n/a</v>
      </c>
      <c r="W397" s="571" t="str">
        <f>IF($E394="n/a","n/a",IF(W$3&gt;($E394+$D397),$G394-SUM($F397:V397),$G394/$E394))</f>
        <v>n/a</v>
      </c>
      <c r="X397" s="571" t="str">
        <f>IF($E394="n/a","n/a",IF(X$3&gt;($E394+$D397),$G394-SUM($F397:W397),$G394/$E394))</f>
        <v>n/a</v>
      </c>
      <c r="Y397" s="571" t="str">
        <f>IF($E394="n/a","n/a",IF(Y$3&gt;($E394+$D397),$G394-SUM($F397:X397),$G394/$E394))</f>
        <v>n/a</v>
      </c>
      <c r="Z397" s="571" t="str">
        <f>IF($E394="n/a","n/a",IF(Z$3&gt;($E394+$D397),$G394-SUM($F397:Y397),$G394/$E394))</f>
        <v>n/a</v>
      </c>
      <c r="AA397" s="571" t="str">
        <f>IF($E394="n/a","n/a",IF(AA$3&gt;($E394+$D397),$G394-SUM($F397:Z397),$G394/$E394))</f>
        <v>n/a</v>
      </c>
      <c r="AB397" s="571" t="str">
        <f>IF($E394="n/a","n/a",IF(AB$3&gt;($E394+$D397),$G394-SUM($F397:AA397),$G394/$E394))</f>
        <v>n/a</v>
      </c>
      <c r="AC397" s="571" t="str">
        <f>IF($E394="n/a","n/a",IF(AC$3&gt;($E394+$D397),$G394-SUM($F397:AB397),$G394/$E394))</f>
        <v>n/a</v>
      </c>
      <c r="AD397" s="571" t="str">
        <f>IF($E394="n/a","n/a",IF(AD$3&gt;($E394+$D397),$G394-SUM($F397:AC397),$G394/$E394))</f>
        <v>n/a</v>
      </c>
      <c r="AE397" s="571" t="str">
        <f>IF($E394="n/a","n/a",IF(AE$3&gt;($E394+$D397),$G394-SUM($F397:AD397),$G394/$E394))</f>
        <v>n/a</v>
      </c>
      <c r="AF397" s="571" t="str">
        <f>IF($E394="n/a","n/a",IF(AF$3&gt;($E394+$D397),$G394-SUM($F397:AE397),$G394/$E394))</f>
        <v>n/a</v>
      </c>
      <c r="AG397" s="571" t="str">
        <f>IF($E394="n/a","n/a",IF(AG$3&gt;($E394+$D397),$G394-SUM($F397:AF397),$G394/$E394))</f>
        <v>n/a</v>
      </c>
      <c r="AH397" s="571" t="str">
        <f>IF($E394="n/a","n/a",IF(AH$3&gt;($E394+$D397),$G394-SUM($F397:AG397),$G394/$E394))</f>
        <v>n/a</v>
      </c>
      <c r="AI397" s="571" t="str">
        <f>IF($E394="n/a","n/a",IF(AI$3&gt;($E394+$D397),$G394-SUM($F397:AH397),$G394/$E394))</f>
        <v>n/a</v>
      </c>
      <c r="AJ397" s="571" t="str">
        <f>IF($E394="n/a","n/a",IF(AJ$3&gt;($E394+$D397),$G394-SUM($F397:AI397),$G394/$E394))</f>
        <v>n/a</v>
      </c>
      <c r="AK397" s="571" t="str">
        <f>IF($E394="n/a","n/a",IF(AK$3&gt;($E394+$D397),$G394-SUM($F397:AJ397),$G394/$E394))</f>
        <v>n/a</v>
      </c>
      <c r="AL397" s="571" t="str">
        <f>IF($E394="n/a","n/a",IF(AL$3&gt;($E394+$D397),$G394-SUM($F397:AK397),$G394/$E394))</f>
        <v>n/a</v>
      </c>
      <c r="AM397" s="571" t="str">
        <f>IF($E394="n/a","n/a",IF(AM$3&gt;($E394+$D397),$G394-SUM($F397:AL397),$G394/$E394))</f>
        <v>n/a</v>
      </c>
      <c r="AN397" s="571" t="str">
        <f>IF($E394="n/a","n/a",IF(AN$3&gt;($E394+$D397),$G394-SUM($F397:AM397),$G394/$E394))</f>
        <v>n/a</v>
      </c>
      <c r="AO397" s="571" t="str">
        <f>IF($E394="n/a","n/a",IF(AO$3&gt;($E394+$D397),$G394-SUM($F397:AN397),$G394/$E394))</f>
        <v>n/a</v>
      </c>
      <c r="AP397" s="571" t="str">
        <f>IF($E394="n/a","n/a",IF(AP$3&gt;($E394+$D397),$G394-SUM($F397:AO397),$G394/$E394))</f>
        <v>n/a</v>
      </c>
      <c r="AQ397" s="571" t="str">
        <f>IF($E394="n/a","n/a",IF(AQ$3&gt;($E394+$D397),$G394-SUM($F397:AP397),$G394/$E394))</f>
        <v>n/a</v>
      </c>
      <c r="AR397" s="571" t="str">
        <f>IF($E394="n/a","n/a",IF(AR$3&gt;($E394+$D397),$G394-SUM($F397:AQ397),$G394/$E394))</f>
        <v>n/a</v>
      </c>
      <c r="AS397" s="571" t="str">
        <f>IF($E394="n/a","n/a",IF(AS$3&gt;($E394+$D397),$G394-SUM($F397:AR397),$G394/$E394))</f>
        <v>n/a</v>
      </c>
      <c r="AT397" s="571" t="str">
        <f>IF($E394="n/a","n/a",IF(AT$3&gt;($E394+$D397),$G394-SUM($F397:AS397),$G394/$E394))</f>
        <v>n/a</v>
      </c>
      <c r="AU397" s="571" t="str">
        <f>IF($E394="n/a","n/a",IF(AU$3&gt;($E394+$D397),$G394-SUM($F397:AT397),$G394/$E394))</f>
        <v>n/a</v>
      </c>
      <c r="AV397" s="571" t="str">
        <f>IF($E394="n/a","n/a",IF(AV$3&gt;($E394+$D397),$G394-SUM($F397:AU397),$G394/$E394))</f>
        <v>n/a</v>
      </c>
      <c r="AW397" s="571" t="str">
        <f>IF($E394="n/a","n/a",IF(AW$3&gt;($E394+$D397),$G394-SUM($F397:AV397),$G394/$E394))</f>
        <v>n/a</v>
      </c>
      <c r="AX397" s="571" t="str">
        <f>IF($E394="n/a","n/a",IF(AX$3&gt;($E394+$D397),$G394-SUM($F397:AW397),$G394/$E394))</f>
        <v>n/a</v>
      </c>
      <c r="AY397" s="571" t="str">
        <f>IF($E394="n/a","n/a",IF(AY$3&gt;($E394+$D397),$G394-SUM($F397:AX397),$G394/$E394))</f>
        <v>n/a</v>
      </c>
      <c r="AZ397" s="571" t="str">
        <f>IF($E394="n/a","n/a",IF(AZ$3&gt;($E394+$D397),$G394-SUM($F397:AY397),$G394/$E394))</f>
        <v>n/a</v>
      </c>
      <c r="BA397" s="571" t="str">
        <f>IF($E394="n/a","n/a",IF(BA$3&gt;($E394+$D397),$G394-SUM($F397:AZ397),$G394/$E394))</f>
        <v>n/a</v>
      </c>
      <c r="BB397" s="571" t="str">
        <f>IF($E394="n/a","n/a",IF(BB$3&gt;($E394+$D397),$G394-SUM($F397:BA397),$G394/$E394))</f>
        <v>n/a</v>
      </c>
      <c r="BC397" s="571" t="str">
        <f>IF($E394="n/a","n/a",IF(BC$3&gt;($E394+$D397),$G394-SUM($F397:BB397),$G394/$E394))</f>
        <v>n/a</v>
      </c>
      <c r="BD397" s="571" t="str">
        <f>IF($E394="n/a","n/a",IF(BD$3&gt;($E394+$D397),$G394-SUM($F397:BC397),$G394/$E394))</f>
        <v>n/a</v>
      </c>
      <c r="BE397" s="571" t="str">
        <f>IF($E394="n/a","n/a",IF(BE$3&gt;($E394+$D397),$G394-SUM($F397:BD397),$G394/$E394))</f>
        <v>n/a</v>
      </c>
      <c r="BF397" s="571" t="str">
        <f>IF($E394="n/a","n/a",IF(BF$3&gt;($E394+$D397),$G394-SUM($F397:BE397),$G394/$E394))</f>
        <v>n/a</v>
      </c>
      <c r="BG397" s="571" t="str">
        <f>IF($E394="n/a","n/a",IF(BG$3&gt;($E394+$D397),$G394-SUM($F397:BF397),$G394/$E394))</f>
        <v>n/a</v>
      </c>
      <c r="BH397" s="571" t="str">
        <f>IF($E394="n/a","n/a",IF(BH$3&gt;($E394+$D397),$G394-SUM($F397:BG397),$G394/$E394))</f>
        <v>n/a</v>
      </c>
      <c r="BI397" s="571" t="str">
        <f>IF($E394="n/a","n/a",IF(BI$3&gt;($E394+$D397),$G394-SUM($F397:BH397),$G394/$E394))</f>
        <v>n/a</v>
      </c>
      <c r="BJ397" s="571" t="str">
        <f>IF($E394="n/a","n/a",IF(BJ$3&gt;($E394+$D397),$G394-SUM($F397:BI397),$G394/$E394))</f>
        <v>n/a</v>
      </c>
      <c r="BK397" s="571" t="str">
        <f>IF($E394="n/a","n/a",IF(BK$3&gt;($E394+$D397),$G394-SUM($F397:BJ397),$G394/$E394))</f>
        <v>n/a</v>
      </c>
      <c r="BL397" s="571" t="str">
        <f>IF($E394="n/a","n/a",IF(BL$3&gt;($E394+$D397),$G394-SUM($F397:BK397),$G394/$E394))</f>
        <v>n/a</v>
      </c>
      <c r="BM397" s="571" t="str">
        <f>IF($E394="n/a","n/a",IF(BM$3&gt;($E394+$D397),$G394-SUM($F397:BL397),$G394/$E394))</f>
        <v>n/a</v>
      </c>
      <c r="BN397" s="571" t="str">
        <f>IF($E394="n/a","n/a",IF(BN$3&gt;($E394+$D397),$G394-SUM($F397:BM397),$G394/$E394))</f>
        <v>n/a</v>
      </c>
      <c r="BO397" s="571" t="str">
        <f>IF($E394="n/a","n/a",IF(BO$3&gt;($E394+$D397),$G394-SUM($F397:BN397),$G394/$E394))</f>
        <v>n/a</v>
      </c>
      <c r="BP397" s="571" t="str">
        <f>IF($E394="n/a","n/a",IF(BP$3&gt;($E394+$D397),$G394-SUM($F397:BO397),$G394/$E394))</f>
        <v>n/a</v>
      </c>
      <c r="BQ397" s="571" t="str">
        <f>IF($E394="n/a","n/a",IF(BQ$3&gt;($E394+$D397),$G394-SUM($F397:BP397),$G394/$E394))</f>
        <v>n/a</v>
      </c>
      <c r="BR397" s="571" t="str">
        <f>IF($E394="n/a","n/a",IF(BR$3&gt;($E394+$D397),$G394-SUM($F397:BQ397),$G394/$E394))</f>
        <v>n/a</v>
      </c>
      <c r="BS397" s="571" t="str">
        <f>IF($E394="n/a","n/a",IF(BS$3&gt;($E394+$D397),$G394-SUM($F397:BR397),$G394/$E394))</f>
        <v>n/a</v>
      </c>
      <c r="BT397" s="571" t="str">
        <f>IF($E394="n/a","n/a",IF(BT$3&gt;($E394+$D397),$G394-SUM($F397:BS397),$G394/$E394))</f>
        <v>n/a</v>
      </c>
      <c r="BU397" s="571" t="str">
        <f>IF($E394="n/a","n/a",IF(BU$3&gt;($E394+$D397),$G394-SUM($F397:BT397),$G394/$E394))</f>
        <v>n/a</v>
      </c>
      <c r="BV397" s="571" t="str">
        <f>IF($E394="n/a","n/a",IF(BV$3&gt;($E394+$D397),$G394-SUM($F397:BU397),$G394/$E394))</f>
        <v>n/a</v>
      </c>
      <c r="BW397" s="571" t="str">
        <f>IF($E394="n/a","n/a",IF(BW$3&gt;($E394+$D397),$G394-SUM($F397:BV397),$G394/$E394))</f>
        <v>n/a</v>
      </c>
      <c r="BX397" s="571" t="str">
        <f>IF($E394="n/a","n/a",IF(BX$3&gt;($E394+$D397),$G394-SUM($F397:BW397),$G394/$E394))</f>
        <v>n/a</v>
      </c>
      <c r="BY397" s="571" t="str">
        <f>IF($E394="n/a","n/a",IF(BY$3&gt;($E394+$D397),$G394-SUM($F397:BX397),$G394/$E394))</f>
        <v>n/a</v>
      </c>
      <c r="BZ397" s="572" t="str">
        <f>IF($E394="n/a","n/a",IF(BZ$3&gt;($E394+$D397),$G394-SUM($F397:BY397),$G394/$E394))</f>
        <v>n/a</v>
      </c>
    </row>
    <row r="398" spans="1:78" customFormat="1" hidden="1" outlineLevel="1">
      <c r="A398" s="19"/>
      <c r="B398" s="26"/>
      <c r="C398" s="722"/>
      <c r="D398" s="545">
        <v>3</v>
      </c>
      <c r="E398" s="27"/>
      <c r="F398" s="146"/>
      <c r="G398" s="570"/>
      <c r="H398" s="571"/>
      <c r="I398" s="571" t="str">
        <f>IF($E394="n/a","n/a",IF(I$3&gt;($E394+$D398),$H394-SUM($F398:H398),$H394/$E394))</f>
        <v>n/a</v>
      </c>
      <c r="J398" s="571" t="str">
        <f>IF($E394="n/a","n/a",IF(J$3&gt;($E394+$D398),$H394-SUM($F398:I398),$H394/$E394))</f>
        <v>n/a</v>
      </c>
      <c r="K398" s="572" t="str">
        <f>IF($E394="n/a","n/a",IF(K$3&gt;($E394+$D398),$H394-SUM($F398:J398),$H394/$E394))</f>
        <v>n/a</v>
      </c>
      <c r="L398" s="571" t="str">
        <f>IF($E394="n/a","n/a",IF(L$3&gt;($E394+$D398),$H394-SUM($F398:K398),$H394/$E394))</f>
        <v>n/a</v>
      </c>
      <c r="M398" s="571" t="str">
        <f>IF($E394="n/a","n/a",IF(M$3&gt;($E394+$D398),$H394-SUM($F398:L398),$H394/$E394))</f>
        <v>n/a</v>
      </c>
      <c r="N398" s="571" t="str">
        <f>IF($E394="n/a","n/a",IF(N$3&gt;($E394+$D398),$H394-SUM($F398:M398),$H394/$E394))</f>
        <v>n/a</v>
      </c>
      <c r="O398" s="571" t="str">
        <f>IF($E394="n/a","n/a",IF(O$3&gt;($E394+$D398),$H394-SUM($F398:N398),$H394/$E394))</f>
        <v>n/a</v>
      </c>
      <c r="P398" s="571" t="str">
        <f>IF($E394="n/a","n/a",IF(P$3&gt;($E394+$D398),$H394-SUM($F398:O398),$H394/$E394))</f>
        <v>n/a</v>
      </c>
      <c r="Q398" s="571" t="str">
        <f>IF($E394="n/a","n/a",IF(Q$3&gt;($E394+$D398),$H394-SUM($F398:P398),$H394/$E394))</f>
        <v>n/a</v>
      </c>
      <c r="R398" s="571" t="str">
        <f>IF($E394="n/a","n/a",IF(R$3&gt;($E394+$D398),$H394-SUM($F398:Q398),$H394/$E394))</f>
        <v>n/a</v>
      </c>
      <c r="S398" s="571" t="str">
        <f>IF($E394="n/a","n/a",IF(S$3&gt;($E394+$D398),$H394-SUM($F398:R398),$H394/$E394))</f>
        <v>n/a</v>
      </c>
      <c r="T398" s="571" t="str">
        <f>IF($E394="n/a","n/a",IF(T$3&gt;($E394+$D398),$H394-SUM($F398:S398),$H394/$E394))</f>
        <v>n/a</v>
      </c>
      <c r="U398" s="571" t="str">
        <f>IF($E394="n/a","n/a",IF(U$3&gt;($E394+$D398),$H394-SUM($F398:T398),$H394/$E394))</f>
        <v>n/a</v>
      </c>
      <c r="V398" s="571" t="str">
        <f>IF($E394="n/a","n/a",IF(V$3&gt;($E394+$D398),$H394-SUM($F398:U398),$H394/$E394))</f>
        <v>n/a</v>
      </c>
      <c r="W398" s="571" t="str">
        <f>IF($E394="n/a","n/a",IF(W$3&gt;($E394+$D398),$H394-SUM($F398:V398),$H394/$E394))</f>
        <v>n/a</v>
      </c>
      <c r="X398" s="571" t="str">
        <f>IF($E394="n/a","n/a",IF(X$3&gt;($E394+$D398),$H394-SUM($F398:W398),$H394/$E394))</f>
        <v>n/a</v>
      </c>
      <c r="Y398" s="571" t="str">
        <f>IF($E394="n/a","n/a",IF(Y$3&gt;($E394+$D398),$H394-SUM($F398:X398),$H394/$E394))</f>
        <v>n/a</v>
      </c>
      <c r="Z398" s="571" t="str">
        <f>IF($E394="n/a","n/a",IF(Z$3&gt;($E394+$D398),$H394-SUM($F398:Y398),$H394/$E394))</f>
        <v>n/a</v>
      </c>
      <c r="AA398" s="571" t="str">
        <f>IF($E394="n/a","n/a",IF(AA$3&gt;($E394+$D398),$H394-SUM($F398:Z398),$H394/$E394))</f>
        <v>n/a</v>
      </c>
      <c r="AB398" s="571" t="str">
        <f>IF($E394="n/a","n/a",IF(AB$3&gt;($E394+$D398),$H394-SUM($F398:AA398),$H394/$E394))</f>
        <v>n/a</v>
      </c>
      <c r="AC398" s="571" t="str">
        <f>IF($E394="n/a","n/a",IF(AC$3&gt;($E394+$D398),$H394-SUM($F398:AB398),$H394/$E394))</f>
        <v>n/a</v>
      </c>
      <c r="AD398" s="571" t="str">
        <f>IF($E394="n/a","n/a",IF(AD$3&gt;($E394+$D398),$H394-SUM($F398:AC398),$H394/$E394))</f>
        <v>n/a</v>
      </c>
      <c r="AE398" s="571" t="str">
        <f>IF($E394="n/a","n/a",IF(AE$3&gt;($E394+$D398),$H394-SUM($F398:AD398),$H394/$E394))</f>
        <v>n/a</v>
      </c>
      <c r="AF398" s="571" t="str">
        <f>IF($E394="n/a","n/a",IF(AF$3&gt;($E394+$D398),$H394-SUM($F398:AE398),$H394/$E394))</f>
        <v>n/a</v>
      </c>
      <c r="AG398" s="571" t="str">
        <f>IF($E394="n/a","n/a",IF(AG$3&gt;($E394+$D398),$H394-SUM($F398:AF398),$H394/$E394))</f>
        <v>n/a</v>
      </c>
      <c r="AH398" s="571" t="str">
        <f>IF($E394="n/a","n/a",IF(AH$3&gt;($E394+$D398),$H394-SUM($F398:AG398),$H394/$E394))</f>
        <v>n/a</v>
      </c>
      <c r="AI398" s="571" t="str">
        <f>IF($E394="n/a","n/a",IF(AI$3&gt;($E394+$D398),$H394-SUM($F398:AH398),$H394/$E394))</f>
        <v>n/a</v>
      </c>
      <c r="AJ398" s="571" t="str">
        <f>IF($E394="n/a","n/a",IF(AJ$3&gt;($E394+$D398),$H394-SUM($F398:AI398),$H394/$E394))</f>
        <v>n/a</v>
      </c>
      <c r="AK398" s="571" t="str">
        <f>IF($E394="n/a","n/a",IF(AK$3&gt;($E394+$D398),$H394-SUM($F398:AJ398),$H394/$E394))</f>
        <v>n/a</v>
      </c>
      <c r="AL398" s="571" t="str">
        <f>IF($E394="n/a","n/a",IF(AL$3&gt;($E394+$D398),$H394-SUM($F398:AK398),$H394/$E394))</f>
        <v>n/a</v>
      </c>
      <c r="AM398" s="571" t="str">
        <f>IF($E394="n/a","n/a",IF(AM$3&gt;($E394+$D398),$H394-SUM($F398:AL398),$H394/$E394))</f>
        <v>n/a</v>
      </c>
      <c r="AN398" s="571" t="str">
        <f>IF($E394="n/a","n/a",IF(AN$3&gt;($E394+$D398),$H394-SUM($F398:AM398),$H394/$E394))</f>
        <v>n/a</v>
      </c>
      <c r="AO398" s="571" t="str">
        <f>IF($E394="n/a","n/a",IF(AO$3&gt;($E394+$D398),$H394-SUM($F398:AN398),$H394/$E394))</f>
        <v>n/a</v>
      </c>
      <c r="AP398" s="571" t="str">
        <f>IF($E394="n/a","n/a",IF(AP$3&gt;($E394+$D398),$H394-SUM($F398:AO398),$H394/$E394))</f>
        <v>n/a</v>
      </c>
      <c r="AQ398" s="571" t="str">
        <f>IF($E394="n/a","n/a",IF(AQ$3&gt;($E394+$D398),$H394-SUM($F398:AP398),$H394/$E394))</f>
        <v>n/a</v>
      </c>
      <c r="AR398" s="571" t="str">
        <f>IF($E394="n/a","n/a",IF(AR$3&gt;($E394+$D398),$H394-SUM($F398:AQ398),$H394/$E394))</f>
        <v>n/a</v>
      </c>
      <c r="AS398" s="571" t="str">
        <f>IF($E394="n/a","n/a",IF(AS$3&gt;($E394+$D398),$H394-SUM($F398:AR398),$H394/$E394))</f>
        <v>n/a</v>
      </c>
      <c r="AT398" s="571" t="str">
        <f>IF($E394="n/a","n/a",IF(AT$3&gt;($E394+$D398),$H394-SUM($F398:AS398),$H394/$E394))</f>
        <v>n/a</v>
      </c>
      <c r="AU398" s="571" t="str">
        <f>IF($E394="n/a","n/a",IF(AU$3&gt;($E394+$D398),$H394-SUM($F398:AT398),$H394/$E394))</f>
        <v>n/a</v>
      </c>
      <c r="AV398" s="571" t="str">
        <f>IF($E394="n/a","n/a",IF(AV$3&gt;($E394+$D398),$H394-SUM($F398:AU398),$H394/$E394))</f>
        <v>n/a</v>
      </c>
      <c r="AW398" s="571" t="str">
        <f>IF($E394="n/a","n/a",IF(AW$3&gt;($E394+$D398),$H394-SUM($F398:AV398),$H394/$E394))</f>
        <v>n/a</v>
      </c>
      <c r="AX398" s="571" t="str">
        <f>IF($E394="n/a","n/a",IF(AX$3&gt;($E394+$D398),$H394-SUM($F398:AW398),$H394/$E394))</f>
        <v>n/a</v>
      </c>
      <c r="AY398" s="571" t="str">
        <f>IF($E394="n/a","n/a",IF(AY$3&gt;($E394+$D398),$H394-SUM($F398:AX398),$H394/$E394))</f>
        <v>n/a</v>
      </c>
      <c r="AZ398" s="571" t="str">
        <f>IF($E394="n/a","n/a",IF(AZ$3&gt;($E394+$D398),$H394-SUM($F398:AY398),$H394/$E394))</f>
        <v>n/a</v>
      </c>
      <c r="BA398" s="571" t="str">
        <f>IF($E394="n/a","n/a",IF(BA$3&gt;($E394+$D398),$H394-SUM($F398:AZ398),$H394/$E394))</f>
        <v>n/a</v>
      </c>
      <c r="BB398" s="571" t="str">
        <f>IF($E394="n/a","n/a",IF(BB$3&gt;($E394+$D398),$H394-SUM($F398:BA398),$H394/$E394))</f>
        <v>n/a</v>
      </c>
      <c r="BC398" s="571" t="str">
        <f>IF($E394="n/a","n/a",IF(BC$3&gt;($E394+$D398),$H394-SUM($F398:BB398),$H394/$E394))</f>
        <v>n/a</v>
      </c>
      <c r="BD398" s="571" t="str">
        <f>IF($E394="n/a","n/a",IF(BD$3&gt;($E394+$D398),$H394-SUM($F398:BC398),$H394/$E394))</f>
        <v>n/a</v>
      </c>
      <c r="BE398" s="571" t="str">
        <f>IF($E394="n/a","n/a",IF(BE$3&gt;($E394+$D398),$H394-SUM($F398:BD398),$H394/$E394))</f>
        <v>n/a</v>
      </c>
      <c r="BF398" s="571" t="str">
        <f>IF($E394="n/a","n/a",IF(BF$3&gt;($E394+$D398),$H394-SUM($F398:BE398),$H394/$E394))</f>
        <v>n/a</v>
      </c>
      <c r="BG398" s="571" t="str">
        <f>IF($E394="n/a","n/a",IF(BG$3&gt;($E394+$D398),$H394-SUM($F398:BF398),$H394/$E394))</f>
        <v>n/a</v>
      </c>
      <c r="BH398" s="571" t="str">
        <f>IF($E394="n/a","n/a",IF(BH$3&gt;($E394+$D398),$H394-SUM($F398:BG398),$H394/$E394))</f>
        <v>n/a</v>
      </c>
      <c r="BI398" s="571" t="str">
        <f>IF($E394="n/a","n/a",IF(BI$3&gt;($E394+$D398),$H394-SUM($F398:BH398),$H394/$E394))</f>
        <v>n/a</v>
      </c>
      <c r="BJ398" s="571" t="str">
        <f>IF($E394="n/a","n/a",IF(BJ$3&gt;($E394+$D398),$H394-SUM($F398:BI398),$H394/$E394))</f>
        <v>n/a</v>
      </c>
      <c r="BK398" s="571" t="str">
        <f>IF($E394="n/a","n/a",IF(BK$3&gt;($E394+$D398),$H394-SUM($F398:BJ398),$H394/$E394))</f>
        <v>n/a</v>
      </c>
      <c r="BL398" s="571" t="str">
        <f>IF($E394="n/a","n/a",IF(BL$3&gt;($E394+$D398),$H394-SUM($F398:BK398),$H394/$E394))</f>
        <v>n/a</v>
      </c>
      <c r="BM398" s="571" t="str">
        <f>IF($E394="n/a","n/a",IF(BM$3&gt;($E394+$D398),$H394-SUM($F398:BL398),$H394/$E394))</f>
        <v>n/a</v>
      </c>
      <c r="BN398" s="571" t="str">
        <f>IF($E394="n/a","n/a",IF(BN$3&gt;($E394+$D398),$H394-SUM($F398:BM398),$H394/$E394))</f>
        <v>n/a</v>
      </c>
      <c r="BO398" s="571" t="str">
        <f>IF($E394="n/a","n/a",IF(BO$3&gt;($E394+$D398),$H394-SUM($F398:BN398),$H394/$E394))</f>
        <v>n/a</v>
      </c>
      <c r="BP398" s="571" t="str">
        <f>IF($E394="n/a","n/a",IF(BP$3&gt;($E394+$D398),$H394-SUM($F398:BO398),$H394/$E394))</f>
        <v>n/a</v>
      </c>
      <c r="BQ398" s="571" t="str">
        <f>IF($E394="n/a","n/a",IF(BQ$3&gt;($E394+$D398),$H394-SUM($F398:BP398),$H394/$E394))</f>
        <v>n/a</v>
      </c>
      <c r="BR398" s="571" t="str">
        <f>IF($E394="n/a","n/a",IF(BR$3&gt;($E394+$D398),$H394-SUM($F398:BQ398),$H394/$E394))</f>
        <v>n/a</v>
      </c>
      <c r="BS398" s="571" t="str">
        <f>IF($E394="n/a","n/a",IF(BS$3&gt;($E394+$D398),$H394-SUM($F398:BR398),$H394/$E394))</f>
        <v>n/a</v>
      </c>
      <c r="BT398" s="571" t="str">
        <f>IF($E394="n/a","n/a",IF(BT$3&gt;($E394+$D398),$H394-SUM($F398:BS398),$H394/$E394))</f>
        <v>n/a</v>
      </c>
      <c r="BU398" s="571" t="str">
        <f>IF($E394="n/a","n/a",IF(BU$3&gt;($E394+$D398),$H394-SUM($F398:BT398),$H394/$E394))</f>
        <v>n/a</v>
      </c>
      <c r="BV398" s="571" t="str">
        <f>IF($E394="n/a","n/a",IF(BV$3&gt;($E394+$D398),$H394-SUM($F398:BU398),$H394/$E394))</f>
        <v>n/a</v>
      </c>
      <c r="BW398" s="571" t="str">
        <f>IF($E394="n/a","n/a",IF(BW$3&gt;($E394+$D398),$H394-SUM($F398:BV398),$H394/$E394))</f>
        <v>n/a</v>
      </c>
      <c r="BX398" s="571" t="str">
        <f>IF($E394="n/a","n/a",IF(BX$3&gt;($E394+$D398),$H394-SUM($F398:BW398),$H394/$E394))</f>
        <v>n/a</v>
      </c>
      <c r="BY398" s="571" t="str">
        <f>IF($E394="n/a","n/a",IF(BY$3&gt;($E394+$D398),$H394-SUM($F398:BX398),$H394/$E394))</f>
        <v>n/a</v>
      </c>
      <c r="BZ398" s="572" t="str">
        <f>IF($E394="n/a","n/a",IF(BZ$3&gt;($E394+$D398),$H394-SUM($F398:BY398),$H394/$E394))</f>
        <v>n/a</v>
      </c>
    </row>
    <row r="399" spans="1:78" customFormat="1" hidden="1" outlineLevel="1">
      <c r="A399" s="19"/>
      <c r="B399" s="26"/>
      <c r="C399" s="722"/>
      <c r="D399" s="545">
        <v>4</v>
      </c>
      <c r="E399" s="27"/>
      <c r="F399" s="146"/>
      <c r="G399" s="570"/>
      <c r="H399" s="571"/>
      <c r="I399" s="571"/>
      <c r="J399" s="571" t="str">
        <f>IF($E394="n/a","n/a",IF(J$3&gt;($E394+$D399),$I394-SUM($F399:I399),$I394/$E394))</f>
        <v>n/a</v>
      </c>
      <c r="K399" s="572" t="str">
        <f>IF($E394="n/a","n/a",IF(K$3&gt;($E394+$D399),$I394-SUM($F399:J399),$I394/$E394))</f>
        <v>n/a</v>
      </c>
      <c r="L399" s="571" t="str">
        <f>IF($E394="n/a","n/a",IF(L$3&gt;($E394+$D399),$I394-SUM($F399:K399),$I394/$E394))</f>
        <v>n/a</v>
      </c>
      <c r="M399" s="571" t="str">
        <f>IF($E394="n/a","n/a",IF(M$3&gt;($E394+$D399),$I394-SUM($F399:L399),$I394/$E394))</f>
        <v>n/a</v>
      </c>
      <c r="N399" s="571" t="str">
        <f>IF($E394="n/a","n/a",IF(N$3&gt;($E394+$D399),$I394-SUM($F399:M399),$I394/$E394))</f>
        <v>n/a</v>
      </c>
      <c r="O399" s="571" t="str">
        <f>IF($E394="n/a","n/a",IF(O$3&gt;($E394+$D399),$I394-SUM($F399:N399),$I394/$E394))</f>
        <v>n/a</v>
      </c>
      <c r="P399" s="571" t="str">
        <f>IF($E394="n/a","n/a",IF(P$3&gt;($E394+$D399),$I394-SUM($F399:O399),$I394/$E394))</f>
        <v>n/a</v>
      </c>
      <c r="Q399" s="571" t="str">
        <f>IF($E394="n/a","n/a",IF(Q$3&gt;($E394+$D399),$I394-SUM($F399:P399),$I394/$E394))</f>
        <v>n/a</v>
      </c>
      <c r="R399" s="571" t="str">
        <f>IF($E394="n/a","n/a",IF(R$3&gt;($E394+$D399),$I394-SUM($F399:Q399),$I394/$E394))</f>
        <v>n/a</v>
      </c>
      <c r="S399" s="571" t="str">
        <f>IF($E394="n/a","n/a",IF(S$3&gt;($E394+$D399),$I394-SUM($F399:R399),$I394/$E394))</f>
        <v>n/a</v>
      </c>
      <c r="T399" s="571" t="str">
        <f>IF($E394="n/a","n/a",IF(T$3&gt;($E394+$D399),$I394-SUM($F399:S399),$I394/$E394))</f>
        <v>n/a</v>
      </c>
      <c r="U399" s="571" t="str">
        <f>IF($E394="n/a","n/a",IF(U$3&gt;($E394+$D399),$I394-SUM($F399:T399),$I394/$E394))</f>
        <v>n/a</v>
      </c>
      <c r="V399" s="571" t="str">
        <f>IF($E394="n/a","n/a",IF(V$3&gt;($E394+$D399),$I394-SUM($F399:U399),$I394/$E394))</f>
        <v>n/a</v>
      </c>
      <c r="W399" s="571" t="str">
        <f>IF($E394="n/a","n/a",IF(W$3&gt;($E394+$D399),$I394-SUM($F399:V399),$I394/$E394))</f>
        <v>n/a</v>
      </c>
      <c r="X399" s="571" t="str">
        <f>IF($E394="n/a","n/a",IF(X$3&gt;($E394+$D399),$I394-SUM($F399:W399),$I394/$E394))</f>
        <v>n/a</v>
      </c>
      <c r="Y399" s="571" t="str">
        <f>IF($E394="n/a","n/a",IF(Y$3&gt;($E394+$D399),$I394-SUM($F399:X399),$I394/$E394))</f>
        <v>n/a</v>
      </c>
      <c r="Z399" s="571" t="str">
        <f>IF($E394="n/a","n/a",IF(Z$3&gt;($E394+$D399),$I394-SUM($F399:Y399),$I394/$E394))</f>
        <v>n/a</v>
      </c>
      <c r="AA399" s="571" t="str">
        <f>IF($E394="n/a","n/a",IF(AA$3&gt;($E394+$D399),$I394-SUM($F399:Z399),$I394/$E394))</f>
        <v>n/a</v>
      </c>
      <c r="AB399" s="571" t="str">
        <f>IF($E394="n/a","n/a",IF(AB$3&gt;($E394+$D399),$I394-SUM($F399:AA399),$I394/$E394))</f>
        <v>n/a</v>
      </c>
      <c r="AC399" s="571" t="str">
        <f>IF($E394="n/a","n/a",IF(AC$3&gt;($E394+$D399),$I394-SUM($F399:AB399),$I394/$E394))</f>
        <v>n/a</v>
      </c>
      <c r="AD399" s="571" t="str">
        <f>IF($E394="n/a","n/a",IF(AD$3&gt;($E394+$D399),$I394-SUM($F399:AC399),$I394/$E394))</f>
        <v>n/a</v>
      </c>
      <c r="AE399" s="571" t="str">
        <f>IF($E394="n/a","n/a",IF(AE$3&gt;($E394+$D399),$I394-SUM($F399:AD399),$I394/$E394))</f>
        <v>n/a</v>
      </c>
      <c r="AF399" s="571" t="str">
        <f>IF($E394="n/a","n/a",IF(AF$3&gt;($E394+$D399),$I394-SUM($F399:AE399),$I394/$E394))</f>
        <v>n/a</v>
      </c>
      <c r="AG399" s="571" t="str">
        <f>IF($E394="n/a","n/a",IF(AG$3&gt;($E394+$D399),$I394-SUM($F399:AF399),$I394/$E394))</f>
        <v>n/a</v>
      </c>
      <c r="AH399" s="571" t="str">
        <f>IF($E394="n/a","n/a",IF(AH$3&gt;($E394+$D399),$I394-SUM($F399:AG399),$I394/$E394))</f>
        <v>n/a</v>
      </c>
      <c r="AI399" s="571" t="str">
        <f>IF($E394="n/a","n/a",IF(AI$3&gt;($E394+$D399),$I394-SUM($F399:AH399),$I394/$E394))</f>
        <v>n/a</v>
      </c>
      <c r="AJ399" s="571" t="str">
        <f>IF($E394="n/a","n/a",IF(AJ$3&gt;($E394+$D399),$I394-SUM($F399:AI399),$I394/$E394))</f>
        <v>n/a</v>
      </c>
      <c r="AK399" s="571" t="str">
        <f>IF($E394="n/a","n/a",IF(AK$3&gt;($E394+$D399),$I394-SUM($F399:AJ399),$I394/$E394))</f>
        <v>n/a</v>
      </c>
      <c r="AL399" s="571" t="str">
        <f>IF($E394="n/a","n/a",IF(AL$3&gt;($E394+$D399),$I394-SUM($F399:AK399),$I394/$E394))</f>
        <v>n/a</v>
      </c>
      <c r="AM399" s="571" t="str">
        <f>IF($E394="n/a","n/a",IF(AM$3&gt;($E394+$D399),$I394-SUM($F399:AL399),$I394/$E394))</f>
        <v>n/a</v>
      </c>
      <c r="AN399" s="571" t="str">
        <f>IF($E394="n/a","n/a",IF(AN$3&gt;($E394+$D399),$I394-SUM($F399:AM399),$I394/$E394))</f>
        <v>n/a</v>
      </c>
      <c r="AO399" s="571" t="str">
        <f>IF($E394="n/a","n/a",IF(AO$3&gt;($E394+$D399),$I394-SUM($F399:AN399),$I394/$E394))</f>
        <v>n/a</v>
      </c>
      <c r="AP399" s="571" t="str">
        <f>IF($E394="n/a","n/a",IF(AP$3&gt;($E394+$D399),$I394-SUM($F399:AO399),$I394/$E394))</f>
        <v>n/a</v>
      </c>
      <c r="AQ399" s="571" t="str">
        <f>IF($E394="n/a","n/a",IF(AQ$3&gt;($E394+$D399),$I394-SUM($F399:AP399),$I394/$E394))</f>
        <v>n/a</v>
      </c>
      <c r="AR399" s="571" t="str">
        <f>IF($E394="n/a","n/a",IF(AR$3&gt;($E394+$D399),$I394-SUM($F399:AQ399),$I394/$E394))</f>
        <v>n/a</v>
      </c>
      <c r="AS399" s="571" t="str">
        <f>IF($E394="n/a","n/a",IF(AS$3&gt;($E394+$D399),$I394-SUM($F399:AR399),$I394/$E394))</f>
        <v>n/a</v>
      </c>
      <c r="AT399" s="571" t="str">
        <f>IF($E394="n/a","n/a",IF(AT$3&gt;($E394+$D399),$I394-SUM($F399:AS399),$I394/$E394))</f>
        <v>n/a</v>
      </c>
      <c r="AU399" s="571" t="str">
        <f>IF($E394="n/a","n/a",IF(AU$3&gt;($E394+$D399),$I394-SUM($F399:AT399),$I394/$E394))</f>
        <v>n/a</v>
      </c>
      <c r="AV399" s="571" t="str">
        <f>IF($E394="n/a","n/a",IF(AV$3&gt;($E394+$D399),$I394-SUM($F399:AU399),$I394/$E394))</f>
        <v>n/a</v>
      </c>
      <c r="AW399" s="571" t="str">
        <f>IF($E394="n/a","n/a",IF(AW$3&gt;($E394+$D399),$I394-SUM($F399:AV399),$I394/$E394))</f>
        <v>n/a</v>
      </c>
      <c r="AX399" s="571" t="str">
        <f>IF($E394="n/a","n/a",IF(AX$3&gt;($E394+$D399),$I394-SUM($F399:AW399),$I394/$E394))</f>
        <v>n/a</v>
      </c>
      <c r="AY399" s="571" t="str">
        <f>IF($E394="n/a","n/a",IF(AY$3&gt;($E394+$D399),$I394-SUM($F399:AX399),$I394/$E394))</f>
        <v>n/a</v>
      </c>
      <c r="AZ399" s="571" t="str">
        <f>IF($E394="n/a","n/a",IF(AZ$3&gt;($E394+$D399),$I394-SUM($F399:AY399),$I394/$E394))</f>
        <v>n/a</v>
      </c>
      <c r="BA399" s="571" t="str">
        <f>IF($E394="n/a","n/a",IF(BA$3&gt;($E394+$D399),$I394-SUM($F399:AZ399),$I394/$E394))</f>
        <v>n/a</v>
      </c>
      <c r="BB399" s="571" t="str">
        <f>IF($E394="n/a","n/a",IF(BB$3&gt;($E394+$D399),$I394-SUM($F399:BA399),$I394/$E394))</f>
        <v>n/a</v>
      </c>
      <c r="BC399" s="571" t="str">
        <f>IF($E394="n/a","n/a",IF(BC$3&gt;($E394+$D399),$I394-SUM($F399:BB399),$I394/$E394))</f>
        <v>n/a</v>
      </c>
      <c r="BD399" s="571" t="str">
        <f>IF($E394="n/a","n/a",IF(BD$3&gt;($E394+$D399),$I394-SUM($F399:BC399),$I394/$E394))</f>
        <v>n/a</v>
      </c>
      <c r="BE399" s="571" t="str">
        <f>IF($E394="n/a","n/a",IF(BE$3&gt;($E394+$D399),$I394-SUM($F399:BD399),$I394/$E394))</f>
        <v>n/a</v>
      </c>
      <c r="BF399" s="571" t="str">
        <f>IF($E394="n/a","n/a",IF(BF$3&gt;($E394+$D399),$I394-SUM($F399:BE399),$I394/$E394))</f>
        <v>n/a</v>
      </c>
      <c r="BG399" s="571" t="str">
        <f>IF($E394="n/a","n/a",IF(BG$3&gt;($E394+$D399),$I394-SUM($F399:BF399),$I394/$E394))</f>
        <v>n/a</v>
      </c>
      <c r="BH399" s="571" t="str">
        <f>IF($E394="n/a","n/a",IF(BH$3&gt;($E394+$D399),$I394-SUM($F399:BG399),$I394/$E394))</f>
        <v>n/a</v>
      </c>
      <c r="BI399" s="571" t="str">
        <f>IF($E394="n/a","n/a",IF(BI$3&gt;($E394+$D399),$I394-SUM($F399:BH399),$I394/$E394))</f>
        <v>n/a</v>
      </c>
      <c r="BJ399" s="571" t="str">
        <f>IF($E394="n/a","n/a",IF(BJ$3&gt;($E394+$D399),$I394-SUM($F399:BI399),$I394/$E394))</f>
        <v>n/a</v>
      </c>
      <c r="BK399" s="571" t="str">
        <f>IF($E394="n/a","n/a",IF(BK$3&gt;($E394+$D399),$I394-SUM($F399:BJ399),$I394/$E394))</f>
        <v>n/a</v>
      </c>
      <c r="BL399" s="571" t="str">
        <f>IF($E394="n/a","n/a",IF(BL$3&gt;($E394+$D399),$I394-SUM($F399:BK399),$I394/$E394))</f>
        <v>n/a</v>
      </c>
      <c r="BM399" s="571" t="str">
        <f>IF($E394="n/a","n/a",IF(BM$3&gt;($E394+$D399),$I394-SUM($F399:BL399),$I394/$E394))</f>
        <v>n/a</v>
      </c>
      <c r="BN399" s="571" t="str">
        <f>IF($E394="n/a","n/a",IF(BN$3&gt;($E394+$D399),$I394-SUM($F399:BM399),$I394/$E394))</f>
        <v>n/a</v>
      </c>
      <c r="BO399" s="571" t="str">
        <f>IF($E394="n/a","n/a",IF(BO$3&gt;($E394+$D399),$I394-SUM($F399:BN399),$I394/$E394))</f>
        <v>n/a</v>
      </c>
      <c r="BP399" s="571" t="str">
        <f>IF($E394="n/a","n/a",IF(BP$3&gt;($E394+$D399),$I394-SUM($F399:BO399),$I394/$E394))</f>
        <v>n/a</v>
      </c>
      <c r="BQ399" s="571" t="str">
        <f>IF($E394="n/a","n/a",IF(BQ$3&gt;($E394+$D399),$I394-SUM($F399:BP399),$I394/$E394))</f>
        <v>n/a</v>
      </c>
      <c r="BR399" s="571" t="str">
        <f>IF($E394="n/a","n/a",IF(BR$3&gt;($E394+$D399),$I394-SUM($F399:BQ399),$I394/$E394))</f>
        <v>n/a</v>
      </c>
      <c r="BS399" s="571" t="str">
        <f>IF($E394="n/a","n/a",IF(BS$3&gt;($E394+$D399),$I394-SUM($F399:BR399),$I394/$E394))</f>
        <v>n/a</v>
      </c>
      <c r="BT399" s="571" t="str">
        <f>IF($E394="n/a","n/a",IF(BT$3&gt;($E394+$D399),$I394-SUM($F399:BS399),$I394/$E394))</f>
        <v>n/a</v>
      </c>
      <c r="BU399" s="571" t="str">
        <f>IF($E394="n/a","n/a",IF(BU$3&gt;($E394+$D399),$I394-SUM($F399:BT399),$I394/$E394))</f>
        <v>n/a</v>
      </c>
      <c r="BV399" s="571" t="str">
        <f>IF($E394="n/a","n/a",IF(BV$3&gt;($E394+$D399),$I394-SUM($F399:BU399),$I394/$E394))</f>
        <v>n/a</v>
      </c>
      <c r="BW399" s="571" t="str">
        <f>IF($E394="n/a","n/a",IF(BW$3&gt;($E394+$D399),$I394-SUM($F399:BV399),$I394/$E394))</f>
        <v>n/a</v>
      </c>
      <c r="BX399" s="571" t="str">
        <f>IF($E394="n/a","n/a",IF(BX$3&gt;($E394+$D399),$I394-SUM($F399:BW399),$I394/$E394))</f>
        <v>n/a</v>
      </c>
      <c r="BY399" s="571" t="str">
        <f>IF($E394="n/a","n/a",IF(BY$3&gt;($E394+$D399),$I394-SUM($F399:BX399),$I394/$E394))</f>
        <v>n/a</v>
      </c>
      <c r="BZ399" s="572" t="str">
        <f>IF($E394="n/a","n/a",IF(BZ$3&gt;($E394+$D399),$I394-SUM($F399:BY399),$I394/$E394))</f>
        <v>n/a</v>
      </c>
    </row>
    <row r="400" spans="1:78" customFormat="1" hidden="1" outlineLevel="1">
      <c r="A400" s="19"/>
      <c r="B400" s="26"/>
      <c r="C400" s="722"/>
      <c r="D400" s="545">
        <v>5</v>
      </c>
      <c r="E400" s="27"/>
      <c r="F400" s="146"/>
      <c r="G400" s="573"/>
      <c r="H400" s="574"/>
      <c r="I400" s="574"/>
      <c r="J400" s="574"/>
      <c r="K400" s="575" t="str">
        <f>IF($E394="n/a","n/a",IF(K$3&gt;($E394+$D400),$J394-SUM($F400:J400),$J394/$E394))</f>
        <v>n/a</v>
      </c>
      <c r="L400" s="574" t="str">
        <f>IF($E394="n/a","n/a",IF(L$3&gt;($E394+$D400),$J394-SUM($F400:K400),$J394/$E394))</f>
        <v>n/a</v>
      </c>
      <c r="M400" s="574" t="str">
        <f>IF($E394="n/a","n/a",IF(M$3&gt;($E394+$D400),$J394-SUM($F400:L400),$J394/$E394))</f>
        <v>n/a</v>
      </c>
      <c r="N400" s="574" t="str">
        <f>IF($E394="n/a","n/a",IF(N$3&gt;($E394+$D400),$J394-SUM($F400:M400),$J394/$E394))</f>
        <v>n/a</v>
      </c>
      <c r="O400" s="574" t="str">
        <f>IF($E394="n/a","n/a",IF(O$3&gt;($E394+$D400),$J394-SUM($F400:N400),$J394/$E394))</f>
        <v>n/a</v>
      </c>
      <c r="P400" s="574" t="str">
        <f>IF($E394="n/a","n/a",IF(P$3&gt;($E394+$D400),$J394-SUM($F400:O400),$J394/$E394))</f>
        <v>n/a</v>
      </c>
      <c r="Q400" s="574" t="str">
        <f>IF($E394="n/a","n/a",IF(Q$3&gt;($E394+$D400),$J394-SUM($F400:P400),$J394/$E394))</f>
        <v>n/a</v>
      </c>
      <c r="R400" s="574" t="str">
        <f>IF($E394="n/a","n/a",IF(R$3&gt;($E394+$D400),$J394-SUM($F400:Q400),$J394/$E394))</f>
        <v>n/a</v>
      </c>
      <c r="S400" s="574" t="str">
        <f>IF($E394="n/a","n/a",IF(S$3&gt;($E394+$D400),$J394-SUM($F400:R400),$J394/$E394))</f>
        <v>n/a</v>
      </c>
      <c r="T400" s="574" t="str">
        <f>IF($E394="n/a","n/a",IF(T$3&gt;($E394+$D400),$J394-SUM($F400:S400),$J394/$E394))</f>
        <v>n/a</v>
      </c>
      <c r="U400" s="574" t="str">
        <f>IF($E394="n/a","n/a",IF(U$3&gt;($E394+$D400),$J394-SUM($F400:T400),$J394/$E394))</f>
        <v>n/a</v>
      </c>
      <c r="V400" s="574" t="str">
        <f>IF($E394="n/a","n/a",IF(V$3&gt;($E394+$D400),$J394-SUM($F400:U400),$J394/$E394))</f>
        <v>n/a</v>
      </c>
      <c r="W400" s="574" t="str">
        <f>IF($E394="n/a","n/a",IF(W$3&gt;($E394+$D400),$J394-SUM($F400:V400),$J394/$E394))</f>
        <v>n/a</v>
      </c>
      <c r="X400" s="574" t="str">
        <f>IF($E394="n/a","n/a",IF(X$3&gt;($E394+$D400),$J394-SUM($F400:W400),$J394/$E394))</f>
        <v>n/a</v>
      </c>
      <c r="Y400" s="574" t="str">
        <f>IF($E394="n/a","n/a",IF(Y$3&gt;($E394+$D400),$J394-SUM($F400:X400),$J394/$E394))</f>
        <v>n/a</v>
      </c>
      <c r="Z400" s="574" t="str">
        <f>IF($E394="n/a","n/a",IF(Z$3&gt;($E394+$D400),$J394-SUM($F400:Y400),$J394/$E394))</f>
        <v>n/a</v>
      </c>
      <c r="AA400" s="574" t="str">
        <f>IF($E394="n/a","n/a",IF(AA$3&gt;($E394+$D400),$J394-SUM($F400:Z400),$J394/$E394))</f>
        <v>n/a</v>
      </c>
      <c r="AB400" s="574" t="str">
        <f>IF($E394="n/a","n/a",IF(AB$3&gt;($E394+$D400),$J394-SUM($F400:AA400),$J394/$E394))</f>
        <v>n/a</v>
      </c>
      <c r="AC400" s="574" t="str">
        <f>IF($E394="n/a","n/a",IF(AC$3&gt;($E394+$D400),$J394-SUM($F400:AB400),$J394/$E394))</f>
        <v>n/a</v>
      </c>
      <c r="AD400" s="574" t="str">
        <f>IF($E394="n/a","n/a",IF(AD$3&gt;($E394+$D400),$J394-SUM($F400:AC400),$J394/$E394))</f>
        <v>n/a</v>
      </c>
      <c r="AE400" s="574" t="str">
        <f>IF($E394="n/a","n/a",IF(AE$3&gt;($E394+$D400),$J394-SUM($F400:AD400),$J394/$E394))</f>
        <v>n/a</v>
      </c>
      <c r="AF400" s="574" t="str">
        <f>IF($E394="n/a","n/a",IF(AF$3&gt;($E394+$D400),$J394-SUM($F400:AE400),$J394/$E394))</f>
        <v>n/a</v>
      </c>
      <c r="AG400" s="574" t="str">
        <f>IF($E394="n/a","n/a",IF(AG$3&gt;($E394+$D400),$J394-SUM($F400:AF400),$J394/$E394))</f>
        <v>n/a</v>
      </c>
      <c r="AH400" s="574" t="str">
        <f>IF($E394="n/a","n/a",IF(AH$3&gt;($E394+$D400),$J394-SUM($F400:AG400),$J394/$E394))</f>
        <v>n/a</v>
      </c>
      <c r="AI400" s="574" t="str">
        <f>IF($E394="n/a","n/a",IF(AI$3&gt;($E394+$D400),$J394-SUM($F400:AH400),$J394/$E394))</f>
        <v>n/a</v>
      </c>
      <c r="AJ400" s="574" t="str">
        <f>IF($E394="n/a","n/a",IF(AJ$3&gt;($E394+$D400),$J394-SUM($F400:AI400),$J394/$E394))</f>
        <v>n/a</v>
      </c>
      <c r="AK400" s="574" t="str">
        <f>IF($E394="n/a","n/a",IF(AK$3&gt;($E394+$D400),$J394-SUM($F400:AJ400),$J394/$E394))</f>
        <v>n/a</v>
      </c>
      <c r="AL400" s="574" t="str">
        <f>IF($E394="n/a","n/a",IF(AL$3&gt;($E394+$D400),$J394-SUM($F400:AK400),$J394/$E394))</f>
        <v>n/a</v>
      </c>
      <c r="AM400" s="574" t="str">
        <f>IF($E394="n/a","n/a",IF(AM$3&gt;($E394+$D400),$J394-SUM($F400:AL400),$J394/$E394))</f>
        <v>n/a</v>
      </c>
      <c r="AN400" s="574" t="str">
        <f>IF($E394="n/a","n/a",IF(AN$3&gt;($E394+$D400),$J394-SUM($F400:AM400),$J394/$E394))</f>
        <v>n/a</v>
      </c>
      <c r="AO400" s="574" t="str">
        <f>IF($E394="n/a","n/a",IF(AO$3&gt;($E394+$D400),$J394-SUM($F400:AN400),$J394/$E394))</f>
        <v>n/a</v>
      </c>
      <c r="AP400" s="574" t="str">
        <f>IF($E394="n/a","n/a",IF(AP$3&gt;($E394+$D400),$J394-SUM($F400:AO400),$J394/$E394))</f>
        <v>n/a</v>
      </c>
      <c r="AQ400" s="574" t="str">
        <f>IF($E394="n/a","n/a",IF(AQ$3&gt;($E394+$D400),$J394-SUM($F400:AP400),$J394/$E394))</f>
        <v>n/a</v>
      </c>
      <c r="AR400" s="574" t="str">
        <f>IF($E394="n/a","n/a",IF(AR$3&gt;($E394+$D400),$J394-SUM($F400:AQ400),$J394/$E394))</f>
        <v>n/a</v>
      </c>
      <c r="AS400" s="574" t="str">
        <f>IF($E394="n/a","n/a",IF(AS$3&gt;($E394+$D400),$J394-SUM($F400:AR400),$J394/$E394))</f>
        <v>n/a</v>
      </c>
      <c r="AT400" s="574" t="str">
        <f>IF($E394="n/a","n/a",IF(AT$3&gt;($E394+$D400),$J394-SUM($F400:AS400),$J394/$E394))</f>
        <v>n/a</v>
      </c>
      <c r="AU400" s="574" t="str">
        <f>IF($E394="n/a","n/a",IF(AU$3&gt;($E394+$D400),$J394-SUM($F400:AT400),$J394/$E394))</f>
        <v>n/a</v>
      </c>
      <c r="AV400" s="574" t="str">
        <f>IF($E394="n/a","n/a",IF(AV$3&gt;($E394+$D400),$J394-SUM($F400:AU400),$J394/$E394))</f>
        <v>n/a</v>
      </c>
      <c r="AW400" s="574" t="str">
        <f>IF($E394="n/a","n/a",IF(AW$3&gt;($E394+$D400),$J394-SUM($F400:AV400),$J394/$E394))</f>
        <v>n/a</v>
      </c>
      <c r="AX400" s="574" t="str">
        <f>IF($E394="n/a","n/a",IF(AX$3&gt;($E394+$D400),$J394-SUM($F400:AW400),$J394/$E394))</f>
        <v>n/a</v>
      </c>
      <c r="AY400" s="574" t="str">
        <f>IF($E394="n/a","n/a",IF(AY$3&gt;($E394+$D400),$J394-SUM($F400:AX400),$J394/$E394))</f>
        <v>n/a</v>
      </c>
      <c r="AZ400" s="574" t="str">
        <f>IF($E394="n/a","n/a",IF(AZ$3&gt;($E394+$D400),$J394-SUM($F400:AY400),$J394/$E394))</f>
        <v>n/a</v>
      </c>
      <c r="BA400" s="574" t="str">
        <f>IF($E394="n/a","n/a",IF(BA$3&gt;($E394+$D400),$J394-SUM($F400:AZ400),$J394/$E394))</f>
        <v>n/a</v>
      </c>
      <c r="BB400" s="574" t="str">
        <f>IF($E394="n/a","n/a",IF(BB$3&gt;($E394+$D400),$J394-SUM($F400:BA400),$J394/$E394))</f>
        <v>n/a</v>
      </c>
      <c r="BC400" s="574" t="str">
        <f>IF($E394="n/a","n/a",IF(BC$3&gt;($E394+$D400),$J394-SUM($F400:BB400),$J394/$E394))</f>
        <v>n/a</v>
      </c>
      <c r="BD400" s="574" t="str">
        <f>IF($E394="n/a","n/a",IF(BD$3&gt;($E394+$D400),$J394-SUM($F400:BC400),$J394/$E394))</f>
        <v>n/a</v>
      </c>
      <c r="BE400" s="574" t="str">
        <f>IF($E394="n/a","n/a",IF(BE$3&gt;($E394+$D400),$J394-SUM($F400:BD400),$J394/$E394))</f>
        <v>n/a</v>
      </c>
      <c r="BF400" s="574" t="str">
        <f>IF($E394="n/a","n/a",IF(BF$3&gt;($E394+$D400),$J394-SUM($F400:BE400),$J394/$E394))</f>
        <v>n/a</v>
      </c>
      <c r="BG400" s="574" t="str">
        <f>IF($E394="n/a","n/a",IF(BG$3&gt;($E394+$D400),$J394-SUM($F400:BF400),$J394/$E394))</f>
        <v>n/a</v>
      </c>
      <c r="BH400" s="574" t="str">
        <f>IF($E394="n/a","n/a",IF(BH$3&gt;($E394+$D400),$J394-SUM($F400:BG400),$J394/$E394))</f>
        <v>n/a</v>
      </c>
      <c r="BI400" s="574" t="str">
        <f>IF($E394="n/a","n/a",IF(BI$3&gt;($E394+$D400),$J394-SUM($F400:BH400),$J394/$E394))</f>
        <v>n/a</v>
      </c>
      <c r="BJ400" s="574" t="str">
        <f>IF($E394="n/a","n/a",IF(BJ$3&gt;($E394+$D400),$J394-SUM($F400:BI400),$J394/$E394))</f>
        <v>n/a</v>
      </c>
      <c r="BK400" s="574" t="str">
        <f>IF($E394="n/a","n/a",IF(BK$3&gt;($E394+$D400),$J394-SUM($F400:BJ400),$J394/$E394))</f>
        <v>n/a</v>
      </c>
      <c r="BL400" s="574" t="str">
        <f>IF($E394="n/a","n/a",IF(BL$3&gt;($E394+$D400),$J394-SUM($F400:BK400),$J394/$E394))</f>
        <v>n/a</v>
      </c>
      <c r="BM400" s="574" t="str">
        <f>IF($E394="n/a","n/a",IF(BM$3&gt;($E394+$D400),$J394-SUM($F400:BL400),$J394/$E394))</f>
        <v>n/a</v>
      </c>
      <c r="BN400" s="574" t="str">
        <f>IF($E394="n/a","n/a",IF(BN$3&gt;($E394+$D400),$J394-SUM($F400:BM400),$J394/$E394))</f>
        <v>n/a</v>
      </c>
      <c r="BO400" s="574" t="str">
        <f>IF($E394="n/a","n/a",IF(BO$3&gt;($E394+$D400),$J394-SUM($F400:BN400),$J394/$E394))</f>
        <v>n/a</v>
      </c>
      <c r="BP400" s="574" t="str">
        <f>IF($E394="n/a","n/a",IF(BP$3&gt;($E394+$D400),$J394-SUM($F400:BO400),$J394/$E394))</f>
        <v>n/a</v>
      </c>
      <c r="BQ400" s="574" t="str">
        <f>IF($E394="n/a","n/a",IF(BQ$3&gt;($E394+$D400),$J394-SUM($F400:BP400),$J394/$E394))</f>
        <v>n/a</v>
      </c>
      <c r="BR400" s="574" t="str">
        <f>IF($E394="n/a","n/a",IF(BR$3&gt;($E394+$D400),$J394-SUM($F400:BQ400),$J394/$E394))</f>
        <v>n/a</v>
      </c>
      <c r="BS400" s="574" t="str">
        <f>IF($E394="n/a","n/a",IF(BS$3&gt;($E394+$D400),$J394-SUM($F400:BR400),$J394/$E394))</f>
        <v>n/a</v>
      </c>
      <c r="BT400" s="574" t="str">
        <f>IF($E394="n/a","n/a",IF(BT$3&gt;($E394+$D400),$J394-SUM($F400:BS400),$J394/$E394))</f>
        <v>n/a</v>
      </c>
      <c r="BU400" s="574" t="str">
        <f>IF($E394="n/a","n/a",IF(BU$3&gt;($E394+$D400),$J394-SUM($F400:BT400),$J394/$E394))</f>
        <v>n/a</v>
      </c>
      <c r="BV400" s="574" t="str">
        <f>IF($E394="n/a","n/a",IF(BV$3&gt;($E394+$D400),$J394-SUM($F400:BU400),$J394/$E394))</f>
        <v>n/a</v>
      </c>
      <c r="BW400" s="574" t="str">
        <f>IF($E394="n/a","n/a",IF(BW$3&gt;($E394+$D400),$J394-SUM($F400:BV400),$J394/$E394))</f>
        <v>n/a</v>
      </c>
      <c r="BX400" s="574" t="str">
        <f>IF($E394="n/a","n/a",IF(BX$3&gt;($E394+$D400),$J394-SUM($F400:BW400),$J394/$E394))</f>
        <v>n/a</v>
      </c>
      <c r="BY400" s="574" t="str">
        <f>IF($E394="n/a","n/a",IF(BY$3&gt;($E394+$D400),$J394-SUM($F400:BX400),$J394/$E394))</f>
        <v>n/a</v>
      </c>
      <c r="BZ400" s="575" t="str">
        <f>IF($E394="n/a","n/a",IF(BZ$3&gt;($E394+$D400),$J394-SUM($F400:BY400),$J394/$E394))</f>
        <v>n/a</v>
      </c>
    </row>
    <row r="401" spans="1:78" customFormat="1" hidden="1" outlineLevel="1">
      <c r="A401" s="19"/>
      <c r="B401" s="26"/>
      <c r="C401" s="722"/>
      <c r="D401" s="545">
        <v>6</v>
      </c>
      <c r="E401" s="27"/>
      <c r="F401" s="146"/>
      <c r="G401" s="148"/>
      <c r="H401" s="148"/>
      <c r="I401" s="148"/>
      <c r="J401" s="148"/>
      <c r="K401" s="576"/>
      <c r="L401" s="69" t="str">
        <f>IF($D394="n/a","n/a",IF(L$3&gt;($D394+$D401),$K394-SUM($F401:K401),$K394/$D394))</f>
        <v>n/a</v>
      </c>
      <c r="M401" s="69" t="str">
        <f>IF($D394="n/a","n/a",IF(M$3&gt;($D394+$D401),$K394-SUM($F401:L401),$K394/$D394))</f>
        <v>n/a</v>
      </c>
      <c r="N401" s="69" t="str">
        <f>IF($D394="n/a","n/a",IF(N$3&gt;($D394+$D401),$K394-SUM($F401:M401),$K394/$D394))</f>
        <v>n/a</v>
      </c>
      <c r="O401" s="69" t="str">
        <f>IF($D394="n/a","n/a",IF(O$3&gt;($D394+$D401),$K394-SUM($F401:N401),$K394/$D394))</f>
        <v>n/a</v>
      </c>
      <c r="P401" s="69" t="str">
        <f>IF($D394="n/a","n/a",IF(P$3&gt;($D394+$D401),$K394-SUM($F401:O401),$K394/$D394))</f>
        <v>n/a</v>
      </c>
      <c r="Q401" s="69" t="str">
        <f>IF($D394="n/a","n/a",IF(Q$3&gt;($D394+$D401),$K394-SUM($F401:P401),$K394/$D394))</f>
        <v>n/a</v>
      </c>
      <c r="R401" s="69" t="str">
        <f>IF($D394="n/a","n/a",IF(R$3&gt;($D394+$D401),$K394-SUM($F401:Q401),$K394/$D394))</f>
        <v>n/a</v>
      </c>
      <c r="S401" s="69" t="str">
        <f>IF($D394="n/a","n/a",IF(S$3&gt;($D394+$D401),$K394-SUM($F401:R401),$K394/$D394))</f>
        <v>n/a</v>
      </c>
      <c r="T401" s="69" t="str">
        <f>IF($D394="n/a","n/a",IF(T$3&gt;($D394+$D401),$K394-SUM($F401:S401),$K394/$D394))</f>
        <v>n/a</v>
      </c>
      <c r="U401" s="69" t="str">
        <f>IF($D394="n/a","n/a",IF(U$3&gt;($D394+$D401),$K394-SUM($F401:T401),$K394/$D394))</f>
        <v>n/a</v>
      </c>
      <c r="V401" s="69" t="str">
        <f>IF($D394="n/a","n/a",IF(V$3&gt;($D394+$D401),$K394-SUM($F401:U401),$K394/$D394))</f>
        <v>n/a</v>
      </c>
      <c r="W401" s="69" t="str">
        <f>IF($D394="n/a","n/a",IF(W$3&gt;($D394+$D401),$K394-SUM($F401:V401),$K394/$D394))</f>
        <v>n/a</v>
      </c>
      <c r="X401" s="69" t="str">
        <f>IF($D394="n/a","n/a",IF(X$3&gt;($D394+$D401),$K394-SUM($F401:W401),$K394/$D394))</f>
        <v>n/a</v>
      </c>
      <c r="Y401" s="69" t="str">
        <f>IF($D394="n/a","n/a",IF(Y$3&gt;($D394+$D401),$K394-SUM($F401:X401),$K394/$D394))</f>
        <v>n/a</v>
      </c>
      <c r="Z401" s="69" t="str">
        <f>IF($D394="n/a","n/a",IF(Z$3&gt;($D394+$D401),$K394-SUM($F401:Y401),$K394/$D394))</f>
        <v>n/a</v>
      </c>
      <c r="AA401" s="69" t="str">
        <f>IF($D394="n/a","n/a",IF(AA$3&gt;($D394+$D401),$K394-SUM($F401:Z401),$K394/$D394))</f>
        <v>n/a</v>
      </c>
      <c r="AB401" s="69" t="str">
        <f>IF($D394="n/a","n/a",IF(AB$3&gt;($D394+$D401),$K394-SUM($F401:AA401),$K394/$D394))</f>
        <v>n/a</v>
      </c>
      <c r="AC401" s="69" t="str">
        <f>IF($D394="n/a","n/a",IF(AC$3&gt;($D394+$D401),$K394-SUM($F401:AB401),$K394/$D394))</f>
        <v>n/a</v>
      </c>
      <c r="AD401" s="69" t="str">
        <f>IF($D394="n/a","n/a",IF(AD$3&gt;($D394+$D401),$K394-SUM($F401:AC401),$K394/$D394))</f>
        <v>n/a</v>
      </c>
      <c r="AE401" s="69" t="str">
        <f>IF($D394="n/a","n/a",IF(AE$3&gt;($D394+$D401),$K394-SUM($F401:AD401),$K394/$D394))</f>
        <v>n/a</v>
      </c>
      <c r="AF401" s="69" t="str">
        <f>IF($D394="n/a","n/a",IF(AF$3&gt;($D394+$D401),$K394-SUM($F401:AE401),$K394/$D394))</f>
        <v>n/a</v>
      </c>
      <c r="AG401" s="69" t="str">
        <f>IF($D394="n/a","n/a",IF(AG$3&gt;($D394+$D401),$K394-SUM($F401:AF401),$K394/$D394))</f>
        <v>n/a</v>
      </c>
      <c r="AH401" s="69" t="str">
        <f>IF($D394="n/a","n/a",IF(AH$3&gt;($D394+$D401),$K394-SUM($F401:AG401),$K394/$D394))</f>
        <v>n/a</v>
      </c>
      <c r="AI401" s="69" t="str">
        <f>IF($D394="n/a","n/a",IF(AI$3&gt;($D394+$D401),$K394-SUM($F401:AH401),$K394/$D394))</f>
        <v>n/a</v>
      </c>
      <c r="AJ401" s="69" t="str">
        <f>IF($D394="n/a","n/a",IF(AJ$3&gt;($D394+$D401),$K394-SUM($F401:AI401),$K394/$D394))</f>
        <v>n/a</v>
      </c>
      <c r="AK401" s="69" t="str">
        <f>IF($D394="n/a","n/a",IF(AK$3&gt;($D394+$D401),$K394-SUM($F401:AJ401),$K394/$D394))</f>
        <v>n/a</v>
      </c>
      <c r="AL401" s="69" t="str">
        <f>IF($D394="n/a","n/a",IF(AL$3&gt;($D394+$D401),$K394-SUM($F401:AK401),$K394/$D394))</f>
        <v>n/a</v>
      </c>
      <c r="AM401" s="69" t="str">
        <f>IF($D394="n/a","n/a",IF(AM$3&gt;($D394+$D401),$K394-SUM($F401:AL401),$K394/$D394))</f>
        <v>n/a</v>
      </c>
      <c r="AN401" s="69" t="str">
        <f>IF($D394="n/a","n/a",IF(AN$3&gt;($D394+$D401),$K394-SUM($F401:AM401),$K394/$D394))</f>
        <v>n/a</v>
      </c>
      <c r="AO401" s="69" t="str">
        <f>IF($D394="n/a","n/a",IF(AO$3&gt;($D394+$D401),$K394-SUM($F401:AN401),$K394/$D394))</f>
        <v>n/a</v>
      </c>
      <c r="AP401" s="69" t="str">
        <f>IF($D394="n/a","n/a",IF(AP$3&gt;($D394+$D401),$K394-SUM($F401:AO401),$K394/$D394))</f>
        <v>n/a</v>
      </c>
      <c r="AQ401" s="69" t="str">
        <f>IF($D394="n/a","n/a",IF(AQ$3&gt;($D394+$D401),$K394-SUM($F401:AP401),$K394/$D394))</f>
        <v>n/a</v>
      </c>
      <c r="AR401" s="69" t="str">
        <f>IF($D394="n/a","n/a",IF(AR$3&gt;($D394+$D401),$K394-SUM($F401:AQ401),$K394/$D394))</f>
        <v>n/a</v>
      </c>
      <c r="AS401" s="69" t="str">
        <f>IF($D394="n/a","n/a",IF(AS$3&gt;($D394+$D401),$K394-SUM($F401:AR401),$K394/$D394))</f>
        <v>n/a</v>
      </c>
      <c r="AT401" s="69" t="str">
        <f>IF($D394="n/a","n/a",IF(AT$3&gt;($D394+$D401),$K394-SUM($F401:AS401),$K394/$D394))</f>
        <v>n/a</v>
      </c>
      <c r="AU401" s="69" t="str">
        <f>IF($D394="n/a","n/a",IF(AU$3&gt;($D394+$D401),$K394-SUM($F401:AT401),$K394/$D394))</f>
        <v>n/a</v>
      </c>
      <c r="AV401" s="69" t="str">
        <f>IF($D394="n/a","n/a",IF(AV$3&gt;($D394+$D401),$K394-SUM($F401:AU401),$K394/$D394))</f>
        <v>n/a</v>
      </c>
      <c r="AW401" s="69" t="str">
        <f>IF($D394="n/a","n/a",IF(AW$3&gt;($D394+$D401),$K394-SUM($F401:AV401),$K394/$D394))</f>
        <v>n/a</v>
      </c>
      <c r="AX401" s="69" t="str">
        <f>IF($D394="n/a","n/a",IF(AX$3&gt;($D394+$D401),$K394-SUM($F401:AW401),$K394/$D394))</f>
        <v>n/a</v>
      </c>
      <c r="AY401" s="69" t="str">
        <f>IF($D394="n/a","n/a",IF(AY$3&gt;($D394+$D401),$K394-SUM($F401:AX401),$K394/$D394))</f>
        <v>n/a</v>
      </c>
      <c r="AZ401" s="69" t="str">
        <f>IF($D394="n/a","n/a",IF(AZ$3&gt;($D394+$D401),$K394-SUM($F401:AY401),$K394/$D394))</f>
        <v>n/a</v>
      </c>
      <c r="BA401" s="69" t="str">
        <f>IF($D394="n/a","n/a",IF(BA$3&gt;($D394+$D401),$K394-SUM($F401:AZ401),$K394/$D394))</f>
        <v>n/a</v>
      </c>
      <c r="BB401" s="69" t="str">
        <f>IF($D394="n/a","n/a",IF(BB$3&gt;($D394+$D401),$K394-SUM($F401:BA401),$K394/$D394))</f>
        <v>n/a</v>
      </c>
      <c r="BC401" s="69" t="str">
        <f>IF($D394="n/a","n/a",IF(BC$3&gt;($D394+$D401),$K394-SUM($F401:BB401),$K394/$D394))</f>
        <v>n/a</v>
      </c>
      <c r="BD401" s="69" t="str">
        <f>IF($D394="n/a","n/a",IF(BD$3&gt;($D394+$D401),$K394-SUM($F401:BC401),$K394/$D394))</f>
        <v>n/a</v>
      </c>
      <c r="BE401" s="69" t="str">
        <f>IF($D394="n/a","n/a",IF(BE$3&gt;($D394+$D401),$K394-SUM($F401:BD401),$K394/$D394))</f>
        <v>n/a</v>
      </c>
      <c r="BF401" s="69" t="str">
        <f>IF($D394="n/a","n/a",IF(BF$3&gt;($D394+$D401),$K394-SUM($F401:BE401),$K394/$D394))</f>
        <v>n/a</v>
      </c>
      <c r="BG401" s="69" t="str">
        <f>IF($D394="n/a","n/a",IF(BG$3&gt;($D394+$D401),$K394-SUM($F401:BF401),$K394/$D394))</f>
        <v>n/a</v>
      </c>
      <c r="BH401" s="69" t="str">
        <f>IF($D394="n/a","n/a",IF(BH$3&gt;($D394+$D401),$K394-SUM($F401:BG401),$K394/$D394))</f>
        <v>n/a</v>
      </c>
      <c r="BI401" s="69" t="str">
        <f>IF($D394="n/a","n/a",IF(BI$3&gt;($D394+$D401),$K394-SUM($F401:BH401),$K394/$D394))</f>
        <v>n/a</v>
      </c>
      <c r="BJ401" s="69" t="str">
        <f>IF($D394="n/a","n/a",IF(BJ$3&gt;($D394+$D401),$K394-SUM($F401:BI401),$K394/$D394))</f>
        <v>n/a</v>
      </c>
      <c r="BK401" s="69" t="str">
        <f>IF($D394="n/a","n/a",IF(BK$3&gt;($D394+$D401),$K394-SUM($F401:BJ401),$K394/$D394))</f>
        <v>n/a</v>
      </c>
      <c r="BL401" s="69" t="str">
        <f>IF($D394="n/a","n/a",IF(BL$3&gt;($D394+$D401),$K394-SUM($F401:BK401),$K394/$D394))</f>
        <v>n/a</v>
      </c>
      <c r="BM401" s="69" t="str">
        <f>IF($D394="n/a","n/a",IF(BM$3&gt;($D394+$D401),$K394-SUM($F401:BL401),$K394/$D394))</f>
        <v>n/a</v>
      </c>
      <c r="BN401" s="69" t="str">
        <f>IF($D394="n/a","n/a",IF(BN$3&gt;($D394+$D401),$K394-SUM($F401:BM401),$K394/$D394))</f>
        <v>n/a</v>
      </c>
      <c r="BO401" s="69" t="str">
        <f>IF($D394="n/a","n/a",IF(BO$3&gt;($D394+$D401),$K394-SUM($F401:BN401),$K394/$D394))</f>
        <v>n/a</v>
      </c>
      <c r="BP401" s="69" t="str">
        <f>IF($D394="n/a","n/a",IF(BP$3&gt;($D394+$D401),$K394-SUM($F401:BO401),$K394/$D394))</f>
        <v>n/a</v>
      </c>
      <c r="BQ401" s="69" t="str">
        <f>IF($D394="n/a","n/a",IF(BQ$3&gt;($D394+$D401),$K394-SUM($F401:BP401),$K394/$D394))</f>
        <v>n/a</v>
      </c>
      <c r="BR401" s="69" t="str">
        <f>IF($D394="n/a","n/a",IF(BR$3&gt;($D394+$D401),$K394-SUM($F401:BQ401),$K394/$D394))</f>
        <v>n/a</v>
      </c>
      <c r="BS401" s="69" t="str">
        <f>IF($D394="n/a","n/a",IF(BS$3&gt;($D394+$D401),$K394-SUM($F401:BR401),$K394/$D394))</f>
        <v>n/a</v>
      </c>
      <c r="BT401" s="69" t="str">
        <f>IF($D394="n/a","n/a",IF(BT$3&gt;($D394+$D401),$K394-SUM($F401:BS401),$K394/$D394))</f>
        <v>n/a</v>
      </c>
      <c r="BU401" s="69" t="str">
        <f>IF($D394="n/a","n/a",IF(BU$3&gt;($D394+$D401),$K394-SUM($F401:BT401),$K394/$D394))</f>
        <v>n/a</v>
      </c>
      <c r="BV401" s="69" t="str">
        <f>IF($D394="n/a","n/a",IF(BV$3&gt;($D394+$D401),$K394-SUM($F401:BU401),$K394/$D394))</f>
        <v>n/a</v>
      </c>
      <c r="BW401" s="69" t="str">
        <f>IF($D394="n/a","n/a",IF(BW$3&gt;($D394+$D401),$K394-SUM($F401:BV401),$K394/$D394))</f>
        <v>n/a</v>
      </c>
      <c r="BX401" s="69" t="str">
        <f>IF($D394="n/a","n/a",IF(BX$3&gt;($D394+$D401),$K394-SUM($F401:BW401),$K394/$D394))</f>
        <v>n/a</v>
      </c>
      <c r="BY401" s="69" t="str">
        <f>IF($D394="n/a","n/a",IF(BY$3&gt;($D394+$D401),$K394-SUM($F401:BX401),$K394/$D394))</f>
        <v>n/a</v>
      </c>
      <c r="BZ401" s="69" t="str">
        <f>IF($D394="n/a","n/a",IF(BZ$3&gt;($D394+$D401),$K394-SUM($F401:BY401),$K394/$D394))</f>
        <v>n/a</v>
      </c>
    </row>
    <row r="402" spans="1:78" customFormat="1" hidden="1" outlineLevel="1">
      <c r="A402" s="19"/>
      <c r="B402" s="26"/>
      <c r="C402" s="722"/>
      <c r="D402" s="545">
        <v>7</v>
      </c>
      <c r="E402" s="27"/>
      <c r="F402" s="146"/>
      <c r="G402" s="148"/>
      <c r="H402" s="148"/>
      <c r="I402" s="148"/>
      <c r="J402" s="148"/>
      <c r="K402" s="558"/>
      <c r="L402" s="147"/>
      <c r="M402" s="69" t="str">
        <f>IF($D394="n/a","n/a",IF(M$3&gt;($D394+$D402),$L394-SUM($F402:L402),$L394/$D394))</f>
        <v>n/a</v>
      </c>
      <c r="N402" s="69" t="str">
        <f>IF($D394="n/a","n/a",IF(N$3&gt;($D394+$D402),$L394-SUM($F402:M402),$L394/$D394))</f>
        <v>n/a</v>
      </c>
      <c r="O402" s="69" t="str">
        <f>IF($D394="n/a","n/a",IF(O$3&gt;($D394+$D402),$L394-SUM($F402:N402),$L394/$D394))</f>
        <v>n/a</v>
      </c>
      <c r="P402" s="69" t="str">
        <f>IF($D394="n/a","n/a",IF(P$3&gt;($D394+$D402),$L394-SUM($F402:O402),$L394/$D394))</f>
        <v>n/a</v>
      </c>
      <c r="Q402" s="69" t="str">
        <f>IF($D394="n/a","n/a",IF(Q$3&gt;($D394+$D402),$L394-SUM($F402:P402),$L394/$D394))</f>
        <v>n/a</v>
      </c>
      <c r="R402" s="69" t="str">
        <f>IF($D394="n/a","n/a",IF(R$3&gt;($D394+$D402),$L394-SUM($F402:Q402),$L394/$D394))</f>
        <v>n/a</v>
      </c>
      <c r="S402" s="69" t="str">
        <f>IF($D394="n/a","n/a",IF(S$3&gt;($D394+$D402),$L394-SUM($F402:R402),$L394/$D394))</f>
        <v>n/a</v>
      </c>
      <c r="T402" s="69" t="str">
        <f>IF($D394="n/a","n/a",IF(T$3&gt;($D394+$D402),$L394-SUM($F402:S402),$L394/$D394))</f>
        <v>n/a</v>
      </c>
      <c r="U402" s="69" t="str">
        <f>IF($D394="n/a","n/a",IF(U$3&gt;($D394+$D402),$L394-SUM($F402:T402),$L394/$D394))</f>
        <v>n/a</v>
      </c>
      <c r="V402" s="69" t="str">
        <f>IF($D394="n/a","n/a",IF(V$3&gt;($D394+$D402),$L394-SUM($F402:U402),$L394/$D394))</f>
        <v>n/a</v>
      </c>
      <c r="W402" s="69" t="str">
        <f>IF($D394="n/a","n/a",IF(W$3&gt;($D394+$D402),$L394-SUM($F402:V402),$L394/$D394))</f>
        <v>n/a</v>
      </c>
      <c r="X402" s="69" t="str">
        <f>IF($D394="n/a","n/a",IF(X$3&gt;($D394+$D402),$L394-SUM($F402:W402),$L394/$D394))</f>
        <v>n/a</v>
      </c>
      <c r="Y402" s="69" t="str">
        <f>IF($D394="n/a","n/a",IF(Y$3&gt;($D394+$D402),$L394-SUM($F402:X402),$L394/$D394))</f>
        <v>n/a</v>
      </c>
      <c r="Z402" s="69" t="str">
        <f>IF($D394="n/a","n/a",IF(Z$3&gt;($D394+$D402),$L394-SUM($F402:Y402),$L394/$D394))</f>
        <v>n/a</v>
      </c>
      <c r="AA402" s="69" t="str">
        <f>IF($D394="n/a","n/a",IF(AA$3&gt;($D394+$D402),$L394-SUM($F402:Z402),$L394/$D394))</f>
        <v>n/a</v>
      </c>
      <c r="AB402" s="69" t="str">
        <f>IF($D394="n/a","n/a",IF(AB$3&gt;($D394+$D402),$L394-SUM($F402:AA402),$L394/$D394))</f>
        <v>n/a</v>
      </c>
      <c r="AC402" s="69" t="str">
        <f>IF($D394="n/a","n/a",IF(AC$3&gt;($D394+$D402),$L394-SUM($F402:AB402),$L394/$D394))</f>
        <v>n/a</v>
      </c>
      <c r="AD402" s="69" t="str">
        <f>IF($D394="n/a","n/a",IF(AD$3&gt;($D394+$D402),$L394-SUM($F402:AC402),$L394/$D394))</f>
        <v>n/a</v>
      </c>
      <c r="AE402" s="69" t="str">
        <f>IF($D394="n/a","n/a",IF(AE$3&gt;($D394+$D402),$L394-SUM($F402:AD402),$L394/$D394))</f>
        <v>n/a</v>
      </c>
      <c r="AF402" s="69" t="str">
        <f>IF($D394="n/a","n/a",IF(AF$3&gt;($D394+$D402),$L394-SUM($F402:AE402),$L394/$D394))</f>
        <v>n/a</v>
      </c>
      <c r="AG402" s="69" t="str">
        <f>IF($D394="n/a","n/a",IF(AG$3&gt;($D394+$D402),$L394-SUM($F402:AF402),$L394/$D394))</f>
        <v>n/a</v>
      </c>
      <c r="AH402" s="69" t="str">
        <f>IF($D394="n/a","n/a",IF(AH$3&gt;($D394+$D402),$L394-SUM($F402:AG402),$L394/$D394))</f>
        <v>n/a</v>
      </c>
      <c r="AI402" s="69" t="str">
        <f>IF($D394="n/a","n/a",IF(AI$3&gt;($D394+$D402),$L394-SUM($F402:AH402),$L394/$D394))</f>
        <v>n/a</v>
      </c>
      <c r="AJ402" s="69" t="str">
        <f>IF($D394="n/a","n/a",IF(AJ$3&gt;($D394+$D402),$L394-SUM($F402:AI402),$L394/$D394))</f>
        <v>n/a</v>
      </c>
      <c r="AK402" s="69" t="str">
        <f>IF($D394="n/a","n/a",IF(AK$3&gt;($D394+$D402),$L394-SUM($F402:AJ402),$L394/$D394))</f>
        <v>n/a</v>
      </c>
      <c r="AL402" s="69" t="str">
        <f>IF($D394="n/a","n/a",IF(AL$3&gt;($D394+$D402),$L394-SUM($F402:AK402),$L394/$D394))</f>
        <v>n/a</v>
      </c>
      <c r="AM402" s="69" t="str">
        <f>IF($D394="n/a","n/a",IF(AM$3&gt;($D394+$D402),$L394-SUM($F402:AL402),$L394/$D394))</f>
        <v>n/a</v>
      </c>
      <c r="AN402" s="69" t="str">
        <f>IF($D394="n/a","n/a",IF(AN$3&gt;($D394+$D402),$L394-SUM($F402:AM402),$L394/$D394))</f>
        <v>n/a</v>
      </c>
      <c r="AO402" s="69" t="str">
        <f>IF($D394="n/a","n/a",IF(AO$3&gt;($D394+$D402),$L394-SUM($F402:AN402),$L394/$D394))</f>
        <v>n/a</v>
      </c>
      <c r="AP402" s="69" t="str">
        <f>IF($D394="n/a","n/a",IF(AP$3&gt;($D394+$D402),$L394-SUM($F402:AO402),$L394/$D394))</f>
        <v>n/a</v>
      </c>
      <c r="AQ402" s="69" t="str">
        <f>IF($D394="n/a","n/a",IF(AQ$3&gt;($D394+$D402),$L394-SUM($F402:AP402),$L394/$D394))</f>
        <v>n/a</v>
      </c>
      <c r="AR402" s="69" t="str">
        <f>IF($D394="n/a","n/a",IF(AR$3&gt;($D394+$D402),$L394-SUM($F402:AQ402),$L394/$D394))</f>
        <v>n/a</v>
      </c>
      <c r="AS402" s="69" t="str">
        <f>IF($D394="n/a","n/a",IF(AS$3&gt;($D394+$D402),$L394-SUM($F402:AR402),$L394/$D394))</f>
        <v>n/a</v>
      </c>
      <c r="AT402" s="69" t="str">
        <f>IF($D394="n/a","n/a",IF(AT$3&gt;($D394+$D402),$L394-SUM($F402:AS402),$L394/$D394))</f>
        <v>n/a</v>
      </c>
      <c r="AU402" s="69" t="str">
        <f>IF($D394="n/a","n/a",IF(AU$3&gt;($D394+$D402),$L394-SUM($F402:AT402),$L394/$D394))</f>
        <v>n/a</v>
      </c>
      <c r="AV402" s="69" t="str">
        <f>IF($D394="n/a","n/a",IF(AV$3&gt;($D394+$D402),$L394-SUM($F402:AU402),$L394/$D394))</f>
        <v>n/a</v>
      </c>
      <c r="AW402" s="69" t="str">
        <f>IF($D394="n/a","n/a",IF(AW$3&gt;($D394+$D402),$L394-SUM($F402:AV402),$L394/$D394))</f>
        <v>n/a</v>
      </c>
      <c r="AX402" s="69" t="str">
        <f>IF($D394="n/a","n/a",IF(AX$3&gt;($D394+$D402),$L394-SUM($F402:AW402),$L394/$D394))</f>
        <v>n/a</v>
      </c>
      <c r="AY402" s="69" t="str">
        <f>IF($D394="n/a","n/a",IF(AY$3&gt;($D394+$D402),$L394-SUM($F402:AX402),$L394/$D394))</f>
        <v>n/a</v>
      </c>
      <c r="AZ402" s="69" t="str">
        <f>IF($D394="n/a","n/a",IF(AZ$3&gt;($D394+$D402),$L394-SUM($F402:AY402),$L394/$D394))</f>
        <v>n/a</v>
      </c>
      <c r="BA402" s="69" t="str">
        <f>IF($D394="n/a","n/a",IF(BA$3&gt;($D394+$D402),$L394-SUM($F402:AZ402),$L394/$D394))</f>
        <v>n/a</v>
      </c>
      <c r="BB402" s="69" t="str">
        <f>IF($D394="n/a","n/a",IF(BB$3&gt;($D394+$D402),$L394-SUM($F402:BA402),$L394/$D394))</f>
        <v>n/a</v>
      </c>
      <c r="BC402" s="69" t="str">
        <f>IF($D394="n/a","n/a",IF(BC$3&gt;($D394+$D402),$L394-SUM($F402:BB402),$L394/$D394))</f>
        <v>n/a</v>
      </c>
      <c r="BD402" s="69" t="str">
        <f>IF($D394="n/a","n/a",IF(BD$3&gt;($D394+$D402),$L394-SUM($F402:BC402),$L394/$D394))</f>
        <v>n/a</v>
      </c>
      <c r="BE402" s="69" t="str">
        <f>IF($D394="n/a","n/a",IF(BE$3&gt;($D394+$D402),$L394-SUM($F402:BD402),$L394/$D394))</f>
        <v>n/a</v>
      </c>
      <c r="BF402" s="69" t="str">
        <f>IF($D394="n/a","n/a",IF(BF$3&gt;($D394+$D402),$L394-SUM($F402:BE402),$L394/$D394))</f>
        <v>n/a</v>
      </c>
      <c r="BG402" s="69" t="str">
        <f>IF($D394="n/a","n/a",IF(BG$3&gt;($D394+$D402),$L394-SUM($F402:BF402),$L394/$D394))</f>
        <v>n/a</v>
      </c>
      <c r="BH402" s="69" t="str">
        <f>IF($D394="n/a","n/a",IF(BH$3&gt;($D394+$D402),$L394-SUM($F402:BG402),$L394/$D394))</f>
        <v>n/a</v>
      </c>
      <c r="BI402" s="69" t="str">
        <f>IF($D394="n/a","n/a",IF(BI$3&gt;($D394+$D402),$L394-SUM($F402:BH402),$L394/$D394))</f>
        <v>n/a</v>
      </c>
      <c r="BJ402" s="69" t="str">
        <f>IF($D394="n/a","n/a",IF(BJ$3&gt;($D394+$D402),$L394-SUM($F402:BI402),$L394/$D394))</f>
        <v>n/a</v>
      </c>
      <c r="BK402" s="69" t="str">
        <f>IF($D394="n/a","n/a",IF(BK$3&gt;($D394+$D402),$L394-SUM($F402:BJ402),$L394/$D394))</f>
        <v>n/a</v>
      </c>
      <c r="BL402" s="69" t="str">
        <f>IF($D394="n/a","n/a",IF(BL$3&gt;($D394+$D402),$L394-SUM($F402:BK402),$L394/$D394))</f>
        <v>n/a</v>
      </c>
      <c r="BM402" s="69" t="str">
        <f>IF($D394="n/a","n/a",IF(BM$3&gt;($D394+$D402),$L394-SUM($F402:BL402),$L394/$D394))</f>
        <v>n/a</v>
      </c>
      <c r="BN402" s="69" t="str">
        <f>IF($D394="n/a","n/a",IF(BN$3&gt;($D394+$D402),$L394-SUM($F402:BM402),$L394/$D394))</f>
        <v>n/a</v>
      </c>
      <c r="BO402" s="69" t="str">
        <f>IF($D394="n/a","n/a",IF(BO$3&gt;($D394+$D402),$L394-SUM($F402:BN402),$L394/$D394))</f>
        <v>n/a</v>
      </c>
      <c r="BP402" s="69" t="str">
        <f>IF($D394="n/a","n/a",IF(BP$3&gt;($D394+$D402),$L394-SUM($F402:BO402),$L394/$D394))</f>
        <v>n/a</v>
      </c>
      <c r="BQ402" s="69" t="str">
        <f>IF($D394="n/a","n/a",IF(BQ$3&gt;($D394+$D402),$L394-SUM($F402:BP402),$L394/$D394))</f>
        <v>n/a</v>
      </c>
      <c r="BR402" s="69" t="str">
        <f>IF($D394="n/a","n/a",IF(BR$3&gt;($D394+$D402),$L394-SUM($F402:BQ402),$L394/$D394))</f>
        <v>n/a</v>
      </c>
      <c r="BS402" s="69" t="str">
        <f>IF($D394="n/a","n/a",IF(BS$3&gt;($D394+$D402),$L394-SUM($F402:BR402),$L394/$D394))</f>
        <v>n/a</v>
      </c>
      <c r="BT402" s="69" t="str">
        <f>IF($D394="n/a","n/a",IF(BT$3&gt;($D394+$D402),$L394-SUM($F402:BS402),$L394/$D394))</f>
        <v>n/a</v>
      </c>
      <c r="BU402" s="69" t="str">
        <f>IF($D394="n/a","n/a",IF(BU$3&gt;($D394+$D402),$L394-SUM($F402:BT402),$L394/$D394))</f>
        <v>n/a</v>
      </c>
      <c r="BV402" s="69" t="str">
        <f>IF($D394="n/a","n/a",IF(BV$3&gt;($D394+$D402),$L394-SUM($F402:BU402),$L394/$D394))</f>
        <v>n/a</v>
      </c>
      <c r="BW402" s="69" t="str">
        <f>IF($D394="n/a","n/a",IF(BW$3&gt;($D394+$D402),$L394-SUM($F402:BV402),$L394/$D394))</f>
        <v>n/a</v>
      </c>
      <c r="BX402" s="69" t="str">
        <f>IF($D394="n/a","n/a",IF(BX$3&gt;($D394+$D402),$L394-SUM($F402:BW402),$L394/$D394))</f>
        <v>n/a</v>
      </c>
      <c r="BY402" s="69" t="str">
        <f>IF($D394="n/a","n/a",IF(BY$3&gt;($D394+$D402),$L394-SUM($F402:BX402),$L394/$D394))</f>
        <v>n/a</v>
      </c>
      <c r="BZ402" s="69" t="str">
        <f>IF($D394="n/a","n/a",IF(BZ$3&gt;($D394+$D402),$L394-SUM($F402:BY402),$L394/$D394))</f>
        <v>n/a</v>
      </c>
    </row>
    <row r="403" spans="1:78" customFormat="1" hidden="1" outlineLevel="1">
      <c r="A403" s="19"/>
      <c r="B403" s="26"/>
      <c r="C403" s="722"/>
      <c r="D403" s="545">
        <v>8</v>
      </c>
      <c r="E403" s="27"/>
      <c r="F403" s="146"/>
      <c r="G403" s="148"/>
      <c r="H403" s="148"/>
      <c r="I403" s="148"/>
      <c r="J403" s="148"/>
      <c r="K403" s="558"/>
      <c r="L403" s="148"/>
      <c r="M403" s="147"/>
      <c r="N403" s="69" t="str">
        <f>IF($D394="n/a","n/a",IF(N$3&gt;($D394+$D403),$M394-SUM($F403:M403),$M394/$D394))</f>
        <v>n/a</v>
      </c>
      <c r="O403" s="69" t="str">
        <f>IF($D394="n/a","n/a",IF(O$3&gt;($D394+$D403),$M394-SUM($F403:N403),$M394/$D394))</f>
        <v>n/a</v>
      </c>
      <c r="P403" s="69" t="str">
        <f>IF($D394="n/a","n/a",IF(P$3&gt;($D394+$D403),$M394-SUM($F403:O403),$M394/$D394))</f>
        <v>n/a</v>
      </c>
      <c r="Q403" s="69" t="str">
        <f>IF($D394="n/a","n/a",IF(Q$3&gt;($D394+$D403),$M394-SUM($F403:P403),$M394/$D394))</f>
        <v>n/a</v>
      </c>
      <c r="R403" s="69" t="str">
        <f>IF($D394="n/a","n/a",IF(R$3&gt;($D394+$D403),$M394-SUM($F403:Q403),$M394/$D394))</f>
        <v>n/a</v>
      </c>
      <c r="S403" s="69" t="str">
        <f>IF($D394="n/a","n/a",IF(S$3&gt;($D394+$D403),$M394-SUM($F403:R403),$M394/$D394))</f>
        <v>n/a</v>
      </c>
      <c r="T403" s="69" t="str">
        <f>IF($D394="n/a","n/a",IF(T$3&gt;($D394+$D403),$M394-SUM($F403:S403),$M394/$D394))</f>
        <v>n/a</v>
      </c>
      <c r="U403" s="69" t="str">
        <f>IF($D394="n/a","n/a",IF(U$3&gt;($D394+$D403),$M394-SUM($F403:T403),$M394/$D394))</f>
        <v>n/a</v>
      </c>
      <c r="V403" s="69" t="str">
        <f>IF($D394="n/a","n/a",IF(V$3&gt;($D394+$D403),$M394-SUM($F403:U403),$M394/$D394))</f>
        <v>n/a</v>
      </c>
      <c r="W403" s="69" t="str">
        <f>IF($D394="n/a","n/a",IF(W$3&gt;($D394+$D403),$M394-SUM($F403:V403),$M394/$D394))</f>
        <v>n/a</v>
      </c>
      <c r="X403" s="69" t="str">
        <f>IF($D394="n/a","n/a",IF(X$3&gt;($D394+$D403),$M394-SUM($F403:W403),$M394/$D394))</f>
        <v>n/a</v>
      </c>
      <c r="Y403" s="69" t="str">
        <f>IF($D394="n/a","n/a",IF(Y$3&gt;($D394+$D403),$M394-SUM($F403:X403),$M394/$D394))</f>
        <v>n/a</v>
      </c>
      <c r="Z403" s="69" t="str">
        <f>IF($D394="n/a","n/a",IF(Z$3&gt;($D394+$D403),$M394-SUM($F403:Y403),$M394/$D394))</f>
        <v>n/a</v>
      </c>
      <c r="AA403" s="69" t="str">
        <f>IF($D394="n/a","n/a",IF(AA$3&gt;($D394+$D403),$M394-SUM($F403:Z403),$M394/$D394))</f>
        <v>n/a</v>
      </c>
      <c r="AB403" s="69" t="str">
        <f>IF($D394="n/a","n/a",IF(AB$3&gt;($D394+$D403),$M394-SUM($F403:AA403),$M394/$D394))</f>
        <v>n/a</v>
      </c>
      <c r="AC403" s="69" t="str">
        <f>IF($D394="n/a","n/a",IF(AC$3&gt;($D394+$D403),$M394-SUM($F403:AB403),$M394/$D394))</f>
        <v>n/a</v>
      </c>
      <c r="AD403" s="69" t="str">
        <f>IF($D394="n/a","n/a",IF(AD$3&gt;($D394+$D403),$M394-SUM($F403:AC403),$M394/$D394))</f>
        <v>n/a</v>
      </c>
      <c r="AE403" s="69" t="str">
        <f>IF($D394="n/a","n/a",IF(AE$3&gt;($D394+$D403),$M394-SUM($F403:AD403),$M394/$D394))</f>
        <v>n/a</v>
      </c>
      <c r="AF403" s="69" t="str">
        <f>IF($D394="n/a","n/a",IF(AF$3&gt;($D394+$D403),$M394-SUM($F403:AE403),$M394/$D394))</f>
        <v>n/a</v>
      </c>
      <c r="AG403" s="69" t="str">
        <f>IF($D394="n/a","n/a",IF(AG$3&gt;($D394+$D403),$M394-SUM($F403:AF403),$M394/$D394))</f>
        <v>n/a</v>
      </c>
      <c r="AH403" s="69" t="str">
        <f>IF($D394="n/a","n/a",IF(AH$3&gt;($D394+$D403),$M394-SUM($F403:AG403),$M394/$D394))</f>
        <v>n/a</v>
      </c>
      <c r="AI403" s="69" t="str">
        <f>IF($D394="n/a","n/a",IF(AI$3&gt;($D394+$D403),$M394-SUM($F403:AH403),$M394/$D394))</f>
        <v>n/a</v>
      </c>
      <c r="AJ403" s="69" t="str">
        <f>IF($D394="n/a","n/a",IF(AJ$3&gt;($D394+$D403),$M394-SUM($F403:AI403),$M394/$D394))</f>
        <v>n/a</v>
      </c>
      <c r="AK403" s="69" t="str">
        <f>IF($D394="n/a","n/a",IF(AK$3&gt;($D394+$D403),$M394-SUM($F403:AJ403),$M394/$D394))</f>
        <v>n/a</v>
      </c>
      <c r="AL403" s="69" t="str">
        <f>IF($D394="n/a","n/a",IF(AL$3&gt;($D394+$D403),$M394-SUM($F403:AK403),$M394/$D394))</f>
        <v>n/a</v>
      </c>
      <c r="AM403" s="69" t="str">
        <f>IF($D394="n/a","n/a",IF(AM$3&gt;($D394+$D403),$M394-SUM($F403:AL403),$M394/$D394))</f>
        <v>n/a</v>
      </c>
      <c r="AN403" s="69" t="str">
        <f>IF($D394="n/a","n/a",IF(AN$3&gt;($D394+$D403),$M394-SUM($F403:AM403),$M394/$D394))</f>
        <v>n/a</v>
      </c>
      <c r="AO403" s="69" t="str">
        <f>IF($D394="n/a","n/a",IF(AO$3&gt;($D394+$D403),$M394-SUM($F403:AN403),$M394/$D394))</f>
        <v>n/a</v>
      </c>
      <c r="AP403" s="69" t="str">
        <f>IF($D394="n/a","n/a",IF(AP$3&gt;($D394+$D403),$M394-SUM($F403:AO403),$M394/$D394))</f>
        <v>n/a</v>
      </c>
      <c r="AQ403" s="69" t="str">
        <f>IF($D394="n/a","n/a",IF(AQ$3&gt;($D394+$D403),$M394-SUM($F403:AP403),$M394/$D394))</f>
        <v>n/a</v>
      </c>
      <c r="AR403" s="69" t="str">
        <f>IF($D394="n/a","n/a",IF(AR$3&gt;($D394+$D403),$M394-SUM($F403:AQ403),$M394/$D394))</f>
        <v>n/a</v>
      </c>
      <c r="AS403" s="69" t="str">
        <f>IF($D394="n/a","n/a",IF(AS$3&gt;($D394+$D403),$M394-SUM($F403:AR403),$M394/$D394))</f>
        <v>n/a</v>
      </c>
      <c r="AT403" s="69" t="str">
        <f>IF($D394="n/a","n/a",IF(AT$3&gt;($D394+$D403),$M394-SUM($F403:AS403),$M394/$D394))</f>
        <v>n/a</v>
      </c>
      <c r="AU403" s="69" t="str">
        <f>IF($D394="n/a","n/a",IF(AU$3&gt;($D394+$D403),$M394-SUM($F403:AT403),$M394/$D394))</f>
        <v>n/a</v>
      </c>
      <c r="AV403" s="69" t="str">
        <f>IF($D394="n/a","n/a",IF(AV$3&gt;($D394+$D403),$M394-SUM($F403:AU403),$M394/$D394))</f>
        <v>n/a</v>
      </c>
      <c r="AW403" s="69" t="str">
        <f>IF($D394="n/a","n/a",IF(AW$3&gt;($D394+$D403),$M394-SUM($F403:AV403),$M394/$D394))</f>
        <v>n/a</v>
      </c>
      <c r="AX403" s="69" t="str">
        <f>IF($D394="n/a","n/a",IF(AX$3&gt;($D394+$D403),$M394-SUM($F403:AW403),$M394/$D394))</f>
        <v>n/a</v>
      </c>
      <c r="AY403" s="69" t="str">
        <f>IF($D394="n/a","n/a",IF(AY$3&gt;($D394+$D403),$M394-SUM($F403:AX403),$M394/$D394))</f>
        <v>n/a</v>
      </c>
      <c r="AZ403" s="69" t="str">
        <f>IF($D394="n/a","n/a",IF(AZ$3&gt;($D394+$D403),$M394-SUM($F403:AY403),$M394/$D394))</f>
        <v>n/a</v>
      </c>
      <c r="BA403" s="69" t="str">
        <f>IF($D394="n/a","n/a",IF(BA$3&gt;($D394+$D403),$M394-SUM($F403:AZ403),$M394/$D394))</f>
        <v>n/a</v>
      </c>
      <c r="BB403" s="69" t="str">
        <f>IF($D394="n/a","n/a",IF(BB$3&gt;($D394+$D403),$M394-SUM($F403:BA403),$M394/$D394))</f>
        <v>n/a</v>
      </c>
      <c r="BC403" s="69" t="str">
        <f>IF($D394="n/a","n/a",IF(BC$3&gt;($D394+$D403),$M394-SUM($F403:BB403),$M394/$D394))</f>
        <v>n/a</v>
      </c>
      <c r="BD403" s="69" t="str">
        <f>IF($D394="n/a","n/a",IF(BD$3&gt;($D394+$D403),$M394-SUM($F403:BC403),$M394/$D394))</f>
        <v>n/a</v>
      </c>
      <c r="BE403" s="69" t="str">
        <f>IF($D394="n/a","n/a",IF(BE$3&gt;($D394+$D403),$M394-SUM($F403:BD403),$M394/$D394))</f>
        <v>n/a</v>
      </c>
      <c r="BF403" s="69" t="str">
        <f>IF($D394="n/a","n/a",IF(BF$3&gt;($D394+$D403),$M394-SUM($F403:BE403),$M394/$D394))</f>
        <v>n/a</v>
      </c>
      <c r="BG403" s="69" t="str">
        <f>IF($D394="n/a","n/a",IF(BG$3&gt;($D394+$D403),$M394-SUM($F403:BF403),$M394/$D394))</f>
        <v>n/a</v>
      </c>
      <c r="BH403" s="69" t="str">
        <f>IF($D394="n/a","n/a",IF(BH$3&gt;($D394+$D403),$M394-SUM($F403:BG403),$M394/$D394))</f>
        <v>n/a</v>
      </c>
      <c r="BI403" s="69" t="str">
        <f>IF($D394="n/a","n/a",IF(BI$3&gt;($D394+$D403),$M394-SUM($F403:BH403),$M394/$D394))</f>
        <v>n/a</v>
      </c>
      <c r="BJ403" s="69" t="str">
        <f>IF($D394="n/a","n/a",IF(BJ$3&gt;($D394+$D403),$M394-SUM($F403:BI403),$M394/$D394))</f>
        <v>n/a</v>
      </c>
      <c r="BK403" s="69" t="str">
        <f>IF($D394="n/a","n/a",IF(BK$3&gt;($D394+$D403),$M394-SUM($F403:BJ403),$M394/$D394))</f>
        <v>n/a</v>
      </c>
      <c r="BL403" s="69" t="str">
        <f>IF($D394="n/a","n/a",IF(BL$3&gt;($D394+$D403),$M394-SUM($F403:BK403),$M394/$D394))</f>
        <v>n/a</v>
      </c>
      <c r="BM403" s="69" t="str">
        <f>IF($D394="n/a","n/a",IF(BM$3&gt;($D394+$D403),$M394-SUM($F403:BL403),$M394/$D394))</f>
        <v>n/a</v>
      </c>
      <c r="BN403" s="69" t="str">
        <f>IF($D394="n/a","n/a",IF(BN$3&gt;($D394+$D403),$M394-SUM($F403:BM403),$M394/$D394))</f>
        <v>n/a</v>
      </c>
      <c r="BO403" s="69" t="str">
        <f>IF($D394="n/a","n/a",IF(BO$3&gt;($D394+$D403),$M394-SUM($F403:BN403),$M394/$D394))</f>
        <v>n/a</v>
      </c>
      <c r="BP403" s="69" t="str">
        <f>IF($D394="n/a","n/a",IF(BP$3&gt;($D394+$D403),$M394-SUM($F403:BO403),$M394/$D394))</f>
        <v>n/a</v>
      </c>
      <c r="BQ403" s="69" t="str">
        <f>IF($D394="n/a","n/a",IF(BQ$3&gt;($D394+$D403),$M394-SUM($F403:BP403),$M394/$D394))</f>
        <v>n/a</v>
      </c>
      <c r="BR403" s="69" t="str">
        <f>IF($D394="n/a","n/a",IF(BR$3&gt;($D394+$D403),$M394-SUM($F403:BQ403),$M394/$D394))</f>
        <v>n/a</v>
      </c>
      <c r="BS403" s="69" t="str">
        <f>IF($D394="n/a","n/a",IF(BS$3&gt;($D394+$D403),$M394-SUM($F403:BR403),$M394/$D394))</f>
        <v>n/a</v>
      </c>
      <c r="BT403" s="69" t="str">
        <f>IF($D394="n/a","n/a",IF(BT$3&gt;($D394+$D403),$M394-SUM($F403:BS403),$M394/$D394))</f>
        <v>n/a</v>
      </c>
      <c r="BU403" s="69" t="str">
        <f>IF($D394="n/a","n/a",IF(BU$3&gt;($D394+$D403),$M394-SUM($F403:BT403),$M394/$D394))</f>
        <v>n/a</v>
      </c>
      <c r="BV403" s="69" t="str">
        <f>IF($D394="n/a","n/a",IF(BV$3&gt;($D394+$D403),$M394-SUM($F403:BU403),$M394/$D394))</f>
        <v>n/a</v>
      </c>
      <c r="BW403" s="69" t="str">
        <f>IF($D394="n/a","n/a",IF(BW$3&gt;($D394+$D403),$M394-SUM($F403:BV403),$M394/$D394))</f>
        <v>n/a</v>
      </c>
      <c r="BX403" s="69" t="str">
        <f>IF($D394="n/a","n/a",IF(BX$3&gt;($D394+$D403),$M394-SUM($F403:BW403),$M394/$D394))</f>
        <v>n/a</v>
      </c>
      <c r="BY403" s="69" t="str">
        <f>IF($D394="n/a","n/a",IF(BY$3&gt;($D394+$D403),$M394-SUM($F403:BX403),$M394/$D394))</f>
        <v>n/a</v>
      </c>
      <c r="BZ403" s="69" t="str">
        <f>IF($D394="n/a","n/a",IF(BZ$3&gt;($D394+$D403),$M394-SUM($F403:BY403),$M394/$D394))</f>
        <v>n/a</v>
      </c>
    </row>
    <row r="404" spans="1:78" customFormat="1" hidden="1" outlineLevel="1">
      <c r="A404" s="19"/>
      <c r="B404" s="26"/>
      <c r="C404" s="722"/>
      <c r="D404" s="545">
        <v>9</v>
      </c>
      <c r="E404" s="27"/>
      <c r="F404" s="146"/>
      <c r="G404" s="148"/>
      <c r="H404" s="148"/>
      <c r="I404" s="148"/>
      <c r="J404" s="148"/>
      <c r="K404" s="558"/>
      <c r="L404" s="148"/>
      <c r="M404" s="148"/>
      <c r="N404" s="147"/>
      <c r="O404" s="69" t="str">
        <f>IF($D394="n/a","n/a",IF(O$3&gt;($D394+$D404),$N394-SUM($F404:N404),$N394/$D394))</f>
        <v>n/a</v>
      </c>
      <c r="P404" s="69" t="str">
        <f>IF($D394="n/a","n/a",IF(P$3&gt;($D394+$D404),$N394-SUM($F404:O404),$N394/$D394))</f>
        <v>n/a</v>
      </c>
      <c r="Q404" s="69" t="str">
        <f>IF($D394="n/a","n/a",IF(Q$3&gt;($D394+$D404),$N394-SUM($F404:P404),$N394/$D394))</f>
        <v>n/a</v>
      </c>
      <c r="R404" s="69" t="str">
        <f>IF($D394="n/a","n/a",IF(R$3&gt;($D394+$D404),$N394-SUM($F404:Q404),$N394/$D394))</f>
        <v>n/a</v>
      </c>
      <c r="S404" s="69" t="str">
        <f>IF($D394="n/a","n/a",IF(S$3&gt;($D394+$D404),$N394-SUM($F404:R404),$N394/$D394))</f>
        <v>n/a</v>
      </c>
      <c r="T404" s="69" t="str">
        <f>IF($D394="n/a","n/a",IF(T$3&gt;($D394+$D404),$N394-SUM($F404:S404),$N394/$D394))</f>
        <v>n/a</v>
      </c>
      <c r="U404" s="69" t="str">
        <f>IF($D394="n/a","n/a",IF(U$3&gt;($D394+$D404),$N394-SUM($F404:T404),$N394/$D394))</f>
        <v>n/a</v>
      </c>
      <c r="V404" s="69" t="str">
        <f>IF($D394="n/a","n/a",IF(V$3&gt;($D394+$D404),$N394-SUM($F404:U404),$N394/$D394))</f>
        <v>n/a</v>
      </c>
      <c r="W404" s="69" t="str">
        <f>IF($D394="n/a","n/a",IF(W$3&gt;($D394+$D404),$N394-SUM($F404:V404),$N394/$D394))</f>
        <v>n/a</v>
      </c>
      <c r="X404" s="69" t="str">
        <f>IF($D394="n/a","n/a",IF(X$3&gt;($D394+$D404),$N394-SUM($F404:W404),$N394/$D394))</f>
        <v>n/a</v>
      </c>
      <c r="Y404" s="69" t="str">
        <f>IF($D394="n/a","n/a",IF(Y$3&gt;($D394+$D404),$N394-SUM($F404:X404),$N394/$D394))</f>
        <v>n/a</v>
      </c>
      <c r="Z404" s="69" t="str">
        <f>IF($D394="n/a","n/a",IF(Z$3&gt;($D394+$D404),$N394-SUM($F404:Y404),$N394/$D394))</f>
        <v>n/a</v>
      </c>
      <c r="AA404" s="69" t="str">
        <f>IF($D394="n/a","n/a",IF(AA$3&gt;($D394+$D404),$N394-SUM($F404:Z404),$N394/$D394))</f>
        <v>n/a</v>
      </c>
      <c r="AB404" s="69" t="str">
        <f>IF($D394="n/a","n/a",IF(AB$3&gt;($D394+$D404),$N394-SUM($F404:AA404),$N394/$D394))</f>
        <v>n/a</v>
      </c>
      <c r="AC404" s="69" t="str">
        <f>IF($D394="n/a","n/a",IF(AC$3&gt;($D394+$D404),$N394-SUM($F404:AB404),$N394/$D394))</f>
        <v>n/a</v>
      </c>
      <c r="AD404" s="69" t="str">
        <f>IF($D394="n/a","n/a",IF(AD$3&gt;($D394+$D404),$N394-SUM($F404:AC404),$N394/$D394))</f>
        <v>n/a</v>
      </c>
      <c r="AE404" s="69" t="str">
        <f>IF($D394="n/a","n/a",IF(AE$3&gt;($D394+$D404),$N394-SUM($F404:AD404),$N394/$D394))</f>
        <v>n/a</v>
      </c>
      <c r="AF404" s="69" t="str">
        <f>IF($D394="n/a","n/a",IF(AF$3&gt;($D394+$D404),$N394-SUM($F404:AE404),$N394/$D394))</f>
        <v>n/a</v>
      </c>
      <c r="AG404" s="69" t="str">
        <f>IF($D394="n/a","n/a",IF(AG$3&gt;($D394+$D404),$N394-SUM($F404:AF404),$N394/$D394))</f>
        <v>n/a</v>
      </c>
      <c r="AH404" s="69" t="str">
        <f>IF($D394="n/a","n/a",IF(AH$3&gt;($D394+$D404),$N394-SUM($F404:AG404),$N394/$D394))</f>
        <v>n/a</v>
      </c>
      <c r="AI404" s="69" t="str">
        <f>IF($D394="n/a","n/a",IF(AI$3&gt;($D394+$D404),$N394-SUM($F404:AH404),$N394/$D394))</f>
        <v>n/a</v>
      </c>
      <c r="AJ404" s="69" t="str">
        <f>IF($D394="n/a","n/a",IF(AJ$3&gt;($D394+$D404),$N394-SUM($F404:AI404),$N394/$D394))</f>
        <v>n/a</v>
      </c>
      <c r="AK404" s="69" t="str">
        <f>IF($D394="n/a","n/a",IF(AK$3&gt;($D394+$D404),$N394-SUM($F404:AJ404),$N394/$D394))</f>
        <v>n/a</v>
      </c>
      <c r="AL404" s="69" t="str">
        <f>IF($D394="n/a","n/a",IF(AL$3&gt;($D394+$D404),$N394-SUM($F404:AK404),$N394/$D394))</f>
        <v>n/a</v>
      </c>
      <c r="AM404" s="69" t="str">
        <f>IF($D394="n/a","n/a",IF(AM$3&gt;($D394+$D404),$N394-SUM($F404:AL404),$N394/$D394))</f>
        <v>n/a</v>
      </c>
      <c r="AN404" s="69" t="str">
        <f>IF($D394="n/a","n/a",IF(AN$3&gt;($D394+$D404),$N394-SUM($F404:AM404),$N394/$D394))</f>
        <v>n/a</v>
      </c>
      <c r="AO404" s="69" t="str">
        <f>IF($D394="n/a","n/a",IF(AO$3&gt;($D394+$D404),$N394-SUM($F404:AN404),$N394/$D394))</f>
        <v>n/a</v>
      </c>
      <c r="AP404" s="69" t="str">
        <f>IF($D394="n/a","n/a",IF(AP$3&gt;($D394+$D404),$N394-SUM($F404:AO404),$N394/$D394))</f>
        <v>n/a</v>
      </c>
      <c r="AQ404" s="69" t="str">
        <f>IF($D394="n/a","n/a",IF(AQ$3&gt;($D394+$D404),$N394-SUM($F404:AP404),$N394/$D394))</f>
        <v>n/a</v>
      </c>
      <c r="AR404" s="69" t="str">
        <f>IF($D394="n/a","n/a",IF(AR$3&gt;($D394+$D404),$N394-SUM($F404:AQ404),$N394/$D394))</f>
        <v>n/a</v>
      </c>
      <c r="AS404" s="69" t="str">
        <f>IF($D394="n/a","n/a",IF(AS$3&gt;($D394+$D404),$N394-SUM($F404:AR404),$N394/$D394))</f>
        <v>n/a</v>
      </c>
      <c r="AT404" s="69" t="str">
        <f>IF($D394="n/a","n/a",IF(AT$3&gt;($D394+$D404),$N394-SUM($F404:AS404),$N394/$D394))</f>
        <v>n/a</v>
      </c>
      <c r="AU404" s="69" t="str">
        <f>IF($D394="n/a","n/a",IF(AU$3&gt;($D394+$D404),$N394-SUM($F404:AT404),$N394/$D394))</f>
        <v>n/a</v>
      </c>
      <c r="AV404" s="69" t="str">
        <f>IF($D394="n/a","n/a",IF(AV$3&gt;($D394+$D404),$N394-SUM($F404:AU404),$N394/$D394))</f>
        <v>n/a</v>
      </c>
      <c r="AW404" s="69" t="str">
        <f>IF($D394="n/a","n/a",IF(AW$3&gt;($D394+$D404),$N394-SUM($F404:AV404),$N394/$D394))</f>
        <v>n/a</v>
      </c>
      <c r="AX404" s="69" t="str">
        <f>IF($D394="n/a","n/a",IF(AX$3&gt;($D394+$D404),$N394-SUM($F404:AW404),$N394/$D394))</f>
        <v>n/a</v>
      </c>
      <c r="AY404" s="69" t="str">
        <f>IF($D394="n/a","n/a",IF(AY$3&gt;($D394+$D404),$N394-SUM($F404:AX404),$N394/$D394))</f>
        <v>n/a</v>
      </c>
      <c r="AZ404" s="69" t="str">
        <f>IF($D394="n/a","n/a",IF(AZ$3&gt;($D394+$D404),$N394-SUM($F404:AY404),$N394/$D394))</f>
        <v>n/a</v>
      </c>
      <c r="BA404" s="69" t="str">
        <f>IF($D394="n/a","n/a",IF(BA$3&gt;($D394+$D404),$N394-SUM($F404:AZ404),$N394/$D394))</f>
        <v>n/a</v>
      </c>
      <c r="BB404" s="69" t="str">
        <f>IF($D394="n/a","n/a",IF(BB$3&gt;($D394+$D404),$N394-SUM($F404:BA404),$N394/$D394))</f>
        <v>n/a</v>
      </c>
      <c r="BC404" s="69" t="str">
        <f>IF($D394="n/a","n/a",IF(BC$3&gt;($D394+$D404),$N394-SUM($F404:BB404),$N394/$D394))</f>
        <v>n/a</v>
      </c>
      <c r="BD404" s="69" t="str">
        <f>IF($D394="n/a","n/a",IF(BD$3&gt;($D394+$D404),$N394-SUM($F404:BC404),$N394/$D394))</f>
        <v>n/a</v>
      </c>
      <c r="BE404" s="69" t="str">
        <f>IF($D394="n/a","n/a",IF(BE$3&gt;($D394+$D404),$N394-SUM($F404:BD404),$N394/$D394))</f>
        <v>n/a</v>
      </c>
      <c r="BF404" s="69" t="str">
        <f>IF($D394="n/a","n/a",IF(BF$3&gt;($D394+$D404),$N394-SUM($F404:BE404),$N394/$D394))</f>
        <v>n/a</v>
      </c>
      <c r="BG404" s="69" t="str">
        <f>IF($D394="n/a","n/a",IF(BG$3&gt;($D394+$D404),$N394-SUM($F404:BF404),$N394/$D394))</f>
        <v>n/a</v>
      </c>
      <c r="BH404" s="69" t="str">
        <f>IF($D394="n/a","n/a",IF(BH$3&gt;($D394+$D404),$N394-SUM($F404:BG404),$N394/$D394))</f>
        <v>n/a</v>
      </c>
      <c r="BI404" s="69" t="str">
        <f>IF($D394="n/a","n/a",IF(BI$3&gt;($D394+$D404),$N394-SUM($F404:BH404),$N394/$D394))</f>
        <v>n/a</v>
      </c>
      <c r="BJ404" s="69" t="str">
        <f>IF($D394="n/a","n/a",IF(BJ$3&gt;($D394+$D404),$N394-SUM($F404:BI404),$N394/$D394))</f>
        <v>n/a</v>
      </c>
      <c r="BK404" s="69" t="str">
        <f>IF($D394="n/a","n/a",IF(BK$3&gt;($D394+$D404),$N394-SUM($F404:BJ404),$N394/$D394))</f>
        <v>n/a</v>
      </c>
      <c r="BL404" s="69" t="str">
        <f>IF($D394="n/a","n/a",IF(BL$3&gt;($D394+$D404),$N394-SUM($F404:BK404),$N394/$D394))</f>
        <v>n/a</v>
      </c>
      <c r="BM404" s="69" t="str">
        <f>IF($D394="n/a","n/a",IF(BM$3&gt;($D394+$D404),$N394-SUM($F404:BL404),$N394/$D394))</f>
        <v>n/a</v>
      </c>
      <c r="BN404" s="69" t="str">
        <f>IF($D394="n/a","n/a",IF(BN$3&gt;($D394+$D404),$N394-SUM($F404:BM404),$N394/$D394))</f>
        <v>n/a</v>
      </c>
      <c r="BO404" s="69" t="str">
        <f>IF($D394="n/a","n/a",IF(BO$3&gt;($D394+$D404),$N394-SUM($F404:BN404),$N394/$D394))</f>
        <v>n/a</v>
      </c>
      <c r="BP404" s="69" t="str">
        <f>IF($D394="n/a","n/a",IF(BP$3&gt;($D394+$D404),$N394-SUM($F404:BO404),$N394/$D394))</f>
        <v>n/a</v>
      </c>
      <c r="BQ404" s="69" t="str">
        <f>IF($D394="n/a","n/a",IF(BQ$3&gt;($D394+$D404),$N394-SUM($F404:BP404),$N394/$D394))</f>
        <v>n/a</v>
      </c>
      <c r="BR404" s="69" t="str">
        <f>IF($D394="n/a","n/a",IF(BR$3&gt;($D394+$D404),$N394-SUM($F404:BQ404),$N394/$D394))</f>
        <v>n/a</v>
      </c>
      <c r="BS404" s="69" t="str">
        <f>IF($D394="n/a","n/a",IF(BS$3&gt;($D394+$D404),$N394-SUM($F404:BR404),$N394/$D394))</f>
        <v>n/a</v>
      </c>
      <c r="BT404" s="69" t="str">
        <f>IF($D394="n/a","n/a",IF(BT$3&gt;($D394+$D404),$N394-SUM($F404:BS404),$N394/$D394))</f>
        <v>n/a</v>
      </c>
      <c r="BU404" s="69" t="str">
        <f>IF($D394="n/a","n/a",IF(BU$3&gt;($D394+$D404),$N394-SUM($F404:BT404),$N394/$D394))</f>
        <v>n/a</v>
      </c>
      <c r="BV404" s="69" t="str">
        <f>IF($D394="n/a","n/a",IF(BV$3&gt;($D394+$D404),$N394-SUM($F404:BU404),$N394/$D394))</f>
        <v>n/a</v>
      </c>
      <c r="BW404" s="69" t="str">
        <f>IF($D394="n/a","n/a",IF(BW$3&gt;($D394+$D404),$N394-SUM($F404:BV404),$N394/$D394))</f>
        <v>n/a</v>
      </c>
      <c r="BX404" s="69" t="str">
        <f>IF($D394="n/a","n/a",IF(BX$3&gt;($D394+$D404),$N394-SUM($F404:BW404),$N394/$D394))</f>
        <v>n/a</v>
      </c>
      <c r="BY404" s="69" t="str">
        <f>IF($D394="n/a","n/a",IF(BY$3&gt;($D394+$D404),$N394-SUM($F404:BX404),$N394/$D394))</f>
        <v>n/a</v>
      </c>
      <c r="BZ404" s="69" t="str">
        <f>IF($D394="n/a","n/a",IF(BZ$3&gt;($D394+$D404),$N394-SUM($F404:BY404),$N394/$D394))</f>
        <v>n/a</v>
      </c>
    </row>
    <row r="405" spans="1:78" customFormat="1" hidden="1" outlineLevel="1">
      <c r="A405" s="19"/>
      <c r="B405" s="26"/>
      <c r="C405" s="722"/>
      <c r="D405" s="545">
        <v>10</v>
      </c>
      <c r="E405" s="27"/>
      <c r="F405" s="146"/>
      <c r="G405" s="148"/>
      <c r="H405" s="148"/>
      <c r="I405" s="148"/>
      <c r="J405" s="148"/>
      <c r="K405" s="558"/>
      <c r="L405" s="148"/>
      <c r="M405" s="148"/>
      <c r="N405" s="148"/>
      <c r="O405" s="147"/>
      <c r="P405" s="69" t="str">
        <f>IF($D394="n/a","n/a",IF(P$3&gt;($D394+$D405),$O394-SUM($F405:O405),$O394/$D394))</f>
        <v>n/a</v>
      </c>
      <c r="Q405" s="69" t="str">
        <f>IF($D394="n/a","n/a",IF(Q$3&gt;($D394+$D405),$O394-SUM($F405:P405),$O394/$D394))</f>
        <v>n/a</v>
      </c>
      <c r="R405" s="69" t="str">
        <f>IF($D394="n/a","n/a",IF(R$3&gt;($D394+$D405),$O394-SUM($F405:Q405),$O394/$D394))</f>
        <v>n/a</v>
      </c>
      <c r="S405" s="69" t="str">
        <f>IF($D394="n/a","n/a",IF(S$3&gt;($D394+$D405),$O394-SUM($F405:R405),$O394/$D394))</f>
        <v>n/a</v>
      </c>
      <c r="T405" s="69" t="str">
        <f>IF($D394="n/a","n/a",IF(T$3&gt;($D394+$D405),$O394-SUM($F405:S405),$O394/$D394))</f>
        <v>n/a</v>
      </c>
      <c r="U405" s="69" t="str">
        <f>IF($D394="n/a","n/a",IF(U$3&gt;($D394+$D405),$O394-SUM($F405:T405),$O394/$D394))</f>
        <v>n/a</v>
      </c>
      <c r="V405" s="69" t="str">
        <f>IF($D394="n/a","n/a",IF(V$3&gt;($D394+$D405),$O394-SUM($F405:U405),$O394/$D394))</f>
        <v>n/a</v>
      </c>
      <c r="W405" s="69" t="str">
        <f>IF($D394="n/a","n/a",IF(W$3&gt;($D394+$D405),$O394-SUM($F405:V405),$O394/$D394))</f>
        <v>n/a</v>
      </c>
      <c r="X405" s="69" t="str">
        <f>IF($D394="n/a","n/a",IF(X$3&gt;($D394+$D405),$O394-SUM($F405:W405),$O394/$D394))</f>
        <v>n/a</v>
      </c>
      <c r="Y405" s="69" t="str">
        <f>IF($D394="n/a","n/a",IF(Y$3&gt;($D394+$D405),$O394-SUM($F405:X405),$O394/$D394))</f>
        <v>n/a</v>
      </c>
      <c r="Z405" s="69" t="str">
        <f>IF($D394="n/a","n/a",IF(Z$3&gt;($D394+$D405),$O394-SUM($F405:Y405),$O394/$D394))</f>
        <v>n/a</v>
      </c>
      <c r="AA405" s="69" t="str">
        <f>IF($D394="n/a","n/a",IF(AA$3&gt;($D394+$D405),$O394-SUM($F405:Z405),$O394/$D394))</f>
        <v>n/a</v>
      </c>
      <c r="AB405" s="69" t="str">
        <f>IF($D394="n/a","n/a",IF(AB$3&gt;($D394+$D405),$O394-SUM($F405:AA405),$O394/$D394))</f>
        <v>n/a</v>
      </c>
      <c r="AC405" s="69" t="str">
        <f>IF($D394="n/a","n/a",IF(AC$3&gt;($D394+$D405),$O394-SUM($F405:AB405),$O394/$D394))</f>
        <v>n/a</v>
      </c>
      <c r="AD405" s="69" t="str">
        <f>IF($D394="n/a","n/a",IF(AD$3&gt;($D394+$D405),$O394-SUM($F405:AC405),$O394/$D394))</f>
        <v>n/a</v>
      </c>
      <c r="AE405" s="69" t="str">
        <f>IF($D394="n/a","n/a",IF(AE$3&gt;($D394+$D405),$O394-SUM($F405:AD405),$O394/$D394))</f>
        <v>n/a</v>
      </c>
      <c r="AF405" s="69" t="str">
        <f>IF($D394="n/a","n/a",IF(AF$3&gt;($D394+$D405),$O394-SUM($F405:AE405),$O394/$D394))</f>
        <v>n/a</v>
      </c>
      <c r="AG405" s="69" t="str">
        <f>IF($D394="n/a","n/a",IF(AG$3&gt;($D394+$D405),$O394-SUM($F405:AF405),$O394/$D394))</f>
        <v>n/a</v>
      </c>
      <c r="AH405" s="69" t="str">
        <f>IF($D394="n/a","n/a",IF(AH$3&gt;($D394+$D405),$O394-SUM($F405:AG405),$O394/$D394))</f>
        <v>n/a</v>
      </c>
      <c r="AI405" s="69" t="str">
        <f>IF($D394="n/a","n/a",IF(AI$3&gt;($D394+$D405),$O394-SUM($F405:AH405),$O394/$D394))</f>
        <v>n/a</v>
      </c>
      <c r="AJ405" s="69" t="str">
        <f>IF($D394="n/a","n/a",IF(AJ$3&gt;($D394+$D405),$O394-SUM($F405:AI405),$O394/$D394))</f>
        <v>n/a</v>
      </c>
      <c r="AK405" s="69" t="str">
        <f>IF($D394="n/a","n/a",IF(AK$3&gt;($D394+$D405),$O394-SUM($F405:AJ405),$O394/$D394))</f>
        <v>n/a</v>
      </c>
      <c r="AL405" s="69" t="str">
        <f>IF($D394="n/a","n/a",IF(AL$3&gt;($D394+$D405),$O394-SUM($F405:AK405),$O394/$D394))</f>
        <v>n/a</v>
      </c>
      <c r="AM405" s="69" t="str">
        <f>IF($D394="n/a","n/a",IF(AM$3&gt;($D394+$D405),$O394-SUM($F405:AL405),$O394/$D394))</f>
        <v>n/a</v>
      </c>
      <c r="AN405" s="69" t="str">
        <f>IF($D394="n/a","n/a",IF(AN$3&gt;($D394+$D405),$O394-SUM($F405:AM405),$O394/$D394))</f>
        <v>n/a</v>
      </c>
      <c r="AO405" s="69" t="str">
        <f>IF($D394="n/a","n/a",IF(AO$3&gt;($D394+$D405),$O394-SUM($F405:AN405),$O394/$D394))</f>
        <v>n/a</v>
      </c>
      <c r="AP405" s="69" t="str">
        <f>IF($D394="n/a","n/a",IF(AP$3&gt;($D394+$D405),$O394-SUM($F405:AO405),$O394/$D394))</f>
        <v>n/a</v>
      </c>
      <c r="AQ405" s="69" t="str">
        <f>IF($D394="n/a","n/a",IF(AQ$3&gt;($D394+$D405),$O394-SUM($F405:AP405),$O394/$D394))</f>
        <v>n/a</v>
      </c>
      <c r="AR405" s="69" t="str">
        <f>IF($D394="n/a","n/a",IF(AR$3&gt;($D394+$D405),$O394-SUM($F405:AQ405),$O394/$D394))</f>
        <v>n/a</v>
      </c>
      <c r="AS405" s="69" t="str">
        <f>IF($D394="n/a","n/a",IF(AS$3&gt;($D394+$D405),$O394-SUM($F405:AR405),$O394/$D394))</f>
        <v>n/a</v>
      </c>
      <c r="AT405" s="69" t="str">
        <f>IF($D394="n/a","n/a",IF(AT$3&gt;($D394+$D405),$O394-SUM($F405:AS405),$O394/$D394))</f>
        <v>n/a</v>
      </c>
      <c r="AU405" s="69" t="str">
        <f>IF($D394="n/a","n/a",IF(AU$3&gt;($D394+$D405),$O394-SUM($F405:AT405),$O394/$D394))</f>
        <v>n/a</v>
      </c>
      <c r="AV405" s="69" t="str">
        <f>IF($D394="n/a","n/a",IF(AV$3&gt;($D394+$D405),$O394-SUM($F405:AU405),$O394/$D394))</f>
        <v>n/a</v>
      </c>
      <c r="AW405" s="69" t="str">
        <f>IF($D394="n/a","n/a",IF(AW$3&gt;($D394+$D405),$O394-SUM($F405:AV405),$O394/$D394))</f>
        <v>n/a</v>
      </c>
      <c r="AX405" s="69" t="str">
        <f>IF($D394="n/a","n/a",IF(AX$3&gt;($D394+$D405),$O394-SUM($F405:AW405),$O394/$D394))</f>
        <v>n/a</v>
      </c>
      <c r="AY405" s="69" t="str">
        <f>IF($D394="n/a","n/a",IF(AY$3&gt;($D394+$D405),$O394-SUM($F405:AX405),$O394/$D394))</f>
        <v>n/a</v>
      </c>
      <c r="AZ405" s="69" t="str">
        <f>IF($D394="n/a","n/a",IF(AZ$3&gt;($D394+$D405),$O394-SUM($F405:AY405),$O394/$D394))</f>
        <v>n/a</v>
      </c>
      <c r="BA405" s="69" t="str">
        <f>IF($D394="n/a","n/a",IF(BA$3&gt;($D394+$D405),$O394-SUM($F405:AZ405),$O394/$D394))</f>
        <v>n/a</v>
      </c>
      <c r="BB405" s="69" t="str">
        <f>IF($D394="n/a","n/a",IF(BB$3&gt;($D394+$D405),$O394-SUM($F405:BA405),$O394/$D394))</f>
        <v>n/a</v>
      </c>
      <c r="BC405" s="69" t="str">
        <f>IF($D394="n/a","n/a",IF(BC$3&gt;($D394+$D405),$O394-SUM($F405:BB405),$O394/$D394))</f>
        <v>n/a</v>
      </c>
      <c r="BD405" s="69" t="str">
        <f>IF($D394="n/a","n/a",IF(BD$3&gt;($D394+$D405),$O394-SUM($F405:BC405),$O394/$D394))</f>
        <v>n/a</v>
      </c>
      <c r="BE405" s="69" t="str">
        <f>IF($D394="n/a","n/a",IF(BE$3&gt;($D394+$D405),$O394-SUM($F405:BD405),$O394/$D394))</f>
        <v>n/a</v>
      </c>
      <c r="BF405" s="69" t="str">
        <f>IF($D394="n/a","n/a",IF(BF$3&gt;($D394+$D405),$O394-SUM($F405:BE405),$O394/$D394))</f>
        <v>n/a</v>
      </c>
      <c r="BG405" s="69" t="str">
        <f>IF($D394="n/a","n/a",IF(BG$3&gt;($D394+$D405),$O394-SUM($F405:BF405),$O394/$D394))</f>
        <v>n/a</v>
      </c>
      <c r="BH405" s="69" t="str">
        <f>IF($D394="n/a","n/a",IF(BH$3&gt;($D394+$D405),$O394-SUM($F405:BG405),$O394/$D394))</f>
        <v>n/a</v>
      </c>
      <c r="BI405" s="69" t="str">
        <f>IF($D394="n/a","n/a",IF(BI$3&gt;($D394+$D405),$O394-SUM($F405:BH405),$O394/$D394))</f>
        <v>n/a</v>
      </c>
      <c r="BJ405" s="69" t="str">
        <f>IF($D394="n/a","n/a",IF(BJ$3&gt;($D394+$D405),$O394-SUM($F405:BI405),$O394/$D394))</f>
        <v>n/a</v>
      </c>
      <c r="BK405" s="69" t="str">
        <f>IF($D394="n/a","n/a",IF(BK$3&gt;($D394+$D405),$O394-SUM($F405:BJ405),$O394/$D394))</f>
        <v>n/a</v>
      </c>
      <c r="BL405" s="69" t="str">
        <f>IF($D394="n/a","n/a",IF(BL$3&gt;($D394+$D405),$O394-SUM($F405:BK405),$O394/$D394))</f>
        <v>n/a</v>
      </c>
      <c r="BM405" s="69" t="str">
        <f>IF($D394="n/a","n/a",IF(BM$3&gt;($D394+$D405),$O394-SUM($F405:BL405),$O394/$D394))</f>
        <v>n/a</v>
      </c>
      <c r="BN405" s="69" t="str">
        <f>IF($D394="n/a","n/a",IF(BN$3&gt;($D394+$D405),$O394-SUM($F405:BM405),$O394/$D394))</f>
        <v>n/a</v>
      </c>
      <c r="BO405" s="69" t="str">
        <f>IF($D394="n/a","n/a",IF(BO$3&gt;($D394+$D405),$O394-SUM($F405:BN405),$O394/$D394))</f>
        <v>n/a</v>
      </c>
      <c r="BP405" s="69" t="str">
        <f>IF($D394="n/a","n/a",IF(BP$3&gt;($D394+$D405),$O394-SUM($F405:BO405),$O394/$D394))</f>
        <v>n/a</v>
      </c>
      <c r="BQ405" s="69" t="str">
        <f>IF($D394="n/a","n/a",IF(BQ$3&gt;($D394+$D405),$O394-SUM($F405:BP405),$O394/$D394))</f>
        <v>n/a</v>
      </c>
      <c r="BR405" s="69" t="str">
        <f>IF($D394="n/a","n/a",IF(BR$3&gt;($D394+$D405),$O394-SUM($F405:BQ405),$O394/$D394))</f>
        <v>n/a</v>
      </c>
      <c r="BS405" s="69" t="str">
        <f>IF($D394="n/a","n/a",IF(BS$3&gt;($D394+$D405),$O394-SUM($F405:BR405),$O394/$D394))</f>
        <v>n/a</v>
      </c>
      <c r="BT405" s="69" t="str">
        <f>IF($D394="n/a","n/a",IF(BT$3&gt;($D394+$D405),$O394-SUM($F405:BS405),$O394/$D394))</f>
        <v>n/a</v>
      </c>
      <c r="BU405" s="69" t="str">
        <f>IF($D394="n/a","n/a",IF(BU$3&gt;($D394+$D405),$O394-SUM($F405:BT405),$O394/$D394))</f>
        <v>n/a</v>
      </c>
      <c r="BV405" s="69" t="str">
        <f>IF($D394="n/a","n/a",IF(BV$3&gt;($D394+$D405),$O394-SUM($F405:BU405),$O394/$D394))</f>
        <v>n/a</v>
      </c>
      <c r="BW405" s="69" t="str">
        <f>IF($D394="n/a","n/a",IF(BW$3&gt;($D394+$D405),$O394-SUM($F405:BV405),$O394/$D394))</f>
        <v>n/a</v>
      </c>
      <c r="BX405" s="69" t="str">
        <f>IF($D394="n/a","n/a",IF(BX$3&gt;($D394+$D405),$O394-SUM($F405:BW405),$O394/$D394))</f>
        <v>n/a</v>
      </c>
      <c r="BY405" s="69" t="str">
        <f>IF($D394="n/a","n/a",IF(BY$3&gt;($D394+$D405),$O394-SUM($F405:BX405),$O394/$D394))</f>
        <v>n/a</v>
      </c>
      <c r="BZ405" s="69" t="str">
        <f>IF($D394="n/a","n/a",IF(BZ$3&gt;($D394+$D405),$O394-SUM($F405:BY405),$O394/$D394))</f>
        <v>n/a</v>
      </c>
    </row>
    <row r="406" spans="1:78" customFormat="1" hidden="1" outlineLevel="1">
      <c r="A406" s="19"/>
      <c r="B406" s="25"/>
      <c r="C406" s="577"/>
      <c r="D406" s="545">
        <v>11</v>
      </c>
      <c r="E406" s="27"/>
      <c r="F406" s="146"/>
      <c r="G406" s="148"/>
      <c r="H406" s="148"/>
      <c r="I406" s="148"/>
      <c r="J406" s="148"/>
      <c r="K406" s="558"/>
      <c r="L406" s="148"/>
      <c r="M406" s="148"/>
      <c r="N406" s="148"/>
      <c r="O406" s="553"/>
      <c r="P406" s="147"/>
      <c r="Q406" s="69" t="str">
        <f>IF($D394="n/a","n/a",IF(Q$3&gt;($D394+$D406),$P394-SUM($F406:P406),$P394/$D394))</f>
        <v>n/a</v>
      </c>
      <c r="R406" s="69" t="str">
        <f>IF($D394="n/a","n/a",IF(R$3&gt;($D394+$D406),$P394-SUM($F406:Q406),$P394/$D394))</f>
        <v>n/a</v>
      </c>
      <c r="S406" s="69" t="str">
        <f>IF($D394="n/a","n/a",IF(S$3&gt;($D394+$D406),$P394-SUM($F406:R406),$P394/$D394))</f>
        <v>n/a</v>
      </c>
      <c r="T406" s="69" t="str">
        <f>IF($D394="n/a","n/a",IF(T$3&gt;($D394+$D406),$P394-SUM($F406:S406),$P394/$D394))</f>
        <v>n/a</v>
      </c>
      <c r="U406" s="69" t="str">
        <f>IF($D394="n/a","n/a",IF(U$3&gt;($D394+$D406),$P394-SUM($F406:T406),$P394/$D394))</f>
        <v>n/a</v>
      </c>
      <c r="V406" s="69" t="str">
        <f>IF($D394="n/a","n/a",IF(V$3&gt;($D394+$D406),$P394-SUM($F406:U406),$P394/$D394))</f>
        <v>n/a</v>
      </c>
      <c r="W406" s="69" t="str">
        <f>IF($D394="n/a","n/a",IF(W$3&gt;($D394+$D406),$P394-SUM($F406:V406),$P394/$D394))</f>
        <v>n/a</v>
      </c>
      <c r="X406" s="69" t="str">
        <f>IF($D394="n/a","n/a",IF(X$3&gt;($D394+$D406),$P394-SUM($F406:W406),$P394/$D394))</f>
        <v>n/a</v>
      </c>
      <c r="Y406" s="69" t="str">
        <f>IF($D394="n/a","n/a",IF(Y$3&gt;($D394+$D406),$P394-SUM($F406:X406),$P394/$D394))</f>
        <v>n/a</v>
      </c>
      <c r="Z406" s="69" t="str">
        <f>IF($D394="n/a","n/a",IF(Z$3&gt;($D394+$D406),$P394-SUM($F406:Y406),$P394/$D394))</f>
        <v>n/a</v>
      </c>
      <c r="AA406" s="69" t="str">
        <f>IF($D394="n/a","n/a",IF(AA$3&gt;($D394+$D406),$P394-SUM($F406:Z406),$P394/$D394))</f>
        <v>n/a</v>
      </c>
      <c r="AB406" s="69" t="str">
        <f>IF($D394="n/a","n/a",IF(AB$3&gt;($D394+$D406),$P394-SUM($F406:AA406),$P394/$D394))</f>
        <v>n/a</v>
      </c>
      <c r="AC406" s="69" t="str">
        <f>IF($D394="n/a","n/a",IF(AC$3&gt;($D394+$D406),$P394-SUM($F406:AB406),$P394/$D394))</f>
        <v>n/a</v>
      </c>
      <c r="AD406" s="69" t="str">
        <f>IF($D394="n/a","n/a",IF(AD$3&gt;($D394+$D406),$P394-SUM($F406:AC406),$P394/$D394))</f>
        <v>n/a</v>
      </c>
      <c r="AE406" s="69" t="str">
        <f>IF($D394="n/a","n/a",IF(AE$3&gt;($D394+$D406),$P394-SUM($F406:AD406),$P394/$D394))</f>
        <v>n/a</v>
      </c>
      <c r="AF406" s="69" t="str">
        <f>IF($D394="n/a","n/a",IF(AF$3&gt;($D394+$D406),$P394-SUM($F406:AE406),$P394/$D394))</f>
        <v>n/a</v>
      </c>
      <c r="AG406" s="69" t="str">
        <f>IF($D394="n/a","n/a",IF(AG$3&gt;($D394+$D406),$P394-SUM($F406:AF406),$P394/$D394))</f>
        <v>n/a</v>
      </c>
      <c r="AH406" s="69" t="str">
        <f>IF($D394="n/a","n/a",IF(AH$3&gt;($D394+$D406),$P394-SUM($F406:AG406),$P394/$D394))</f>
        <v>n/a</v>
      </c>
      <c r="AI406" s="69" t="str">
        <f>IF($D394="n/a","n/a",IF(AI$3&gt;($D394+$D406),$P394-SUM($F406:AH406),$P394/$D394))</f>
        <v>n/a</v>
      </c>
      <c r="AJ406" s="69" t="str">
        <f>IF($D394="n/a","n/a",IF(AJ$3&gt;($D394+$D406),$P394-SUM($F406:AI406),$P394/$D394))</f>
        <v>n/a</v>
      </c>
      <c r="AK406" s="69" t="str">
        <f>IF($D394="n/a","n/a",IF(AK$3&gt;($D394+$D406),$P394-SUM($F406:AJ406),$P394/$D394))</f>
        <v>n/a</v>
      </c>
      <c r="AL406" s="69" t="str">
        <f>IF($D394="n/a","n/a",IF(AL$3&gt;($D394+$D406),$P394-SUM($F406:AK406),$P394/$D394))</f>
        <v>n/a</v>
      </c>
      <c r="AM406" s="69" t="str">
        <f>IF($D394="n/a","n/a",IF(AM$3&gt;($D394+$D406),$P394-SUM($F406:AL406),$P394/$D394))</f>
        <v>n/a</v>
      </c>
      <c r="AN406" s="69" t="str">
        <f>IF($D394="n/a","n/a",IF(AN$3&gt;($D394+$D406),$P394-SUM($F406:AM406),$P394/$D394))</f>
        <v>n/a</v>
      </c>
      <c r="AO406" s="69" t="str">
        <f>IF($D394="n/a","n/a",IF(AO$3&gt;($D394+$D406),$P394-SUM($F406:AN406),$P394/$D394))</f>
        <v>n/a</v>
      </c>
      <c r="AP406" s="69" t="str">
        <f>IF($D394="n/a","n/a",IF(AP$3&gt;($D394+$D406),$P394-SUM($F406:AO406),$P394/$D394))</f>
        <v>n/a</v>
      </c>
      <c r="AQ406" s="69" t="str">
        <f>IF($D394="n/a","n/a",IF(AQ$3&gt;($D394+$D406),$P394-SUM($F406:AP406),$P394/$D394))</f>
        <v>n/a</v>
      </c>
      <c r="AR406" s="69" t="str">
        <f>IF($D394="n/a","n/a",IF(AR$3&gt;($D394+$D406),$P394-SUM($F406:AQ406),$P394/$D394))</f>
        <v>n/a</v>
      </c>
      <c r="AS406" s="69" t="str">
        <f>IF($D394="n/a","n/a",IF(AS$3&gt;($D394+$D406),$P394-SUM($F406:AR406),$P394/$D394))</f>
        <v>n/a</v>
      </c>
      <c r="AT406" s="69" t="str">
        <f>IF($D394="n/a","n/a",IF(AT$3&gt;($D394+$D406),$P394-SUM($F406:AS406),$P394/$D394))</f>
        <v>n/a</v>
      </c>
      <c r="AU406" s="69" t="str">
        <f>IF($D394="n/a","n/a",IF(AU$3&gt;($D394+$D406),$P394-SUM($F406:AT406),$P394/$D394))</f>
        <v>n/a</v>
      </c>
      <c r="AV406" s="69" t="str">
        <f>IF($D394="n/a","n/a",IF(AV$3&gt;($D394+$D406),$P394-SUM($F406:AU406),$P394/$D394))</f>
        <v>n/a</v>
      </c>
      <c r="AW406" s="69" t="str">
        <f>IF($D394="n/a","n/a",IF(AW$3&gt;($D394+$D406),$P394-SUM($F406:AV406),$P394/$D394))</f>
        <v>n/a</v>
      </c>
      <c r="AX406" s="69" t="str">
        <f>IF($D394="n/a","n/a",IF(AX$3&gt;($D394+$D406),$P394-SUM($F406:AW406),$P394/$D394))</f>
        <v>n/a</v>
      </c>
      <c r="AY406" s="69" t="str">
        <f>IF($D394="n/a","n/a",IF(AY$3&gt;($D394+$D406),$P394-SUM($F406:AX406),$P394/$D394))</f>
        <v>n/a</v>
      </c>
      <c r="AZ406" s="69" t="str">
        <f>IF($D394="n/a","n/a",IF(AZ$3&gt;($D394+$D406),$P394-SUM($F406:AY406),$P394/$D394))</f>
        <v>n/a</v>
      </c>
      <c r="BA406" s="69" t="str">
        <f>IF($D394="n/a","n/a",IF(BA$3&gt;($D394+$D406),$P394-SUM($F406:AZ406),$P394/$D394))</f>
        <v>n/a</v>
      </c>
      <c r="BB406" s="69" t="str">
        <f>IF($D394="n/a","n/a",IF(BB$3&gt;($D394+$D406),$P394-SUM($F406:BA406),$P394/$D394))</f>
        <v>n/a</v>
      </c>
      <c r="BC406" s="69" t="str">
        <f>IF($D394="n/a","n/a",IF(BC$3&gt;($D394+$D406),$P394-SUM($F406:BB406),$P394/$D394))</f>
        <v>n/a</v>
      </c>
      <c r="BD406" s="69" t="str">
        <f>IF($D394="n/a","n/a",IF(BD$3&gt;($D394+$D406),$P394-SUM($F406:BC406),$P394/$D394))</f>
        <v>n/a</v>
      </c>
      <c r="BE406" s="69" t="str">
        <f>IF($D394="n/a","n/a",IF(BE$3&gt;($D394+$D406),$P394-SUM($F406:BD406),$P394/$D394))</f>
        <v>n/a</v>
      </c>
      <c r="BF406" s="69" t="str">
        <f>IF($D394="n/a","n/a",IF(BF$3&gt;($D394+$D406),$P394-SUM($F406:BE406),$P394/$D394))</f>
        <v>n/a</v>
      </c>
      <c r="BG406" s="69" t="str">
        <f>IF($D394="n/a","n/a",IF(BG$3&gt;($D394+$D406),$P394-SUM($F406:BF406),$P394/$D394))</f>
        <v>n/a</v>
      </c>
      <c r="BH406" s="69" t="str">
        <f>IF($D394="n/a","n/a",IF(BH$3&gt;($D394+$D406),$P394-SUM($F406:BG406),$P394/$D394))</f>
        <v>n/a</v>
      </c>
      <c r="BI406" s="69" t="str">
        <f>IF($D394="n/a","n/a",IF(BI$3&gt;($D394+$D406),$P394-SUM($F406:BH406),$P394/$D394))</f>
        <v>n/a</v>
      </c>
      <c r="BJ406" s="69" t="str">
        <f>IF($D394="n/a","n/a",IF(BJ$3&gt;($D394+$D406),$P394-SUM($F406:BI406),$P394/$D394))</f>
        <v>n/a</v>
      </c>
      <c r="BK406" s="69" t="str">
        <f>IF($D394="n/a","n/a",IF(BK$3&gt;($D394+$D406),$P394-SUM($F406:BJ406),$P394/$D394))</f>
        <v>n/a</v>
      </c>
      <c r="BL406" s="69" t="str">
        <f>IF($D394="n/a","n/a",IF(BL$3&gt;($D394+$D406),$P394-SUM($F406:BK406),$P394/$D394))</f>
        <v>n/a</v>
      </c>
      <c r="BM406" s="69" t="str">
        <f>IF($D394="n/a","n/a",IF(BM$3&gt;($D394+$D406),$P394-SUM($F406:BL406),$P394/$D394))</f>
        <v>n/a</v>
      </c>
      <c r="BN406" s="69" t="str">
        <f>IF($D394="n/a","n/a",IF(BN$3&gt;($D394+$D406),$P394-SUM($F406:BM406),$P394/$D394))</f>
        <v>n/a</v>
      </c>
      <c r="BO406" s="69" t="str">
        <f>IF($D394="n/a","n/a",IF(BO$3&gt;($D394+$D406),$P394-SUM($F406:BN406),$P394/$D394))</f>
        <v>n/a</v>
      </c>
      <c r="BP406" s="69" t="str">
        <f>IF($D394="n/a","n/a",IF(BP$3&gt;($D394+$D406),$P394-SUM($F406:BO406),$P394/$D394))</f>
        <v>n/a</v>
      </c>
      <c r="BQ406" s="69" t="str">
        <f>IF($D394="n/a","n/a",IF(BQ$3&gt;($D394+$D406),$P394-SUM($F406:BP406),$P394/$D394))</f>
        <v>n/a</v>
      </c>
      <c r="BR406" s="69" t="str">
        <f>IF($D394="n/a","n/a",IF(BR$3&gt;($D394+$D406),$P394-SUM($F406:BQ406),$P394/$D394))</f>
        <v>n/a</v>
      </c>
      <c r="BS406" s="69" t="str">
        <f>IF($D394="n/a","n/a",IF(BS$3&gt;($D394+$D406),$P394-SUM($F406:BR406),$P394/$D394))</f>
        <v>n/a</v>
      </c>
      <c r="BT406" s="69" t="str">
        <f>IF($D394="n/a","n/a",IF(BT$3&gt;($D394+$D406),$P394-SUM($F406:BS406),$P394/$D394))</f>
        <v>n/a</v>
      </c>
      <c r="BU406" s="69" t="str">
        <f>IF($D394="n/a","n/a",IF(BU$3&gt;($D394+$D406),$P394-SUM($F406:BT406),$P394/$D394))</f>
        <v>n/a</v>
      </c>
      <c r="BV406" s="69" t="str">
        <f>IF($D394="n/a","n/a",IF(BV$3&gt;($D394+$D406),$P394-SUM($F406:BU406),$P394/$D394))</f>
        <v>n/a</v>
      </c>
      <c r="BW406" s="69" t="str">
        <f>IF($D394="n/a","n/a",IF(BW$3&gt;($D394+$D406),$P394-SUM($F406:BV406),$P394/$D394))</f>
        <v>n/a</v>
      </c>
      <c r="BX406" s="69" t="str">
        <f>IF($D394="n/a","n/a",IF(BX$3&gt;($D394+$D406),$P394-SUM($F406:BW406),$P394/$D394))</f>
        <v>n/a</v>
      </c>
      <c r="BY406" s="69" t="str">
        <f>IF($D394="n/a","n/a",IF(BY$3&gt;($D394+$D406),$P394-SUM($F406:BX406),$P394/$D394))</f>
        <v>n/a</v>
      </c>
      <c r="BZ406" s="69" t="str">
        <f>IF($D394="n/a","n/a",IF(BZ$3&gt;($D394+$D406),$P394-SUM($F406:BY406),$P394/$D394))</f>
        <v>n/a</v>
      </c>
    </row>
    <row r="407" spans="1:78" customFormat="1" hidden="1" outlineLevel="1">
      <c r="A407" s="560"/>
      <c r="B407" s="25"/>
      <c r="C407" s="577"/>
      <c r="D407" s="545">
        <v>12</v>
      </c>
      <c r="E407" s="27"/>
      <c r="F407" s="146"/>
      <c r="G407" s="148"/>
      <c r="H407" s="148"/>
      <c r="I407" s="148"/>
      <c r="J407" s="148"/>
      <c r="K407" s="558"/>
      <c r="L407" s="148"/>
      <c r="M407" s="148"/>
      <c r="N407" s="148"/>
      <c r="O407" s="553"/>
      <c r="P407" s="553"/>
      <c r="Q407" s="147"/>
      <c r="R407" s="69" t="str">
        <f>IF($D394="n/a","n/a",IF(R$3&gt;($D394+$D407),$Q394-SUM($F407:Q407),$Q394/$D394))</f>
        <v>n/a</v>
      </c>
      <c r="S407" s="69" t="str">
        <f>IF($D394="n/a","n/a",IF(S$3&gt;($D394+$D407),$Q394-SUM($F407:R407),$Q394/$D394))</f>
        <v>n/a</v>
      </c>
      <c r="T407" s="69" t="str">
        <f>IF($D394="n/a","n/a",IF(T$3&gt;($D394+$D407),$Q394-SUM($F407:S407),$Q394/$D394))</f>
        <v>n/a</v>
      </c>
      <c r="U407" s="69" t="str">
        <f>IF($D394="n/a","n/a",IF(U$3&gt;($D394+$D407),$Q394-SUM($F407:T407),$Q394/$D394))</f>
        <v>n/a</v>
      </c>
      <c r="V407" s="69" t="str">
        <f>IF($D394="n/a","n/a",IF(V$3&gt;($D394+$D407),$Q394-SUM($F407:U407),$Q394/$D394))</f>
        <v>n/a</v>
      </c>
      <c r="W407" s="69" t="str">
        <f>IF($D394="n/a","n/a",IF(W$3&gt;($D394+$D407),$Q394-SUM($F407:V407),$Q394/$D394))</f>
        <v>n/a</v>
      </c>
      <c r="X407" s="69" t="str">
        <f>IF($D394="n/a","n/a",IF(X$3&gt;($D394+$D407),$Q394-SUM($F407:W407),$Q394/$D394))</f>
        <v>n/a</v>
      </c>
      <c r="Y407" s="69" t="str">
        <f>IF($D394="n/a","n/a",IF(Y$3&gt;($D394+$D407),$Q394-SUM($F407:X407),$Q394/$D394))</f>
        <v>n/a</v>
      </c>
      <c r="Z407" s="69" t="str">
        <f>IF($D394="n/a","n/a",IF(Z$3&gt;($D394+$D407),$Q394-SUM($F407:Y407),$Q394/$D394))</f>
        <v>n/a</v>
      </c>
      <c r="AA407" s="69" t="str">
        <f>IF($D394="n/a","n/a",IF(AA$3&gt;($D394+$D407),$Q394-SUM($F407:Z407),$Q394/$D394))</f>
        <v>n/a</v>
      </c>
      <c r="AB407" s="69" t="str">
        <f>IF($D394="n/a","n/a",IF(AB$3&gt;($D394+$D407),$Q394-SUM($F407:AA407),$Q394/$D394))</f>
        <v>n/a</v>
      </c>
      <c r="AC407" s="69" t="str">
        <f>IF($D394="n/a","n/a",IF(AC$3&gt;($D394+$D407),$Q394-SUM($F407:AB407),$Q394/$D394))</f>
        <v>n/a</v>
      </c>
      <c r="AD407" s="69" t="str">
        <f>IF($D394="n/a","n/a",IF(AD$3&gt;($D394+$D407),$Q394-SUM($F407:AC407),$Q394/$D394))</f>
        <v>n/a</v>
      </c>
      <c r="AE407" s="69" t="str">
        <f>IF($D394="n/a","n/a",IF(AE$3&gt;($D394+$D407),$Q394-SUM($F407:AD407),$Q394/$D394))</f>
        <v>n/a</v>
      </c>
      <c r="AF407" s="69" t="str">
        <f>IF($D394="n/a","n/a",IF(AF$3&gt;($D394+$D407),$Q394-SUM($F407:AE407),$Q394/$D394))</f>
        <v>n/a</v>
      </c>
      <c r="AG407" s="69" t="str">
        <f>IF($D394="n/a","n/a",IF(AG$3&gt;($D394+$D407),$Q394-SUM($F407:AF407),$Q394/$D394))</f>
        <v>n/a</v>
      </c>
      <c r="AH407" s="69" t="str">
        <f>IF($D394="n/a","n/a",IF(AH$3&gt;($D394+$D407),$Q394-SUM($F407:AG407),$Q394/$D394))</f>
        <v>n/a</v>
      </c>
      <c r="AI407" s="69" t="str">
        <f>IF($D394="n/a","n/a",IF(AI$3&gt;($D394+$D407),$Q394-SUM($F407:AH407),$Q394/$D394))</f>
        <v>n/a</v>
      </c>
      <c r="AJ407" s="69" t="str">
        <f>IF($D394="n/a","n/a",IF(AJ$3&gt;($D394+$D407),$Q394-SUM($F407:AI407),$Q394/$D394))</f>
        <v>n/a</v>
      </c>
      <c r="AK407" s="69" t="str">
        <f>IF($D394="n/a","n/a",IF(AK$3&gt;($D394+$D407),$Q394-SUM($F407:AJ407),$Q394/$D394))</f>
        <v>n/a</v>
      </c>
      <c r="AL407" s="69" t="str">
        <f>IF($D394="n/a","n/a",IF(AL$3&gt;($D394+$D407),$Q394-SUM($F407:AK407),$Q394/$D394))</f>
        <v>n/a</v>
      </c>
      <c r="AM407" s="69" t="str">
        <f>IF($D394="n/a","n/a",IF(AM$3&gt;($D394+$D407),$Q394-SUM($F407:AL407),$Q394/$D394))</f>
        <v>n/a</v>
      </c>
      <c r="AN407" s="69" t="str">
        <f>IF($D394="n/a","n/a",IF(AN$3&gt;($D394+$D407),$Q394-SUM($F407:AM407),$Q394/$D394))</f>
        <v>n/a</v>
      </c>
      <c r="AO407" s="69" t="str">
        <f>IF($D394="n/a","n/a",IF(AO$3&gt;($D394+$D407),$Q394-SUM($F407:AN407),$Q394/$D394))</f>
        <v>n/a</v>
      </c>
      <c r="AP407" s="69" t="str">
        <f>IF($D394="n/a","n/a",IF(AP$3&gt;($D394+$D407),$Q394-SUM($F407:AO407),$Q394/$D394))</f>
        <v>n/a</v>
      </c>
      <c r="AQ407" s="69" t="str">
        <f>IF($D394="n/a","n/a",IF(AQ$3&gt;($D394+$D407),$Q394-SUM($F407:AP407),$Q394/$D394))</f>
        <v>n/a</v>
      </c>
      <c r="AR407" s="69" t="str">
        <f>IF($D394="n/a","n/a",IF(AR$3&gt;($D394+$D407),$Q394-SUM($F407:AQ407),$Q394/$D394))</f>
        <v>n/a</v>
      </c>
      <c r="AS407" s="69" t="str">
        <f>IF($D394="n/a","n/a",IF(AS$3&gt;($D394+$D407),$Q394-SUM($F407:AR407),$Q394/$D394))</f>
        <v>n/a</v>
      </c>
      <c r="AT407" s="69" t="str">
        <f>IF($D394="n/a","n/a",IF(AT$3&gt;($D394+$D407),$Q394-SUM($F407:AS407),$Q394/$D394))</f>
        <v>n/a</v>
      </c>
      <c r="AU407" s="69" t="str">
        <f>IF($D394="n/a","n/a",IF(AU$3&gt;($D394+$D407),$Q394-SUM($F407:AT407),$Q394/$D394))</f>
        <v>n/a</v>
      </c>
      <c r="AV407" s="69" t="str">
        <f>IF($D394="n/a","n/a",IF(AV$3&gt;($D394+$D407),$Q394-SUM($F407:AU407),$Q394/$D394))</f>
        <v>n/a</v>
      </c>
      <c r="AW407" s="69" t="str">
        <f>IF($D394="n/a","n/a",IF(AW$3&gt;($D394+$D407),$Q394-SUM($F407:AV407),$Q394/$D394))</f>
        <v>n/a</v>
      </c>
      <c r="AX407" s="69" t="str">
        <f>IF($D394="n/a","n/a",IF(AX$3&gt;($D394+$D407),$Q394-SUM($F407:AW407),$Q394/$D394))</f>
        <v>n/a</v>
      </c>
      <c r="AY407" s="69" t="str">
        <f>IF($D394="n/a","n/a",IF(AY$3&gt;($D394+$D407),$Q394-SUM($F407:AX407),$Q394/$D394))</f>
        <v>n/a</v>
      </c>
      <c r="AZ407" s="69" t="str">
        <f>IF($D394="n/a","n/a",IF(AZ$3&gt;($D394+$D407),$Q394-SUM($F407:AY407),$Q394/$D394))</f>
        <v>n/a</v>
      </c>
      <c r="BA407" s="69" t="str">
        <f>IF($D394="n/a","n/a",IF(BA$3&gt;($D394+$D407),$Q394-SUM($F407:AZ407),$Q394/$D394))</f>
        <v>n/a</v>
      </c>
      <c r="BB407" s="69" t="str">
        <f>IF($D394="n/a","n/a",IF(BB$3&gt;($D394+$D407),$Q394-SUM($F407:BA407),$Q394/$D394))</f>
        <v>n/a</v>
      </c>
      <c r="BC407" s="69" t="str">
        <f>IF($D394="n/a","n/a",IF(BC$3&gt;($D394+$D407),$Q394-SUM($F407:BB407),$Q394/$D394))</f>
        <v>n/a</v>
      </c>
      <c r="BD407" s="69" t="str">
        <f>IF($D394="n/a","n/a",IF(BD$3&gt;($D394+$D407),$Q394-SUM($F407:BC407),$Q394/$D394))</f>
        <v>n/a</v>
      </c>
      <c r="BE407" s="69" t="str">
        <f>IF($D394="n/a","n/a",IF(BE$3&gt;($D394+$D407),$Q394-SUM($F407:BD407),$Q394/$D394))</f>
        <v>n/a</v>
      </c>
      <c r="BF407" s="69" t="str">
        <f>IF($D394="n/a","n/a",IF(BF$3&gt;($D394+$D407),$Q394-SUM($F407:BE407),$Q394/$D394))</f>
        <v>n/a</v>
      </c>
      <c r="BG407" s="69" t="str">
        <f>IF($D394="n/a","n/a",IF(BG$3&gt;($D394+$D407),$Q394-SUM($F407:BF407),$Q394/$D394))</f>
        <v>n/a</v>
      </c>
      <c r="BH407" s="69" t="str">
        <f>IF($D394="n/a","n/a",IF(BH$3&gt;($D394+$D407),$Q394-SUM($F407:BG407),$Q394/$D394))</f>
        <v>n/a</v>
      </c>
      <c r="BI407" s="69" t="str">
        <f>IF($D394="n/a","n/a",IF(BI$3&gt;($D394+$D407),$Q394-SUM($F407:BH407),$Q394/$D394))</f>
        <v>n/a</v>
      </c>
      <c r="BJ407" s="69" t="str">
        <f>IF($D394="n/a","n/a",IF(BJ$3&gt;($D394+$D407),$Q394-SUM($F407:BI407),$Q394/$D394))</f>
        <v>n/a</v>
      </c>
      <c r="BK407" s="69" t="str">
        <f>IF($D394="n/a","n/a",IF(BK$3&gt;($D394+$D407),$Q394-SUM($F407:BJ407),$Q394/$D394))</f>
        <v>n/a</v>
      </c>
      <c r="BL407" s="69" t="str">
        <f>IF($D394="n/a","n/a",IF(BL$3&gt;($D394+$D407),$Q394-SUM($F407:BK407),$Q394/$D394))</f>
        <v>n/a</v>
      </c>
      <c r="BM407" s="69" t="str">
        <f>IF($D394="n/a","n/a",IF(BM$3&gt;($D394+$D407),$Q394-SUM($F407:BL407),$Q394/$D394))</f>
        <v>n/a</v>
      </c>
      <c r="BN407" s="69" t="str">
        <f>IF($D394="n/a","n/a",IF(BN$3&gt;($D394+$D407),$Q394-SUM($F407:BM407),$Q394/$D394))</f>
        <v>n/a</v>
      </c>
      <c r="BO407" s="69" t="str">
        <f>IF($D394="n/a","n/a",IF(BO$3&gt;($D394+$D407),$Q394-SUM($F407:BN407),$Q394/$D394))</f>
        <v>n/a</v>
      </c>
      <c r="BP407" s="69" t="str">
        <f>IF($D394="n/a","n/a",IF(BP$3&gt;($D394+$D407),$Q394-SUM($F407:BO407),$Q394/$D394))</f>
        <v>n/a</v>
      </c>
      <c r="BQ407" s="69" t="str">
        <f>IF($D394="n/a","n/a",IF(BQ$3&gt;($D394+$D407),$Q394-SUM($F407:BP407),$Q394/$D394))</f>
        <v>n/a</v>
      </c>
      <c r="BR407" s="69" t="str">
        <f>IF($D394="n/a","n/a",IF(BR$3&gt;($D394+$D407),$Q394-SUM($F407:BQ407),$Q394/$D394))</f>
        <v>n/a</v>
      </c>
      <c r="BS407" s="69" t="str">
        <f>IF($D394="n/a","n/a",IF(BS$3&gt;($D394+$D407),$Q394-SUM($F407:BR407),$Q394/$D394))</f>
        <v>n/a</v>
      </c>
      <c r="BT407" s="69" t="str">
        <f>IF($D394="n/a","n/a",IF(BT$3&gt;($D394+$D407),$Q394-SUM($F407:BS407),$Q394/$D394))</f>
        <v>n/a</v>
      </c>
      <c r="BU407" s="69" t="str">
        <f>IF($D394="n/a","n/a",IF(BU$3&gt;($D394+$D407),$Q394-SUM($F407:BT407),$Q394/$D394))</f>
        <v>n/a</v>
      </c>
      <c r="BV407" s="69" t="str">
        <f>IF($D394="n/a","n/a",IF(BV$3&gt;($D394+$D407),$Q394-SUM($F407:BU407),$Q394/$D394))</f>
        <v>n/a</v>
      </c>
      <c r="BW407" s="69" t="str">
        <f>IF($D394="n/a","n/a",IF(BW$3&gt;($D394+$D407),$Q394-SUM($F407:BV407),$Q394/$D394))</f>
        <v>n/a</v>
      </c>
      <c r="BX407" s="69" t="str">
        <f>IF($D394="n/a","n/a",IF(BX$3&gt;($D394+$D407),$Q394-SUM($F407:BW407),$Q394/$D394))</f>
        <v>n/a</v>
      </c>
      <c r="BY407" s="69" t="str">
        <f>IF($D394="n/a","n/a",IF(BY$3&gt;($D394+$D407),$Q394-SUM($F407:BX407),$Q394/$D394))</f>
        <v>n/a</v>
      </c>
      <c r="BZ407" s="69" t="str">
        <f>IF($D394="n/a","n/a",IF(BZ$3&gt;($D394+$D407),$Q394-SUM($F407:BY407),$Q394/$D394))</f>
        <v>n/a</v>
      </c>
    </row>
    <row r="408" spans="1:78" customFormat="1" hidden="1" outlineLevel="1">
      <c r="A408" s="560"/>
      <c r="B408" s="25"/>
      <c r="C408" s="577"/>
      <c r="D408" s="545">
        <v>13</v>
      </c>
      <c r="E408" s="27"/>
      <c r="F408" s="146"/>
      <c r="G408" s="148"/>
      <c r="H408" s="148"/>
      <c r="I408" s="148"/>
      <c r="J408" s="148"/>
      <c r="K408" s="558"/>
      <c r="L408" s="148"/>
      <c r="M408" s="148"/>
      <c r="N408" s="148"/>
      <c r="O408" s="553"/>
      <c r="P408" s="553"/>
      <c r="Q408" s="553"/>
      <c r="R408" s="147"/>
      <c r="S408" s="69" t="str">
        <f>IF($D394="n/a","n/a",IF(S$3&gt;($D394+$D408),$R394-SUM($F408:R408),$R394/$D394))</f>
        <v>n/a</v>
      </c>
      <c r="T408" s="69" t="str">
        <f>IF($D394="n/a","n/a",IF(T$3&gt;($D394+$D408),$R394-SUM($F408:S408),$R394/$D394))</f>
        <v>n/a</v>
      </c>
      <c r="U408" s="69" t="str">
        <f>IF($D394="n/a","n/a",IF(U$3&gt;($D394+$D408),$R394-SUM($F408:T408),$R394/$D394))</f>
        <v>n/a</v>
      </c>
      <c r="V408" s="69" t="str">
        <f>IF($D394="n/a","n/a",IF(V$3&gt;($D394+$D408),$R394-SUM($F408:U408),$R394/$D394))</f>
        <v>n/a</v>
      </c>
      <c r="W408" s="69" t="str">
        <f>IF($D394="n/a","n/a",IF(W$3&gt;($D394+$D408),$R394-SUM($F408:V408),$R394/$D394))</f>
        <v>n/a</v>
      </c>
      <c r="X408" s="69" t="str">
        <f>IF($D394="n/a","n/a",IF(X$3&gt;($D394+$D408),$R394-SUM($F408:W408),$R394/$D394))</f>
        <v>n/a</v>
      </c>
      <c r="Y408" s="69" t="str">
        <f>IF($D394="n/a","n/a",IF(Y$3&gt;($D394+$D408),$R394-SUM($F408:X408),$R394/$D394))</f>
        <v>n/a</v>
      </c>
      <c r="Z408" s="69" t="str">
        <f>IF($D394="n/a","n/a",IF(Z$3&gt;($D394+$D408),$R394-SUM($F408:Y408),$R394/$D394))</f>
        <v>n/a</v>
      </c>
      <c r="AA408" s="69" t="str">
        <f>IF($D394="n/a","n/a",IF(AA$3&gt;($D394+$D408),$R394-SUM($F408:Z408),$R394/$D394))</f>
        <v>n/a</v>
      </c>
      <c r="AB408" s="69" t="str">
        <f>IF($D394="n/a","n/a",IF(AB$3&gt;($D394+$D408),$R394-SUM($F408:AA408),$R394/$D394))</f>
        <v>n/a</v>
      </c>
      <c r="AC408" s="69" t="str">
        <f>IF($D394="n/a","n/a",IF(AC$3&gt;($D394+$D408),$R394-SUM($F408:AB408),$R394/$D394))</f>
        <v>n/a</v>
      </c>
      <c r="AD408" s="69" t="str">
        <f>IF($D394="n/a","n/a",IF(AD$3&gt;($D394+$D408),$R394-SUM($F408:AC408),$R394/$D394))</f>
        <v>n/a</v>
      </c>
      <c r="AE408" s="69" t="str">
        <f>IF($D394="n/a","n/a",IF(AE$3&gt;($D394+$D408),$R394-SUM($F408:AD408),$R394/$D394))</f>
        <v>n/a</v>
      </c>
      <c r="AF408" s="69" t="str">
        <f>IF($D394="n/a","n/a",IF(AF$3&gt;($D394+$D408),$R394-SUM($F408:AE408),$R394/$D394))</f>
        <v>n/a</v>
      </c>
      <c r="AG408" s="69" t="str">
        <f>IF($D394="n/a","n/a",IF(AG$3&gt;($D394+$D408),$R394-SUM($F408:AF408),$R394/$D394))</f>
        <v>n/a</v>
      </c>
      <c r="AH408" s="69" t="str">
        <f>IF($D394="n/a","n/a",IF(AH$3&gt;($D394+$D408),$R394-SUM($F408:AG408),$R394/$D394))</f>
        <v>n/a</v>
      </c>
      <c r="AI408" s="69" t="str">
        <f>IF($D394="n/a","n/a",IF(AI$3&gt;($D394+$D408),$R394-SUM($F408:AH408),$R394/$D394))</f>
        <v>n/a</v>
      </c>
      <c r="AJ408" s="69" t="str">
        <f>IF($D394="n/a","n/a",IF(AJ$3&gt;($D394+$D408),$R394-SUM($F408:AI408),$R394/$D394))</f>
        <v>n/a</v>
      </c>
      <c r="AK408" s="69" t="str">
        <f>IF($D394="n/a","n/a",IF(AK$3&gt;($D394+$D408),$R394-SUM($F408:AJ408),$R394/$D394))</f>
        <v>n/a</v>
      </c>
      <c r="AL408" s="69" t="str">
        <f>IF($D394="n/a","n/a",IF(AL$3&gt;($D394+$D408),$R394-SUM($F408:AK408),$R394/$D394))</f>
        <v>n/a</v>
      </c>
      <c r="AM408" s="69" t="str">
        <f>IF($D394="n/a","n/a",IF(AM$3&gt;($D394+$D408),$R394-SUM($F408:AL408),$R394/$D394))</f>
        <v>n/a</v>
      </c>
      <c r="AN408" s="69" t="str">
        <f>IF($D394="n/a","n/a",IF(AN$3&gt;($D394+$D408),$R394-SUM($F408:AM408),$R394/$D394))</f>
        <v>n/a</v>
      </c>
      <c r="AO408" s="69" t="str">
        <f>IF($D394="n/a","n/a",IF(AO$3&gt;($D394+$D408),$R394-SUM($F408:AN408),$R394/$D394))</f>
        <v>n/a</v>
      </c>
      <c r="AP408" s="69" t="str">
        <f>IF($D394="n/a","n/a",IF(AP$3&gt;($D394+$D408),$R394-SUM($F408:AO408),$R394/$D394))</f>
        <v>n/a</v>
      </c>
      <c r="AQ408" s="69" t="str">
        <f>IF($D394="n/a","n/a",IF(AQ$3&gt;($D394+$D408),$R394-SUM($F408:AP408),$R394/$D394))</f>
        <v>n/a</v>
      </c>
      <c r="AR408" s="69" t="str">
        <f>IF($D394="n/a","n/a",IF(AR$3&gt;($D394+$D408),$R394-SUM($F408:AQ408),$R394/$D394))</f>
        <v>n/a</v>
      </c>
      <c r="AS408" s="69" t="str">
        <f>IF($D394="n/a","n/a",IF(AS$3&gt;($D394+$D408),$R394-SUM($F408:AR408),$R394/$D394))</f>
        <v>n/a</v>
      </c>
      <c r="AT408" s="69" t="str">
        <f>IF($D394="n/a","n/a",IF(AT$3&gt;($D394+$D408),$R394-SUM($F408:AS408),$R394/$D394))</f>
        <v>n/a</v>
      </c>
      <c r="AU408" s="69" t="str">
        <f>IF($D394="n/a","n/a",IF(AU$3&gt;($D394+$D408),$R394-SUM($F408:AT408),$R394/$D394))</f>
        <v>n/a</v>
      </c>
      <c r="AV408" s="69" t="str">
        <f>IF($D394="n/a","n/a",IF(AV$3&gt;($D394+$D408),$R394-SUM($F408:AU408),$R394/$D394))</f>
        <v>n/a</v>
      </c>
      <c r="AW408" s="69" t="str">
        <f>IF($D394="n/a","n/a",IF(AW$3&gt;($D394+$D408),$R394-SUM($F408:AV408),$R394/$D394))</f>
        <v>n/a</v>
      </c>
      <c r="AX408" s="69" t="str">
        <f>IF($D394="n/a","n/a",IF(AX$3&gt;($D394+$D408),$R394-SUM($F408:AW408),$R394/$D394))</f>
        <v>n/a</v>
      </c>
      <c r="AY408" s="69" t="str">
        <f>IF($D394="n/a","n/a",IF(AY$3&gt;($D394+$D408),$R394-SUM($F408:AX408),$R394/$D394))</f>
        <v>n/a</v>
      </c>
      <c r="AZ408" s="69" t="str">
        <f>IF($D394="n/a","n/a",IF(AZ$3&gt;($D394+$D408),$R394-SUM($F408:AY408),$R394/$D394))</f>
        <v>n/a</v>
      </c>
      <c r="BA408" s="69" t="str">
        <f>IF($D394="n/a","n/a",IF(BA$3&gt;($D394+$D408),$R394-SUM($F408:AZ408),$R394/$D394))</f>
        <v>n/a</v>
      </c>
      <c r="BB408" s="69" t="str">
        <f>IF($D394="n/a","n/a",IF(BB$3&gt;($D394+$D408),$R394-SUM($F408:BA408),$R394/$D394))</f>
        <v>n/a</v>
      </c>
      <c r="BC408" s="69" t="str">
        <f>IF($D394="n/a","n/a",IF(BC$3&gt;($D394+$D408),$R394-SUM($F408:BB408),$R394/$D394))</f>
        <v>n/a</v>
      </c>
      <c r="BD408" s="69" t="str">
        <f>IF($D394="n/a","n/a",IF(BD$3&gt;($D394+$D408),$R394-SUM($F408:BC408),$R394/$D394))</f>
        <v>n/a</v>
      </c>
      <c r="BE408" s="69" t="str">
        <f>IF($D394="n/a","n/a",IF(BE$3&gt;($D394+$D408),$R394-SUM($F408:BD408),$R394/$D394))</f>
        <v>n/a</v>
      </c>
      <c r="BF408" s="69" t="str">
        <f>IF($D394="n/a","n/a",IF(BF$3&gt;($D394+$D408),$R394-SUM($F408:BE408),$R394/$D394))</f>
        <v>n/a</v>
      </c>
      <c r="BG408" s="69" t="str">
        <f>IF($D394="n/a","n/a",IF(BG$3&gt;($D394+$D408),$R394-SUM($F408:BF408),$R394/$D394))</f>
        <v>n/a</v>
      </c>
      <c r="BH408" s="69" t="str">
        <f>IF($D394="n/a","n/a",IF(BH$3&gt;($D394+$D408),$R394-SUM($F408:BG408),$R394/$D394))</f>
        <v>n/a</v>
      </c>
      <c r="BI408" s="69" t="str">
        <f>IF($D394="n/a","n/a",IF(BI$3&gt;($D394+$D408),$R394-SUM($F408:BH408),$R394/$D394))</f>
        <v>n/a</v>
      </c>
      <c r="BJ408" s="69" t="str">
        <f>IF($D394="n/a","n/a",IF(BJ$3&gt;($D394+$D408),$R394-SUM($F408:BI408),$R394/$D394))</f>
        <v>n/a</v>
      </c>
      <c r="BK408" s="69" t="str">
        <f>IF($D394="n/a","n/a",IF(BK$3&gt;($D394+$D408),$R394-SUM($F408:BJ408),$R394/$D394))</f>
        <v>n/a</v>
      </c>
      <c r="BL408" s="69" t="str">
        <f>IF($D394="n/a","n/a",IF(BL$3&gt;($D394+$D408),$R394-SUM($F408:BK408),$R394/$D394))</f>
        <v>n/a</v>
      </c>
      <c r="BM408" s="69" t="str">
        <f>IF($D394="n/a","n/a",IF(BM$3&gt;($D394+$D408),$R394-SUM($F408:BL408),$R394/$D394))</f>
        <v>n/a</v>
      </c>
      <c r="BN408" s="69" t="str">
        <f>IF($D394="n/a","n/a",IF(BN$3&gt;($D394+$D408),$R394-SUM($F408:BM408),$R394/$D394))</f>
        <v>n/a</v>
      </c>
      <c r="BO408" s="69" t="str">
        <f>IF($D394="n/a","n/a",IF(BO$3&gt;($D394+$D408),$R394-SUM($F408:BN408),$R394/$D394))</f>
        <v>n/a</v>
      </c>
      <c r="BP408" s="69" t="str">
        <f>IF($D394="n/a","n/a",IF(BP$3&gt;($D394+$D408),$R394-SUM($F408:BO408),$R394/$D394))</f>
        <v>n/a</v>
      </c>
      <c r="BQ408" s="69" t="str">
        <f>IF($D394="n/a","n/a",IF(BQ$3&gt;($D394+$D408),$R394-SUM($F408:BP408),$R394/$D394))</f>
        <v>n/a</v>
      </c>
      <c r="BR408" s="69" t="str">
        <f>IF($D394="n/a","n/a",IF(BR$3&gt;($D394+$D408),$R394-SUM($F408:BQ408),$R394/$D394))</f>
        <v>n/a</v>
      </c>
      <c r="BS408" s="69" t="str">
        <f>IF($D394="n/a","n/a",IF(BS$3&gt;($D394+$D408),$R394-SUM($F408:BR408),$R394/$D394))</f>
        <v>n/a</v>
      </c>
      <c r="BT408" s="69" t="str">
        <f>IF($D394="n/a","n/a",IF(BT$3&gt;($D394+$D408),$R394-SUM($F408:BS408),$R394/$D394))</f>
        <v>n/a</v>
      </c>
      <c r="BU408" s="69" t="str">
        <f>IF($D394="n/a","n/a",IF(BU$3&gt;($D394+$D408),$R394-SUM($F408:BT408),$R394/$D394))</f>
        <v>n/a</v>
      </c>
      <c r="BV408" s="69" t="str">
        <f>IF($D394="n/a","n/a",IF(BV$3&gt;($D394+$D408),$R394-SUM($F408:BU408),$R394/$D394))</f>
        <v>n/a</v>
      </c>
      <c r="BW408" s="69" t="str">
        <f>IF($D394="n/a","n/a",IF(BW$3&gt;($D394+$D408),$R394-SUM($F408:BV408),$R394/$D394))</f>
        <v>n/a</v>
      </c>
      <c r="BX408" s="69" t="str">
        <f>IF($D394="n/a","n/a",IF(BX$3&gt;($D394+$D408),$R394-SUM($F408:BW408),$R394/$D394))</f>
        <v>n/a</v>
      </c>
      <c r="BY408" s="69" t="str">
        <f>IF($D394="n/a","n/a",IF(BY$3&gt;($D394+$D408),$R394-SUM($F408:BX408),$R394/$D394))</f>
        <v>n/a</v>
      </c>
      <c r="BZ408" s="69" t="str">
        <f>IF($D394="n/a","n/a",IF(BZ$3&gt;($D394+$D408),$R394-SUM($F408:BY408),$R394/$D394))</f>
        <v>n/a</v>
      </c>
    </row>
    <row r="409" spans="1:78" customFormat="1" hidden="1" outlineLevel="1">
      <c r="A409" s="560"/>
      <c r="B409" s="25"/>
      <c r="C409" s="577"/>
      <c r="D409" s="545">
        <v>14</v>
      </c>
      <c r="E409" s="27"/>
      <c r="F409" s="146"/>
      <c r="G409" s="148"/>
      <c r="H409" s="148"/>
      <c r="I409" s="148"/>
      <c r="J409" s="148"/>
      <c r="K409" s="558"/>
      <c r="L409" s="148"/>
      <c r="M409" s="148"/>
      <c r="N409" s="148"/>
      <c r="O409" s="553"/>
      <c r="P409" s="553"/>
      <c r="Q409" s="553"/>
      <c r="R409" s="553"/>
      <c r="S409" s="147"/>
      <c r="T409" s="69" t="str">
        <f>IF($D394="n/a","n/a",IF(T$3&gt;($D394+$D409),$S394-SUM($F409:S409),$S394/$D394))</f>
        <v>n/a</v>
      </c>
      <c r="U409" s="69" t="str">
        <f>IF($D394="n/a","n/a",IF(U$3&gt;($D394+$D409),$S394-SUM($F409:T409),$S394/$D394))</f>
        <v>n/a</v>
      </c>
      <c r="V409" s="69" t="str">
        <f>IF($D394="n/a","n/a",IF(V$3&gt;($D394+$D409),$S394-SUM($F409:U409),$S394/$D394))</f>
        <v>n/a</v>
      </c>
      <c r="W409" s="69" t="str">
        <f>IF($D394="n/a","n/a",IF(W$3&gt;($D394+$D409),$S394-SUM($F409:V409),$S394/$D394))</f>
        <v>n/a</v>
      </c>
      <c r="X409" s="69" t="str">
        <f>IF($D394="n/a","n/a",IF(X$3&gt;($D394+$D409),$S394-SUM($F409:W409),$S394/$D394))</f>
        <v>n/a</v>
      </c>
      <c r="Y409" s="69" t="str">
        <f>IF($D394="n/a","n/a",IF(Y$3&gt;($D394+$D409),$S394-SUM($F409:X409),$S394/$D394))</f>
        <v>n/a</v>
      </c>
      <c r="Z409" s="69" t="str">
        <f>IF($D394="n/a","n/a",IF(Z$3&gt;($D394+$D409),$S394-SUM($F409:Y409),$S394/$D394))</f>
        <v>n/a</v>
      </c>
      <c r="AA409" s="69" t="str">
        <f>IF($D394="n/a","n/a",IF(AA$3&gt;($D394+$D409),$S394-SUM($F409:Z409),$S394/$D394))</f>
        <v>n/a</v>
      </c>
      <c r="AB409" s="69" t="str">
        <f>IF($D394="n/a","n/a",IF(AB$3&gt;($D394+$D409),$S394-SUM($F409:AA409),$S394/$D394))</f>
        <v>n/a</v>
      </c>
      <c r="AC409" s="69" t="str">
        <f>IF($D394="n/a","n/a",IF(AC$3&gt;($D394+$D409),$S394-SUM($F409:AB409),$S394/$D394))</f>
        <v>n/a</v>
      </c>
      <c r="AD409" s="69" t="str">
        <f>IF($D394="n/a","n/a",IF(AD$3&gt;($D394+$D409),$S394-SUM($F409:AC409),$S394/$D394))</f>
        <v>n/a</v>
      </c>
      <c r="AE409" s="69" t="str">
        <f>IF($D394="n/a","n/a",IF(AE$3&gt;($D394+$D409),$S394-SUM($F409:AD409),$S394/$D394))</f>
        <v>n/a</v>
      </c>
      <c r="AF409" s="69" t="str">
        <f>IF($D394="n/a","n/a",IF(AF$3&gt;($D394+$D409),$S394-SUM($F409:AE409),$S394/$D394))</f>
        <v>n/a</v>
      </c>
      <c r="AG409" s="69" t="str">
        <f>IF($D394="n/a","n/a",IF(AG$3&gt;($D394+$D409),$S394-SUM($F409:AF409),$S394/$D394))</f>
        <v>n/a</v>
      </c>
      <c r="AH409" s="69" t="str">
        <f>IF($D394="n/a","n/a",IF(AH$3&gt;($D394+$D409),$S394-SUM($F409:AG409),$S394/$D394))</f>
        <v>n/a</v>
      </c>
      <c r="AI409" s="69" t="str">
        <f>IF($D394="n/a","n/a",IF(AI$3&gt;($D394+$D409),$S394-SUM($F409:AH409),$S394/$D394))</f>
        <v>n/a</v>
      </c>
      <c r="AJ409" s="69" t="str">
        <f>IF($D394="n/a","n/a",IF(AJ$3&gt;($D394+$D409),$S394-SUM($F409:AI409),$S394/$D394))</f>
        <v>n/a</v>
      </c>
      <c r="AK409" s="69" t="str">
        <f>IF($D394="n/a","n/a",IF(AK$3&gt;($D394+$D409),$S394-SUM($F409:AJ409),$S394/$D394))</f>
        <v>n/a</v>
      </c>
      <c r="AL409" s="69" t="str">
        <f>IF($D394="n/a","n/a",IF(AL$3&gt;($D394+$D409),$S394-SUM($F409:AK409),$S394/$D394))</f>
        <v>n/a</v>
      </c>
      <c r="AM409" s="69" t="str">
        <f>IF($D394="n/a","n/a",IF(AM$3&gt;($D394+$D409),$S394-SUM($F409:AL409),$S394/$D394))</f>
        <v>n/a</v>
      </c>
      <c r="AN409" s="69" t="str">
        <f>IF($D394="n/a","n/a",IF(AN$3&gt;($D394+$D409),$S394-SUM($F409:AM409),$S394/$D394))</f>
        <v>n/a</v>
      </c>
      <c r="AO409" s="69" t="str">
        <f>IF($D394="n/a","n/a",IF(AO$3&gt;($D394+$D409),$S394-SUM($F409:AN409),$S394/$D394))</f>
        <v>n/a</v>
      </c>
      <c r="AP409" s="69" t="str">
        <f>IF($D394="n/a","n/a",IF(AP$3&gt;($D394+$D409),$S394-SUM($F409:AO409),$S394/$D394))</f>
        <v>n/a</v>
      </c>
      <c r="AQ409" s="69" t="str">
        <f>IF($D394="n/a","n/a",IF(AQ$3&gt;($D394+$D409),$S394-SUM($F409:AP409),$S394/$D394))</f>
        <v>n/a</v>
      </c>
      <c r="AR409" s="69" t="str">
        <f>IF($D394="n/a","n/a",IF(AR$3&gt;($D394+$D409),$S394-SUM($F409:AQ409),$S394/$D394))</f>
        <v>n/a</v>
      </c>
      <c r="AS409" s="69" t="str">
        <f>IF($D394="n/a","n/a",IF(AS$3&gt;($D394+$D409),$S394-SUM($F409:AR409),$S394/$D394))</f>
        <v>n/a</v>
      </c>
      <c r="AT409" s="69" t="str">
        <f>IF($D394="n/a","n/a",IF(AT$3&gt;($D394+$D409),$S394-SUM($F409:AS409),$S394/$D394))</f>
        <v>n/a</v>
      </c>
      <c r="AU409" s="69" t="str">
        <f>IF($D394="n/a","n/a",IF(AU$3&gt;($D394+$D409),$S394-SUM($F409:AT409),$S394/$D394))</f>
        <v>n/a</v>
      </c>
      <c r="AV409" s="69" t="str">
        <f>IF($D394="n/a","n/a",IF(AV$3&gt;($D394+$D409),$S394-SUM($F409:AU409),$S394/$D394))</f>
        <v>n/a</v>
      </c>
      <c r="AW409" s="69" t="str">
        <f>IF($D394="n/a","n/a",IF(AW$3&gt;($D394+$D409),$S394-SUM($F409:AV409),$S394/$D394))</f>
        <v>n/a</v>
      </c>
      <c r="AX409" s="69" t="str">
        <f>IF($D394="n/a","n/a",IF(AX$3&gt;($D394+$D409),$S394-SUM($F409:AW409),$S394/$D394))</f>
        <v>n/a</v>
      </c>
      <c r="AY409" s="69" t="str">
        <f>IF($D394="n/a","n/a",IF(AY$3&gt;($D394+$D409),$S394-SUM($F409:AX409),$S394/$D394))</f>
        <v>n/a</v>
      </c>
      <c r="AZ409" s="69" t="str">
        <f>IF($D394="n/a","n/a",IF(AZ$3&gt;($D394+$D409),$S394-SUM($F409:AY409),$S394/$D394))</f>
        <v>n/a</v>
      </c>
      <c r="BA409" s="69" t="str">
        <f>IF($D394="n/a","n/a",IF(BA$3&gt;($D394+$D409),$S394-SUM($F409:AZ409),$S394/$D394))</f>
        <v>n/a</v>
      </c>
      <c r="BB409" s="69" t="str">
        <f>IF($D394="n/a","n/a",IF(BB$3&gt;($D394+$D409),$S394-SUM($F409:BA409),$S394/$D394))</f>
        <v>n/a</v>
      </c>
      <c r="BC409" s="69" t="str">
        <f>IF($D394="n/a","n/a",IF(BC$3&gt;($D394+$D409),$S394-SUM($F409:BB409),$S394/$D394))</f>
        <v>n/a</v>
      </c>
      <c r="BD409" s="69" t="str">
        <f>IF($D394="n/a","n/a",IF(BD$3&gt;($D394+$D409),$S394-SUM($F409:BC409),$S394/$D394))</f>
        <v>n/a</v>
      </c>
      <c r="BE409" s="69" t="str">
        <f>IF($D394="n/a","n/a",IF(BE$3&gt;($D394+$D409),$S394-SUM($F409:BD409),$S394/$D394))</f>
        <v>n/a</v>
      </c>
      <c r="BF409" s="69" t="str">
        <f>IF($D394="n/a","n/a",IF(BF$3&gt;($D394+$D409),$S394-SUM($F409:BE409),$S394/$D394))</f>
        <v>n/a</v>
      </c>
      <c r="BG409" s="69" t="str">
        <f>IF($D394="n/a","n/a",IF(BG$3&gt;($D394+$D409),$S394-SUM($F409:BF409),$S394/$D394))</f>
        <v>n/a</v>
      </c>
      <c r="BH409" s="69" t="str">
        <f>IF($D394="n/a","n/a",IF(BH$3&gt;($D394+$D409),$S394-SUM($F409:BG409),$S394/$D394))</f>
        <v>n/a</v>
      </c>
      <c r="BI409" s="69" t="str">
        <f>IF($D394="n/a","n/a",IF(BI$3&gt;($D394+$D409),$S394-SUM($F409:BH409),$S394/$D394))</f>
        <v>n/a</v>
      </c>
      <c r="BJ409" s="69" t="str">
        <f>IF($D394="n/a","n/a",IF(BJ$3&gt;($D394+$D409),$S394-SUM($F409:BI409),$S394/$D394))</f>
        <v>n/a</v>
      </c>
      <c r="BK409" s="69" t="str">
        <f>IF($D394="n/a","n/a",IF(BK$3&gt;($D394+$D409),$S394-SUM($F409:BJ409),$S394/$D394))</f>
        <v>n/a</v>
      </c>
      <c r="BL409" s="69" t="str">
        <f>IF($D394="n/a","n/a",IF(BL$3&gt;($D394+$D409),$S394-SUM($F409:BK409),$S394/$D394))</f>
        <v>n/a</v>
      </c>
      <c r="BM409" s="69" t="str">
        <f>IF($D394="n/a","n/a",IF(BM$3&gt;($D394+$D409),$S394-SUM($F409:BL409),$S394/$D394))</f>
        <v>n/a</v>
      </c>
      <c r="BN409" s="69" t="str">
        <f>IF($D394="n/a","n/a",IF(BN$3&gt;($D394+$D409),$S394-SUM($F409:BM409),$S394/$D394))</f>
        <v>n/a</v>
      </c>
      <c r="BO409" s="69" t="str">
        <f>IF($D394="n/a","n/a",IF(BO$3&gt;($D394+$D409),$S394-SUM($F409:BN409),$S394/$D394))</f>
        <v>n/a</v>
      </c>
      <c r="BP409" s="69" t="str">
        <f>IF($D394="n/a","n/a",IF(BP$3&gt;($D394+$D409),$S394-SUM($F409:BO409),$S394/$D394))</f>
        <v>n/a</v>
      </c>
      <c r="BQ409" s="69" t="str">
        <f>IF($D394="n/a","n/a",IF(BQ$3&gt;($D394+$D409),$S394-SUM($F409:BP409),$S394/$D394))</f>
        <v>n/a</v>
      </c>
      <c r="BR409" s="69" t="str">
        <f>IF($D394="n/a","n/a",IF(BR$3&gt;($D394+$D409),$S394-SUM($F409:BQ409),$S394/$D394))</f>
        <v>n/a</v>
      </c>
      <c r="BS409" s="69" t="str">
        <f>IF($D394="n/a","n/a",IF(BS$3&gt;($D394+$D409),$S394-SUM($F409:BR409),$S394/$D394))</f>
        <v>n/a</v>
      </c>
      <c r="BT409" s="69" t="str">
        <f>IF($D394="n/a","n/a",IF(BT$3&gt;($D394+$D409),$S394-SUM($F409:BS409),$S394/$D394))</f>
        <v>n/a</v>
      </c>
      <c r="BU409" s="69" t="str">
        <f>IF($D394="n/a","n/a",IF(BU$3&gt;($D394+$D409),$S394-SUM($F409:BT409),$S394/$D394))</f>
        <v>n/a</v>
      </c>
      <c r="BV409" s="69" t="str">
        <f>IF($D394="n/a","n/a",IF(BV$3&gt;($D394+$D409),$S394-SUM($F409:BU409),$S394/$D394))</f>
        <v>n/a</v>
      </c>
      <c r="BW409" s="69" t="str">
        <f>IF($D394="n/a","n/a",IF(BW$3&gt;($D394+$D409),$S394-SUM($F409:BV409),$S394/$D394))</f>
        <v>n/a</v>
      </c>
      <c r="BX409" s="69" t="str">
        <f>IF($D394="n/a","n/a",IF(BX$3&gt;($D394+$D409),$S394-SUM($F409:BW409),$S394/$D394))</f>
        <v>n/a</v>
      </c>
      <c r="BY409" s="69" t="str">
        <f>IF($D394="n/a","n/a",IF(BY$3&gt;($D394+$D409),$S394-SUM($F409:BX409),$S394/$D394))</f>
        <v>n/a</v>
      </c>
      <c r="BZ409" s="69" t="str">
        <f>IF($D394="n/a","n/a",IF(BZ$3&gt;($D394+$D409),$S394-SUM($F409:BY409),$S394/$D394))</f>
        <v>n/a</v>
      </c>
    </row>
    <row r="410" spans="1:78" customFormat="1" hidden="1" outlineLevel="1">
      <c r="A410" s="560"/>
      <c r="B410" s="25"/>
      <c r="C410" s="577"/>
      <c r="D410" s="545">
        <v>15</v>
      </c>
      <c r="E410" s="27"/>
      <c r="F410" s="146"/>
      <c r="G410" s="148"/>
      <c r="H410" s="148"/>
      <c r="I410" s="148"/>
      <c r="J410" s="148"/>
      <c r="K410" s="558"/>
      <c r="L410" s="148"/>
      <c r="M410" s="148"/>
      <c r="N410" s="148"/>
      <c r="O410" s="553"/>
      <c r="P410" s="553"/>
      <c r="Q410" s="553"/>
      <c r="R410" s="553"/>
      <c r="S410" s="553"/>
      <c r="T410" s="147"/>
      <c r="U410" s="69" t="str">
        <f>IF($D394="n/a","n/a",IF(U$3&gt;($D394+$D410),$T394-SUM($F410:T410),$T394/$D394))</f>
        <v>n/a</v>
      </c>
      <c r="V410" s="69" t="str">
        <f>IF($D394="n/a","n/a",IF(V$3&gt;($D394+$D410),$T394-SUM($F410:U410),$T394/$D394))</f>
        <v>n/a</v>
      </c>
      <c r="W410" s="69" t="str">
        <f>IF($D394="n/a","n/a",IF(W$3&gt;($D394+$D410),$T394-SUM($F410:V410),$T394/$D394))</f>
        <v>n/a</v>
      </c>
      <c r="X410" s="69" t="str">
        <f>IF($D394="n/a","n/a",IF(X$3&gt;($D394+$D410),$T394-SUM($F410:W410),$T394/$D394))</f>
        <v>n/a</v>
      </c>
      <c r="Y410" s="69" t="str">
        <f>IF($D394="n/a","n/a",IF(Y$3&gt;($D394+$D410),$T394-SUM($F410:X410),$T394/$D394))</f>
        <v>n/a</v>
      </c>
      <c r="Z410" s="69" t="str">
        <f>IF($D394="n/a","n/a",IF(Z$3&gt;($D394+$D410),$T394-SUM($F410:Y410),$T394/$D394))</f>
        <v>n/a</v>
      </c>
      <c r="AA410" s="69" t="str">
        <f>IF($D394="n/a","n/a",IF(AA$3&gt;($D394+$D410),$T394-SUM($F410:Z410),$T394/$D394))</f>
        <v>n/a</v>
      </c>
      <c r="AB410" s="69" t="str">
        <f>IF($D394="n/a","n/a",IF(AB$3&gt;($D394+$D410),$T394-SUM($F410:AA410),$T394/$D394))</f>
        <v>n/a</v>
      </c>
      <c r="AC410" s="69" t="str">
        <f>IF($D394="n/a","n/a",IF(AC$3&gt;($D394+$D410),$T394-SUM($F410:AB410),$T394/$D394))</f>
        <v>n/a</v>
      </c>
      <c r="AD410" s="69" t="str">
        <f>IF($D394="n/a","n/a",IF(AD$3&gt;($D394+$D410),$T394-SUM($F410:AC410),$T394/$D394))</f>
        <v>n/a</v>
      </c>
      <c r="AE410" s="69" t="str">
        <f>IF($D394="n/a","n/a",IF(AE$3&gt;($D394+$D410),$T394-SUM($F410:AD410),$T394/$D394))</f>
        <v>n/a</v>
      </c>
      <c r="AF410" s="69" t="str">
        <f>IF($D394="n/a","n/a",IF(AF$3&gt;($D394+$D410),$T394-SUM($F410:AE410),$T394/$D394))</f>
        <v>n/a</v>
      </c>
      <c r="AG410" s="69" t="str">
        <f>IF($D394="n/a","n/a",IF(AG$3&gt;($D394+$D410),$T394-SUM($F410:AF410),$T394/$D394))</f>
        <v>n/a</v>
      </c>
      <c r="AH410" s="69" t="str">
        <f>IF($D394="n/a","n/a",IF(AH$3&gt;($D394+$D410),$T394-SUM($F410:AG410),$T394/$D394))</f>
        <v>n/a</v>
      </c>
      <c r="AI410" s="69" t="str">
        <f>IF($D394="n/a","n/a",IF(AI$3&gt;($D394+$D410),$T394-SUM($F410:AH410),$T394/$D394))</f>
        <v>n/a</v>
      </c>
      <c r="AJ410" s="69" t="str">
        <f>IF($D394="n/a","n/a",IF(AJ$3&gt;($D394+$D410),$T394-SUM($F410:AI410),$T394/$D394))</f>
        <v>n/a</v>
      </c>
      <c r="AK410" s="69" t="str">
        <f>IF($D394="n/a","n/a",IF(AK$3&gt;($D394+$D410),$T394-SUM($F410:AJ410),$T394/$D394))</f>
        <v>n/a</v>
      </c>
      <c r="AL410" s="69" t="str">
        <f>IF($D394="n/a","n/a",IF(AL$3&gt;($D394+$D410),$T394-SUM($F410:AK410),$T394/$D394))</f>
        <v>n/a</v>
      </c>
      <c r="AM410" s="69" t="str">
        <f>IF($D394="n/a","n/a",IF(AM$3&gt;($D394+$D410),$T394-SUM($F410:AL410),$T394/$D394))</f>
        <v>n/a</v>
      </c>
      <c r="AN410" s="69" t="str">
        <f>IF($D394="n/a","n/a",IF(AN$3&gt;($D394+$D410),$T394-SUM($F410:AM410),$T394/$D394))</f>
        <v>n/a</v>
      </c>
      <c r="AO410" s="69" t="str">
        <f>IF($D394="n/a","n/a",IF(AO$3&gt;($D394+$D410),$T394-SUM($F410:AN410),$T394/$D394))</f>
        <v>n/a</v>
      </c>
      <c r="AP410" s="69" t="str">
        <f>IF($D394="n/a","n/a",IF(AP$3&gt;($D394+$D410),$T394-SUM($F410:AO410),$T394/$D394))</f>
        <v>n/a</v>
      </c>
      <c r="AQ410" s="69" t="str">
        <f>IF($D394="n/a","n/a",IF(AQ$3&gt;($D394+$D410),$T394-SUM($F410:AP410),$T394/$D394))</f>
        <v>n/a</v>
      </c>
      <c r="AR410" s="69" t="str">
        <f>IF($D394="n/a","n/a",IF(AR$3&gt;($D394+$D410),$T394-SUM($F410:AQ410),$T394/$D394))</f>
        <v>n/a</v>
      </c>
      <c r="AS410" s="69" t="str">
        <f>IF($D394="n/a","n/a",IF(AS$3&gt;($D394+$D410),$T394-SUM($F410:AR410),$T394/$D394))</f>
        <v>n/a</v>
      </c>
      <c r="AT410" s="69" t="str">
        <f>IF($D394="n/a","n/a",IF(AT$3&gt;($D394+$D410),$T394-SUM($F410:AS410),$T394/$D394))</f>
        <v>n/a</v>
      </c>
      <c r="AU410" s="69" t="str">
        <f>IF($D394="n/a","n/a",IF(AU$3&gt;($D394+$D410),$T394-SUM($F410:AT410),$T394/$D394))</f>
        <v>n/a</v>
      </c>
      <c r="AV410" s="69" t="str">
        <f>IF($D394="n/a","n/a",IF(AV$3&gt;($D394+$D410),$T394-SUM($F410:AU410),$T394/$D394))</f>
        <v>n/a</v>
      </c>
      <c r="AW410" s="69" t="str">
        <f>IF($D394="n/a","n/a",IF(AW$3&gt;($D394+$D410),$T394-SUM($F410:AV410),$T394/$D394))</f>
        <v>n/a</v>
      </c>
      <c r="AX410" s="69" t="str">
        <f>IF($D394="n/a","n/a",IF(AX$3&gt;($D394+$D410),$T394-SUM($F410:AW410),$T394/$D394))</f>
        <v>n/a</v>
      </c>
      <c r="AY410" s="69" t="str">
        <f>IF($D394="n/a","n/a",IF(AY$3&gt;($D394+$D410),$T394-SUM($F410:AX410),$T394/$D394))</f>
        <v>n/a</v>
      </c>
      <c r="AZ410" s="69" t="str">
        <f>IF($D394="n/a","n/a",IF(AZ$3&gt;($D394+$D410),$T394-SUM($F410:AY410),$T394/$D394))</f>
        <v>n/a</v>
      </c>
      <c r="BA410" s="69" t="str">
        <f>IF($D394="n/a","n/a",IF(BA$3&gt;($D394+$D410),$T394-SUM($F410:AZ410),$T394/$D394))</f>
        <v>n/a</v>
      </c>
      <c r="BB410" s="69" t="str">
        <f>IF($D394="n/a","n/a",IF(BB$3&gt;($D394+$D410),$T394-SUM($F410:BA410),$T394/$D394))</f>
        <v>n/a</v>
      </c>
      <c r="BC410" s="69" t="str">
        <f>IF($D394="n/a","n/a",IF(BC$3&gt;($D394+$D410),$T394-SUM($F410:BB410),$T394/$D394))</f>
        <v>n/a</v>
      </c>
      <c r="BD410" s="69" t="str">
        <f>IF($D394="n/a","n/a",IF(BD$3&gt;($D394+$D410),$T394-SUM($F410:BC410),$T394/$D394))</f>
        <v>n/a</v>
      </c>
      <c r="BE410" s="69" t="str">
        <f>IF($D394="n/a","n/a",IF(BE$3&gt;($D394+$D410),$T394-SUM($F410:BD410),$T394/$D394))</f>
        <v>n/a</v>
      </c>
      <c r="BF410" s="69" t="str">
        <f>IF($D394="n/a","n/a",IF(BF$3&gt;($D394+$D410),$T394-SUM($F410:BE410),$T394/$D394))</f>
        <v>n/a</v>
      </c>
      <c r="BG410" s="69" t="str">
        <f>IF($D394="n/a","n/a",IF(BG$3&gt;($D394+$D410),$T394-SUM($F410:BF410),$T394/$D394))</f>
        <v>n/a</v>
      </c>
      <c r="BH410" s="69" t="str">
        <f>IF($D394="n/a","n/a",IF(BH$3&gt;($D394+$D410),$T394-SUM($F410:BG410),$T394/$D394))</f>
        <v>n/a</v>
      </c>
      <c r="BI410" s="69" t="str">
        <f>IF($D394="n/a","n/a",IF(BI$3&gt;($D394+$D410),$T394-SUM($F410:BH410),$T394/$D394))</f>
        <v>n/a</v>
      </c>
      <c r="BJ410" s="69" t="str">
        <f>IF($D394="n/a","n/a",IF(BJ$3&gt;($D394+$D410),$T394-SUM($F410:BI410),$T394/$D394))</f>
        <v>n/a</v>
      </c>
      <c r="BK410" s="69" t="str">
        <f>IF($D394="n/a","n/a",IF(BK$3&gt;($D394+$D410),$T394-SUM($F410:BJ410),$T394/$D394))</f>
        <v>n/a</v>
      </c>
      <c r="BL410" s="69" t="str">
        <f>IF($D394="n/a","n/a",IF(BL$3&gt;($D394+$D410),$T394-SUM($F410:BK410),$T394/$D394))</f>
        <v>n/a</v>
      </c>
      <c r="BM410" s="69" t="str">
        <f>IF($D394="n/a","n/a",IF(BM$3&gt;($D394+$D410),$T394-SUM($F410:BL410),$T394/$D394))</f>
        <v>n/a</v>
      </c>
      <c r="BN410" s="69" t="str">
        <f>IF($D394="n/a","n/a",IF(BN$3&gt;($D394+$D410),$T394-SUM($F410:BM410),$T394/$D394))</f>
        <v>n/a</v>
      </c>
      <c r="BO410" s="69" t="str">
        <f>IF($D394="n/a","n/a",IF(BO$3&gt;($D394+$D410),$T394-SUM($F410:BN410),$T394/$D394))</f>
        <v>n/a</v>
      </c>
      <c r="BP410" s="69" t="str">
        <f>IF($D394="n/a","n/a",IF(BP$3&gt;($D394+$D410),$T394-SUM($F410:BO410),$T394/$D394))</f>
        <v>n/a</v>
      </c>
      <c r="BQ410" s="69" t="str">
        <f>IF($D394="n/a","n/a",IF(BQ$3&gt;($D394+$D410),$T394-SUM($F410:BP410),$T394/$D394))</f>
        <v>n/a</v>
      </c>
      <c r="BR410" s="69" t="str">
        <f>IF($D394="n/a","n/a",IF(BR$3&gt;($D394+$D410),$T394-SUM($F410:BQ410),$T394/$D394))</f>
        <v>n/a</v>
      </c>
      <c r="BS410" s="69" t="str">
        <f>IF($D394="n/a","n/a",IF(BS$3&gt;($D394+$D410),$T394-SUM($F410:BR410),$T394/$D394))</f>
        <v>n/a</v>
      </c>
      <c r="BT410" s="69" t="str">
        <f>IF($D394="n/a","n/a",IF(BT$3&gt;($D394+$D410),$T394-SUM($F410:BS410),$T394/$D394))</f>
        <v>n/a</v>
      </c>
      <c r="BU410" s="69" t="str">
        <f>IF($D394="n/a","n/a",IF(BU$3&gt;($D394+$D410),$T394-SUM($F410:BT410),$T394/$D394))</f>
        <v>n/a</v>
      </c>
      <c r="BV410" s="69" t="str">
        <f>IF($D394="n/a","n/a",IF(BV$3&gt;($D394+$D410),$T394-SUM($F410:BU410),$T394/$D394))</f>
        <v>n/a</v>
      </c>
      <c r="BW410" s="69" t="str">
        <f>IF($D394="n/a","n/a",IF(BW$3&gt;($D394+$D410),$T394-SUM($F410:BV410),$T394/$D394))</f>
        <v>n/a</v>
      </c>
      <c r="BX410" s="69" t="str">
        <f>IF($D394="n/a","n/a",IF(BX$3&gt;($D394+$D410),$T394-SUM($F410:BW410),$T394/$D394))</f>
        <v>n/a</v>
      </c>
      <c r="BY410" s="69" t="str">
        <f>IF($D394="n/a","n/a",IF(BY$3&gt;($D394+$D410),$T394-SUM($F410:BX410),$T394/$D394))</f>
        <v>n/a</v>
      </c>
      <c r="BZ410" s="69" t="str">
        <f>IF($D394="n/a","n/a",IF(BZ$3&gt;($D394+$D410),$T394-SUM($F410:BY410),$T394/$D394))</f>
        <v>n/a</v>
      </c>
    </row>
    <row r="411" spans="1:78" customFormat="1" hidden="1" outlineLevel="1">
      <c r="A411" s="560"/>
      <c r="B411" s="25"/>
      <c r="C411" s="577"/>
      <c r="D411" s="545">
        <v>16</v>
      </c>
      <c r="E411" s="27"/>
      <c r="F411" s="146"/>
      <c r="G411" s="148"/>
      <c r="H411" s="148"/>
      <c r="I411" s="148"/>
      <c r="J411" s="148"/>
      <c r="K411" s="558"/>
      <c r="L411" s="148"/>
      <c r="M411" s="148"/>
      <c r="N411" s="148"/>
      <c r="O411" s="553"/>
      <c r="P411" s="553"/>
      <c r="Q411" s="553"/>
      <c r="R411" s="553"/>
      <c r="S411" s="553"/>
      <c r="T411" s="553"/>
      <c r="U411" s="147"/>
      <c r="V411" s="69" t="str">
        <f>IF($D394="n/a","n/a",IF(V$3&gt;($D394+$D411),$U394-SUM($F411:U411),$U394/$D394))</f>
        <v>n/a</v>
      </c>
      <c r="W411" s="69" t="str">
        <f>IF($D394="n/a","n/a",IF(W$3&gt;($D394+$D411),$U394-SUM($F411:V411),$U394/$D394))</f>
        <v>n/a</v>
      </c>
      <c r="X411" s="69" t="str">
        <f>IF($D394="n/a","n/a",IF(X$3&gt;($D394+$D411),$U394-SUM($F411:W411),$U394/$D394))</f>
        <v>n/a</v>
      </c>
      <c r="Y411" s="69" t="str">
        <f>IF($D394="n/a","n/a",IF(Y$3&gt;($D394+$D411),$U394-SUM($F411:X411),$U394/$D394))</f>
        <v>n/a</v>
      </c>
      <c r="Z411" s="69" t="str">
        <f>IF($D394="n/a","n/a",IF(Z$3&gt;($D394+$D411),$U394-SUM($F411:Y411),$U394/$D394))</f>
        <v>n/a</v>
      </c>
      <c r="AA411" s="69" t="str">
        <f>IF($D394="n/a","n/a",IF(AA$3&gt;($D394+$D411),$U394-SUM($F411:Z411),$U394/$D394))</f>
        <v>n/a</v>
      </c>
      <c r="AB411" s="69" t="str">
        <f>IF($D394="n/a","n/a",IF(AB$3&gt;($D394+$D411),$U394-SUM($F411:AA411),$U394/$D394))</f>
        <v>n/a</v>
      </c>
      <c r="AC411" s="69" t="str">
        <f>IF($D394="n/a","n/a",IF(AC$3&gt;($D394+$D411),$U394-SUM($F411:AB411),$U394/$D394))</f>
        <v>n/a</v>
      </c>
      <c r="AD411" s="69" t="str">
        <f>IF($D394="n/a","n/a",IF(AD$3&gt;($D394+$D411),$U394-SUM($F411:AC411),$U394/$D394))</f>
        <v>n/a</v>
      </c>
      <c r="AE411" s="69" t="str">
        <f>IF($D394="n/a","n/a",IF(AE$3&gt;($D394+$D411),$U394-SUM($F411:AD411),$U394/$D394))</f>
        <v>n/a</v>
      </c>
      <c r="AF411" s="69" t="str">
        <f>IF($D394="n/a","n/a",IF(AF$3&gt;($D394+$D411),$U394-SUM($F411:AE411),$U394/$D394))</f>
        <v>n/a</v>
      </c>
      <c r="AG411" s="69" t="str">
        <f>IF($D394="n/a","n/a",IF(AG$3&gt;($D394+$D411),$U394-SUM($F411:AF411),$U394/$D394))</f>
        <v>n/a</v>
      </c>
      <c r="AH411" s="69" t="str">
        <f>IF($D394="n/a","n/a",IF(AH$3&gt;($D394+$D411),$U394-SUM($F411:AG411),$U394/$D394))</f>
        <v>n/a</v>
      </c>
      <c r="AI411" s="69" t="str">
        <f>IF($D394="n/a","n/a",IF(AI$3&gt;($D394+$D411),$U394-SUM($F411:AH411),$U394/$D394))</f>
        <v>n/a</v>
      </c>
      <c r="AJ411" s="69" t="str">
        <f>IF($D394="n/a","n/a",IF(AJ$3&gt;($D394+$D411),$U394-SUM($F411:AI411),$U394/$D394))</f>
        <v>n/a</v>
      </c>
      <c r="AK411" s="69" t="str">
        <f>IF($D394="n/a","n/a",IF(AK$3&gt;($D394+$D411),$U394-SUM($F411:AJ411),$U394/$D394))</f>
        <v>n/a</v>
      </c>
      <c r="AL411" s="69" t="str">
        <f>IF($D394="n/a","n/a",IF(AL$3&gt;($D394+$D411),$U394-SUM($F411:AK411),$U394/$D394))</f>
        <v>n/a</v>
      </c>
      <c r="AM411" s="69" t="str">
        <f>IF($D394="n/a","n/a",IF(AM$3&gt;($D394+$D411),$U394-SUM($F411:AL411),$U394/$D394))</f>
        <v>n/a</v>
      </c>
      <c r="AN411" s="69" t="str">
        <f>IF($D394="n/a","n/a",IF(AN$3&gt;($D394+$D411),$U394-SUM($F411:AM411),$U394/$D394))</f>
        <v>n/a</v>
      </c>
      <c r="AO411" s="69" t="str">
        <f>IF($D394="n/a","n/a",IF(AO$3&gt;($D394+$D411),$U394-SUM($F411:AN411),$U394/$D394))</f>
        <v>n/a</v>
      </c>
      <c r="AP411" s="69" t="str">
        <f>IF($D394="n/a","n/a",IF(AP$3&gt;($D394+$D411),$U394-SUM($F411:AO411),$U394/$D394))</f>
        <v>n/a</v>
      </c>
      <c r="AQ411" s="69" t="str">
        <f>IF($D394="n/a","n/a",IF(AQ$3&gt;($D394+$D411),$U394-SUM($F411:AP411),$U394/$D394))</f>
        <v>n/a</v>
      </c>
      <c r="AR411" s="69" t="str">
        <f>IF($D394="n/a","n/a",IF(AR$3&gt;($D394+$D411),$U394-SUM($F411:AQ411),$U394/$D394))</f>
        <v>n/a</v>
      </c>
      <c r="AS411" s="69" t="str">
        <f>IF($D394="n/a","n/a",IF(AS$3&gt;($D394+$D411),$U394-SUM($F411:AR411),$U394/$D394))</f>
        <v>n/a</v>
      </c>
      <c r="AT411" s="69" t="str">
        <f>IF($D394="n/a","n/a",IF(AT$3&gt;($D394+$D411),$U394-SUM($F411:AS411),$U394/$D394))</f>
        <v>n/a</v>
      </c>
      <c r="AU411" s="69" t="str">
        <f>IF($D394="n/a","n/a",IF(AU$3&gt;($D394+$D411),$U394-SUM($F411:AT411),$U394/$D394))</f>
        <v>n/a</v>
      </c>
      <c r="AV411" s="69" t="str">
        <f>IF($D394="n/a","n/a",IF(AV$3&gt;($D394+$D411),$U394-SUM($F411:AU411),$U394/$D394))</f>
        <v>n/a</v>
      </c>
      <c r="AW411" s="69" t="str">
        <f>IF($D394="n/a","n/a",IF(AW$3&gt;($D394+$D411),$U394-SUM($F411:AV411),$U394/$D394))</f>
        <v>n/a</v>
      </c>
      <c r="AX411" s="69" t="str">
        <f>IF($D394="n/a","n/a",IF(AX$3&gt;($D394+$D411),$U394-SUM($F411:AW411),$U394/$D394))</f>
        <v>n/a</v>
      </c>
      <c r="AY411" s="69" t="str">
        <f>IF($D394="n/a","n/a",IF(AY$3&gt;($D394+$D411),$U394-SUM($F411:AX411),$U394/$D394))</f>
        <v>n/a</v>
      </c>
      <c r="AZ411" s="69" t="str">
        <f>IF($D394="n/a","n/a",IF(AZ$3&gt;($D394+$D411),$U394-SUM($F411:AY411),$U394/$D394))</f>
        <v>n/a</v>
      </c>
      <c r="BA411" s="69" t="str">
        <f>IF($D394="n/a","n/a",IF(BA$3&gt;($D394+$D411),$U394-SUM($F411:AZ411),$U394/$D394))</f>
        <v>n/a</v>
      </c>
      <c r="BB411" s="69" t="str">
        <f>IF($D394="n/a","n/a",IF(BB$3&gt;($D394+$D411),$U394-SUM($F411:BA411),$U394/$D394))</f>
        <v>n/a</v>
      </c>
      <c r="BC411" s="69" t="str">
        <f>IF($D394="n/a","n/a",IF(BC$3&gt;($D394+$D411),$U394-SUM($F411:BB411),$U394/$D394))</f>
        <v>n/a</v>
      </c>
      <c r="BD411" s="69" t="str">
        <f>IF($D394="n/a","n/a",IF(BD$3&gt;($D394+$D411),$U394-SUM($F411:BC411),$U394/$D394))</f>
        <v>n/a</v>
      </c>
      <c r="BE411" s="69" t="str">
        <f>IF($D394="n/a","n/a",IF(BE$3&gt;($D394+$D411),$U394-SUM($F411:BD411),$U394/$D394))</f>
        <v>n/a</v>
      </c>
      <c r="BF411" s="69" t="str">
        <f>IF($D394="n/a","n/a",IF(BF$3&gt;($D394+$D411),$U394-SUM($F411:BE411),$U394/$D394))</f>
        <v>n/a</v>
      </c>
      <c r="BG411" s="69" t="str">
        <f>IF($D394="n/a","n/a",IF(BG$3&gt;($D394+$D411),$U394-SUM($F411:BF411),$U394/$D394))</f>
        <v>n/a</v>
      </c>
      <c r="BH411" s="69" t="str">
        <f>IF($D394="n/a","n/a",IF(BH$3&gt;($D394+$D411),$U394-SUM($F411:BG411),$U394/$D394))</f>
        <v>n/a</v>
      </c>
      <c r="BI411" s="69" t="str">
        <f>IF($D394="n/a","n/a",IF(BI$3&gt;($D394+$D411),$U394-SUM($F411:BH411),$U394/$D394))</f>
        <v>n/a</v>
      </c>
      <c r="BJ411" s="69" t="str">
        <f>IF($D394="n/a","n/a",IF(BJ$3&gt;($D394+$D411),$U394-SUM($F411:BI411),$U394/$D394))</f>
        <v>n/a</v>
      </c>
      <c r="BK411" s="69" t="str">
        <f>IF($D394="n/a","n/a",IF(BK$3&gt;($D394+$D411),$U394-SUM($F411:BJ411),$U394/$D394))</f>
        <v>n/a</v>
      </c>
      <c r="BL411" s="69" t="str">
        <f>IF($D394="n/a","n/a",IF(BL$3&gt;($D394+$D411),$U394-SUM($F411:BK411),$U394/$D394))</f>
        <v>n/a</v>
      </c>
      <c r="BM411" s="69" t="str">
        <f>IF($D394="n/a","n/a",IF(BM$3&gt;($D394+$D411),$U394-SUM($F411:BL411),$U394/$D394))</f>
        <v>n/a</v>
      </c>
      <c r="BN411" s="69" t="str">
        <f>IF($D394="n/a","n/a",IF(BN$3&gt;($D394+$D411),$U394-SUM($F411:BM411),$U394/$D394))</f>
        <v>n/a</v>
      </c>
      <c r="BO411" s="69" t="str">
        <f>IF($D394="n/a","n/a",IF(BO$3&gt;($D394+$D411),$U394-SUM($F411:BN411),$U394/$D394))</f>
        <v>n/a</v>
      </c>
      <c r="BP411" s="69" t="str">
        <f>IF($D394="n/a","n/a",IF(BP$3&gt;($D394+$D411),$U394-SUM($F411:BO411),$U394/$D394))</f>
        <v>n/a</v>
      </c>
      <c r="BQ411" s="69" t="str">
        <f>IF($D394="n/a","n/a",IF(BQ$3&gt;($D394+$D411),$U394-SUM($F411:BP411),$U394/$D394))</f>
        <v>n/a</v>
      </c>
      <c r="BR411" s="69" t="str">
        <f>IF($D394="n/a","n/a",IF(BR$3&gt;($D394+$D411),$U394-SUM($F411:BQ411),$U394/$D394))</f>
        <v>n/a</v>
      </c>
      <c r="BS411" s="69" t="str">
        <f>IF($D394="n/a","n/a",IF(BS$3&gt;($D394+$D411),$U394-SUM($F411:BR411),$U394/$D394))</f>
        <v>n/a</v>
      </c>
      <c r="BT411" s="69" t="str">
        <f>IF($D394="n/a","n/a",IF(BT$3&gt;($D394+$D411),$U394-SUM($F411:BS411),$U394/$D394))</f>
        <v>n/a</v>
      </c>
      <c r="BU411" s="69" t="str">
        <f>IF($D394="n/a","n/a",IF(BU$3&gt;($D394+$D411),$U394-SUM($F411:BT411),$U394/$D394))</f>
        <v>n/a</v>
      </c>
      <c r="BV411" s="69" t="str">
        <f>IF($D394="n/a","n/a",IF(BV$3&gt;($D394+$D411),$U394-SUM($F411:BU411),$U394/$D394))</f>
        <v>n/a</v>
      </c>
      <c r="BW411" s="69" t="str">
        <f>IF($D394="n/a","n/a",IF(BW$3&gt;($D394+$D411),$U394-SUM($F411:BV411),$U394/$D394))</f>
        <v>n/a</v>
      </c>
      <c r="BX411" s="69" t="str">
        <f>IF($D394="n/a","n/a",IF(BX$3&gt;($D394+$D411),$U394-SUM($F411:BW411),$U394/$D394))</f>
        <v>n/a</v>
      </c>
      <c r="BY411" s="69" t="str">
        <f>IF($D394="n/a","n/a",IF(BY$3&gt;($D394+$D411),$U394-SUM($F411:BX411),$U394/$D394))</f>
        <v>n/a</v>
      </c>
      <c r="BZ411" s="69" t="str">
        <f>IF($D394="n/a","n/a",IF(BZ$3&gt;($D394+$D411),$U394-SUM($F411:BY411),$U394/$D394))</f>
        <v>n/a</v>
      </c>
    </row>
    <row r="412" spans="1:78" customFormat="1" hidden="1" outlineLevel="1">
      <c r="A412" s="560"/>
      <c r="B412" s="25"/>
      <c r="C412" s="577"/>
      <c r="D412" s="545">
        <v>17</v>
      </c>
      <c r="E412" s="27"/>
      <c r="F412" s="146"/>
      <c r="G412" s="148"/>
      <c r="H412" s="148"/>
      <c r="I412" s="148"/>
      <c r="J412" s="148"/>
      <c r="K412" s="558"/>
      <c r="L412" s="148"/>
      <c r="M412" s="148"/>
      <c r="N412" s="148"/>
      <c r="O412" s="553"/>
      <c r="P412" s="553"/>
      <c r="Q412" s="553"/>
      <c r="R412" s="553"/>
      <c r="S412" s="553"/>
      <c r="T412" s="553"/>
      <c r="U412" s="553"/>
      <c r="V412" s="147"/>
      <c r="W412" s="69" t="str">
        <f>IF($D394="n/a","n/a",IF(W$3&gt;($D394+$D412),$V394-SUM($F412:V412),$V394/$D394))</f>
        <v>n/a</v>
      </c>
      <c r="X412" s="69" t="str">
        <f>IF($D394="n/a","n/a",IF(X$3&gt;($D394+$D412),$V394-SUM($F412:W412),$V394/$D394))</f>
        <v>n/a</v>
      </c>
      <c r="Y412" s="69" t="str">
        <f>IF($D394="n/a","n/a",IF(Y$3&gt;($D394+$D412),$V394-SUM($F412:X412),$V394/$D394))</f>
        <v>n/a</v>
      </c>
      <c r="Z412" s="69" t="str">
        <f>IF($D394="n/a","n/a",IF(Z$3&gt;($D394+$D412),$V394-SUM($F412:Y412),$V394/$D394))</f>
        <v>n/a</v>
      </c>
      <c r="AA412" s="69" t="str">
        <f>IF($D394="n/a","n/a",IF(AA$3&gt;($D394+$D412),$V394-SUM($F412:Z412),$V394/$D394))</f>
        <v>n/a</v>
      </c>
      <c r="AB412" s="69" t="str">
        <f>IF($D394="n/a","n/a",IF(AB$3&gt;($D394+$D412),$V394-SUM($F412:AA412),$V394/$D394))</f>
        <v>n/a</v>
      </c>
      <c r="AC412" s="69" t="str">
        <f>IF($D394="n/a","n/a",IF(AC$3&gt;($D394+$D412),$V394-SUM($F412:AB412),$V394/$D394))</f>
        <v>n/a</v>
      </c>
      <c r="AD412" s="69" t="str">
        <f>IF($D394="n/a","n/a",IF(AD$3&gt;($D394+$D412),$V394-SUM($F412:AC412),$V394/$D394))</f>
        <v>n/a</v>
      </c>
      <c r="AE412" s="69" t="str">
        <f>IF($D394="n/a","n/a",IF(AE$3&gt;($D394+$D412),$V394-SUM($F412:AD412),$V394/$D394))</f>
        <v>n/a</v>
      </c>
      <c r="AF412" s="69" t="str">
        <f>IF($D394="n/a","n/a",IF(AF$3&gt;($D394+$D412),$V394-SUM($F412:AE412),$V394/$D394))</f>
        <v>n/a</v>
      </c>
      <c r="AG412" s="69" t="str">
        <f>IF($D394="n/a","n/a",IF(AG$3&gt;($D394+$D412),$V394-SUM($F412:AF412),$V394/$D394))</f>
        <v>n/a</v>
      </c>
      <c r="AH412" s="69" t="str">
        <f>IF($D394="n/a","n/a",IF(AH$3&gt;($D394+$D412),$V394-SUM($F412:AG412),$V394/$D394))</f>
        <v>n/a</v>
      </c>
      <c r="AI412" s="69" t="str">
        <f>IF($D394="n/a","n/a",IF(AI$3&gt;($D394+$D412),$V394-SUM($F412:AH412),$V394/$D394))</f>
        <v>n/a</v>
      </c>
      <c r="AJ412" s="69" t="str">
        <f>IF($D394="n/a","n/a",IF(AJ$3&gt;($D394+$D412),$V394-SUM($F412:AI412),$V394/$D394))</f>
        <v>n/a</v>
      </c>
      <c r="AK412" s="69" t="str">
        <f>IF($D394="n/a","n/a",IF(AK$3&gt;($D394+$D412),$V394-SUM($F412:AJ412),$V394/$D394))</f>
        <v>n/a</v>
      </c>
      <c r="AL412" s="69" t="str">
        <f>IF($D394="n/a","n/a",IF(AL$3&gt;($D394+$D412),$V394-SUM($F412:AK412),$V394/$D394))</f>
        <v>n/a</v>
      </c>
      <c r="AM412" s="69" t="str">
        <f>IF($D394="n/a","n/a",IF(AM$3&gt;($D394+$D412),$V394-SUM($F412:AL412),$V394/$D394))</f>
        <v>n/a</v>
      </c>
      <c r="AN412" s="69" t="str">
        <f>IF($D394="n/a","n/a",IF(AN$3&gt;($D394+$D412),$V394-SUM($F412:AM412),$V394/$D394))</f>
        <v>n/a</v>
      </c>
      <c r="AO412" s="69" t="str">
        <f>IF($D394="n/a","n/a",IF(AO$3&gt;($D394+$D412),$V394-SUM($F412:AN412),$V394/$D394))</f>
        <v>n/a</v>
      </c>
      <c r="AP412" s="69" t="str">
        <f>IF($D394="n/a","n/a",IF(AP$3&gt;($D394+$D412),$V394-SUM($F412:AO412),$V394/$D394))</f>
        <v>n/a</v>
      </c>
      <c r="AQ412" s="69" t="str">
        <f>IF($D394="n/a","n/a",IF(AQ$3&gt;($D394+$D412),$V394-SUM($F412:AP412),$V394/$D394))</f>
        <v>n/a</v>
      </c>
      <c r="AR412" s="69" t="str">
        <f>IF($D394="n/a","n/a",IF(AR$3&gt;($D394+$D412),$V394-SUM($F412:AQ412),$V394/$D394))</f>
        <v>n/a</v>
      </c>
      <c r="AS412" s="69" t="str">
        <f>IF($D394="n/a","n/a",IF(AS$3&gt;($D394+$D412),$V394-SUM($F412:AR412),$V394/$D394))</f>
        <v>n/a</v>
      </c>
      <c r="AT412" s="69" t="str">
        <f>IF($D394="n/a","n/a",IF(AT$3&gt;($D394+$D412),$V394-SUM($F412:AS412),$V394/$D394))</f>
        <v>n/a</v>
      </c>
      <c r="AU412" s="69" t="str">
        <f>IF($D394="n/a","n/a",IF(AU$3&gt;($D394+$D412),$V394-SUM($F412:AT412),$V394/$D394))</f>
        <v>n/a</v>
      </c>
      <c r="AV412" s="69" t="str">
        <f>IF($D394="n/a","n/a",IF(AV$3&gt;($D394+$D412),$V394-SUM($F412:AU412),$V394/$D394))</f>
        <v>n/a</v>
      </c>
      <c r="AW412" s="69" t="str">
        <f>IF($D394="n/a","n/a",IF(AW$3&gt;($D394+$D412),$V394-SUM($F412:AV412),$V394/$D394))</f>
        <v>n/a</v>
      </c>
      <c r="AX412" s="69" t="str">
        <f>IF($D394="n/a","n/a",IF(AX$3&gt;($D394+$D412),$V394-SUM($F412:AW412),$V394/$D394))</f>
        <v>n/a</v>
      </c>
      <c r="AY412" s="69" t="str">
        <f>IF($D394="n/a","n/a",IF(AY$3&gt;($D394+$D412),$V394-SUM($F412:AX412),$V394/$D394))</f>
        <v>n/a</v>
      </c>
      <c r="AZ412" s="69" t="str">
        <f>IF($D394="n/a","n/a",IF(AZ$3&gt;($D394+$D412),$V394-SUM($F412:AY412),$V394/$D394))</f>
        <v>n/a</v>
      </c>
      <c r="BA412" s="69" t="str">
        <f>IF($D394="n/a","n/a",IF(BA$3&gt;($D394+$D412),$V394-SUM($F412:AZ412),$V394/$D394))</f>
        <v>n/a</v>
      </c>
      <c r="BB412" s="69" t="str">
        <f>IF($D394="n/a","n/a",IF(BB$3&gt;($D394+$D412),$V394-SUM($F412:BA412),$V394/$D394))</f>
        <v>n/a</v>
      </c>
      <c r="BC412" s="69" t="str">
        <f>IF($D394="n/a","n/a",IF(BC$3&gt;($D394+$D412),$V394-SUM($F412:BB412),$V394/$D394))</f>
        <v>n/a</v>
      </c>
      <c r="BD412" s="69" t="str">
        <f>IF($D394="n/a","n/a",IF(BD$3&gt;($D394+$D412),$V394-SUM($F412:BC412),$V394/$D394))</f>
        <v>n/a</v>
      </c>
      <c r="BE412" s="69" t="str">
        <f>IF($D394="n/a","n/a",IF(BE$3&gt;($D394+$D412),$V394-SUM($F412:BD412),$V394/$D394))</f>
        <v>n/a</v>
      </c>
      <c r="BF412" s="69" t="str">
        <f>IF($D394="n/a","n/a",IF(BF$3&gt;($D394+$D412),$V394-SUM($F412:BE412),$V394/$D394))</f>
        <v>n/a</v>
      </c>
      <c r="BG412" s="69" t="str">
        <f>IF($D394="n/a","n/a",IF(BG$3&gt;($D394+$D412),$V394-SUM($F412:BF412),$V394/$D394))</f>
        <v>n/a</v>
      </c>
      <c r="BH412" s="69" t="str">
        <f>IF($D394="n/a","n/a",IF(BH$3&gt;($D394+$D412),$V394-SUM($F412:BG412),$V394/$D394))</f>
        <v>n/a</v>
      </c>
      <c r="BI412" s="69" t="str">
        <f>IF($D394="n/a","n/a",IF(BI$3&gt;($D394+$D412),$V394-SUM($F412:BH412),$V394/$D394))</f>
        <v>n/a</v>
      </c>
      <c r="BJ412" s="69" t="str">
        <f>IF($D394="n/a","n/a",IF(BJ$3&gt;($D394+$D412),$V394-SUM($F412:BI412),$V394/$D394))</f>
        <v>n/a</v>
      </c>
      <c r="BK412" s="69" t="str">
        <f>IF($D394="n/a","n/a",IF(BK$3&gt;($D394+$D412),$V394-SUM($F412:BJ412),$V394/$D394))</f>
        <v>n/a</v>
      </c>
      <c r="BL412" s="69" t="str">
        <f>IF($D394="n/a","n/a",IF(BL$3&gt;($D394+$D412),$V394-SUM($F412:BK412),$V394/$D394))</f>
        <v>n/a</v>
      </c>
      <c r="BM412" s="69" t="str">
        <f>IF($D394="n/a","n/a",IF(BM$3&gt;($D394+$D412),$V394-SUM($F412:BL412),$V394/$D394))</f>
        <v>n/a</v>
      </c>
      <c r="BN412" s="69" t="str">
        <f>IF($D394="n/a","n/a",IF(BN$3&gt;($D394+$D412),$V394-SUM($F412:BM412),$V394/$D394))</f>
        <v>n/a</v>
      </c>
      <c r="BO412" s="69" t="str">
        <f>IF($D394="n/a","n/a",IF(BO$3&gt;($D394+$D412),$V394-SUM($F412:BN412),$V394/$D394))</f>
        <v>n/a</v>
      </c>
      <c r="BP412" s="69" t="str">
        <f>IF($D394="n/a","n/a",IF(BP$3&gt;($D394+$D412),$V394-SUM($F412:BO412),$V394/$D394))</f>
        <v>n/a</v>
      </c>
      <c r="BQ412" s="69" t="str">
        <f>IF($D394="n/a","n/a",IF(BQ$3&gt;($D394+$D412),$V394-SUM($F412:BP412),$V394/$D394))</f>
        <v>n/a</v>
      </c>
      <c r="BR412" s="69" t="str">
        <f>IF($D394="n/a","n/a",IF(BR$3&gt;($D394+$D412),$V394-SUM($F412:BQ412),$V394/$D394))</f>
        <v>n/a</v>
      </c>
      <c r="BS412" s="69" t="str">
        <f>IF($D394="n/a","n/a",IF(BS$3&gt;($D394+$D412),$V394-SUM($F412:BR412),$V394/$D394))</f>
        <v>n/a</v>
      </c>
      <c r="BT412" s="69" t="str">
        <f>IF($D394="n/a","n/a",IF(BT$3&gt;($D394+$D412),$V394-SUM($F412:BS412),$V394/$D394))</f>
        <v>n/a</v>
      </c>
      <c r="BU412" s="69" t="str">
        <f>IF($D394="n/a","n/a",IF(BU$3&gt;($D394+$D412),$V394-SUM($F412:BT412),$V394/$D394))</f>
        <v>n/a</v>
      </c>
      <c r="BV412" s="69" t="str">
        <f>IF($D394="n/a","n/a",IF(BV$3&gt;($D394+$D412),$V394-SUM($F412:BU412),$V394/$D394))</f>
        <v>n/a</v>
      </c>
      <c r="BW412" s="69" t="str">
        <f>IF($D394="n/a","n/a",IF(BW$3&gt;($D394+$D412),$V394-SUM($F412:BV412),$V394/$D394))</f>
        <v>n/a</v>
      </c>
      <c r="BX412" s="69" t="str">
        <f>IF($D394="n/a","n/a",IF(BX$3&gt;($D394+$D412),$V394-SUM($F412:BW412),$V394/$D394))</f>
        <v>n/a</v>
      </c>
      <c r="BY412" s="69" t="str">
        <f>IF($D394="n/a","n/a",IF(BY$3&gt;($D394+$D412),$V394-SUM($F412:BX412),$V394/$D394))</f>
        <v>n/a</v>
      </c>
      <c r="BZ412" s="69" t="str">
        <f>IF($D394="n/a","n/a",IF(BZ$3&gt;($D394+$D412),$V394-SUM($F412:BY412),$V394/$D394))</f>
        <v>n/a</v>
      </c>
    </row>
    <row r="413" spans="1:78" customFormat="1" hidden="1" outlineLevel="1">
      <c r="A413" s="560"/>
      <c r="B413" s="25"/>
      <c r="C413" s="577"/>
      <c r="D413" s="545">
        <v>18</v>
      </c>
      <c r="E413" s="27"/>
      <c r="F413" s="146"/>
      <c r="G413" s="148"/>
      <c r="H413" s="148"/>
      <c r="I413" s="148"/>
      <c r="J413" s="148"/>
      <c r="K413" s="558"/>
      <c r="L413" s="148"/>
      <c r="M413" s="148"/>
      <c r="N413" s="553"/>
      <c r="O413" s="553"/>
      <c r="P413" s="553"/>
      <c r="Q413" s="553"/>
      <c r="R413" s="553"/>
      <c r="S413" s="553"/>
      <c r="T413" s="553"/>
      <c r="U413" s="553"/>
      <c r="V413" s="553"/>
      <c r="W413" s="147"/>
      <c r="X413" s="69" t="str">
        <f>IF($D394="n/a","n/a",IF(X$3&gt;($D394+$D413),$W394-SUM($F413:W413),$W394/$D394))</f>
        <v>n/a</v>
      </c>
      <c r="Y413" s="69" t="str">
        <f>IF($D394="n/a","n/a",IF(Y$3&gt;($D394+$D413),$W394-SUM($F413:X413),$W394/$D394))</f>
        <v>n/a</v>
      </c>
      <c r="Z413" s="69" t="str">
        <f>IF($D394="n/a","n/a",IF(Z$3&gt;($D394+$D413),$W394-SUM($F413:Y413),$W394/$D394))</f>
        <v>n/a</v>
      </c>
      <c r="AA413" s="69" t="str">
        <f>IF($D394="n/a","n/a",IF(AA$3&gt;($D394+$D413),$W394-SUM($F413:Z413),$W394/$D394))</f>
        <v>n/a</v>
      </c>
      <c r="AB413" s="69" t="str">
        <f>IF($D394="n/a","n/a",IF(AB$3&gt;($D394+$D413),$W394-SUM($F413:AA413),$W394/$D394))</f>
        <v>n/a</v>
      </c>
      <c r="AC413" s="69" t="str">
        <f>IF($D394="n/a","n/a",IF(AC$3&gt;($D394+$D413),$W394-SUM($F413:AB413),$W394/$D394))</f>
        <v>n/a</v>
      </c>
      <c r="AD413" s="69" t="str">
        <f>IF($D394="n/a","n/a",IF(AD$3&gt;($D394+$D413),$W394-SUM($F413:AC413),$W394/$D394))</f>
        <v>n/a</v>
      </c>
      <c r="AE413" s="69" t="str">
        <f>IF($D394="n/a","n/a",IF(AE$3&gt;($D394+$D413),$W394-SUM($F413:AD413),$W394/$D394))</f>
        <v>n/a</v>
      </c>
      <c r="AF413" s="69" t="str">
        <f>IF($D394="n/a","n/a",IF(AF$3&gt;($D394+$D413),$W394-SUM($F413:AE413),$W394/$D394))</f>
        <v>n/a</v>
      </c>
      <c r="AG413" s="69" t="str">
        <f>IF($D394="n/a","n/a",IF(AG$3&gt;($D394+$D413),$W394-SUM($F413:AF413),$W394/$D394))</f>
        <v>n/a</v>
      </c>
      <c r="AH413" s="69" t="str">
        <f>IF($D394="n/a","n/a",IF(AH$3&gt;($D394+$D413),$W394-SUM($F413:AG413),$W394/$D394))</f>
        <v>n/a</v>
      </c>
      <c r="AI413" s="69" t="str">
        <f>IF($D394="n/a","n/a",IF(AI$3&gt;($D394+$D413),$W394-SUM($F413:AH413),$W394/$D394))</f>
        <v>n/a</v>
      </c>
      <c r="AJ413" s="69" t="str">
        <f>IF($D394="n/a","n/a",IF(AJ$3&gt;($D394+$D413),$W394-SUM($F413:AI413),$W394/$D394))</f>
        <v>n/a</v>
      </c>
      <c r="AK413" s="69" t="str">
        <f>IF($D394="n/a","n/a",IF(AK$3&gt;($D394+$D413),$W394-SUM($F413:AJ413),$W394/$D394))</f>
        <v>n/a</v>
      </c>
      <c r="AL413" s="69" t="str">
        <f>IF($D394="n/a","n/a",IF(AL$3&gt;($D394+$D413),$W394-SUM($F413:AK413),$W394/$D394))</f>
        <v>n/a</v>
      </c>
      <c r="AM413" s="69" t="str">
        <f>IF($D394="n/a","n/a",IF(AM$3&gt;($D394+$D413),$W394-SUM($F413:AL413),$W394/$D394))</f>
        <v>n/a</v>
      </c>
      <c r="AN413" s="69" t="str">
        <f>IF($D394="n/a","n/a",IF(AN$3&gt;($D394+$D413),$W394-SUM($F413:AM413),$W394/$D394))</f>
        <v>n/a</v>
      </c>
      <c r="AO413" s="69" t="str">
        <f>IF($D394="n/a","n/a",IF(AO$3&gt;($D394+$D413),$W394-SUM($F413:AN413),$W394/$D394))</f>
        <v>n/a</v>
      </c>
      <c r="AP413" s="69" t="str">
        <f>IF($D394="n/a","n/a",IF(AP$3&gt;($D394+$D413),$W394-SUM($F413:AO413),$W394/$D394))</f>
        <v>n/a</v>
      </c>
      <c r="AQ413" s="69" t="str">
        <f>IF($D394="n/a","n/a",IF(AQ$3&gt;($D394+$D413),$W394-SUM($F413:AP413),$W394/$D394))</f>
        <v>n/a</v>
      </c>
      <c r="AR413" s="69" t="str">
        <f>IF($D394="n/a","n/a",IF(AR$3&gt;($D394+$D413),$W394-SUM($F413:AQ413),$W394/$D394))</f>
        <v>n/a</v>
      </c>
      <c r="AS413" s="69" t="str">
        <f>IF($D394="n/a","n/a",IF(AS$3&gt;($D394+$D413),$W394-SUM($F413:AR413),$W394/$D394))</f>
        <v>n/a</v>
      </c>
      <c r="AT413" s="69" t="str">
        <f>IF($D394="n/a","n/a",IF(AT$3&gt;($D394+$D413),$W394-SUM($F413:AS413),$W394/$D394))</f>
        <v>n/a</v>
      </c>
      <c r="AU413" s="69" t="str">
        <f>IF($D394="n/a","n/a",IF(AU$3&gt;($D394+$D413),$W394-SUM($F413:AT413),$W394/$D394))</f>
        <v>n/a</v>
      </c>
      <c r="AV413" s="69" t="str">
        <f>IF($D394="n/a","n/a",IF(AV$3&gt;($D394+$D413),$W394-SUM($F413:AU413),$W394/$D394))</f>
        <v>n/a</v>
      </c>
      <c r="AW413" s="69" t="str">
        <f>IF($D394="n/a","n/a",IF(AW$3&gt;($D394+$D413),$W394-SUM($F413:AV413),$W394/$D394))</f>
        <v>n/a</v>
      </c>
      <c r="AX413" s="69" t="str">
        <f>IF($D394="n/a","n/a",IF(AX$3&gt;($D394+$D413),$W394-SUM($F413:AW413),$W394/$D394))</f>
        <v>n/a</v>
      </c>
      <c r="AY413" s="69" t="str">
        <f>IF($D394="n/a","n/a",IF(AY$3&gt;($D394+$D413),$W394-SUM($F413:AX413),$W394/$D394))</f>
        <v>n/a</v>
      </c>
      <c r="AZ413" s="69" t="str">
        <f>IF($D394="n/a","n/a",IF(AZ$3&gt;($D394+$D413),$W394-SUM($F413:AY413),$W394/$D394))</f>
        <v>n/a</v>
      </c>
      <c r="BA413" s="69" t="str">
        <f>IF($D394="n/a","n/a",IF(BA$3&gt;($D394+$D413),$W394-SUM($F413:AZ413),$W394/$D394))</f>
        <v>n/a</v>
      </c>
      <c r="BB413" s="69" t="str">
        <f>IF($D394="n/a","n/a",IF(BB$3&gt;($D394+$D413),$W394-SUM($F413:BA413),$W394/$D394))</f>
        <v>n/a</v>
      </c>
      <c r="BC413" s="69" t="str">
        <f>IF($D394="n/a","n/a",IF(BC$3&gt;($D394+$D413),$W394-SUM($F413:BB413),$W394/$D394))</f>
        <v>n/a</v>
      </c>
      <c r="BD413" s="69" t="str">
        <f>IF($D394="n/a","n/a",IF(BD$3&gt;($D394+$D413),$W394-SUM($F413:BC413),$W394/$D394))</f>
        <v>n/a</v>
      </c>
      <c r="BE413" s="69" t="str">
        <f>IF($D394="n/a","n/a",IF(BE$3&gt;($D394+$D413),$W394-SUM($F413:BD413),$W394/$D394))</f>
        <v>n/a</v>
      </c>
      <c r="BF413" s="69" t="str">
        <f>IF($D394="n/a","n/a",IF(BF$3&gt;($D394+$D413),$W394-SUM($F413:BE413),$W394/$D394))</f>
        <v>n/a</v>
      </c>
      <c r="BG413" s="69" t="str">
        <f>IF($D394="n/a","n/a",IF(BG$3&gt;($D394+$D413),$W394-SUM($F413:BF413),$W394/$D394))</f>
        <v>n/a</v>
      </c>
      <c r="BH413" s="69" t="str">
        <f>IF($D394="n/a","n/a",IF(BH$3&gt;($D394+$D413),$W394-SUM($F413:BG413),$W394/$D394))</f>
        <v>n/a</v>
      </c>
      <c r="BI413" s="69" t="str">
        <f>IF($D394="n/a","n/a",IF(BI$3&gt;($D394+$D413),$W394-SUM($F413:BH413),$W394/$D394))</f>
        <v>n/a</v>
      </c>
      <c r="BJ413" s="69" t="str">
        <f>IF($D394="n/a","n/a",IF(BJ$3&gt;($D394+$D413),$W394-SUM($F413:BI413),$W394/$D394))</f>
        <v>n/a</v>
      </c>
      <c r="BK413" s="69" t="str">
        <f>IF($D394="n/a","n/a",IF(BK$3&gt;($D394+$D413),$W394-SUM($F413:BJ413),$W394/$D394))</f>
        <v>n/a</v>
      </c>
      <c r="BL413" s="69" t="str">
        <f>IF($D394="n/a","n/a",IF(BL$3&gt;($D394+$D413),$W394-SUM($F413:BK413),$W394/$D394))</f>
        <v>n/a</v>
      </c>
      <c r="BM413" s="69" t="str">
        <f>IF($D394="n/a","n/a",IF(BM$3&gt;($D394+$D413),$W394-SUM($F413:BL413),$W394/$D394))</f>
        <v>n/a</v>
      </c>
      <c r="BN413" s="69" t="str">
        <f>IF($D394="n/a","n/a",IF(BN$3&gt;($D394+$D413),$W394-SUM($F413:BM413),$W394/$D394))</f>
        <v>n/a</v>
      </c>
      <c r="BO413" s="69" t="str">
        <f>IF($D394="n/a","n/a",IF(BO$3&gt;($D394+$D413),$W394-SUM($F413:BN413),$W394/$D394))</f>
        <v>n/a</v>
      </c>
      <c r="BP413" s="69" t="str">
        <f>IF($D394="n/a","n/a",IF(BP$3&gt;($D394+$D413),$W394-SUM($F413:BO413),$W394/$D394))</f>
        <v>n/a</v>
      </c>
      <c r="BQ413" s="69" t="str">
        <f>IF($D394="n/a","n/a",IF(BQ$3&gt;($D394+$D413),$W394-SUM($F413:BP413),$W394/$D394))</f>
        <v>n/a</v>
      </c>
      <c r="BR413" s="69" t="str">
        <f>IF($D394="n/a","n/a",IF(BR$3&gt;($D394+$D413),$W394-SUM($F413:BQ413),$W394/$D394))</f>
        <v>n/a</v>
      </c>
      <c r="BS413" s="69" t="str">
        <f>IF($D394="n/a","n/a",IF(BS$3&gt;($D394+$D413),$W394-SUM($F413:BR413),$W394/$D394))</f>
        <v>n/a</v>
      </c>
      <c r="BT413" s="69" t="str">
        <f>IF($D394="n/a","n/a",IF(BT$3&gt;($D394+$D413),$W394-SUM($F413:BS413),$W394/$D394))</f>
        <v>n/a</v>
      </c>
      <c r="BU413" s="69" t="str">
        <f>IF($D394="n/a","n/a",IF(BU$3&gt;($D394+$D413),$W394-SUM($F413:BT413),$W394/$D394))</f>
        <v>n/a</v>
      </c>
      <c r="BV413" s="69" t="str">
        <f>IF($D394="n/a","n/a",IF(BV$3&gt;($D394+$D413),$W394-SUM($F413:BU413),$W394/$D394))</f>
        <v>n/a</v>
      </c>
      <c r="BW413" s="69" t="str">
        <f>IF($D394="n/a","n/a",IF(BW$3&gt;($D394+$D413),$W394-SUM($F413:BV413),$W394/$D394))</f>
        <v>n/a</v>
      </c>
      <c r="BX413" s="69" t="str">
        <f>IF($D394="n/a","n/a",IF(BX$3&gt;($D394+$D413),$W394-SUM($F413:BW413),$W394/$D394))</f>
        <v>n/a</v>
      </c>
      <c r="BY413" s="69" t="str">
        <f>IF($D394="n/a","n/a",IF(BY$3&gt;($D394+$D413),$W394-SUM($F413:BX413),$W394/$D394))</f>
        <v>n/a</v>
      </c>
      <c r="BZ413" s="69" t="str">
        <f>IF($D394="n/a","n/a",IF(BZ$3&gt;($D394+$D413),$W394-SUM($F413:BY413),$W394/$D394))</f>
        <v>n/a</v>
      </c>
    </row>
    <row r="414" spans="1:78" customFormat="1" hidden="1" outlineLevel="1">
      <c r="A414" s="560"/>
      <c r="B414" s="25"/>
      <c r="C414" s="577"/>
      <c r="D414" s="545">
        <v>19</v>
      </c>
      <c r="E414" s="27"/>
      <c r="F414" s="146"/>
      <c r="G414" s="148"/>
      <c r="H414" s="148"/>
      <c r="I414" s="148"/>
      <c r="J414" s="148"/>
      <c r="K414" s="558"/>
      <c r="L414" s="148"/>
      <c r="M414" s="148"/>
      <c r="N414" s="553"/>
      <c r="O414" s="553"/>
      <c r="P414" s="553"/>
      <c r="Q414" s="553"/>
      <c r="R414" s="553"/>
      <c r="S414" s="553"/>
      <c r="T414" s="553"/>
      <c r="U414" s="553"/>
      <c r="V414" s="553"/>
      <c r="W414" s="553"/>
      <c r="X414" s="147"/>
      <c r="Y414" s="69" t="str">
        <f>IF($D394="n/a","n/a",IF(Y$3&gt;($D394+$D414),$X394-SUM($F414:X414),$X394/$D394))</f>
        <v>n/a</v>
      </c>
      <c r="Z414" s="69" t="str">
        <f>IF($D394="n/a","n/a",IF(Z$3&gt;($D394+$D414),$X394-SUM($F414:Y414),$X394/$D394))</f>
        <v>n/a</v>
      </c>
      <c r="AA414" s="69" t="str">
        <f>IF($D394="n/a","n/a",IF(AA$3&gt;($D394+$D414),$X394-SUM($F414:Z414),$X394/$D394))</f>
        <v>n/a</v>
      </c>
      <c r="AB414" s="69" t="str">
        <f>IF($D394="n/a","n/a",IF(AB$3&gt;($D394+$D414),$X394-SUM($F414:AA414),$X394/$D394))</f>
        <v>n/a</v>
      </c>
      <c r="AC414" s="69" t="str">
        <f>IF($D394="n/a","n/a",IF(AC$3&gt;($D394+$D414),$X394-SUM($F414:AB414),$X394/$D394))</f>
        <v>n/a</v>
      </c>
      <c r="AD414" s="69" t="str">
        <f>IF($D394="n/a","n/a",IF(AD$3&gt;($D394+$D414),$X394-SUM($F414:AC414),$X394/$D394))</f>
        <v>n/a</v>
      </c>
      <c r="AE414" s="69" t="str">
        <f>IF($D394="n/a","n/a",IF(AE$3&gt;($D394+$D414),$X394-SUM($F414:AD414),$X394/$D394))</f>
        <v>n/a</v>
      </c>
      <c r="AF414" s="69" t="str">
        <f>IF($D394="n/a","n/a",IF(AF$3&gt;($D394+$D414),$X394-SUM($F414:AE414),$X394/$D394))</f>
        <v>n/a</v>
      </c>
      <c r="AG414" s="69" t="str">
        <f>IF($D394="n/a","n/a",IF(AG$3&gt;($D394+$D414),$X394-SUM($F414:AF414),$X394/$D394))</f>
        <v>n/a</v>
      </c>
      <c r="AH414" s="69" t="str">
        <f>IF($D394="n/a","n/a",IF(AH$3&gt;($D394+$D414),$X394-SUM($F414:AG414),$X394/$D394))</f>
        <v>n/a</v>
      </c>
      <c r="AI414" s="69" t="str">
        <f>IF($D394="n/a","n/a",IF(AI$3&gt;($D394+$D414),$X394-SUM($F414:AH414),$X394/$D394))</f>
        <v>n/a</v>
      </c>
      <c r="AJ414" s="69" t="str">
        <f>IF($D394="n/a","n/a",IF(AJ$3&gt;($D394+$D414),$X394-SUM($F414:AI414),$X394/$D394))</f>
        <v>n/a</v>
      </c>
      <c r="AK414" s="69" t="str">
        <f>IF($D394="n/a","n/a",IF(AK$3&gt;($D394+$D414),$X394-SUM($F414:AJ414),$X394/$D394))</f>
        <v>n/a</v>
      </c>
      <c r="AL414" s="69" t="str">
        <f>IF($D394="n/a","n/a",IF(AL$3&gt;($D394+$D414),$X394-SUM($F414:AK414),$X394/$D394))</f>
        <v>n/a</v>
      </c>
      <c r="AM414" s="69" t="str">
        <f>IF($D394="n/a","n/a",IF(AM$3&gt;($D394+$D414),$X394-SUM($F414:AL414),$X394/$D394))</f>
        <v>n/a</v>
      </c>
      <c r="AN414" s="69" t="str">
        <f>IF($D394="n/a","n/a",IF(AN$3&gt;($D394+$D414),$X394-SUM($F414:AM414),$X394/$D394))</f>
        <v>n/a</v>
      </c>
      <c r="AO414" s="69" t="str">
        <f>IF($D394="n/a","n/a",IF(AO$3&gt;($D394+$D414),$X394-SUM($F414:AN414),$X394/$D394))</f>
        <v>n/a</v>
      </c>
      <c r="AP414" s="69" t="str">
        <f>IF($D394="n/a","n/a",IF(AP$3&gt;($D394+$D414),$X394-SUM($F414:AO414),$X394/$D394))</f>
        <v>n/a</v>
      </c>
      <c r="AQ414" s="69" t="str">
        <f>IF($D394="n/a","n/a",IF(AQ$3&gt;($D394+$D414),$X394-SUM($F414:AP414),$X394/$D394))</f>
        <v>n/a</v>
      </c>
      <c r="AR414" s="69" t="str">
        <f>IF($D394="n/a","n/a",IF(AR$3&gt;($D394+$D414),$X394-SUM($F414:AQ414),$X394/$D394))</f>
        <v>n/a</v>
      </c>
      <c r="AS414" s="69" t="str">
        <f>IF($D394="n/a","n/a",IF(AS$3&gt;($D394+$D414),$X394-SUM($F414:AR414),$X394/$D394))</f>
        <v>n/a</v>
      </c>
      <c r="AT414" s="69" t="str">
        <f>IF($D394="n/a","n/a",IF(AT$3&gt;($D394+$D414),$X394-SUM($F414:AS414),$X394/$D394))</f>
        <v>n/a</v>
      </c>
      <c r="AU414" s="69" t="str">
        <f>IF($D394="n/a","n/a",IF(AU$3&gt;($D394+$D414),$X394-SUM($F414:AT414),$X394/$D394))</f>
        <v>n/a</v>
      </c>
      <c r="AV414" s="69" t="str">
        <f>IF($D394="n/a","n/a",IF(AV$3&gt;($D394+$D414),$X394-SUM($F414:AU414),$X394/$D394))</f>
        <v>n/a</v>
      </c>
      <c r="AW414" s="69" t="str">
        <f>IF($D394="n/a","n/a",IF(AW$3&gt;($D394+$D414),$X394-SUM($F414:AV414),$X394/$D394))</f>
        <v>n/a</v>
      </c>
      <c r="AX414" s="69" t="str">
        <f>IF($D394="n/a","n/a",IF(AX$3&gt;($D394+$D414),$X394-SUM($F414:AW414),$X394/$D394))</f>
        <v>n/a</v>
      </c>
      <c r="AY414" s="69" t="str">
        <f>IF($D394="n/a","n/a",IF(AY$3&gt;($D394+$D414),$X394-SUM($F414:AX414),$X394/$D394))</f>
        <v>n/a</v>
      </c>
      <c r="AZ414" s="69" t="str">
        <f>IF($D394="n/a","n/a",IF(AZ$3&gt;($D394+$D414),$X394-SUM($F414:AY414),$X394/$D394))</f>
        <v>n/a</v>
      </c>
      <c r="BA414" s="69" t="str">
        <f>IF($D394="n/a","n/a",IF(BA$3&gt;($D394+$D414),$X394-SUM($F414:AZ414),$X394/$D394))</f>
        <v>n/a</v>
      </c>
      <c r="BB414" s="69" t="str">
        <f>IF($D394="n/a","n/a",IF(BB$3&gt;($D394+$D414),$X394-SUM($F414:BA414),$X394/$D394))</f>
        <v>n/a</v>
      </c>
      <c r="BC414" s="69" t="str">
        <f>IF($D394="n/a","n/a",IF(BC$3&gt;($D394+$D414),$X394-SUM($F414:BB414),$X394/$D394))</f>
        <v>n/a</v>
      </c>
      <c r="BD414" s="69" t="str">
        <f>IF($D394="n/a","n/a",IF(BD$3&gt;($D394+$D414),$X394-SUM($F414:BC414),$X394/$D394))</f>
        <v>n/a</v>
      </c>
      <c r="BE414" s="69" t="str">
        <f>IF($D394="n/a","n/a",IF(BE$3&gt;($D394+$D414),$X394-SUM($F414:BD414),$X394/$D394))</f>
        <v>n/a</v>
      </c>
      <c r="BF414" s="69" t="str">
        <f>IF($D394="n/a","n/a",IF(BF$3&gt;($D394+$D414),$X394-SUM($F414:BE414),$X394/$D394))</f>
        <v>n/a</v>
      </c>
      <c r="BG414" s="69" t="str">
        <f>IF($D394="n/a","n/a",IF(BG$3&gt;($D394+$D414),$X394-SUM($F414:BF414),$X394/$D394))</f>
        <v>n/a</v>
      </c>
      <c r="BH414" s="69" t="str">
        <f>IF($D394="n/a","n/a",IF(BH$3&gt;($D394+$D414),$X394-SUM($F414:BG414),$X394/$D394))</f>
        <v>n/a</v>
      </c>
      <c r="BI414" s="69" t="str">
        <f>IF($D394="n/a","n/a",IF(BI$3&gt;($D394+$D414),$X394-SUM($F414:BH414),$X394/$D394))</f>
        <v>n/a</v>
      </c>
      <c r="BJ414" s="69" t="str">
        <f>IF($D394="n/a","n/a",IF(BJ$3&gt;($D394+$D414),$X394-SUM($F414:BI414),$X394/$D394))</f>
        <v>n/a</v>
      </c>
      <c r="BK414" s="69" t="str">
        <f>IF($D394="n/a","n/a",IF(BK$3&gt;($D394+$D414),$X394-SUM($F414:BJ414),$X394/$D394))</f>
        <v>n/a</v>
      </c>
      <c r="BL414" s="69" t="str">
        <f>IF($D394="n/a","n/a",IF(BL$3&gt;($D394+$D414),$X394-SUM($F414:BK414),$X394/$D394))</f>
        <v>n/a</v>
      </c>
      <c r="BM414" s="69" t="str">
        <f>IF($D394="n/a","n/a",IF(BM$3&gt;($D394+$D414),$X394-SUM($F414:BL414),$X394/$D394))</f>
        <v>n/a</v>
      </c>
      <c r="BN414" s="69" t="str">
        <f>IF($D394="n/a","n/a",IF(BN$3&gt;($D394+$D414),$X394-SUM($F414:BM414),$X394/$D394))</f>
        <v>n/a</v>
      </c>
      <c r="BO414" s="69" t="str">
        <f>IF($D394="n/a","n/a",IF(BO$3&gt;($D394+$D414),$X394-SUM($F414:BN414),$X394/$D394))</f>
        <v>n/a</v>
      </c>
      <c r="BP414" s="69" t="str">
        <f>IF($D394="n/a","n/a",IF(BP$3&gt;($D394+$D414),$X394-SUM($F414:BO414),$X394/$D394))</f>
        <v>n/a</v>
      </c>
      <c r="BQ414" s="69" t="str">
        <f>IF($D394="n/a","n/a",IF(BQ$3&gt;($D394+$D414),$X394-SUM($F414:BP414),$X394/$D394))</f>
        <v>n/a</v>
      </c>
      <c r="BR414" s="69" t="str">
        <f>IF($D394="n/a","n/a",IF(BR$3&gt;($D394+$D414),$X394-SUM($F414:BQ414),$X394/$D394))</f>
        <v>n/a</v>
      </c>
      <c r="BS414" s="69" t="str">
        <f>IF($D394="n/a","n/a",IF(BS$3&gt;($D394+$D414),$X394-SUM($F414:BR414),$X394/$D394))</f>
        <v>n/a</v>
      </c>
      <c r="BT414" s="69" t="str">
        <f>IF($D394="n/a","n/a",IF(BT$3&gt;($D394+$D414),$X394-SUM($F414:BS414),$X394/$D394))</f>
        <v>n/a</v>
      </c>
      <c r="BU414" s="69" t="str">
        <f>IF($D394="n/a","n/a",IF(BU$3&gt;($D394+$D414),$X394-SUM($F414:BT414),$X394/$D394))</f>
        <v>n/a</v>
      </c>
      <c r="BV414" s="69" t="str">
        <f>IF($D394="n/a","n/a",IF(BV$3&gt;($D394+$D414),$X394-SUM($F414:BU414),$X394/$D394))</f>
        <v>n/a</v>
      </c>
      <c r="BW414" s="69" t="str">
        <f>IF($D394="n/a","n/a",IF(BW$3&gt;($D394+$D414),$X394-SUM($F414:BV414),$X394/$D394))</f>
        <v>n/a</v>
      </c>
      <c r="BX414" s="69" t="str">
        <f>IF($D394="n/a","n/a",IF(BX$3&gt;($D394+$D414),$X394-SUM($F414:BW414),$X394/$D394))</f>
        <v>n/a</v>
      </c>
      <c r="BY414" s="69" t="str">
        <f>IF($D394="n/a","n/a",IF(BY$3&gt;($D394+$D414),$X394-SUM($F414:BX414),$X394/$D394))</f>
        <v>n/a</v>
      </c>
      <c r="BZ414" s="69" t="str">
        <f>IF($D394="n/a","n/a",IF(BZ$3&gt;($D394+$D414),$X394-SUM($F414:BY414),$X394/$D394))</f>
        <v>n/a</v>
      </c>
    </row>
    <row r="415" spans="1:78" customFormat="1" hidden="1" outlineLevel="1">
      <c r="A415" s="560"/>
      <c r="B415" s="25"/>
      <c r="C415" s="577"/>
      <c r="D415" s="545">
        <v>20</v>
      </c>
      <c r="E415" s="27"/>
      <c r="F415" s="146"/>
      <c r="G415" s="148"/>
      <c r="H415" s="148"/>
      <c r="I415" s="148"/>
      <c r="J415" s="148"/>
      <c r="K415" s="558"/>
      <c r="L415" s="148"/>
      <c r="M415" s="148"/>
      <c r="N415" s="553"/>
      <c r="O415" s="553"/>
      <c r="P415" s="553"/>
      <c r="Q415" s="553"/>
      <c r="R415" s="553"/>
      <c r="S415" s="553"/>
      <c r="T415" s="553"/>
      <c r="U415" s="553"/>
      <c r="V415" s="553"/>
      <c r="W415" s="553"/>
      <c r="X415" s="553"/>
      <c r="Y415" s="147"/>
      <c r="Z415" s="69" t="str">
        <f>IF($D394="n/a","n/a",IF(Z$3&gt;($D394+$D415),$Y394-SUM($F415:Y415),$Y394/$D394))</f>
        <v>n/a</v>
      </c>
      <c r="AA415" s="69" t="str">
        <f>IF($D394="n/a","n/a",IF(AA$3&gt;($D394+$D415),$Y394-SUM($F415:Z415),$Y394/$D394))</f>
        <v>n/a</v>
      </c>
      <c r="AB415" s="69" t="str">
        <f>IF($D394="n/a","n/a",IF(AB$3&gt;($D394+$D415),$Y394-SUM($F415:AA415),$Y394/$D394))</f>
        <v>n/a</v>
      </c>
      <c r="AC415" s="69" t="str">
        <f>IF($D394="n/a","n/a",IF(AC$3&gt;($D394+$D415),$Y394-SUM($F415:AB415),$Y394/$D394))</f>
        <v>n/a</v>
      </c>
      <c r="AD415" s="69" t="str">
        <f>IF($D394="n/a","n/a",IF(AD$3&gt;($D394+$D415),$Y394-SUM($F415:AC415),$Y394/$D394))</f>
        <v>n/a</v>
      </c>
      <c r="AE415" s="69" t="str">
        <f>IF($D394="n/a","n/a",IF(AE$3&gt;($D394+$D415),$Y394-SUM($F415:AD415),$Y394/$D394))</f>
        <v>n/a</v>
      </c>
      <c r="AF415" s="69" t="str">
        <f>IF($D394="n/a","n/a",IF(AF$3&gt;($D394+$D415),$Y394-SUM($F415:AE415),$Y394/$D394))</f>
        <v>n/a</v>
      </c>
      <c r="AG415" s="69" t="str">
        <f>IF($D394="n/a","n/a",IF(AG$3&gt;($D394+$D415),$Y394-SUM($F415:AF415),$Y394/$D394))</f>
        <v>n/a</v>
      </c>
      <c r="AH415" s="69" t="str">
        <f>IF($D394="n/a","n/a",IF(AH$3&gt;($D394+$D415),$Y394-SUM($F415:AG415),$Y394/$D394))</f>
        <v>n/a</v>
      </c>
      <c r="AI415" s="69" t="str">
        <f>IF($D394="n/a","n/a",IF(AI$3&gt;($D394+$D415),$Y394-SUM($F415:AH415),$Y394/$D394))</f>
        <v>n/a</v>
      </c>
      <c r="AJ415" s="69" t="str">
        <f>IF($D394="n/a","n/a",IF(AJ$3&gt;($D394+$D415),$Y394-SUM($F415:AI415),$Y394/$D394))</f>
        <v>n/a</v>
      </c>
      <c r="AK415" s="69" t="str">
        <f>IF($D394="n/a","n/a",IF(AK$3&gt;($D394+$D415),$Y394-SUM($F415:AJ415),$Y394/$D394))</f>
        <v>n/a</v>
      </c>
      <c r="AL415" s="69" t="str">
        <f>IF($D394="n/a","n/a",IF(AL$3&gt;($D394+$D415),$Y394-SUM($F415:AK415),$Y394/$D394))</f>
        <v>n/a</v>
      </c>
      <c r="AM415" s="69" t="str">
        <f>IF($D394="n/a","n/a",IF(AM$3&gt;($D394+$D415),$Y394-SUM($F415:AL415),$Y394/$D394))</f>
        <v>n/a</v>
      </c>
      <c r="AN415" s="69" t="str">
        <f>IF($D394="n/a","n/a",IF(AN$3&gt;($D394+$D415),$Y394-SUM($F415:AM415),$Y394/$D394))</f>
        <v>n/a</v>
      </c>
      <c r="AO415" s="69" t="str">
        <f>IF($D394="n/a","n/a",IF(AO$3&gt;($D394+$D415),$Y394-SUM($F415:AN415),$Y394/$D394))</f>
        <v>n/a</v>
      </c>
      <c r="AP415" s="69" t="str">
        <f>IF($D394="n/a","n/a",IF(AP$3&gt;($D394+$D415),$Y394-SUM($F415:AO415),$Y394/$D394))</f>
        <v>n/a</v>
      </c>
      <c r="AQ415" s="69" t="str">
        <f>IF($D394="n/a","n/a",IF(AQ$3&gt;($D394+$D415),$Y394-SUM($F415:AP415),$Y394/$D394))</f>
        <v>n/a</v>
      </c>
      <c r="AR415" s="69" t="str">
        <f>IF($D394="n/a","n/a",IF(AR$3&gt;($D394+$D415),$Y394-SUM($F415:AQ415),$Y394/$D394))</f>
        <v>n/a</v>
      </c>
      <c r="AS415" s="69" t="str">
        <f>IF($D394="n/a","n/a",IF(AS$3&gt;($D394+$D415),$Y394-SUM($F415:AR415),$Y394/$D394))</f>
        <v>n/a</v>
      </c>
      <c r="AT415" s="69" t="str">
        <f>IF($D394="n/a","n/a",IF(AT$3&gt;($D394+$D415),$Y394-SUM($F415:AS415),$Y394/$D394))</f>
        <v>n/a</v>
      </c>
      <c r="AU415" s="69" t="str">
        <f>IF($D394="n/a","n/a",IF(AU$3&gt;($D394+$D415),$Y394-SUM($F415:AT415),$Y394/$D394))</f>
        <v>n/a</v>
      </c>
      <c r="AV415" s="69" t="str">
        <f>IF($D394="n/a","n/a",IF(AV$3&gt;($D394+$D415),$Y394-SUM($F415:AU415),$Y394/$D394))</f>
        <v>n/a</v>
      </c>
      <c r="AW415" s="69" t="str">
        <f>IF($D394="n/a","n/a",IF(AW$3&gt;($D394+$D415),$Y394-SUM($F415:AV415),$Y394/$D394))</f>
        <v>n/a</v>
      </c>
      <c r="AX415" s="69" t="str">
        <f>IF($D394="n/a","n/a",IF(AX$3&gt;($D394+$D415),$Y394-SUM($F415:AW415),$Y394/$D394))</f>
        <v>n/a</v>
      </c>
      <c r="AY415" s="69" t="str">
        <f>IF($D394="n/a","n/a",IF(AY$3&gt;($D394+$D415),$Y394-SUM($F415:AX415),$Y394/$D394))</f>
        <v>n/a</v>
      </c>
      <c r="AZ415" s="69" t="str">
        <f>IF($D394="n/a","n/a",IF(AZ$3&gt;($D394+$D415),$Y394-SUM($F415:AY415),$Y394/$D394))</f>
        <v>n/a</v>
      </c>
      <c r="BA415" s="69" t="str">
        <f>IF($D394="n/a","n/a",IF(BA$3&gt;($D394+$D415),$Y394-SUM($F415:AZ415),$Y394/$D394))</f>
        <v>n/a</v>
      </c>
      <c r="BB415" s="69" t="str">
        <f>IF($D394="n/a","n/a",IF(BB$3&gt;($D394+$D415),$Y394-SUM($F415:BA415),$Y394/$D394))</f>
        <v>n/a</v>
      </c>
      <c r="BC415" s="69" t="str">
        <f>IF($D394="n/a","n/a",IF(BC$3&gt;($D394+$D415),$Y394-SUM($F415:BB415),$Y394/$D394))</f>
        <v>n/a</v>
      </c>
      <c r="BD415" s="69" t="str">
        <f>IF($D394="n/a","n/a",IF(BD$3&gt;($D394+$D415),$Y394-SUM($F415:BC415),$Y394/$D394))</f>
        <v>n/a</v>
      </c>
      <c r="BE415" s="69" t="str">
        <f>IF($D394="n/a","n/a",IF(BE$3&gt;($D394+$D415),$Y394-SUM($F415:BD415),$Y394/$D394))</f>
        <v>n/a</v>
      </c>
      <c r="BF415" s="69" t="str">
        <f>IF($D394="n/a","n/a",IF(BF$3&gt;($D394+$D415),$Y394-SUM($F415:BE415),$Y394/$D394))</f>
        <v>n/a</v>
      </c>
      <c r="BG415" s="69" t="str">
        <f>IF($D394="n/a","n/a",IF(BG$3&gt;($D394+$D415),$Y394-SUM($F415:BF415),$Y394/$D394))</f>
        <v>n/a</v>
      </c>
      <c r="BH415" s="69" t="str">
        <f>IF($D394="n/a","n/a",IF(BH$3&gt;($D394+$D415),$Y394-SUM($F415:BG415),$Y394/$D394))</f>
        <v>n/a</v>
      </c>
      <c r="BI415" s="69" t="str">
        <f>IF($D394="n/a","n/a",IF(BI$3&gt;($D394+$D415),$Y394-SUM($F415:BH415),$Y394/$D394))</f>
        <v>n/a</v>
      </c>
      <c r="BJ415" s="69" t="str">
        <f>IF($D394="n/a","n/a",IF(BJ$3&gt;($D394+$D415),$Y394-SUM($F415:BI415),$Y394/$D394))</f>
        <v>n/a</v>
      </c>
      <c r="BK415" s="69" t="str">
        <f>IF($D394="n/a","n/a",IF(BK$3&gt;($D394+$D415),$Y394-SUM($F415:BJ415),$Y394/$D394))</f>
        <v>n/a</v>
      </c>
      <c r="BL415" s="69" t="str">
        <f>IF($D394="n/a","n/a",IF(BL$3&gt;($D394+$D415),$Y394-SUM($F415:BK415),$Y394/$D394))</f>
        <v>n/a</v>
      </c>
      <c r="BM415" s="69" t="str">
        <f>IF($D394="n/a","n/a",IF(BM$3&gt;($D394+$D415),$Y394-SUM($F415:BL415),$Y394/$D394))</f>
        <v>n/a</v>
      </c>
      <c r="BN415" s="69" t="str">
        <f>IF($D394="n/a","n/a",IF(BN$3&gt;($D394+$D415),$Y394-SUM($F415:BM415),$Y394/$D394))</f>
        <v>n/a</v>
      </c>
      <c r="BO415" s="69" t="str">
        <f>IF($D394="n/a","n/a",IF(BO$3&gt;($D394+$D415),$Y394-SUM($F415:BN415),$Y394/$D394))</f>
        <v>n/a</v>
      </c>
      <c r="BP415" s="69" t="str">
        <f>IF($D394="n/a","n/a",IF(BP$3&gt;($D394+$D415),$Y394-SUM($F415:BO415),$Y394/$D394))</f>
        <v>n/a</v>
      </c>
      <c r="BQ415" s="69" t="str">
        <f>IF($D394="n/a","n/a",IF(BQ$3&gt;($D394+$D415),$Y394-SUM($F415:BP415),$Y394/$D394))</f>
        <v>n/a</v>
      </c>
      <c r="BR415" s="69" t="str">
        <f>IF($D394="n/a","n/a",IF(BR$3&gt;($D394+$D415),$Y394-SUM($F415:BQ415),$Y394/$D394))</f>
        <v>n/a</v>
      </c>
      <c r="BS415" s="69" t="str">
        <f>IF($D394="n/a","n/a",IF(BS$3&gt;($D394+$D415),$Y394-SUM($F415:BR415),$Y394/$D394))</f>
        <v>n/a</v>
      </c>
      <c r="BT415" s="69" t="str">
        <f>IF($D394="n/a","n/a",IF(BT$3&gt;($D394+$D415),$Y394-SUM($F415:BS415),$Y394/$D394))</f>
        <v>n/a</v>
      </c>
      <c r="BU415" s="69" t="str">
        <f>IF($D394="n/a","n/a",IF(BU$3&gt;($D394+$D415),$Y394-SUM($F415:BT415),$Y394/$D394))</f>
        <v>n/a</v>
      </c>
      <c r="BV415" s="69" t="str">
        <f>IF($D394="n/a","n/a",IF(BV$3&gt;($D394+$D415),$Y394-SUM($F415:BU415),$Y394/$D394))</f>
        <v>n/a</v>
      </c>
      <c r="BW415" s="69" t="str">
        <f>IF($D394="n/a","n/a",IF(BW$3&gt;($D394+$D415),$Y394-SUM($F415:BV415),$Y394/$D394))</f>
        <v>n/a</v>
      </c>
      <c r="BX415" s="69" t="str">
        <f>IF($D394="n/a","n/a",IF(BX$3&gt;($D394+$D415),$Y394-SUM($F415:BW415),$Y394/$D394))</f>
        <v>n/a</v>
      </c>
      <c r="BY415" s="69" t="str">
        <f>IF($D394="n/a","n/a",IF(BY$3&gt;($D394+$D415),$Y394-SUM($F415:BX415),$Y394/$D394))</f>
        <v>n/a</v>
      </c>
      <c r="BZ415" s="69" t="str">
        <f>IF($D394="n/a","n/a",IF(BZ$3&gt;($D394+$D415),$Y394-SUM($F415:BY415),$Y394/$D394))</f>
        <v>n/a</v>
      </c>
    </row>
    <row r="416" spans="1:78" customFormat="1" hidden="1" outlineLevel="1">
      <c r="A416" s="560"/>
      <c r="B416" s="25"/>
      <c r="C416" s="577"/>
      <c r="D416" s="545">
        <v>21</v>
      </c>
      <c r="E416" s="27"/>
      <c r="F416" s="146"/>
      <c r="G416" s="148"/>
      <c r="H416" s="148"/>
      <c r="I416" s="148"/>
      <c r="J416" s="148"/>
      <c r="K416" s="558"/>
      <c r="L416" s="148"/>
      <c r="M416" s="148"/>
      <c r="N416" s="553"/>
      <c r="O416" s="553"/>
      <c r="P416" s="553"/>
      <c r="Q416" s="553"/>
      <c r="R416" s="553"/>
      <c r="S416" s="553"/>
      <c r="T416" s="553"/>
      <c r="U416" s="553"/>
      <c r="V416" s="553"/>
      <c r="W416" s="553"/>
      <c r="X416" s="553"/>
      <c r="Y416" s="553"/>
      <c r="Z416" s="147"/>
      <c r="AA416" s="69" t="str">
        <f>IF($D394="n/a","n/a",IF(AA$3&gt;($D394+$D416),$Z394-SUM($F416:Z416),$Z394/$D394))</f>
        <v>n/a</v>
      </c>
      <c r="AB416" s="69" t="str">
        <f>IF($D394="n/a","n/a",IF(AB$3&gt;($D394+$D416),$Z394-SUM($F416:AA416),$Z394/$D394))</f>
        <v>n/a</v>
      </c>
      <c r="AC416" s="69" t="str">
        <f>IF($D394="n/a","n/a",IF(AC$3&gt;($D394+$D416),$Z394-SUM($F416:AB416),$Z394/$D394))</f>
        <v>n/a</v>
      </c>
      <c r="AD416" s="69" t="str">
        <f>IF($D394="n/a","n/a",IF(AD$3&gt;($D394+$D416),$Z394-SUM($F416:AC416),$Z394/$D394))</f>
        <v>n/a</v>
      </c>
      <c r="AE416" s="69" t="str">
        <f>IF($D394="n/a","n/a",IF(AE$3&gt;($D394+$D416),$Z394-SUM($F416:AD416),$Z394/$D394))</f>
        <v>n/a</v>
      </c>
      <c r="AF416" s="69" t="str">
        <f>IF($D394="n/a","n/a",IF(AF$3&gt;($D394+$D416),$Z394-SUM($F416:AE416),$Z394/$D394))</f>
        <v>n/a</v>
      </c>
      <c r="AG416" s="69" t="str">
        <f>IF($D394="n/a","n/a",IF(AG$3&gt;($D394+$D416),$Z394-SUM($F416:AF416),$Z394/$D394))</f>
        <v>n/a</v>
      </c>
      <c r="AH416" s="69" t="str">
        <f>IF($D394="n/a","n/a",IF(AH$3&gt;($D394+$D416),$Z394-SUM($F416:AG416),$Z394/$D394))</f>
        <v>n/a</v>
      </c>
      <c r="AI416" s="69" t="str">
        <f>IF($D394="n/a","n/a",IF(AI$3&gt;($D394+$D416),$Z394-SUM($F416:AH416),$Z394/$D394))</f>
        <v>n/a</v>
      </c>
      <c r="AJ416" s="69" t="str">
        <f>IF($D394="n/a","n/a",IF(AJ$3&gt;($D394+$D416),$Z394-SUM($F416:AI416),$Z394/$D394))</f>
        <v>n/a</v>
      </c>
      <c r="AK416" s="69" t="str">
        <f>IF($D394="n/a","n/a",IF(AK$3&gt;($D394+$D416),$Z394-SUM($F416:AJ416),$Z394/$D394))</f>
        <v>n/a</v>
      </c>
      <c r="AL416" s="69" t="str">
        <f>IF($D394="n/a","n/a",IF(AL$3&gt;($D394+$D416),$Z394-SUM($F416:AK416),$Z394/$D394))</f>
        <v>n/a</v>
      </c>
      <c r="AM416" s="69" t="str">
        <f>IF($D394="n/a","n/a",IF(AM$3&gt;($D394+$D416),$Z394-SUM($F416:AL416),$Z394/$D394))</f>
        <v>n/a</v>
      </c>
      <c r="AN416" s="69" t="str">
        <f>IF($D394="n/a","n/a",IF(AN$3&gt;($D394+$D416),$Z394-SUM($F416:AM416),$Z394/$D394))</f>
        <v>n/a</v>
      </c>
      <c r="AO416" s="69" t="str">
        <f>IF($D394="n/a","n/a",IF(AO$3&gt;($D394+$D416),$Z394-SUM($F416:AN416),$Z394/$D394))</f>
        <v>n/a</v>
      </c>
      <c r="AP416" s="69" t="str">
        <f>IF($D394="n/a","n/a",IF(AP$3&gt;($D394+$D416),$Z394-SUM($F416:AO416),$Z394/$D394))</f>
        <v>n/a</v>
      </c>
      <c r="AQ416" s="69" t="str">
        <f>IF($D394="n/a","n/a",IF(AQ$3&gt;($D394+$D416),$Z394-SUM($F416:AP416),$Z394/$D394))</f>
        <v>n/a</v>
      </c>
      <c r="AR416" s="69" t="str">
        <f>IF($D394="n/a","n/a",IF(AR$3&gt;($D394+$D416),$Z394-SUM($F416:AQ416),$Z394/$D394))</f>
        <v>n/a</v>
      </c>
      <c r="AS416" s="69" t="str">
        <f>IF($D394="n/a","n/a",IF(AS$3&gt;($D394+$D416),$Z394-SUM($F416:AR416),$Z394/$D394))</f>
        <v>n/a</v>
      </c>
      <c r="AT416" s="69" t="str">
        <f>IF($D394="n/a","n/a",IF(AT$3&gt;($D394+$D416),$Z394-SUM($F416:AS416),$Z394/$D394))</f>
        <v>n/a</v>
      </c>
      <c r="AU416" s="69" t="str">
        <f>IF($D394="n/a","n/a",IF(AU$3&gt;($D394+$D416),$Z394-SUM($F416:AT416),$Z394/$D394))</f>
        <v>n/a</v>
      </c>
      <c r="AV416" s="69" t="str">
        <f>IF($D394="n/a","n/a",IF(AV$3&gt;($D394+$D416),$Z394-SUM($F416:AU416),$Z394/$D394))</f>
        <v>n/a</v>
      </c>
      <c r="AW416" s="69" t="str">
        <f>IF($D394="n/a","n/a",IF(AW$3&gt;($D394+$D416),$Z394-SUM($F416:AV416),$Z394/$D394))</f>
        <v>n/a</v>
      </c>
      <c r="AX416" s="69" t="str">
        <f>IF($D394="n/a","n/a",IF(AX$3&gt;($D394+$D416),$Z394-SUM($F416:AW416),$Z394/$D394))</f>
        <v>n/a</v>
      </c>
      <c r="AY416" s="69" t="str">
        <f>IF($D394="n/a","n/a",IF(AY$3&gt;($D394+$D416),$Z394-SUM($F416:AX416),$Z394/$D394))</f>
        <v>n/a</v>
      </c>
      <c r="AZ416" s="69" t="str">
        <f>IF($D394="n/a","n/a",IF(AZ$3&gt;($D394+$D416),$Z394-SUM($F416:AY416),$Z394/$D394))</f>
        <v>n/a</v>
      </c>
      <c r="BA416" s="69" t="str">
        <f>IF($D394="n/a","n/a",IF(BA$3&gt;($D394+$D416),$Z394-SUM($F416:AZ416),$Z394/$D394))</f>
        <v>n/a</v>
      </c>
      <c r="BB416" s="69" t="str">
        <f>IF($D394="n/a","n/a",IF(BB$3&gt;($D394+$D416),$Z394-SUM($F416:BA416),$Z394/$D394))</f>
        <v>n/a</v>
      </c>
      <c r="BC416" s="69" t="str">
        <f>IF($D394="n/a","n/a",IF(BC$3&gt;($D394+$D416),$Z394-SUM($F416:BB416),$Z394/$D394))</f>
        <v>n/a</v>
      </c>
      <c r="BD416" s="69" t="str">
        <f>IF($D394="n/a","n/a",IF(BD$3&gt;($D394+$D416),$Z394-SUM($F416:BC416),$Z394/$D394))</f>
        <v>n/a</v>
      </c>
      <c r="BE416" s="69" t="str">
        <f>IF($D394="n/a","n/a",IF(BE$3&gt;($D394+$D416),$Z394-SUM($F416:BD416),$Z394/$D394))</f>
        <v>n/a</v>
      </c>
      <c r="BF416" s="69" t="str">
        <f>IF($D394="n/a","n/a",IF(BF$3&gt;($D394+$D416),$Z394-SUM($F416:BE416),$Z394/$D394))</f>
        <v>n/a</v>
      </c>
      <c r="BG416" s="69" t="str">
        <f>IF($D394="n/a","n/a",IF(BG$3&gt;($D394+$D416),$Z394-SUM($F416:BF416),$Z394/$D394))</f>
        <v>n/a</v>
      </c>
      <c r="BH416" s="69" t="str">
        <f>IF($D394="n/a","n/a",IF(BH$3&gt;($D394+$D416),$Z394-SUM($F416:BG416),$Z394/$D394))</f>
        <v>n/a</v>
      </c>
      <c r="BI416" s="69" t="str">
        <f>IF($D394="n/a","n/a",IF(BI$3&gt;($D394+$D416),$Z394-SUM($F416:BH416),$Z394/$D394))</f>
        <v>n/a</v>
      </c>
      <c r="BJ416" s="69" t="str">
        <f>IF($D394="n/a","n/a",IF(BJ$3&gt;($D394+$D416),$Z394-SUM($F416:BI416),$Z394/$D394))</f>
        <v>n/a</v>
      </c>
      <c r="BK416" s="69" t="str">
        <f>IF($D394="n/a","n/a",IF(BK$3&gt;($D394+$D416),$Z394-SUM($F416:BJ416),$Z394/$D394))</f>
        <v>n/a</v>
      </c>
      <c r="BL416" s="69" t="str">
        <f>IF($D394="n/a","n/a",IF(BL$3&gt;($D394+$D416),$Z394-SUM($F416:BK416),$Z394/$D394))</f>
        <v>n/a</v>
      </c>
      <c r="BM416" s="69" t="str">
        <f>IF($D394="n/a","n/a",IF(BM$3&gt;($D394+$D416),$Z394-SUM($F416:BL416),$Z394/$D394))</f>
        <v>n/a</v>
      </c>
      <c r="BN416" s="69" t="str">
        <f>IF($D394="n/a","n/a",IF(BN$3&gt;($D394+$D416),$Z394-SUM($F416:BM416),$Z394/$D394))</f>
        <v>n/a</v>
      </c>
      <c r="BO416" s="69" t="str">
        <f>IF($D394="n/a","n/a",IF(BO$3&gt;($D394+$D416),$Z394-SUM($F416:BN416),$Z394/$D394))</f>
        <v>n/a</v>
      </c>
      <c r="BP416" s="69" t="str">
        <f>IF($D394="n/a","n/a",IF(BP$3&gt;($D394+$D416),$Z394-SUM($F416:BO416),$Z394/$D394))</f>
        <v>n/a</v>
      </c>
      <c r="BQ416" s="69" t="str">
        <f>IF($D394="n/a","n/a",IF(BQ$3&gt;($D394+$D416),$Z394-SUM($F416:BP416),$Z394/$D394))</f>
        <v>n/a</v>
      </c>
      <c r="BR416" s="69" t="str">
        <f>IF($D394="n/a","n/a",IF(BR$3&gt;($D394+$D416),$Z394-SUM($F416:BQ416),$Z394/$D394))</f>
        <v>n/a</v>
      </c>
      <c r="BS416" s="69" t="str">
        <f>IF($D394="n/a","n/a",IF(BS$3&gt;($D394+$D416),$Z394-SUM($F416:BR416),$Z394/$D394))</f>
        <v>n/a</v>
      </c>
      <c r="BT416" s="69" t="str">
        <f>IF($D394="n/a","n/a",IF(BT$3&gt;($D394+$D416),$Z394-SUM($F416:BS416),$Z394/$D394))</f>
        <v>n/a</v>
      </c>
      <c r="BU416" s="69" t="str">
        <f>IF($D394="n/a","n/a",IF(BU$3&gt;($D394+$D416),$Z394-SUM($F416:BT416),$Z394/$D394))</f>
        <v>n/a</v>
      </c>
      <c r="BV416" s="69" t="str">
        <f>IF($D394="n/a","n/a",IF(BV$3&gt;($D394+$D416),$Z394-SUM($F416:BU416),$Z394/$D394))</f>
        <v>n/a</v>
      </c>
      <c r="BW416" s="69" t="str">
        <f>IF($D394="n/a","n/a",IF(BW$3&gt;($D394+$D416),$Z394-SUM($F416:BV416),$Z394/$D394))</f>
        <v>n/a</v>
      </c>
      <c r="BX416" s="69" t="str">
        <f>IF($D394="n/a","n/a",IF(BX$3&gt;($D394+$D416),$Z394-SUM($F416:BW416),$Z394/$D394))</f>
        <v>n/a</v>
      </c>
      <c r="BY416" s="69" t="str">
        <f>IF($D394="n/a","n/a",IF(BY$3&gt;($D394+$D416),$Z394-SUM($F416:BX416),$Z394/$D394))</f>
        <v>n/a</v>
      </c>
      <c r="BZ416" s="69" t="str">
        <f>IF($D394="n/a","n/a",IF(BZ$3&gt;($D394+$D416),$Z394-SUM($F416:BY416),$Z394/$D394))</f>
        <v>n/a</v>
      </c>
    </row>
    <row r="417" spans="1:78" customFormat="1" hidden="1" outlineLevel="1">
      <c r="A417" s="560"/>
      <c r="B417" s="25"/>
      <c r="C417" s="577"/>
      <c r="D417" s="545">
        <v>22</v>
      </c>
      <c r="E417" s="27"/>
      <c r="F417" s="146"/>
      <c r="G417" s="148"/>
      <c r="H417" s="148"/>
      <c r="I417" s="148"/>
      <c r="J417" s="148"/>
      <c r="K417" s="558"/>
      <c r="L417" s="148"/>
      <c r="M417" s="148"/>
      <c r="N417" s="553"/>
      <c r="O417" s="553"/>
      <c r="P417" s="553"/>
      <c r="Q417" s="553"/>
      <c r="R417" s="553"/>
      <c r="S417" s="553"/>
      <c r="T417" s="553"/>
      <c r="U417" s="553"/>
      <c r="V417" s="553"/>
      <c r="W417" s="553"/>
      <c r="X417" s="553"/>
      <c r="Y417" s="553"/>
      <c r="Z417" s="553"/>
      <c r="AA417" s="147"/>
      <c r="AB417" s="69" t="str">
        <f>IF($D394="n/a","n/a",IF(AB$3&gt;($D394+$D417),$AA394-SUM($F417:AA417),$AA394/$D394))</f>
        <v>n/a</v>
      </c>
      <c r="AC417" s="69" t="str">
        <f>IF($D394="n/a","n/a",IF(AC$3&gt;($D394+$D417),$AA394-SUM($F417:AB417),$AA394/$D394))</f>
        <v>n/a</v>
      </c>
      <c r="AD417" s="69" t="str">
        <f>IF($D394="n/a","n/a",IF(AD$3&gt;($D394+$D417),$AA394-SUM($F417:AC417),$AA394/$D394))</f>
        <v>n/a</v>
      </c>
      <c r="AE417" s="69" t="str">
        <f>IF($D394="n/a","n/a",IF(AE$3&gt;($D394+$D417),$AA394-SUM($F417:AD417),$AA394/$D394))</f>
        <v>n/a</v>
      </c>
      <c r="AF417" s="69" t="str">
        <f>IF($D394="n/a","n/a",IF(AF$3&gt;($D394+$D417),$AA394-SUM($F417:AE417),$AA394/$D394))</f>
        <v>n/a</v>
      </c>
      <c r="AG417" s="69" t="str">
        <f>IF($D394="n/a","n/a",IF(AG$3&gt;($D394+$D417),$AA394-SUM($F417:AF417),$AA394/$D394))</f>
        <v>n/a</v>
      </c>
      <c r="AH417" s="69" t="str">
        <f>IF($D394="n/a","n/a",IF(AH$3&gt;($D394+$D417),$AA394-SUM($F417:AG417),$AA394/$D394))</f>
        <v>n/a</v>
      </c>
      <c r="AI417" s="69" t="str">
        <f>IF($D394="n/a","n/a",IF(AI$3&gt;($D394+$D417),$AA394-SUM($F417:AH417),$AA394/$D394))</f>
        <v>n/a</v>
      </c>
      <c r="AJ417" s="69" t="str">
        <f>IF($D394="n/a","n/a",IF(AJ$3&gt;($D394+$D417),$AA394-SUM($F417:AI417),$AA394/$D394))</f>
        <v>n/a</v>
      </c>
      <c r="AK417" s="69" t="str">
        <f>IF($D394="n/a","n/a",IF(AK$3&gt;($D394+$D417),$AA394-SUM($F417:AJ417),$AA394/$D394))</f>
        <v>n/a</v>
      </c>
      <c r="AL417" s="69" t="str">
        <f>IF($D394="n/a","n/a",IF(AL$3&gt;($D394+$D417),$AA394-SUM($F417:AK417),$AA394/$D394))</f>
        <v>n/a</v>
      </c>
      <c r="AM417" s="69" t="str">
        <f>IF($D394="n/a","n/a",IF(AM$3&gt;($D394+$D417),$AA394-SUM($F417:AL417),$AA394/$D394))</f>
        <v>n/a</v>
      </c>
      <c r="AN417" s="69" t="str">
        <f>IF($D394="n/a","n/a",IF(AN$3&gt;($D394+$D417),$AA394-SUM($F417:AM417),$AA394/$D394))</f>
        <v>n/a</v>
      </c>
      <c r="AO417" s="69" t="str">
        <f>IF($D394="n/a","n/a",IF(AO$3&gt;($D394+$D417),$AA394-SUM($F417:AN417),$AA394/$D394))</f>
        <v>n/a</v>
      </c>
      <c r="AP417" s="69" t="str">
        <f>IF($D394="n/a","n/a",IF(AP$3&gt;($D394+$D417),$AA394-SUM($F417:AO417),$AA394/$D394))</f>
        <v>n/a</v>
      </c>
      <c r="AQ417" s="69" t="str">
        <f>IF($D394="n/a","n/a",IF(AQ$3&gt;($D394+$D417),$AA394-SUM($F417:AP417),$AA394/$D394))</f>
        <v>n/a</v>
      </c>
      <c r="AR417" s="69" t="str">
        <f>IF($D394="n/a","n/a",IF(AR$3&gt;($D394+$D417),$AA394-SUM($F417:AQ417),$AA394/$D394))</f>
        <v>n/a</v>
      </c>
      <c r="AS417" s="69" t="str">
        <f>IF($D394="n/a","n/a",IF(AS$3&gt;($D394+$D417),$AA394-SUM($F417:AR417),$AA394/$D394))</f>
        <v>n/a</v>
      </c>
      <c r="AT417" s="69" t="str">
        <f>IF($D394="n/a","n/a",IF(AT$3&gt;($D394+$D417),$AA394-SUM($F417:AS417),$AA394/$D394))</f>
        <v>n/a</v>
      </c>
      <c r="AU417" s="69" t="str">
        <f>IF($D394="n/a","n/a",IF(AU$3&gt;($D394+$D417),$AA394-SUM($F417:AT417),$AA394/$D394))</f>
        <v>n/a</v>
      </c>
      <c r="AV417" s="69" t="str">
        <f>IF($D394="n/a","n/a",IF(AV$3&gt;($D394+$D417),$AA394-SUM($F417:AU417),$AA394/$D394))</f>
        <v>n/a</v>
      </c>
      <c r="AW417" s="69" t="str">
        <f>IF($D394="n/a","n/a",IF(AW$3&gt;($D394+$D417),$AA394-SUM($F417:AV417),$AA394/$D394))</f>
        <v>n/a</v>
      </c>
      <c r="AX417" s="69" t="str">
        <f>IF($D394="n/a","n/a",IF(AX$3&gt;($D394+$D417),$AA394-SUM($F417:AW417),$AA394/$D394))</f>
        <v>n/a</v>
      </c>
      <c r="AY417" s="69" t="str">
        <f>IF($D394="n/a","n/a",IF(AY$3&gt;($D394+$D417),$AA394-SUM($F417:AX417),$AA394/$D394))</f>
        <v>n/a</v>
      </c>
      <c r="AZ417" s="69" t="str">
        <f>IF($D394="n/a","n/a",IF(AZ$3&gt;($D394+$D417),$AA394-SUM($F417:AY417),$AA394/$D394))</f>
        <v>n/a</v>
      </c>
      <c r="BA417" s="69" t="str">
        <f>IF($D394="n/a","n/a",IF(BA$3&gt;($D394+$D417),$AA394-SUM($F417:AZ417),$AA394/$D394))</f>
        <v>n/a</v>
      </c>
      <c r="BB417" s="69" t="str">
        <f>IF($D394="n/a","n/a",IF(BB$3&gt;($D394+$D417),$AA394-SUM($F417:BA417),$AA394/$D394))</f>
        <v>n/a</v>
      </c>
      <c r="BC417" s="69" t="str">
        <f>IF($D394="n/a","n/a",IF(BC$3&gt;($D394+$D417),$AA394-SUM($F417:BB417),$AA394/$D394))</f>
        <v>n/a</v>
      </c>
      <c r="BD417" s="69" t="str">
        <f>IF($D394="n/a","n/a",IF(BD$3&gt;($D394+$D417),$AA394-SUM($F417:BC417),$AA394/$D394))</f>
        <v>n/a</v>
      </c>
      <c r="BE417" s="69" t="str">
        <f>IF($D394="n/a","n/a",IF(BE$3&gt;($D394+$D417),$AA394-SUM($F417:BD417),$AA394/$D394))</f>
        <v>n/a</v>
      </c>
      <c r="BF417" s="69" t="str">
        <f>IF($D394="n/a","n/a",IF(BF$3&gt;($D394+$D417),$AA394-SUM($F417:BE417),$AA394/$D394))</f>
        <v>n/a</v>
      </c>
      <c r="BG417" s="69" t="str">
        <f>IF($D394="n/a","n/a",IF(BG$3&gt;($D394+$D417),$AA394-SUM($F417:BF417),$AA394/$D394))</f>
        <v>n/a</v>
      </c>
      <c r="BH417" s="69" t="str">
        <f>IF($D394="n/a","n/a",IF(BH$3&gt;($D394+$D417),$AA394-SUM($F417:BG417),$AA394/$D394))</f>
        <v>n/a</v>
      </c>
      <c r="BI417" s="69" t="str">
        <f>IF($D394="n/a","n/a",IF(BI$3&gt;($D394+$D417),$AA394-SUM($F417:BH417),$AA394/$D394))</f>
        <v>n/a</v>
      </c>
      <c r="BJ417" s="69" t="str">
        <f>IF($D394="n/a","n/a",IF(BJ$3&gt;($D394+$D417),$AA394-SUM($F417:BI417),$AA394/$D394))</f>
        <v>n/a</v>
      </c>
      <c r="BK417" s="69" t="str">
        <f>IF($D394="n/a","n/a",IF(BK$3&gt;($D394+$D417),$AA394-SUM($F417:BJ417),$AA394/$D394))</f>
        <v>n/a</v>
      </c>
      <c r="BL417" s="69" t="str">
        <f>IF($D394="n/a","n/a",IF(BL$3&gt;($D394+$D417),$AA394-SUM($F417:BK417),$AA394/$D394))</f>
        <v>n/a</v>
      </c>
      <c r="BM417" s="69" t="str">
        <f>IF($D394="n/a","n/a",IF(BM$3&gt;($D394+$D417),$AA394-SUM($F417:BL417),$AA394/$D394))</f>
        <v>n/a</v>
      </c>
      <c r="BN417" s="69" t="str">
        <f>IF($D394="n/a","n/a",IF(BN$3&gt;($D394+$D417),$AA394-SUM($F417:BM417),$AA394/$D394))</f>
        <v>n/a</v>
      </c>
      <c r="BO417" s="69" t="str">
        <f>IF($D394="n/a","n/a",IF(BO$3&gt;($D394+$D417),$AA394-SUM($F417:BN417),$AA394/$D394))</f>
        <v>n/a</v>
      </c>
      <c r="BP417" s="69" t="str">
        <f>IF($D394="n/a","n/a",IF(BP$3&gt;($D394+$D417),$AA394-SUM($F417:BO417),$AA394/$D394))</f>
        <v>n/a</v>
      </c>
      <c r="BQ417" s="69" t="str">
        <f>IF($D394="n/a","n/a",IF(BQ$3&gt;($D394+$D417),$AA394-SUM($F417:BP417),$AA394/$D394))</f>
        <v>n/a</v>
      </c>
      <c r="BR417" s="69" t="str">
        <f>IF($D394="n/a","n/a",IF(BR$3&gt;($D394+$D417),$AA394-SUM($F417:BQ417),$AA394/$D394))</f>
        <v>n/a</v>
      </c>
      <c r="BS417" s="69" t="str">
        <f>IF($D394="n/a","n/a",IF(BS$3&gt;($D394+$D417),$AA394-SUM($F417:BR417),$AA394/$D394))</f>
        <v>n/a</v>
      </c>
      <c r="BT417" s="69" t="str">
        <f>IF($D394="n/a","n/a",IF(BT$3&gt;($D394+$D417),$AA394-SUM($F417:BS417),$AA394/$D394))</f>
        <v>n/a</v>
      </c>
      <c r="BU417" s="69" t="str">
        <f>IF($D394="n/a","n/a",IF(BU$3&gt;($D394+$D417),$AA394-SUM($F417:BT417),$AA394/$D394))</f>
        <v>n/a</v>
      </c>
      <c r="BV417" s="69" t="str">
        <f>IF($D394="n/a","n/a",IF(BV$3&gt;($D394+$D417),$AA394-SUM($F417:BU417),$AA394/$D394))</f>
        <v>n/a</v>
      </c>
      <c r="BW417" s="69" t="str">
        <f>IF($D394="n/a","n/a",IF(BW$3&gt;($D394+$D417),$AA394-SUM($F417:BV417),$AA394/$D394))</f>
        <v>n/a</v>
      </c>
      <c r="BX417" s="69" t="str">
        <f>IF($D394="n/a","n/a",IF(BX$3&gt;($D394+$D417),$AA394-SUM($F417:BW417),$AA394/$D394))</f>
        <v>n/a</v>
      </c>
      <c r="BY417" s="69" t="str">
        <f>IF($D394="n/a","n/a",IF(BY$3&gt;($D394+$D417),$AA394-SUM($F417:BX417),$AA394/$D394))</f>
        <v>n/a</v>
      </c>
      <c r="BZ417" s="69" t="str">
        <f>IF($D394="n/a","n/a",IF(BZ$3&gt;($D394+$D417),$AA394-SUM($F417:BY417),$AA394/$D394))</f>
        <v>n/a</v>
      </c>
    </row>
    <row r="418" spans="1:78" customFormat="1" hidden="1" outlineLevel="1">
      <c r="A418" s="560"/>
      <c r="B418" s="25"/>
      <c r="C418" s="577"/>
      <c r="D418" s="545">
        <v>23</v>
      </c>
      <c r="E418" s="27"/>
      <c r="F418" s="146"/>
      <c r="G418" s="148"/>
      <c r="H418" s="148"/>
      <c r="I418" s="148"/>
      <c r="J418" s="148"/>
      <c r="K418" s="558"/>
      <c r="L418" s="148"/>
      <c r="M418" s="148"/>
      <c r="N418" s="553"/>
      <c r="O418" s="553"/>
      <c r="P418" s="553"/>
      <c r="Q418" s="553"/>
      <c r="R418" s="553"/>
      <c r="S418" s="553"/>
      <c r="T418" s="553"/>
      <c r="U418" s="553"/>
      <c r="V418" s="553"/>
      <c r="W418" s="553"/>
      <c r="X418" s="553"/>
      <c r="Y418" s="553"/>
      <c r="Z418" s="553"/>
      <c r="AA418" s="553"/>
      <c r="AB418" s="147"/>
      <c r="AC418" s="69" t="str">
        <f>IF($D394="n/a","n/a",IF(AC$3&gt;($D394+$D418),$AB394-SUM($F418:AB418),$AB394/$D394))</f>
        <v>n/a</v>
      </c>
      <c r="AD418" s="69" t="str">
        <f>IF($D394="n/a","n/a",IF(AD$3&gt;($D394+$D418),$AB394-SUM($F418:AC418),$AB394/$D394))</f>
        <v>n/a</v>
      </c>
      <c r="AE418" s="69" t="str">
        <f>IF($D394="n/a","n/a",IF(AE$3&gt;($D394+$D418),$AB394-SUM($F418:AD418),$AB394/$D394))</f>
        <v>n/a</v>
      </c>
      <c r="AF418" s="69" t="str">
        <f>IF($D394="n/a","n/a",IF(AF$3&gt;($D394+$D418),$AB394-SUM($F418:AE418),$AB394/$D394))</f>
        <v>n/a</v>
      </c>
      <c r="AG418" s="69" t="str">
        <f>IF($D394="n/a","n/a",IF(AG$3&gt;($D394+$D418),$AB394-SUM($F418:AF418),$AB394/$D394))</f>
        <v>n/a</v>
      </c>
      <c r="AH418" s="69" t="str">
        <f>IF($D394="n/a","n/a",IF(AH$3&gt;($D394+$D418),$AB394-SUM($F418:AG418),$AB394/$D394))</f>
        <v>n/a</v>
      </c>
      <c r="AI418" s="69" t="str">
        <f>IF($D394="n/a","n/a",IF(AI$3&gt;($D394+$D418),$AB394-SUM($F418:AH418),$AB394/$D394))</f>
        <v>n/a</v>
      </c>
      <c r="AJ418" s="69" t="str">
        <f>IF($D394="n/a","n/a",IF(AJ$3&gt;($D394+$D418),$AB394-SUM($F418:AI418),$AB394/$D394))</f>
        <v>n/a</v>
      </c>
      <c r="AK418" s="69" t="str">
        <f>IF($D394="n/a","n/a",IF(AK$3&gt;($D394+$D418),$AB394-SUM($F418:AJ418),$AB394/$D394))</f>
        <v>n/a</v>
      </c>
      <c r="AL418" s="69" t="str">
        <f>IF($D394="n/a","n/a",IF(AL$3&gt;($D394+$D418),$AB394-SUM($F418:AK418),$AB394/$D394))</f>
        <v>n/a</v>
      </c>
      <c r="AM418" s="69" t="str">
        <f>IF($D394="n/a","n/a",IF(AM$3&gt;($D394+$D418),$AB394-SUM($F418:AL418),$AB394/$D394))</f>
        <v>n/a</v>
      </c>
      <c r="AN418" s="69" t="str">
        <f>IF($D394="n/a","n/a",IF(AN$3&gt;($D394+$D418),$AB394-SUM($F418:AM418),$AB394/$D394))</f>
        <v>n/a</v>
      </c>
      <c r="AO418" s="69" t="str">
        <f>IF($D394="n/a","n/a",IF(AO$3&gt;($D394+$D418),$AB394-SUM($F418:AN418),$AB394/$D394))</f>
        <v>n/a</v>
      </c>
      <c r="AP418" s="69" t="str">
        <f>IF($D394="n/a","n/a",IF(AP$3&gt;($D394+$D418),$AB394-SUM($F418:AO418),$AB394/$D394))</f>
        <v>n/a</v>
      </c>
      <c r="AQ418" s="69" t="str">
        <f>IF($D394="n/a","n/a",IF(AQ$3&gt;($D394+$D418),$AB394-SUM($F418:AP418),$AB394/$D394))</f>
        <v>n/a</v>
      </c>
      <c r="AR418" s="69" t="str">
        <f>IF($D394="n/a","n/a",IF(AR$3&gt;($D394+$D418),$AB394-SUM($F418:AQ418),$AB394/$D394))</f>
        <v>n/a</v>
      </c>
      <c r="AS418" s="69" t="str">
        <f>IF($D394="n/a","n/a",IF(AS$3&gt;($D394+$D418),$AB394-SUM($F418:AR418),$AB394/$D394))</f>
        <v>n/a</v>
      </c>
      <c r="AT418" s="69" t="str">
        <f>IF($D394="n/a","n/a",IF(AT$3&gt;($D394+$D418),$AB394-SUM($F418:AS418),$AB394/$D394))</f>
        <v>n/a</v>
      </c>
      <c r="AU418" s="69" t="str">
        <f>IF($D394="n/a","n/a",IF(AU$3&gt;($D394+$D418),$AB394-SUM($F418:AT418),$AB394/$D394))</f>
        <v>n/a</v>
      </c>
      <c r="AV418" s="69" t="str">
        <f>IF($D394="n/a","n/a",IF(AV$3&gt;($D394+$D418),$AB394-SUM($F418:AU418),$AB394/$D394))</f>
        <v>n/a</v>
      </c>
      <c r="AW418" s="69" t="str">
        <f>IF($D394="n/a","n/a",IF(AW$3&gt;($D394+$D418),$AB394-SUM($F418:AV418),$AB394/$D394))</f>
        <v>n/a</v>
      </c>
      <c r="AX418" s="69" t="str">
        <f>IF($D394="n/a","n/a",IF(AX$3&gt;($D394+$D418),$AB394-SUM($F418:AW418),$AB394/$D394))</f>
        <v>n/a</v>
      </c>
      <c r="AY418" s="69" t="str">
        <f>IF($D394="n/a","n/a",IF(AY$3&gt;($D394+$D418),$AB394-SUM($F418:AX418),$AB394/$D394))</f>
        <v>n/a</v>
      </c>
      <c r="AZ418" s="69" t="str">
        <f>IF($D394="n/a","n/a",IF(AZ$3&gt;($D394+$D418),$AB394-SUM($F418:AY418),$AB394/$D394))</f>
        <v>n/a</v>
      </c>
      <c r="BA418" s="69" t="str">
        <f>IF($D394="n/a","n/a",IF(BA$3&gt;($D394+$D418),$AB394-SUM($F418:AZ418),$AB394/$D394))</f>
        <v>n/a</v>
      </c>
      <c r="BB418" s="69" t="str">
        <f>IF($D394="n/a","n/a",IF(BB$3&gt;($D394+$D418),$AB394-SUM($F418:BA418),$AB394/$D394))</f>
        <v>n/a</v>
      </c>
      <c r="BC418" s="69" t="str">
        <f>IF($D394="n/a","n/a",IF(BC$3&gt;($D394+$D418),$AB394-SUM($F418:BB418),$AB394/$D394))</f>
        <v>n/a</v>
      </c>
      <c r="BD418" s="69" t="str">
        <f>IF($D394="n/a","n/a",IF(BD$3&gt;($D394+$D418),$AB394-SUM($F418:BC418),$AB394/$D394))</f>
        <v>n/a</v>
      </c>
      <c r="BE418" s="69" t="str">
        <f>IF($D394="n/a","n/a",IF(BE$3&gt;($D394+$D418),$AB394-SUM($F418:BD418),$AB394/$D394))</f>
        <v>n/a</v>
      </c>
      <c r="BF418" s="69" t="str">
        <f>IF($D394="n/a","n/a",IF(BF$3&gt;($D394+$D418),$AB394-SUM($F418:BE418),$AB394/$D394))</f>
        <v>n/a</v>
      </c>
      <c r="BG418" s="69" t="str">
        <f>IF($D394="n/a","n/a",IF(BG$3&gt;($D394+$D418),$AB394-SUM($F418:BF418),$AB394/$D394))</f>
        <v>n/a</v>
      </c>
      <c r="BH418" s="69" t="str">
        <f>IF($D394="n/a","n/a",IF(BH$3&gt;($D394+$D418),$AB394-SUM($F418:BG418),$AB394/$D394))</f>
        <v>n/a</v>
      </c>
      <c r="BI418" s="69" t="str">
        <f>IF($D394="n/a","n/a",IF(BI$3&gt;($D394+$D418),$AB394-SUM($F418:BH418),$AB394/$D394))</f>
        <v>n/a</v>
      </c>
      <c r="BJ418" s="69" t="str">
        <f>IF($D394="n/a","n/a",IF(BJ$3&gt;($D394+$D418),$AB394-SUM($F418:BI418),$AB394/$D394))</f>
        <v>n/a</v>
      </c>
      <c r="BK418" s="69" t="str">
        <f>IF($D394="n/a","n/a",IF(BK$3&gt;($D394+$D418),$AB394-SUM($F418:BJ418),$AB394/$D394))</f>
        <v>n/a</v>
      </c>
      <c r="BL418" s="69" t="str">
        <f>IF($D394="n/a","n/a",IF(BL$3&gt;($D394+$D418),$AB394-SUM($F418:BK418),$AB394/$D394))</f>
        <v>n/a</v>
      </c>
      <c r="BM418" s="69" t="str">
        <f>IF($D394="n/a","n/a",IF(BM$3&gt;($D394+$D418),$AB394-SUM($F418:BL418),$AB394/$D394))</f>
        <v>n/a</v>
      </c>
      <c r="BN418" s="69" t="str">
        <f>IF($D394="n/a","n/a",IF(BN$3&gt;($D394+$D418),$AB394-SUM($F418:BM418),$AB394/$D394))</f>
        <v>n/a</v>
      </c>
      <c r="BO418" s="69" t="str">
        <f>IF($D394="n/a","n/a",IF(BO$3&gt;($D394+$D418),$AB394-SUM($F418:BN418),$AB394/$D394))</f>
        <v>n/a</v>
      </c>
      <c r="BP418" s="69" t="str">
        <f>IF($D394="n/a","n/a",IF(BP$3&gt;($D394+$D418),$AB394-SUM($F418:BO418),$AB394/$D394))</f>
        <v>n/a</v>
      </c>
      <c r="BQ418" s="69" t="str">
        <f>IF($D394="n/a","n/a",IF(BQ$3&gt;($D394+$D418),$AB394-SUM($F418:BP418),$AB394/$D394))</f>
        <v>n/a</v>
      </c>
      <c r="BR418" s="69" t="str">
        <f>IF($D394="n/a","n/a",IF(BR$3&gt;($D394+$D418),$AB394-SUM($F418:BQ418),$AB394/$D394))</f>
        <v>n/a</v>
      </c>
      <c r="BS418" s="69" t="str">
        <f>IF($D394="n/a","n/a",IF(BS$3&gt;($D394+$D418),$AB394-SUM($F418:BR418),$AB394/$D394))</f>
        <v>n/a</v>
      </c>
      <c r="BT418" s="69" t="str">
        <f>IF($D394="n/a","n/a",IF(BT$3&gt;($D394+$D418),$AB394-SUM($F418:BS418),$AB394/$D394))</f>
        <v>n/a</v>
      </c>
      <c r="BU418" s="69" t="str">
        <f>IF($D394="n/a","n/a",IF(BU$3&gt;($D394+$D418),$AB394-SUM($F418:BT418),$AB394/$D394))</f>
        <v>n/a</v>
      </c>
      <c r="BV418" s="69" t="str">
        <f>IF($D394="n/a","n/a",IF(BV$3&gt;($D394+$D418),$AB394-SUM($F418:BU418),$AB394/$D394))</f>
        <v>n/a</v>
      </c>
      <c r="BW418" s="69" t="str">
        <f>IF($D394="n/a","n/a",IF(BW$3&gt;($D394+$D418),$AB394-SUM($F418:BV418),$AB394/$D394))</f>
        <v>n/a</v>
      </c>
      <c r="BX418" s="69" t="str">
        <f>IF($D394="n/a","n/a",IF(BX$3&gt;($D394+$D418),$AB394-SUM($F418:BW418),$AB394/$D394))</f>
        <v>n/a</v>
      </c>
      <c r="BY418" s="69" t="str">
        <f>IF($D394="n/a","n/a",IF(BY$3&gt;($D394+$D418),$AB394-SUM($F418:BX418),$AB394/$D394))</f>
        <v>n/a</v>
      </c>
      <c r="BZ418" s="69" t="str">
        <f>IF($D394="n/a","n/a",IF(BZ$3&gt;($D394+$D418),$AB394-SUM($F418:BY418),$AB394/$D394))</f>
        <v>n/a</v>
      </c>
    </row>
    <row r="419" spans="1:78" customFormat="1" hidden="1" outlineLevel="1">
      <c r="A419" s="560"/>
      <c r="B419" s="25"/>
      <c r="C419" s="577"/>
      <c r="D419" s="545">
        <v>24</v>
      </c>
      <c r="E419" s="27"/>
      <c r="F419" s="146"/>
      <c r="G419" s="148"/>
      <c r="H419" s="148"/>
      <c r="I419" s="148"/>
      <c r="J419" s="148"/>
      <c r="K419" s="558"/>
      <c r="L419" s="148"/>
      <c r="M419" s="148"/>
      <c r="N419" s="553"/>
      <c r="O419" s="553"/>
      <c r="P419" s="553"/>
      <c r="Q419" s="553"/>
      <c r="R419" s="553"/>
      <c r="S419" s="553"/>
      <c r="T419" s="553"/>
      <c r="U419" s="553"/>
      <c r="V419" s="553"/>
      <c r="W419" s="553"/>
      <c r="X419" s="553"/>
      <c r="Y419" s="553"/>
      <c r="Z419" s="553"/>
      <c r="AA419" s="553"/>
      <c r="AB419" s="553"/>
      <c r="AC419" s="147"/>
      <c r="AD419" s="69" t="str">
        <f>IF($D394="n/a","n/a",IF(AD$3&gt;($D394+$D419),$AC394-SUM($F419:AC419),$AC394/$D394))</f>
        <v>n/a</v>
      </c>
      <c r="AE419" s="69" t="str">
        <f>IF($D394="n/a","n/a",IF(AE$3&gt;($D394+$D419),$AC394-SUM($F419:AD419),$AC394/$D394))</f>
        <v>n/a</v>
      </c>
      <c r="AF419" s="69" t="str">
        <f>IF($D394="n/a","n/a",IF(AF$3&gt;($D394+$D419),$AC394-SUM($F419:AE419),$AC394/$D394))</f>
        <v>n/a</v>
      </c>
      <c r="AG419" s="69" t="str">
        <f>IF($D394="n/a","n/a",IF(AG$3&gt;($D394+$D419),$AC394-SUM($F419:AF419),$AC394/$D394))</f>
        <v>n/a</v>
      </c>
      <c r="AH419" s="69" t="str">
        <f>IF($D394="n/a","n/a",IF(AH$3&gt;($D394+$D419),$AC394-SUM($F419:AG419),$AC394/$D394))</f>
        <v>n/a</v>
      </c>
      <c r="AI419" s="69" t="str">
        <f>IF($D394="n/a","n/a",IF(AI$3&gt;($D394+$D419),$AC394-SUM($F419:AH419),$AC394/$D394))</f>
        <v>n/a</v>
      </c>
      <c r="AJ419" s="69" t="str">
        <f>IF($D394="n/a","n/a",IF(AJ$3&gt;($D394+$D419),$AC394-SUM($F419:AI419),$AC394/$D394))</f>
        <v>n/a</v>
      </c>
      <c r="AK419" s="69" t="str">
        <f>IF($D394="n/a","n/a",IF(AK$3&gt;($D394+$D419),$AC394-SUM($F419:AJ419),$AC394/$D394))</f>
        <v>n/a</v>
      </c>
      <c r="AL419" s="69" t="str">
        <f>IF($D394="n/a","n/a",IF(AL$3&gt;($D394+$D419),$AC394-SUM($F419:AK419),$AC394/$D394))</f>
        <v>n/a</v>
      </c>
      <c r="AM419" s="69" t="str">
        <f>IF($D394="n/a","n/a",IF(AM$3&gt;($D394+$D419),$AC394-SUM($F419:AL419),$AC394/$D394))</f>
        <v>n/a</v>
      </c>
      <c r="AN419" s="69" t="str">
        <f>IF($D394="n/a","n/a",IF(AN$3&gt;($D394+$D419),$AC394-SUM($F419:AM419),$AC394/$D394))</f>
        <v>n/a</v>
      </c>
      <c r="AO419" s="69" t="str">
        <f>IF($D394="n/a","n/a",IF(AO$3&gt;($D394+$D419),$AC394-SUM($F419:AN419),$AC394/$D394))</f>
        <v>n/a</v>
      </c>
      <c r="AP419" s="69" t="str">
        <f>IF($D394="n/a","n/a",IF(AP$3&gt;($D394+$D419),$AC394-SUM($F419:AO419),$AC394/$D394))</f>
        <v>n/a</v>
      </c>
      <c r="AQ419" s="69" t="str">
        <f>IF($D394="n/a","n/a",IF(AQ$3&gt;($D394+$D419),$AC394-SUM($F419:AP419),$AC394/$D394))</f>
        <v>n/a</v>
      </c>
      <c r="AR419" s="69" t="str">
        <f>IF($D394="n/a","n/a",IF(AR$3&gt;($D394+$D419),$AC394-SUM($F419:AQ419),$AC394/$D394))</f>
        <v>n/a</v>
      </c>
      <c r="AS419" s="69" t="str">
        <f>IF($D394="n/a","n/a",IF(AS$3&gt;($D394+$D419),$AC394-SUM($F419:AR419),$AC394/$D394))</f>
        <v>n/a</v>
      </c>
      <c r="AT419" s="69" t="str">
        <f>IF($D394="n/a","n/a",IF(AT$3&gt;($D394+$D419),$AC394-SUM($F419:AS419),$AC394/$D394))</f>
        <v>n/a</v>
      </c>
      <c r="AU419" s="69" t="str">
        <f>IF($D394="n/a","n/a",IF(AU$3&gt;($D394+$D419),$AC394-SUM($F419:AT419),$AC394/$D394))</f>
        <v>n/a</v>
      </c>
      <c r="AV419" s="69" t="str">
        <f>IF($D394="n/a","n/a",IF(AV$3&gt;($D394+$D419),$AC394-SUM($F419:AU419),$AC394/$D394))</f>
        <v>n/a</v>
      </c>
      <c r="AW419" s="69" t="str">
        <f>IF($D394="n/a","n/a",IF(AW$3&gt;($D394+$D419),$AC394-SUM($F419:AV419),$AC394/$D394))</f>
        <v>n/a</v>
      </c>
      <c r="AX419" s="69" t="str">
        <f>IF($D394="n/a","n/a",IF(AX$3&gt;($D394+$D419),$AC394-SUM($F419:AW419),$AC394/$D394))</f>
        <v>n/a</v>
      </c>
      <c r="AY419" s="69" t="str">
        <f>IF($D394="n/a","n/a",IF(AY$3&gt;($D394+$D419),$AC394-SUM($F419:AX419),$AC394/$D394))</f>
        <v>n/a</v>
      </c>
      <c r="AZ419" s="69" t="str">
        <f>IF($D394="n/a","n/a",IF(AZ$3&gt;($D394+$D419),$AC394-SUM($F419:AY419),$AC394/$D394))</f>
        <v>n/a</v>
      </c>
      <c r="BA419" s="69" t="str">
        <f>IF($D394="n/a","n/a",IF(BA$3&gt;($D394+$D419),$AC394-SUM($F419:AZ419),$AC394/$D394))</f>
        <v>n/a</v>
      </c>
      <c r="BB419" s="69" t="str">
        <f>IF($D394="n/a","n/a",IF(BB$3&gt;($D394+$D419),$AC394-SUM($F419:BA419),$AC394/$D394))</f>
        <v>n/a</v>
      </c>
      <c r="BC419" s="69" t="str">
        <f>IF($D394="n/a","n/a",IF(BC$3&gt;($D394+$D419),$AC394-SUM($F419:BB419),$AC394/$D394))</f>
        <v>n/a</v>
      </c>
      <c r="BD419" s="69" t="str">
        <f>IF($D394="n/a","n/a",IF(BD$3&gt;($D394+$D419),$AC394-SUM($F419:BC419),$AC394/$D394))</f>
        <v>n/a</v>
      </c>
      <c r="BE419" s="69" t="str">
        <f>IF($D394="n/a","n/a",IF(BE$3&gt;($D394+$D419),$AC394-SUM($F419:BD419),$AC394/$D394))</f>
        <v>n/a</v>
      </c>
      <c r="BF419" s="69" t="str">
        <f>IF($D394="n/a","n/a",IF(BF$3&gt;($D394+$D419),$AC394-SUM($F419:BE419),$AC394/$D394))</f>
        <v>n/a</v>
      </c>
      <c r="BG419" s="69" t="str">
        <f>IF($D394="n/a","n/a",IF(BG$3&gt;($D394+$D419),$AC394-SUM($F419:BF419),$AC394/$D394))</f>
        <v>n/a</v>
      </c>
      <c r="BH419" s="69" t="str">
        <f>IF($D394="n/a","n/a",IF(BH$3&gt;($D394+$D419),$AC394-SUM($F419:BG419),$AC394/$D394))</f>
        <v>n/a</v>
      </c>
      <c r="BI419" s="69" t="str">
        <f>IF($D394="n/a","n/a",IF(BI$3&gt;($D394+$D419),$AC394-SUM($F419:BH419),$AC394/$D394))</f>
        <v>n/a</v>
      </c>
      <c r="BJ419" s="69" t="str">
        <f>IF($D394="n/a","n/a",IF(BJ$3&gt;($D394+$D419),$AC394-SUM($F419:BI419),$AC394/$D394))</f>
        <v>n/a</v>
      </c>
      <c r="BK419" s="69" t="str">
        <f>IF($D394="n/a","n/a",IF(BK$3&gt;($D394+$D419),$AC394-SUM($F419:BJ419),$AC394/$D394))</f>
        <v>n/a</v>
      </c>
      <c r="BL419" s="69" t="str">
        <f>IF($D394="n/a","n/a",IF(BL$3&gt;($D394+$D419),$AC394-SUM($F419:BK419),$AC394/$D394))</f>
        <v>n/a</v>
      </c>
      <c r="BM419" s="69" t="str">
        <f>IF($D394="n/a","n/a",IF(BM$3&gt;($D394+$D419),$AC394-SUM($F419:BL419),$AC394/$D394))</f>
        <v>n/a</v>
      </c>
      <c r="BN419" s="69" t="str">
        <f>IF($D394="n/a","n/a",IF(BN$3&gt;($D394+$D419),$AC394-SUM($F419:BM419),$AC394/$D394))</f>
        <v>n/a</v>
      </c>
      <c r="BO419" s="69" t="str">
        <f>IF($D394="n/a","n/a",IF(BO$3&gt;($D394+$D419),$AC394-SUM($F419:BN419),$AC394/$D394))</f>
        <v>n/a</v>
      </c>
      <c r="BP419" s="69" t="str">
        <f>IF($D394="n/a","n/a",IF(BP$3&gt;($D394+$D419),$AC394-SUM($F419:BO419),$AC394/$D394))</f>
        <v>n/a</v>
      </c>
      <c r="BQ419" s="69" t="str">
        <f>IF($D394="n/a","n/a",IF(BQ$3&gt;($D394+$D419),$AC394-SUM($F419:BP419),$AC394/$D394))</f>
        <v>n/a</v>
      </c>
      <c r="BR419" s="69" t="str">
        <f>IF($D394="n/a","n/a",IF(BR$3&gt;($D394+$D419),$AC394-SUM($F419:BQ419),$AC394/$D394))</f>
        <v>n/a</v>
      </c>
      <c r="BS419" s="69" t="str">
        <f>IF($D394="n/a","n/a",IF(BS$3&gt;($D394+$D419),$AC394-SUM($F419:BR419),$AC394/$D394))</f>
        <v>n/a</v>
      </c>
      <c r="BT419" s="69" t="str">
        <f>IF($D394="n/a","n/a",IF(BT$3&gt;($D394+$D419),$AC394-SUM($F419:BS419),$AC394/$D394))</f>
        <v>n/a</v>
      </c>
      <c r="BU419" s="69" t="str">
        <f>IF($D394="n/a","n/a",IF(BU$3&gt;($D394+$D419),$AC394-SUM($F419:BT419),$AC394/$D394))</f>
        <v>n/a</v>
      </c>
      <c r="BV419" s="69" t="str">
        <f>IF($D394="n/a","n/a",IF(BV$3&gt;($D394+$D419),$AC394-SUM($F419:BU419),$AC394/$D394))</f>
        <v>n/a</v>
      </c>
      <c r="BW419" s="69" t="str">
        <f>IF($D394="n/a","n/a",IF(BW$3&gt;($D394+$D419),$AC394-SUM($F419:BV419),$AC394/$D394))</f>
        <v>n/a</v>
      </c>
      <c r="BX419" s="69" t="str">
        <f>IF($D394="n/a","n/a",IF(BX$3&gt;($D394+$D419),$AC394-SUM($F419:BW419),$AC394/$D394))</f>
        <v>n/a</v>
      </c>
      <c r="BY419" s="69" t="str">
        <f>IF($D394="n/a","n/a",IF(BY$3&gt;($D394+$D419),$AC394-SUM($F419:BX419),$AC394/$D394))</f>
        <v>n/a</v>
      </c>
      <c r="BZ419" s="69" t="str">
        <f>IF($D394="n/a","n/a",IF(BZ$3&gt;($D394+$D419),$AC394-SUM($F419:BY419),$AC394/$D394))</f>
        <v>n/a</v>
      </c>
    </row>
    <row r="420" spans="1:78" customFormat="1" hidden="1" outlineLevel="1">
      <c r="A420" s="560"/>
      <c r="B420" s="25"/>
      <c r="C420" s="577"/>
      <c r="D420" s="562">
        <v>25</v>
      </c>
      <c r="E420" s="27"/>
      <c r="F420" s="146"/>
      <c r="G420" s="148"/>
      <c r="H420" s="148"/>
      <c r="I420" s="148"/>
      <c r="J420" s="148"/>
      <c r="K420" s="558"/>
      <c r="L420" s="148"/>
      <c r="M420" s="148"/>
      <c r="N420" s="148"/>
      <c r="O420" s="553"/>
      <c r="P420" s="553"/>
      <c r="Q420" s="553"/>
      <c r="R420" s="553"/>
      <c r="S420" s="553"/>
      <c r="T420" s="553"/>
      <c r="U420" s="553"/>
      <c r="V420" s="553"/>
      <c r="W420" s="553"/>
      <c r="X420" s="553"/>
      <c r="Y420" s="553"/>
      <c r="Z420" s="553"/>
      <c r="AA420" s="553"/>
      <c r="AB420" s="553"/>
      <c r="AC420" s="553"/>
      <c r="AD420" s="147"/>
      <c r="AE420" s="147"/>
      <c r="AF420" s="147"/>
      <c r="AG420" s="147"/>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c r="BI420" s="147"/>
      <c r="BJ420" s="147"/>
      <c r="BK420" s="147"/>
      <c r="BL420" s="147"/>
      <c r="BM420" s="147"/>
      <c r="BN420" s="147"/>
      <c r="BO420" s="147"/>
      <c r="BP420" s="147"/>
      <c r="BQ420" s="147"/>
      <c r="BR420" s="147"/>
      <c r="BS420" s="147"/>
      <c r="BT420" s="147"/>
      <c r="BU420" s="147"/>
      <c r="BV420" s="147"/>
      <c r="BW420" s="147"/>
      <c r="BX420" s="147"/>
      <c r="BY420" s="147"/>
      <c r="BZ420" s="147"/>
    </row>
    <row r="421" spans="1:78" customFormat="1" collapsed="1">
      <c r="A421" s="560"/>
      <c r="B421" s="271" t="str">
        <f>A46</f>
        <v>Inventory</v>
      </c>
      <c r="C421" s="9"/>
      <c r="D421" s="9"/>
      <c r="E421" s="563"/>
      <c r="F421" s="161">
        <f t="shared" ref="F421:AK421" si="86">SUM(F395:F420)</f>
        <v>0</v>
      </c>
      <c r="G421" s="161">
        <f t="shared" si="86"/>
        <v>0</v>
      </c>
      <c r="H421" s="161">
        <f t="shared" si="86"/>
        <v>0</v>
      </c>
      <c r="I421" s="161">
        <f t="shared" si="86"/>
        <v>0</v>
      </c>
      <c r="J421" s="161">
        <f t="shared" si="86"/>
        <v>0</v>
      </c>
      <c r="K421" s="564">
        <f t="shared" si="86"/>
        <v>0</v>
      </c>
      <c r="L421" s="161">
        <f t="shared" si="86"/>
        <v>0</v>
      </c>
      <c r="M421" s="161">
        <f t="shared" si="86"/>
        <v>0</v>
      </c>
      <c r="N421" s="161">
        <f t="shared" si="86"/>
        <v>0</v>
      </c>
      <c r="O421" s="161">
        <f t="shared" si="86"/>
        <v>0</v>
      </c>
      <c r="P421" s="161">
        <f t="shared" si="86"/>
        <v>0</v>
      </c>
      <c r="Q421" s="161">
        <f t="shared" si="86"/>
        <v>0</v>
      </c>
      <c r="R421" s="161">
        <f t="shared" si="86"/>
        <v>0</v>
      </c>
      <c r="S421" s="161">
        <f t="shared" si="86"/>
        <v>0</v>
      </c>
      <c r="T421" s="161">
        <f t="shared" si="86"/>
        <v>0</v>
      </c>
      <c r="U421" s="161">
        <f t="shared" si="86"/>
        <v>0</v>
      </c>
      <c r="V421" s="161">
        <f t="shared" si="86"/>
        <v>0</v>
      </c>
      <c r="W421" s="161">
        <f t="shared" si="86"/>
        <v>0</v>
      </c>
      <c r="X421" s="161">
        <f t="shared" si="86"/>
        <v>0</v>
      </c>
      <c r="Y421" s="161">
        <f t="shared" si="86"/>
        <v>0</v>
      </c>
      <c r="Z421" s="161">
        <f t="shared" si="86"/>
        <v>0</v>
      </c>
      <c r="AA421" s="161">
        <f t="shared" si="86"/>
        <v>0</v>
      </c>
      <c r="AB421" s="161">
        <f t="shared" si="86"/>
        <v>0</v>
      </c>
      <c r="AC421" s="161">
        <f t="shared" si="86"/>
        <v>0</v>
      </c>
      <c r="AD421" s="161">
        <f t="shared" si="86"/>
        <v>0</v>
      </c>
      <c r="AE421" s="161">
        <f t="shared" si="86"/>
        <v>0</v>
      </c>
      <c r="AF421" s="161">
        <f t="shared" si="86"/>
        <v>0</v>
      </c>
      <c r="AG421" s="161">
        <f t="shared" si="86"/>
        <v>0</v>
      </c>
      <c r="AH421" s="161">
        <f t="shared" si="86"/>
        <v>0</v>
      </c>
      <c r="AI421" s="161">
        <f t="shared" si="86"/>
        <v>0</v>
      </c>
      <c r="AJ421" s="161">
        <f t="shared" si="86"/>
        <v>0</v>
      </c>
      <c r="AK421" s="161">
        <f t="shared" si="86"/>
        <v>0</v>
      </c>
      <c r="AL421" s="161">
        <f t="shared" ref="AL421:BZ421" si="87">SUM(AL395:AL420)</f>
        <v>0</v>
      </c>
      <c r="AM421" s="161">
        <f t="shared" si="87"/>
        <v>0</v>
      </c>
      <c r="AN421" s="161">
        <f t="shared" si="87"/>
        <v>0</v>
      </c>
      <c r="AO421" s="161">
        <f t="shared" si="87"/>
        <v>0</v>
      </c>
      <c r="AP421" s="161">
        <f t="shared" si="87"/>
        <v>0</v>
      </c>
      <c r="AQ421" s="161">
        <f t="shared" si="87"/>
        <v>0</v>
      </c>
      <c r="AR421" s="161">
        <f t="shared" si="87"/>
        <v>0</v>
      </c>
      <c r="AS421" s="161">
        <f t="shared" si="87"/>
        <v>0</v>
      </c>
      <c r="AT421" s="161">
        <f t="shared" si="87"/>
        <v>0</v>
      </c>
      <c r="AU421" s="161">
        <f t="shared" si="87"/>
        <v>0</v>
      </c>
      <c r="AV421" s="161">
        <f t="shared" si="87"/>
        <v>0</v>
      </c>
      <c r="AW421" s="161">
        <f t="shared" si="87"/>
        <v>0</v>
      </c>
      <c r="AX421" s="161">
        <f t="shared" si="87"/>
        <v>0</v>
      </c>
      <c r="AY421" s="161">
        <f t="shared" si="87"/>
        <v>0</v>
      </c>
      <c r="AZ421" s="161">
        <f t="shared" si="87"/>
        <v>0</v>
      </c>
      <c r="BA421" s="161">
        <f t="shared" si="87"/>
        <v>0</v>
      </c>
      <c r="BB421" s="161">
        <f t="shared" si="87"/>
        <v>0</v>
      </c>
      <c r="BC421" s="161">
        <f t="shared" si="87"/>
        <v>0</v>
      </c>
      <c r="BD421" s="161">
        <f t="shared" si="87"/>
        <v>0</v>
      </c>
      <c r="BE421" s="161">
        <f t="shared" si="87"/>
        <v>0</v>
      </c>
      <c r="BF421" s="161">
        <f t="shared" si="87"/>
        <v>0</v>
      </c>
      <c r="BG421" s="161">
        <f t="shared" si="87"/>
        <v>0</v>
      </c>
      <c r="BH421" s="161">
        <f t="shared" si="87"/>
        <v>0</v>
      </c>
      <c r="BI421" s="161">
        <f t="shared" si="87"/>
        <v>0</v>
      </c>
      <c r="BJ421" s="161">
        <f t="shared" si="87"/>
        <v>0</v>
      </c>
      <c r="BK421" s="161">
        <f t="shared" si="87"/>
        <v>0</v>
      </c>
      <c r="BL421" s="161">
        <f t="shared" si="87"/>
        <v>0</v>
      </c>
      <c r="BM421" s="161">
        <f t="shared" si="87"/>
        <v>0</v>
      </c>
      <c r="BN421" s="161">
        <f t="shared" si="87"/>
        <v>0</v>
      </c>
      <c r="BO421" s="161">
        <f t="shared" si="87"/>
        <v>0</v>
      </c>
      <c r="BP421" s="161">
        <f t="shared" si="87"/>
        <v>0</v>
      </c>
      <c r="BQ421" s="161">
        <f t="shared" si="87"/>
        <v>0</v>
      </c>
      <c r="BR421" s="161">
        <f t="shared" si="87"/>
        <v>0</v>
      </c>
      <c r="BS421" s="161">
        <f t="shared" si="87"/>
        <v>0</v>
      </c>
      <c r="BT421" s="161">
        <f t="shared" si="87"/>
        <v>0</v>
      </c>
      <c r="BU421" s="161">
        <f t="shared" si="87"/>
        <v>0</v>
      </c>
      <c r="BV421" s="161">
        <f t="shared" si="87"/>
        <v>0</v>
      </c>
      <c r="BW421" s="161">
        <f t="shared" si="87"/>
        <v>0</v>
      </c>
      <c r="BX421" s="161">
        <f t="shared" si="87"/>
        <v>0</v>
      </c>
      <c r="BY421" s="161">
        <f t="shared" si="87"/>
        <v>0</v>
      </c>
      <c r="BZ421" s="161">
        <f t="shared" si="87"/>
        <v>0</v>
      </c>
    </row>
    <row r="422" spans="1:78" customFormat="1" hidden="1" outlineLevel="1">
      <c r="A422" s="19"/>
      <c r="B422" s="26"/>
      <c r="C422" s="9"/>
      <c r="D422" s="9"/>
      <c r="E422" s="563"/>
      <c r="F422" s="161"/>
      <c r="G422" s="161"/>
      <c r="H422" s="161"/>
      <c r="I422" s="161"/>
      <c r="J422" s="161"/>
      <c r="K422" s="564"/>
      <c r="L422" s="161"/>
      <c r="M422" s="161"/>
      <c r="N422" s="161"/>
      <c r="O422" s="161"/>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c r="BP422" s="161"/>
      <c r="BQ422" s="161"/>
      <c r="BR422" s="161"/>
      <c r="BS422" s="161"/>
      <c r="BT422" s="161"/>
      <c r="BU422" s="161"/>
      <c r="BV422" s="161"/>
      <c r="BW422" s="161"/>
      <c r="BX422" s="161"/>
      <c r="BY422" s="161"/>
      <c r="BZ422" s="161"/>
    </row>
    <row r="423" spans="1:78" customFormat="1" hidden="1" outlineLevel="1">
      <c r="A423" s="19"/>
      <c r="B423" s="103"/>
      <c r="C423" s="542" t="str">
        <f>B450</f>
        <v>IT</v>
      </c>
      <c r="D423" s="103">
        <f>VLOOKUP(C423,$A$123:$D$139,4,FALSE)</f>
        <v>5</v>
      </c>
      <c r="E423" s="103">
        <f>VLOOKUP(C423,$A$123:$D$139,3,FALSE)</f>
        <v>10</v>
      </c>
      <c r="F423" s="565">
        <f>IF(F$123="",0,HLOOKUP(F$2,$F$123:$BZ$140,MATCH($C423,$A$60:$A$76,0),FALSE))</f>
        <v>5454.0962937824734</v>
      </c>
      <c r="G423" s="565">
        <f t="shared" ref="G423:BR423" si="88">IF(G$123="",0,HLOOKUP(G$2,$F$123:$BZ$140,MATCH($C423,$A$60:$A$76,0),FALSE))</f>
        <v>8679.2593330013042</v>
      </c>
      <c r="H423" s="565">
        <f t="shared" si="88"/>
        <v>5941.7813302215482</v>
      </c>
      <c r="I423" s="565">
        <f t="shared" si="88"/>
        <v>12574.285803173161</v>
      </c>
      <c r="J423" s="565">
        <f t="shared" si="88"/>
        <v>6354.5120246826637</v>
      </c>
      <c r="K423" s="565">
        <f t="shared" si="88"/>
        <v>2733.6686123761733</v>
      </c>
      <c r="L423" s="565">
        <f t="shared" si="88"/>
        <v>3129.2881874674058</v>
      </c>
      <c r="M423" s="565">
        <f t="shared" si="88"/>
        <v>13991.857161671625</v>
      </c>
      <c r="N423" s="565">
        <f t="shared" si="88"/>
        <v>5251.2009602458193</v>
      </c>
      <c r="O423" s="565">
        <f t="shared" si="88"/>
        <v>9892.2596706280674</v>
      </c>
      <c r="P423" s="565">
        <f t="shared" si="88"/>
        <v>8991.4376040990992</v>
      </c>
      <c r="Q423" s="565">
        <f t="shared" si="88"/>
        <v>18514.38493658599</v>
      </c>
      <c r="R423" s="565">
        <f t="shared" si="88"/>
        <v>20809.016361238824</v>
      </c>
      <c r="S423" s="565">
        <f t="shared" si="88"/>
        <v>14609.375468248567</v>
      </c>
      <c r="T423" s="565">
        <f t="shared" si="88"/>
        <v>13517.230452396196</v>
      </c>
      <c r="U423" s="565">
        <f t="shared" si="88"/>
        <v>0</v>
      </c>
      <c r="V423" s="565">
        <f t="shared" si="88"/>
        <v>0</v>
      </c>
      <c r="W423" s="565">
        <f t="shared" si="88"/>
        <v>0</v>
      </c>
      <c r="X423" s="565">
        <f t="shared" si="88"/>
        <v>0</v>
      </c>
      <c r="Y423" s="565">
        <f t="shared" si="88"/>
        <v>0</v>
      </c>
      <c r="Z423" s="565">
        <f t="shared" si="88"/>
        <v>0</v>
      </c>
      <c r="AA423" s="565">
        <f t="shared" si="88"/>
        <v>0</v>
      </c>
      <c r="AB423" s="565">
        <f t="shared" si="88"/>
        <v>0</v>
      </c>
      <c r="AC423" s="565">
        <f t="shared" si="88"/>
        <v>0</v>
      </c>
      <c r="AD423" s="565">
        <f t="shared" si="88"/>
        <v>0</v>
      </c>
      <c r="AE423" s="565">
        <f t="shared" si="88"/>
        <v>0</v>
      </c>
      <c r="AF423" s="565">
        <f t="shared" si="88"/>
        <v>0</v>
      </c>
      <c r="AG423" s="565">
        <f t="shared" si="88"/>
        <v>0</v>
      </c>
      <c r="AH423" s="565">
        <f t="shared" si="88"/>
        <v>0</v>
      </c>
      <c r="AI423" s="565">
        <f t="shared" si="88"/>
        <v>0</v>
      </c>
      <c r="AJ423" s="565">
        <f t="shared" si="88"/>
        <v>0</v>
      </c>
      <c r="AK423" s="565">
        <f t="shared" si="88"/>
        <v>0</v>
      </c>
      <c r="AL423" s="565">
        <f t="shared" si="88"/>
        <v>0</v>
      </c>
      <c r="AM423" s="565">
        <f t="shared" si="88"/>
        <v>0</v>
      </c>
      <c r="AN423" s="565">
        <f t="shared" si="88"/>
        <v>0</v>
      </c>
      <c r="AO423" s="565">
        <f t="shared" si="88"/>
        <v>0</v>
      </c>
      <c r="AP423" s="565">
        <f t="shared" si="88"/>
        <v>0</v>
      </c>
      <c r="AQ423" s="565">
        <f t="shared" si="88"/>
        <v>0</v>
      </c>
      <c r="AR423" s="565">
        <f t="shared" si="88"/>
        <v>0</v>
      </c>
      <c r="AS423" s="565">
        <f t="shared" si="88"/>
        <v>0</v>
      </c>
      <c r="AT423" s="565">
        <f t="shared" si="88"/>
        <v>0</v>
      </c>
      <c r="AU423" s="565">
        <f t="shared" si="88"/>
        <v>0</v>
      </c>
      <c r="AV423" s="565">
        <f t="shared" si="88"/>
        <v>0</v>
      </c>
      <c r="AW423" s="565">
        <f t="shared" si="88"/>
        <v>0</v>
      </c>
      <c r="AX423" s="565">
        <f t="shared" si="88"/>
        <v>0</v>
      </c>
      <c r="AY423" s="565">
        <f t="shared" si="88"/>
        <v>0</v>
      </c>
      <c r="AZ423" s="565">
        <f t="shared" si="88"/>
        <v>0</v>
      </c>
      <c r="BA423" s="565">
        <f t="shared" si="88"/>
        <v>0</v>
      </c>
      <c r="BB423" s="565">
        <f t="shared" si="88"/>
        <v>0</v>
      </c>
      <c r="BC423" s="565">
        <f t="shared" si="88"/>
        <v>0</v>
      </c>
      <c r="BD423" s="565">
        <f t="shared" si="88"/>
        <v>0</v>
      </c>
      <c r="BE423" s="565">
        <f t="shared" si="88"/>
        <v>0</v>
      </c>
      <c r="BF423" s="565">
        <f t="shared" si="88"/>
        <v>0</v>
      </c>
      <c r="BG423" s="565">
        <f t="shared" si="88"/>
        <v>0</v>
      </c>
      <c r="BH423" s="565">
        <f t="shared" si="88"/>
        <v>0</v>
      </c>
      <c r="BI423" s="565">
        <f t="shared" si="88"/>
        <v>0</v>
      </c>
      <c r="BJ423" s="565">
        <f t="shared" si="88"/>
        <v>0</v>
      </c>
      <c r="BK423" s="565">
        <f t="shared" si="88"/>
        <v>0</v>
      </c>
      <c r="BL423" s="565">
        <f t="shared" si="88"/>
        <v>0</v>
      </c>
      <c r="BM423" s="565">
        <f t="shared" si="88"/>
        <v>0</v>
      </c>
      <c r="BN423" s="565">
        <f t="shared" si="88"/>
        <v>0</v>
      </c>
      <c r="BO423" s="565">
        <f t="shared" si="88"/>
        <v>0</v>
      </c>
      <c r="BP423" s="565">
        <f t="shared" si="88"/>
        <v>0</v>
      </c>
      <c r="BQ423" s="565">
        <f t="shared" si="88"/>
        <v>0</v>
      </c>
      <c r="BR423" s="565">
        <f t="shared" si="88"/>
        <v>0</v>
      </c>
      <c r="BS423" s="565">
        <f t="shared" ref="BS423:BZ423" si="89">IF(BS$123="",0,HLOOKUP(BS$2,$F$123:$BZ$140,MATCH($C423,$A$60:$A$76,0),FALSE))</f>
        <v>0</v>
      </c>
      <c r="BT423" s="565">
        <f t="shared" si="89"/>
        <v>0</v>
      </c>
      <c r="BU423" s="565">
        <f t="shared" si="89"/>
        <v>0</v>
      </c>
      <c r="BV423" s="565">
        <f t="shared" si="89"/>
        <v>0</v>
      </c>
      <c r="BW423" s="565">
        <f t="shared" si="89"/>
        <v>0</v>
      </c>
      <c r="BX423" s="565">
        <f t="shared" si="89"/>
        <v>0</v>
      </c>
      <c r="BY423" s="565">
        <f t="shared" si="89"/>
        <v>0</v>
      </c>
      <c r="BZ423" s="565">
        <f t="shared" si="89"/>
        <v>0</v>
      </c>
    </row>
    <row r="424" spans="1:78" customFormat="1" hidden="1" outlineLevel="1">
      <c r="A424" s="578"/>
      <c r="B424" s="26"/>
      <c r="C424" s="722" t="s">
        <v>296</v>
      </c>
      <c r="D424" s="566">
        <v>0</v>
      </c>
      <c r="E424" s="27"/>
      <c r="F424" s="69"/>
      <c r="G424" s="69"/>
      <c r="H424" s="69"/>
      <c r="I424" s="69"/>
      <c r="J424" s="69"/>
      <c r="K424" s="546"/>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row>
    <row r="425" spans="1:78" customFormat="1" hidden="1" outlineLevel="1">
      <c r="A425" s="19"/>
      <c r="B425" s="26"/>
      <c r="C425" s="722"/>
      <c r="D425" s="545">
        <v>1</v>
      </c>
      <c r="E425" s="27"/>
      <c r="F425" s="145"/>
      <c r="G425" s="567">
        <f>IF($E423="n/a","n/a",IF(G$3&gt;($E423+$D425),$F423-SUM($F425:F425),$F423/$E423))</f>
        <v>545.40962937824736</v>
      </c>
      <c r="H425" s="568">
        <f>IF($E423="n/a","n/a",IF(H$3&gt;($E423+$D425),$F423-SUM($F425:G425),$F423/$E423))</f>
        <v>545.40962937824736</v>
      </c>
      <c r="I425" s="568">
        <f>IF($E423="n/a","n/a",IF(I$3&gt;($E423+$D425),$F423-SUM($F425:H425),$F423/$E423))</f>
        <v>545.40962937824736</v>
      </c>
      <c r="J425" s="568">
        <f>IF($E423="n/a","n/a",IF(J$3&gt;($E423+$D425),$F423-SUM($F425:I425),$F423/$E423))</f>
        <v>545.40962937824736</v>
      </c>
      <c r="K425" s="569">
        <f>IF($E423="n/a","n/a",IF(K$3&gt;($E423+$D425),$F423-SUM($F425:J425),$F423/$E423))</f>
        <v>545.40962937824736</v>
      </c>
      <c r="L425" s="568">
        <f>IF($E423="n/a","n/a",IF(L$3&gt;($E423+$D425),$F423-SUM($F425:K425),$F423/$E423))</f>
        <v>545.40962937824736</v>
      </c>
      <c r="M425" s="568">
        <f>IF($E423="n/a","n/a",IF(M$3&gt;($E423+$D425),$F423-SUM($F425:L425),$F423/$E423))</f>
        <v>545.40962937824736</v>
      </c>
      <c r="N425" s="568">
        <f>IF($E423="n/a","n/a",IF(N$3&gt;($E423+$D425),$F423-SUM($F425:M425),$F423/$E423))</f>
        <v>545.40962937824736</v>
      </c>
      <c r="O425" s="568">
        <f>IF($E423="n/a","n/a",IF(O$3&gt;($E423+$D425),$F423-SUM($F425:N425),$F423/$E423))</f>
        <v>545.40962937824736</v>
      </c>
      <c r="P425" s="568">
        <f>IF($E423="n/a","n/a",IF(P$3&gt;($E423+$D425),$F423-SUM($F425:O425),$F423/$E423))</f>
        <v>545.40962937824736</v>
      </c>
      <c r="Q425" s="568">
        <f>IF($E423="n/a","n/a",IF(Q$3&gt;($E423+$D425),$F423-SUM($F425:P425),$F423/$E423))</f>
        <v>-9.0949470177292824E-13</v>
      </c>
      <c r="R425" s="568">
        <f>IF($E423="n/a","n/a",IF(R$3&gt;($E423+$D425),$F423-SUM($F425:Q425),$F423/$E423))</f>
        <v>0</v>
      </c>
      <c r="S425" s="568">
        <f>IF($E423="n/a","n/a",IF(S$3&gt;($E423+$D425),$F423-SUM($F425:R425),$F423/$E423))</f>
        <v>0</v>
      </c>
      <c r="T425" s="568">
        <f>IF($E423="n/a","n/a",IF(T$3&gt;($E423+$D425),$F423-SUM($F425:S425),$F423/$E423))</f>
        <v>0</v>
      </c>
      <c r="U425" s="568">
        <f>IF($E423="n/a","n/a",IF(U$3&gt;($E423+$D425),$F423-SUM($F425:T425),$F423/$E423))</f>
        <v>0</v>
      </c>
      <c r="V425" s="568">
        <f>IF($E423="n/a","n/a",IF(V$3&gt;($E423+$D425),$F423-SUM($F425:U425),$F423/$E423))</f>
        <v>0</v>
      </c>
      <c r="W425" s="568">
        <f>IF($E423="n/a","n/a",IF(W$3&gt;($E423+$D425),$F423-SUM($F425:V425),$F423/$E423))</f>
        <v>0</v>
      </c>
      <c r="X425" s="568">
        <f>IF($E423="n/a","n/a",IF(X$3&gt;($E423+$D425),$F423-SUM($F425:W425),$F423/$E423))</f>
        <v>0</v>
      </c>
      <c r="Y425" s="568">
        <f>IF($E423="n/a","n/a",IF(Y$3&gt;($E423+$D425),$F423-SUM($F425:X425),$F423/$E423))</f>
        <v>0</v>
      </c>
      <c r="Z425" s="568">
        <f>IF($E423="n/a","n/a",IF(Z$3&gt;($E423+$D425),$F423-SUM($F425:Y425),$F423/$E423))</f>
        <v>0</v>
      </c>
      <c r="AA425" s="568">
        <f>IF($E423="n/a","n/a",IF(AA$3&gt;($E423+$D425),$F423-SUM($F425:Z425),$F423/$E423))</f>
        <v>0</v>
      </c>
      <c r="AB425" s="568">
        <f>IF($E423="n/a","n/a",IF(AB$3&gt;($E423+$D425),$F423-SUM($F425:AA425),$F423/$E423))</f>
        <v>0</v>
      </c>
      <c r="AC425" s="568">
        <f>IF($E423="n/a","n/a",IF(AC$3&gt;($E423+$D425),$F423-SUM($F425:AB425),$F423/$E423))</f>
        <v>0</v>
      </c>
      <c r="AD425" s="568">
        <f>IF($E423="n/a","n/a",IF(AD$3&gt;($E423+$D425),$F423-SUM($F425:AC425),$F423/$E423))</f>
        <v>0</v>
      </c>
      <c r="AE425" s="568">
        <f>IF($E423="n/a","n/a",IF(AE$3&gt;($E423+$D425),$F423-SUM($F425:AD425),$F423/$E423))</f>
        <v>0</v>
      </c>
      <c r="AF425" s="568">
        <f>IF($E423="n/a","n/a",IF(AF$3&gt;($E423+$D425),$F423-SUM($F425:AE425),$F423/$E423))</f>
        <v>0</v>
      </c>
      <c r="AG425" s="568">
        <f>IF($E423="n/a","n/a",IF(AG$3&gt;($E423+$D425),$F423-SUM($F425:AF425),$F423/$E423))</f>
        <v>0</v>
      </c>
      <c r="AH425" s="568">
        <f>IF($E423="n/a","n/a",IF(AH$3&gt;($E423+$D425),$F423-SUM($F425:AG425),$F423/$E423))</f>
        <v>0</v>
      </c>
      <c r="AI425" s="568">
        <f>IF($E423="n/a","n/a",IF(AI$3&gt;($E423+$D425),$F423-SUM($F425:AH425),$F423/$E423))</f>
        <v>0</v>
      </c>
      <c r="AJ425" s="568">
        <f>IF($E423="n/a","n/a",IF(AJ$3&gt;($E423+$D425),$F423-SUM($F425:AI425),$F423/$E423))</f>
        <v>0</v>
      </c>
      <c r="AK425" s="568">
        <f>IF($E423="n/a","n/a",IF(AK$3&gt;($E423+$D425),$F423-SUM($F425:AJ425),$F423/$E423))</f>
        <v>0</v>
      </c>
      <c r="AL425" s="568">
        <f>IF($E423="n/a","n/a",IF(AL$3&gt;($E423+$D425),$F423-SUM($F425:AK425),$F423/$E423))</f>
        <v>0</v>
      </c>
      <c r="AM425" s="568">
        <f>IF($E423="n/a","n/a",IF(AM$3&gt;($E423+$D425),$F423-SUM($F425:AL425),$F423/$E423))</f>
        <v>0</v>
      </c>
      <c r="AN425" s="568">
        <f>IF($E423="n/a","n/a",IF(AN$3&gt;($E423+$D425),$F423-SUM($F425:AM425),$F423/$E423))</f>
        <v>0</v>
      </c>
      <c r="AO425" s="568">
        <f>IF($E423="n/a","n/a",IF(AO$3&gt;($E423+$D425),$F423-SUM($F425:AN425),$F423/$E423))</f>
        <v>0</v>
      </c>
      <c r="AP425" s="568">
        <f>IF($E423="n/a","n/a",IF(AP$3&gt;($E423+$D425),$F423-SUM($F425:AO425),$F423/$E423))</f>
        <v>0</v>
      </c>
      <c r="AQ425" s="568">
        <f>IF($E423="n/a","n/a",IF(AQ$3&gt;($E423+$D425),$F423-SUM($F425:AP425),$F423/$E423))</f>
        <v>0</v>
      </c>
      <c r="AR425" s="568">
        <f>IF($E423="n/a","n/a",IF(AR$3&gt;($E423+$D425),$F423-SUM($F425:AQ425),$F423/$E423))</f>
        <v>0</v>
      </c>
      <c r="AS425" s="568">
        <f>IF($E423="n/a","n/a",IF(AS$3&gt;($E423+$D425),$F423-SUM($F425:AR425),$F423/$E423))</f>
        <v>0</v>
      </c>
      <c r="AT425" s="568">
        <f>IF($E423="n/a","n/a",IF(AT$3&gt;($E423+$D425),$F423-SUM($F425:AS425),$F423/$E423))</f>
        <v>0</v>
      </c>
      <c r="AU425" s="568">
        <f>IF($E423="n/a","n/a",IF(AU$3&gt;($E423+$D425),$F423-SUM($F425:AT425),$F423/$E423))</f>
        <v>0</v>
      </c>
      <c r="AV425" s="568">
        <f>IF($E423="n/a","n/a",IF(AV$3&gt;($E423+$D425),$F423-SUM($F425:AU425),$F423/$E423))</f>
        <v>0</v>
      </c>
      <c r="AW425" s="568">
        <f>IF($E423="n/a","n/a",IF(AW$3&gt;($E423+$D425),$F423-SUM($F425:AV425),$F423/$E423))</f>
        <v>0</v>
      </c>
      <c r="AX425" s="568">
        <f>IF($E423="n/a","n/a",IF(AX$3&gt;($E423+$D425),$F423-SUM($F425:AW425),$F423/$E423))</f>
        <v>0</v>
      </c>
      <c r="AY425" s="568">
        <f>IF($E423="n/a","n/a",IF(AY$3&gt;($E423+$D425),$F423-SUM($F425:AX425),$F423/$E423))</f>
        <v>0</v>
      </c>
      <c r="AZ425" s="568">
        <f>IF($E423="n/a","n/a",IF(AZ$3&gt;($E423+$D425),$F423-SUM($F425:AY425),$F423/$E423))</f>
        <v>0</v>
      </c>
      <c r="BA425" s="568">
        <f>IF($E423="n/a","n/a",IF(BA$3&gt;($E423+$D425),$F423-SUM($F425:AZ425),$F423/$E423))</f>
        <v>0</v>
      </c>
      <c r="BB425" s="568">
        <f>IF($E423="n/a","n/a",IF(BB$3&gt;($E423+$D425),$F423-SUM($F425:BA425),$F423/$E423))</f>
        <v>0</v>
      </c>
      <c r="BC425" s="568">
        <f>IF($E423="n/a","n/a",IF(BC$3&gt;($E423+$D425),$F423-SUM($F425:BB425),$F423/$E423))</f>
        <v>0</v>
      </c>
      <c r="BD425" s="568">
        <f>IF($E423="n/a","n/a",IF(BD$3&gt;($E423+$D425),$F423-SUM($F425:BC425),$F423/$E423))</f>
        <v>0</v>
      </c>
      <c r="BE425" s="568">
        <f>IF($E423="n/a","n/a",IF(BE$3&gt;($E423+$D425),$F423-SUM($F425:BD425),$F423/$E423))</f>
        <v>0</v>
      </c>
      <c r="BF425" s="568">
        <f>IF($E423="n/a","n/a",IF(BF$3&gt;($E423+$D425),$F423-SUM($F425:BE425),$F423/$E423))</f>
        <v>0</v>
      </c>
      <c r="BG425" s="568">
        <f>IF($E423="n/a","n/a",IF(BG$3&gt;($E423+$D425),$F423-SUM($F425:BF425),$F423/$E423))</f>
        <v>0</v>
      </c>
      <c r="BH425" s="568">
        <f>IF($E423="n/a","n/a",IF(BH$3&gt;($E423+$D425),$F423-SUM($F425:BG425),$F423/$E423))</f>
        <v>0</v>
      </c>
      <c r="BI425" s="568">
        <f>IF($E423="n/a","n/a",IF(BI$3&gt;($E423+$D425),$F423-SUM($F425:BH425),$F423/$E423))</f>
        <v>0</v>
      </c>
      <c r="BJ425" s="568">
        <f>IF($E423="n/a","n/a",IF(BJ$3&gt;($E423+$D425),$F423-SUM($F425:BI425),$F423/$E423))</f>
        <v>0</v>
      </c>
      <c r="BK425" s="568">
        <f>IF($E423="n/a","n/a",IF(BK$3&gt;($E423+$D425),$F423-SUM($F425:BJ425),$F423/$E423))</f>
        <v>0</v>
      </c>
      <c r="BL425" s="568">
        <f>IF($E423="n/a","n/a",IF(BL$3&gt;($E423+$D425),$F423-SUM($F425:BK425),$F423/$E423))</f>
        <v>0</v>
      </c>
      <c r="BM425" s="568">
        <f>IF($E423="n/a","n/a",IF(BM$3&gt;($E423+$D425),$F423-SUM($F425:BL425),$F423/$E423))</f>
        <v>0</v>
      </c>
      <c r="BN425" s="568">
        <f>IF($E423="n/a","n/a",IF(BN$3&gt;($E423+$D425),$F423-SUM($F425:BM425),$F423/$E423))</f>
        <v>0</v>
      </c>
      <c r="BO425" s="568">
        <f>IF($E423="n/a","n/a",IF(BO$3&gt;($E423+$D425),$F423-SUM($F425:BN425),$F423/$E423))</f>
        <v>0</v>
      </c>
      <c r="BP425" s="568">
        <f>IF($E423="n/a","n/a",IF(BP$3&gt;($E423+$D425),$F423-SUM($F425:BO425),$F423/$E423))</f>
        <v>0</v>
      </c>
      <c r="BQ425" s="568">
        <f>IF($E423="n/a","n/a",IF(BQ$3&gt;($E423+$D425),$F423-SUM($F425:BP425),$F423/$E423))</f>
        <v>0</v>
      </c>
      <c r="BR425" s="568">
        <f>IF($E423="n/a","n/a",IF(BR$3&gt;($E423+$D425),$F423-SUM($F425:BQ425),$F423/$E423))</f>
        <v>0</v>
      </c>
      <c r="BS425" s="568">
        <f>IF($E423="n/a","n/a",IF(BS$3&gt;($E423+$D425),$F423-SUM($F425:BR425),$F423/$E423))</f>
        <v>0</v>
      </c>
      <c r="BT425" s="568">
        <f>IF($E423="n/a","n/a",IF(BT$3&gt;($E423+$D425),$F423-SUM($F425:BS425),$F423/$E423))</f>
        <v>0</v>
      </c>
      <c r="BU425" s="568">
        <f>IF($E423="n/a","n/a",IF(BU$3&gt;($E423+$D425),$F423-SUM($F425:BT425),$F423/$E423))</f>
        <v>0</v>
      </c>
      <c r="BV425" s="568">
        <f>IF($E423="n/a","n/a",IF(BV$3&gt;($E423+$D425),$F423-SUM($F425:BU425),$F423/$E423))</f>
        <v>0</v>
      </c>
      <c r="BW425" s="568">
        <f>IF($E423="n/a","n/a",IF(BW$3&gt;($E423+$D425),$F423-SUM($F425:BV425),$F423/$E423))</f>
        <v>0</v>
      </c>
      <c r="BX425" s="568">
        <f>IF($E423="n/a","n/a",IF(BX$3&gt;($E423+$D425),$F423-SUM($F425:BW425),$F423/$E423))</f>
        <v>0</v>
      </c>
      <c r="BY425" s="568">
        <f>IF($E423="n/a","n/a",IF(BY$3&gt;($E423+$D425),$F423-SUM($F425:BX425),$F423/$E423))</f>
        <v>0</v>
      </c>
      <c r="BZ425" s="569">
        <f>IF($E423="n/a","n/a",IF(BZ$3&gt;($E423+$D425),$F423-SUM($F425:BY425),$F423/$E423))</f>
        <v>0</v>
      </c>
    </row>
    <row r="426" spans="1:78" customFormat="1" hidden="1" outlineLevel="1">
      <c r="A426" s="19"/>
      <c r="B426" s="26"/>
      <c r="C426" s="722"/>
      <c r="D426" s="545">
        <v>2</v>
      </c>
      <c r="E426" s="27"/>
      <c r="F426" s="146"/>
      <c r="G426" s="570"/>
      <c r="H426" s="571">
        <f>IF($E423="n/a","n/a",IF(H$3&gt;($E423+$D426),$G423-SUM($F426:G426),$G423/$E423))</f>
        <v>867.9259333001304</v>
      </c>
      <c r="I426" s="571">
        <f>IF($E423="n/a","n/a",IF(I$3&gt;($E423+$D426),$G423-SUM($F426:H426),$G423/$E423))</f>
        <v>867.9259333001304</v>
      </c>
      <c r="J426" s="571">
        <f>IF($E423="n/a","n/a",IF(J$3&gt;($E423+$D426),$G423-SUM($F426:I426),$G423/$E423))</f>
        <v>867.9259333001304</v>
      </c>
      <c r="K426" s="572">
        <f>IF($E423="n/a","n/a",IF(K$3&gt;($E423+$D426),$G423-SUM($F426:J426),$G423/$E423))</f>
        <v>867.9259333001304</v>
      </c>
      <c r="L426" s="571">
        <f>IF($E423="n/a","n/a",IF(L$3&gt;($E423+$D426),$G423-SUM($F426:K426),$G423/$E423))</f>
        <v>867.9259333001304</v>
      </c>
      <c r="M426" s="571">
        <f>IF($E423="n/a","n/a",IF(M$3&gt;($E423+$D426),$G423-SUM($F426:L426),$G423/$E423))</f>
        <v>867.9259333001304</v>
      </c>
      <c r="N426" s="571">
        <f>IF($E423="n/a","n/a",IF(N$3&gt;($E423+$D426),$G423-SUM($F426:M426),$G423/$E423))</f>
        <v>867.9259333001304</v>
      </c>
      <c r="O426" s="571">
        <f>IF($E423="n/a","n/a",IF(O$3&gt;($E423+$D426),$G423-SUM($F426:N426),$G423/$E423))</f>
        <v>867.9259333001304</v>
      </c>
      <c r="P426" s="571">
        <f>IF($E423="n/a","n/a",IF(P$3&gt;($E423+$D426),$G423-SUM($F426:O426),$G423/$E423))</f>
        <v>867.9259333001304</v>
      </c>
      <c r="Q426" s="571">
        <f>IF($E423="n/a","n/a",IF(Q$3&gt;($E423+$D426),$G423-SUM($F426:P426),$G423/$E423))</f>
        <v>867.9259333001304</v>
      </c>
      <c r="R426" s="571">
        <f>IF($E423="n/a","n/a",IF(R$3&gt;($E423+$D426),$G423-SUM($F426:Q426),$G423/$E423))</f>
        <v>1.8189894035458565E-12</v>
      </c>
      <c r="S426" s="571">
        <f>IF($E423="n/a","n/a",IF(S$3&gt;($E423+$D426),$G423-SUM($F426:R426),$G423/$E423))</f>
        <v>0</v>
      </c>
      <c r="T426" s="571">
        <f>IF($E423="n/a","n/a",IF(T$3&gt;($E423+$D426),$G423-SUM($F426:S426),$G423/$E423))</f>
        <v>0</v>
      </c>
      <c r="U426" s="571">
        <f>IF($E423="n/a","n/a",IF(U$3&gt;($E423+$D426),$G423-SUM($F426:T426),$G423/$E423))</f>
        <v>0</v>
      </c>
      <c r="V426" s="571">
        <f>IF($E423="n/a","n/a",IF(V$3&gt;($E423+$D426),$G423-SUM($F426:U426),$G423/$E423))</f>
        <v>0</v>
      </c>
      <c r="W426" s="571">
        <f>IF($E423="n/a","n/a",IF(W$3&gt;($E423+$D426),$G423-SUM($F426:V426),$G423/$E423))</f>
        <v>0</v>
      </c>
      <c r="X426" s="571">
        <f>IF($E423="n/a","n/a",IF(X$3&gt;($E423+$D426),$G423-SUM($F426:W426),$G423/$E423))</f>
        <v>0</v>
      </c>
      <c r="Y426" s="571">
        <f>IF($E423="n/a","n/a",IF(Y$3&gt;($E423+$D426),$G423-SUM($F426:X426),$G423/$E423))</f>
        <v>0</v>
      </c>
      <c r="Z426" s="571">
        <f>IF($E423="n/a","n/a",IF(Z$3&gt;($E423+$D426),$G423-SUM($F426:Y426),$G423/$E423))</f>
        <v>0</v>
      </c>
      <c r="AA426" s="571">
        <f>IF($E423="n/a","n/a",IF(AA$3&gt;($E423+$D426),$G423-SUM($F426:Z426),$G423/$E423))</f>
        <v>0</v>
      </c>
      <c r="AB426" s="571">
        <f>IF($E423="n/a","n/a",IF(AB$3&gt;($E423+$D426),$G423-SUM($F426:AA426),$G423/$E423))</f>
        <v>0</v>
      </c>
      <c r="AC426" s="571">
        <f>IF($E423="n/a","n/a",IF(AC$3&gt;($E423+$D426),$G423-SUM($F426:AB426),$G423/$E423))</f>
        <v>0</v>
      </c>
      <c r="AD426" s="571">
        <f>IF($E423="n/a","n/a",IF(AD$3&gt;($E423+$D426),$G423-SUM($F426:AC426),$G423/$E423))</f>
        <v>0</v>
      </c>
      <c r="AE426" s="571">
        <f>IF($E423="n/a","n/a",IF(AE$3&gt;($E423+$D426),$G423-SUM($F426:AD426),$G423/$E423))</f>
        <v>0</v>
      </c>
      <c r="AF426" s="571">
        <f>IF($E423="n/a","n/a",IF(AF$3&gt;($E423+$D426),$G423-SUM($F426:AE426),$G423/$E423))</f>
        <v>0</v>
      </c>
      <c r="AG426" s="571">
        <f>IF($E423="n/a","n/a",IF(AG$3&gt;($E423+$D426),$G423-SUM($F426:AF426),$G423/$E423))</f>
        <v>0</v>
      </c>
      <c r="AH426" s="571">
        <f>IF($E423="n/a","n/a",IF(AH$3&gt;($E423+$D426),$G423-SUM($F426:AG426),$G423/$E423))</f>
        <v>0</v>
      </c>
      <c r="AI426" s="571">
        <f>IF($E423="n/a","n/a",IF(AI$3&gt;($E423+$D426),$G423-SUM($F426:AH426),$G423/$E423))</f>
        <v>0</v>
      </c>
      <c r="AJ426" s="571">
        <f>IF($E423="n/a","n/a",IF(AJ$3&gt;($E423+$D426),$G423-SUM($F426:AI426),$G423/$E423))</f>
        <v>0</v>
      </c>
      <c r="AK426" s="571">
        <f>IF($E423="n/a","n/a",IF(AK$3&gt;($E423+$D426),$G423-SUM($F426:AJ426),$G423/$E423))</f>
        <v>0</v>
      </c>
      <c r="AL426" s="571">
        <f>IF($E423="n/a","n/a",IF(AL$3&gt;($E423+$D426),$G423-SUM($F426:AK426),$G423/$E423))</f>
        <v>0</v>
      </c>
      <c r="AM426" s="571">
        <f>IF($E423="n/a","n/a",IF(AM$3&gt;($E423+$D426),$G423-SUM($F426:AL426),$G423/$E423))</f>
        <v>0</v>
      </c>
      <c r="AN426" s="571">
        <f>IF($E423="n/a","n/a",IF(AN$3&gt;($E423+$D426),$G423-SUM($F426:AM426),$G423/$E423))</f>
        <v>0</v>
      </c>
      <c r="AO426" s="571">
        <f>IF($E423="n/a","n/a",IF(AO$3&gt;($E423+$D426),$G423-SUM($F426:AN426),$G423/$E423))</f>
        <v>0</v>
      </c>
      <c r="AP426" s="571">
        <f>IF($E423="n/a","n/a",IF(AP$3&gt;($E423+$D426),$G423-SUM($F426:AO426),$G423/$E423))</f>
        <v>0</v>
      </c>
      <c r="AQ426" s="571">
        <f>IF($E423="n/a","n/a",IF(AQ$3&gt;($E423+$D426),$G423-SUM($F426:AP426),$G423/$E423))</f>
        <v>0</v>
      </c>
      <c r="AR426" s="571">
        <f>IF($E423="n/a","n/a",IF(AR$3&gt;($E423+$D426),$G423-SUM($F426:AQ426),$G423/$E423))</f>
        <v>0</v>
      </c>
      <c r="AS426" s="571">
        <f>IF($E423="n/a","n/a",IF(AS$3&gt;($E423+$D426),$G423-SUM($F426:AR426),$G423/$E423))</f>
        <v>0</v>
      </c>
      <c r="AT426" s="571">
        <f>IF($E423="n/a","n/a",IF(AT$3&gt;($E423+$D426),$G423-SUM($F426:AS426),$G423/$E423))</f>
        <v>0</v>
      </c>
      <c r="AU426" s="571">
        <f>IF($E423="n/a","n/a",IF(AU$3&gt;($E423+$D426),$G423-SUM($F426:AT426),$G423/$E423))</f>
        <v>0</v>
      </c>
      <c r="AV426" s="571">
        <f>IF($E423="n/a","n/a",IF(AV$3&gt;($E423+$D426),$G423-SUM($F426:AU426),$G423/$E423))</f>
        <v>0</v>
      </c>
      <c r="AW426" s="571">
        <f>IF($E423="n/a","n/a",IF(AW$3&gt;($E423+$D426),$G423-SUM($F426:AV426),$G423/$E423))</f>
        <v>0</v>
      </c>
      <c r="AX426" s="571">
        <f>IF($E423="n/a","n/a",IF(AX$3&gt;($E423+$D426),$G423-SUM($F426:AW426),$G423/$E423))</f>
        <v>0</v>
      </c>
      <c r="AY426" s="571">
        <f>IF($E423="n/a","n/a",IF(AY$3&gt;($E423+$D426),$G423-SUM($F426:AX426),$G423/$E423))</f>
        <v>0</v>
      </c>
      <c r="AZ426" s="571">
        <f>IF($E423="n/a","n/a",IF(AZ$3&gt;($E423+$D426),$G423-SUM($F426:AY426),$G423/$E423))</f>
        <v>0</v>
      </c>
      <c r="BA426" s="571">
        <f>IF($E423="n/a","n/a",IF(BA$3&gt;($E423+$D426),$G423-SUM($F426:AZ426),$G423/$E423))</f>
        <v>0</v>
      </c>
      <c r="BB426" s="571">
        <f>IF($E423="n/a","n/a",IF(BB$3&gt;($E423+$D426),$G423-SUM($F426:BA426),$G423/$E423))</f>
        <v>0</v>
      </c>
      <c r="BC426" s="571">
        <f>IF($E423="n/a","n/a",IF(BC$3&gt;($E423+$D426),$G423-SUM($F426:BB426),$G423/$E423))</f>
        <v>0</v>
      </c>
      <c r="BD426" s="571">
        <f>IF($E423="n/a","n/a",IF(BD$3&gt;($E423+$D426),$G423-SUM($F426:BC426),$G423/$E423))</f>
        <v>0</v>
      </c>
      <c r="BE426" s="571">
        <f>IF($E423="n/a","n/a",IF(BE$3&gt;($E423+$D426),$G423-SUM($F426:BD426),$G423/$E423))</f>
        <v>0</v>
      </c>
      <c r="BF426" s="571">
        <f>IF($E423="n/a","n/a",IF(BF$3&gt;($E423+$D426),$G423-SUM($F426:BE426),$G423/$E423))</f>
        <v>0</v>
      </c>
      <c r="BG426" s="571">
        <f>IF($E423="n/a","n/a",IF(BG$3&gt;($E423+$D426),$G423-SUM($F426:BF426),$G423/$E423))</f>
        <v>0</v>
      </c>
      <c r="BH426" s="571">
        <f>IF($E423="n/a","n/a",IF(BH$3&gt;($E423+$D426),$G423-SUM($F426:BG426),$G423/$E423))</f>
        <v>0</v>
      </c>
      <c r="BI426" s="571">
        <f>IF($E423="n/a","n/a",IF(BI$3&gt;($E423+$D426),$G423-SUM($F426:BH426),$G423/$E423))</f>
        <v>0</v>
      </c>
      <c r="BJ426" s="571">
        <f>IF($E423="n/a","n/a",IF(BJ$3&gt;($E423+$D426),$G423-SUM($F426:BI426),$G423/$E423))</f>
        <v>0</v>
      </c>
      <c r="BK426" s="571">
        <f>IF($E423="n/a","n/a",IF(BK$3&gt;($E423+$D426),$G423-SUM($F426:BJ426),$G423/$E423))</f>
        <v>0</v>
      </c>
      <c r="BL426" s="571">
        <f>IF($E423="n/a","n/a",IF(BL$3&gt;($E423+$D426),$G423-SUM($F426:BK426),$G423/$E423))</f>
        <v>0</v>
      </c>
      <c r="BM426" s="571">
        <f>IF($E423="n/a","n/a",IF(BM$3&gt;($E423+$D426),$G423-SUM($F426:BL426),$G423/$E423))</f>
        <v>0</v>
      </c>
      <c r="BN426" s="571">
        <f>IF($E423="n/a","n/a",IF(BN$3&gt;($E423+$D426),$G423-SUM($F426:BM426),$G423/$E423))</f>
        <v>0</v>
      </c>
      <c r="BO426" s="571">
        <f>IF($E423="n/a","n/a",IF(BO$3&gt;($E423+$D426),$G423-SUM($F426:BN426),$G423/$E423))</f>
        <v>0</v>
      </c>
      <c r="BP426" s="571">
        <f>IF($E423="n/a","n/a",IF(BP$3&gt;($E423+$D426),$G423-SUM($F426:BO426),$G423/$E423))</f>
        <v>0</v>
      </c>
      <c r="BQ426" s="571">
        <f>IF($E423="n/a","n/a",IF(BQ$3&gt;($E423+$D426),$G423-SUM($F426:BP426),$G423/$E423))</f>
        <v>0</v>
      </c>
      <c r="BR426" s="571">
        <f>IF($E423="n/a","n/a",IF(BR$3&gt;($E423+$D426),$G423-SUM($F426:BQ426),$G423/$E423))</f>
        <v>0</v>
      </c>
      <c r="BS426" s="571">
        <f>IF($E423="n/a","n/a",IF(BS$3&gt;($E423+$D426),$G423-SUM($F426:BR426),$G423/$E423))</f>
        <v>0</v>
      </c>
      <c r="BT426" s="571">
        <f>IF($E423="n/a","n/a",IF(BT$3&gt;($E423+$D426),$G423-SUM($F426:BS426),$G423/$E423))</f>
        <v>0</v>
      </c>
      <c r="BU426" s="571">
        <f>IF($E423="n/a","n/a",IF(BU$3&gt;($E423+$D426),$G423-SUM($F426:BT426),$G423/$E423))</f>
        <v>0</v>
      </c>
      <c r="BV426" s="571">
        <f>IF($E423="n/a","n/a",IF(BV$3&gt;($E423+$D426),$G423-SUM($F426:BU426),$G423/$E423))</f>
        <v>0</v>
      </c>
      <c r="BW426" s="571">
        <f>IF($E423="n/a","n/a",IF(BW$3&gt;($E423+$D426),$G423-SUM($F426:BV426),$G423/$E423))</f>
        <v>0</v>
      </c>
      <c r="BX426" s="571">
        <f>IF($E423="n/a","n/a",IF(BX$3&gt;($E423+$D426),$G423-SUM($F426:BW426),$G423/$E423))</f>
        <v>0</v>
      </c>
      <c r="BY426" s="571">
        <f>IF($E423="n/a","n/a",IF(BY$3&gt;($E423+$D426),$G423-SUM($F426:BX426),$G423/$E423))</f>
        <v>0</v>
      </c>
      <c r="BZ426" s="572">
        <f>IF($E423="n/a","n/a",IF(BZ$3&gt;($E423+$D426),$G423-SUM($F426:BY426),$G423/$E423))</f>
        <v>0</v>
      </c>
    </row>
    <row r="427" spans="1:78" customFormat="1" hidden="1" outlineLevel="1">
      <c r="A427" s="19"/>
      <c r="B427" s="26"/>
      <c r="C427" s="722"/>
      <c r="D427" s="545">
        <v>3</v>
      </c>
      <c r="E427" s="27"/>
      <c r="F427" s="146"/>
      <c r="G427" s="570"/>
      <c r="H427" s="571"/>
      <c r="I427" s="571">
        <f>IF($E423="n/a","n/a",IF(I$3&gt;($E423+$D427),$H423-SUM($F427:H427),$H423/$E423))</f>
        <v>594.17813302215484</v>
      </c>
      <c r="J427" s="571">
        <f>IF($E423="n/a","n/a",IF(J$3&gt;($E423+$D427),$H423-SUM($F427:I427),$H423/$E423))</f>
        <v>594.17813302215484</v>
      </c>
      <c r="K427" s="572">
        <f>IF($E423="n/a","n/a",IF(K$3&gt;($E423+$D427),$H423-SUM($F427:J427),$H423/$E423))</f>
        <v>594.17813302215484</v>
      </c>
      <c r="L427" s="571">
        <f>IF($E423="n/a","n/a",IF(L$3&gt;($E423+$D427),$H423-SUM($F427:K427),$H423/$E423))</f>
        <v>594.17813302215484</v>
      </c>
      <c r="M427" s="571">
        <f>IF($E423="n/a","n/a",IF(M$3&gt;($E423+$D427),$H423-SUM($F427:L427),$H423/$E423))</f>
        <v>594.17813302215484</v>
      </c>
      <c r="N427" s="571">
        <f>IF($E423="n/a","n/a",IF(N$3&gt;($E423+$D427),$H423-SUM($F427:M427),$H423/$E423))</f>
        <v>594.17813302215484</v>
      </c>
      <c r="O427" s="571">
        <f>IF($E423="n/a","n/a",IF(O$3&gt;($E423+$D427),$H423-SUM($F427:N427),$H423/$E423))</f>
        <v>594.17813302215484</v>
      </c>
      <c r="P427" s="571">
        <f>IF($E423="n/a","n/a",IF(P$3&gt;($E423+$D427),$H423-SUM($F427:O427),$H423/$E423))</f>
        <v>594.17813302215484</v>
      </c>
      <c r="Q427" s="571">
        <f>IF($E423="n/a","n/a",IF(Q$3&gt;($E423+$D427),$H423-SUM($F427:P427),$H423/$E423))</f>
        <v>594.17813302215484</v>
      </c>
      <c r="R427" s="571">
        <f>IF($E423="n/a","n/a",IF(R$3&gt;($E423+$D427),$H423-SUM($F427:Q427),$H423/$E423))</f>
        <v>594.17813302215484</v>
      </c>
      <c r="S427" s="571">
        <f>IF($E423="n/a","n/a",IF(S$3&gt;($E423+$D427),$H423-SUM($F427:R427),$H423/$E423))</f>
        <v>0</v>
      </c>
      <c r="T427" s="571">
        <f>IF($E423="n/a","n/a",IF(T$3&gt;($E423+$D427),$H423-SUM($F427:S427),$H423/$E423))</f>
        <v>0</v>
      </c>
      <c r="U427" s="571">
        <f>IF($E423="n/a","n/a",IF(U$3&gt;($E423+$D427),$H423-SUM($F427:T427),$H423/$E423))</f>
        <v>0</v>
      </c>
      <c r="V427" s="571">
        <f>IF($E423="n/a","n/a",IF(V$3&gt;($E423+$D427),$H423-SUM($F427:U427),$H423/$E423))</f>
        <v>0</v>
      </c>
      <c r="W427" s="571">
        <f>IF($E423="n/a","n/a",IF(W$3&gt;($E423+$D427),$H423-SUM($F427:V427),$H423/$E423))</f>
        <v>0</v>
      </c>
      <c r="X427" s="571">
        <f>IF($E423="n/a","n/a",IF(X$3&gt;($E423+$D427),$H423-SUM($F427:W427),$H423/$E423))</f>
        <v>0</v>
      </c>
      <c r="Y427" s="571">
        <f>IF($E423="n/a","n/a",IF(Y$3&gt;($E423+$D427),$H423-SUM($F427:X427),$H423/$E423))</f>
        <v>0</v>
      </c>
      <c r="Z427" s="571">
        <f>IF($E423="n/a","n/a",IF(Z$3&gt;($E423+$D427),$H423-SUM($F427:Y427),$H423/$E423))</f>
        <v>0</v>
      </c>
      <c r="AA427" s="571">
        <f>IF($E423="n/a","n/a",IF(AA$3&gt;($E423+$D427),$H423-SUM($F427:Z427),$H423/$E423))</f>
        <v>0</v>
      </c>
      <c r="AB427" s="571">
        <f>IF($E423="n/a","n/a",IF(AB$3&gt;($E423+$D427),$H423-SUM($F427:AA427),$H423/$E423))</f>
        <v>0</v>
      </c>
      <c r="AC427" s="571">
        <f>IF($E423="n/a","n/a",IF(AC$3&gt;($E423+$D427),$H423-SUM($F427:AB427),$H423/$E423))</f>
        <v>0</v>
      </c>
      <c r="AD427" s="571">
        <f>IF($E423="n/a","n/a",IF(AD$3&gt;($E423+$D427),$H423-SUM($F427:AC427),$H423/$E423))</f>
        <v>0</v>
      </c>
      <c r="AE427" s="571">
        <f>IF($E423="n/a","n/a",IF(AE$3&gt;($E423+$D427),$H423-SUM($F427:AD427),$H423/$E423))</f>
        <v>0</v>
      </c>
      <c r="AF427" s="571">
        <f>IF($E423="n/a","n/a",IF(AF$3&gt;($E423+$D427),$H423-SUM($F427:AE427),$H423/$E423))</f>
        <v>0</v>
      </c>
      <c r="AG427" s="571">
        <f>IF($E423="n/a","n/a",IF(AG$3&gt;($E423+$D427),$H423-SUM($F427:AF427),$H423/$E423))</f>
        <v>0</v>
      </c>
      <c r="AH427" s="571">
        <f>IF($E423="n/a","n/a",IF(AH$3&gt;($E423+$D427),$H423-SUM($F427:AG427),$H423/$E423))</f>
        <v>0</v>
      </c>
      <c r="AI427" s="571">
        <f>IF($E423="n/a","n/a",IF(AI$3&gt;($E423+$D427),$H423-SUM($F427:AH427),$H423/$E423))</f>
        <v>0</v>
      </c>
      <c r="AJ427" s="571">
        <f>IF($E423="n/a","n/a",IF(AJ$3&gt;($E423+$D427),$H423-SUM($F427:AI427),$H423/$E423))</f>
        <v>0</v>
      </c>
      <c r="AK427" s="571">
        <f>IF($E423="n/a","n/a",IF(AK$3&gt;($E423+$D427),$H423-SUM($F427:AJ427),$H423/$E423))</f>
        <v>0</v>
      </c>
      <c r="AL427" s="571">
        <f>IF($E423="n/a","n/a",IF(AL$3&gt;($E423+$D427),$H423-SUM($F427:AK427),$H423/$E423))</f>
        <v>0</v>
      </c>
      <c r="AM427" s="571">
        <f>IF($E423="n/a","n/a",IF(AM$3&gt;($E423+$D427),$H423-SUM($F427:AL427),$H423/$E423))</f>
        <v>0</v>
      </c>
      <c r="AN427" s="571">
        <f>IF($E423="n/a","n/a",IF(AN$3&gt;($E423+$D427),$H423-SUM($F427:AM427),$H423/$E423))</f>
        <v>0</v>
      </c>
      <c r="AO427" s="571">
        <f>IF($E423="n/a","n/a",IF(AO$3&gt;($E423+$D427),$H423-SUM($F427:AN427),$H423/$E423))</f>
        <v>0</v>
      </c>
      <c r="AP427" s="571">
        <f>IF($E423="n/a","n/a",IF(AP$3&gt;($E423+$D427),$H423-SUM($F427:AO427),$H423/$E423))</f>
        <v>0</v>
      </c>
      <c r="AQ427" s="571">
        <f>IF($E423="n/a","n/a",IF(AQ$3&gt;($E423+$D427),$H423-SUM($F427:AP427),$H423/$E423))</f>
        <v>0</v>
      </c>
      <c r="AR427" s="571">
        <f>IF($E423="n/a","n/a",IF(AR$3&gt;($E423+$D427),$H423-SUM($F427:AQ427),$H423/$E423))</f>
        <v>0</v>
      </c>
      <c r="AS427" s="571">
        <f>IF($E423="n/a","n/a",IF(AS$3&gt;($E423+$D427),$H423-SUM($F427:AR427),$H423/$E423))</f>
        <v>0</v>
      </c>
      <c r="AT427" s="571">
        <f>IF($E423="n/a","n/a",IF(AT$3&gt;($E423+$D427),$H423-SUM($F427:AS427),$H423/$E423))</f>
        <v>0</v>
      </c>
      <c r="AU427" s="571">
        <f>IF($E423="n/a","n/a",IF(AU$3&gt;($E423+$D427),$H423-SUM($F427:AT427),$H423/$E423))</f>
        <v>0</v>
      </c>
      <c r="AV427" s="571">
        <f>IF($E423="n/a","n/a",IF(AV$3&gt;($E423+$D427),$H423-SUM($F427:AU427),$H423/$E423))</f>
        <v>0</v>
      </c>
      <c r="AW427" s="571">
        <f>IF($E423="n/a","n/a",IF(AW$3&gt;($E423+$D427),$H423-SUM($F427:AV427),$H423/$E423))</f>
        <v>0</v>
      </c>
      <c r="AX427" s="571">
        <f>IF($E423="n/a","n/a",IF(AX$3&gt;($E423+$D427),$H423-SUM($F427:AW427),$H423/$E423))</f>
        <v>0</v>
      </c>
      <c r="AY427" s="571">
        <f>IF($E423="n/a","n/a",IF(AY$3&gt;($E423+$D427),$H423-SUM($F427:AX427),$H423/$E423))</f>
        <v>0</v>
      </c>
      <c r="AZ427" s="571">
        <f>IF($E423="n/a","n/a",IF(AZ$3&gt;($E423+$D427),$H423-SUM($F427:AY427),$H423/$E423))</f>
        <v>0</v>
      </c>
      <c r="BA427" s="571">
        <f>IF($E423="n/a","n/a",IF(BA$3&gt;($E423+$D427),$H423-SUM($F427:AZ427),$H423/$E423))</f>
        <v>0</v>
      </c>
      <c r="BB427" s="571">
        <f>IF($E423="n/a","n/a",IF(BB$3&gt;($E423+$D427),$H423-SUM($F427:BA427),$H423/$E423))</f>
        <v>0</v>
      </c>
      <c r="BC427" s="571">
        <f>IF($E423="n/a","n/a",IF(BC$3&gt;($E423+$D427),$H423-SUM($F427:BB427),$H423/$E423))</f>
        <v>0</v>
      </c>
      <c r="BD427" s="571">
        <f>IF($E423="n/a","n/a",IF(BD$3&gt;($E423+$D427),$H423-SUM($F427:BC427),$H423/$E423))</f>
        <v>0</v>
      </c>
      <c r="BE427" s="571">
        <f>IF($E423="n/a","n/a",IF(BE$3&gt;($E423+$D427),$H423-SUM($F427:BD427),$H423/$E423))</f>
        <v>0</v>
      </c>
      <c r="BF427" s="571">
        <f>IF($E423="n/a","n/a",IF(BF$3&gt;($E423+$D427),$H423-SUM($F427:BE427),$H423/$E423))</f>
        <v>0</v>
      </c>
      <c r="BG427" s="571">
        <f>IF($E423="n/a","n/a",IF(BG$3&gt;($E423+$D427),$H423-SUM($F427:BF427),$H423/$E423))</f>
        <v>0</v>
      </c>
      <c r="BH427" s="571">
        <f>IF($E423="n/a","n/a",IF(BH$3&gt;($E423+$D427),$H423-SUM($F427:BG427),$H423/$E423))</f>
        <v>0</v>
      </c>
      <c r="BI427" s="571">
        <f>IF($E423="n/a","n/a",IF(BI$3&gt;($E423+$D427),$H423-SUM($F427:BH427),$H423/$E423))</f>
        <v>0</v>
      </c>
      <c r="BJ427" s="571">
        <f>IF($E423="n/a","n/a",IF(BJ$3&gt;($E423+$D427),$H423-SUM($F427:BI427),$H423/$E423))</f>
        <v>0</v>
      </c>
      <c r="BK427" s="571">
        <f>IF($E423="n/a","n/a",IF(BK$3&gt;($E423+$D427),$H423-SUM($F427:BJ427),$H423/$E423))</f>
        <v>0</v>
      </c>
      <c r="BL427" s="571">
        <f>IF($E423="n/a","n/a",IF(BL$3&gt;($E423+$D427),$H423-SUM($F427:BK427),$H423/$E423))</f>
        <v>0</v>
      </c>
      <c r="BM427" s="571">
        <f>IF($E423="n/a","n/a",IF(BM$3&gt;($E423+$D427),$H423-SUM($F427:BL427),$H423/$E423))</f>
        <v>0</v>
      </c>
      <c r="BN427" s="571">
        <f>IF($E423="n/a","n/a",IF(BN$3&gt;($E423+$D427),$H423-SUM($F427:BM427),$H423/$E423))</f>
        <v>0</v>
      </c>
      <c r="BO427" s="571">
        <f>IF($E423="n/a","n/a",IF(BO$3&gt;($E423+$D427),$H423-SUM($F427:BN427),$H423/$E423))</f>
        <v>0</v>
      </c>
      <c r="BP427" s="571">
        <f>IF($E423="n/a","n/a",IF(BP$3&gt;($E423+$D427),$H423-SUM($F427:BO427),$H423/$E423))</f>
        <v>0</v>
      </c>
      <c r="BQ427" s="571">
        <f>IF($E423="n/a","n/a",IF(BQ$3&gt;($E423+$D427),$H423-SUM($F427:BP427),$H423/$E423))</f>
        <v>0</v>
      </c>
      <c r="BR427" s="571">
        <f>IF($E423="n/a","n/a",IF(BR$3&gt;($E423+$D427),$H423-SUM($F427:BQ427),$H423/$E423))</f>
        <v>0</v>
      </c>
      <c r="BS427" s="571">
        <f>IF($E423="n/a","n/a",IF(BS$3&gt;($E423+$D427),$H423-SUM($F427:BR427),$H423/$E423))</f>
        <v>0</v>
      </c>
      <c r="BT427" s="571">
        <f>IF($E423="n/a","n/a",IF(BT$3&gt;($E423+$D427),$H423-SUM($F427:BS427),$H423/$E423))</f>
        <v>0</v>
      </c>
      <c r="BU427" s="571">
        <f>IF($E423="n/a","n/a",IF(BU$3&gt;($E423+$D427),$H423-SUM($F427:BT427),$H423/$E423))</f>
        <v>0</v>
      </c>
      <c r="BV427" s="571">
        <f>IF($E423="n/a","n/a",IF(BV$3&gt;($E423+$D427),$H423-SUM($F427:BU427),$H423/$E423))</f>
        <v>0</v>
      </c>
      <c r="BW427" s="571">
        <f>IF($E423="n/a","n/a",IF(BW$3&gt;($E423+$D427),$H423-SUM($F427:BV427),$H423/$E423))</f>
        <v>0</v>
      </c>
      <c r="BX427" s="571">
        <f>IF($E423="n/a","n/a",IF(BX$3&gt;($E423+$D427),$H423-SUM($F427:BW427),$H423/$E423))</f>
        <v>0</v>
      </c>
      <c r="BY427" s="571">
        <f>IF($E423="n/a","n/a",IF(BY$3&gt;($E423+$D427),$H423-SUM($F427:BX427),$H423/$E423))</f>
        <v>0</v>
      </c>
      <c r="BZ427" s="572">
        <f>IF($E423="n/a","n/a",IF(BZ$3&gt;($E423+$D427),$H423-SUM($F427:BY427),$H423/$E423))</f>
        <v>0</v>
      </c>
    </row>
    <row r="428" spans="1:78" customFormat="1" hidden="1" outlineLevel="1">
      <c r="A428" s="19"/>
      <c r="B428" s="26"/>
      <c r="C428" s="722"/>
      <c r="D428" s="545">
        <v>4</v>
      </c>
      <c r="E428" s="27"/>
      <c r="F428" s="146"/>
      <c r="G428" s="570"/>
      <c r="H428" s="571"/>
      <c r="I428" s="571"/>
      <c r="J428" s="571">
        <f>IF($E423="n/a","n/a",IF(J$3&gt;($E423+$D428),$I423-SUM($F428:I428),$I423/$E423))</f>
        <v>1257.4285803173161</v>
      </c>
      <c r="K428" s="572">
        <f>IF($E423="n/a","n/a",IF(K$3&gt;($E423+$D428),$I423-SUM($F428:J428),$I423/$E423))</f>
        <v>1257.4285803173161</v>
      </c>
      <c r="L428" s="571">
        <f>IF($E423="n/a","n/a",IF(L$3&gt;($E423+$D428),$I423-SUM($F428:K428),$I423/$E423))</f>
        <v>1257.4285803173161</v>
      </c>
      <c r="M428" s="571">
        <f>IF($E423="n/a","n/a",IF(M$3&gt;($E423+$D428),$I423-SUM($F428:L428),$I423/$E423))</f>
        <v>1257.4285803173161</v>
      </c>
      <c r="N428" s="571">
        <f>IF($E423="n/a","n/a",IF(N$3&gt;($E423+$D428),$I423-SUM($F428:M428),$I423/$E423))</f>
        <v>1257.4285803173161</v>
      </c>
      <c r="O428" s="571">
        <f>IF($E423="n/a","n/a",IF(O$3&gt;($E423+$D428),$I423-SUM($F428:N428),$I423/$E423))</f>
        <v>1257.4285803173161</v>
      </c>
      <c r="P428" s="571">
        <f>IF($E423="n/a","n/a",IF(P$3&gt;($E423+$D428),$I423-SUM($F428:O428),$I423/$E423))</f>
        <v>1257.4285803173161</v>
      </c>
      <c r="Q428" s="571">
        <f>IF($E423="n/a","n/a",IF(Q$3&gt;($E423+$D428),$I423-SUM($F428:P428),$I423/$E423))</f>
        <v>1257.4285803173161</v>
      </c>
      <c r="R428" s="571">
        <f>IF($E423="n/a","n/a",IF(R$3&gt;($E423+$D428),$I423-SUM($F428:Q428),$I423/$E423))</f>
        <v>1257.4285803173161</v>
      </c>
      <c r="S428" s="571">
        <f>IF($E423="n/a","n/a",IF(S$3&gt;($E423+$D428),$I423-SUM($F428:R428),$I423/$E423))</f>
        <v>1257.4285803173161</v>
      </c>
      <c r="T428" s="571">
        <f>IF($E423="n/a","n/a",IF(T$3&gt;($E423+$D428),$I423-SUM($F428:S428),$I423/$E423))</f>
        <v>1.8189894035458565E-12</v>
      </c>
      <c r="U428" s="571">
        <f>IF($E423="n/a","n/a",IF(U$3&gt;($E423+$D428),$I423-SUM($F428:T428),$I423/$E423))</f>
        <v>0</v>
      </c>
      <c r="V428" s="571">
        <f>IF($E423="n/a","n/a",IF(V$3&gt;($E423+$D428),$I423-SUM($F428:U428),$I423/$E423))</f>
        <v>0</v>
      </c>
      <c r="W428" s="571">
        <f>IF($E423="n/a","n/a",IF(W$3&gt;($E423+$D428),$I423-SUM($F428:V428),$I423/$E423))</f>
        <v>0</v>
      </c>
      <c r="X428" s="571">
        <f>IF($E423="n/a","n/a",IF(X$3&gt;($E423+$D428),$I423-SUM($F428:W428),$I423/$E423))</f>
        <v>0</v>
      </c>
      <c r="Y428" s="571">
        <f>IF($E423="n/a","n/a",IF(Y$3&gt;($E423+$D428),$I423-SUM($F428:X428),$I423/$E423))</f>
        <v>0</v>
      </c>
      <c r="Z428" s="571">
        <f>IF($E423="n/a","n/a",IF(Z$3&gt;($E423+$D428),$I423-SUM($F428:Y428),$I423/$E423))</f>
        <v>0</v>
      </c>
      <c r="AA428" s="571">
        <f>IF($E423="n/a","n/a",IF(AA$3&gt;($E423+$D428),$I423-SUM($F428:Z428),$I423/$E423))</f>
        <v>0</v>
      </c>
      <c r="AB428" s="571">
        <f>IF($E423="n/a","n/a",IF(AB$3&gt;($E423+$D428),$I423-SUM($F428:AA428),$I423/$E423))</f>
        <v>0</v>
      </c>
      <c r="AC428" s="571">
        <f>IF($E423="n/a","n/a",IF(AC$3&gt;($E423+$D428),$I423-SUM($F428:AB428),$I423/$E423))</f>
        <v>0</v>
      </c>
      <c r="AD428" s="571">
        <f>IF($E423="n/a","n/a",IF(AD$3&gt;($E423+$D428),$I423-SUM($F428:AC428),$I423/$E423))</f>
        <v>0</v>
      </c>
      <c r="AE428" s="571">
        <f>IF($E423="n/a","n/a",IF(AE$3&gt;($E423+$D428),$I423-SUM($F428:AD428),$I423/$E423))</f>
        <v>0</v>
      </c>
      <c r="AF428" s="571">
        <f>IF($E423="n/a","n/a",IF(AF$3&gt;($E423+$D428),$I423-SUM($F428:AE428),$I423/$E423))</f>
        <v>0</v>
      </c>
      <c r="AG428" s="571">
        <f>IF($E423="n/a","n/a",IF(AG$3&gt;($E423+$D428),$I423-SUM($F428:AF428),$I423/$E423))</f>
        <v>0</v>
      </c>
      <c r="AH428" s="571">
        <f>IF($E423="n/a","n/a",IF(AH$3&gt;($E423+$D428),$I423-SUM($F428:AG428),$I423/$E423))</f>
        <v>0</v>
      </c>
      <c r="AI428" s="571">
        <f>IF($E423="n/a","n/a",IF(AI$3&gt;($E423+$D428),$I423-SUM($F428:AH428),$I423/$E423))</f>
        <v>0</v>
      </c>
      <c r="AJ428" s="571">
        <f>IF($E423="n/a","n/a",IF(AJ$3&gt;($E423+$D428),$I423-SUM($F428:AI428),$I423/$E423))</f>
        <v>0</v>
      </c>
      <c r="AK428" s="571">
        <f>IF($E423="n/a","n/a",IF(AK$3&gt;($E423+$D428),$I423-SUM($F428:AJ428),$I423/$E423))</f>
        <v>0</v>
      </c>
      <c r="AL428" s="571">
        <f>IF($E423="n/a","n/a",IF(AL$3&gt;($E423+$D428),$I423-SUM($F428:AK428),$I423/$E423))</f>
        <v>0</v>
      </c>
      <c r="AM428" s="571">
        <f>IF($E423="n/a","n/a",IF(AM$3&gt;($E423+$D428),$I423-SUM($F428:AL428),$I423/$E423))</f>
        <v>0</v>
      </c>
      <c r="AN428" s="571">
        <f>IF($E423="n/a","n/a",IF(AN$3&gt;($E423+$D428),$I423-SUM($F428:AM428),$I423/$E423))</f>
        <v>0</v>
      </c>
      <c r="AO428" s="571">
        <f>IF($E423="n/a","n/a",IF(AO$3&gt;($E423+$D428),$I423-SUM($F428:AN428),$I423/$E423))</f>
        <v>0</v>
      </c>
      <c r="AP428" s="571">
        <f>IF($E423="n/a","n/a",IF(AP$3&gt;($E423+$D428),$I423-SUM($F428:AO428),$I423/$E423))</f>
        <v>0</v>
      </c>
      <c r="AQ428" s="571">
        <f>IF($E423="n/a","n/a",IF(AQ$3&gt;($E423+$D428),$I423-SUM($F428:AP428),$I423/$E423))</f>
        <v>0</v>
      </c>
      <c r="AR428" s="571">
        <f>IF($E423="n/a","n/a",IF(AR$3&gt;($E423+$D428),$I423-SUM($F428:AQ428),$I423/$E423))</f>
        <v>0</v>
      </c>
      <c r="AS428" s="571">
        <f>IF($E423="n/a","n/a",IF(AS$3&gt;($E423+$D428),$I423-SUM($F428:AR428),$I423/$E423))</f>
        <v>0</v>
      </c>
      <c r="AT428" s="571">
        <f>IF($E423="n/a","n/a",IF(AT$3&gt;($E423+$D428),$I423-SUM($F428:AS428),$I423/$E423))</f>
        <v>0</v>
      </c>
      <c r="AU428" s="571">
        <f>IF($E423="n/a","n/a",IF(AU$3&gt;($E423+$D428),$I423-SUM($F428:AT428),$I423/$E423))</f>
        <v>0</v>
      </c>
      <c r="AV428" s="571">
        <f>IF($E423="n/a","n/a",IF(AV$3&gt;($E423+$D428),$I423-SUM($F428:AU428),$I423/$E423))</f>
        <v>0</v>
      </c>
      <c r="AW428" s="571">
        <f>IF($E423="n/a","n/a",IF(AW$3&gt;($E423+$D428),$I423-SUM($F428:AV428),$I423/$E423))</f>
        <v>0</v>
      </c>
      <c r="AX428" s="571">
        <f>IF($E423="n/a","n/a",IF(AX$3&gt;($E423+$D428),$I423-SUM($F428:AW428),$I423/$E423))</f>
        <v>0</v>
      </c>
      <c r="AY428" s="571">
        <f>IF($E423="n/a","n/a",IF(AY$3&gt;($E423+$D428),$I423-SUM($F428:AX428),$I423/$E423))</f>
        <v>0</v>
      </c>
      <c r="AZ428" s="571">
        <f>IF($E423="n/a","n/a",IF(AZ$3&gt;($E423+$D428),$I423-SUM($F428:AY428),$I423/$E423))</f>
        <v>0</v>
      </c>
      <c r="BA428" s="571">
        <f>IF($E423="n/a","n/a",IF(BA$3&gt;($E423+$D428),$I423-SUM($F428:AZ428),$I423/$E423))</f>
        <v>0</v>
      </c>
      <c r="BB428" s="571">
        <f>IF($E423="n/a","n/a",IF(BB$3&gt;($E423+$D428),$I423-SUM($F428:BA428),$I423/$E423))</f>
        <v>0</v>
      </c>
      <c r="BC428" s="571">
        <f>IF($E423="n/a","n/a",IF(BC$3&gt;($E423+$D428),$I423-SUM($F428:BB428),$I423/$E423))</f>
        <v>0</v>
      </c>
      <c r="BD428" s="571">
        <f>IF($E423="n/a","n/a",IF(BD$3&gt;($E423+$D428),$I423-SUM($F428:BC428),$I423/$E423))</f>
        <v>0</v>
      </c>
      <c r="BE428" s="571">
        <f>IF($E423="n/a","n/a",IF(BE$3&gt;($E423+$D428),$I423-SUM($F428:BD428),$I423/$E423))</f>
        <v>0</v>
      </c>
      <c r="BF428" s="571">
        <f>IF($E423="n/a","n/a",IF(BF$3&gt;($E423+$D428),$I423-SUM($F428:BE428),$I423/$E423))</f>
        <v>0</v>
      </c>
      <c r="BG428" s="571">
        <f>IF($E423="n/a","n/a",IF(BG$3&gt;($E423+$D428),$I423-SUM($F428:BF428),$I423/$E423))</f>
        <v>0</v>
      </c>
      <c r="BH428" s="571">
        <f>IF($E423="n/a","n/a",IF(BH$3&gt;($E423+$D428),$I423-SUM($F428:BG428),$I423/$E423))</f>
        <v>0</v>
      </c>
      <c r="BI428" s="571">
        <f>IF($E423="n/a","n/a",IF(BI$3&gt;($E423+$D428),$I423-SUM($F428:BH428),$I423/$E423))</f>
        <v>0</v>
      </c>
      <c r="BJ428" s="571">
        <f>IF($E423="n/a","n/a",IF(BJ$3&gt;($E423+$D428),$I423-SUM($F428:BI428),$I423/$E423))</f>
        <v>0</v>
      </c>
      <c r="BK428" s="571">
        <f>IF($E423="n/a","n/a",IF(BK$3&gt;($E423+$D428),$I423-SUM($F428:BJ428),$I423/$E423))</f>
        <v>0</v>
      </c>
      <c r="BL428" s="571">
        <f>IF($E423="n/a","n/a",IF(BL$3&gt;($E423+$D428),$I423-SUM($F428:BK428),$I423/$E423))</f>
        <v>0</v>
      </c>
      <c r="BM428" s="571">
        <f>IF($E423="n/a","n/a",IF(BM$3&gt;($E423+$D428),$I423-SUM($F428:BL428),$I423/$E423))</f>
        <v>0</v>
      </c>
      <c r="BN428" s="571">
        <f>IF($E423="n/a","n/a",IF(BN$3&gt;($E423+$D428),$I423-SUM($F428:BM428),$I423/$E423))</f>
        <v>0</v>
      </c>
      <c r="BO428" s="571">
        <f>IF($E423="n/a","n/a",IF(BO$3&gt;($E423+$D428),$I423-SUM($F428:BN428),$I423/$E423))</f>
        <v>0</v>
      </c>
      <c r="BP428" s="571">
        <f>IF($E423="n/a","n/a",IF(BP$3&gt;($E423+$D428),$I423-SUM($F428:BO428),$I423/$E423))</f>
        <v>0</v>
      </c>
      <c r="BQ428" s="571">
        <f>IF($E423="n/a","n/a",IF(BQ$3&gt;($E423+$D428),$I423-SUM($F428:BP428),$I423/$E423))</f>
        <v>0</v>
      </c>
      <c r="BR428" s="571">
        <f>IF($E423="n/a","n/a",IF(BR$3&gt;($E423+$D428),$I423-SUM($F428:BQ428),$I423/$E423))</f>
        <v>0</v>
      </c>
      <c r="BS428" s="571">
        <f>IF($E423="n/a","n/a",IF(BS$3&gt;($E423+$D428),$I423-SUM($F428:BR428),$I423/$E423))</f>
        <v>0</v>
      </c>
      <c r="BT428" s="571">
        <f>IF($E423="n/a","n/a",IF(BT$3&gt;($E423+$D428),$I423-SUM($F428:BS428),$I423/$E423))</f>
        <v>0</v>
      </c>
      <c r="BU428" s="571">
        <f>IF($E423="n/a","n/a",IF(BU$3&gt;($E423+$D428),$I423-SUM($F428:BT428),$I423/$E423))</f>
        <v>0</v>
      </c>
      <c r="BV428" s="571">
        <f>IF($E423="n/a","n/a",IF(BV$3&gt;($E423+$D428),$I423-SUM($F428:BU428),$I423/$E423))</f>
        <v>0</v>
      </c>
      <c r="BW428" s="571">
        <f>IF($E423="n/a","n/a",IF(BW$3&gt;($E423+$D428),$I423-SUM($F428:BV428),$I423/$E423))</f>
        <v>0</v>
      </c>
      <c r="BX428" s="571">
        <f>IF($E423="n/a","n/a",IF(BX$3&gt;($E423+$D428),$I423-SUM($F428:BW428),$I423/$E423))</f>
        <v>0</v>
      </c>
      <c r="BY428" s="571">
        <f>IF($E423="n/a","n/a",IF(BY$3&gt;($E423+$D428),$I423-SUM($F428:BX428),$I423/$E423))</f>
        <v>0</v>
      </c>
      <c r="BZ428" s="572">
        <f>IF($E423="n/a","n/a",IF(BZ$3&gt;($E423+$D428),$I423-SUM($F428:BY428),$I423/$E423))</f>
        <v>0</v>
      </c>
    </row>
    <row r="429" spans="1:78" customFormat="1" hidden="1" outlineLevel="1">
      <c r="A429" s="19"/>
      <c r="B429" s="26"/>
      <c r="C429" s="722"/>
      <c r="D429" s="545">
        <v>5</v>
      </c>
      <c r="E429" s="27"/>
      <c r="F429" s="146"/>
      <c r="G429" s="573"/>
      <c r="H429" s="574"/>
      <c r="I429" s="574"/>
      <c r="J429" s="574"/>
      <c r="K429" s="575">
        <f>IF($E423="n/a","n/a",IF(K$3&gt;($E423+$D429),$J423-SUM($F429:J429),$J423/$E423))</f>
        <v>635.45120246826639</v>
      </c>
      <c r="L429" s="574">
        <f>IF($E423="n/a","n/a",IF(L$3&gt;($E423+$D429),$J423-SUM($F429:K429),$J423/$E423))</f>
        <v>635.45120246826639</v>
      </c>
      <c r="M429" s="574">
        <f>IF($E423="n/a","n/a",IF(M$3&gt;($E423+$D429),$J423-SUM($F429:L429),$J423/$E423))</f>
        <v>635.45120246826639</v>
      </c>
      <c r="N429" s="574">
        <f>IF($E423="n/a","n/a",IF(N$3&gt;($E423+$D429),$J423-SUM($F429:M429),$J423/$E423))</f>
        <v>635.45120246826639</v>
      </c>
      <c r="O429" s="574">
        <f>IF($E423="n/a","n/a",IF(O$3&gt;($E423+$D429),$J423-SUM($F429:N429),$J423/$E423))</f>
        <v>635.45120246826639</v>
      </c>
      <c r="P429" s="574">
        <f>IF($E423="n/a","n/a",IF(P$3&gt;($E423+$D429),$J423-SUM($F429:O429),$J423/$E423))</f>
        <v>635.45120246826639</v>
      </c>
      <c r="Q429" s="574">
        <f>IF($E423="n/a","n/a",IF(Q$3&gt;($E423+$D429),$J423-SUM($F429:P429),$J423/$E423))</f>
        <v>635.45120246826639</v>
      </c>
      <c r="R429" s="574">
        <f>IF($E423="n/a","n/a",IF(R$3&gt;($E423+$D429),$J423-SUM($F429:Q429),$J423/$E423))</f>
        <v>635.45120246826639</v>
      </c>
      <c r="S429" s="574">
        <f>IF($E423="n/a","n/a",IF(S$3&gt;($E423+$D429),$J423-SUM($F429:R429),$J423/$E423))</f>
        <v>635.45120246826639</v>
      </c>
      <c r="T429" s="574">
        <f>IF($E423="n/a","n/a",IF(T$3&gt;($E423+$D429),$J423-SUM($F429:S429),$J423/$E423))</f>
        <v>635.45120246826639</v>
      </c>
      <c r="U429" s="574">
        <f>IF($E423="n/a","n/a",IF(U$3&gt;($E423+$D429),$J423-SUM($F429:T429),$J423/$E423))</f>
        <v>0</v>
      </c>
      <c r="V429" s="574">
        <f>IF($E423="n/a","n/a",IF(V$3&gt;($E423+$D429),$J423-SUM($F429:U429),$J423/$E423))</f>
        <v>0</v>
      </c>
      <c r="W429" s="574">
        <f>IF($E423="n/a","n/a",IF(W$3&gt;($E423+$D429),$J423-SUM($F429:V429),$J423/$E423))</f>
        <v>0</v>
      </c>
      <c r="X429" s="574">
        <f>IF($E423="n/a","n/a",IF(X$3&gt;($E423+$D429),$J423-SUM($F429:W429),$J423/$E423))</f>
        <v>0</v>
      </c>
      <c r="Y429" s="574">
        <f>IF($E423="n/a","n/a",IF(Y$3&gt;($E423+$D429),$J423-SUM($F429:X429),$J423/$E423))</f>
        <v>0</v>
      </c>
      <c r="Z429" s="574">
        <f>IF($E423="n/a","n/a",IF(Z$3&gt;($E423+$D429),$J423-SUM($F429:Y429),$J423/$E423))</f>
        <v>0</v>
      </c>
      <c r="AA429" s="574">
        <f>IF($E423="n/a","n/a",IF(AA$3&gt;($E423+$D429),$J423-SUM($F429:Z429),$J423/$E423))</f>
        <v>0</v>
      </c>
      <c r="AB429" s="574">
        <f>IF($E423="n/a","n/a",IF(AB$3&gt;($E423+$D429),$J423-SUM($F429:AA429),$J423/$E423))</f>
        <v>0</v>
      </c>
      <c r="AC429" s="574">
        <f>IF($E423="n/a","n/a",IF(AC$3&gt;($E423+$D429),$J423-SUM($F429:AB429),$J423/$E423))</f>
        <v>0</v>
      </c>
      <c r="AD429" s="574">
        <f>IF($E423="n/a","n/a",IF(AD$3&gt;($E423+$D429),$J423-SUM($F429:AC429),$J423/$E423))</f>
        <v>0</v>
      </c>
      <c r="AE429" s="574">
        <f>IF($E423="n/a","n/a",IF(AE$3&gt;($E423+$D429),$J423-SUM($F429:AD429),$J423/$E423))</f>
        <v>0</v>
      </c>
      <c r="AF429" s="574">
        <f>IF($E423="n/a","n/a",IF(AF$3&gt;($E423+$D429),$J423-SUM($F429:AE429),$J423/$E423))</f>
        <v>0</v>
      </c>
      <c r="AG429" s="574">
        <f>IF($E423="n/a","n/a",IF(AG$3&gt;($E423+$D429),$J423-SUM($F429:AF429),$J423/$E423))</f>
        <v>0</v>
      </c>
      <c r="AH429" s="574">
        <f>IF($E423="n/a","n/a",IF(AH$3&gt;($E423+$D429),$J423-SUM($F429:AG429),$J423/$E423))</f>
        <v>0</v>
      </c>
      <c r="AI429" s="574">
        <f>IF($E423="n/a","n/a",IF(AI$3&gt;($E423+$D429),$J423-SUM($F429:AH429),$J423/$E423))</f>
        <v>0</v>
      </c>
      <c r="AJ429" s="574">
        <f>IF($E423="n/a","n/a",IF(AJ$3&gt;($E423+$D429),$J423-SUM($F429:AI429),$J423/$E423))</f>
        <v>0</v>
      </c>
      <c r="AK429" s="574">
        <f>IF($E423="n/a","n/a",IF(AK$3&gt;($E423+$D429),$J423-SUM($F429:AJ429),$J423/$E423))</f>
        <v>0</v>
      </c>
      <c r="AL429" s="574">
        <f>IF($E423="n/a","n/a",IF(AL$3&gt;($E423+$D429),$J423-SUM($F429:AK429),$J423/$E423))</f>
        <v>0</v>
      </c>
      <c r="AM429" s="574">
        <f>IF($E423="n/a","n/a",IF(AM$3&gt;($E423+$D429),$J423-SUM($F429:AL429),$J423/$E423))</f>
        <v>0</v>
      </c>
      <c r="AN429" s="574">
        <f>IF($E423="n/a","n/a",IF(AN$3&gt;($E423+$D429),$J423-SUM($F429:AM429),$J423/$E423))</f>
        <v>0</v>
      </c>
      <c r="AO429" s="574">
        <f>IF($E423="n/a","n/a",IF(AO$3&gt;($E423+$D429),$J423-SUM($F429:AN429),$J423/$E423))</f>
        <v>0</v>
      </c>
      <c r="AP429" s="574">
        <f>IF($E423="n/a","n/a",IF(AP$3&gt;($E423+$D429),$J423-SUM($F429:AO429),$J423/$E423))</f>
        <v>0</v>
      </c>
      <c r="AQ429" s="574">
        <f>IF($E423="n/a","n/a",IF(AQ$3&gt;($E423+$D429),$J423-SUM($F429:AP429),$J423/$E423))</f>
        <v>0</v>
      </c>
      <c r="AR429" s="574">
        <f>IF($E423="n/a","n/a",IF(AR$3&gt;($E423+$D429),$J423-SUM($F429:AQ429),$J423/$E423))</f>
        <v>0</v>
      </c>
      <c r="AS429" s="574">
        <f>IF($E423="n/a","n/a",IF(AS$3&gt;($E423+$D429),$J423-SUM($F429:AR429),$J423/$E423))</f>
        <v>0</v>
      </c>
      <c r="AT429" s="574">
        <f>IF($E423="n/a","n/a",IF(AT$3&gt;($E423+$D429),$J423-SUM($F429:AS429),$J423/$E423))</f>
        <v>0</v>
      </c>
      <c r="AU429" s="574">
        <f>IF($E423="n/a","n/a",IF(AU$3&gt;($E423+$D429),$J423-SUM($F429:AT429),$J423/$E423))</f>
        <v>0</v>
      </c>
      <c r="AV429" s="574">
        <f>IF($E423="n/a","n/a",IF(AV$3&gt;($E423+$D429),$J423-SUM($F429:AU429),$J423/$E423))</f>
        <v>0</v>
      </c>
      <c r="AW429" s="574">
        <f>IF($E423="n/a","n/a",IF(AW$3&gt;($E423+$D429),$J423-SUM($F429:AV429),$J423/$E423))</f>
        <v>0</v>
      </c>
      <c r="AX429" s="574">
        <f>IF($E423="n/a","n/a",IF(AX$3&gt;($E423+$D429),$J423-SUM($F429:AW429),$J423/$E423))</f>
        <v>0</v>
      </c>
      <c r="AY429" s="574">
        <f>IF($E423="n/a","n/a",IF(AY$3&gt;($E423+$D429),$J423-SUM($F429:AX429),$J423/$E423))</f>
        <v>0</v>
      </c>
      <c r="AZ429" s="574">
        <f>IF($E423="n/a","n/a",IF(AZ$3&gt;($E423+$D429),$J423-SUM($F429:AY429),$J423/$E423))</f>
        <v>0</v>
      </c>
      <c r="BA429" s="574">
        <f>IF($E423="n/a","n/a",IF(BA$3&gt;($E423+$D429),$J423-SUM($F429:AZ429),$J423/$E423))</f>
        <v>0</v>
      </c>
      <c r="BB429" s="574">
        <f>IF($E423="n/a","n/a",IF(BB$3&gt;($E423+$D429),$J423-SUM($F429:BA429),$J423/$E423))</f>
        <v>0</v>
      </c>
      <c r="BC429" s="574">
        <f>IF($E423="n/a","n/a",IF(BC$3&gt;($E423+$D429),$J423-SUM($F429:BB429),$J423/$E423))</f>
        <v>0</v>
      </c>
      <c r="BD429" s="574">
        <f>IF($E423="n/a","n/a",IF(BD$3&gt;($E423+$D429),$J423-SUM($F429:BC429),$J423/$E423))</f>
        <v>0</v>
      </c>
      <c r="BE429" s="574">
        <f>IF($E423="n/a","n/a",IF(BE$3&gt;($E423+$D429),$J423-SUM($F429:BD429),$J423/$E423))</f>
        <v>0</v>
      </c>
      <c r="BF429" s="574">
        <f>IF($E423="n/a","n/a",IF(BF$3&gt;($E423+$D429),$J423-SUM($F429:BE429),$J423/$E423))</f>
        <v>0</v>
      </c>
      <c r="BG429" s="574">
        <f>IF($E423="n/a","n/a",IF(BG$3&gt;($E423+$D429),$J423-SUM($F429:BF429),$J423/$E423))</f>
        <v>0</v>
      </c>
      <c r="BH429" s="574">
        <f>IF($E423="n/a","n/a",IF(BH$3&gt;($E423+$D429),$J423-SUM($F429:BG429),$J423/$E423))</f>
        <v>0</v>
      </c>
      <c r="BI429" s="574">
        <f>IF($E423="n/a","n/a",IF(BI$3&gt;($E423+$D429),$J423-SUM($F429:BH429),$J423/$E423))</f>
        <v>0</v>
      </c>
      <c r="BJ429" s="574">
        <f>IF($E423="n/a","n/a",IF(BJ$3&gt;($E423+$D429),$J423-SUM($F429:BI429),$J423/$E423))</f>
        <v>0</v>
      </c>
      <c r="BK429" s="574">
        <f>IF($E423="n/a","n/a",IF(BK$3&gt;($E423+$D429),$J423-SUM($F429:BJ429),$J423/$E423))</f>
        <v>0</v>
      </c>
      <c r="BL429" s="574">
        <f>IF($E423="n/a","n/a",IF(BL$3&gt;($E423+$D429),$J423-SUM($F429:BK429),$J423/$E423))</f>
        <v>0</v>
      </c>
      <c r="BM429" s="574">
        <f>IF($E423="n/a","n/a",IF(BM$3&gt;($E423+$D429),$J423-SUM($F429:BL429),$J423/$E423))</f>
        <v>0</v>
      </c>
      <c r="BN429" s="574">
        <f>IF($E423="n/a","n/a",IF(BN$3&gt;($E423+$D429),$J423-SUM($F429:BM429),$J423/$E423))</f>
        <v>0</v>
      </c>
      <c r="BO429" s="574">
        <f>IF($E423="n/a","n/a",IF(BO$3&gt;($E423+$D429),$J423-SUM($F429:BN429),$J423/$E423))</f>
        <v>0</v>
      </c>
      <c r="BP429" s="574">
        <f>IF($E423="n/a","n/a",IF(BP$3&gt;($E423+$D429),$J423-SUM($F429:BO429),$J423/$E423))</f>
        <v>0</v>
      </c>
      <c r="BQ429" s="574">
        <f>IF($E423="n/a","n/a",IF(BQ$3&gt;($E423+$D429),$J423-SUM($F429:BP429),$J423/$E423))</f>
        <v>0</v>
      </c>
      <c r="BR429" s="574">
        <f>IF($E423="n/a","n/a",IF(BR$3&gt;($E423+$D429),$J423-SUM($F429:BQ429),$J423/$E423))</f>
        <v>0</v>
      </c>
      <c r="BS429" s="574">
        <f>IF($E423="n/a","n/a",IF(BS$3&gt;($E423+$D429),$J423-SUM($F429:BR429),$J423/$E423))</f>
        <v>0</v>
      </c>
      <c r="BT429" s="574">
        <f>IF($E423="n/a","n/a",IF(BT$3&gt;($E423+$D429),$J423-SUM($F429:BS429),$J423/$E423))</f>
        <v>0</v>
      </c>
      <c r="BU429" s="574">
        <f>IF($E423="n/a","n/a",IF(BU$3&gt;($E423+$D429),$J423-SUM($F429:BT429),$J423/$E423))</f>
        <v>0</v>
      </c>
      <c r="BV429" s="574">
        <f>IF($E423="n/a","n/a",IF(BV$3&gt;($E423+$D429),$J423-SUM($F429:BU429),$J423/$E423))</f>
        <v>0</v>
      </c>
      <c r="BW429" s="574">
        <f>IF($E423="n/a","n/a",IF(BW$3&gt;($E423+$D429),$J423-SUM($F429:BV429),$J423/$E423))</f>
        <v>0</v>
      </c>
      <c r="BX429" s="574">
        <f>IF($E423="n/a","n/a",IF(BX$3&gt;($E423+$D429),$J423-SUM($F429:BW429),$J423/$E423))</f>
        <v>0</v>
      </c>
      <c r="BY429" s="574">
        <f>IF($E423="n/a","n/a",IF(BY$3&gt;($E423+$D429),$J423-SUM($F429:BX429),$J423/$E423))</f>
        <v>0</v>
      </c>
      <c r="BZ429" s="575">
        <f>IF($E423="n/a","n/a",IF(BZ$3&gt;($E423+$D429),$J423-SUM($F429:BY429),$J423/$E423))</f>
        <v>0</v>
      </c>
    </row>
    <row r="430" spans="1:78" customFormat="1" hidden="1" outlineLevel="1">
      <c r="A430" s="19"/>
      <c r="B430" s="26"/>
      <c r="C430" s="722"/>
      <c r="D430" s="545">
        <v>6</v>
      </c>
      <c r="E430" s="27"/>
      <c r="F430" s="146"/>
      <c r="G430" s="148"/>
      <c r="H430" s="148"/>
      <c r="I430" s="148"/>
      <c r="J430" s="148"/>
      <c r="K430" s="576"/>
      <c r="L430" s="69">
        <f>IF($D423="n/a","n/a",IF(L$3&gt;($D423+$D430),$K423-SUM($F430:K430),$K423/$D423))</f>
        <v>546.73372247523469</v>
      </c>
      <c r="M430" s="69">
        <f>IF($D423="n/a","n/a",IF(M$3&gt;($D423+$D430),$K423-SUM($F430:L430),$K423/$D423))</f>
        <v>546.73372247523469</v>
      </c>
      <c r="N430" s="69">
        <f>IF($D423="n/a","n/a",IF(N$3&gt;($D423+$D430),$K423-SUM($F430:M430),$K423/$D423))</f>
        <v>546.73372247523469</v>
      </c>
      <c r="O430" s="69">
        <f>IF($D423="n/a","n/a",IF(O$3&gt;($D423+$D430),$K423-SUM($F430:N430),$K423/$D423))</f>
        <v>546.73372247523469</v>
      </c>
      <c r="P430" s="69">
        <f>IF($D423="n/a","n/a",IF(P$3&gt;($D423+$D430),$K423-SUM($F430:O430),$K423/$D423))</f>
        <v>546.73372247523469</v>
      </c>
      <c r="Q430" s="69">
        <f>IF($D423="n/a","n/a",IF(Q$3&gt;($D423+$D430),$K423-SUM($F430:P430),$K423/$D423))</f>
        <v>0</v>
      </c>
      <c r="R430" s="69">
        <f>IF($D423="n/a","n/a",IF(R$3&gt;($D423+$D430),$K423-SUM($F430:Q430),$K423/$D423))</f>
        <v>0</v>
      </c>
      <c r="S430" s="69">
        <f>IF($D423="n/a","n/a",IF(S$3&gt;($D423+$D430),$K423-SUM($F430:R430),$K423/$D423))</f>
        <v>0</v>
      </c>
      <c r="T430" s="69">
        <f>IF($D423="n/a","n/a",IF(T$3&gt;($D423+$D430),$K423-SUM($F430:S430),$K423/$D423))</f>
        <v>0</v>
      </c>
      <c r="U430" s="69">
        <f>IF($D423="n/a","n/a",IF(U$3&gt;($D423+$D430),$K423-SUM($F430:T430),$K423/$D423))</f>
        <v>0</v>
      </c>
      <c r="V430" s="69">
        <f>IF($D423="n/a","n/a",IF(V$3&gt;($D423+$D430),$K423-SUM($F430:U430),$K423/$D423))</f>
        <v>0</v>
      </c>
      <c r="W430" s="69">
        <f>IF($D423="n/a","n/a",IF(W$3&gt;($D423+$D430),$K423-SUM($F430:V430),$K423/$D423))</f>
        <v>0</v>
      </c>
      <c r="X430" s="69">
        <f>IF($D423="n/a","n/a",IF(X$3&gt;($D423+$D430),$K423-SUM($F430:W430),$K423/$D423))</f>
        <v>0</v>
      </c>
      <c r="Y430" s="69">
        <f>IF($D423="n/a","n/a",IF(Y$3&gt;($D423+$D430),$K423-SUM($F430:X430),$K423/$D423))</f>
        <v>0</v>
      </c>
      <c r="Z430" s="69">
        <f>IF($D423="n/a","n/a",IF(Z$3&gt;($D423+$D430),$K423-SUM($F430:Y430),$K423/$D423))</f>
        <v>0</v>
      </c>
      <c r="AA430" s="69">
        <f>IF($D423="n/a","n/a",IF(AA$3&gt;($D423+$D430),$K423-SUM($F430:Z430),$K423/$D423))</f>
        <v>0</v>
      </c>
      <c r="AB430" s="69">
        <f>IF($D423="n/a","n/a",IF(AB$3&gt;($D423+$D430),$K423-SUM($F430:AA430),$K423/$D423))</f>
        <v>0</v>
      </c>
      <c r="AC430" s="69">
        <f>IF($D423="n/a","n/a",IF(AC$3&gt;($D423+$D430),$K423-SUM($F430:AB430),$K423/$D423))</f>
        <v>0</v>
      </c>
      <c r="AD430" s="69">
        <f>IF($D423="n/a","n/a",IF(AD$3&gt;($D423+$D430),$K423-SUM($F430:AC430),$K423/$D423))</f>
        <v>0</v>
      </c>
      <c r="AE430" s="69">
        <f>IF($D423="n/a","n/a",IF(AE$3&gt;($D423+$D430),$K423-SUM($F430:AD430),$K423/$D423))</f>
        <v>0</v>
      </c>
      <c r="AF430" s="69">
        <f>IF($D423="n/a","n/a",IF(AF$3&gt;($D423+$D430),$K423-SUM($F430:AE430),$K423/$D423))</f>
        <v>0</v>
      </c>
      <c r="AG430" s="69">
        <f>IF($D423="n/a","n/a",IF(AG$3&gt;($D423+$D430),$K423-SUM($F430:AF430),$K423/$D423))</f>
        <v>0</v>
      </c>
      <c r="AH430" s="69">
        <f>IF($D423="n/a","n/a",IF(AH$3&gt;($D423+$D430),$K423-SUM($F430:AG430),$K423/$D423))</f>
        <v>0</v>
      </c>
      <c r="AI430" s="69">
        <f>IF($D423="n/a","n/a",IF(AI$3&gt;($D423+$D430),$K423-SUM($F430:AH430),$K423/$D423))</f>
        <v>0</v>
      </c>
      <c r="AJ430" s="69">
        <f>IF($D423="n/a","n/a",IF(AJ$3&gt;($D423+$D430),$K423-SUM($F430:AI430),$K423/$D423))</f>
        <v>0</v>
      </c>
      <c r="AK430" s="69">
        <f>IF($D423="n/a","n/a",IF(AK$3&gt;($D423+$D430),$K423-SUM($F430:AJ430),$K423/$D423))</f>
        <v>0</v>
      </c>
      <c r="AL430" s="69">
        <f>IF($D423="n/a","n/a",IF(AL$3&gt;($D423+$D430),$K423-SUM($F430:AK430),$K423/$D423))</f>
        <v>0</v>
      </c>
      <c r="AM430" s="69">
        <f>IF($D423="n/a","n/a",IF(AM$3&gt;($D423+$D430),$K423-SUM($F430:AL430),$K423/$D423))</f>
        <v>0</v>
      </c>
      <c r="AN430" s="69">
        <f>IF($D423="n/a","n/a",IF(AN$3&gt;($D423+$D430),$K423-SUM($F430:AM430),$K423/$D423))</f>
        <v>0</v>
      </c>
      <c r="AO430" s="69">
        <f>IF($D423="n/a","n/a",IF(AO$3&gt;($D423+$D430),$K423-SUM($F430:AN430),$K423/$D423))</f>
        <v>0</v>
      </c>
      <c r="AP430" s="69">
        <f>IF($D423="n/a","n/a",IF(AP$3&gt;($D423+$D430),$K423-SUM($F430:AO430),$K423/$D423))</f>
        <v>0</v>
      </c>
      <c r="AQ430" s="69">
        <f>IF($D423="n/a","n/a",IF(AQ$3&gt;($D423+$D430),$K423-SUM($F430:AP430),$K423/$D423))</f>
        <v>0</v>
      </c>
      <c r="AR430" s="69">
        <f>IF($D423="n/a","n/a",IF(AR$3&gt;($D423+$D430),$K423-SUM($F430:AQ430),$K423/$D423))</f>
        <v>0</v>
      </c>
      <c r="AS430" s="69">
        <f>IF($D423="n/a","n/a",IF(AS$3&gt;($D423+$D430),$K423-SUM($F430:AR430),$K423/$D423))</f>
        <v>0</v>
      </c>
      <c r="AT430" s="69">
        <f>IF($D423="n/a","n/a",IF(AT$3&gt;($D423+$D430),$K423-SUM($F430:AS430),$K423/$D423))</f>
        <v>0</v>
      </c>
      <c r="AU430" s="69">
        <f>IF($D423="n/a","n/a",IF(AU$3&gt;($D423+$D430),$K423-SUM($F430:AT430),$K423/$D423))</f>
        <v>0</v>
      </c>
      <c r="AV430" s="69">
        <f>IF($D423="n/a","n/a",IF(AV$3&gt;($D423+$D430),$K423-SUM($F430:AU430),$K423/$D423))</f>
        <v>0</v>
      </c>
      <c r="AW430" s="69">
        <f>IF($D423="n/a","n/a",IF(AW$3&gt;($D423+$D430),$K423-SUM($F430:AV430),$K423/$D423))</f>
        <v>0</v>
      </c>
      <c r="AX430" s="69">
        <f>IF($D423="n/a","n/a",IF(AX$3&gt;($D423+$D430),$K423-SUM($F430:AW430),$K423/$D423))</f>
        <v>0</v>
      </c>
      <c r="AY430" s="69">
        <f>IF($D423="n/a","n/a",IF(AY$3&gt;($D423+$D430),$K423-SUM($F430:AX430),$K423/$D423))</f>
        <v>0</v>
      </c>
      <c r="AZ430" s="69">
        <f>IF($D423="n/a","n/a",IF(AZ$3&gt;($D423+$D430),$K423-SUM($F430:AY430),$K423/$D423))</f>
        <v>0</v>
      </c>
      <c r="BA430" s="69">
        <f>IF($D423="n/a","n/a",IF(BA$3&gt;($D423+$D430),$K423-SUM($F430:AZ430),$K423/$D423))</f>
        <v>0</v>
      </c>
      <c r="BB430" s="69">
        <f>IF($D423="n/a","n/a",IF(BB$3&gt;($D423+$D430),$K423-SUM($F430:BA430),$K423/$D423))</f>
        <v>0</v>
      </c>
      <c r="BC430" s="69">
        <f>IF($D423="n/a","n/a",IF(BC$3&gt;($D423+$D430),$K423-SUM($F430:BB430),$K423/$D423))</f>
        <v>0</v>
      </c>
      <c r="BD430" s="69">
        <f>IF($D423="n/a","n/a",IF(BD$3&gt;($D423+$D430),$K423-SUM($F430:BC430),$K423/$D423))</f>
        <v>0</v>
      </c>
      <c r="BE430" s="69">
        <f>IF($D423="n/a","n/a",IF(BE$3&gt;($D423+$D430),$K423-SUM($F430:BD430),$K423/$D423))</f>
        <v>0</v>
      </c>
      <c r="BF430" s="69">
        <f>IF($D423="n/a","n/a",IF(BF$3&gt;($D423+$D430),$K423-SUM($F430:BE430),$K423/$D423))</f>
        <v>0</v>
      </c>
      <c r="BG430" s="69">
        <f>IF($D423="n/a","n/a",IF(BG$3&gt;($D423+$D430),$K423-SUM($F430:BF430),$K423/$D423))</f>
        <v>0</v>
      </c>
      <c r="BH430" s="69">
        <f>IF($D423="n/a","n/a",IF(BH$3&gt;($D423+$D430),$K423-SUM($F430:BG430),$K423/$D423))</f>
        <v>0</v>
      </c>
      <c r="BI430" s="69">
        <f>IF($D423="n/a","n/a",IF(BI$3&gt;($D423+$D430),$K423-SUM($F430:BH430),$K423/$D423))</f>
        <v>0</v>
      </c>
      <c r="BJ430" s="69">
        <f>IF($D423="n/a","n/a",IF(BJ$3&gt;($D423+$D430),$K423-SUM($F430:BI430),$K423/$D423))</f>
        <v>0</v>
      </c>
      <c r="BK430" s="69">
        <f>IF($D423="n/a","n/a",IF(BK$3&gt;($D423+$D430),$K423-SUM($F430:BJ430),$K423/$D423))</f>
        <v>0</v>
      </c>
      <c r="BL430" s="69">
        <f>IF($D423="n/a","n/a",IF(BL$3&gt;($D423+$D430),$K423-SUM($F430:BK430),$K423/$D423))</f>
        <v>0</v>
      </c>
      <c r="BM430" s="69">
        <f>IF($D423="n/a","n/a",IF(BM$3&gt;($D423+$D430),$K423-SUM($F430:BL430),$K423/$D423))</f>
        <v>0</v>
      </c>
      <c r="BN430" s="69">
        <f>IF($D423="n/a","n/a",IF(BN$3&gt;($D423+$D430),$K423-SUM($F430:BM430),$K423/$D423))</f>
        <v>0</v>
      </c>
      <c r="BO430" s="69">
        <f>IF($D423="n/a","n/a",IF(BO$3&gt;($D423+$D430),$K423-SUM($F430:BN430),$K423/$D423))</f>
        <v>0</v>
      </c>
      <c r="BP430" s="69">
        <f>IF($D423="n/a","n/a",IF(BP$3&gt;($D423+$D430),$K423-SUM($F430:BO430),$K423/$D423))</f>
        <v>0</v>
      </c>
      <c r="BQ430" s="69">
        <f>IF($D423="n/a","n/a",IF(BQ$3&gt;($D423+$D430),$K423-SUM($F430:BP430),$K423/$D423))</f>
        <v>0</v>
      </c>
      <c r="BR430" s="69">
        <f>IF($D423="n/a","n/a",IF(BR$3&gt;($D423+$D430),$K423-SUM($F430:BQ430),$K423/$D423))</f>
        <v>0</v>
      </c>
      <c r="BS430" s="69">
        <f>IF($D423="n/a","n/a",IF(BS$3&gt;($D423+$D430),$K423-SUM($F430:BR430),$K423/$D423))</f>
        <v>0</v>
      </c>
      <c r="BT430" s="69">
        <f>IF($D423="n/a","n/a",IF(BT$3&gt;($D423+$D430),$K423-SUM($F430:BS430),$K423/$D423))</f>
        <v>0</v>
      </c>
      <c r="BU430" s="69">
        <f>IF($D423="n/a","n/a",IF(BU$3&gt;($D423+$D430),$K423-SUM($F430:BT430),$K423/$D423))</f>
        <v>0</v>
      </c>
      <c r="BV430" s="69">
        <f>IF($D423="n/a","n/a",IF(BV$3&gt;($D423+$D430),$K423-SUM($F430:BU430),$K423/$D423))</f>
        <v>0</v>
      </c>
      <c r="BW430" s="69">
        <f>IF($D423="n/a","n/a",IF(BW$3&gt;($D423+$D430),$K423-SUM($F430:BV430),$K423/$D423))</f>
        <v>0</v>
      </c>
      <c r="BX430" s="69">
        <f>IF($D423="n/a","n/a",IF(BX$3&gt;($D423+$D430),$K423-SUM($F430:BW430),$K423/$D423))</f>
        <v>0</v>
      </c>
      <c r="BY430" s="69">
        <f>IF($D423="n/a","n/a",IF(BY$3&gt;($D423+$D430),$K423-SUM($F430:BX430),$K423/$D423))</f>
        <v>0</v>
      </c>
      <c r="BZ430" s="69">
        <f>IF($D423="n/a","n/a",IF(BZ$3&gt;($D423+$D430),$K423-SUM($F430:BY430),$K423/$D423))</f>
        <v>0</v>
      </c>
    </row>
    <row r="431" spans="1:78" customFormat="1" hidden="1" outlineLevel="1">
      <c r="A431" s="19"/>
      <c r="B431" s="26"/>
      <c r="C431" s="722"/>
      <c r="D431" s="545">
        <v>7</v>
      </c>
      <c r="E431" s="27"/>
      <c r="F431" s="146"/>
      <c r="G431" s="148"/>
      <c r="H431" s="148"/>
      <c r="I431" s="148"/>
      <c r="J431" s="148"/>
      <c r="K431" s="558"/>
      <c r="L431" s="147"/>
      <c r="M431" s="69">
        <f>IF($D423="n/a","n/a",IF(M$3&gt;($D423+$D431),$L423-SUM($F431:L431),$L423/$D423))</f>
        <v>625.85763749348121</v>
      </c>
      <c r="N431" s="69">
        <f>IF($D423="n/a","n/a",IF(N$3&gt;($D423+$D431),$L423-SUM($F431:M431),$L423/$D423))</f>
        <v>625.85763749348121</v>
      </c>
      <c r="O431" s="69">
        <f>IF($D423="n/a","n/a",IF(O$3&gt;($D423+$D431),$L423-SUM($F431:N431),$L423/$D423))</f>
        <v>625.85763749348121</v>
      </c>
      <c r="P431" s="69">
        <f>IF($D423="n/a","n/a",IF(P$3&gt;($D423+$D431),$L423-SUM($F431:O431),$L423/$D423))</f>
        <v>625.85763749348121</v>
      </c>
      <c r="Q431" s="69">
        <f>IF($D423="n/a","n/a",IF(Q$3&gt;($D423+$D431),$L423-SUM($F431:P431),$L423/$D423))</f>
        <v>625.85763749348121</v>
      </c>
      <c r="R431" s="69">
        <f>IF($D423="n/a","n/a",IF(R$3&gt;($D423+$D431),$L423-SUM($F431:Q431),$L423/$D423))</f>
        <v>0</v>
      </c>
      <c r="S431" s="69">
        <f>IF($D423="n/a","n/a",IF(S$3&gt;($D423+$D431),$L423-SUM($F431:R431),$L423/$D423))</f>
        <v>0</v>
      </c>
      <c r="T431" s="69">
        <f>IF($D423="n/a","n/a",IF(T$3&gt;($D423+$D431),$L423-SUM($F431:S431),$L423/$D423))</f>
        <v>0</v>
      </c>
      <c r="U431" s="69">
        <f>IF($D423="n/a","n/a",IF(U$3&gt;($D423+$D431),$L423-SUM($F431:T431),$L423/$D423))</f>
        <v>0</v>
      </c>
      <c r="V431" s="69">
        <f>IF($D423="n/a","n/a",IF(V$3&gt;($D423+$D431),$L423-SUM($F431:U431),$L423/$D423))</f>
        <v>0</v>
      </c>
      <c r="W431" s="69">
        <f>IF($D423="n/a","n/a",IF(W$3&gt;($D423+$D431),$L423-SUM($F431:V431),$L423/$D423))</f>
        <v>0</v>
      </c>
      <c r="X431" s="69">
        <f>IF($D423="n/a","n/a",IF(X$3&gt;($D423+$D431),$L423-SUM($F431:W431),$L423/$D423))</f>
        <v>0</v>
      </c>
      <c r="Y431" s="69">
        <f>IF($D423="n/a","n/a",IF(Y$3&gt;($D423+$D431),$L423-SUM($F431:X431),$L423/$D423))</f>
        <v>0</v>
      </c>
      <c r="Z431" s="69">
        <f>IF($D423="n/a","n/a",IF(Z$3&gt;($D423+$D431),$L423-SUM($F431:Y431),$L423/$D423))</f>
        <v>0</v>
      </c>
      <c r="AA431" s="69">
        <f>IF($D423="n/a","n/a",IF(AA$3&gt;($D423+$D431),$L423-SUM($F431:Z431),$L423/$D423))</f>
        <v>0</v>
      </c>
      <c r="AB431" s="69">
        <f>IF($D423="n/a","n/a",IF(AB$3&gt;($D423+$D431),$L423-SUM($F431:AA431),$L423/$D423))</f>
        <v>0</v>
      </c>
      <c r="AC431" s="69">
        <f>IF($D423="n/a","n/a",IF(AC$3&gt;($D423+$D431),$L423-SUM($F431:AB431),$L423/$D423))</f>
        <v>0</v>
      </c>
      <c r="AD431" s="69">
        <f>IF($D423="n/a","n/a",IF(AD$3&gt;($D423+$D431),$L423-SUM($F431:AC431),$L423/$D423))</f>
        <v>0</v>
      </c>
      <c r="AE431" s="69">
        <f>IF($D423="n/a","n/a",IF(AE$3&gt;($D423+$D431),$L423-SUM($F431:AD431),$L423/$D423))</f>
        <v>0</v>
      </c>
      <c r="AF431" s="69">
        <f>IF($D423="n/a","n/a",IF(AF$3&gt;($D423+$D431),$L423-SUM($F431:AE431),$L423/$D423))</f>
        <v>0</v>
      </c>
      <c r="AG431" s="69">
        <f>IF($D423="n/a","n/a",IF(AG$3&gt;($D423+$D431),$L423-SUM($F431:AF431),$L423/$D423))</f>
        <v>0</v>
      </c>
      <c r="AH431" s="69">
        <f>IF($D423="n/a","n/a",IF(AH$3&gt;($D423+$D431),$L423-SUM($F431:AG431),$L423/$D423))</f>
        <v>0</v>
      </c>
      <c r="AI431" s="69">
        <f>IF($D423="n/a","n/a",IF(AI$3&gt;($D423+$D431),$L423-SUM($F431:AH431),$L423/$D423))</f>
        <v>0</v>
      </c>
      <c r="AJ431" s="69">
        <f>IF($D423="n/a","n/a",IF(AJ$3&gt;($D423+$D431),$L423-SUM($F431:AI431),$L423/$D423))</f>
        <v>0</v>
      </c>
      <c r="AK431" s="69">
        <f>IF($D423="n/a","n/a",IF(AK$3&gt;($D423+$D431),$L423-SUM($F431:AJ431),$L423/$D423))</f>
        <v>0</v>
      </c>
      <c r="AL431" s="69">
        <f>IF($D423="n/a","n/a",IF(AL$3&gt;($D423+$D431),$L423-SUM($F431:AK431),$L423/$D423))</f>
        <v>0</v>
      </c>
      <c r="AM431" s="69">
        <f>IF($D423="n/a","n/a",IF(AM$3&gt;($D423+$D431),$L423-SUM($F431:AL431),$L423/$D423))</f>
        <v>0</v>
      </c>
      <c r="AN431" s="69">
        <f>IF($D423="n/a","n/a",IF(AN$3&gt;($D423+$D431),$L423-SUM($F431:AM431),$L423/$D423))</f>
        <v>0</v>
      </c>
      <c r="AO431" s="69">
        <f>IF($D423="n/a","n/a",IF(AO$3&gt;($D423+$D431),$L423-SUM($F431:AN431),$L423/$D423))</f>
        <v>0</v>
      </c>
      <c r="AP431" s="69">
        <f>IF($D423="n/a","n/a",IF(AP$3&gt;($D423+$D431),$L423-SUM($F431:AO431),$L423/$D423))</f>
        <v>0</v>
      </c>
      <c r="AQ431" s="69">
        <f>IF($D423="n/a","n/a",IF(AQ$3&gt;($D423+$D431),$L423-SUM($F431:AP431),$L423/$D423))</f>
        <v>0</v>
      </c>
      <c r="AR431" s="69">
        <f>IF($D423="n/a","n/a",IF(AR$3&gt;($D423+$D431),$L423-SUM($F431:AQ431),$L423/$D423))</f>
        <v>0</v>
      </c>
      <c r="AS431" s="69">
        <f>IF($D423="n/a","n/a",IF(AS$3&gt;($D423+$D431),$L423-SUM($F431:AR431),$L423/$D423))</f>
        <v>0</v>
      </c>
      <c r="AT431" s="69">
        <f>IF($D423="n/a","n/a",IF(AT$3&gt;($D423+$D431),$L423-SUM($F431:AS431),$L423/$D423))</f>
        <v>0</v>
      </c>
      <c r="AU431" s="69">
        <f>IF($D423="n/a","n/a",IF(AU$3&gt;($D423+$D431),$L423-SUM($F431:AT431),$L423/$D423))</f>
        <v>0</v>
      </c>
      <c r="AV431" s="69">
        <f>IF($D423="n/a","n/a",IF(AV$3&gt;($D423+$D431),$L423-SUM($F431:AU431),$L423/$D423))</f>
        <v>0</v>
      </c>
      <c r="AW431" s="69">
        <f>IF($D423="n/a","n/a",IF(AW$3&gt;($D423+$D431),$L423-SUM($F431:AV431),$L423/$D423))</f>
        <v>0</v>
      </c>
      <c r="AX431" s="69">
        <f>IF($D423="n/a","n/a",IF(AX$3&gt;($D423+$D431),$L423-SUM($F431:AW431),$L423/$D423))</f>
        <v>0</v>
      </c>
      <c r="AY431" s="69">
        <f>IF($D423="n/a","n/a",IF(AY$3&gt;($D423+$D431),$L423-SUM($F431:AX431),$L423/$D423))</f>
        <v>0</v>
      </c>
      <c r="AZ431" s="69">
        <f>IF($D423="n/a","n/a",IF(AZ$3&gt;($D423+$D431),$L423-SUM($F431:AY431),$L423/$D423))</f>
        <v>0</v>
      </c>
      <c r="BA431" s="69">
        <f>IF($D423="n/a","n/a",IF(BA$3&gt;($D423+$D431),$L423-SUM($F431:AZ431),$L423/$D423))</f>
        <v>0</v>
      </c>
      <c r="BB431" s="69">
        <f>IF($D423="n/a","n/a",IF(BB$3&gt;($D423+$D431),$L423-SUM($F431:BA431),$L423/$D423))</f>
        <v>0</v>
      </c>
      <c r="BC431" s="69">
        <f>IF($D423="n/a","n/a",IF(BC$3&gt;($D423+$D431),$L423-SUM($F431:BB431),$L423/$D423))</f>
        <v>0</v>
      </c>
      <c r="BD431" s="69">
        <f>IF($D423="n/a","n/a",IF(BD$3&gt;($D423+$D431),$L423-SUM($F431:BC431),$L423/$D423))</f>
        <v>0</v>
      </c>
      <c r="BE431" s="69">
        <f>IF($D423="n/a","n/a",IF(BE$3&gt;($D423+$D431),$L423-SUM($F431:BD431),$L423/$D423))</f>
        <v>0</v>
      </c>
      <c r="BF431" s="69">
        <f>IF($D423="n/a","n/a",IF(BF$3&gt;($D423+$D431),$L423-SUM($F431:BE431),$L423/$D423))</f>
        <v>0</v>
      </c>
      <c r="BG431" s="69">
        <f>IF($D423="n/a","n/a",IF(BG$3&gt;($D423+$D431),$L423-SUM($F431:BF431),$L423/$D423))</f>
        <v>0</v>
      </c>
      <c r="BH431" s="69">
        <f>IF($D423="n/a","n/a",IF(BH$3&gt;($D423+$D431),$L423-SUM($F431:BG431),$L423/$D423))</f>
        <v>0</v>
      </c>
      <c r="BI431" s="69">
        <f>IF($D423="n/a","n/a",IF(BI$3&gt;($D423+$D431),$L423-SUM($F431:BH431),$L423/$D423))</f>
        <v>0</v>
      </c>
      <c r="BJ431" s="69">
        <f>IF($D423="n/a","n/a",IF(BJ$3&gt;($D423+$D431),$L423-SUM($F431:BI431),$L423/$D423))</f>
        <v>0</v>
      </c>
      <c r="BK431" s="69">
        <f>IF($D423="n/a","n/a",IF(BK$3&gt;($D423+$D431),$L423-SUM($F431:BJ431),$L423/$D423))</f>
        <v>0</v>
      </c>
      <c r="BL431" s="69">
        <f>IF($D423="n/a","n/a",IF(BL$3&gt;($D423+$D431),$L423-SUM($F431:BK431),$L423/$D423))</f>
        <v>0</v>
      </c>
      <c r="BM431" s="69">
        <f>IF($D423="n/a","n/a",IF(BM$3&gt;($D423+$D431),$L423-SUM($F431:BL431),$L423/$D423))</f>
        <v>0</v>
      </c>
      <c r="BN431" s="69">
        <f>IF($D423="n/a","n/a",IF(BN$3&gt;($D423+$D431),$L423-SUM($F431:BM431),$L423/$D423))</f>
        <v>0</v>
      </c>
      <c r="BO431" s="69">
        <f>IF($D423="n/a","n/a",IF(BO$3&gt;($D423+$D431),$L423-SUM($F431:BN431),$L423/$D423))</f>
        <v>0</v>
      </c>
      <c r="BP431" s="69">
        <f>IF($D423="n/a","n/a",IF(BP$3&gt;($D423+$D431),$L423-SUM($F431:BO431),$L423/$D423))</f>
        <v>0</v>
      </c>
      <c r="BQ431" s="69">
        <f>IF($D423="n/a","n/a",IF(BQ$3&gt;($D423+$D431),$L423-SUM($F431:BP431),$L423/$D423))</f>
        <v>0</v>
      </c>
      <c r="BR431" s="69">
        <f>IF($D423="n/a","n/a",IF(BR$3&gt;($D423+$D431),$L423-SUM($F431:BQ431),$L423/$D423))</f>
        <v>0</v>
      </c>
      <c r="BS431" s="69">
        <f>IF($D423="n/a","n/a",IF(BS$3&gt;($D423+$D431),$L423-SUM($F431:BR431),$L423/$D423))</f>
        <v>0</v>
      </c>
      <c r="BT431" s="69">
        <f>IF($D423="n/a","n/a",IF(BT$3&gt;($D423+$D431),$L423-SUM($F431:BS431),$L423/$D423))</f>
        <v>0</v>
      </c>
      <c r="BU431" s="69">
        <f>IF($D423="n/a","n/a",IF(BU$3&gt;($D423+$D431),$L423-SUM($F431:BT431),$L423/$D423))</f>
        <v>0</v>
      </c>
      <c r="BV431" s="69">
        <f>IF($D423="n/a","n/a",IF(BV$3&gt;($D423+$D431),$L423-SUM($F431:BU431),$L423/$D423))</f>
        <v>0</v>
      </c>
      <c r="BW431" s="69">
        <f>IF($D423="n/a","n/a",IF(BW$3&gt;($D423+$D431),$L423-SUM($F431:BV431),$L423/$D423))</f>
        <v>0</v>
      </c>
      <c r="BX431" s="69">
        <f>IF($D423="n/a","n/a",IF(BX$3&gt;($D423+$D431),$L423-SUM($F431:BW431),$L423/$D423))</f>
        <v>0</v>
      </c>
      <c r="BY431" s="69">
        <f>IF($D423="n/a","n/a",IF(BY$3&gt;($D423+$D431),$L423-SUM($F431:BX431),$L423/$D423))</f>
        <v>0</v>
      </c>
      <c r="BZ431" s="69">
        <f>IF($D423="n/a","n/a",IF(BZ$3&gt;($D423+$D431),$L423-SUM($F431:BY431),$L423/$D423))</f>
        <v>0</v>
      </c>
    </row>
    <row r="432" spans="1:78" customFormat="1" hidden="1" outlineLevel="1">
      <c r="A432" s="19"/>
      <c r="B432" s="26"/>
      <c r="C432" s="722"/>
      <c r="D432" s="545">
        <v>8</v>
      </c>
      <c r="E432" s="27"/>
      <c r="F432" s="146"/>
      <c r="G432" s="148"/>
      <c r="H432" s="148"/>
      <c r="I432" s="148"/>
      <c r="J432" s="148"/>
      <c r="K432" s="558"/>
      <c r="L432" s="148"/>
      <c r="M432" s="147"/>
      <c r="N432" s="69">
        <f>IF($D423="n/a","n/a",IF(N$3&gt;($D423+$D432),$M423-SUM($F432:M432),$M423/$D423))</f>
        <v>2798.3714323343252</v>
      </c>
      <c r="O432" s="69">
        <f>IF($D423="n/a","n/a",IF(O$3&gt;($D423+$D432),$M423-SUM($F432:N432),$M423/$D423))</f>
        <v>2798.3714323343252</v>
      </c>
      <c r="P432" s="69">
        <f>IF($D423="n/a","n/a",IF(P$3&gt;($D423+$D432),$M423-SUM($F432:O432),$M423/$D423))</f>
        <v>2798.3714323343252</v>
      </c>
      <c r="Q432" s="69">
        <f>IF($D423="n/a","n/a",IF(Q$3&gt;($D423+$D432),$M423-SUM($F432:P432),$M423/$D423))</f>
        <v>2798.3714323343252</v>
      </c>
      <c r="R432" s="69">
        <f>IF($D423="n/a","n/a",IF(R$3&gt;($D423+$D432),$M423-SUM($F432:Q432),$M423/$D423))</f>
        <v>2798.3714323343252</v>
      </c>
      <c r="S432" s="69">
        <f>IF($D423="n/a","n/a",IF(S$3&gt;($D423+$D432),$M423-SUM($F432:R432),$M423/$D423))</f>
        <v>0</v>
      </c>
      <c r="T432" s="69">
        <f>IF($D423="n/a","n/a",IF(T$3&gt;($D423+$D432),$M423-SUM($F432:S432),$M423/$D423))</f>
        <v>0</v>
      </c>
      <c r="U432" s="69">
        <f>IF($D423="n/a","n/a",IF(U$3&gt;($D423+$D432),$M423-SUM($F432:T432),$M423/$D423))</f>
        <v>0</v>
      </c>
      <c r="V432" s="69">
        <f>IF($D423="n/a","n/a",IF(V$3&gt;($D423+$D432),$M423-SUM($F432:U432),$M423/$D423))</f>
        <v>0</v>
      </c>
      <c r="W432" s="69">
        <f>IF($D423="n/a","n/a",IF(W$3&gt;($D423+$D432),$M423-SUM($F432:V432),$M423/$D423))</f>
        <v>0</v>
      </c>
      <c r="X432" s="69">
        <f>IF($D423="n/a","n/a",IF(X$3&gt;($D423+$D432),$M423-SUM($F432:W432),$M423/$D423))</f>
        <v>0</v>
      </c>
      <c r="Y432" s="69">
        <f>IF($D423="n/a","n/a",IF(Y$3&gt;($D423+$D432),$M423-SUM($F432:X432),$M423/$D423))</f>
        <v>0</v>
      </c>
      <c r="Z432" s="69">
        <f>IF($D423="n/a","n/a",IF(Z$3&gt;($D423+$D432),$M423-SUM($F432:Y432),$M423/$D423))</f>
        <v>0</v>
      </c>
      <c r="AA432" s="69">
        <f>IF($D423="n/a","n/a",IF(AA$3&gt;($D423+$D432),$M423-SUM($F432:Z432),$M423/$D423))</f>
        <v>0</v>
      </c>
      <c r="AB432" s="69">
        <f>IF($D423="n/a","n/a",IF(AB$3&gt;($D423+$D432),$M423-SUM($F432:AA432),$M423/$D423))</f>
        <v>0</v>
      </c>
      <c r="AC432" s="69">
        <f>IF($D423="n/a","n/a",IF(AC$3&gt;($D423+$D432),$M423-SUM($F432:AB432),$M423/$D423))</f>
        <v>0</v>
      </c>
      <c r="AD432" s="69">
        <f>IF($D423="n/a","n/a",IF(AD$3&gt;($D423+$D432),$M423-SUM($F432:AC432),$M423/$D423))</f>
        <v>0</v>
      </c>
      <c r="AE432" s="69">
        <f>IF($D423="n/a","n/a",IF(AE$3&gt;($D423+$D432),$M423-SUM($F432:AD432),$M423/$D423))</f>
        <v>0</v>
      </c>
      <c r="AF432" s="69">
        <f>IF($D423="n/a","n/a",IF(AF$3&gt;($D423+$D432),$M423-SUM($F432:AE432),$M423/$D423))</f>
        <v>0</v>
      </c>
      <c r="AG432" s="69">
        <f>IF($D423="n/a","n/a",IF(AG$3&gt;($D423+$D432),$M423-SUM($F432:AF432),$M423/$D423))</f>
        <v>0</v>
      </c>
      <c r="AH432" s="69">
        <f>IF($D423="n/a","n/a",IF(AH$3&gt;($D423+$D432),$M423-SUM($F432:AG432),$M423/$D423))</f>
        <v>0</v>
      </c>
      <c r="AI432" s="69">
        <f>IF($D423="n/a","n/a",IF(AI$3&gt;($D423+$D432),$M423-SUM($F432:AH432),$M423/$D423))</f>
        <v>0</v>
      </c>
      <c r="AJ432" s="69">
        <f>IF($D423="n/a","n/a",IF(AJ$3&gt;($D423+$D432),$M423-SUM($F432:AI432),$M423/$D423))</f>
        <v>0</v>
      </c>
      <c r="AK432" s="69">
        <f>IF($D423="n/a","n/a",IF(AK$3&gt;($D423+$D432),$M423-SUM($F432:AJ432),$M423/$D423))</f>
        <v>0</v>
      </c>
      <c r="AL432" s="69">
        <f>IF($D423="n/a","n/a",IF(AL$3&gt;($D423+$D432),$M423-SUM($F432:AK432),$M423/$D423))</f>
        <v>0</v>
      </c>
      <c r="AM432" s="69">
        <f>IF($D423="n/a","n/a",IF(AM$3&gt;($D423+$D432),$M423-SUM($F432:AL432),$M423/$D423))</f>
        <v>0</v>
      </c>
      <c r="AN432" s="69">
        <f>IF($D423="n/a","n/a",IF(AN$3&gt;($D423+$D432),$M423-SUM($F432:AM432),$M423/$D423))</f>
        <v>0</v>
      </c>
      <c r="AO432" s="69">
        <f>IF($D423="n/a","n/a",IF(AO$3&gt;($D423+$D432),$M423-SUM($F432:AN432),$M423/$D423))</f>
        <v>0</v>
      </c>
      <c r="AP432" s="69">
        <f>IF($D423="n/a","n/a",IF(AP$3&gt;($D423+$D432),$M423-SUM($F432:AO432),$M423/$D423))</f>
        <v>0</v>
      </c>
      <c r="AQ432" s="69">
        <f>IF($D423="n/a","n/a",IF(AQ$3&gt;($D423+$D432),$M423-SUM($F432:AP432),$M423/$D423))</f>
        <v>0</v>
      </c>
      <c r="AR432" s="69">
        <f>IF($D423="n/a","n/a",IF(AR$3&gt;($D423+$D432),$M423-SUM($F432:AQ432),$M423/$D423))</f>
        <v>0</v>
      </c>
      <c r="AS432" s="69">
        <f>IF($D423="n/a","n/a",IF(AS$3&gt;($D423+$D432),$M423-SUM($F432:AR432),$M423/$D423))</f>
        <v>0</v>
      </c>
      <c r="AT432" s="69">
        <f>IF($D423="n/a","n/a",IF(AT$3&gt;($D423+$D432),$M423-SUM($F432:AS432),$M423/$D423))</f>
        <v>0</v>
      </c>
      <c r="AU432" s="69">
        <f>IF($D423="n/a","n/a",IF(AU$3&gt;($D423+$D432),$M423-SUM($F432:AT432),$M423/$D423))</f>
        <v>0</v>
      </c>
      <c r="AV432" s="69">
        <f>IF($D423="n/a","n/a",IF(AV$3&gt;($D423+$D432),$M423-SUM($F432:AU432),$M423/$D423))</f>
        <v>0</v>
      </c>
      <c r="AW432" s="69">
        <f>IF($D423="n/a","n/a",IF(AW$3&gt;($D423+$D432),$M423-SUM($F432:AV432),$M423/$D423))</f>
        <v>0</v>
      </c>
      <c r="AX432" s="69">
        <f>IF($D423="n/a","n/a",IF(AX$3&gt;($D423+$D432),$M423-SUM($F432:AW432),$M423/$D423))</f>
        <v>0</v>
      </c>
      <c r="AY432" s="69">
        <f>IF($D423="n/a","n/a",IF(AY$3&gt;($D423+$D432),$M423-SUM($F432:AX432),$M423/$D423))</f>
        <v>0</v>
      </c>
      <c r="AZ432" s="69">
        <f>IF($D423="n/a","n/a",IF(AZ$3&gt;($D423+$D432),$M423-SUM($F432:AY432),$M423/$D423))</f>
        <v>0</v>
      </c>
      <c r="BA432" s="69">
        <f>IF($D423="n/a","n/a",IF(BA$3&gt;($D423+$D432),$M423-SUM($F432:AZ432),$M423/$D423))</f>
        <v>0</v>
      </c>
      <c r="BB432" s="69">
        <f>IF($D423="n/a","n/a",IF(BB$3&gt;($D423+$D432),$M423-SUM($F432:BA432),$M423/$D423))</f>
        <v>0</v>
      </c>
      <c r="BC432" s="69">
        <f>IF($D423="n/a","n/a",IF(BC$3&gt;($D423+$D432),$M423-SUM($F432:BB432),$M423/$D423))</f>
        <v>0</v>
      </c>
      <c r="BD432" s="69">
        <f>IF($D423="n/a","n/a",IF(BD$3&gt;($D423+$D432),$M423-SUM($F432:BC432),$M423/$D423))</f>
        <v>0</v>
      </c>
      <c r="BE432" s="69">
        <f>IF($D423="n/a","n/a",IF(BE$3&gt;($D423+$D432),$M423-SUM($F432:BD432),$M423/$D423))</f>
        <v>0</v>
      </c>
      <c r="BF432" s="69">
        <f>IF($D423="n/a","n/a",IF(BF$3&gt;($D423+$D432),$M423-SUM($F432:BE432),$M423/$D423))</f>
        <v>0</v>
      </c>
      <c r="BG432" s="69">
        <f>IF($D423="n/a","n/a",IF(BG$3&gt;($D423+$D432),$M423-SUM($F432:BF432),$M423/$D423))</f>
        <v>0</v>
      </c>
      <c r="BH432" s="69">
        <f>IF($D423="n/a","n/a",IF(BH$3&gt;($D423+$D432),$M423-SUM($F432:BG432),$M423/$D423))</f>
        <v>0</v>
      </c>
      <c r="BI432" s="69">
        <f>IF($D423="n/a","n/a",IF(BI$3&gt;($D423+$D432),$M423-SUM($F432:BH432),$M423/$D423))</f>
        <v>0</v>
      </c>
      <c r="BJ432" s="69">
        <f>IF($D423="n/a","n/a",IF(BJ$3&gt;($D423+$D432),$M423-SUM($F432:BI432),$M423/$D423))</f>
        <v>0</v>
      </c>
      <c r="BK432" s="69">
        <f>IF($D423="n/a","n/a",IF(BK$3&gt;($D423+$D432),$M423-SUM($F432:BJ432),$M423/$D423))</f>
        <v>0</v>
      </c>
      <c r="BL432" s="69">
        <f>IF($D423="n/a","n/a",IF(BL$3&gt;($D423+$D432),$M423-SUM($F432:BK432),$M423/$D423))</f>
        <v>0</v>
      </c>
      <c r="BM432" s="69">
        <f>IF($D423="n/a","n/a",IF(BM$3&gt;($D423+$D432),$M423-SUM($F432:BL432),$M423/$D423))</f>
        <v>0</v>
      </c>
      <c r="BN432" s="69">
        <f>IF($D423="n/a","n/a",IF(BN$3&gt;($D423+$D432),$M423-SUM($F432:BM432),$M423/$D423))</f>
        <v>0</v>
      </c>
      <c r="BO432" s="69">
        <f>IF($D423="n/a","n/a",IF(BO$3&gt;($D423+$D432),$M423-SUM($F432:BN432),$M423/$D423))</f>
        <v>0</v>
      </c>
      <c r="BP432" s="69">
        <f>IF($D423="n/a","n/a",IF(BP$3&gt;($D423+$D432),$M423-SUM($F432:BO432),$M423/$D423))</f>
        <v>0</v>
      </c>
      <c r="BQ432" s="69">
        <f>IF($D423="n/a","n/a",IF(BQ$3&gt;($D423+$D432),$M423-SUM($F432:BP432),$M423/$D423))</f>
        <v>0</v>
      </c>
      <c r="BR432" s="69">
        <f>IF($D423="n/a","n/a",IF(BR$3&gt;($D423+$D432),$M423-SUM($F432:BQ432),$M423/$D423))</f>
        <v>0</v>
      </c>
      <c r="BS432" s="69">
        <f>IF($D423="n/a","n/a",IF(BS$3&gt;($D423+$D432),$M423-SUM($F432:BR432),$M423/$D423))</f>
        <v>0</v>
      </c>
      <c r="BT432" s="69">
        <f>IF($D423="n/a","n/a",IF(BT$3&gt;($D423+$D432),$M423-SUM($F432:BS432),$M423/$D423))</f>
        <v>0</v>
      </c>
      <c r="BU432" s="69">
        <f>IF($D423="n/a","n/a",IF(BU$3&gt;($D423+$D432),$M423-SUM($F432:BT432),$M423/$D423))</f>
        <v>0</v>
      </c>
      <c r="BV432" s="69">
        <f>IF($D423="n/a","n/a",IF(BV$3&gt;($D423+$D432),$M423-SUM($F432:BU432),$M423/$D423))</f>
        <v>0</v>
      </c>
      <c r="BW432" s="69">
        <f>IF($D423="n/a","n/a",IF(BW$3&gt;($D423+$D432),$M423-SUM($F432:BV432),$M423/$D423))</f>
        <v>0</v>
      </c>
      <c r="BX432" s="69">
        <f>IF($D423="n/a","n/a",IF(BX$3&gt;($D423+$D432),$M423-SUM($F432:BW432),$M423/$D423))</f>
        <v>0</v>
      </c>
      <c r="BY432" s="69">
        <f>IF($D423="n/a","n/a",IF(BY$3&gt;($D423+$D432),$M423-SUM($F432:BX432),$M423/$D423))</f>
        <v>0</v>
      </c>
      <c r="BZ432" s="69">
        <f>IF($D423="n/a","n/a",IF(BZ$3&gt;($D423+$D432),$M423-SUM($F432:BY432),$M423/$D423))</f>
        <v>0</v>
      </c>
    </row>
    <row r="433" spans="1:78" customFormat="1" hidden="1" outlineLevel="1">
      <c r="A433" s="19"/>
      <c r="B433" s="26"/>
      <c r="C433" s="722"/>
      <c r="D433" s="545">
        <v>9</v>
      </c>
      <c r="E433" s="27"/>
      <c r="F433" s="146"/>
      <c r="G433" s="148"/>
      <c r="H433" s="148"/>
      <c r="I433" s="148"/>
      <c r="J433" s="148"/>
      <c r="K433" s="558"/>
      <c r="L433" s="148"/>
      <c r="M433" s="148"/>
      <c r="N433" s="147"/>
      <c r="O433" s="69">
        <f>IF($D423="n/a","n/a",IF(O$3&gt;($D423+$D433),$N423-SUM($F433:N433),$N423/$D423))</f>
        <v>1050.2401920491639</v>
      </c>
      <c r="P433" s="69">
        <f>IF($D423="n/a","n/a",IF(P$3&gt;($D423+$D433),$N423-SUM($F433:O433),$N423/$D423))</f>
        <v>1050.2401920491639</v>
      </c>
      <c r="Q433" s="69">
        <f>IF($D423="n/a","n/a",IF(Q$3&gt;($D423+$D433),$N423-SUM($F433:P433),$N423/$D423))</f>
        <v>1050.2401920491639</v>
      </c>
      <c r="R433" s="69">
        <f>IF($D423="n/a","n/a",IF(R$3&gt;($D423+$D433),$N423-SUM($F433:Q433),$N423/$D423))</f>
        <v>1050.2401920491639</v>
      </c>
      <c r="S433" s="69">
        <f>IF($D423="n/a","n/a",IF(S$3&gt;($D423+$D433),$N423-SUM($F433:R433),$N423/$D423))</f>
        <v>1050.2401920491639</v>
      </c>
      <c r="T433" s="69">
        <f>IF($D423="n/a","n/a",IF(T$3&gt;($D423+$D433),$N423-SUM($F433:S433),$N423/$D423))</f>
        <v>0</v>
      </c>
      <c r="U433" s="69">
        <f>IF($D423="n/a","n/a",IF(U$3&gt;($D423+$D433),$N423-SUM($F433:T433),$N423/$D423))</f>
        <v>0</v>
      </c>
      <c r="V433" s="69">
        <f>IF($D423="n/a","n/a",IF(V$3&gt;($D423+$D433),$N423-SUM($F433:U433),$N423/$D423))</f>
        <v>0</v>
      </c>
      <c r="W433" s="69">
        <f>IF($D423="n/a","n/a",IF(W$3&gt;($D423+$D433),$N423-SUM($F433:V433),$N423/$D423))</f>
        <v>0</v>
      </c>
      <c r="X433" s="69">
        <f>IF($D423="n/a","n/a",IF(X$3&gt;($D423+$D433),$N423-SUM($F433:W433),$N423/$D423))</f>
        <v>0</v>
      </c>
      <c r="Y433" s="69">
        <f>IF($D423="n/a","n/a",IF(Y$3&gt;($D423+$D433),$N423-SUM($F433:X433),$N423/$D423))</f>
        <v>0</v>
      </c>
      <c r="Z433" s="69">
        <f>IF($D423="n/a","n/a",IF(Z$3&gt;($D423+$D433),$N423-SUM($F433:Y433),$N423/$D423))</f>
        <v>0</v>
      </c>
      <c r="AA433" s="69">
        <f>IF($D423="n/a","n/a",IF(AA$3&gt;($D423+$D433),$N423-SUM($F433:Z433),$N423/$D423))</f>
        <v>0</v>
      </c>
      <c r="AB433" s="69">
        <f>IF($D423="n/a","n/a",IF(AB$3&gt;($D423+$D433),$N423-SUM($F433:AA433),$N423/$D423))</f>
        <v>0</v>
      </c>
      <c r="AC433" s="69">
        <f>IF($D423="n/a","n/a",IF(AC$3&gt;($D423+$D433),$N423-SUM($F433:AB433),$N423/$D423))</f>
        <v>0</v>
      </c>
      <c r="AD433" s="69">
        <f>IF($D423="n/a","n/a",IF(AD$3&gt;($D423+$D433),$N423-SUM($F433:AC433),$N423/$D423))</f>
        <v>0</v>
      </c>
      <c r="AE433" s="69">
        <f>IF($D423="n/a","n/a",IF(AE$3&gt;($D423+$D433),$N423-SUM($F433:AD433),$N423/$D423))</f>
        <v>0</v>
      </c>
      <c r="AF433" s="69">
        <f>IF($D423="n/a","n/a",IF(AF$3&gt;($D423+$D433),$N423-SUM($F433:AE433),$N423/$D423))</f>
        <v>0</v>
      </c>
      <c r="AG433" s="69">
        <f>IF($D423="n/a","n/a",IF(AG$3&gt;($D423+$D433),$N423-SUM($F433:AF433),$N423/$D423))</f>
        <v>0</v>
      </c>
      <c r="AH433" s="69">
        <f>IF($D423="n/a","n/a",IF(AH$3&gt;($D423+$D433),$N423-SUM($F433:AG433),$N423/$D423))</f>
        <v>0</v>
      </c>
      <c r="AI433" s="69">
        <f>IF($D423="n/a","n/a",IF(AI$3&gt;($D423+$D433),$N423-SUM($F433:AH433),$N423/$D423))</f>
        <v>0</v>
      </c>
      <c r="AJ433" s="69">
        <f>IF($D423="n/a","n/a",IF(AJ$3&gt;($D423+$D433),$N423-SUM($F433:AI433),$N423/$D423))</f>
        <v>0</v>
      </c>
      <c r="AK433" s="69">
        <f>IF($D423="n/a","n/a",IF(AK$3&gt;($D423+$D433),$N423-SUM($F433:AJ433),$N423/$D423))</f>
        <v>0</v>
      </c>
      <c r="AL433" s="69">
        <f>IF($D423="n/a","n/a",IF(AL$3&gt;($D423+$D433),$N423-SUM($F433:AK433),$N423/$D423))</f>
        <v>0</v>
      </c>
      <c r="AM433" s="69">
        <f>IF($D423="n/a","n/a",IF(AM$3&gt;($D423+$D433),$N423-SUM($F433:AL433),$N423/$D423))</f>
        <v>0</v>
      </c>
      <c r="AN433" s="69">
        <f>IF($D423="n/a","n/a",IF(AN$3&gt;($D423+$D433),$N423-SUM($F433:AM433),$N423/$D423))</f>
        <v>0</v>
      </c>
      <c r="AO433" s="69">
        <f>IF($D423="n/a","n/a",IF(AO$3&gt;($D423+$D433),$N423-SUM($F433:AN433),$N423/$D423))</f>
        <v>0</v>
      </c>
      <c r="AP433" s="69">
        <f>IF($D423="n/a","n/a",IF(AP$3&gt;($D423+$D433),$N423-SUM($F433:AO433),$N423/$D423))</f>
        <v>0</v>
      </c>
      <c r="AQ433" s="69">
        <f>IF($D423="n/a","n/a",IF(AQ$3&gt;($D423+$D433),$N423-SUM($F433:AP433),$N423/$D423))</f>
        <v>0</v>
      </c>
      <c r="AR433" s="69">
        <f>IF($D423="n/a","n/a",IF(AR$3&gt;($D423+$D433),$N423-SUM($F433:AQ433),$N423/$D423))</f>
        <v>0</v>
      </c>
      <c r="AS433" s="69">
        <f>IF($D423="n/a","n/a",IF(AS$3&gt;($D423+$D433),$N423-SUM($F433:AR433),$N423/$D423))</f>
        <v>0</v>
      </c>
      <c r="AT433" s="69">
        <f>IF($D423="n/a","n/a",IF(AT$3&gt;($D423+$D433),$N423-SUM($F433:AS433),$N423/$D423))</f>
        <v>0</v>
      </c>
      <c r="AU433" s="69">
        <f>IF($D423="n/a","n/a",IF(AU$3&gt;($D423+$D433),$N423-SUM($F433:AT433),$N423/$D423))</f>
        <v>0</v>
      </c>
      <c r="AV433" s="69">
        <f>IF($D423="n/a","n/a",IF(AV$3&gt;($D423+$D433),$N423-SUM($F433:AU433),$N423/$D423))</f>
        <v>0</v>
      </c>
      <c r="AW433" s="69">
        <f>IF($D423="n/a","n/a",IF(AW$3&gt;($D423+$D433),$N423-SUM($F433:AV433),$N423/$D423))</f>
        <v>0</v>
      </c>
      <c r="AX433" s="69">
        <f>IF($D423="n/a","n/a",IF(AX$3&gt;($D423+$D433),$N423-SUM($F433:AW433),$N423/$D423))</f>
        <v>0</v>
      </c>
      <c r="AY433" s="69">
        <f>IF($D423="n/a","n/a",IF(AY$3&gt;($D423+$D433),$N423-SUM($F433:AX433),$N423/$D423))</f>
        <v>0</v>
      </c>
      <c r="AZ433" s="69">
        <f>IF($D423="n/a","n/a",IF(AZ$3&gt;($D423+$D433),$N423-SUM($F433:AY433),$N423/$D423))</f>
        <v>0</v>
      </c>
      <c r="BA433" s="69">
        <f>IF($D423="n/a","n/a",IF(BA$3&gt;($D423+$D433),$N423-SUM($F433:AZ433),$N423/$D423))</f>
        <v>0</v>
      </c>
      <c r="BB433" s="69">
        <f>IF($D423="n/a","n/a",IF(BB$3&gt;($D423+$D433),$N423-SUM($F433:BA433),$N423/$D423))</f>
        <v>0</v>
      </c>
      <c r="BC433" s="69">
        <f>IF($D423="n/a","n/a",IF(BC$3&gt;($D423+$D433),$N423-SUM($F433:BB433),$N423/$D423))</f>
        <v>0</v>
      </c>
      <c r="BD433" s="69">
        <f>IF($D423="n/a","n/a",IF(BD$3&gt;($D423+$D433),$N423-SUM($F433:BC433),$N423/$D423))</f>
        <v>0</v>
      </c>
      <c r="BE433" s="69">
        <f>IF($D423="n/a","n/a",IF(BE$3&gt;($D423+$D433),$N423-SUM($F433:BD433),$N423/$D423))</f>
        <v>0</v>
      </c>
      <c r="BF433" s="69">
        <f>IF($D423="n/a","n/a",IF(BF$3&gt;($D423+$D433),$N423-SUM($F433:BE433),$N423/$D423))</f>
        <v>0</v>
      </c>
      <c r="BG433" s="69">
        <f>IF($D423="n/a","n/a",IF(BG$3&gt;($D423+$D433),$N423-SUM($F433:BF433),$N423/$D423))</f>
        <v>0</v>
      </c>
      <c r="BH433" s="69">
        <f>IF($D423="n/a","n/a",IF(BH$3&gt;($D423+$D433),$N423-SUM($F433:BG433),$N423/$D423))</f>
        <v>0</v>
      </c>
      <c r="BI433" s="69">
        <f>IF($D423="n/a","n/a",IF(BI$3&gt;($D423+$D433),$N423-SUM($F433:BH433),$N423/$D423))</f>
        <v>0</v>
      </c>
      <c r="BJ433" s="69">
        <f>IF($D423="n/a","n/a",IF(BJ$3&gt;($D423+$D433),$N423-SUM($F433:BI433),$N423/$D423))</f>
        <v>0</v>
      </c>
      <c r="BK433" s="69">
        <f>IF($D423="n/a","n/a",IF(BK$3&gt;($D423+$D433),$N423-SUM($F433:BJ433),$N423/$D423))</f>
        <v>0</v>
      </c>
      <c r="BL433" s="69">
        <f>IF($D423="n/a","n/a",IF(BL$3&gt;($D423+$D433),$N423-SUM($F433:BK433),$N423/$D423))</f>
        <v>0</v>
      </c>
      <c r="BM433" s="69">
        <f>IF($D423="n/a","n/a",IF(BM$3&gt;($D423+$D433),$N423-SUM($F433:BL433),$N423/$D423))</f>
        <v>0</v>
      </c>
      <c r="BN433" s="69">
        <f>IF($D423="n/a","n/a",IF(BN$3&gt;($D423+$D433),$N423-SUM($F433:BM433),$N423/$D423))</f>
        <v>0</v>
      </c>
      <c r="BO433" s="69">
        <f>IF($D423="n/a","n/a",IF(BO$3&gt;($D423+$D433),$N423-SUM($F433:BN433),$N423/$D423))</f>
        <v>0</v>
      </c>
      <c r="BP433" s="69">
        <f>IF($D423="n/a","n/a",IF(BP$3&gt;($D423+$D433),$N423-SUM($F433:BO433),$N423/$D423))</f>
        <v>0</v>
      </c>
      <c r="BQ433" s="69">
        <f>IF($D423="n/a","n/a",IF(BQ$3&gt;($D423+$D433),$N423-SUM($F433:BP433),$N423/$D423))</f>
        <v>0</v>
      </c>
      <c r="BR433" s="69">
        <f>IF($D423="n/a","n/a",IF(BR$3&gt;($D423+$D433),$N423-SUM($F433:BQ433),$N423/$D423))</f>
        <v>0</v>
      </c>
      <c r="BS433" s="69">
        <f>IF($D423="n/a","n/a",IF(BS$3&gt;($D423+$D433),$N423-SUM($F433:BR433),$N423/$D423))</f>
        <v>0</v>
      </c>
      <c r="BT433" s="69">
        <f>IF($D423="n/a","n/a",IF(BT$3&gt;($D423+$D433),$N423-SUM($F433:BS433),$N423/$D423))</f>
        <v>0</v>
      </c>
      <c r="BU433" s="69">
        <f>IF($D423="n/a","n/a",IF(BU$3&gt;($D423+$D433),$N423-SUM($F433:BT433),$N423/$D423))</f>
        <v>0</v>
      </c>
      <c r="BV433" s="69">
        <f>IF($D423="n/a","n/a",IF(BV$3&gt;($D423+$D433),$N423-SUM($F433:BU433),$N423/$D423))</f>
        <v>0</v>
      </c>
      <c r="BW433" s="69">
        <f>IF($D423="n/a","n/a",IF(BW$3&gt;($D423+$D433),$N423-SUM($F433:BV433),$N423/$D423))</f>
        <v>0</v>
      </c>
      <c r="BX433" s="69">
        <f>IF($D423="n/a","n/a",IF(BX$3&gt;($D423+$D433),$N423-SUM($F433:BW433),$N423/$D423))</f>
        <v>0</v>
      </c>
      <c r="BY433" s="69">
        <f>IF($D423="n/a","n/a",IF(BY$3&gt;($D423+$D433),$N423-SUM($F433:BX433),$N423/$D423))</f>
        <v>0</v>
      </c>
      <c r="BZ433" s="69">
        <f>IF($D423="n/a","n/a",IF(BZ$3&gt;($D423+$D433),$N423-SUM($F433:BY433),$N423/$D423))</f>
        <v>0</v>
      </c>
    </row>
    <row r="434" spans="1:78" customFormat="1" hidden="1" outlineLevel="1">
      <c r="A434" s="19"/>
      <c r="B434" s="26"/>
      <c r="C434" s="722"/>
      <c r="D434" s="545">
        <v>10</v>
      </c>
      <c r="E434" s="27"/>
      <c r="F434" s="146"/>
      <c r="G434" s="148"/>
      <c r="H434" s="148"/>
      <c r="I434" s="148"/>
      <c r="J434" s="148"/>
      <c r="K434" s="558"/>
      <c r="L434" s="148"/>
      <c r="M434" s="148"/>
      <c r="N434" s="148"/>
      <c r="O434" s="147"/>
      <c r="P434" s="69">
        <f>IF($D423="n/a","n/a",IF(P$3&gt;($D423+$D434),$O423-SUM($F434:O434),$O423/$D423))</f>
        <v>1978.4519341256134</v>
      </c>
      <c r="Q434" s="69">
        <f>IF($D423="n/a","n/a",IF(Q$3&gt;($D423+$D434),$O423-SUM($F434:P434),$O423/$D423))</f>
        <v>1978.4519341256134</v>
      </c>
      <c r="R434" s="69">
        <f>IF($D423="n/a","n/a",IF(R$3&gt;($D423+$D434),$O423-SUM($F434:Q434),$O423/$D423))</f>
        <v>1978.4519341256134</v>
      </c>
      <c r="S434" s="69">
        <f>IF($D423="n/a","n/a",IF(S$3&gt;($D423+$D434),$O423-SUM($F434:R434),$O423/$D423))</f>
        <v>1978.4519341256134</v>
      </c>
      <c r="T434" s="69">
        <f>IF($D423="n/a","n/a",IF(T$3&gt;($D423+$D434),$O423-SUM($F434:S434),$O423/$D423))</f>
        <v>1978.4519341256134</v>
      </c>
      <c r="U434" s="69">
        <f>IF($D423="n/a","n/a",IF(U$3&gt;($D423+$D434),$O423-SUM($F434:T434),$O423/$D423))</f>
        <v>0</v>
      </c>
      <c r="V434" s="69">
        <f>IF($D423="n/a","n/a",IF(V$3&gt;($D423+$D434),$O423-SUM($F434:U434),$O423/$D423))</f>
        <v>0</v>
      </c>
      <c r="W434" s="69">
        <f>IF($D423="n/a","n/a",IF(W$3&gt;($D423+$D434),$O423-SUM($F434:V434),$O423/$D423))</f>
        <v>0</v>
      </c>
      <c r="X434" s="69">
        <f>IF($D423="n/a","n/a",IF(X$3&gt;($D423+$D434),$O423-SUM($F434:W434),$O423/$D423))</f>
        <v>0</v>
      </c>
      <c r="Y434" s="69">
        <f>IF($D423="n/a","n/a",IF(Y$3&gt;($D423+$D434),$O423-SUM($F434:X434),$O423/$D423))</f>
        <v>0</v>
      </c>
      <c r="Z434" s="69">
        <f>IF($D423="n/a","n/a",IF(Z$3&gt;($D423+$D434),$O423-SUM($F434:Y434),$O423/$D423))</f>
        <v>0</v>
      </c>
      <c r="AA434" s="69">
        <f>IF($D423="n/a","n/a",IF(AA$3&gt;($D423+$D434),$O423-SUM($F434:Z434),$O423/$D423))</f>
        <v>0</v>
      </c>
      <c r="AB434" s="69">
        <f>IF($D423="n/a","n/a",IF(AB$3&gt;($D423+$D434),$O423-SUM($F434:AA434),$O423/$D423))</f>
        <v>0</v>
      </c>
      <c r="AC434" s="69">
        <f>IF($D423="n/a","n/a",IF(AC$3&gt;($D423+$D434),$O423-SUM($F434:AB434),$O423/$D423))</f>
        <v>0</v>
      </c>
      <c r="AD434" s="69">
        <f>IF($D423="n/a","n/a",IF(AD$3&gt;($D423+$D434),$O423-SUM($F434:AC434),$O423/$D423))</f>
        <v>0</v>
      </c>
      <c r="AE434" s="69">
        <f>IF($D423="n/a","n/a",IF(AE$3&gt;($D423+$D434),$O423-SUM($F434:AD434),$O423/$D423))</f>
        <v>0</v>
      </c>
      <c r="AF434" s="69">
        <f>IF($D423="n/a","n/a",IF(AF$3&gt;($D423+$D434),$O423-SUM($F434:AE434),$O423/$D423))</f>
        <v>0</v>
      </c>
      <c r="AG434" s="69">
        <f>IF($D423="n/a","n/a",IF(AG$3&gt;($D423+$D434),$O423-SUM($F434:AF434),$O423/$D423))</f>
        <v>0</v>
      </c>
      <c r="AH434" s="69">
        <f>IF($D423="n/a","n/a",IF(AH$3&gt;($D423+$D434),$O423-SUM($F434:AG434),$O423/$D423))</f>
        <v>0</v>
      </c>
      <c r="AI434" s="69">
        <f>IF($D423="n/a","n/a",IF(AI$3&gt;($D423+$D434),$O423-SUM($F434:AH434),$O423/$D423))</f>
        <v>0</v>
      </c>
      <c r="AJ434" s="69">
        <f>IF($D423="n/a","n/a",IF(AJ$3&gt;($D423+$D434),$O423-SUM($F434:AI434),$O423/$D423))</f>
        <v>0</v>
      </c>
      <c r="AK434" s="69">
        <f>IF($D423="n/a","n/a",IF(AK$3&gt;($D423+$D434),$O423-SUM($F434:AJ434),$O423/$D423))</f>
        <v>0</v>
      </c>
      <c r="AL434" s="69">
        <f>IF($D423="n/a","n/a",IF(AL$3&gt;($D423+$D434),$O423-SUM($F434:AK434),$O423/$D423))</f>
        <v>0</v>
      </c>
      <c r="AM434" s="69">
        <f>IF($D423="n/a","n/a",IF(AM$3&gt;($D423+$D434),$O423-SUM($F434:AL434),$O423/$D423))</f>
        <v>0</v>
      </c>
      <c r="AN434" s="69">
        <f>IF($D423="n/a","n/a",IF(AN$3&gt;($D423+$D434),$O423-SUM($F434:AM434),$O423/$D423))</f>
        <v>0</v>
      </c>
      <c r="AO434" s="69">
        <f>IF($D423="n/a","n/a",IF(AO$3&gt;($D423+$D434),$O423-SUM($F434:AN434),$O423/$D423))</f>
        <v>0</v>
      </c>
      <c r="AP434" s="69">
        <f>IF($D423="n/a","n/a",IF(AP$3&gt;($D423+$D434),$O423-SUM($F434:AO434),$O423/$D423))</f>
        <v>0</v>
      </c>
      <c r="AQ434" s="69">
        <f>IF($D423="n/a","n/a",IF(AQ$3&gt;($D423+$D434),$O423-SUM($F434:AP434),$O423/$D423))</f>
        <v>0</v>
      </c>
      <c r="AR434" s="69">
        <f>IF($D423="n/a","n/a",IF(AR$3&gt;($D423+$D434),$O423-SUM($F434:AQ434),$O423/$D423))</f>
        <v>0</v>
      </c>
      <c r="AS434" s="69">
        <f>IF($D423="n/a","n/a",IF(AS$3&gt;($D423+$D434),$O423-SUM($F434:AR434),$O423/$D423))</f>
        <v>0</v>
      </c>
      <c r="AT434" s="69">
        <f>IF($D423="n/a","n/a",IF(AT$3&gt;($D423+$D434),$O423-SUM($F434:AS434),$O423/$D423))</f>
        <v>0</v>
      </c>
      <c r="AU434" s="69">
        <f>IF($D423="n/a","n/a",IF(AU$3&gt;($D423+$D434),$O423-SUM($F434:AT434),$O423/$D423))</f>
        <v>0</v>
      </c>
      <c r="AV434" s="69">
        <f>IF($D423="n/a","n/a",IF(AV$3&gt;($D423+$D434),$O423-SUM($F434:AU434),$O423/$D423))</f>
        <v>0</v>
      </c>
      <c r="AW434" s="69">
        <f>IF($D423="n/a","n/a",IF(AW$3&gt;($D423+$D434),$O423-SUM($F434:AV434),$O423/$D423))</f>
        <v>0</v>
      </c>
      <c r="AX434" s="69">
        <f>IF($D423="n/a","n/a",IF(AX$3&gt;($D423+$D434),$O423-SUM($F434:AW434),$O423/$D423))</f>
        <v>0</v>
      </c>
      <c r="AY434" s="69">
        <f>IF($D423="n/a","n/a",IF(AY$3&gt;($D423+$D434),$O423-SUM($F434:AX434),$O423/$D423))</f>
        <v>0</v>
      </c>
      <c r="AZ434" s="69">
        <f>IF($D423="n/a","n/a",IF(AZ$3&gt;($D423+$D434),$O423-SUM($F434:AY434),$O423/$D423))</f>
        <v>0</v>
      </c>
      <c r="BA434" s="69">
        <f>IF($D423="n/a","n/a",IF(BA$3&gt;($D423+$D434),$O423-SUM($F434:AZ434),$O423/$D423))</f>
        <v>0</v>
      </c>
      <c r="BB434" s="69">
        <f>IF($D423="n/a","n/a",IF(BB$3&gt;($D423+$D434),$O423-SUM($F434:BA434),$O423/$D423))</f>
        <v>0</v>
      </c>
      <c r="BC434" s="69">
        <f>IF($D423="n/a","n/a",IF(BC$3&gt;($D423+$D434),$O423-SUM($F434:BB434),$O423/$D423))</f>
        <v>0</v>
      </c>
      <c r="BD434" s="69">
        <f>IF($D423="n/a","n/a",IF(BD$3&gt;($D423+$D434),$O423-SUM($F434:BC434),$O423/$D423))</f>
        <v>0</v>
      </c>
      <c r="BE434" s="69">
        <f>IF($D423="n/a","n/a",IF(BE$3&gt;($D423+$D434),$O423-SUM($F434:BD434),$O423/$D423))</f>
        <v>0</v>
      </c>
      <c r="BF434" s="69">
        <f>IF($D423="n/a","n/a",IF(BF$3&gt;($D423+$D434),$O423-SUM($F434:BE434),$O423/$D423))</f>
        <v>0</v>
      </c>
      <c r="BG434" s="69">
        <f>IF($D423="n/a","n/a",IF(BG$3&gt;($D423+$D434),$O423-SUM($F434:BF434),$O423/$D423))</f>
        <v>0</v>
      </c>
      <c r="BH434" s="69">
        <f>IF($D423="n/a","n/a",IF(BH$3&gt;($D423+$D434),$O423-SUM($F434:BG434),$O423/$D423))</f>
        <v>0</v>
      </c>
      <c r="BI434" s="69">
        <f>IF($D423="n/a","n/a",IF(BI$3&gt;($D423+$D434),$O423-SUM($F434:BH434),$O423/$D423))</f>
        <v>0</v>
      </c>
      <c r="BJ434" s="69">
        <f>IF($D423="n/a","n/a",IF(BJ$3&gt;($D423+$D434),$O423-SUM($F434:BI434),$O423/$D423))</f>
        <v>0</v>
      </c>
      <c r="BK434" s="69">
        <f>IF($D423="n/a","n/a",IF(BK$3&gt;($D423+$D434),$O423-SUM($F434:BJ434),$O423/$D423))</f>
        <v>0</v>
      </c>
      <c r="BL434" s="69">
        <f>IF($D423="n/a","n/a",IF(BL$3&gt;($D423+$D434),$O423-SUM($F434:BK434),$O423/$D423))</f>
        <v>0</v>
      </c>
      <c r="BM434" s="69">
        <f>IF($D423="n/a","n/a",IF(BM$3&gt;($D423+$D434),$O423-SUM($F434:BL434),$O423/$D423))</f>
        <v>0</v>
      </c>
      <c r="BN434" s="69">
        <f>IF($D423="n/a","n/a",IF(BN$3&gt;($D423+$D434),$O423-SUM($F434:BM434),$O423/$D423))</f>
        <v>0</v>
      </c>
      <c r="BO434" s="69">
        <f>IF($D423="n/a","n/a",IF(BO$3&gt;($D423+$D434),$O423-SUM($F434:BN434),$O423/$D423))</f>
        <v>0</v>
      </c>
      <c r="BP434" s="69">
        <f>IF($D423="n/a","n/a",IF(BP$3&gt;($D423+$D434),$O423-SUM($F434:BO434),$O423/$D423))</f>
        <v>0</v>
      </c>
      <c r="BQ434" s="69">
        <f>IF($D423="n/a","n/a",IF(BQ$3&gt;($D423+$D434),$O423-SUM($F434:BP434),$O423/$D423))</f>
        <v>0</v>
      </c>
      <c r="BR434" s="69">
        <f>IF($D423="n/a","n/a",IF(BR$3&gt;($D423+$D434),$O423-SUM($F434:BQ434),$O423/$D423))</f>
        <v>0</v>
      </c>
      <c r="BS434" s="69">
        <f>IF($D423="n/a","n/a",IF(BS$3&gt;($D423+$D434),$O423-SUM($F434:BR434),$O423/$D423))</f>
        <v>0</v>
      </c>
      <c r="BT434" s="69">
        <f>IF($D423="n/a","n/a",IF(BT$3&gt;($D423+$D434),$O423-SUM($F434:BS434),$O423/$D423))</f>
        <v>0</v>
      </c>
      <c r="BU434" s="69">
        <f>IF($D423="n/a","n/a",IF(BU$3&gt;($D423+$D434),$O423-SUM($F434:BT434),$O423/$D423))</f>
        <v>0</v>
      </c>
      <c r="BV434" s="69">
        <f>IF($D423="n/a","n/a",IF(BV$3&gt;($D423+$D434),$O423-SUM($F434:BU434),$O423/$D423))</f>
        <v>0</v>
      </c>
      <c r="BW434" s="69">
        <f>IF($D423="n/a","n/a",IF(BW$3&gt;($D423+$D434),$O423-SUM($F434:BV434),$O423/$D423))</f>
        <v>0</v>
      </c>
      <c r="BX434" s="69">
        <f>IF($D423="n/a","n/a",IF(BX$3&gt;($D423+$D434),$O423-SUM($F434:BW434),$O423/$D423))</f>
        <v>0</v>
      </c>
      <c r="BY434" s="69">
        <f>IF($D423="n/a","n/a",IF(BY$3&gt;($D423+$D434),$O423-SUM($F434:BX434),$O423/$D423))</f>
        <v>0</v>
      </c>
      <c r="BZ434" s="69">
        <f>IF($D423="n/a","n/a",IF(BZ$3&gt;($D423+$D434),$O423-SUM($F434:BY434),$O423/$D423))</f>
        <v>0</v>
      </c>
    </row>
    <row r="435" spans="1:78" customFormat="1" hidden="1" outlineLevel="1">
      <c r="A435" s="19"/>
      <c r="B435" s="25"/>
      <c r="C435" s="577"/>
      <c r="D435" s="545">
        <v>11</v>
      </c>
      <c r="E435" s="27"/>
      <c r="F435" s="146"/>
      <c r="G435" s="148"/>
      <c r="H435" s="148"/>
      <c r="I435" s="148"/>
      <c r="J435" s="148"/>
      <c r="K435" s="558"/>
      <c r="L435" s="148"/>
      <c r="M435" s="148"/>
      <c r="N435" s="148"/>
      <c r="O435" s="553"/>
      <c r="P435" s="147"/>
      <c r="Q435" s="69">
        <f>IF($D423="n/a","n/a",IF(Q$3&gt;($D423+$D435),$P423-SUM($F435:P435),$P423/$D423))</f>
        <v>1798.2875208198197</v>
      </c>
      <c r="R435" s="69">
        <f>IF($D423="n/a","n/a",IF(R$3&gt;($D423+$D435),$P423-SUM($F435:Q435),$P423/$D423))</f>
        <v>1798.2875208198197</v>
      </c>
      <c r="S435" s="69">
        <f>IF($D423="n/a","n/a",IF(S$3&gt;($D423+$D435),$P423-SUM($F435:R435),$P423/$D423))</f>
        <v>1798.2875208198197</v>
      </c>
      <c r="T435" s="69">
        <f>IF($D423="n/a","n/a",IF(T$3&gt;($D423+$D435),$P423-SUM($F435:S435),$P423/$D423))</f>
        <v>1798.2875208198197</v>
      </c>
      <c r="U435" s="69">
        <f>IF($D423="n/a","n/a",IF(U$3&gt;($D423+$D435),$P423-SUM($F435:T435),$P423/$D423))</f>
        <v>1798.2875208198197</v>
      </c>
      <c r="V435" s="69">
        <f>IF($D423="n/a","n/a",IF(V$3&gt;($D423+$D435),$P423-SUM($F435:U435),$P423/$D423))</f>
        <v>0</v>
      </c>
      <c r="W435" s="69">
        <f>IF($D423="n/a","n/a",IF(W$3&gt;($D423+$D435),$P423-SUM($F435:V435),$P423/$D423))</f>
        <v>0</v>
      </c>
      <c r="X435" s="69">
        <f>IF($D423="n/a","n/a",IF(X$3&gt;($D423+$D435),$P423-SUM($F435:W435),$P423/$D423))</f>
        <v>0</v>
      </c>
      <c r="Y435" s="69">
        <f>IF($D423="n/a","n/a",IF(Y$3&gt;($D423+$D435),$P423-SUM($F435:X435),$P423/$D423))</f>
        <v>0</v>
      </c>
      <c r="Z435" s="69">
        <f>IF($D423="n/a","n/a",IF(Z$3&gt;($D423+$D435),$P423-SUM($F435:Y435),$P423/$D423))</f>
        <v>0</v>
      </c>
      <c r="AA435" s="69">
        <f>IF($D423="n/a","n/a",IF(AA$3&gt;($D423+$D435),$P423-SUM($F435:Z435),$P423/$D423))</f>
        <v>0</v>
      </c>
      <c r="AB435" s="69">
        <f>IF($D423="n/a","n/a",IF(AB$3&gt;($D423+$D435),$P423-SUM($F435:AA435),$P423/$D423))</f>
        <v>0</v>
      </c>
      <c r="AC435" s="69">
        <f>IF($D423="n/a","n/a",IF(AC$3&gt;($D423+$D435),$P423-SUM($F435:AB435),$P423/$D423))</f>
        <v>0</v>
      </c>
      <c r="AD435" s="69">
        <f>IF($D423="n/a","n/a",IF(AD$3&gt;($D423+$D435),$P423-SUM($F435:AC435),$P423/$D423))</f>
        <v>0</v>
      </c>
      <c r="AE435" s="69">
        <f>IF($D423="n/a","n/a",IF(AE$3&gt;($D423+$D435),$P423-SUM($F435:AD435),$P423/$D423))</f>
        <v>0</v>
      </c>
      <c r="AF435" s="69">
        <f>IF($D423="n/a","n/a",IF(AF$3&gt;($D423+$D435),$P423-SUM($F435:AE435),$P423/$D423))</f>
        <v>0</v>
      </c>
      <c r="AG435" s="69">
        <f>IF($D423="n/a","n/a",IF(AG$3&gt;($D423+$D435),$P423-SUM($F435:AF435),$P423/$D423))</f>
        <v>0</v>
      </c>
      <c r="AH435" s="69">
        <f>IF($D423="n/a","n/a",IF(AH$3&gt;($D423+$D435),$P423-SUM($F435:AG435),$P423/$D423))</f>
        <v>0</v>
      </c>
      <c r="AI435" s="69">
        <f>IF($D423="n/a","n/a",IF(AI$3&gt;($D423+$D435),$P423-SUM($F435:AH435),$P423/$D423))</f>
        <v>0</v>
      </c>
      <c r="AJ435" s="69">
        <f>IF($D423="n/a","n/a",IF(AJ$3&gt;($D423+$D435),$P423-SUM($F435:AI435),$P423/$D423))</f>
        <v>0</v>
      </c>
      <c r="AK435" s="69">
        <f>IF($D423="n/a","n/a",IF(AK$3&gt;($D423+$D435),$P423-SUM($F435:AJ435),$P423/$D423))</f>
        <v>0</v>
      </c>
      <c r="AL435" s="69">
        <f>IF($D423="n/a","n/a",IF(AL$3&gt;($D423+$D435),$P423-SUM($F435:AK435),$P423/$D423))</f>
        <v>0</v>
      </c>
      <c r="AM435" s="69">
        <f>IF($D423="n/a","n/a",IF(AM$3&gt;($D423+$D435),$P423-SUM($F435:AL435),$P423/$D423))</f>
        <v>0</v>
      </c>
      <c r="AN435" s="69">
        <f>IF($D423="n/a","n/a",IF(AN$3&gt;($D423+$D435),$P423-SUM($F435:AM435),$P423/$D423))</f>
        <v>0</v>
      </c>
      <c r="AO435" s="69">
        <f>IF($D423="n/a","n/a",IF(AO$3&gt;($D423+$D435),$P423-SUM($F435:AN435),$P423/$D423))</f>
        <v>0</v>
      </c>
      <c r="AP435" s="69">
        <f>IF($D423="n/a","n/a",IF(AP$3&gt;($D423+$D435),$P423-SUM($F435:AO435),$P423/$D423))</f>
        <v>0</v>
      </c>
      <c r="AQ435" s="69">
        <f>IF($D423="n/a","n/a",IF(AQ$3&gt;($D423+$D435),$P423-SUM($F435:AP435),$P423/$D423))</f>
        <v>0</v>
      </c>
      <c r="AR435" s="69">
        <f>IF($D423="n/a","n/a",IF(AR$3&gt;($D423+$D435),$P423-SUM($F435:AQ435),$P423/$D423))</f>
        <v>0</v>
      </c>
      <c r="AS435" s="69">
        <f>IF($D423="n/a","n/a",IF(AS$3&gt;($D423+$D435),$P423-SUM($F435:AR435),$P423/$D423))</f>
        <v>0</v>
      </c>
      <c r="AT435" s="69">
        <f>IF($D423="n/a","n/a",IF(AT$3&gt;($D423+$D435),$P423-SUM($F435:AS435),$P423/$D423))</f>
        <v>0</v>
      </c>
      <c r="AU435" s="69">
        <f>IF($D423="n/a","n/a",IF(AU$3&gt;($D423+$D435),$P423-SUM($F435:AT435),$P423/$D423))</f>
        <v>0</v>
      </c>
      <c r="AV435" s="69">
        <f>IF($D423="n/a","n/a",IF(AV$3&gt;($D423+$D435),$P423-SUM($F435:AU435),$P423/$D423))</f>
        <v>0</v>
      </c>
      <c r="AW435" s="69">
        <f>IF($D423="n/a","n/a",IF(AW$3&gt;($D423+$D435),$P423-SUM($F435:AV435),$P423/$D423))</f>
        <v>0</v>
      </c>
      <c r="AX435" s="69">
        <f>IF($D423="n/a","n/a",IF(AX$3&gt;($D423+$D435),$P423-SUM($F435:AW435),$P423/$D423))</f>
        <v>0</v>
      </c>
      <c r="AY435" s="69">
        <f>IF($D423="n/a","n/a",IF(AY$3&gt;($D423+$D435),$P423-SUM($F435:AX435),$P423/$D423))</f>
        <v>0</v>
      </c>
      <c r="AZ435" s="69">
        <f>IF($D423="n/a","n/a",IF(AZ$3&gt;($D423+$D435),$P423-SUM($F435:AY435),$P423/$D423))</f>
        <v>0</v>
      </c>
      <c r="BA435" s="69">
        <f>IF($D423="n/a","n/a",IF(BA$3&gt;($D423+$D435),$P423-SUM($F435:AZ435),$P423/$D423))</f>
        <v>0</v>
      </c>
      <c r="BB435" s="69">
        <f>IF($D423="n/a","n/a",IF(BB$3&gt;($D423+$D435),$P423-SUM($F435:BA435),$P423/$D423))</f>
        <v>0</v>
      </c>
      <c r="BC435" s="69">
        <f>IF($D423="n/a","n/a",IF(BC$3&gt;($D423+$D435),$P423-SUM($F435:BB435),$P423/$D423))</f>
        <v>0</v>
      </c>
      <c r="BD435" s="69">
        <f>IF($D423="n/a","n/a",IF(BD$3&gt;($D423+$D435),$P423-SUM($F435:BC435),$P423/$D423))</f>
        <v>0</v>
      </c>
      <c r="BE435" s="69">
        <f>IF($D423="n/a","n/a",IF(BE$3&gt;($D423+$D435),$P423-SUM($F435:BD435),$P423/$D423))</f>
        <v>0</v>
      </c>
      <c r="BF435" s="69">
        <f>IF($D423="n/a","n/a",IF(BF$3&gt;($D423+$D435),$P423-SUM($F435:BE435),$P423/$D423))</f>
        <v>0</v>
      </c>
      <c r="BG435" s="69">
        <f>IF($D423="n/a","n/a",IF(BG$3&gt;($D423+$D435),$P423-SUM($F435:BF435),$P423/$D423))</f>
        <v>0</v>
      </c>
      <c r="BH435" s="69">
        <f>IF($D423="n/a","n/a",IF(BH$3&gt;($D423+$D435),$P423-SUM($F435:BG435),$P423/$D423))</f>
        <v>0</v>
      </c>
      <c r="BI435" s="69">
        <f>IF($D423="n/a","n/a",IF(BI$3&gt;($D423+$D435),$P423-SUM($F435:BH435),$P423/$D423))</f>
        <v>0</v>
      </c>
      <c r="BJ435" s="69">
        <f>IF($D423="n/a","n/a",IF(BJ$3&gt;($D423+$D435),$P423-SUM($F435:BI435),$P423/$D423))</f>
        <v>0</v>
      </c>
      <c r="BK435" s="69">
        <f>IF($D423="n/a","n/a",IF(BK$3&gt;($D423+$D435),$P423-SUM($F435:BJ435),$P423/$D423))</f>
        <v>0</v>
      </c>
      <c r="BL435" s="69">
        <f>IF($D423="n/a","n/a",IF(BL$3&gt;($D423+$D435),$P423-SUM($F435:BK435),$P423/$D423))</f>
        <v>0</v>
      </c>
      <c r="BM435" s="69">
        <f>IF($D423="n/a","n/a",IF(BM$3&gt;($D423+$D435),$P423-SUM($F435:BL435),$P423/$D423))</f>
        <v>0</v>
      </c>
      <c r="BN435" s="69">
        <f>IF($D423="n/a","n/a",IF(BN$3&gt;($D423+$D435),$P423-SUM($F435:BM435),$P423/$D423))</f>
        <v>0</v>
      </c>
      <c r="BO435" s="69">
        <f>IF($D423="n/a","n/a",IF(BO$3&gt;($D423+$D435),$P423-SUM($F435:BN435),$P423/$D423))</f>
        <v>0</v>
      </c>
      <c r="BP435" s="69">
        <f>IF($D423="n/a","n/a",IF(BP$3&gt;($D423+$D435),$P423-SUM($F435:BO435),$P423/$D423))</f>
        <v>0</v>
      </c>
      <c r="BQ435" s="69">
        <f>IF($D423="n/a","n/a",IF(BQ$3&gt;($D423+$D435),$P423-SUM($F435:BP435),$P423/$D423))</f>
        <v>0</v>
      </c>
      <c r="BR435" s="69">
        <f>IF($D423="n/a","n/a",IF(BR$3&gt;($D423+$D435),$P423-SUM($F435:BQ435),$P423/$D423))</f>
        <v>0</v>
      </c>
      <c r="BS435" s="69">
        <f>IF($D423="n/a","n/a",IF(BS$3&gt;($D423+$D435),$P423-SUM($F435:BR435),$P423/$D423))</f>
        <v>0</v>
      </c>
      <c r="BT435" s="69">
        <f>IF($D423="n/a","n/a",IF(BT$3&gt;($D423+$D435),$P423-SUM($F435:BS435),$P423/$D423))</f>
        <v>0</v>
      </c>
      <c r="BU435" s="69">
        <f>IF($D423="n/a","n/a",IF(BU$3&gt;($D423+$D435),$P423-SUM($F435:BT435),$P423/$D423))</f>
        <v>0</v>
      </c>
      <c r="BV435" s="69">
        <f>IF($D423="n/a","n/a",IF(BV$3&gt;($D423+$D435),$P423-SUM($F435:BU435),$P423/$D423))</f>
        <v>0</v>
      </c>
      <c r="BW435" s="69">
        <f>IF($D423="n/a","n/a",IF(BW$3&gt;($D423+$D435),$P423-SUM($F435:BV435),$P423/$D423))</f>
        <v>0</v>
      </c>
      <c r="BX435" s="69">
        <f>IF($D423="n/a","n/a",IF(BX$3&gt;($D423+$D435),$P423-SUM($F435:BW435),$P423/$D423))</f>
        <v>0</v>
      </c>
      <c r="BY435" s="69">
        <f>IF($D423="n/a","n/a",IF(BY$3&gt;($D423+$D435),$P423-SUM($F435:BX435),$P423/$D423))</f>
        <v>0</v>
      </c>
      <c r="BZ435" s="69">
        <f>IF($D423="n/a","n/a",IF(BZ$3&gt;($D423+$D435),$P423-SUM($F435:BY435),$P423/$D423))</f>
        <v>0</v>
      </c>
    </row>
    <row r="436" spans="1:78" customFormat="1" hidden="1" outlineLevel="1">
      <c r="A436" s="560"/>
      <c r="B436" s="25"/>
      <c r="C436" s="577"/>
      <c r="D436" s="545">
        <v>12</v>
      </c>
      <c r="E436" s="27"/>
      <c r="F436" s="146"/>
      <c r="G436" s="148"/>
      <c r="H436" s="148"/>
      <c r="I436" s="148"/>
      <c r="J436" s="148"/>
      <c r="K436" s="558"/>
      <c r="L436" s="148"/>
      <c r="M436" s="148"/>
      <c r="N436" s="148"/>
      <c r="O436" s="553"/>
      <c r="P436" s="553"/>
      <c r="Q436" s="147"/>
      <c r="R436" s="69">
        <f>IF($D423="n/a","n/a",IF(R$3&gt;($D423+$D436),$Q423-SUM($F436:Q436),$Q423/$D423))</f>
        <v>3702.8769873171977</v>
      </c>
      <c r="S436" s="69">
        <f>IF($D423="n/a","n/a",IF(S$3&gt;($D423+$D436),$Q423-SUM($F436:R436),$Q423/$D423))</f>
        <v>3702.8769873171977</v>
      </c>
      <c r="T436" s="69">
        <f>IF($D423="n/a","n/a",IF(T$3&gt;($D423+$D436),$Q423-SUM($F436:S436),$Q423/$D423))</f>
        <v>3702.8769873171977</v>
      </c>
      <c r="U436" s="69">
        <f>IF($D423="n/a","n/a",IF(U$3&gt;($D423+$D436),$Q423-SUM($F436:T436),$Q423/$D423))</f>
        <v>3702.8769873171977</v>
      </c>
      <c r="V436" s="69">
        <f>IF($D423="n/a","n/a",IF(V$3&gt;($D423+$D436),$Q423-SUM($F436:U436),$Q423/$D423))</f>
        <v>3702.8769873171977</v>
      </c>
      <c r="W436" s="69">
        <f>IF($D423="n/a","n/a",IF(W$3&gt;($D423+$D436),$Q423-SUM($F436:V436),$Q423/$D423))</f>
        <v>0</v>
      </c>
      <c r="X436" s="69">
        <f>IF($D423="n/a","n/a",IF(X$3&gt;($D423+$D436),$Q423-SUM($F436:W436),$Q423/$D423))</f>
        <v>0</v>
      </c>
      <c r="Y436" s="69">
        <f>IF($D423="n/a","n/a",IF(Y$3&gt;($D423+$D436),$Q423-SUM($F436:X436),$Q423/$D423))</f>
        <v>0</v>
      </c>
      <c r="Z436" s="69">
        <f>IF($D423="n/a","n/a",IF(Z$3&gt;($D423+$D436),$Q423-SUM($F436:Y436),$Q423/$D423))</f>
        <v>0</v>
      </c>
      <c r="AA436" s="69">
        <f>IF($D423="n/a","n/a",IF(AA$3&gt;($D423+$D436),$Q423-SUM($F436:Z436),$Q423/$D423))</f>
        <v>0</v>
      </c>
      <c r="AB436" s="69">
        <f>IF($D423="n/a","n/a",IF(AB$3&gt;($D423+$D436),$Q423-SUM($F436:AA436),$Q423/$D423))</f>
        <v>0</v>
      </c>
      <c r="AC436" s="69">
        <f>IF($D423="n/a","n/a",IF(AC$3&gt;($D423+$D436),$Q423-SUM($F436:AB436),$Q423/$D423))</f>
        <v>0</v>
      </c>
      <c r="AD436" s="69">
        <f>IF($D423="n/a","n/a",IF(AD$3&gt;($D423+$D436),$Q423-SUM($F436:AC436),$Q423/$D423))</f>
        <v>0</v>
      </c>
      <c r="AE436" s="69">
        <f>IF($D423="n/a","n/a",IF(AE$3&gt;($D423+$D436),$Q423-SUM($F436:AD436),$Q423/$D423))</f>
        <v>0</v>
      </c>
      <c r="AF436" s="69">
        <f>IF($D423="n/a","n/a",IF(AF$3&gt;($D423+$D436),$Q423-SUM($F436:AE436),$Q423/$D423))</f>
        <v>0</v>
      </c>
      <c r="AG436" s="69">
        <f>IF($D423="n/a","n/a",IF(AG$3&gt;($D423+$D436),$Q423-SUM($F436:AF436),$Q423/$D423))</f>
        <v>0</v>
      </c>
      <c r="AH436" s="69">
        <f>IF($D423="n/a","n/a",IF(AH$3&gt;($D423+$D436),$Q423-SUM($F436:AG436),$Q423/$D423))</f>
        <v>0</v>
      </c>
      <c r="AI436" s="69">
        <f>IF($D423="n/a","n/a",IF(AI$3&gt;($D423+$D436),$Q423-SUM($F436:AH436),$Q423/$D423))</f>
        <v>0</v>
      </c>
      <c r="AJ436" s="69">
        <f>IF($D423="n/a","n/a",IF(AJ$3&gt;($D423+$D436),$Q423-SUM($F436:AI436),$Q423/$D423))</f>
        <v>0</v>
      </c>
      <c r="AK436" s="69">
        <f>IF($D423="n/a","n/a",IF(AK$3&gt;($D423+$D436),$Q423-SUM($F436:AJ436),$Q423/$D423))</f>
        <v>0</v>
      </c>
      <c r="AL436" s="69">
        <f>IF($D423="n/a","n/a",IF(AL$3&gt;($D423+$D436),$Q423-SUM($F436:AK436),$Q423/$D423))</f>
        <v>0</v>
      </c>
      <c r="AM436" s="69">
        <f>IF($D423="n/a","n/a",IF(AM$3&gt;($D423+$D436),$Q423-SUM($F436:AL436),$Q423/$D423))</f>
        <v>0</v>
      </c>
      <c r="AN436" s="69">
        <f>IF($D423="n/a","n/a",IF(AN$3&gt;($D423+$D436),$Q423-SUM($F436:AM436),$Q423/$D423))</f>
        <v>0</v>
      </c>
      <c r="AO436" s="69">
        <f>IF($D423="n/a","n/a",IF(AO$3&gt;($D423+$D436),$Q423-SUM($F436:AN436),$Q423/$D423))</f>
        <v>0</v>
      </c>
      <c r="AP436" s="69">
        <f>IF($D423="n/a","n/a",IF(AP$3&gt;($D423+$D436),$Q423-SUM($F436:AO436),$Q423/$D423))</f>
        <v>0</v>
      </c>
      <c r="AQ436" s="69">
        <f>IF($D423="n/a","n/a",IF(AQ$3&gt;($D423+$D436),$Q423-SUM($F436:AP436),$Q423/$D423))</f>
        <v>0</v>
      </c>
      <c r="AR436" s="69">
        <f>IF($D423="n/a","n/a",IF(AR$3&gt;($D423+$D436),$Q423-SUM($F436:AQ436),$Q423/$D423))</f>
        <v>0</v>
      </c>
      <c r="AS436" s="69">
        <f>IF($D423="n/a","n/a",IF(AS$3&gt;($D423+$D436),$Q423-SUM($F436:AR436),$Q423/$D423))</f>
        <v>0</v>
      </c>
      <c r="AT436" s="69">
        <f>IF($D423="n/a","n/a",IF(AT$3&gt;($D423+$D436),$Q423-SUM($F436:AS436),$Q423/$D423))</f>
        <v>0</v>
      </c>
      <c r="AU436" s="69">
        <f>IF($D423="n/a","n/a",IF(AU$3&gt;($D423+$D436),$Q423-SUM($F436:AT436),$Q423/$D423))</f>
        <v>0</v>
      </c>
      <c r="AV436" s="69">
        <f>IF($D423="n/a","n/a",IF(AV$3&gt;($D423+$D436),$Q423-SUM($F436:AU436),$Q423/$D423))</f>
        <v>0</v>
      </c>
      <c r="AW436" s="69">
        <f>IF($D423="n/a","n/a",IF(AW$3&gt;($D423+$D436),$Q423-SUM($F436:AV436),$Q423/$D423))</f>
        <v>0</v>
      </c>
      <c r="AX436" s="69">
        <f>IF($D423="n/a","n/a",IF(AX$3&gt;($D423+$D436),$Q423-SUM($F436:AW436),$Q423/$D423))</f>
        <v>0</v>
      </c>
      <c r="AY436" s="69">
        <f>IF($D423="n/a","n/a",IF(AY$3&gt;($D423+$D436),$Q423-SUM($F436:AX436),$Q423/$D423))</f>
        <v>0</v>
      </c>
      <c r="AZ436" s="69">
        <f>IF($D423="n/a","n/a",IF(AZ$3&gt;($D423+$D436),$Q423-SUM($F436:AY436),$Q423/$D423))</f>
        <v>0</v>
      </c>
      <c r="BA436" s="69">
        <f>IF($D423="n/a","n/a",IF(BA$3&gt;($D423+$D436),$Q423-SUM($F436:AZ436),$Q423/$D423))</f>
        <v>0</v>
      </c>
      <c r="BB436" s="69">
        <f>IF($D423="n/a","n/a",IF(BB$3&gt;($D423+$D436),$Q423-SUM($F436:BA436),$Q423/$D423))</f>
        <v>0</v>
      </c>
      <c r="BC436" s="69">
        <f>IF($D423="n/a","n/a",IF(BC$3&gt;($D423+$D436),$Q423-SUM($F436:BB436),$Q423/$D423))</f>
        <v>0</v>
      </c>
      <c r="BD436" s="69">
        <f>IF($D423="n/a","n/a",IF(BD$3&gt;($D423+$D436),$Q423-SUM($F436:BC436),$Q423/$D423))</f>
        <v>0</v>
      </c>
      <c r="BE436" s="69">
        <f>IF($D423="n/a","n/a",IF(BE$3&gt;($D423+$D436),$Q423-SUM($F436:BD436),$Q423/$D423))</f>
        <v>0</v>
      </c>
      <c r="BF436" s="69">
        <f>IF($D423="n/a","n/a",IF(BF$3&gt;($D423+$D436),$Q423-SUM($F436:BE436),$Q423/$D423))</f>
        <v>0</v>
      </c>
      <c r="BG436" s="69">
        <f>IF($D423="n/a","n/a",IF(BG$3&gt;($D423+$D436),$Q423-SUM($F436:BF436),$Q423/$D423))</f>
        <v>0</v>
      </c>
      <c r="BH436" s="69">
        <f>IF($D423="n/a","n/a",IF(BH$3&gt;($D423+$D436),$Q423-SUM($F436:BG436),$Q423/$D423))</f>
        <v>0</v>
      </c>
      <c r="BI436" s="69">
        <f>IF($D423="n/a","n/a",IF(BI$3&gt;($D423+$D436),$Q423-SUM($F436:BH436),$Q423/$D423))</f>
        <v>0</v>
      </c>
      <c r="BJ436" s="69">
        <f>IF($D423="n/a","n/a",IF(BJ$3&gt;($D423+$D436),$Q423-SUM($F436:BI436),$Q423/$D423))</f>
        <v>0</v>
      </c>
      <c r="BK436" s="69">
        <f>IF($D423="n/a","n/a",IF(BK$3&gt;($D423+$D436),$Q423-SUM($F436:BJ436),$Q423/$D423))</f>
        <v>0</v>
      </c>
      <c r="BL436" s="69">
        <f>IF($D423="n/a","n/a",IF(BL$3&gt;($D423+$D436),$Q423-SUM($F436:BK436),$Q423/$D423))</f>
        <v>0</v>
      </c>
      <c r="BM436" s="69">
        <f>IF($D423="n/a","n/a",IF(BM$3&gt;($D423+$D436),$Q423-SUM($F436:BL436),$Q423/$D423))</f>
        <v>0</v>
      </c>
      <c r="BN436" s="69">
        <f>IF($D423="n/a","n/a",IF(BN$3&gt;($D423+$D436),$Q423-SUM($F436:BM436),$Q423/$D423))</f>
        <v>0</v>
      </c>
      <c r="BO436" s="69">
        <f>IF($D423="n/a","n/a",IF(BO$3&gt;($D423+$D436),$Q423-SUM($F436:BN436),$Q423/$D423))</f>
        <v>0</v>
      </c>
      <c r="BP436" s="69">
        <f>IF($D423="n/a","n/a",IF(BP$3&gt;($D423+$D436),$Q423-SUM($F436:BO436),$Q423/$D423))</f>
        <v>0</v>
      </c>
      <c r="BQ436" s="69">
        <f>IF($D423="n/a","n/a",IF(BQ$3&gt;($D423+$D436),$Q423-SUM($F436:BP436),$Q423/$D423))</f>
        <v>0</v>
      </c>
      <c r="BR436" s="69">
        <f>IF($D423="n/a","n/a",IF(BR$3&gt;($D423+$D436),$Q423-SUM($F436:BQ436),$Q423/$D423))</f>
        <v>0</v>
      </c>
      <c r="BS436" s="69">
        <f>IF($D423="n/a","n/a",IF(BS$3&gt;($D423+$D436),$Q423-SUM($F436:BR436),$Q423/$D423))</f>
        <v>0</v>
      </c>
      <c r="BT436" s="69">
        <f>IF($D423="n/a","n/a",IF(BT$3&gt;($D423+$D436),$Q423-SUM($F436:BS436),$Q423/$D423))</f>
        <v>0</v>
      </c>
      <c r="BU436" s="69">
        <f>IF($D423="n/a","n/a",IF(BU$3&gt;($D423+$D436),$Q423-SUM($F436:BT436),$Q423/$D423))</f>
        <v>0</v>
      </c>
      <c r="BV436" s="69">
        <f>IF($D423="n/a","n/a",IF(BV$3&gt;($D423+$D436),$Q423-SUM($F436:BU436),$Q423/$D423))</f>
        <v>0</v>
      </c>
      <c r="BW436" s="69">
        <f>IF($D423="n/a","n/a",IF(BW$3&gt;($D423+$D436),$Q423-SUM($F436:BV436),$Q423/$D423))</f>
        <v>0</v>
      </c>
      <c r="BX436" s="69">
        <f>IF($D423="n/a","n/a",IF(BX$3&gt;($D423+$D436),$Q423-SUM($F436:BW436),$Q423/$D423))</f>
        <v>0</v>
      </c>
      <c r="BY436" s="69">
        <f>IF($D423="n/a","n/a",IF(BY$3&gt;($D423+$D436),$Q423-SUM($F436:BX436),$Q423/$D423))</f>
        <v>0</v>
      </c>
      <c r="BZ436" s="69">
        <f>IF($D423="n/a","n/a",IF(BZ$3&gt;($D423+$D436),$Q423-SUM($F436:BY436),$Q423/$D423))</f>
        <v>0</v>
      </c>
    </row>
    <row r="437" spans="1:78" customFormat="1" hidden="1" outlineLevel="1">
      <c r="A437" s="560"/>
      <c r="B437" s="25"/>
      <c r="C437" s="577"/>
      <c r="D437" s="545">
        <v>13</v>
      </c>
      <c r="E437" s="27"/>
      <c r="F437" s="146"/>
      <c r="G437" s="148"/>
      <c r="H437" s="148"/>
      <c r="I437" s="148"/>
      <c r="J437" s="148"/>
      <c r="K437" s="558"/>
      <c r="L437" s="148"/>
      <c r="M437" s="148"/>
      <c r="N437" s="148"/>
      <c r="O437" s="553"/>
      <c r="P437" s="553"/>
      <c r="Q437" s="553"/>
      <c r="R437" s="147"/>
      <c r="S437" s="69">
        <f>IF($D423="n/a","n/a",IF(S$3&gt;($D423+$D437),$R423-SUM($F437:R437),$R423/$D423))</f>
        <v>4161.8032722477647</v>
      </c>
      <c r="T437" s="69">
        <f>IF($D423="n/a","n/a",IF(T$3&gt;($D423+$D437),$R423-SUM($F437:S437),$R423/$D423))</f>
        <v>4161.8032722477647</v>
      </c>
      <c r="U437" s="69">
        <f>IF($D423="n/a","n/a",IF(U$3&gt;($D423+$D437),$R423-SUM($F437:T437),$R423/$D423))</f>
        <v>4161.8032722477647</v>
      </c>
      <c r="V437" s="69">
        <f>IF($D423="n/a","n/a",IF(V$3&gt;($D423+$D437),$R423-SUM($F437:U437),$R423/$D423))</f>
        <v>4161.8032722477647</v>
      </c>
      <c r="W437" s="69">
        <f>IF($D423="n/a","n/a",IF(W$3&gt;($D423+$D437),$R423-SUM($F437:V437),$R423/$D423))</f>
        <v>4161.8032722477647</v>
      </c>
      <c r="X437" s="69">
        <f>IF($D423="n/a","n/a",IF(X$3&gt;($D423+$D437),$R423-SUM($F437:W437),$R423/$D423))</f>
        <v>0</v>
      </c>
      <c r="Y437" s="69">
        <f>IF($D423="n/a","n/a",IF(Y$3&gt;($D423+$D437),$R423-SUM($F437:X437),$R423/$D423))</f>
        <v>0</v>
      </c>
      <c r="Z437" s="69">
        <f>IF($D423="n/a","n/a",IF(Z$3&gt;($D423+$D437),$R423-SUM($F437:Y437),$R423/$D423))</f>
        <v>0</v>
      </c>
      <c r="AA437" s="69">
        <f>IF($D423="n/a","n/a",IF(AA$3&gt;($D423+$D437),$R423-SUM($F437:Z437),$R423/$D423))</f>
        <v>0</v>
      </c>
      <c r="AB437" s="69">
        <f>IF($D423="n/a","n/a",IF(AB$3&gt;($D423+$D437),$R423-SUM($F437:AA437),$R423/$D423))</f>
        <v>0</v>
      </c>
      <c r="AC437" s="69">
        <f>IF($D423="n/a","n/a",IF(AC$3&gt;($D423+$D437),$R423-SUM($F437:AB437),$R423/$D423))</f>
        <v>0</v>
      </c>
      <c r="AD437" s="69">
        <f>IF($D423="n/a","n/a",IF(AD$3&gt;($D423+$D437),$R423-SUM($F437:AC437),$R423/$D423))</f>
        <v>0</v>
      </c>
      <c r="AE437" s="69">
        <f>IF($D423="n/a","n/a",IF(AE$3&gt;($D423+$D437),$R423-SUM($F437:AD437),$R423/$D423))</f>
        <v>0</v>
      </c>
      <c r="AF437" s="69">
        <f>IF($D423="n/a","n/a",IF(AF$3&gt;($D423+$D437),$R423-SUM($F437:AE437),$R423/$D423))</f>
        <v>0</v>
      </c>
      <c r="AG437" s="69">
        <f>IF($D423="n/a","n/a",IF(AG$3&gt;($D423+$D437),$R423-SUM($F437:AF437),$R423/$D423))</f>
        <v>0</v>
      </c>
      <c r="AH437" s="69">
        <f>IF($D423="n/a","n/a",IF(AH$3&gt;($D423+$D437),$R423-SUM($F437:AG437),$R423/$D423))</f>
        <v>0</v>
      </c>
      <c r="AI437" s="69">
        <f>IF($D423="n/a","n/a",IF(AI$3&gt;($D423+$D437),$R423-SUM($F437:AH437),$R423/$D423))</f>
        <v>0</v>
      </c>
      <c r="AJ437" s="69">
        <f>IF($D423="n/a","n/a",IF(AJ$3&gt;($D423+$D437),$R423-SUM($F437:AI437),$R423/$D423))</f>
        <v>0</v>
      </c>
      <c r="AK437" s="69">
        <f>IF($D423="n/a","n/a",IF(AK$3&gt;($D423+$D437),$R423-SUM($F437:AJ437),$R423/$D423))</f>
        <v>0</v>
      </c>
      <c r="AL437" s="69">
        <f>IF($D423="n/a","n/a",IF(AL$3&gt;($D423+$D437),$R423-SUM($F437:AK437),$R423/$D423))</f>
        <v>0</v>
      </c>
      <c r="AM437" s="69">
        <f>IF($D423="n/a","n/a",IF(AM$3&gt;($D423+$D437),$R423-SUM($F437:AL437),$R423/$D423))</f>
        <v>0</v>
      </c>
      <c r="AN437" s="69">
        <f>IF($D423="n/a","n/a",IF(AN$3&gt;($D423+$D437),$R423-SUM($F437:AM437),$R423/$D423))</f>
        <v>0</v>
      </c>
      <c r="AO437" s="69">
        <f>IF($D423="n/a","n/a",IF(AO$3&gt;($D423+$D437),$R423-SUM($F437:AN437),$R423/$D423))</f>
        <v>0</v>
      </c>
      <c r="AP437" s="69">
        <f>IF($D423="n/a","n/a",IF(AP$3&gt;($D423+$D437),$R423-SUM($F437:AO437),$R423/$D423))</f>
        <v>0</v>
      </c>
      <c r="AQ437" s="69">
        <f>IF($D423="n/a","n/a",IF(AQ$3&gt;($D423+$D437),$R423-SUM($F437:AP437),$R423/$D423))</f>
        <v>0</v>
      </c>
      <c r="AR437" s="69">
        <f>IF($D423="n/a","n/a",IF(AR$3&gt;($D423+$D437),$R423-SUM($F437:AQ437),$R423/$D423))</f>
        <v>0</v>
      </c>
      <c r="AS437" s="69">
        <f>IF($D423="n/a","n/a",IF(AS$3&gt;($D423+$D437),$R423-SUM($F437:AR437),$R423/$D423))</f>
        <v>0</v>
      </c>
      <c r="AT437" s="69">
        <f>IF($D423="n/a","n/a",IF(AT$3&gt;($D423+$D437),$R423-SUM($F437:AS437),$R423/$D423))</f>
        <v>0</v>
      </c>
      <c r="AU437" s="69">
        <f>IF($D423="n/a","n/a",IF(AU$3&gt;($D423+$D437),$R423-SUM($F437:AT437),$R423/$D423))</f>
        <v>0</v>
      </c>
      <c r="AV437" s="69">
        <f>IF($D423="n/a","n/a",IF(AV$3&gt;($D423+$D437),$R423-SUM($F437:AU437),$R423/$D423))</f>
        <v>0</v>
      </c>
      <c r="AW437" s="69">
        <f>IF($D423="n/a","n/a",IF(AW$3&gt;($D423+$D437),$R423-SUM($F437:AV437),$R423/$D423))</f>
        <v>0</v>
      </c>
      <c r="AX437" s="69">
        <f>IF($D423="n/a","n/a",IF(AX$3&gt;($D423+$D437),$R423-SUM($F437:AW437),$R423/$D423))</f>
        <v>0</v>
      </c>
      <c r="AY437" s="69">
        <f>IF($D423="n/a","n/a",IF(AY$3&gt;($D423+$D437),$R423-SUM($F437:AX437),$R423/$D423))</f>
        <v>0</v>
      </c>
      <c r="AZ437" s="69">
        <f>IF($D423="n/a","n/a",IF(AZ$3&gt;($D423+$D437),$R423-SUM($F437:AY437),$R423/$D423))</f>
        <v>0</v>
      </c>
      <c r="BA437" s="69">
        <f>IF($D423="n/a","n/a",IF(BA$3&gt;($D423+$D437),$R423-SUM($F437:AZ437),$R423/$D423))</f>
        <v>0</v>
      </c>
      <c r="BB437" s="69">
        <f>IF($D423="n/a","n/a",IF(BB$3&gt;($D423+$D437),$R423-SUM($F437:BA437),$R423/$D423))</f>
        <v>0</v>
      </c>
      <c r="BC437" s="69">
        <f>IF($D423="n/a","n/a",IF(BC$3&gt;($D423+$D437),$R423-SUM($F437:BB437),$R423/$D423))</f>
        <v>0</v>
      </c>
      <c r="BD437" s="69">
        <f>IF($D423="n/a","n/a",IF(BD$3&gt;($D423+$D437),$R423-SUM($F437:BC437),$R423/$D423))</f>
        <v>0</v>
      </c>
      <c r="BE437" s="69">
        <f>IF($D423="n/a","n/a",IF(BE$3&gt;($D423+$D437),$R423-SUM($F437:BD437),$R423/$D423))</f>
        <v>0</v>
      </c>
      <c r="BF437" s="69">
        <f>IF($D423="n/a","n/a",IF(BF$3&gt;($D423+$D437),$R423-SUM($F437:BE437),$R423/$D423))</f>
        <v>0</v>
      </c>
      <c r="BG437" s="69">
        <f>IF($D423="n/a","n/a",IF(BG$3&gt;($D423+$D437),$R423-SUM($F437:BF437),$R423/$D423))</f>
        <v>0</v>
      </c>
      <c r="BH437" s="69">
        <f>IF($D423="n/a","n/a",IF(BH$3&gt;($D423+$D437),$R423-SUM($F437:BG437),$R423/$D423))</f>
        <v>0</v>
      </c>
      <c r="BI437" s="69">
        <f>IF($D423="n/a","n/a",IF(BI$3&gt;($D423+$D437),$R423-SUM($F437:BH437),$R423/$D423))</f>
        <v>0</v>
      </c>
      <c r="BJ437" s="69">
        <f>IF($D423="n/a","n/a",IF(BJ$3&gt;($D423+$D437),$R423-SUM($F437:BI437),$R423/$D423))</f>
        <v>0</v>
      </c>
      <c r="BK437" s="69">
        <f>IF($D423="n/a","n/a",IF(BK$3&gt;($D423+$D437),$R423-SUM($F437:BJ437),$R423/$D423))</f>
        <v>0</v>
      </c>
      <c r="BL437" s="69">
        <f>IF($D423="n/a","n/a",IF(BL$3&gt;($D423+$D437),$R423-SUM($F437:BK437),$R423/$D423))</f>
        <v>0</v>
      </c>
      <c r="BM437" s="69">
        <f>IF($D423="n/a","n/a",IF(BM$3&gt;($D423+$D437),$R423-SUM($F437:BL437),$R423/$D423))</f>
        <v>0</v>
      </c>
      <c r="BN437" s="69">
        <f>IF($D423="n/a","n/a",IF(BN$3&gt;($D423+$D437),$R423-SUM($F437:BM437),$R423/$D423))</f>
        <v>0</v>
      </c>
      <c r="BO437" s="69">
        <f>IF($D423="n/a","n/a",IF(BO$3&gt;($D423+$D437),$R423-SUM($F437:BN437),$R423/$D423))</f>
        <v>0</v>
      </c>
      <c r="BP437" s="69">
        <f>IF($D423="n/a","n/a",IF(BP$3&gt;($D423+$D437),$R423-SUM($F437:BO437),$R423/$D423))</f>
        <v>0</v>
      </c>
      <c r="BQ437" s="69">
        <f>IF($D423="n/a","n/a",IF(BQ$3&gt;($D423+$D437),$R423-SUM($F437:BP437),$R423/$D423))</f>
        <v>0</v>
      </c>
      <c r="BR437" s="69">
        <f>IF($D423="n/a","n/a",IF(BR$3&gt;($D423+$D437),$R423-SUM($F437:BQ437),$R423/$D423))</f>
        <v>0</v>
      </c>
      <c r="BS437" s="69">
        <f>IF($D423="n/a","n/a",IF(BS$3&gt;($D423+$D437),$R423-SUM($F437:BR437),$R423/$D423))</f>
        <v>0</v>
      </c>
      <c r="BT437" s="69">
        <f>IF($D423="n/a","n/a",IF(BT$3&gt;($D423+$D437),$R423-SUM($F437:BS437),$R423/$D423))</f>
        <v>0</v>
      </c>
      <c r="BU437" s="69">
        <f>IF($D423="n/a","n/a",IF(BU$3&gt;($D423+$D437),$R423-SUM($F437:BT437),$R423/$D423))</f>
        <v>0</v>
      </c>
      <c r="BV437" s="69">
        <f>IF($D423="n/a","n/a",IF(BV$3&gt;($D423+$D437),$R423-SUM($F437:BU437),$R423/$D423))</f>
        <v>0</v>
      </c>
      <c r="BW437" s="69">
        <f>IF($D423="n/a","n/a",IF(BW$3&gt;($D423+$D437),$R423-SUM($F437:BV437),$R423/$D423))</f>
        <v>0</v>
      </c>
      <c r="BX437" s="69">
        <f>IF($D423="n/a","n/a",IF(BX$3&gt;($D423+$D437),$R423-SUM($F437:BW437),$R423/$D423))</f>
        <v>0</v>
      </c>
      <c r="BY437" s="69">
        <f>IF($D423="n/a","n/a",IF(BY$3&gt;($D423+$D437),$R423-SUM($F437:BX437),$R423/$D423))</f>
        <v>0</v>
      </c>
      <c r="BZ437" s="69">
        <f>IF($D423="n/a","n/a",IF(BZ$3&gt;($D423+$D437),$R423-SUM($F437:BY437),$R423/$D423))</f>
        <v>0</v>
      </c>
    </row>
    <row r="438" spans="1:78" customFormat="1" hidden="1" outlineLevel="1">
      <c r="A438" s="560"/>
      <c r="B438" s="25"/>
      <c r="C438" s="577"/>
      <c r="D438" s="545">
        <v>14</v>
      </c>
      <c r="E438" s="27"/>
      <c r="F438" s="146"/>
      <c r="G438" s="148"/>
      <c r="H438" s="148"/>
      <c r="I438" s="148"/>
      <c r="J438" s="148"/>
      <c r="K438" s="558"/>
      <c r="L438" s="148"/>
      <c r="M438" s="148"/>
      <c r="N438" s="148"/>
      <c r="O438" s="553"/>
      <c r="P438" s="553"/>
      <c r="Q438" s="553"/>
      <c r="R438" s="553"/>
      <c r="S438" s="147"/>
      <c r="T438" s="69">
        <f>IF($D423="n/a","n/a",IF(T$3&gt;($D423+$D438),$S423-SUM($F438:S438),$S423/$D423))</f>
        <v>2921.8750936497136</v>
      </c>
      <c r="U438" s="69">
        <f>IF($D423="n/a","n/a",IF(U$3&gt;($D423+$D438),$S423-SUM($F438:T438),$S423/$D423))</f>
        <v>2921.8750936497136</v>
      </c>
      <c r="V438" s="69">
        <f>IF($D423="n/a","n/a",IF(V$3&gt;($D423+$D438),$S423-SUM($F438:U438),$S423/$D423))</f>
        <v>2921.8750936497136</v>
      </c>
      <c r="W438" s="69">
        <f>IF($D423="n/a","n/a",IF(W$3&gt;($D423+$D438),$S423-SUM($F438:V438),$S423/$D423))</f>
        <v>2921.8750936497136</v>
      </c>
      <c r="X438" s="69">
        <f>IF($D423="n/a","n/a",IF(X$3&gt;($D423+$D438),$S423-SUM($F438:W438),$S423/$D423))</f>
        <v>2921.8750936497136</v>
      </c>
      <c r="Y438" s="69">
        <f>IF($D423="n/a","n/a",IF(Y$3&gt;($D423+$D438),$S423-SUM($F438:X438),$S423/$D423))</f>
        <v>0</v>
      </c>
      <c r="Z438" s="69">
        <f>IF($D423="n/a","n/a",IF(Z$3&gt;($D423+$D438),$S423-SUM($F438:Y438),$S423/$D423))</f>
        <v>0</v>
      </c>
      <c r="AA438" s="69">
        <f>IF($D423="n/a","n/a",IF(AA$3&gt;($D423+$D438),$S423-SUM($F438:Z438),$S423/$D423))</f>
        <v>0</v>
      </c>
      <c r="AB438" s="69">
        <f>IF($D423="n/a","n/a",IF(AB$3&gt;($D423+$D438),$S423-SUM($F438:AA438),$S423/$D423))</f>
        <v>0</v>
      </c>
      <c r="AC438" s="69">
        <f>IF($D423="n/a","n/a",IF(AC$3&gt;($D423+$D438),$S423-SUM($F438:AB438),$S423/$D423))</f>
        <v>0</v>
      </c>
      <c r="AD438" s="69">
        <f>IF($D423="n/a","n/a",IF(AD$3&gt;($D423+$D438),$S423-SUM($F438:AC438),$S423/$D423))</f>
        <v>0</v>
      </c>
      <c r="AE438" s="69">
        <f>IF($D423="n/a","n/a",IF(AE$3&gt;($D423+$D438),$S423-SUM($F438:AD438),$S423/$D423))</f>
        <v>0</v>
      </c>
      <c r="AF438" s="69">
        <f>IF($D423="n/a","n/a",IF(AF$3&gt;($D423+$D438),$S423-SUM($F438:AE438),$S423/$D423))</f>
        <v>0</v>
      </c>
      <c r="AG438" s="69">
        <f>IF($D423="n/a","n/a",IF(AG$3&gt;($D423+$D438),$S423-SUM($F438:AF438),$S423/$D423))</f>
        <v>0</v>
      </c>
      <c r="AH438" s="69">
        <f>IF($D423="n/a","n/a",IF(AH$3&gt;($D423+$D438),$S423-SUM($F438:AG438),$S423/$D423))</f>
        <v>0</v>
      </c>
      <c r="AI438" s="69">
        <f>IF($D423="n/a","n/a",IF(AI$3&gt;($D423+$D438),$S423-SUM($F438:AH438),$S423/$D423))</f>
        <v>0</v>
      </c>
      <c r="AJ438" s="69">
        <f>IF($D423="n/a","n/a",IF(AJ$3&gt;($D423+$D438),$S423-SUM($F438:AI438),$S423/$D423))</f>
        <v>0</v>
      </c>
      <c r="AK438" s="69">
        <f>IF($D423="n/a","n/a",IF(AK$3&gt;($D423+$D438),$S423-SUM($F438:AJ438),$S423/$D423))</f>
        <v>0</v>
      </c>
      <c r="AL438" s="69">
        <f>IF($D423="n/a","n/a",IF(AL$3&gt;($D423+$D438),$S423-SUM($F438:AK438),$S423/$D423))</f>
        <v>0</v>
      </c>
      <c r="AM438" s="69">
        <f>IF($D423="n/a","n/a",IF(AM$3&gt;($D423+$D438),$S423-SUM($F438:AL438),$S423/$D423))</f>
        <v>0</v>
      </c>
      <c r="AN438" s="69">
        <f>IF($D423="n/a","n/a",IF(AN$3&gt;($D423+$D438),$S423-SUM($F438:AM438),$S423/$D423))</f>
        <v>0</v>
      </c>
      <c r="AO438" s="69">
        <f>IF($D423="n/a","n/a",IF(AO$3&gt;($D423+$D438),$S423-SUM($F438:AN438),$S423/$D423))</f>
        <v>0</v>
      </c>
      <c r="AP438" s="69">
        <f>IF($D423="n/a","n/a",IF(AP$3&gt;($D423+$D438),$S423-SUM($F438:AO438),$S423/$D423))</f>
        <v>0</v>
      </c>
      <c r="AQ438" s="69">
        <f>IF($D423="n/a","n/a",IF(AQ$3&gt;($D423+$D438),$S423-SUM($F438:AP438),$S423/$D423))</f>
        <v>0</v>
      </c>
      <c r="AR438" s="69">
        <f>IF($D423="n/a","n/a",IF(AR$3&gt;($D423+$D438),$S423-SUM($F438:AQ438),$S423/$D423))</f>
        <v>0</v>
      </c>
      <c r="AS438" s="69">
        <f>IF($D423="n/a","n/a",IF(AS$3&gt;($D423+$D438),$S423-SUM($F438:AR438),$S423/$D423))</f>
        <v>0</v>
      </c>
      <c r="AT438" s="69">
        <f>IF($D423="n/a","n/a",IF(AT$3&gt;($D423+$D438),$S423-SUM($F438:AS438),$S423/$D423))</f>
        <v>0</v>
      </c>
      <c r="AU438" s="69">
        <f>IF($D423="n/a","n/a",IF(AU$3&gt;($D423+$D438),$S423-SUM($F438:AT438),$S423/$D423))</f>
        <v>0</v>
      </c>
      <c r="AV438" s="69">
        <f>IF($D423="n/a","n/a",IF(AV$3&gt;($D423+$D438),$S423-SUM($F438:AU438),$S423/$D423))</f>
        <v>0</v>
      </c>
      <c r="AW438" s="69">
        <f>IF($D423="n/a","n/a",IF(AW$3&gt;($D423+$D438),$S423-SUM($F438:AV438),$S423/$D423))</f>
        <v>0</v>
      </c>
      <c r="AX438" s="69">
        <f>IF($D423="n/a","n/a",IF(AX$3&gt;($D423+$D438),$S423-SUM($F438:AW438),$S423/$D423))</f>
        <v>0</v>
      </c>
      <c r="AY438" s="69">
        <f>IF($D423="n/a","n/a",IF(AY$3&gt;($D423+$D438),$S423-SUM($F438:AX438),$S423/$D423))</f>
        <v>0</v>
      </c>
      <c r="AZ438" s="69">
        <f>IF($D423="n/a","n/a",IF(AZ$3&gt;($D423+$D438),$S423-SUM($F438:AY438),$S423/$D423))</f>
        <v>0</v>
      </c>
      <c r="BA438" s="69">
        <f>IF($D423="n/a","n/a",IF(BA$3&gt;($D423+$D438),$S423-SUM($F438:AZ438),$S423/$D423))</f>
        <v>0</v>
      </c>
      <c r="BB438" s="69">
        <f>IF($D423="n/a","n/a",IF(BB$3&gt;($D423+$D438),$S423-SUM($F438:BA438),$S423/$D423))</f>
        <v>0</v>
      </c>
      <c r="BC438" s="69">
        <f>IF($D423="n/a","n/a",IF(BC$3&gt;($D423+$D438),$S423-SUM($F438:BB438),$S423/$D423))</f>
        <v>0</v>
      </c>
      <c r="BD438" s="69">
        <f>IF($D423="n/a","n/a",IF(BD$3&gt;($D423+$D438),$S423-SUM($F438:BC438),$S423/$D423))</f>
        <v>0</v>
      </c>
      <c r="BE438" s="69">
        <f>IF($D423="n/a","n/a",IF(BE$3&gt;($D423+$D438),$S423-SUM($F438:BD438),$S423/$D423))</f>
        <v>0</v>
      </c>
      <c r="BF438" s="69">
        <f>IF($D423="n/a","n/a",IF(BF$3&gt;($D423+$D438),$S423-SUM($F438:BE438),$S423/$D423))</f>
        <v>0</v>
      </c>
      <c r="BG438" s="69">
        <f>IF($D423="n/a","n/a",IF(BG$3&gt;($D423+$D438),$S423-SUM($F438:BF438),$S423/$D423))</f>
        <v>0</v>
      </c>
      <c r="BH438" s="69">
        <f>IF($D423="n/a","n/a",IF(BH$3&gt;($D423+$D438),$S423-SUM($F438:BG438),$S423/$D423))</f>
        <v>0</v>
      </c>
      <c r="BI438" s="69">
        <f>IF($D423="n/a","n/a",IF(BI$3&gt;($D423+$D438),$S423-SUM($F438:BH438),$S423/$D423))</f>
        <v>0</v>
      </c>
      <c r="BJ438" s="69">
        <f>IF($D423="n/a","n/a",IF(BJ$3&gt;($D423+$D438),$S423-SUM($F438:BI438),$S423/$D423))</f>
        <v>0</v>
      </c>
      <c r="BK438" s="69">
        <f>IF($D423="n/a","n/a",IF(BK$3&gt;($D423+$D438),$S423-SUM($F438:BJ438),$S423/$D423))</f>
        <v>0</v>
      </c>
      <c r="BL438" s="69">
        <f>IF($D423="n/a","n/a",IF(BL$3&gt;($D423+$D438),$S423-SUM($F438:BK438),$S423/$D423))</f>
        <v>0</v>
      </c>
      <c r="BM438" s="69">
        <f>IF($D423="n/a","n/a",IF(BM$3&gt;($D423+$D438),$S423-SUM($F438:BL438),$S423/$D423))</f>
        <v>0</v>
      </c>
      <c r="BN438" s="69">
        <f>IF($D423="n/a","n/a",IF(BN$3&gt;($D423+$D438),$S423-SUM($F438:BM438),$S423/$D423))</f>
        <v>0</v>
      </c>
      <c r="BO438" s="69">
        <f>IF($D423="n/a","n/a",IF(BO$3&gt;($D423+$D438),$S423-SUM($F438:BN438),$S423/$D423))</f>
        <v>0</v>
      </c>
      <c r="BP438" s="69">
        <f>IF($D423="n/a","n/a",IF(BP$3&gt;($D423+$D438),$S423-SUM($F438:BO438),$S423/$D423))</f>
        <v>0</v>
      </c>
      <c r="BQ438" s="69">
        <f>IF($D423="n/a","n/a",IF(BQ$3&gt;($D423+$D438),$S423-SUM($F438:BP438),$S423/$D423))</f>
        <v>0</v>
      </c>
      <c r="BR438" s="69">
        <f>IF($D423="n/a","n/a",IF(BR$3&gt;($D423+$D438),$S423-SUM($F438:BQ438),$S423/$D423))</f>
        <v>0</v>
      </c>
      <c r="BS438" s="69">
        <f>IF($D423="n/a","n/a",IF(BS$3&gt;($D423+$D438),$S423-SUM($F438:BR438),$S423/$D423))</f>
        <v>0</v>
      </c>
      <c r="BT438" s="69">
        <f>IF($D423="n/a","n/a",IF(BT$3&gt;($D423+$D438),$S423-SUM($F438:BS438),$S423/$D423))</f>
        <v>0</v>
      </c>
      <c r="BU438" s="69">
        <f>IF($D423="n/a","n/a",IF(BU$3&gt;($D423+$D438),$S423-SUM($F438:BT438),$S423/$D423))</f>
        <v>0</v>
      </c>
      <c r="BV438" s="69">
        <f>IF($D423="n/a","n/a",IF(BV$3&gt;($D423+$D438),$S423-SUM($F438:BU438),$S423/$D423))</f>
        <v>0</v>
      </c>
      <c r="BW438" s="69">
        <f>IF($D423="n/a","n/a",IF(BW$3&gt;($D423+$D438),$S423-SUM($F438:BV438),$S423/$D423))</f>
        <v>0</v>
      </c>
      <c r="BX438" s="69">
        <f>IF($D423="n/a","n/a",IF(BX$3&gt;($D423+$D438),$S423-SUM($F438:BW438),$S423/$D423))</f>
        <v>0</v>
      </c>
      <c r="BY438" s="69">
        <f>IF($D423="n/a","n/a",IF(BY$3&gt;($D423+$D438),$S423-SUM($F438:BX438),$S423/$D423))</f>
        <v>0</v>
      </c>
      <c r="BZ438" s="69">
        <f>IF($D423="n/a","n/a",IF(BZ$3&gt;($D423+$D438),$S423-SUM($F438:BY438),$S423/$D423))</f>
        <v>0</v>
      </c>
    </row>
    <row r="439" spans="1:78" customFormat="1" hidden="1" outlineLevel="1">
      <c r="A439" s="560"/>
      <c r="B439" s="25"/>
      <c r="C439" s="577"/>
      <c r="D439" s="545">
        <v>15</v>
      </c>
      <c r="E439" s="27"/>
      <c r="F439" s="146"/>
      <c r="G439" s="148"/>
      <c r="H439" s="148"/>
      <c r="I439" s="148"/>
      <c r="J439" s="148"/>
      <c r="K439" s="558"/>
      <c r="L439" s="148"/>
      <c r="M439" s="148"/>
      <c r="N439" s="148"/>
      <c r="O439" s="553"/>
      <c r="P439" s="553"/>
      <c r="Q439" s="553"/>
      <c r="R439" s="553"/>
      <c r="S439" s="553"/>
      <c r="T439" s="147"/>
      <c r="U439" s="69">
        <f>IF($D423="n/a","n/a",IF(U$3&gt;($D423+$D439),$T423-SUM($F439:T439),$T423/$D423))</f>
        <v>2703.446090479239</v>
      </c>
      <c r="V439" s="69">
        <f>IF($D423="n/a","n/a",IF(V$3&gt;($D423+$D439),$T423-SUM($F439:U439),$T423/$D423))</f>
        <v>2703.446090479239</v>
      </c>
      <c r="W439" s="69">
        <f>IF($D423="n/a","n/a",IF(W$3&gt;($D423+$D439),$T423-SUM($F439:V439),$T423/$D423))</f>
        <v>2703.446090479239</v>
      </c>
      <c r="X439" s="69">
        <f>IF($D423="n/a","n/a",IF(X$3&gt;($D423+$D439),$T423-SUM($F439:W439),$T423/$D423))</f>
        <v>2703.446090479239</v>
      </c>
      <c r="Y439" s="69">
        <f>IF($D423="n/a","n/a",IF(Y$3&gt;($D423+$D439),$T423-SUM($F439:X439),$T423/$D423))</f>
        <v>2703.446090479239</v>
      </c>
      <c r="Z439" s="69">
        <f>IF($D423="n/a","n/a",IF(Z$3&gt;($D423+$D439),$T423-SUM($F439:Y439),$T423/$D423))</f>
        <v>0</v>
      </c>
      <c r="AA439" s="69">
        <f>IF($D423="n/a","n/a",IF(AA$3&gt;($D423+$D439),$T423-SUM($F439:Z439),$T423/$D423))</f>
        <v>0</v>
      </c>
      <c r="AB439" s="69">
        <f>IF($D423="n/a","n/a",IF(AB$3&gt;($D423+$D439),$T423-SUM($F439:AA439),$T423/$D423))</f>
        <v>0</v>
      </c>
      <c r="AC439" s="69">
        <f>IF($D423="n/a","n/a",IF(AC$3&gt;($D423+$D439),$T423-SUM($F439:AB439),$T423/$D423))</f>
        <v>0</v>
      </c>
      <c r="AD439" s="69">
        <f>IF($D423="n/a","n/a",IF(AD$3&gt;($D423+$D439),$T423-SUM($F439:AC439),$T423/$D423))</f>
        <v>0</v>
      </c>
      <c r="AE439" s="69">
        <f>IF($D423="n/a","n/a",IF(AE$3&gt;($D423+$D439),$T423-SUM($F439:AD439),$T423/$D423))</f>
        <v>0</v>
      </c>
      <c r="AF439" s="69">
        <f>IF($D423="n/a","n/a",IF(AF$3&gt;($D423+$D439),$T423-SUM($F439:AE439),$T423/$D423))</f>
        <v>0</v>
      </c>
      <c r="AG439" s="69">
        <f>IF($D423="n/a","n/a",IF(AG$3&gt;($D423+$D439),$T423-SUM($F439:AF439),$T423/$D423))</f>
        <v>0</v>
      </c>
      <c r="AH439" s="69">
        <f>IF($D423="n/a","n/a",IF(AH$3&gt;($D423+$D439),$T423-SUM($F439:AG439),$T423/$D423))</f>
        <v>0</v>
      </c>
      <c r="AI439" s="69">
        <f>IF($D423="n/a","n/a",IF(AI$3&gt;($D423+$D439),$T423-SUM($F439:AH439),$T423/$D423))</f>
        <v>0</v>
      </c>
      <c r="AJ439" s="69">
        <f>IF($D423="n/a","n/a",IF(AJ$3&gt;($D423+$D439),$T423-SUM($F439:AI439),$T423/$D423))</f>
        <v>0</v>
      </c>
      <c r="AK439" s="69">
        <f>IF($D423="n/a","n/a",IF(AK$3&gt;($D423+$D439),$T423-SUM($F439:AJ439),$T423/$D423))</f>
        <v>0</v>
      </c>
      <c r="AL439" s="69">
        <f>IF($D423="n/a","n/a",IF(AL$3&gt;($D423+$D439),$T423-SUM($F439:AK439),$T423/$D423))</f>
        <v>0</v>
      </c>
      <c r="AM439" s="69">
        <f>IF($D423="n/a","n/a",IF(AM$3&gt;($D423+$D439),$T423-SUM($F439:AL439),$T423/$D423))</f>
        <v>0</v>
      </c>
      <c r="AN439" s="69">
        <f>IF($D423="n/a","n/a",IF(AN$3&gt;($D423+$D439),$T423-SUM($F439:AM439),$T423/$D423))</f>
        <v>0</v>
      </c>
      <c r="AO439" s="69">
        <f>IF($D423="n/a","n/a",IF(AO$3&gt;($D423+$D439),$T423-SUM($F439:AN439),$T423/$D423))</f>
        <v>0</v>
      </c>
      <c r="AP439" s="69">
        <f>IF($D423="n/a","n/a",IF(AP$3&gt;($D423+$D439),$T423-SUM($F439:AO439),$T423/$D423))</f>
        <v>0</v>
      </c>
      <c r="AQ439" s="69">
        <f>IF($D423="n/a","n/a",IF(AQ$3&gt;($D423+$D439),$T423-SUM($F439:AP439),$T423/$D423))</f>
        <v>0</v>
      </c>
      <c r="AR439" s="69">
        <f>IF($D423="n/a","n/a",IF(AR$3&gt;($D423+$D439),$T423-SUM($F439:AQ439),$T423/$D423))</f>
        <v>0</v>
      </c>
      <c r="AS439" s="69">
        <f>IF($D423="n/a","n/a",IF(AS$3&gt;($D423+$D439),$T423-SUM($F439:AR439),$T423/$D423))</f>
        <v>0</v>
      </c>
      <c r="AT439" s="69">
        <f>IF($D423="n/a","n/a",IF(AT$3&gt;($D423+$D439),$T423-SUM($F439:AS439),$T423/$D423))</f>
        <v>0</v>
      </c>
      <c r="AU439" s="69">
        <f>IF($D423="n/a","n/a",IF(AU$3&gt;($D423+$D439),$T423-SUM($F439:AT439),$T423/$D423))</f>
        <v>0</v>
      </c>
      <c r="AV439" s="69">
        <f>IF($D423="n/a","n/a",IF(AV$3&gt;($D423+$D439),$T423-SUM($F439:AU439),$T423/$D423))</f>
        <v>0</v>
      </c>
      <c r="AW439" s="69">
        <f>IF($D423="n/a","n/a",IF(AW$3&gt;($D423+$D439),$T423-SUM($F439:AV439),$T423/$D423))</f>
        <v>0</v>
      </c>
      <c r="AX439" s="69">
        <f>IF($D423="n/a","n/a",IF(AX$3&gt;($D423+$D439),$T423-SUM($F439:AW439),$T423/$D423))</f>
        <v>0</v>
      </c>
      <c r="AY439" s="69">
        <f>IF($D423="n/a","n/a",IF(AY$3&gt;($D423+$D439),$T423-SUM($F439:AX439),$T423/$D423))</f>
        <v>0</v>
      </c>
      <c r="AZ439" s="69">
        <f>IF($D423="n/a","n/a",IF(AZ$3&gt;($D423+$D439),$T423-SUM($F439:AY439),$T423/$D423))</f>
        <v>0</v>
      </c>
      <c r="BA439" s="69">
        <f>IF($D423="n/a","n/a",IF(BA$3&gt;($D423+$D439),$T423-SUM($F439:AZ439),$T423/$D423))</f>
        <v>0</v>
      </c>
      <c r="BB439" s="69">
        <f>IF($D423="n/a","n/a",IF(BB$3&gt;($D423+$D439),$T423-SUM($F439:BA439),$T423/$D423))</f>
        <v>0</v>
      </c>
      <c r="BC439" s="69">
        <f>IF($D423="n/a","n/a",IF(BC$3&gt;($D423+$D439),$T423-SUM($F439:BB439),$T423/$D423))</f>
        <v>0</v>
      </c>
      <c r="BD439" s="69">
        <f>IF($D423="n/a","n/a",IF(BD$3&gt;($D423+$D439),$T423-SUM($F439:BC439),$T423/$D423))</f>
        <v>0</v>
      </c>
      <c r="BE439" s="69">
        <f>IF($D423="n/a","n/a",IF(BE$3&gt;($D423+$D439),$T423-SUM($F439:BD439),$T423/$D423))</f>
        <v>0</v>
      </c>
      <c r="BF439" s="69">
        <f>IF($D423="n/a","n/a",IF(BF$3&gt;($D423+$D439),$T423-SUM($F439:BE439),$T423/$D423))</f>
        <v>0</v>
      </c>
      <c r="BG439" s="69">
        <f>IF($D423="n/a","n/a",IF(BG$3&gt;($D423+$D439),$T423-SUM($F439:BF439),$T423/$D423))</f>
        <v>0</v>
      </c>
      <c r="BH439" s="69">
        <f>IF($D423="n/a","n/a",IF(BH$3&gt;($D423+$D439),$T423-SUM($F439:BG439),$T423/$D423))</f>
        <v>0</v>
      </c>
      <c r="BI439" s="69">
        <f>IF($D423="n/a","n/a",IF(BI$3&gt;($D423+$D439),$T423-SUM($F439:BH439),$T423/$D423))</f>
        <v>0</v>
      </c>
      <c r="BJ439" s="69">
        <f>IF($D423="n/a","n/a",IF(BJ$3&gt;($D423+$D439),$T423-SUM($F439:BI439),$T423/$D423))</f>
        <v>0</v>
      </c>
      <c r="BK439" s="69">
        <f>IF($D423="n/a","n/a",IF(BK$3&gt;($D423+$D439),$T423-SUM($F439:BJ439),$T423/$D423))</f>
        <v>0</v>
      </c>
      <c r="BL439" s="69">
        <f>IF($D423="n/a","n/a",IF(BL$3&gt;($D423+$D439),$T423-SUM($F439:BK439),$T423/$D423))</f>
        <v>0</v>
      </c>
      <c r="BM439" s="69">
        <f>IF($D423="n/a","n/a",IF(BM$3&gt;($D423+$D439),$T423-SUM($F439:BL439),$T423/$D423))</f>
        <v>0</v>
      </c>
      <c r="BN439" s="69">
        <f>IF($D423="n/a","n/a",IF(BN$3&gt;($D423+$D439),$T423-SUM($F439:BM439),$T423/$D423))</f>
        <v>0</v>
      </c>
      <c r="BO439" s="69">
        <f>IF($D423="n/a","n/a",IF(BO$3&gt;($D423+$D439),$T423-SUM($F439:BN439),$T423/$D423))</f>
        <v>0</v>
      </c>
      <c r="BP439" s="69">
        <f>IF($D423="n/a","n/a",IF(BP$3&gt;($D423+$D439),$T423-SUM($F439:BO439),$T423/$D423))</f>
        <v>0</v>
      </c>
      <c r="BQ439" s="69">
        <f>IF($D423="n/a","n/a",IF(BQ$3&gt;($D423+$D439),$T423-SUM($F439:BP439),$T423/$D423))</f>
        <v>0</v>
      </c>
      <c r="BR439" s="69">
        <f>IF($D423="n/a","n/a",IF(BR$3&gt;($D423+$D439),$T423-SUM($F439:BQ439),$T423/$D423))</f>
        <v>0</v>
      </c>
      <c r="BS439" s="69">
        <f>IF($D423="n/a","n/a",IF(BS$3&gt;($D423+$D439),$T423-SUM($F439:BR439),$T423/$D423))</f>
        <v>0</v>
      </c>
      <c r="BT439" s="69">
        <f>IF($D423="n/a","n/a",IF(BT$3&gt;($D423+$D439),$T423-SUM($F439:BS439),$T423/$D423))</f>
        <v>0</v>
      </c>
      <c r="BU439" s="69">
        <f>IF($D423="n/a","n/a",IF(BU$3&gt;($D423+$D439),$T423-SUM($F439:BT439),$T423/$D423))</f>
        <v>0</v>
      </c>
      <c r="BV439" s="69">
        <f>IF($D423="n/a","n/a",IF(BV$3&gt;($D423+$D439),$T423-SUM($F439:BU439),$T423/$D423))</f>
        <v>0</v>
      </c>
      <c r="BW439" s="69">
        <f>IF($D423="n/a","n/a",IF(BW$3&gt;($D423+$D439),$T423-SUM($F439:BV439),$T423/$D423))</f>
        <v>0</v>
      </c>
      <c r="BX439" s="69">
        <f>IF($D423="n/a","n/a",IF(BX$3&gt;($D423+$D439),$T423-SUM($F439:BW439),$T423/$D423))</f>
        <v>0</v>
      </c>
      <c r="BY439" s="69">
        <f>IF($D423="n/a","n/a",IF(BY$3&gt;($D423+$D439),$T423-SUM($F439:BX439),$T423/$D423))</f>
        <v>0</v>
      </c>
      <c r="BZ439" s="69">
        <f>IF($D423="n/a","n/a",IF(BZ$3&gt;($D423+$D439),$T423-SUM($F439:BY439),$T423/$D423))</f>
        <v>0</v>
      </c>
    </row>
    <row r="440" spans="1:78" customFormat="1" hidden="1" outlineLevel="1">
      <c r="A440" s="560"/>
      <c r="B440" s="25"/>
      <c r="C440" s="577"/>
      <c r="D440" s="545">
        <v>16</v>
      </c>
      <c r="E440" s="27"/>
      <c r="F440" s="146"/>
      <c r="G440" s="148"/>
      <c r="H440" s="148"/>
      <c r="I440" s="148"/>
      <c r="J440" s="148"/>
      <c r="K440" s="558"/>
      <c r="L440" s="148"/>
      <c r="M440" s="148"/>
      <c r="N440" s="148"/>
      <c r="O440" s="553"/>
      <c r="P440" s="553"/>
      <c r="Q440" s="553"/>
      <c r="R440" s="553"/>
      <c r="S440" s="553"/>
      <c r="T440" s="553"/>
      <c r="U440" s="147"/>
      <c r="V440" s="69">
        <f>IF($D423="n/a","n/a",IF(V$3&gt;($D423+$D440),$U423-SUM($F440:U440),$U423/$D423))</f>
        <v>0</v>
      </c>
      <c r="W440" s="69">
        <f>IF($D423="n/a","n/a",IF(W$3&gt;($D423+$D440),$U423-SUM($F440:V440),$U423/$D423))</f>
        <v>0</v>
      </c>
      <c r="X440" s="69">
        <f>IF($D423="n/a","n/a",IF(X$3&gt;($D423+$D440),$U423-SUM($F440:W440),$U423/$D423))</f>
        <v>0</v>
      </c>
      <c r="Y440" s="69">
        <f>IF($D423="n/a","n/a",IF(Y$3&gt;($D423+$D440),$U423-SUM($F440:X440),$U423/$D423))</f>
        <v>0</v>
      </c>
      <c r="Z440" s="69">
        <f>IF($D423="n/a","n/a",IF(Z$3&gt;($D423+$D440),$U423-SUM($F440:Y440),$U423/$D423))</f>
        <v>0</v>
      </c>
      <c r="AA440" s="69">
        <f>IF($D423="n/a","n/a",IF(AA$3&gt;($D423+$D440),$U423-SUM($F440:Z440),$U423/$D423))</f>
        <v>0</v>
      </c>
      <c r="AB440" s="69">
        <f>IF($D423="n/a","n/a",IF(AB$3&gt;($D423+$D440),$U423-SUM($F440:AA440),$U423/$D423))</f>
        <v>0</v>
      </c>
      <c r="AC440" s="69">
        <f>IF($D423="n/a","n/a",IF(AC$3&gt;($D423+$D440),$U423-SUM($F440:AB440),$U423/$D423))</f>
        <v>0</v>
      </c>
      <c r="AD440" s="69">
        <f>IF($D423="n/a","n/a",IF(AD$3&gt;($D423+$D440),$U423-SUM($F440:AC440),$U423/$D423))</f>
        <v>0</v>
      </c>
      <c r="AE440" s="69">
        <f>IF($D423="n/a","n/a",IF(AE$3&gt;($D423+$D440),$U423-SUM($F440:AD440),$U423/$D423))</f>
        <v>0</v>
      </c>
      <c r="AF440" s="69">
        <f>IF($D423="n/a","n/a",IF(AF$3&gt;($D423+$D440),$U423-SUM($F440:AE440),$U423/$D423))</f>
        <v>0</v>
      </c>
      <c r="AG440" s="69">
        <f>IF($D423="n/a","n/a",IF(AG$3&gt;($D423+$D440),$U423-SUM($F440:AF440),$U423/$D423))</f>
        <v>0</v>
      </c>
      <c r="AH440" s="69">
        <f>IF($D423="n/a","n/a",IF(AH$3&gt;($D423+$D440),$U423-SUM($F440:AG440),$U423/$D423))</f>
        <v>0</v>
      </c>
      <c r="AI440" s="69">
        <f>IF($D423="n/a","n/a",IF(AI$3&gt;($D423+$D440),$U423-SUM($F440:AH440),$U423/$D423))</f>
        <v>0</v>
      </c>
      <c r="AJ440" s="69">
        <f>IF($D423="n/a","n/a",IF(AJ$3&gt;($D423+$D440),$U423-SUM($F440:AI440),$U423/$D423))</f>
        <v>0</v>
      </c>
      <c r="AK440" s="69">
        <f>IF($D423="n/a","n/a",IF(AK$3&gt;($D423+$D440),$U423-SUM($F440:AJ440),$U423/$D423))</f>
        <v>0</v>
      </c>
      <c r="AL440" s="69">
        <f>IF($D423="n/a","n/a",IF(AL$3&gt;($D423+$D440),$U423-SUM($F440:AK440),$U423/$D423))</f>
        <v>0</v>
      </c>
      <c r="AM440" s="69">
        <f>IF($D423="n/a","n/a",IF(AM$3&gt;($D423+$D440),$U423-SUM($F440:AL440),$U423/$D423))</f>
        <v>0</v>
      </c>
      <c r="AN440" s="69">
        <f>IF($D423="n/a","n/a",IF(AN$3&gt;($D423+$D440),$U423-SUM($F440:AM440),$U423/$D423))</f>
        <v>0</v>
      </c>
      <c r="AO440" s="69">
        <f>IF($D423="n/a","n/a",IF(AO$3&gt;($D423+$D440),$U423-SUM($F440:AN440),$U423/$D423))</f>
        <v>0</v>
      </c>
      <c r="AP440" s="69">
        <f>IF($D423="n/a","n/a",IF(AP$3&gt;($D423+$D440),$U423-SUM($F440:AO440),$U423/$D423))</f>
        <v>0</v>
      </c>
      <c r="AQ440" s="69">
        <f>IF($D423="n/a","n/a",IF(AQ$3&gt;($D423+$D440),$U423-SUM($F440:AP440),$U423/$D423))</f>
        <v>0</v>
      </c>
      <c r="AR440" s="69">
        <f>IF($D423="n/a","n/a",IF(AR$3&gt;($D423+$D440),$U423-SUM($F440:AQ440),$U423/$D423))</f>
        <v>0</v>
      </c>
      <c r="AS440" s="69">
        <f>IF($D423="n/a","n/a",IF(AS$3&gt;($D423+$D440),$U423-SUM($F440:AR440),$U423/$D423))</f>
        <v>0</v>
      </c>
      <c r="AT440" s="69">
        <f>IF($D423="n/a","n/a",IF(AT$3&gt;($D423+$D440),$U423-SUM($F440:AS440),$U423/$D423))</f>
        <v>0</v>
      </c>
      <c r="AU440" s="69">
        <f>IF($D423="n/a","n/a",IF(AU$3&gt;($D423+$D440),$U423-SUM($F440:AT440),$U423/$D423))</f>
        <v>0</v>
      </c>
      <c r="AV440" s="69">
        <f>IF($D423="n/a","n/a",IF(AV$3&gt;($D423+$D440),$U423-SUM($F440:AU440),$U423/$D423))</f>
        <v>0</v>
      </c>
      <c r="AW440" s="69">
        <f>IF($D423="n/a","n/a",IF(AW$3&gt;($D423+$D440),$U423-SUM($F440:AV440),$U423/$D423))</f>
        <v>0</v>
      </c>
      <c r="AX440" s="69">
        <f>IF($D423="n/a","n/a",IF(AX$3&gt;($D423+$D440),$U423-SUM($F440:AW440),$U423/$D423))</f>
        <v>0</v>
      </c>
      <c r="AY440" s="69">
        <f>IF($D423="n/a","n/a",IF(AY$3&gt;($D423+$D440),$U423-SUM($F440:AX440),$U423/$D423))</f>
        <v>0</v>
      </c>
      <c r="AZ440" s="69">
        <f>IF($D423="n/a","n/a",IF(AZ$3&gt;($D423+$D440),$U423-SUM($F440:AY440),$U423/$D423))</f>
        <v>0</v>
      </c>
      <c r="BA440" s="69">
        <f>IF($D423="n/a","n/a",IF(BA$3&gt;($D423+$D440),$U423-SUM($F440:AZ440),$U423/$D423))</f>
        <v>0</v>
      </c>
      <c r="BB440" s="69">
        <f>IF($D423="n/a","n/a",IF(BB$3&gt;($D423+$D440),$U423-SUM($F440:BA440),$U423/$D423))</f>
        <v>0</v>
      </c>
      <c r="BC440" s="69">
        <f>IF($D423="n/a","n/a",IF(BC$3&gt;($D423+$D440),$U423-SUM($F440:BB440),$U423/$D423))</f>
        <v>0</v>
      </c>
      <c r="BD440" s="69">
        <f>IF($D423="n/a","n/a",IF(BD$3&gt;($D423+$D440),$U423-SUM($F440:BC440),$U423/$D423))</f>
        <v>0</v>
      </c>
      <c r="BE440" s="69">
        <f>IF($D423="n/a","n/a",IF(BE$3&gt;($D423+$D440),$U423-SUM($F440:BD440),$U423/$D423))</f>
        <v>0</v>
      </c>
      <c r="BF440" s="69">
        <f>IF($D423="n/a","n/a",IF(BF$3&gt;($D423+$D440),$U423-SUM($F440:BE440),$U423/$D423))</f>
        <v>0</v>
      </c>
      <c r="BG440" s="69">
        <f>IF($D423="n/a","n/a",IF(BG$3&gt;($D423+$D440),$U423-SUM($F440:BF440),$U423/$D423))</f>
        <v>0</v>
      </c>
      <c r="BH440" s="69">
        <f>IF($D423="n/a","n/a",IF(BH$3&gt;($D423+$D440),$U423-SUM($F440:BG440),$U423/$D423))</f>
        <v>0</v>
      </c>
      <c r="BI440" s="69">
        <f>IF($D423="n/a","n/a",IF(BI$3&gt;($D423+$D440),$U423-SUM($F440:BH440),$U423/$D423))</f>
        <v>0</v>
      </c>
      <c r="BJ440" s="69">
        <f>IF($D423="n/a","n/a",IF(BJ$3&gt;($D423+$D440),$U423-SUM($F440:BI440),$U423/$D423))</f>
        <v>0</v>
      </c>
      <c r="BK440" s="69">
        <f>IF($D423="n/a","n/a",IF(BK$3&gt;($D423+$D440),$U423-SUM($F440:BJ440),$U423/$D423))</f>
        <v>0</v>
      </c>
      <c r="BL440" s="69">
        <f>IF($D423="n/a","n/a",IF(BL$3&gt;($D423+$D440),$U423-SUM($F440:BK440),$U423/$D423))</f>
        <v>0</v>
      </c>
      <c r="BM440" s="69">
        <f>IF($D423="n/a","n/a",IF(BM$3&gt;($D423+$D440),$U423-SUM($F440:BL440),$U423/$D423))</f>
        <v>0</v>
      </c>
      <c r="BN440" s="69">
        <f>IF($D423="n/a","n/a",IF(BN$3&gt;($D423+$D440),$U423-SUM($F440:BM440),$U423/$D423))</f>
        <v>0</v>
      </c>
      <c r="BO440" s="69">
        <f>IF($D423="n/a","n/a",IF(BO$3&gt;($D423+$D440),$U423-SUM($F440:BN440),$U423/$D423))</f>
        <v>0</v>
      </c>
      <c r="BP440" s="69">
        <f>IF($D423="n/a","n/a",IF(BP$3&gt;($D423+$D440),$U423-SUM($F440:BO440),$U423/$D423))</f>
        <v>0</v>
      </c>
      <c r="BQ440" s="69">
        <f>IF($D423="n/a","n/a",IF(BQ$3&gt;($D423+$D440),$U423-SUM($F440:BP440),$U423/$D423))</f>
        <v>0</v>
      </c>
      <c r="BR440" s="69">
        <f>IF($D423="n/a","n/a",IF(BR$3&gt;($D423+$D440),$U423-SUM($F440:BQ440),$U423/$D423))</f>
        <v>0</v>
      </c>
      <c r="BS440" s="69">
        <f>IF($D423="n/a","n/a",IF(BS$3&gt;($D423+$D440),$U423-SUM($F440:BR440),$U423/$D423))</f>
        <v>0</v>
      </c>
      <c r="BT440" s="69">
        <f>IF($D423="n/a","n/a",IF(BT$3&gt;($D423+$D440),$U423-SUM($F440:BS440),$U423/$D423))</f>
        <v>0</v>
      </c>
      <c r="BU440" s="69">
        <f>IF($D423="n/a","n/a",IF(BU$3&gt;($D423+$D440),$U423-SUM($F440:BT440),$U423/$D423))</f>
        <v>0</v>
      </c>
      <c r="BV440" s="69">
        <f>IF($D423="n/a","n/a",IF(BV$3&gt;($D423+$D440),$U423-SUM($F440:BU440),$U423/$D423))</f>
        <v>0</v>
      </c>
      <c r="BW440" s="69">
        <f>IF($D423="n/a","n/a",IF(BW$3&gt;($D423+$D440),$U423-SUM($F440:BV440),$U423/$D423))</f>
        <v>0</v>
      </c>
      <c r="BX440" s="69">
        <f>IF($D423="n/a","n/a",IF(BX$3&gt;($D423+$D440),$U423-SUM($F440:BW440),$U423/$D423))</f>
        <v>0</v>
      </c>
      <c r="BY440" s="69">
        <f>IF($D423="n/a","n/a",IF(BY$3&gt;($D423+$D440),$U423-SUM($F440:BX440),$U423/$D423))</f>
        <v>0</v>
      </c>
      <c r="BZ440" s="69">
        <f>IF($D423="n/a","n/a",IF(BZ$3&gt;($D423+$D440),$U423-SUM($F440:BY440),$U423/$D423))</f>
        <v>0</v>
      </c>
    </row>
    <row r="441" spans="1:78" customFormat="1" hidden="1" outlineLevel="1">
      <c r="A441" s="560"/>
      <c r="B441" s="25"/>
      <c r="C441" s="577"/>
      <c r="D441" s="545">
        <v>17</v>
      </c>
      <c r="E441" s="27"/>
      <c r="F441" s="146"/>
      <c r="G441" s="148"/>
      <c r="H441" s="148"/>
      <c r="I441" s="148"/>
      <c r="J441" s="148"/>
      <c r="K441" s="558"/>
      <c r="L441" s="148"/>
      <c r="M441" s="148"/>
      <c r="N441" s="148"/>
      <c r="O441" s="553"/>
      <c r="P441" s="553"/>
      <c r="Q441" s="553"/>
      <c r="R441" s="553"/>
      <c r="S441" s="553"/>
      <c r="T441" s="553"/>
      <c r="U441" s="553"/>
      <c r="V441" s="147"/>
      <c r="W441" s="69">
        <f>IF($D423="n/a","n/a",IF(W$3&gt;($D423+$D441),$V423-SUM($F441:V441),$V423/$D423))</f>
        <v>0</v>
      </c>
      <c r="X441" s="69">
        <f>IF($D423="n/a","n/a",IF(X$3&gt;($D423+$D441),$V423-SUM($F441:W441),$V423/$D423))</f>
        <v>0</v>
      </c>
      <c r="Y441" s="69">
        <f>IF($D423="n/a","n/a",IF(Y$3&gt;($D423+$D441),$V423-SUM($F441:X441),$V423/$D423))</f>
        <v>0</v>
      </c>
      <c r="Z441" s="69">
        <f>IF($D423="n/a","n/a",IF(Z$3&gt;($D423+$D441),$V423-SUM($F441:Y441),$V423/$D423))</f>
        <v>0</v>
      </c>
      <c r="AA441" s="69">
        <f>IF($D423="n/a","n/a",IF(AA$3&gt;($D423+$D441),$V423-SUM($F441:Z441),$V423/$D423))</f>
        <v>0</v>
      </c>
      <c r="AB441" s="69">
        <f>IF($D423="n/a","n/a",IF(AB$3&gt;($D423+$D441),$V423-SUM($F441:AA441),$V423/$D423))</f>
        <v>0</v>
      </c>
      <c r="AC441" s="69">
        <f>IF($D423="n/a","n/a",IF(AC$3&gt;($D423+$D441),$V423-SUM($F441:AB441),$V423/$D423))</f>
        <v>0</v>
      </c>
      <c r="AD441" s="69">
        <f>IF($D423="n/a","n/a",IF(AD$3&gt;($D423+$D441),$V423-SUM($F441:AC441),$V423/$D423))</f>
        <v>0</v>
      </c>
      <c r="AE441" s="69">
        <f>IF($D423="n/a","n/a",IF(AE$3&gt;($D423+$D441),$V423-SUM($F441:AD441),$V423/$D423))</f>
        <v>0</v>
      </c>
      <c r="AF441" s="69">
        <f>IF($D423="n/a","n/a",IF(AF$3&gt;($D423+$D441),$V423-SUM($F441:AE441),$V423/$D423))</f>
        <v>0</v>
      </c>
      <c r="AG441" s="69">
        <f>IF($D423="n/a","n/a",IF(AG$3&gt;($D423+$D441),$V423-SUM($F441:AF441),$V423/$D423))</f>
        <v>0</v>
      </c>
      <c r="AH441" s="69">
        <f>IF($D423="n/a","n/a",IF(AH$3&gt;($D423+$D441),$V423-SUM($F441:AG441),$V423/$D423))</f>
        <v>0</v>
      </c>
      <c r="AI441" s="69">
        <f>IF($D423="n/a","n/a",IF(AI$3&gt;($D423+$D441),$V423-SUM($F441:AH441),$V423/$D423))</f>
        <v>0</v>
      </c>
      <c r="AJ441" s="69">
        <f>IF($D423="n/a","n/a",IF(AJ$3&gt;($D423+$D441),$V423-SUM($F441:AI441),$V423/$D423))</f>
        <v>0</v>
      </c>
      <c r="AK441" s="69">
        <f>IF($D423="n/a","n/a",IF(AK$3&gt;($D423+$D441),$V423-SUM($F441:AJ441),$V423/$D423))</f>
        <v>0</v>
      </c>
      <c r="AL441" s="69">
        <f>IF($D423="n/a","n/a",IF(AL$3&gt;($D423+$D441),$V423-SUM($F441:AK441),$V423/$D423))</f>
        <v>0</v>
      </c>
      <c r="AM441" s="69">
        <f>IF($D423="n/a","n/a",IF(AM$3&gt;($D423+$D441),$V423-SUM($F441:AL441),$V423/$D423))</f>
        <v>0</v>
      </c>
      <c r="AN441" s="69">
        <f>IF($D423="n/a","n/a",IF(AN$3&gt;($D423+$D441),$V423-SUM($F441:AM441),$V423/$D423))</f>
        <v>0</v>
      </c>
      <c r="AO441" s="69">
        <f>IF($D423="n/a","n/a",IF(AO$3&gt;($D423+$D441),$V423-SUM($F441:AN441),$V423/$D423))</f>
        <v>0</v>
      </c>
      <c r="AP441" s="69">
        <f>IF($D423="n/a","n/a",IF(AP$3&gt;($D423+$D441),$V423-SUM($F441:AO441),$V423/$D423))</f>
        <v>0</v>
      </c>
      <c r="AQ441" s="69">
        <f>IF($D423="n/a","n/a",IF(AQ$3&gt;($D423+$D441),$V423-SUM($F441:AP441),$V423/$D423))</f>
        <v>0</v>
      </c>
      <c r="AR441" s="69">
        <f>IF($D423="n/a","n/a",IF(AR$3&gt;($D423+$D441),$V423-SUM($F441:AQ441),$V423/$D423))</f>
        <v>0</v>
      </c>
      <c r="AS441" s="69">
        <f>IF($D423="n/a","n/a",IF(AS$3&gt;($D423+$D441),$V423-SUM($F441:AR441),$V423/$D423))</f>
        <v>0</v>
      </c>
      <c r="AT441" s="69">
        <f>IF($D423="n/a","n/a",IF(AT$3&gt;($D423+$D441),$V423-SUM($F441:AS441),$V423/$D423))</f>
        <v>0</v>
      </c>
      <c r="AU441" s="69">
        <f>IF($D423="n/a","n/a",IF(AU$3&gt;($D423+$D441),$V423-SUM($F441:AT441),$V423/$D423))</f>
        <v>0</v>
      </c>
      <c r="AV441" s="69">
        <f>IF($D423="n/a","n/a",IF(AV$3&gt;($D423+$D441),$V423-SUM($F441:AU441),$V423/$D423))</f>
        <v>0</v>
      </c>
      <c r="AW441" s="69">
        <f>IF($D423="n/a","n/a",IF(AW$3&gt;($D423+$D441),$V423-SUM($F441:AV441),$V423/$D423))</f>
        <v>0</v>
      </c>
      <c r="AX441" s="69">
        <f>IF($D423="n/a","n/a",IF(AX$3&gt;($D423+$D441),$V423-SUM($F441:AW441),$V423/$D423))</f>
        <v>0</v>
      </c>
      <c r="AY441" s="69">
        <f>IF($D423="n/a","n/a",IF(AY$3&gt;($D423+$D441),$V423-SUM($F441:AX441),$V423/$D423))</f>
        <v>0</v>
      </c>
      <c r="AZ441" s="69">
        <f>IF($D423="n/a","n/a",IF(AZ$3&gt;($D423+$D441),$V423-SUM($F441:AY441),$V423/$D423))</f>
        <v>0</v>
      </c>
      <c r="BA441" s="69">
        <f>IF($D423="n/a","n/a",IF(BA$3&gt;($D423+$D441),$V423-SUM($F441:AZ441),$V423/$D423))</f>
        <v>0</v>
      </c>
      <c r="BB441" s="69">
        <f>IF($D423="n/a","n/a",IF(BB$3&gt;($D423+$D441),$V423-SUM($F441:BA441),$V423/$D423))</f>
        <v>0</v>
      </c>
      <c r="BC441" s="69">
        <f>IF($D423="n/a","n/a",IF(BC$3&gt;($D423+$D441),$V423-SUM($F441:BB441),$V423/$D423))</f>
        <v>0</v>
      </c>
      <c r="BD441" s="69">
        <f>IF($D423="n/a","n/a",IF(BD$3&gt;($D423+$D441),$V423-SUM($F441:BC441),$V423/$D423))</f>
        <v>0</v>
      </c>
      <c r="BE441" s="69">
        <f>IF($D423="n/a","n/a",IF(BE$3&gt;($D423+$D441),$V423-SUM($F441:BD441),$V423/$D423))</f>
        <v>0</v>
      </c>
      <c r="BF441" s="69">
        <f>IF($D423="n/a","n/a",IF(BF$3&gt;($D423+$D441),$V423-SUM($F441:BE441),$V423/$D423))</f>
        <v>0</v>
      </c>
      <c r="BG441" s="69">
        <f>IF($D423="n/a","n/a",IF(BG$3&gt;($D423+$D441),$V423-SUM($F441:BF441),$V423/$D423))</f>
        <v>0</v>
      </c>
      <c r="BH441" s="69">
        <f>IF($D423="n/a","n/a",IF(BH$3&gt;($D423+$D441),$V423-SUM($F441:BG441),$V423/$D423))</f>
        <v>0</v>
      </c>
      <c r="BI441" s="69">
        <f>IF($D423="n/a","n/a",IF(BI$3&gt;($D423+$D441),$V423-SUM($F441:BH441),$V423/$D423))</f>
        <v>0</v>
      </c>
      <c r="BJ441" s="69">
        <f>IF($D423="n/a","n/a",IF(BJ$3&gt;($D423+$D441),$V423-SUM($F441:BI441),$V423/$D423))</f>
        <v>0</v>
      </c>
      <c r="BK441" s="69">
        <f>IF($D423="n/a","n/a",IF(BK$3&gt;($D423+$D441),$V423-SUM($F441:BJ441),$V423/$D423))</f>
        <v>0</v>
      </c>
      <c r="BL441" s="69">
        <f>IF($D423="n/a","n/a",IF(BL$3&gt;($D423+$D441),$V423-SUM($F441:BK441),$V423/$D423))</f>
        <v>0</v>
      </c>
      <c r="BM441" s="69">
        <f>IF($D423="n/a","n/a",IF(BM$3&gt;($D423+$D441),$V423-SUM($F441:BL441),$V423/$D423))</f>
        <v>0</v>
      </c>
      <c r="BN441" s="69">
        <f>IF($D423="n/a","n/a",IF(BN$3&gt;($D423+$D441),$V423-SUM($F441:BM441),$V423/$D423))</f>
        <v>0</v>
      </c>
      <c r="BO441" s="69">
        <f>IF($D423="n/a","n/a",IF(BO$3&gt;($D423+$D441),$V423-SUM($F441:BN441),$V423/$D423))</f>
        <v>0</v>
      </c>
      <c r="BP441" s="69">
        <f>IF($D423="n/a","n/a",IF(BP$3&gt;($D423+$D441),$V423-SUM($F441:BO441),$V423/$D423))</f>
        <v>0</v>
      </c>
      <c r="BQ441" s="69">
        <f>IF($D423="n/a","n/a",IF(BQ$3&gt;($D423+$D441),$V423-SUM($F441:BP441),$V423/$D423))</f>
        <v>0</v>
      </c>
      <c r="BR441" s="69">
        <f>IF($D423="n/a","n/a",IF(BR$3&gt;($D423+$D441),$V423-SUM($F441:BQ441),$V423/$D423))</f>
        <v>0</v>
      </c>
      <c r="BS441" s="69">
        <f>IF($D423="n/a","n/a",IF(BS$3&gt;($D423+$D441),$V423-SUM($F441:BR441),$V423/$D423))</f>
        <v>0</v>
      </c>
      <c r="BT441" s="69">
        <f>IF($D423="n/a","n/a",IF(BT$3&gt;($D423+$D441),$V423-SUM($F441:BS441),$V423/$D423))</f>
        <v>0</v>
      </c>
      <c r="BU441" s="69">
        <f>IF($D423="n/a","n/a",IF(BU$3&gt;($D423+$D441),$V423-SUM($F441:BT441),$V423/$D423))</f>
        <v>0</v>
      </c>
      <c r="BV441" s="69">
        <f>IF($D423="n/a","n/a",IF(BV$3&gt;($D423+$D441),$V423-SUM($F441:BU441),$V423/$D423))</f>
        <v>0</v>
      </c>
      <c r="BW441" s="69">
        <f>IF($D423="n/a","n/a",IF(BW$3&gt;($D423+$D441),$V423-SUM($F441:BV441),$V423/$D423))</f>
        <v>0</v>
      </c>
      <c r="BX441" s="69">
        <f>IF($D423="n/a","n/a",IF(BX$3&gt;($D423+$D441),$V423-SUM($F441:BW441),$V423/$D423))</f>
        <v>0</v>
      </c>
      <c r="BY441" s="69">
        <f>IF($D423="n/a","n/a",IF(BY$3&gt;($D423+$D441),$V423-SUM($F441:BX441),$V423/$D423))</f>
        <v>0</v>
      </c>
      <c r="BZ441" s="69">
        <f>IF($D423="n/a","n/a",IF(BZ$3&gt;($D423+$D441),$V423-SUM($F441:BY441),$V423/$D423))</f>
        <v>0</v>
      </c>
    </row>
    <row r="442" spans="1:78" customFormat="1" hidden="1" outlineLevel="1">
      <c r="A442" s="560"/>
      <c r="B442" s="25"/>
      <c r="C442" s="577"/>
      <c r="D442" s="545">
        <v>18</v>
      </c>
      <c r="E442" s="27"/>
      <c r="F442" s="146"/>
      <c r="G442" s="148"/>
      <c r="H442" s="148"/>
      <c r="I442" s="148"/>
      <c r="J442" s="148"/>
      <c r="K442" s="558"/>
      <c r="L442" s="148"/>
      <c r="M442" s="148"/>
      <c r="N442" s="553"/>
      <c r="O442" s="553"/>
      <c r="P442" s="553"/>
      <c r="Q442" s="553"/>
      <c r="R442" s="553"/>
      <c r="S442" s="553"/>
      <c r="T442" s="553"/>
      <c r="U442" s="553"/>
      <c r="V442" s="553"/>
      <c r="W442" s="147"/>
      <c r="X442" s="69">
        <f>IF($D423="n/a","n/a",IF(X$3&gt;($D423+$D442),$W423-SUM($F442:W442),$W423/$D423))</f>
        <v>0</v>
      </c>
      <c r="Y442" s="69">
        <f>IF($D423="n/a","n/a",IF(Y$3&gt;($D423+$D442),$W423-SUM($F442:X442),$W423/$D423))</f>
        <v>0</v>
      </c>
      <c r="Z442" s="69">
        <f>IF($D423="n/a","n/a",IF(Z$3&gt;($D423+$D442),$W423-SUM($F442:Y442),$W423/$D423))</f>
        <v>0</v>
      </c>
      <c r="AA442" s="69">
        <f>IF($D423="n/a","n/a",IF(AA$3&gt;($D423+$D442),$W423-SUM($F442:Z442),$W423/$D423))</f>
        <v>0</v>
      </c>
      <c r="AB442" s="69">
        <f>IF($D423="n/a","n/a",IF(AB$3&gt;($D423+$D442),$W423-SUM($F442:AA442),$W423/$D423))</f>
        <v>0</v>
      </c>
      <c r="AC442" s="69">
        <f>IF($D423="n/a","n/a",IF(AC$3&gt;($D423+$D442),$W423-SUM($F442:AB442),$W423/$D423))</f>
        <v>0</v>
      </c>
      <c r="AD442" s="69">
        <f>IF($D423="n/a","n/a",IF(AD$3&gt;($D423+$D442),$W423-SUM($F442:AC442),$W423/$D423))</f>
        <v>0</v>
      </c>
      <c r="AE442" s="69">
        <f>IF($D423="n/a","n/a",IF(AE$3&gt;($D423+$D442),$W423-SUM($F442:AD442),$W423/$D423))</f>
        <v>0</v>
      </c>
      <c r="AF442" s="69">
        <f>IF($D423="n/a","n/a",IF(AF$3&gt;($D423+$D442),$W423-SUM($F442:AE442),$W423/$D423))</f>
        <v>0</v>
      </c>
      <c r="AG442" s="69">
        <f>IF($D423="n/a","n/a",IF(AG$3&gt;($D423+$D442),$W423-SUM($F442:AF442),$W423/$D423))</f>
        <v>0</v>
      </c>
      <c r="AH442" s="69">
        <f>IF($D423="n/a","n/a",IF(AH$3&gt;($D423+$D442),$W423-SUM($F442:AG442),$W423/$D423))</f>
        <v>0</v>
      </c>
      <c r="AI442" s="69">
        <f>IF($D423="n/a","n/a",IF(AI$3&gt;($D423+$D442),$W423-SUM($F442:AH442),$W423/$D423))</f>
        <v>0</v>
      </c>
      <c r="AJ442" s="69">
        <f>IF($D423="n/a","n/a",IF(AJ$3&gt;($D423+$D442),$W423-SUM($F442:AI442),$W423/$D423))</f>
        <v>0</v>
      </c>
      <c r="AK442" s="69">
        <f>IF($D423="n/a","n/a",IF(AK$3&gt;($D423+$D442),$W423-SUM($F442:AJ442),$W423/$D423))</f>
        <v>0</v>
      </c>
      <c r="AL442" s="69">
        <f>IF($D423="n/a","n/a",IF(AL$3&gt;($D423+$D442),$W423-SUM($F442:AK442),$W423/$D423))</f>
        <v>0</v>
      </c>
      <c r="AM442" s="69">
        <f>IF($D423="n/a","n/a",IF(AM$3&gt;($D423+$D442),$W423-SUM($F442:AL442),$W423/$D423))</f>
        <v>0</v>
      </c>
      <c r="AN442" s="69">
        <f>IF($D423="n/a","n/a",IF(AN$3&gt;($D423+$D442),$W423-SUM($F442:AM442),$W423/$D423))</f>
        <v>0</v>
      </c>
      <c r="AO442" s="69">
        <f>IF($D423="n/a","n/a",IF(AO$3&gt;($D423+$D442),$W423-SUM($F442:AN442),$W423/$D423))</f>
        <v>0</v>
      </c>
      <c r="AP442" s="69">
        <f>IF($D423="n/a","n/a",IF(AP$3&gt;($D423+$D442),$W423-SUM($F442:AO442),$W423/$D423))</f>
        <v>0</v>
      </c>
      <c r="AQ442" s="69">
        <f>IF($D423="n/a","n/a",IF(AQ$3&gt;($D423+$D442),$W423-SUM($F442:AP442),$W423/$D423))</f>
        <v>0</v>
      </c>
      <c r="AR442" s="69">
        <f>IF($D423="n/a","n/a",IF(AR$3&gt;($D423+$D442),$W423-SUM($F442:AQ442),$W423/$D423))</f>
        <v>0</v>
      </c>
      <c r="AS442" s="69">
        <f>IF($D423="n/a","n/a",IF(AS$3&gt;($D423+$D442),$W423-SUM($F442:AR442),$W423/$D423))</f>
        <v>0</v>
      </c>
      <c r="AT442" s="69">
        <f>IF($D423="n/a","n/a",IF(AT$3&gt;($D423+$D442),$W423-SUM($F442:AS442),$W423/$D423))</f>
        <v>0</v>
      </c>
      <c r="AU442" s="69">
        <f>IF($D423="n/a","n/a",IF(AU$3&gt;($D423+$D442),$W423-SUM($F442:AT442),$W423/$D423))</f>
        <v>0</v>
      </c>
      <c r="AV442" s="69">
        <f>IF($D423="n/a","n/a",IF(AV$3&gt;($D423+$D442),$W423-SUM($F442:AU442),$W423/$D423))</f>
        <v>0</v>
      </c>
      <c r="AW442" s="69">
        <f>IF($D423="n/a","n/a",IF(AW$3&gt;($D423+$D442),$W423-SUM($F442:AV442),$W423/$D423))</f>
        <v>0</v>
      </c>
      <c r="AX442" s="69">
        <f>IF($D423="n/a","n/a",IF(AX$3&gt;($D423+$D442),$W423-SUM($F442:AW442),$W423/$D423))</f>
        <v>0</v>
      </c>
      <c r="AY442" s="69">
        <f>IF($D423="n/a","n/a",IF(AY$3&gt;($D423+$D442),$W423-SUM($F442:AX442),$W423/$D423))</f>
        <v>0</v>
      </c>
      <c r="AZ442" s="69">
        <f>IF($D423="n/a","n/a",IF(AZ$3&gt;($D423+$D442),$W423-SUM($F442:AY442),$W423/$D423))</f>
        <v>0</v>
      </c>
      <c r="BA442" s="69">
        <f>IF($D423="n/a","n/a",IF(BA$3&gt;($D423+$D442),$W423-SUM($F442:AZ442),$W423/$D423))</f>
        <v>0</v>
      </c>
      <c r="BB442" s="69">
        <f>IF($D423="n/a","n/a",IF(BB$3&gt;($D423+$D442),$W423-SUM($F442:BA442),$W423/$D423))</f>
        <v>0</v>
      </c>
      <c r="BC442" s="69">
        <f>IF($D423="n/a","n/a",IF(BC$3&gt;($D423+$D442),$W423-SUM($F442:BB442),$W423/$D423))</f>
        <v>0</v>
      </c>
      <c r="BD442" s="69">
        <f>IF($D423="n/a","n/a",IF(BD$3&gt;($D423+$D442),$W423-SUM($F442:BC442),$W423/$D423))</f>
        <v>0</v>
      </c>
      <c r="BE442" s="69">
        <f>IF($D423="n/a","n/a",IF(BE$3&gt;($D423+$D442),$W423-SUM($F442:BD442),$W423/$D423))</f>
        <v>0</v>
      </c>
      <c r="BF442" s="69">
        <f>IF($D423="n/a","n/a",IF(BF$3&gt;($D423+$D442),$W423-SUM($F442:BE442),$W423/$D423))</f>
        <v>0</v>
      </c>
      <c r="BG442" s="69">
        <f>IF($D423="n/a","n/a",IF(BG$3&gt;($D423+$D442),$W423-SUM($F442:BF442),$W423/$D423))</f>
        <v>0</v>
      </c>
      <c r="BH442" s="69">
        <f>IF($D423="n/a","n/a",IF(BH$3&gt;($D423+$D442),$W423-SUM($F442:BG442),$W423/$D423))</f>
        <v>0</v>
      </c>
      <c r="BI442" s="69">
        <f>IF($D423="n/a","n/a",IF(BI$3&gt;($D423+$D442),$W423-SUM($F442:BH442),$W423/$D423))</f>
        <v>0</v>
      </c>
      <c r="BJ442" s="69">
        <f>IF($D423="n/a","n/a",IF(BJ$3&gt;($D423+$D442),$W423-SUM($F442:BI442),$W423/$D423))</f>
        <v>0</v>
      </c>
      <c r="BK442" s="69">
        <f>IF($D423="n/a","n/a",IF(BK$3&gt;($D423+$D442),$W423-SUM($F442:BJ442),$W423/$D423))</f>
        <v>0</v>
      </c>
      <c r="BL442" s="69">
        <f>IF($D423="n/a","n/a",IF(BL$3&gt;($D423+$D442),$W423-SUM($F442:BK442),$W423/$D423))</f>
        <v>0</v>
      </c>
      <c r="BM442" s="69">
        <f>IF($D423="n/a","n/a",IF(BM$3&gt;($D423+$D442),$W423-SUM($F442:BL442),$W423/$D423))</f>
        <v>0</v>
      </c>
      <c r="BN442" s="69">
        <f>IF($D423="n/a","n/a",IF(BN$3&gt;($D423+$D442),$W423-SUM($F442:BM442),$W423/$D423))</f>
        <v>0</v>
      </c>
      <c r="BO442" s="69">
        <f>IF($D423="n/a","n/a",IF(BO$3&gt;($D423+$D442),$W423-SUM($F442:BN442),$W423/$D423))</f>
        <v>0</v>
      </c>
      <c r="BP442" s="69">
        <f>IF($D423="n/a","n/a",IF(BP$3&gt;($D423+$D442),$W423-SUM($F442:BO442),$W423/$D423))</f>
        <v>0</v>
      </c>
      <c r="BQ442" s="69">
        <f>IF($D423="n/a","n/a",IF(BQ$3&gt;($D423+$D442),$W423-SUM($F442:BP442),$W423/$D423))</f>
        <v>0</v>
      </c>
      <c r="BR442" s="69">
        <f>IF($D423="n/a","n/a",IF(BR$3&gt;($D423+$D442),$W423-SUM($F442:BQ442),$W423/$D423))</f>
        <v>0</v>
      </c>
      <c r="BS442" s="69">
        <f>IF($D423="n/a","n/a",IF(BS$3&gt;($D423+$D442),$W423-SUM($F442:BR442),$W423/$D423))</f>
        <v>0</v>
      </c>
      <c r="BT442" s="69">
        <f>IF($D423="n/a","n/a",IF(BT$3&gt;($D423+$D442),$W423-SUM($F442:BS442),$W423/$D423))</f>
        <v>0</v>
      </c>
      <c r="BU442" s="69">
        <f>IF($D423="n/a","n/a",IF(BU$3&gt;($D423+$D442),$W423-SUM($F442:BT442),$W423/$D423))</f>
        <v>0</v>
      </c>
      <c r="BV442" s="69">
        <f>IF($D423="n/a","n/a",IF(BV$3&gt;($D423+$D442),$W423-SUM($F442:BU442),$W423/$D423))</f>
        <v>0</v>
      </c>
      <c r="BW442" s="69">
        <f>IF($D423="n/a","n/a",IF(BW$3&gt;($D423+$D442),$W423-SUM($F442:BV442),$W423/$D423))</f>
        <v>0</v>
      </c>
      <c r="BX442" s="69">
        <f>IF($D423="n/a","n/a",IF(BX$3&gt;($D423+$D442),$W423-SUM($F442:BW442),$W423/$D423))</f>
        <v>0</v>
      </c>
      <c r="BY442" s="69">
        <f>IF($D423="n/a","n/a",IF(BY$3&gt;($D423+$D442),$W423-SUM($F442:BX442),$W423/$D423))</f>
        <v>0</v>
      </c>
      <c r="BZ442" s="69">
        <f>IF($D423="n/a","n/a",IF(BZ$3&gt;($D423+$D442),$W423-SUM($F442:BY442),$W423/$D423))</f>
        <v>0</v>
      </c>
    </row>
    <row r="443" spans="1:78" customFormat="1" hidden="1" outlineLevel="1">
      <c r="A443" s="560"/>
      <c r="B443" s="25"/>
      <c r="C443" s="577"/>
      <c r="D443" s="545">
        <v>19</v>
      </c>
      <c r="E443" s="27"/>
      <c r="F443" s="146"/>
      <c r="G443" s="148"/>
      <c r="H443" s="148"/>
      <c r="I443" s="148"/>
      <c r="J443" s="148"/>
      <c r="K443" s="558"/>
      <c r="L443" s="148"/>
      <c r="M443" s="148"/>
      <c r="N443" s="553"/>
      <c r="O443" s="553"/>
      <c r="P443" s="553"/>
      <c r="Q443" s="553"/>
      <c r="R443" s="553"/>
      <c r="S443" s="553"/>
      <c r="T443" s="553"/>
      <c r="U443" s="553"/>
      <c r="V443" s="553"/>
      <c r="W443" s="553"/>
      <c r="X443" s="147"/>
      <c r="Y443" s="69">
        <f>IF($D423="n/a","n/a",IF(Y$3&gt;($D423+$D443),$X423-SUM($F443:X443),$X423/$D423))</f>
        <v>0</v>
      </c>
      <c r="Z443" s="69">
        <f>IF($D423="n/a","n/a",IF(Z$3&gt;($D423+$D443),$X423-SUM($F443:Y443),$X423/$D423))</f>
        <v>0</v>
      </c>
      <c r="AA443" s="69">
        <f>IF($D423="n/a","n/a",IF(AA$3&gt;($D423+$D443),$X423-SUM($F443:Z443),$X423/$D423))</f>
        <v>0</v>
      </c>
      <c r="AB443" s="69">
        <f>IF($D423="n/a","n/a",IF(AB$3&gt;($D423+$D443),$X423-SUM($F443:AA443),$X423/$D423))</f>
        <v>0</v>
      </c>
      <c r="AC443" s="69">
        <f>IF($D423="n/a","n/a",IF(AC$3&gt;($D423+$D443),$X423-SUM($F443:AB443),$X423/$D423))</f>
        <v>0</v>
      </c>
      <c r="AD443" s="69">
        <f>IF($D423="n/a","n/a",IF(AD$3&gt;($D423+$D443),$X423-SUM($F443:AC443),$X423/$D423))</f>
        <v>0</v>
      </c>
      <c r="AE443" s="69">
        <f>IF($D423="n/a","n/a",IF(AE$3&gt;($D423+$D443),$X423-SUM($F443:AD443),$X423/$D423))</f>
        <v>0</v>
      </c>
      <c r="AF443" s="69">
        <f>IF($D423="n/a","n/a",IF(AF$3&gt;($D423+$D443),$X423-SUM($F443:AE443),$X423/$D423))</f>
        <v>0</v>
      </c>
      <c r="AG443" s="69">
        <f>IF($D423="n/a","n/a",IF(AG$3&gt;($D423+$D443),$X423-SUM($F443:AF443),$X423/$D423))</f>
        <v>0</v>
      </c>
      <c r="AH443" s="69">
        <f>IF($D423="n/a","n/a",IF(AH$3&gt;($D423+$D443),$X423-SUM($F443:AG443),$X423/$D423))</f>
        <v>0</v>
      </c>
      <c r="AI443" s="69">
        <f>IF($D423="n/a","n/a",IF(AI$3&gt;($D423+$D443),$X423-SUM($F443:AH443),$X423/$D423))</f>
        <v>0</v>
      </c>
      <c r="AJ443" s="69">
        <f>IF($D423="n/a","n/a",IF(AJ$3&gt;($D423+$D443),$X423-SUM($F443:AI443),$X423/$D423))</f>
        <v>0</v>
      </c>
      <c r="AK443" s="69">
        <f>IF($D423="n/a","n/a",IF(AK$3&gt;($D423+$D443),$X423-SUM($F443:AJ443),$X423/$D423))</f>
        <v>0</v>
      </c>
      <c r="AL443" s="69">
        <f>IF($D423="n/a","n/a",IF(AL$3&gt;($D423+$D443),$X423-SUM($F443:AK443),$X423/$D423))</f>
        <v>0</v>
      </c>
      <c r="AM443" s="69">
        <f>IF($D423="n/a","n/a",IF(AM$3&gt;($D423+$D443),$X423-SUM($F443:AL443),$X423/$D423))</f>
        <v>0</v>
      </c>
      <c r="AN443" s="69">
        <f>IF($D423="n/a","n/a",IF(AN$3&gt;($D423+$D443),$X423-SUM($F443:AM443),$X423/$D423))</f>
        <v>0</v>
      </c>
      <c r="AO443" s="69">
        <f>IF($D423="n/a","n/a",IF(AO$3&gt;($D423+$D443),$X423-SUM($F443:AN443),$X423/$D423))</f>
        <v>0</v>
      </c>
      <c r="AP443" s="69">
        <f>IF($D423="n/a","n/a",IF(AP$3&gt;($D423+$D443),$X423-SUM($F443:AO443),$X423/$D423))</f>
        <v>0</v>
      </c>
      <c r="AQ443" s="69">
        <f>IF($D423="n/a","n/a",IF(AQ$3&gt;($D423+$D443),$X423-SUM($F443:AP443),$X423/$D423))</f>
        <v>0</v>
      </c>
      <c r="AR443" s="69">
        <f>IF($D423="n/a","n/a",IF(AR$3&gt;($D423+$D443),$X423-SUM($F443:AQ443),$X423/$D423))</f>
        <v>0</v>
      </c>
      <c r="AS443" s="69">
        <f>IF($D423="n/a","n/a",IF(AS$3&gt;($D423+$D443),$X423-SUM($F443:AR443),$X423/$D423))</f>
        <v>0</v>
      </c>
      <c r="AT443" s="69">
        <f>IF($D423="n/a","n/a",IF(AT$3&gt;($D423+$D443),$X423-SUM($F443:AS443),$X423/$D423))</f>
        <v>0</v>
      </c>
      <c r="AU443" s="69">
        <f>IF($D423="n/a","n/a",IF(AU$3&gt;($D423+$D443),$X423-SUM($F443:AT443),$X423/$D423))</f>
        <v>0</v>
      </c>
      <c r="AV443" s="69">
        <f>IF($D423="n/a","n/a",IF(AV$3&gt;($D423+$D443),$X423-SUM($F443:AU443),$X423/$D423))</f>
        <v>0</v>
      </c>
      <c r="AW443" s="69">
        <f>IF($D423="n/a","n/a",IF(AW$3&gt;($D423+$D443),$X423-SUM($F443:AV443),$X423/$D423))</f>
        <v>0</v>
      </c>
      <c r="AX443" s="69">
        <f>IF($D423="n/a","n/a",IF(AX$3&gt;($D423+$D443),$X423-SUM($F443:AW443),$X423/$D423))</f>
        <v>0</v>
      </c>
      <c r="AY443" s="69">
        <f>IF($D423="n/a","n/a",IF(AY$3&gt;($D423+$D443),$X423-SUM($F443:AX443),$X423/$D423))</f>
        <v>0</v>
      </c>
      <c r="AZ443" s="69">
        <f>IF($D423="n/a","n/a",IF(AZ$3&gt;($D423+$D443),$X423-SUM($F443:AY443),$X423/$D423))</f>
        <v>0</v>
      </c>
      <c r="BA443" s="69">
        <f>IF($D423="n/a","n/a",IF(BA$3&gt;($D423+$D443),$X423-SUM($F443:AZ443),$X423/$D423))</f>
        <v>0</v>
      </c>
      <c r="BB443" s="69">
        <f>IF($D423="n/a","n/a",IF(BB$3&gt;($D423+$D443),$X423-SUM($F443:BA443),$X423/$D423))</f>
        <v>0</v>
      </c>
      <c r="BC443" s="69">
        <f>IF($D423="n/a","n/a",IF(BC$3&gt;($D423+$D443),$X423-SUM($F443:BB443),$X423/$D423))</f>
        <v>0</v>
      </c>
      <c r="BD443" s="69">
        <f>IF($D423="n/a","n/a",IF(BD$3&gt;($D423+$D443),$X423-SUM($F443:BC443),$X423/$D423))</f>
        <v>0</v>
      </c>
      <c r="BE443" s="69">
        <f>IF($D423="n/a","n/a",IF(BE$3&gt;($D423+$D443),$X423-SUM($F443:BD443),$X423/$D423))</f>
        <v>0</v>
      </c>
      <c r="BF443" s="69">
        <f>IF($D423="n/a","n/a",IF(BF$3&gt;($D423+$D443),$X423-SUM($F443:BE443),$X423/$D423))</f>
        <v>0</v>
      </c>
      <c r="BG443" s="69">
        <f>IF($D423="n/a","n/a",IF(BG$3&gt;($D423+$D443),$X423-SUM($F443:BF443),$X423/$D423))</f>
        <v>0</v>
      </c>
      <c r="BH443" s="69">
        <f>IF($D423="n/a","n/a",IF(BH$3&gt;($D423+$D443),$X423-SUM($F443:BG443),$X423/$D423))</f>
        <v>0</v>
      </c>
      <c r="BI443" s="69">
        <f>IF($D423="n/a","n/a",IF(BI$3&gt;($D423+$D443),$X423-SUM($F443:BH443),$X423/$D423))</f>
        <v>0</v>
      </c>
      <c r="BJ443" s="69">
        <f>IF($D423="n/a","n/a",IF(BJ$3&gt;($D423+$D443),$X423-SUM($F443:BI443),$X423/$D423))</f>
        <v>0</v>
      </c>
      <c r="BK443" s="69">
        <f>IF($D423="n/a","n/a",IF(BK$3&gt;($D423+$D443),$X423-SUM($F443:BJ443),$X423/$D423))</f>
        <v>0</v>
      </c>
      <c r="BL443" s="69">
        <f>IF($D423="n/a","n/a",IF(BL$3&gt;($D423+$D443),$X423-SUM($F443:BK443),$X423/$D423))</f>
        <v>0</v>
      </c>
      <c r="BM443" s="69">
        <f>IF($D423="n/a","n/a",IF(BM$3&gt;($D423+$D443),$X423-SUM($F443:BL443),$X423/$D423))</f>
        <v>0</v>
      </c>
      <c r="BN443" s="69">
        <f>IF($D423="n/a","n/a",IF(BN$3&gt;($D423+$D443),$X423-SUM($F443:BM443),$X423/$D423))</f>
        <v>0</v>
      </c>
      <c r="BO443" s="69">
        <f>IF($D423="n/a","n/a",IF(BO$3&gt;($D423+$D443),$X423-SUM($F443:BN443),$X423/$D423))</f>
        <v>0</v>
      </c>
      <c r="BP443" s="69">
        <f>IF($D423="n/a","n/a",IF(BP$3&gt;($D423+$D443),$X423-SUM($F443:BO443),$X423/$D423))</f>
        <v>0</v>
      </c>
      <c r="BQ443" s="69">
        <f>IF($D423="n/a","n/a",IF(BQ$3&gt;($D423+$D443),$X423-SUM($F443:BP443),$X423/$D423))</f>
        <v>0</v>
      </c>
      <c r="BR443" s="69">
        <f>IF($D423="n/a","n/a",IF(BR$3&gt;($D423+$D443),$X423-SUM($F443:BQ443),$X423/$D423))</f>
        <v>0</v>
      </c>
      <c r="BS443" s="69">
        <f>IF($D423="n/a","n/a",IF(BS$3&gt;($D423+$D443),$X423-SUM($F443:BR443),$X423/$D423))</f>
        <v>0</v>
      </c>
      <c r="BT443" s="69">
        <f>IF($D423="n/a","n/a",IF(BT$3&gt;($D423+$D443),$X423-SUM($F443:BS443),$X423/$D423))</f>
        <v>0</v>
      </c>
      <c r="BU443" s="69">
        <f>IF($D423="n/a","n/a",IF(BU$3&gt;($D423+$D443),$X423-SUM($F443:BT443),$X423/$D423))</f>
        <v>0</v>
      </c>
      <c r="BV443" s="69">
        <f>IF($D423="n/a","n/a",IF(BV$3&gt;($D423+$D443),$X423-SUM($F443:BU443),$X423/$D423))</f>
        <v>0</v>
      </c>
      <c r="BW443" s="69">
        <f>IF($D423="n/a","n/a",IF(BW$3&gt;($D423+$D443),$X423-SUM($F443:BV443),$X423/$D423))</f>
        <v>0</v>
      </c>
      <c r="BX443" s="69">
        <f>IF($D423="n/a","n/a",IF(BX$3&gt;($D423+$D443),$X423-SUM($F443:BW443),$X423/$D423))</f>
        <v>0</v>
      </c>
      <c r="BY443" s="69">
        <f>IF($D423="n/a","n/a",IF(BY$3&gt;($D423+$D443),$X423-SUM($F443:BX443),$X423/$D423))</f>
        <v>0</v>
      </c>
      <c r="BZ443" s="69">
        <f>IF($D423="n/a","n/a",IF(BZ$3&gt;($D423+$D443),$X423-SUM($F443:BY443),$X423/$D423))</f>
        <v>0</v>
      </c>
    </row>
    <row r="444" spans="1:78" customFormat="1" hidden="1" outlineLevel="1">
      <c r="A444" s="560"/>
      <c r="B444" s="25"/>
      <c r="C444" s="577"/>
      <c r="D444" s="545">
        <v>20</v>
      </c>
      <c r="E444" s="27"/>
      <c r="F444" s="146"/>
      <c r="G444" s="148"/>
      <c r="H444" s="148"/>
      <c r="I444" s="148"/>
      <c r="J444" s="148"/>
      <c r="K444" s="558"/>
      <c r="L444" s="148"/>
      <c r="M444" s="148"/>
      <c r="N444" s="553"/>
      <c r="O444" s="553"/>
      <c r="P444" s="553"/>
      <c r="Q444" s="553"/>
      <c r="R444" s="553"/>
      <c r="S444" s="553"/>
      <c r="T444" s="553"/>
      <c r="U444" s="553"/>
      <c r="V444" s="553"/>
      <c r="W444" s="553"/>
      <c r="X444" s="553"/>
      <c r="Y444" s="147"/>
      <c r="Z444" s="69">
        <f>IF($D423="n/a","n/a",IF(Z$3&gt;($D423+$D444),$Y423-SUM($F444:Y444),$Y423/$D423))</f>
        <v>0</v>
      </c>
      <c r="AA444" s="69">
        <f>IF($D423="n/a","n/a",IF(AA$3&gt;($D423+$D444),$Y423-SUM($F444:Z444),$Y423/$D423))</f>
        <v>0</v>
      </c>
      <c r="AB444" s="69">
        <f>IF($D423="n/a","n/a",IF(AB$3&gt;($D423+$D444),$Y423-SUM($F444:AA444),$Y423/$D423))</f>
        <v>0</v>
      </c>
      <c r="AC444" s="69">
        <f>IF($D423="n/a","n/a",IF(AC$3&gt;($D423+$D444),$Y423-SUM($F444:AB444),$Y423/$D423))</f>
        <v>0</v>
      </c>
      <c r="AD444" s="69">
        <f>IF($D423="n/a","n/a",IF(AD$3&gt;($D423+$D444),$Y423-SUM($F444:AC444),$Y423/$D423))</f>
        <v>0</v>
      </c>
      <c r="AE444" s="69">
        <f>IF($D423="n/a","n/a",IF(AE$3&gt;($D423+$D444),$Y423-SUM($F444:AD444),$Y423/$D423))</f>
        <v>0</v>
      </c>
      <c r="AF444" s="69">
        <f>IF($D423="n/a","n/a",IF(AF$3&gt;($D423+$D444),$Y423-SUM($F444:AE444),$Y423/$D423))</f>
        <v>0</v>
      </c>
      <c r="AG444" s="69">
        <f>IF($D423="n/a","n/a",IF(AG$3&gt;($D423+$D444),$Y423-SUM($F444:AF444),$Y423/$D423))</f>
        <v>0</v>
      </c>
      <c r="AH444" s="69">
        <f>IF($D423="n/a","n/a",IF(AH$3&gt;($D423+$D444),$Y423-SUM($F444:AG444),$Y423/$D423))</f>
        <v>0</v>
      </c>
      <c r="AI444" s="69">
        <f>IF($D423="n/a","n/a",IF(AI$3&gt;($D423+$D444),$Y423-SUM($F444:AH444),$Y423/$D423))</f>
        <v>0</v>
      </c>
      <c r="AJ444" s="69">
        <f>IF($D423="n/a","n/a",IF(AJ$3&gt;($D423+$D444),$Y423-SUM($F444:AI444),$Y423/$D423))</f>
        <v>0</v>
      </c>
      <c r="AK444" s="69">
        <f>IF($D423="n/a","n/a",IF(AK$3&gt;($D423+$D444),$Y423-SUM($F444:AJ444),$Y423/$D423))</f>
        <v>0</v>
      </c>
      <c r="AL444" s="69">
        <f>IF($D423="n/a","n/a",IF(AL$3&gt;($D423+$D444),$Y423-SUM($F444:AK444),$Y423/$D423))</f>
        <v>0</v>
      </c>
      <c r="AM444" s="69">
        <f>IF($D423="n/a","n/a",IF(AM$3&gt;($D423+$D444),$Y423-SUM($F444:AL444),$Y423/$D423))</f>
        <v>0</v>
      </c>
      <c r="AN444" s="69">
        <f>IF($D423="n/a","n/a",IF(AN$3&gt;($D423+$D444),$Y423-SUM($F444:AM444),$Y423/$D423))</f>
        <v>0</v>
      </c>
      <c r="AO444" s="69">
        <f>IF($D423="n/a","n/a",IF(AO$3&gt;($D423+$D444),$Y423-SUM($F444:AN444),$Y423/$D423))</f>
        <v>0</v>
      </c>
      <c r="AP444" s="69">
        <f>IF($D423="n/a","n/a",IF(AP$3&gt;($D423+$D444),$Y423-SUM($F444:AO444),$Y423/$D423))</f>
        <v>0</v>
      </c>
      <c r="AQ444" s="69">
        <f>IF($D423="n/a","n/a",IF(AQ$3&gt;($D423+$D444),$Y423-SUM($F444:AP444),$Y423/$D423))</f>
        <v>0</v>
      </c>
      <c r="AR444" s="69">
        <f>IF($D423="n/a","n/a",IF(AR$3&gt;($D423+$D444),$Y423-SUM($F444:AQ444),$Y423/$D423))</f>
        <v>0</v>
      </c>
      <c r="AS444" s="69">
        <f>IF($D423="n/a","n/a",IF(AS$3&gt;($D423+$D444),$Y423-SUM($F444:AR444),$Y423/$D423))</f>
        <v>0</v>
      </c>
      <c r="AT444" s="69">
        <f>IF($D423="n/a","n/a",IF(AT$3&gt;($D423+$D444),$Y423-SUM($F444:AS444),$Y423/$D423))</f>
        <v>0</v>
      </c>
      <c r="AU444" s="69">
        <f>IF($D423="n/a","n/a",IF(AU$3&gt;($D423+$D444),$Y423-SUM($F444:AT444),$Y423/$D423))</f>
        <v>0</v>
      </c>
      <c r="AV444" s="69">
        <f>IF($D423="n/a","n/a",IF(AV$3&gt;($D423+$D444),$Y423-SUM($F444:AU444),$Y423/$D423))</f>
        <v>0</v>
      </c>
      <c r="AW444" s="69">
        <f>IF($D423="n/a","n/a",IF(AW$3&gt;($D423+$D444),$Y423-SUM($F444:AV444),$Y423/$D423))</f>
        <v>0</v>
      </c>
      <c r="AX444" s="69">
        <f>IF($D423="n/a","n/a",IF(AX$3&gt;($D423+$D444),$Y423-SUM($F444:AW444),$Y423/$D423))</f>
        <v>0</v>
      </c>
      <c r="AY444" s="69">
        <f>IF($D423="n/a","n/a",IF(AY$3&gt;($D423+$D444),$Y423-SUM($F444:AX444),$Y423/$D423))</f>
        <v>0</v>
      </c>
      <c r="AZ444" s="69">
        <f>IF($D423="n/a","n/a",IF(AZ$3&gt;($D423+$D444),$Y423-SUM($F444:AY444),$Y423/$D423))</f>
        <v>0</v>
      </c>
      <c r="BA444" s="69">
        <f>IF($D423="n/a","n/a",IF(BA$3&gt;($D423+$D444),$Y423-SUM($F444:AZ444),$Y423/$D423))</f>
        <v>0</v>
      </c>
      <c r="BB444" s="69">
        <f>IF($D423="n/a","n/a",IF(BB$3&gt;($D423+$D444),$Y423-SUM($F444:BA444),$Y423/$D423))</f>
        <v>0</v>
      </c>
      <c r="BC444" s="69">
        <f>IF($D423="n/a","n/a",IF(BC$3&gt;($D423+$D444),$Y423-SUM($F444:BB444),$Y423/$D423))</f>
        <v>0</v>
      </c>
      <c r="BD444" s="69">
        <f>IF($D423="n/a","n/a",IF(BD$3&gt;($D423+$D444),$Y423-SUM($F444:BC444),$Y423/$D423))</f>
        <v>0</v>
      </c>
      <c r="BE444" s="69">
        <f>IF($D423="n/a","n/a",IF(BE$3&gt;($D423+$D444),$Y423-SUM($F444:BD444),$Y423/$D423))</f>
        <v>0</v>
      </c>
      <c r="BF444" s="69">
        <f>IF($D423="n/a","n/a",IF(BF$3&gt;($D423+$D444),$Y423-SUM($F444:BE444),$Y423/$D423))</f>
        <v>0</v>
      </c>
      <c r="BG444" s="69">
        <f>IF($D423="n/a","n/a",IF(BG$3&gt;($D423+$D444),$Y423-SUM($F444:BF444),$Y423/$D423))</f>
        <v>0</v>
      </c>
      <c r="BH444" s="69">
        <f>IF($D423="n/a","n/a",IF(BH$3&gt;($D423+$D444),$Y423-SUM($F444:BG444),$Y423/$D423))</f>
        <v>0</v>
      </c>
      <c r="BI444" s="69">
        <f>IF($D423="n/a","n/a",IF(BI$3&gt;($D423+$D444),$Y423-SUM($F444:BH444),$Y423/$D423))</f>
        <v>0</v>
      </c>
      <c r="BJ444" s="69">
        <f>IF($D423="n/a","n/a",IF(BJ$3&gt;($D423+$D444),$Y423-SUM($F444:BI444),$Y423/$D423))</f>
        <v>0</v>
      </c>
      <c r="BK444" s="69">
        <f>IF($D423="n/a","n/a",IF(BK$3&gt;($D423+$D444),$Y423-SUM($F444:BJ444),$Y423/$D423))</f>
        <v>0</v>
      </c>
      <c r="BL444" s="69">
        <f>IF($D423="n/a","n/a",IF(BL$3&gt;($D423+$D444),$Y423-SUM($F444:BK444),$Y423/$D423))</f>
        <v>0</v>
      </c>
      <c r="BM444" s="69">
        <f>IF($D423="n/a","n/a",IF(BM$3&gt;($D423+$D444),$Y423-SUM($F444:BL444),$Y423/$D423))</f>
        <v>0</v>
      </c>
      <c r="BN444" s="69">
        <f>IF($D423="n/a","n/a",IF(BN$3&gt;($D423+$D444),$Y423-SUM($F444:BM444),$Y423/$D423))</f>
        <v>0</v>
      </c>
      <c r="BO444" s="69">
        <f>IF($D423="n/a","n/a",IF(BO$3&gt;($D423+$D444),$Y423-SUM($F444:BN444),$Y423/$D423))</f>
        <v>0</v>
      </c>
      <c r="BP444" s="69">
        <f>IF($D423="n/a","n/a",IF(BP$3&gt;($D423+$D444),$Y423-SUM($F444:BO444),$Y423/$D423))</f>
        <v>0</v>
      </c>
      <c r="BQ444" s="69">
        <f>IF($D423="n/a","n/a",IF(BQ$3&gt;($D423+$D444),$Y423-SUM($F444:BP444),$Y423/$D423))</f>
        <v>0</v>
      </c>
      <c r="BR444" s="69">
        <f>IF($D423="n/a","n/a",IF(BR$3&gt;($D423+$D444),$Y423-SUM($F444:BQ444),$Y423/$D423))</f>
        <v>0</v>
      </c>
      <c r="BS444" s="69">
        <f>IF($D423="n/a","n/a",IF(BS$3&gt;($D423+$D444),$Y423-SUM($F444:BR444),$Y423/$D423))</f>
        <v>0</v>
      </c>
      <c r="BT444" s="69">
        <f>IF($D423="n/a","n/a",IF(BT$3&gt;($D423+$D444),$Y423-SUM($F444:BS444),$Y423/$D423))</f>
        <v>0</v>
      </c>
      <c r="BU444" s="69">
        <f>IF($D423="n/a","n/a",IF(BU$3&gt;($D423+$D444),$Y423-SUM($F444:BT444),$Y423/$D423))</f>
        <v>0</v>
      </c>
      <c r="BV444" s="69">
        <f>IF($D423="n/a","n/a",IF(BV$3&gt;($D423+$D444),$Y423-SUM($F444:BU444),$Y423/$D423))</f>
        <v>0</v>
      </c>
      <c r="BW444" s="69">
        <f>IF($D423="n/a","n/a",IF(BW$3&gt;($D423+$D444),$Y423-SUM($F444:BV444),$Y423/$D423))</f>
        <v>0</v>
      </c>
      <c r="BX444" s="69">
        <f>IF($D423="n/a","n/a",IF(BX$3&gt;($D423+$D444),$Y423-SUM($F444:BW444),$Y423/$D423))</f>
        <v>0</v>
      </c>
      <c r="BY444" s="69">
        <f>IF($D423="n/a","n/a",IF(BY$3&gt;($D423+$D444),$Y423-SUM($F444:BX444),$Y423/$D423))</f>
        <v>0</v>
      </c>
      <c r="BZ444" s="69">
        <f>IF($D423="n/a","n/a",IF(BZ$3&gt;($D423+$D444),$Y423-SUM($F444:BY444),$Y423/$D423))</f>
        <v>0</v>
      </c>
    </row>
    <row r="445" spans="1:78" customFormat="1" hidden="1" outlineLevel="1">
      <c r="A445" s="560"/>
      <c r="B445" s="25"/>
      <c r="C445" s="577"/>
      <c r="D445" s="545">
        <v>21</v>
      </c>
      <c r="E445" s="27"/>
      <c r="F445" s="146"/>
      <c r="G445" s="148"/>
      <c r="H445" s="148"/>
      <c r="I445" s="148"/>
      <c r="J445" s="148"/>
      <c r="K445" s="558"/>
      <c r="L445" s="148"/>
      <c r="M445" s="148"/>
      <c r="N445" s="553"/>
      <c r="O445" s="553"/>
      <c r="P445" s="553"/>
      <c r="Q445" s="553"/>
      <c r="R445" s="553"/>
      <c r="S445" s="553"/>
      <c r="T445" s="553"/>
      <c r="U445" s="553"/>
      <c r="V445" s="553"/>
      <c r="W445" s="553"/>
      <c r="X445" s="553"/>
      <c r="Y445" s="553"/>
      <c r="Z445" s="147"/>
      <c r="AA445" s="69">
        <f>IF($D423="n/a","n/a",IF(AA$3&gt;($D423+$D445),$Z423-SUM($F445:Z445),$Z423/$D423))</f>
        <v>0</v>
      </c>
      <c r="AB445" s="69">
        <f>IF($D423="n/a","n/a",IF(AB$3&gt;($D423+$D445),$Z423-SUM($F445:AA445),$Z423/$D423))</f>
        <v>0</v>
      </c>
      <c r="AC445" s="69">
        <f>IF($D423="n/a","n/a",IF(AC$3&gt;($D423+$D445),$Z423-SUM($F445:AB445),$Z423/$D423))</f>
        <v>0</v>
      </c>
      <c r="AD445" s="69">
        <f>IF($D423="n/a","n/a",IF(AD$3&gt;($D423+$D445),$Z423-SUM($F445:AC445),$Z423/$D423))</f>
        <v>0</v>
      </c>
      <c r="AE445" s="69">
        <f>IF($D423="n/a","n/a",IF(AE$3&gt;($D423+$D445),$Z423-SUM($F445:AD445),$Z423/$D423))</f>
        <v>0</v>
      </c>
      <c r="AF445" s="69">
        <f>IF($D423="n/a","n/a",IF(AF$3&gt;($D423+$D445),$Z423-SUM($F445:AE445),$Z423/$D423))</f>
        <v>0</v>
      </c>
      <c r="AG445" s="69">
        <f>IF($D423="n/a","n/a",IF(AG$3&gt;($D423+$D445),$Z423-SUM($F445:AF445),$Z423/$D423))</f>
        <v>0</v>
      </c>
      <c r="AH445" s="69">
        <f>IF($D423="n/a","n/a",IF(AH$3&gt;($D423+$D445),$Z423-SUM($F445:AG445),$Z423/$D423))</f>
        <v>0</v>
      </c>
      <c r="AI445" s="69">
        <f>IF($D423="n/a","n/a",IF(AI$3&gt;($D423+$D445),$Z423-SUM($F445:AH445),$Z423/$D423))</f>
        <v>0</v>
      </c>
      <c r="AJ445" s="69">
        <f>IF($D423="n/a","n/a",IF(AJ$3&gt;($D423+$D445),$Z423-SUM($F445:AI445),$Z423/$D423))</f>
        <v>0</v>
      </c>
      <c r="AK445" s="69">
        <f>IF($D423="n/a","n/a",IF(AK$3&gt;($D423+$D445),$Z423-SUM($F445:AJ445),$Z423/$D423))</f>
        <v>0</v>
      </c>
      <c r="AL445" s="69">
        <f>IF($D423="n/a","n/a",IF(AL$3&gt;($D423+$D445),$Z423-SUM($F445:AK445),$Z423/$D423))</f>
        <v>0</v>
      </c>
      <c r="AM445" s="69">
        <f>IF($D423="n/a","n/a",IF(AM$3&gt;($D423+$D445),$Z423-SUM($F445:AL445),$Z423/$D423))</f>
        <v>0</v>
      </c>
      <c r="AN445" s="69">
        <f>IF($D423="n/a","n/a",IF(AN$3&gt;($D423+$D445),$Z423-SUM($F445:AM445),$Z423/$D423))</f>
        <v>0</v>
      </c>
      <c r="AO445" s="69">
        <f>IF($D423="n/a","n/a",IF(AO$3&gt;($D423+$D445),$Z423-SUM($F445:AN445),$Z423/$D423))</f>
        <v>0</v>
      </c>
      <c r="AP445" s="69">
        <f>IF($D423="n/a","n/a",IF(AP$3&gt;($D423+$D445),$Z423-SUM($F445:AO445),$Z423/$D423))</f>
        <v>0</v>
      </c>
      <c r="AQ445" s="69">
        <f>IF($D423="n/a","n/a",IF(AQ$3&gt;($D423+$D445),$Z423-SUM($F445:AP445),$Z423/$D423))</f>
        <v>0</v>
      </c>
      <c r="AR445" s="69">
        <f>IF($D423="n/a","n/a",IF(AR$3&gt;($D423+$D445),$Z423-SUM($F445:AQ445),$Z423/$D423))</f>
        <v>0</v>
      </c>
      <c r="AS445" s="69">
        <f>IF($D423="n/a","n/a",IF(AS$3&gt;($D423+$D445),$Z423-SUM($F445:AR445),$Z423/$D423))</f>
        <v>0</v>
      </c>
      <c r="AT445" s="69">
        <f>IF($D423="n/a","n/a",IF(AT$3&gt;($D423+$D445),$Z423-SUM($F445:AS445),$Z423/$D423))</f>
        <v>0</v>
      </c>
      <c r="AU445" s="69">
        <f>IF($D423="n/a","n/a",IF(AU$3&gt;($D423+$D445),$Z423-SUM($F445:AT445),$Z423/$D423))</f>
        <v>0</v>
      </c>
      <c r="AV445" s="69">
        <f>IF($D423="n/a","n/a",IF(AV$3&gt;($D423+$D445),$Z423-SUM($F445:AU445),$Z423/$D423))</f>
        <v>0</v>
      </c>
      <c r="AW445" s="69">
        <f>IF($D423="n/a","n/a",IF(AW$3&gt;($D423+$D445),$Z423-SUM($F445:AV445),$Z423/$D423))</f>
        <v>0</v>
      </c>
      <c r="AX445" s="69">
        <f>IF($D423="n/a","n/a",IF(AX$3&gt;($D423+$D445),$Z423-SUM($F445:AW445),$Z423/$D423))</f>
        <v>0</v>
      </c>
      <c r="AY445" s="69">
        <f>IF($D423="n/a","n/a",IF(AY$3&gt;($D423+$D445),$Z423-SUM($F445:AX445),$Z423/$D423))</f>
        <v>0</v>
      </c>
      <c r="AZ445" s="69">
        <f>IF($D423="n/a","n/a",IF(AZ$3&gt;($D423+$D445),$Z423-SUM($F445:AY445),$Z423/$D423))</f>
        <v>0</v>
      </c>
      <c r="BA445" s="69">
        <f>IF($D423="n/a","n/a",IF(BA$3&gt;($D423+$D445),$Z423-SUM($F445:AZ445),$Z423/$D423))</f>
        <v>0</v>
      </c>
      <c r="BB445" s="69">
        <f>IF($D423="n/a","n/a",IF(BB$3&gt;($D423+$D445),$Z423-SUM($F445:BA445),$Z423/$D423))</f>
        <v>0</v>
      </c>
      <c r="BC445" s="69">
        <f>IF($D423="n/a","n/a",IF(BC$3&gt;($D423+$D445),$Z423-SUM($F445:BB445),$Z423/$D423))</f>
        <v>0</v>
      </c>
      <c r="BD445" s="69">
        <f>IF($D423="n/a","n/a",IF(BD$3&gt;($D423+$D445),$Z423-SUM($F445:BC445),$Z423/$D423))</f>
        <v>0</v>
      </c>
      <c r="BE445" s="69">
        <f>IF($D423="n/a","n/a",IF(BE$3&gt;($D423+$D445),$Z423-SUM($F445:BD445),$Z423/$D423))</f>
        <v>0</v>
      </c>
      <c r="BF445" s="69">
        <f>IF($D423="n/a","n/a",IF(BF$3&gt;($D423+$D445),$Z423-SUM($F445:BE445),$Z423/$D423))</f>
        <v>0</v>
      </c>
      <c r="BG445" s="69">
        <f>IF($D423="n/a","n/a",IF(BG$3&gt;($D423+$D445),$Z423-SUM($F445:BF445),$Z423/$D423))</f>
        <v>0</v>
      </c>
      <c r="BH445" s="69">
        <f>IF($D423="n/a","n/a",IF(BH$3&gt;($D423+$D445),$Z423-SUM($F445:BG445),$Z423/$D423))</f>
        <v>0</v>
      </c>
      <c r="BI445" s="69">
        <f>IF($D423="n/a","n/a",IF(BI$3&gt;($D423+$D445),$Z423-SUM($F445:BH445),$Z423/$D423))</f>
        <v>0</v>
      </c>
      <c r="BJ445" s="69">
        <f>IF($D423="n/a","n/a",IF(BJ$3&gt;($D423+$D445),$Z423-SUM($F445:BI445),$Z423/$D423))</f>
        <v>0</v>
      </c>
      <c r="BK445" s="69">
        <f>IF($D423="n/a","n/a",IF(BK$3&gt;($D423+$D445),$Z423-SUM($F445:BJ445),$Z423/$D423))</f>
        <v>0</v>
      </c>
      <c r="BL445" s="69">
        <f>IF($D423="n/a","n/a",IF(BL$3&gt;($D423+$D445),$Z423-SUM($F445:BK445),$Z423/$D423))</f>
        <v>0</v>
      </c>
      <c r="BM445" s="69">
        <f>IF($D423="n/a","n/a",IF(BM$3&gt;($D423+$D445),$Z423-SUM($F445:BL445),$Z423/$D423))</f>
        <v>0</v>
      </c>
      <c r="BN445" s="69">
        <f>IF($D423="n/a","n/a",IF(BN$3&gt;($D423+$D445),$Z423-SUM($F445:BM445),$Z423/$D423))</f>
        <v>0</v>
      </c>
      <c r="BO445" s="69">
        <f>IF($D423="n/a","n/a",IF(BO$3&gt;($D423+$D445),$Z423-SUM($F445:BN445),$Z423/$D423))</f>
        <v>0</v>
      </c>
      <c r="BP445" s="69">
        <f>IF($D423="n/a","n/a",IF(BP$3&gt;($D423+$D445),$Z423-SUM($F445:BO445),$Z423/$D423))</f>
        <v>0</v>
      </c>
      <c r="BQ445" s="69">
        <f>IF($D423="n/a","n/a",IF(BQ$3&gt;($D423+$D445),$Z423-SUM($F445:BP445),$Z423/$D423))</f>
        <v>0</v>
      </c>
      <c r="BR445" s="69">
        <f>IF($D423="n/a","n/a",IF(BR$3&gt;($D423+$D445),$Z423-SUM($F445:BQ445),$Z423/$D423))</f>
        <v>0</v>
      </c>
      <c r="BS445" s="69">
        <f>IF($D423="n/a","n/a",IF(BS$3&gt;($D423+$D445),$Z423-SUM($F445:BR445),$Z423/$D423))</f>
        <v>0</v>
      </c>
      <c r="BT445" s="69">
        <f>IF($D423="n/a","n/a",IF(BT$3&gt;($D423+$D445),$Z423-SUM($F445:BS445),$Z423/$D423))</f>
        <v>0</v>
      </c>
      <c r="BU445" s="69">
        <f>IF($D423="n/a","n/a",IF(BU$3&gt;($D423+$D445),$Z423-SUM($F445:BT445),$Z423/$D423))</f>
        <v>0</v>
      </c>
      <c r="BV445" s="69">
        <f>IF($D423="n/a","n/a",IF(BV$3&gt;($D423+$D445),$Z423-SUM($F445:BU445),$Z423/$D423))</f>
        <v>0</v>
      </c>
      <c r="BW445" s="69">
        <f>IF($D423="n/a","n/a",IF(BW$3&gt;($D423+$D445),$Z423-SUM($F445:BV445),$Z423/$D423))</f>
        <v>0</v>
      </c>
      <c r="BX445" s="69">
        <f>IF($D423="n/a","n/a",IF(BX$3&gt;($D423+$D445),$Z423-SUM($F445:BW445),$Z423/$D423))</f>
        <v>0</v>
      </c>
      <c r="BY445" s="69">
        <f>IF($D423="n/a","n/a",IF(BY$3&gt;($D423+$D445),$Z423-SUM($F445:BX445),$Z423/$D423))</f>
        <v>0</v>
      </c>
      <c r="BZ445" s="69">
        <f>IF($D423="n/a","n/a",IF(BZ$3&gt;($D423+$D445),$Z423-SUM($F445:BY445),$Z423/$D423))</f>
        <v>0</v>
      </c>
    </row>
    <row r="446" spans="1:78" customFormat="1" hidden="1" outlineLevel="1">
      <c r="A446" s="560"/>
      <c r="B446" s="25"/>
      <c r="C446" s="577"/>
      <c r="D446" s="545">
        <v>22</v>
      </c>
      <c r="E446" s="27"/>
      <c r="F446" s="146"/>
      <c r="G446" s="148"/>
      <c r="H446" s="148"/>
      <c r="I446" s="148"/>
      <c r="J446" s="148"/>
      <c r="K446" s="558"/>
      <c r="L446" s="148"/>
      <c r="M446" s="148"/>
      <c r="N446" s="553"/>
      <c r="O446" s="553"/>
      <c r="P446" s="553"/>
      <c r="Q446" s="553"/>
      <c r="R446" s="553"/>
      <c r="S446" s="553"/>
      <c r="T446" s="553"/>
      <c r="U446" s="553"/>
      <c r="V446" s="553"/>
      <c r="W446" s="553"/>
      <c r="X446" s="553"/>
      <c r="Y446" s="553"/>
      <c r="Z446" s="553"/>
      <c r="AA446" s="147"/>
      <c r="AB446" s="69">
        <f>IF($D423="n/a","n/a",IF(AB$3&gt;($D423+$D446),$AA423-SUM($F446:AA446),$AA423/$D423))</f>
        <v>0</v>
      </c>
      <c r="AC446" s="69">
        <f>IF($D423="n/a","n/a",IF(AC$3&gt;($D423+$D446),$AA423-SUM($F446:AB446),$AA423/$D423))</f>
        <v>0</v>
      </c>
      <c r="AD446" s="69">
        <f>IF($D423="n/a","n/a",IF(AD$3&gt;($D423+$D446),$AA423-SUM($F446:AC446),$AA423/$D423))</f>
        <v>0</v>
      </c>
      <c r="AE446" s="69">
        <f>IF($D423="n/a","n/a",IF(AE$3&gt;($D423+$D446),$AA423-SUM($F446:AD446),$AA423/$D423))</f>
        <v>0</v>
      </c>
      <c r="AF446" s="69">
        <f>IF($D423="n/a","n/a",IF(AF$3&gt;($D423+$D446),$AA423-SUM($F446:AE446),$AA423/$D423))</f>
        <v>0</v>
      </c>
      <c r="AG446" s="69">
        <f>IF($D423="n/a","n/a",IF(AG$3&gt;($D423+$D446),$AA423-SUM($F446:AF446),$AA423/$D423))</f>
        <v>0</v>
      </c>
      <c r="AH446" s="69">
        <f>IF($D423="n/a","n/a",IF(AH$3&gt;($D423+$D446),$AA423-SUM($F446:AG446),$AA423/$D423))</f>
        <v>0</v>
      </c>
      <c r="AI446" s="69">
        <f>IF($D423="n/a","n/a",IF(AI$3&gt;($D423+$D446),$AA423-SUM($F446:AH446),$AA423/$D423))</f>
        <v>0</v>
      </c>
      <c r="AJ446" s="69">
        <f>IF($D423="n/a","n/a",IF(AJ$3&gt;($D423+$D446),$AA423-SUM($F446:AI446),$AA423/$D423))</f>
        <v>0</v>
      </c>
      <c r="AK446" s="69">
        <f>IF($D423="n/a","n/a",IF(AK$3&gt;($D423+$D446),$AA423-SUM($F446:AJ446),$AA423/$D423))</f>
        <v>0</v>
      </c>
      <c r="AL446" s="69">
        <f>IF($D423="n/a","n/a",IF(AL$3&gt;($D423+$D446),$AA423-SUM($F446:AK446),$AA423/$D423))</f>
        <v>0</v>
      </c>
      <c r="AM446" s="69">
        <f>IF($D423="n/a","n/a",IF(AM$3&gt;($D423+$D446),$AA423-SUM($F446:AL446),$AA423/$D423))</f>
        <v>0</v>
      </c>
      <c r="AN446" s="69">
        <f>IF($D423="n/a","n/a",IF(AN$3&gt;($D423+$D446),$AA423-SUM($F446:AM446),$AA423/$D423))</f>
        <v>0</v>
      </c>
      <c r="AO446" s="69">
        <f>IF($D423="n/a","n/a",IF(AO$3&gt;($D423+$D446),$AA423-SUM($F446:AN446),$AA423/$D423))</f>
        <v>0</v>
      </c>
      <c r="AP446" s="69">
        <f>IF($D423="n/a","n/a",IF(AP$3&gt;($D423+$D446),$AA423-SUM($F446:AO446),$AA423/$D423))</f>
        <v>0</v>
      </c>
      <c r="AQ446" s="69">
        <f>IF($D423="n/a","n/a",IF(AQ$3&gt;($D423+$D446),$AA423-SUM($F446:AP446),$AA423/$D423))</f>
        <v>0</v>
      </c>
      <c r="AR446" s="69">
        <f>IF($D423="n/a","n/a",IF(AR$3&gt;($D423+$D446),$AA423-SUM($F446:AQ446),$AA423/$D423))</f>
        <v>0</v>
      </c>
      <c r="AS446" s="69">
        <f>IF($D423="n/a","n/a",IF(AS$3&gt;($D423+$D446),$AA423-SUM($F446:AR446),$AA423/$D423))</f>
        <v>0</v>
      </c>
      <c r="AT446" s="69">
        <f>IF($D423="n/a","n/a",IF(AT$3&gt;($D423+$D446),$AA423-SUM($F446:AS446),$AA423/$D423))</f>
        <v>0</v>
      </c>
      <c r="AU446" s="69">
        <f>IF($D423="n/a","n/a",IF(AU$3&gt;($D423+$D446),$AA423-SUM($F446:AT446),$AA423/$D423))</f>
        <v>0</v>
      </c>
      <c r="AV446" s="69">
        <f>IF($D423="n/a","n/a",IF(AV$3&gt;($D423+$D446),$AA423-SUM($F446:AU446),$AA423/$D423))</f>
        <v>0</v>
      </c>
      <c r="AW446" s="69">
        <f>IF($D423="n/a","n/a",IF(AW$3&gt;($D423+$D446),$AA423-SUM($F446:AV446),$AA423/$D423))</f>
        <v>0</v>
      </c>
      <c r="AX446" s="69">
        <f>IF($D423="n/a","n/a",IF(AX$3&gt;($D423+$D446),$AA423-SUM($F446:AW446),$AA423/$D423))</f>
        <v>0</v>
      </c>
      <c r="AY446" s="69">
        <f>IF($D423="n/a","n/a",IF(AY$3&gt;($D423+$D446),$AA423-SUM($F446:AX446),$AA423/$D423))</f>
        <v>0</v>
      </c>
      <c r="AZ446" s="69">
        <f>IF($D423="n/a","n/a",IF(AZ$3&gt;($D423+$D446),$AA423-SUM($F446:AY446),$AA423/$D423))</f>
        <v>0</v>
      </c>
      <c r="BA446" s="69">
        <f>IF($D423="n/a","n/a",IF(BA$3&gt;($D423+$D446),$AA423-SUM($F446:AZ446),$AA423/$D423))</f>
        <v>0</v>
      </c>
      <c r="BB446" s="69">
        <f>IF($D423="n/a","n/a",IF(BB$3&gt;($D423+$D446),$AA423-SUM($F446:BA446),$AA423/$D423))</f>
        <v>0</v>
      </c>
      <c r="BC446" s="69">
        <f>IF($D423="n/a","n/a",IF(BC$3&gt;($D423+$D446),$AA423-SUM($F446:BB446),$AA423/$D423))</f>
        <v>0</v>
      </c>
      <c r="BD446" s="69">
        <f>IF($D423="n/a","n/a",IF(BD$3&gt;($D423+$D446),$AA423-SUM($F446:BC446),$AA423/$D423))</f>
        <v>0</v>
      </c>
      <c r="BE446" s="69">
        <f>IF($D423="n/a","n/a",IF(BE$3&gt;($D423+$D446),$AA423-SUM($F446:BD446),$AA423/$D423))</f>
        <v>0</v>
      </c>
      <c r="BF446" s="69">
        <f>IF($D423="n/a","n/a",IF(BF$3&gt;($D423+$D446),$AA423-SUM($F446:BE446),$AA423/$D423))</f>
        <v>0</v>
      </c>
      <c r="BG446" s="69">
        <f>IF($D423="n/a","n/a",IF(BG$3&gt;($D423+$D446),$AA423-SUM($F446:BF446),$AA423/$D423))</f>
        <v>0</v>
      </c>
      <c r="BH446" s="69">
        <f>IF($D423="n/a","n/a",IF(BH$3&gt;($D423+$D446),$AA423-SUM($F446:BG446),$AA423/$D423))</f>
        <v>0</v>
      </c>
      <c r="BI446" s="69">
        <f>IF($D423="n/a","n/a",IF(BI$3&gt;($D423+$D446),$AA423-SUM($F446:BH446),$AA423/$D423))</f>
        <v>0</v>
      </c>
      <c r="BJ446" s="69">
        <f>IF($D423="n/a","n/a",IF(BJ$3&gt;($D423+$D446),$AA423-SUM($F446:BI446),$AA423/$D423))</f>
        <v>0</v>
      </c>
      <c r="BK446" s="69">
        <f>IF($D423="n/a","n/a",IF(BK$3&gt;($D423+$D446),$AA423-SUM($F446:BJ446),$AA423/$D423))</f>
        <v>0</v>
      </c>
      <c r="BL446" s="69">
        <f>IF($D423="n/a","n/a",IF(BL$3&gt;($D423+$D446),$AA423-SUM($F446:BK446),$AA423/$D423))</f>
        <v>0</v>
      </c>
      <c r="BM446" s="69">
        <f>IF($D423="n/a","n/a",IF(BM$3&gt;($D423+$D446),$AA423-SUM($F446:BL446),$AA423/$D423))</f>
        <v>0</v>
      </c>
      <c r="BN446" s="69">
        <f>IF($D423="n/a","n/a",IF(BN$3&gt;($D423+$D446),$AA423-SUM($F446:BM446),$AA423/$D423))</f>
        <v>0</v>
      </c>
      <c r="BO446" s="69">
        <f>IF($D423="n/a","n/a",IF(BO$3&gt;($D423+$D446),$AA423-SUM($F446:BN446),$AA423/$D423))</f>
        <v>0</v>
      </c>
      <c r="BP446" s="69">
        <f>IF($D423="n/a","n/a",IF(BP$3&gt;($D423+$D446),$AA423-SUM($F446:BO446),$AA423/$D423))</f>
        <v>0</v>
      </c>
      <c r="BQ446" s="69">
        <f>IF($D423="n/a","n/a",IF(BQ$3&gt;($D423+$D446),$AA423-SUM($F446:BP446),$AA423/$D423))</f>
        <v>0</v>
      </c>
      <c r="BR446" s="69">
        <f>IF($D423="n/a","n/a",IF(BR$3&gt;($D423+$D446),$AA423-SUM($F446:BQ446),$AA423/$D423))</f>
        <v>0</v>
      </c>
      <c r="BS446" s="69">
        <f>IF($D423="n/a","n/a",IF(BS$3&gt;($D423+$D446),$AA423-SUM($F446:BR446),$AA423/$D423))</f>
        <v>0</v>
      </c>
      <c r="BT446" s="69">
        <f>IF($D423="n/a","n/a",IF(BT$3&gt;($D423+$D446),$AA423-SUM($F446:BS446),$AA423/$D423))</f>
        <v>0</v>
      </c>
      <c r="BU446" s="69">
        <f>IF($D423="n/a","n/a",IF(BU$3&gt;($D423+$D446),$AA423-SUM($F446:BT446),$AA423/$D423))</f>
        <v>0</v>
      </c>
      <c r="BV446" s="69">
        <f>IF($D423="n/a","n/a",IF(BV$3&gt;($D423+$D446),$AA423-SUM($F446:BU446),$AA423/$D423))</f>
        <v>0</v>
      </c>
      <c r="BW446" s="69">
        <f>IF($D423="n/a","n/a",IF(BW$3&gt;($D423+$D446),$AA423-SUM($F446:BV446),$AA423/$D423))</f>
        <v>0</v>
      </c>
      <c r="BX446" s="69">
        <f>IF($D423="n/a","n/a",IF(BX$3&gt;($D423+$D446),$AA423-SUM($F446:BW446),$AA423/$D423))</f>
        <v>0</v>
      </c>
      <c r="BY446" s="69">
        <f>IF($D423="n/a","n/a",IF(BY$3&gt;($D423+$D446),$AA423-SUM($F446:BX446),$AA423/$D423))</f>
        <v>0</v>
      </c>
      <c r="BZ446" s="69">
        <f>IF($D423="n/a","n/a",IF(BZ$3&gt;($D423+$D446),$AA423-SUM($F446:BY446),$AA423/$D423))</f>
        <v>0</v>
      </c>
    </row>
    <row r="447" spans="1:78" customFormat="1" hidden="1" outlineLevel="1">
      <c r="A447" s="560"/>
      <c r="B447" s="25"/>
      <c r="C447" s="577"/>
      <c r="D447" s="545">
        <v>23</v>
      </c>
      <c r="E447" s="27"/>
      <c r="F447" s="146"/>
      <c r="G447" s="148"/>
      <c r="H447" s="148"/>
      <c r="I447" s="148"/>
      <c r="J447" s="148"/>
      <c r="K447" s="558"/>
      <c r="L447" s="148"/>
      <c r="M447" s="148"/>
      <c r="N447" s="553"/>
      <c r="O447" s="553"/>
      <c r="P447" s="553"/>
      <c r="Q447" s="553"/>
      <c r="R447" s="553"/>
      <c r="S447" s="553"/>
      <c r="T447" s="553"/>
      <c r="U447" s="553"/>
      <c r="V447" s="553"/>
      <c r="W447" s="553"/>
      <c r="X447" s="553"/>
      <c r="Y447" s="553"/>
      <c r="Z447" s="553"/>
      <c r="AA447" s="553"/>
      <c r="AB447" s="147"/>
      <c r="AC447" s="69">
        <f>IF($D423="n/a","n/a",IF(AC$3&gt;($D423+$D447),$AB423-SUM($F447:AB447),$AB423/$D423))</f>
        <v>0</v>
      </c>
      <c r="AD447" s="69">
        <f>IF($D423="n/a","n/a",IF(AD$3&gt;($D423+$D447),$AB423-SUM($F447:AC447),$AB423/$D423))</f>
        <v>0</v>
      </c>
      <c r="AE447" s="69">
        <f>IF($D423="n/a","n/a",IF(AE$3&gt;($D423+$D447),$AB423-SUM($F447:AD447),$AB423/$D423))</f>
        <v>0</v>
      </c>
      <c r="AF447" s="69">
        <f>IF($D423="n/a","n/a",IF(AF$3&gt;($D423+$D447),$AB423-SUM($F447:AE447),$AB423/$D423))</f>
        <v>0</v>
      </c>
      <c r="AG447" s="69">
        <f>IF($D423="n/a","n/a",IF(AG$3&gt;($D423+$D447),$AB423-SUM($F447:AF447),$AB423/$D423))</f>
        <v>0</v>
      </c>
      <c r="AH447" s="69">
        <f>IF($D423="n/a","n/a",IF(AH$3&gt;($D423+$D447),$AB423-SUM($F447:AG447),$AB423/$D423))</f>
        <v>0</v>
      </c>
      <c r="AI447" s="69">
        <f>IF($D423="n/a","n/a",IF(AI$3&gt;($D423+$D447),$AB423-SUM($F447:AH447),$AB423/$D423))</f>
        <v>0</v>
      </c>
      <c r="AJ447" s="69">
        <f>IF($D423="n/a","n/a",IF(AJ$3&gt;($D423+$D447),$AB423-SUM($F447:AI447),$AB423/$D423))</f>
        <v>0</v>
      </c>
      <c r="AK447" s="69">
        <f>IF($D423="n/a","n/a",IF(AK$3&gt;($D423+$D447),$AB423-SUM($F447:AJ447),$AB423/$D423))</f>
        <v>0</v>
      </c>
      <c r="AL447" s="69">
        <f>IF($D423="n/a","n/a",IF(AL$3&gt;($D423+$D447),$AB423-SUM($F447:AK447),$AB423/$D423))</f>
        <v>0</v>
      </c>
      <c r="AM447" s="69">
        <f>IF($D423="n/a","n/a",IF(AM$3&gt;($D423+$D447),$AB423-SUM($F447:AL447),$AB423/$D423))</f>
        <v>0</v>
      </c>
      <c r="AN447" s="69">
        <f>IF($D423="n/a","n/a",IF(AN$3&gt;($D423+$D447),$AB423-SUM($F447:AM447),$AB423/$D423))</f>
        <v>0</v>
      </c>
      <c r="AO447" s="69">
        <f>IF($D423="n/a","n/a",IF(AO$3&gt;($D423+$D447),$AB423-SUM($F447:AN447),$AB423/$D423))</f>
        <v>0</v>
      </c>
      <c r="AP447" s="69">
        <f>IF($D423="n/a","n/a",IF(AP$3&gt;($D423+$D447),$AB423-SUM($F447:AO447),$AB423/$D423))</f>
        <v>0</v>
      </c>
      <c r="AQ447" s="69">
        <f>IF($D423="n/a","n/a",IF(AQ$3&gt;($D423+$D447),$AB423-SUM($F447:AP447),$AB423/$D423))</f>
        <v>0</v>
      </c>
      <c r="AR447" s="69">
        <f>IF($D423="n/a","n/a",IF(AR$3&gt;($D423+$D447),$AB423-SUM($F447:AQ447),$AB423/$D423))</f>
        <v>0</v>
      </c>
      <c r="AS447" s="69">
        <f>IF($D423="n/a","n/a",IF(AS$3&gt;($D423+$D447),$AB423-SUM($F447:AR447),$AB423/$D423))</f>
        <v>0</v>
      </c>
      <c r="AT447" s="69">
        <f>IF($D423="n/a","n/a",IF(AT$3&gt;($D423+$D447),$AB423-SUM($F447:AS447),$AB423/$D423))</f>
        <v>0</v>
      </c>
      <c r="AU447" s="69">
        <f>IF($D423="n/a","n/a",IF(AU$3&gt;($D423+$D447),$AB423-SUM($F447:AT447),$AB423/$D423))</f>
        <v>0</v>
      </c>
      <c r="AV447" s="69">
        <f>IF($D423="n/a","n/a",IF(AV$3&gt;($D423+$D447),$AB423-SUM($F447:AU447),$AB423/$D423))</f>
        <v>0</v>
      </c>
      <c r="AW447" s="69">
        <f>IF($D423="n/a","n/a",IF(AW$3&gt;($D423+$D447),$AB423-SUM($F447:AV447),$AB423/$D423))</f>
        <v>0</v>
      </c>
      <c r="AX447" s="69">
        <f>IF($D423="n/a","n/a",IF(AX$3&gt;($D423+$D447),$AB423-SUM($F447:AW447),$AB423/$D423))</f>
        <v>0</v>
      </c>
      <c r="AY447" s="69">
        <f>IF($D423="n/a","n/a",IF(AY$3&gt;($D423+$D447),$AB423-SUM($F447:AX447),$AB423/$D423))</f>
        <v>0</v>
      </c>
      <c r="AZ447" s="69">
        <f>IF($D423="n/a","n/a",IF(AZ$3&gt;($D423+$D447),$AB423-SUM($F447:AY447),$AB423/$D423))</f>
        <v>0</v>
      </c>
      <c r="BA447" s="69">
        <f>IF($D423="n/a","n/a",IF(BA$3&gt;($D423+$D447),$AB423-SUM($F447:AZ447),$AB423/$D423))</f>
        <v>0</v>
      </c>
      <c r="BB447" s="69">
        <f>IF($D423="n/a","n/a",IF(BB$3&gt;($D423+$D447),$AB423-SUM($F447:BA447),$AB423/$D423))</f>
        <v>0</v>
      </c>
      <c r="BC447" s="69">
        <f>IF($D423="n/a","n/a",IF(BC$3&gt;($D423+$D447),$AB423-SUM($F447:BB447),$AB423/$D423))</f>
        <v>0</v>
      </c>
      <c r="BD447" s="69">
        <f>IF($D423="n/a","n/a",IF(BD$3&gt;($D423+$D447),$AB423-SUM($F447:BC447),$AB423/$D423))</f>
        <v>0</v>
      </c>
      <c r="BE447" s="69">
        <f>IF($D423="n/a","n/a",IF(BE$3&gt;($D423+$D447),$AB423-SUM($F447:BD447),$AB423/$D423))</f>
        <v>0</v>
      </c>
      <c r="BF447" s="69">
        <f>IF($D423="n/a","n/a",IF(BF$3&gt;($D423+$D447),$AB423-SUM($F447:BE447),$AB423/$D423))</f>
        <v>0</v>
      </c>
      <c r="BG447" s="69">
        <f>IF($D423="n/a","n/a",IF(BG$3&gt;($D423+$D447),$AB423-SUM($F447:BF447),$AB423/$D423))</f>
        <v>0</v>
      </c>
      <c r="BH447" s="69">
        <f>IF($D423="n/a","n/a",IF(BH$3&gt;($D423+$D447),$AB423-SUM($F447:BG447),$AB423/$D423))</f>
        <v>0</v>
      </c>
      <c r="BI447" s="69">
        <f>IF($D423="n/a","n/a",IF(BI$3&gt;($D423+$D447),$AB423-SUM($F447:BH447),$AB423/$D423))</f>
        <v>0</v>
      </c>
      <c r="BJ447" s="69">
        <f>IF($D423="n/a","n/a",IF(BJ$3&gt;($D423+$D447),$AB423-SUM($F447:BI447),$AB423/$D423))</f>
        <v>0</v>
      </c>
      <c r="BK447" s="69">
        <f>IF($D423="n/a","n/a",IF(BK$3&gt;($D423+$D447),$AB423-SUM($F447:BJ447),$AB423/$D423))</f>
        <v>0</v>
      </c>
      <c r="BL447" s="69">
        <f>IF($D423="n/a","n/a",IF(BL$3&gt;($D423+$D447),$AB423-SUM($F447:BK447),$AB423/$D423))</f>
        <v>0</v>
      </c>
      <c r="BM447" s="69">
        <f>IF($D423="n/a","n/a",IF(BM$3&gt;($D423+$D447),$AB423-SUM($F447:BL447),$AB423/$D423))</f>
        <v>0</v>
      </c>
      <c r="BN447" s="69">
        <f>IF($D423="n/a","n/a",IF(BN$3&gt;($D423+$D447),$AB423-SUM($F447:BM447),$AB423/$D423))</f>
        <v>0</v>
      </c>
      <c r="BO447" s="69">
        <f>IF($D423="n/a","n/a",IF(BO$3&gt;($D423+$D447),$AB423-SUM($F447:BN447),$AB423/$D423))</f>
        <v>0</v>
      </c>
      <c r="BP447" s="69">
        <f>IF($D423="n/a","n/a",IF(BP$3&gt;($D423+$D447),$AB423-SUM($F447:BO447),$AB423/$D423))</f>
        <v>0</v>
      </c>
      <c r="BQ447" s="69">
        <f>IF($D423="n/a","n/a",IF(BQ$3&gt;($D423+$D447),$AB423-SUM($F447:BP447),$AB423/$D423))</f>
        <v>0</v>
      </c>
      <c r="BR447" s="69">
        <f>IF($D423="n/a","n/a",IF(BR$3&gt;($D423+$D447),$AB423-SUM($F447:BQ447),$AB423/$D423))</f>
        <v>0</v>
      </c>
      <c r="BS447" s="69">
        <f>IF($D423="n/a","n/a",IF(BS$3&gt;($D423+$D447),$AB423-SUM($F447:BR447),$AB423/$D423))</f>
        <v>0</v>
      </c>
      <c r="BT447" s="69">
        <f>IF($D423="n/a","n/a",IF(BT$3&gt;($D423+$D447),$AB423-SUM($F447:BS447),$AB423/$D423))</f>
        <v>0</v>
      </c>
      <c r="BU447" s="69">
        <f>IF($D423="n/a","n/a",IF(BU$3&gt;($D423+$D447),$AB423-SUM($F447:BT447),$AB423/$D423))</f>
        <v>0</v>
      </c>
      <c r="BV447" s="69">
        <f>IF($D423="n/a","n/a",IF(BV$3&gt;($D423+$D447),$AB423-SUM($F447:BU447),$AB423/$D423))</f>
        <v>0</v>
      </c>
      <c r="BW447" s="69">
        <f>IF($D423="n/a","n/a",IF(BW$3&gt;($D423+$D447),$AB423-SUM($F447:BV447),$AB423/$D423))</f>
        <v>0</v>
      </c>
      <c r="BX447" s="69">
        <f>IF($D423="n/a","n/a",IF(BX$3&gt;($D423+$D447),$AB423-SUM($F447:BW447),$AB423/$D423))</f>
        <v>0</v>
      </c>
      <c r="BY447" s="69">
        <f>IF($D423="n/a","n/a",IF(BY$3&gt;($D423+$D447),$AB423-SUM($F447:BX447),$AB423/$D423))</f>
        <v>0</v>
      </c>
      <c r="BZ447" s="69">
        <f>IF($D423="n/a","n/a",IF(BZ$3&gt;($D423+$D447),$AB423-SUM($F447:BY447),$AB423/$D423))</f>
        <v>0</v>
      </c>
    </row>
    <row r="448" spans="1:78" customFormat="1" hidden="1" outlineLevel="1">
      <c r="A448" s="560"/>
      <c r="B448" s="25"/>
      <c r="C448" s="577"/>
      <c r="D448" s="545">
        <v>24</v>
      </c>
      <c r="E448" s="27"/>
      <c r="F448" s="146"/>
      <c r="G448" s="148"/>
      <c r="H448" s="148"/>
      <c r="I448" s="148"/>
      <c r="J448" s="148"/>
      <c r="K448" s="558"/>
      <c r="L448" s="148"/>
      <c r="M448" s="148"/>
      <c r="N448" s="553"/>
      <c r="O448" s="553"/>
      <c r="P448" s="553"/>
      <c r="Q448" s="553"/>
      <c r="R448" s="553"/>
      <c r="S448" s="553"/>
      <c r="T448" s="553"/>
      <c r="U448" s="553"/>
      <c r="V448" s="553"/>
      <c r="W448" s="553"/>
      <c r="X448" s="553"/>
      <c r="Y448" s="553"/>
      <c r="Z448" s="553"/>
      <c r="AA448" s="553"/>
      <c r="AB448" s="553"/>
      <c r="AC448" s="147"/>
      <c r="AD448" s="69">
        <f>IF($D423="n/a","n/a",IF(AD$3&gt;($D423+$D448),$AC423-SUM($F448:AC448),$AC423/$D423))</f>
        <v>0</v>
      </c>
      <c r="AE448" s="69">
        <f>IF($D423="n/a","n/a",IF(AE$3&gt;($D423+$D448),$AC423-SUM($F448:AD448),$AC423/$D423))</f>
        <v>0</v>
      </c>
      <c r="AF448" s="69">
        <f>IF($D423="n/a","n/a",IF(AF$3&gt;($D423+$D448),$AC423-SUM($F448:AE448),$AC423/$D423))</f>
        <v>0</v>
      </c>
      <c r="AG448" s="69">
        <f>IF($D423="n/a","n/a",IF(AG$3&gt;($D423+$D448),$AC423-SUM($F448:AF448),$AC423/$D423))</f>
        <v>0</v>
      </c>
      <c r="AH448" s="69">
        <f>IF($D423="n/a","n/a",IF(AH$3&gt;($D423+$D448),$AC423-SUM($F448:AG448),$AC423/$D423))</f>
        <v>0</v>
      </c>
      <c r="AI448" s="69">
        <f>IF($D423="n/a","n/a",IF(AI$3&gt;($D423+$D448),$AC423-SUM($F448:AH448),$AC423/$D423))</f>
        <v>0</v>
      </c>
      <c r="AJ448" s="69">
        <f>IF($D423="n/a","n/a",IF(AJ$3&gt;($D423+$D448),$AC423-SUM($F448:AI448),$AC423/$D423))</f>
        <v>0</v>
      </c>
      <c r="AK448" s="69">
        <f>IF($D423="n/a","n/a",IF(AK$3&gt;($D423+$D448),$AC423-SUM($F448:AJ448),$AC423/$D423))</f>
        <v>0</v>
      </c>
      <c r="AL448" s="69">
        <f>IF($D423="n/a","n/a",IF(AL$3&gt;($D423+$D448),$AC423-SUM($F448:AK448),$AC423/$D423))</f>
        <v>0</v>
      </c>
      <c r="AM448" s="69">
        <f>IF($D423="n/a","n/a",IF(AM$3&gt;($D423+$D448),$AC423-SUM($F448:AL448),$AC423/$D423))</f>
        <v>0</v>
      </c>
      <c r="AN448" s="69">
        <f>IF($D423="n/a","n/a",IF(AN$3&gt;($D423+$D448),$AC423-SUM($F448:AM448),$AC423/$D423))</f>
        <v>0</v>
      </c>
      <c r="AO448" s="69">
        <f>IF($D423="n/a","n/a",IF(AO$3&gt;($D423+$D448),$AC423-SUM($F448:AN448),$AC423/$D423))</f>
        <v>0</v>
      </c>
      <c r="AP448" s="69">
        <f>IF($D423="n/a","n/a",IF(AP$3&gt;($D423+$D448),$AC423-SUM($F448:AO448),$AC423/$D423))</f>
        <v>0</v>
      </c>
      <c r="AQ448" s="69">
        <f>IF($D423="n/a","n/a",IF(AQ$3&gt;($D423+$D448),$AC423-SUM($F448:AP448),$AC423/$D423))</f>
        <v>0</v>
      </c>
      <c r="AR448" s="69">
        <f>IF($D423="n/a","n/a",IF(AR$3&gt;($D423+$D448),$AC423-SUM($F448:AQ448),$AC423/$D423))</f>
        <v>0</v>
      </c>
      <c r="AS448" s="69">
        <f>IF($D423="n/a","n/a",IF(AS$3&gt;($D423+$D448),$AC423-SUM($F448:AR448),$AC423/$D423))</f>
        <v>0</v>
      </c>
      <c r="AT448" s="69">
        <f>IF($D423="n/a","n/a",IF(AT$3&gt;($D423+$D448),$AC423-SUM($F448:AS448),$AC423/$D423))</f>
        <v>0</v>
      </c>
      <c r="AU448" s="69">
        <f>IF($D423="n/a","n/a",IF(AU$3&gt;($D423+$D448),$AC423-SUM($F448:AT448),$AC423/$D423))</f>
        <v>0</v>
      </c>
      <c r="AV448" s="69">
        <f>IF($D423="n/a","n/a",IF(AV$3&gt;($D423+$D448),$AC423-SUM($F448:AU448),$AC423/$D423))</f>
        <v>0</v>
      </c>
      <c r="AW448" s="69">
        <f>IF($D423="n/a","n/a",IF(AW$3&gt;($D423+$D448),$AC423-SUM($F448:AV448),$AC423/$D423))</f>
        <v>0</v>
      </c>
      <c r="AX448" s="69">
        <f>IF($D423="n/a","n/a",IF(AX$3&gt;($D423+$D448),$AC423-SUM($F448:AW448),$AC423/$D423))</f>
        <v>0</v>
      </c>
      <c r="AY448" s="69">
        <f>IF($D423="n/a","n/a",IF(AY$3&gt;($D423+$D448),$AC423-SUM($F448:AX448),$AC423/$D423))</f>
        <v>0</v>
      </c>
      <c r="AZ448" s="69">
        <f>IF($D423="n/a","n/a",IF(AZ$3&gt;($D423+$D448),$AC423-SUM($F448:AY448),$AC423/$D423))</f>
        <v>0</v>
      </c>
      <c r="BA448" s="69">
        <f>IF($D423="n/a","n/a",IF(BA$3&gt;($D423+$D448),$AC423-SUM($F448:AZ448),$AC423/$D423))</f>
        <v>0</v>
      </c>
      <c r="BB448" s="69">
        <f>IF($D423="n/a","n/a",IF(BB$3&gt;($D423+$D448),$AC423-SUM($F448:BA448),$AC423/$D423))</f>
        <v>0</v>
      </c>
      <c r="BC448" s="69">
        <f>IF($D423="n/a","n/a",IF(BC$3&gt;($D423+$D448),$AC423-SUM($F448:BB448),$AC423/$D423))</f>
        <v>0</v>
      </c>
      <c r="BD448" s="69">
        <f>IF($D423="n/a","n/a",IF(BD$3&gt;($D423+$D448),$AC423-SUM($F448:BC448),$AC423/$D423))</f>
        <v>0</v>
      </c>
      <c r="BE448" s="69">
        <f>IF($D423="n/a","n/a",IF(BE$3&gt;($D423+$D448),$AC423-SUM($F448:BD448),$AC423/$D423))</f>
        <v>0</v>
      </c>
      <c r="BF448" s="69">
        <f>IF($D423="n/a","n/a",IF(BF$3&gt;($D423+$D448),$AC423-SUM($F448:BE448),$AC423/$D423))</f>
        <v>0</v>
      </c>
      <c r="BG448" s="69">
        <f>IF($D423="n/a","n/a",IF(BG$3&gt;($D423+$D448),$AC423-SUM($F448:BF448),$AC423/$D423))</f>
        <v>0</v>
      </c>
      <c r="BH448" s="69">
        <f>IF($D423="n/a","n/a",IF(BH$3&gt;($D423+$D448),$AC423-SUM($F448:BG448),$AC423/$D423))</f>
        <v>0</v>
      </c>
      <c r="BI448" s="69">
        <f>IF($D423="n/a","n/a",IF(BI$3&gt;($D423+$D448),$AC423-SUM($F448:BH448),$AC423/$D423))</f>
        <v>0</v>
      </c>
      <c r="BJ448" s="69">
        <f>IF($D423="n/a","n/a",IF(BJ$3&gt;($D423+$D448),$AC423-SUM($F448:BI448),$AC423/$D423))</f>
        <v>0</v>
      </c>
      <c r="BK448" s="69">
        <f>IF($D423="n/a","n/a",IF(BK$3&gt;($D423+$D448),$AC423-SUM($F448:BJ448),$AC423/$D423))</f>
        <v>0</v>
      </c>
      <c r="BL448" s="69">
        <f>IF($D423="n/a","n/a",IF(BL$3&gt;($D423+$D448),$AC423-SUM($F448:BK448),$AC423/$D423))</f>
        <v>0</v>
      </c>
      <c r="BM448" s="69">
        <f>IF($D423="n/a","n/a",IF(BM$3&gt;($D423+$D448),$AC423-SUM($F448:BL448),$AC423/$D423))</f>
        <v>0</v>
      </c>
      <c r="BN448" s="69">
        <f>IF($D423="n/a","n/a",IF(BN$3&gt;($D423+$D448),$AC423-SUM($F448:BM448),$AC423/$D423))</f>
        <v>0</v>
      </c>
      <c r="BO448" s="69">
        <f>IF($D423="n/a","n/a",IF(BO$3&gt;($D423+$D448),$AC423-SUM($F448:BN448),$AC423/$D423))</f>
        <v>0</v>
      </c>
      <c r="BP448" s="69">
        <f>IF($D423="n/a","n/a",IF(BP$3&gt;($D423+$D448),$AC423-SUM($F448:BO448),$AC423/$D423))</f>
        <v>0</v>
      </c>
      <c r="BQ448" s="69">
        <f>IF($D423="n/a","n/a",IF(BQ$3&gt;($D423+$D448),$AC423-SUM($F448:BP448),$AC423/$D423))</f>
        <v>0</v>
      </c>
      <c r="BR448" s="69">
        <f>IF($D423="n/a","n/a",IF(BR$3&gt;($D423+$D448),$AC423-SUM($F448:BQ448),$AC423/$D423))</f>
        <v>0</v>
      </c>
      <c r="BS448" s="69">
        <f>IF($D423="n/a","n/a",IF(BS$3&gt;($D423+$D448),$AC423-SUM($F448:BR448),$AC423/$D423))</f>
        <v>0</v>
      </c>
      <c r="BT448" s="69">
        <f>IF($D423="n/a","n/a",IF(BT$3&gt;($D423+$D448),$AC423-SUM($F448:BS448),$AC423/$D423))</f>
        <v>0</v>
      </c>
      <c r="BU448" s="69">
        <f>IF($D423="n/a","n/a",IF(BU$3&gt;($D423+$D448),$AC423-SUM($F448:BT448),$AC423/$D423))</f>
        <v>0</v>
      </c>
      <c r="BV448" s="69">
        <f>IF($D423="n/a","n/a",IF(BV$3&gt;($D423+$D448),$AC423-SUM($F448:BU448),$AC423/$D423))</f>
        <v>0</v>
      </c>
      <c r="BW448" s="69">
        <f>IF($D423="n/a","n/a",IF(BW$3&gt;($D423+$D448),$AC423-SUM($F448:BV448),$AC423/$D423))</f>
        <v>0</v>
      </c>
      <c r="BX448" s="69">
        <f>IF($D423="n/a","n/a",IF(BX$3&gt;($D423+$D448),$AC423-SUM($F448:BW448),$AC423/$D423))</f>
        <v>0</v>
      </c>
      <c r="BY448" s="69">
        <f>IF($D423="n/a","n/a",IF(BY$3&gt;($D423+$D448),$AC423-SUM($F448:BX448),$AC423/$D423))</f>
        <v>0</v>
      </c>
      <c r="BZ448" s="69">
        <f>IF($D423="n/a","n/a",IF(BZ$3&gt;($D423+$D448),$AC423-SUM($F448:BY448),$AC423/$D423))</f>
        <v>0</v>
      </c>
    </row>
    <row r="449" spans="1:78" customFormat="1" hidden="1" outlineLevel="1">
      <c r="A449" s="560"/>
      <c r="B449" s="25"/>
      <c r="C449" s="577"/>
      <c r="D449" s="562">
        <v>25</v>
      </c>
      <c r="E449" s="27"/>
      <c r="F449" s="146"/>
      <c r="G449" s="148"/>
      <c r="H449" s="148"/>
      <c r="I449" s="148"/>
      <c r="J449" s="148"/>
      <c r="K449" s="558"/>
      <c r="L449" s="148"/>
      <c r="M449" s="148"/>
      <c r="N449" s="148"/>
      <c r="O449" s="553"/>
      <c r="P449" s="553"/>
      <c r="Q449" s="553"/>
      <c r="R449" s="553"/>
      <c r="S449" s="553"/>
      <c r="T449" s="553"/>
      <c r="U449" s="553"/>
      <c r="V449" s="553"/>
      <c r="W449" s="553"/>
      <c r="X449" s="553"/>
      <c r="Y449" s="553"/>
      <c r="Z449" s="553"/>
      <c r="AA449" s="553"/>
      <c r="AB449" s="553"/>
      <c r="AC449" s="553"/>
      <c r="AD449" s="147"/>
      <c r="AE449" s="147"/>
      <c r="AF449" s="147"/>
      <c r="AG449" s="147"/>
      <c r="AH449" s="147"/>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c r="BI449" s="147"/>
      <c r="BJ449" s="147"/>
      <c r="BK449" s="147"/>
      <c r="BL449" s="147"/>
      <c r="BM449" s="147"/>
      <c r="BN449" s="147"/>
      <c r="BO449" s="147"/>
      <c r="BP449" s="147"/>
      <c r="BQ449" s="147"/>
      <c r="BR449" s="147"/>
      <c r="BS449" s="147"/>
      <c r="BT449" s="147"/>
      <c r="BU449" s="147"/>
      <c r="BV449" s="147"/>
      <c r="BW449" s="147"/>
      <c r="BX449" s="147"/>
      <c r="BY449" s="147"/>
      <c r="BZ449" s="147"/>
    </row>
    <row r="450" spans="1:78" customFormat="1" collapsed="1">
      <c r="A450" s="560"/>
      <c r="B450" s="271" t="str">
        <f>A47</f>
        <v>IT</v>
      </c>
      <c r="C450" s="9"/>
      <c r="D450" s="9"/>
      <c r="E450" s="563"/>
      <c r="F450" s="161">
        <f t="shared" ref="F450:AK450" si="90">SUM(F424:F449)</f>
        <v>0</v>
      </c>
      <c r="G450" s="161">
        <f t="shared" si="90"/>
        <v>545.40962937824736</v>
      </c>
      <c r="H450" s="161">
        <f t="shared" si="90"/>
        <v>1413.3355626783778</v>
      </c>
      <c r="I450" s="161">
        <f t="shared" si="90"/>
        <v>2007.5136957005325</v>
      </c>
      <c r="J450" s="161">
        <f t="shared" si="90"/>
        <v>3264.9422760178486</v>
      </c>
      <c r="K450" s="564">
        <f t="shared" si="90"/>
        <v>3900.3934784861149</v>
      </c>
      <c r="L450" s="161">
        <f t="shared" si="90"/>
        <v>4447.1272009613494</v>
      </c>
      <c r="M450" s="161">
        <f t="shared" si="90"/>
        <v>5072.9848384548304</v>
      </c>
      <c r="N450" s="161">
        <f t="shared" si="90"/>
        <v>7871.356270789156</v>
      </c>
      <c r="O450" s="161">
        <f t="shared" si="90"/>
        <v>8921.596462838319</v>
      </c>
      <c r="P450" s="161">
        <f t="shared" si="90"/>
        <v>10900.048396963932</v>
      </c>
      <c r="Q450" s="161">
        <f t="shared" si="90"/>
        <v>11606.192565930271</v>
      </c>
      <c r="R450" s="161">
        <f t="shared" si="90"/>
        <v>13815.285982453861</v>
      </c>
      <c r="S450" s="161">
        <f t="shared" si="90"/>
        <v>14584.539689345143</v>
      </c>
      <c r="T450" s="161">
        <f t="shared" si="90"/>
        <v>15198.746010628376</v>
      </c>
      <c r="U450" s="161">
        <f t="shared" si="90"/>
        <v>15288.288964513733</v>
      </c>
      <c r="V450" s="161">
        <f t="shared" si="90"/>
        <v>13490.001443693916</v>
      </c>
      <c r="W450" s="161">
        <f t="shared" si="90"/>
        <v>9787.1244563767177</v>
      </c>
      <c r="X450" s="161">
        <f t="shared" si="90"/>
        <v>5625.3211841289522</v>
      </c>
      <c r="Y450" s="161">
        <f t="shared" si="90"/>
        <v>2703.446090479239</v>
      </c>
      <c r="Z450" s="161">
        <f t="shared" si="90"/>
        <v>0</v>
      </c>
      <c r="AA450" s="161">
        <f t="shared" si="90"/>
        <v>0</v>
      </c>
      <c r="AB450" s="161">
        <f t="shared" si="90"/>
        <v>0</v>
      </c>
      <c r="AC450" s="161">
        <f t="shared" si="90"/>
        <v>0</v>
      </c>
      <c r="AD450" s="161">
        <f t="shared" si="90"/>
        <v>0</v>
      </c>
      <c r="AE450" s="161">
        <f t="shared" si="90"/>
        <v>0</v>
      </c>
      <c r="AF450" s="161">
        <f t="shared" si="90"/>
        <v>0</v>
      </c>
      <c r="AG450" s="161">
        <f t="shared" si="90"/>
        <v>0</v>
      </c>
      <c r="AH450" s="161">
        <f t="shared" si="90"/>
        <v>0</v>
      </c>
      <c r="AI450" s="161">
        <f t="shared" si="90"/>
        <v>0</v>
      </c>
      <c r="AJ450" s="161">
        <f t="shared" si="90"/>
        <v>0</v>
      </c>
      <c r="AK450" s="161">
        <f t="shared" si="90"/>
        <v>0</v>
      </c>
      <c r="AL450" s="161">
        <f t="shared" ref="AL450:BZ450" si="91">SUM(AL424:AL449)</f>
        <v>0</v>
      </c>
      <c r="AM450" s="161">
        <f t="shared" si="91"/>
        <v>0</v>
      </c>
      <c r="AN450" s="161">
        <f t="shared" si="91"/>
        <v>0</v>
      </c>
      <c r="AO450" s="161">
        <f t="shared" si="91"/>
        <v>0</v>
      </c>
      <c r="AP450" s="161">
        <f t="shared" si="91"/>
        <v>0</v>
      </c>
      <c r="AQ450" s="161">
        <f t="shared" si="91"/>
        <v>0</v>
      </c>
      <c r="AR450" s="161">
        <f t="shared" si="91"/>
        <v>0</v>
      </c>
      <c r="AS450" s="161">
        <f t="shared" si="91"/>
        <v>0</v>
      </c>
      <c r="AT450" s="161">
        <f t="shared" si="91"/>
        <v>0</v>
      </c>
      <c r="AU450" s="161">
        <f t="shared" si="91"/>
        <v>0</v>
      </c>
      <c r="AV450" s="161">
        <f t="shared" si="91"/>
        <v>0</v>
      </c>
      <c r="AW450" s="161">
        <f t="shared" si="91"/>
        <v>0</v>
      </c>
      <c r="AX450" s="161">
        <f t="shared" si="91"/>
        <v>0</v>
      </c>
      <c r="AY450" s="161">
        <f t="shared" si="91"/>
        <v>0</v>
      </c>
      <c r="AZ450" s="161">
        <f t="shared" si="91"/>
        <v>0</v>
      </c>
      <c r="BA450" s="161">
        <f t="shared" si="91"/>
        <v>0</v>
      </c>
      <c r="BB450" s="161">
        <f t="shared" si="91"/>
        <v>0</v>
      </c>
      <c r="BC450" s="161">
        <f t="shared" si="91"/>
        <v>0</v>
      </c>
      <c r="BD450" s="161">
        <f t="shared" si="91"/>
        <v>0</v>
      </c>
      <c r="BE450" s="161">
        <f t="shared" si="91"/>
        <v>0</v>
      </c>
      <c r="BF450" s="161">
        <f t="shared" si="91"/>
        <v>0</v>
      </c>
      <c r="BG450" s="161">
        <f t="shared" si="91"/>
        <v>0</v>
      </c>
      <c r="BH450" s="161">
        <f t="shared" si="91"/>
        <v>0</v>
      </c>
      <c r="BI450" s="161">
        <f t="shared" si="91"/>
        <v>0</v>
      </c>
      <c r="BJ450" s="161">
        <f t="shared" si="91"/>
        <v>0</v>
      </c>
      <c r="BK450" s="161">
        <f t="shared" si="91"/>
        <v>0</v>
      </c>
      <c r="BL450" s="161">
        <f t="shared" si="91"/>
        <v>0</v>
      </c>
      <c r="BM450" s="161">
        <f t="shared" si="91"/>
        <v>0</v>
      </c>
      <c r="BN450" s="161">
        <f t="shared" si="91"/>
        <v>0</v>
      </c>
      <c r="BO450" s="161">
        <f t="shared" si="91"/>
        <v>0</v>
      </c>
      <c r="BP450" s="161">
        <f t="shared" si="91"/>
        <v>0</v>
      </c>
      <c r="BQ450" s="161">
        <f t="shared" si="91"/>
        <v>0</v>
      </c>
      <c r="BR450" s="161">
        <f t="shared" si="91"/>
        <v>0</v>
      </c>
      <c r="BS450" s="161">
        <f t="shared" si="91"/>
        <v>0</v>
      </c>
      <c r="BT450" s="161">
        <f t="shared" si="91"/>
        <v>0</v>
      </c>
      <c r="BU450" s="161">
        <f t="shared" si="91"/>
        <v>0</v>
      </c>
      <c r="BV450" s="161">
        <f t="shared" si="91"/>
        <v>0</v>
      </c>
      <c r="BW450" s="161">
        <f t="shared" si="91"/>
        <v>0</v>
      </c>
      <c r="BX450" s="161">
        <f t="shared" si="91"/>
        <v>0</v>
      </c>
      <c r="BY450" s="161">
        <f t="shared" si="91"/>
        <v>0</v>
      </c>
      <c r="BZ450" s="161">
        <f t="shared" si="91"/>
        <v>0</v>
      </c>
    </row>
    <row r="451" spans="1:78" customFormat="1" hidden="1" outlineLevel="1">
      <c r="A451" s="19"/>
      <c r="B451" s="26"/>
      <c r="C451" s="9"/>
      <c r="D451" s="9"/>
      <c r="E451" s="563"/>
      <c r="F451" s="579"/>
      <c r="G451" s="161"/>
      <c r="H451" s="161"/>
      <c r="I451" s="161"/>
      <c r="J451" s="161"/>
      <c r="K451" s="564"/>
      <c r="L451" s="161"/>
      <c r="M451" s="161"/>
      <c r="N451" s="161"/>
      <c r="O451" s="161"/>
      <c r="P451" s="161"/>
      <c r="Q451" s="161"/>
      <c r="R451" s="161"/>
      <c r="S451" s="161"/>
      <c r="T451" s="161"/>
      <c r="U451" s="161"/>
      <c r="V451" s="161"/>
      <c r="W451" s="161"/>
      <c r="X451" s="161"/>
      <c r="Y451" s="161"/>
      <c r="Z451" s="161"/>
      <c r="AA451" s="161"/>
      <c r="AB451" s="161"/>
      <c r="AC451" s="161"/>
      <c r="AD451" s="161"/>
      <c r="AE451" s="161"/>
      <c r="AF451" s="161"/>
      <c r="AG451" s="161"/>
      <c r="AH451" s="161"/>
      <c r="AI451" s="161"/>
      <c r="AJ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c r="BP451" s="161"/>
      <c r="BQ451" s="161"/>
      <c r="BR451" s="161"/>
      <c r="BS451" s="161"/>
      <c r="BT451" s="161"/>
      <c r="BU451" s="161"/>
      <c r="BV451" s="161"/>
      <c r="BW451" s="161"/>
      <c r="BX451" s="161"/>
      <c r="BY451" s="161"/>
      <c r="BZ451" s="161"/>
    </row>
    <row r="452" spans="1:78" customFormat="1" hidden="1" outlineLevel="1">
      <c r="A452" s="19"/>
      <c r="B452" s="103"/>
      <c r="C452" s="542" t="str">
        <f>B479</f>
        <v>Vehicles</v>
      </c>
      <c r="D452" s="103">
        <f>VLOOKUP(C452,$A$123:$D$139,4,FALSE)</f>
        <v>7</v>
      </c>
      <c r="E452" s="103">
        <f>VLOOKUP(C452,$A$123:$D$139,3,FALSE)</f>
        <v>10</v>
      </c>
      <c r="F452" s="580">
        <f>IF(F$123="",0,HLOOKUP(F$2,$F$123:$BZ$140,MATCH($C452,$A$60:$A$76,0),FALSE))</f>
        <v>-462.5935873894137</v>
      </c>
      <c r="G452" s="580">
        <f t="shared" ref="G452:BR452" si="92">IF(G$123="",0,HLOOKUP(G$2,$F$123:$BZ$140,MATCH($C452,$A$60:$A$76,0),FALSE))</f>
        <v>545.62120964722408</v>
      </c>
      <c r="H452" s="580">
        <f t="shared" si="92"/>
        <v>519.08044948852489</v>
      </c>
      <c r="I452" s="580">
        <f t="shared" si="92"/>
        <v>895.74758948111241</v>
      </c>
      <c r="J452" s="580">
        <f t="shared" si="92"/>
        <v>971.24368671527577</v>
      </c>
      <c r="K452" s="580">
        <f t="shared" si="92"/>
        <v>107.34319069713905</v>
      </c>
      <c r="L452" s="580">
        <f t="shared" si="92"/>
        <v>-58.061540176468647</v>
      </c>
      <c r="M452" s="580">
        <f t="shared" si="92"/>
        <v>568.7505753124185</v>
      </c>
      <c r="N452" s="580">
        <f t="shared" si="92"/>
        <v>-171.75125779868276</v>
      </c>
      <c r="O452" s="580">
        <f t="shared" si="92"/>
        <v>196.65314649712403</v>
      </c>
      <c r="P452" s="580">
        <f t="shared" si="92"/>
        <v>1001.612871133079</v>
      </c>
      <c r="Q452" s="580">
        <f t="shared" si="92"/>
        <v>1641.8996740810437</v>
      </c>
      <c r="R452" s="580">
        <f t="shared" si="92"/>
        <v>1882.3343059137901</v>
      </c>
      <c r="S452" s="580">
        <f t="shared" si="92"/>
        <v>1880.9800745658129</v>
      </c>
      <c r="T452" s="580">
        <f t="shared" si="92"/>
        <v>1297.0530139039026</v>
      </c>
      <c r="U452" s="580">
        <f t="shared" si="92"/>
        <v>0</v>
      </c>
      <c r="V452" s="580">
        <f t="shared" si="92"/>
        <v>0</v>
      </c>
      <c r="W452" s="580">
        <f t="shared" si="92"/>
        <v>0</v>
      </c>
      <c r="X452" s="580">
        <f t="shared" si="92"/>
        <v>0</v>
      </c>
      <c r="Y452" s="580">
        <f t="shared" si="92"/>
        <v>0</v>
      </c>
      <c r="Z452" s="580">
        <f t="shared" si="92"/>
        <v>0</v>
      </c>
      <c r="AA452" s="580">
        <f t="shared" si="92"/>
        <v>0</v>
      </c>
      <c r="AB452" s="580">
        <f t="shared" si="92"/>
        <v>0</v>
      </c>
      <c r="AC452" s="580">
        <f t="shared" si="92"/>
        <v>0</v>
      </c>
      <c r="AD452" s="580">
        <f t="shared" si="92"/>
        <v>0</v>
      </c>
      <c r="AE452" s="580">
        <f t="shared" si="92"/>
        <v>0</v>
      </c>
      <c r="AF452" s="580">
        <f t="shared" si="92"/>
        <v>0</v>
      </c>
      <c r="AG452" s="580">
        <f t="shared" si="92"/>
        <v>0</v>
      </c>
      <c r="AH452" s="580">
        <f t="shared" si="92"/>
        <v>0</v>
      </c>
      <c r="AI452" s="580">
        <f t="shared" si="92"/>
        <v>0</v>
      </c>
      <c r="AJ452" s="580">
        <f t="shared" si="92"/>
        <v>0</v>
      </c>
      <c r="AK452" s="580">
        <f t="shared" si="92"/>
        <v>0</v>
      </c>
      <c r="AL452" s="580">
        <f t="shared" si="92"/>
        <v>0</v>
      </c>
      <c r="AM452" s="580">
        <f t="shared" si="92"/>
        <v>0</v>
      </c>
      <c r="AN452" s="580">
        <f t="shared" si="92"/>
        <v>0</v>
      </c>
      <c r="AO452" s="580">
        <f t="shared" si="92"/>
        <v>0</v>
      </c>
      <c r="AP452" s="580">
        <f t="shared" si="92"/>
        <v>0</v>
      </c>
      <c r="AQ452" s="580">
        <f t="shared" si="92"/>
        <v>0</v>
      </c>
      <c r="AR452" s="580">
        <f t="shared" si="92"/>
        <v>0</v>
      </c>
      <c r="AS452" s="580">
        <f t="shared" si="92"/>
        <v>0</v>
      </c>
      <c r="AT452" s="580">
        <f t="shared" si="92"/>
        <v>0</v>
      </c>
      <c r="AU452" s="580">
        <f t="shared" si="92"/>
        <v>0</v>
      </c>
      <c r="AV452" s="580">
        <f t="shared" si="92"/>
        <v>0</v>
      </c>
      <c r="AW452" s="580">
        <f t="shared" si="92"/>
        <v>0</v>
      </c>
      <c r="AX452" s="580">
        <f t="shared" si="92"/>
        <v>0</v>
      </c>
      <c r="AY452" s="580">
        <f t="shared" si="92"/>
        <v>0</v>
      </c>
      <c r="AZ452" s="580">
        <f t="shared" si="92"/>
        <v>0</v>
      </c>
      <c r="BA452" s="580">
        <f t="shared" si="92"/>
        <v>0</v>
      </c>
      <c r="BB452" s="580">
        <f t="shared" si="92"/>
        <v>0</v>
      </c>
      <c r="BC452" s="580">
        <f t="shared" si="92"/>
        <v>0</v>
      </c>
      <c r="BD452" s="580">
        <f t="shared" si="92"/>
        <v>0</v>
      </c>
      <c r="BE452" s="580">
        <f t="shared" si="92"/>
        <v>0</v>
      </c>
      <c r="BF452" s="580">
        <f t="shared" si="92"/>
        <v>0</v>
      </c>
      <c r="BG452" s="580">
        <f t="shared" si="92"/>
        <v>0</v>
      </c>
      <c r="BH452" s="580">
        <f t="shared" si="92"/>
        <v>0</v>
      </c>
      <c r="BI452" s="580">
        <f t="shared" si="92"/>
        <v>0</v>
      </c>
      <c r="BJ452" s="580">
        <f t="shared" si="92"/>
        <v>0</v>
      </c>
      <c r="BK452" s="580">
        <f t="shared" si="92"/>
        <v>0</v>
      </c>
      <c r="BL452" s="580">
        <f t="shared" si="92"/>
        <v>0</v>
      </c>
      <c r="BM452" s="580">
        <f t="shared" si="92"/>
        <v>0</v>
      </c>
      <c r="BN452" s="580">
        <f t="shared" si="92"/>
        <v>0</v>
      </c>
      <c r="BO452" s="580">
        <f t="shared" si="92"/>
        <v>0</v>
      </c>
      <c r="BP452" s="580">
        <f t="shared" si="92"/>
        <v>0</v>
      </c>
      <c r="BQ452" s="580">
        <f t="shared" si="92"/>
        <v>0</v>
      </c>
      <c r="BR452" s="580">
        <f t="shared" si="92"/>
        <v>0</v>
      </c>
      <c r="BS452" s="580">
        <f t="shared" ref="BS452:BZ452" si="93">IF(BS$123="",0,HLOOKUP(BS$2,$F$123:$BZ$140,MATCH($C452,$A$60:$A$76,0),FALSE))</f>
        <v>0</v>
      </c>
      <c r="BT452" s="580">
        <f t="shared" si="93"/>
        <v>0</v>
      </c>
      <c r="BU452" s="580">
        <f t="shared" si="93"/>
        <v>0</v>
      </c>
      <c r="BV452" s="580">
        <f t="shared" si="93"/>
        <v>0</v>
      </c>
      <c r="BW452" s="580">
        <f t="shared" si="93"/>
        <v>0</v>
      </c>
      <c r="BX452" s="580">
        <f t="shared" si="93"/>
        <v>0</v>
      </c>
      <c r="BY452" s="580">
        <f t="shared" si="93"/>
        <v>0</v>
      </c>
      <c r="BZ452" s="580">
        <f t="shared" si="93"/>
        <v>0</v>
      </c>
    </row>
    <row r="453" spans="1:78" customFormat="1" hidden="1" outlineLevel="1">
      <c r="A453" s="578"/>
      <c r="B453" s="12"/>
      <c r="C453" s="722" t="s">
        <v>296</v>
      </c>
      <c r="D453" s="566">
        <v>0</v>
      </c>
      <c r="E453" s="27"/>
      <c r="F453" s="69"/>
      <c r="G453" s="69"/>
      <c r="H453" s="69"/>
      <c r="I453" s="69"/>
      <c r="J453" s="69"/>
      <c r="K453" s="546"/>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row>
    <row r="454" spans="1:78" customFormat="1" hidden="1" outlineLevel="1">
      <c r="A454" s="19"/>
      <c r="B454" s="26"/>
      <c r="C454" s="722"/>
      <c r="D454" s="545">
        <v>1</v>
      </c>
      <c r="E454" s="27"/>
      <c r="F454" s="145"/>
      <c r="G454" s="567">
        <f>IF($E452="n/a","n/a",IF(G$3&gt;($E452+$D454),$F452-SUM($F454:F454),$F452/$E452))</f>
        <v>-46.259358738941373</v>
      </c>
      <c r="H454" s="568">
        <f>IF($E452="n/a","n/a",IF(H$3&gt;($E452+$D454),$F452-SUM($F454:G454),$F452/$E452))</f>
        <v>-46.259358738941373</v>
      </c>
      <c r="I454" s="568">
        <f>IF($E452="n/a","n/a",IF(I$3&gt;($E452+$D454),$F452-SUM($F454:H454),$F452/$E452))</f>
        <v>-46.259358738941373</v>
      </c>
      <c r="J454" s="568">
        <f>IF($E452="n/a","n/a",IF(J$3&gt;($E452+$D454),$F452-SUM($F454:I454),$F452/$E452))</f>
        <v>-46.259358738941373</v>
      </c>
      <c r="K454" s="569">
        <f>IF($E452="n/a","n/a",IF(K$3&gt;($E452+$D454),$F452-SUM($F454:J454),$F452/$E452))</f>
        <v>-46.259358738941373</v>
      </c>
      <c r="L454" s="568">
        <f>IF($E452="n/a","n/a",IF(L$3&gt;($E452+$D454),$F452-SUM($F454:K454),$F452/$E452))</f>
        <v>-46.259358738941373</v>
      </c>
      <c r="M454" s="568">
        <f>IF($E452="n/a","n/a",IF(M$3&gt;($E452+$D454),$F452-SUM($F454:L454),$F452/$E452))</f>
        <v>-46.259358738941373</v>
      </c>
      <c r="N454" s="568">
        <f>IF($E452="n/a","n/a",IF(N$3&gt;($E452+$D454),$F452-SUM($F454:M454),$F452/$E452))</f>
        <v>-46.259358738941373</v>
      </c>
      <c r="O454" s="568">
        <f>IF($E452="n/a","n/a",IF(O$3&gt;($E452+$D454),$F452-SUM($F454:N454),$F452/$E452))</f>
        <v>-46.259358738941373</v>
      </c>
      <c r="P454" s="568">
        <f>IF($E452="n/a","n/a",IF(P$3&gt;($E452+$D454),$F452-SUM($F454:O454),$F452/$E452))</f>
        <v>-46.259358738941373</v>
      </c>
      <c r="Q454" s="568">
        <f>IF($E452="n/a","n/a",IF(Q$3&gt;($E452+$D454),$F452-SUM($F454:P454),$F452/$E452))</f>
        <v>1.1368683772161603E-13</v>
      </c>
      <c r="R454" s="568">
        <f>IF($E452="n/a","n/a",IF(R$3&gt;($E452+$D454),$F452-SUM($F454:Q454),$F452/$E452))</f>
        <v>0</v>
      </c>
      <c r="S454" s="568">
        <f>IF($E452="n/a","n/a",IF(S$3&gt;($E452+$D454),$F452-SUM($F454:R454),$F452/$E452))</f>
        <v>0</v>
      </c>
      <c r="T454" s="568">
        <f>IF($E452="n/a","n/a",IF(T$3&gt;($E452+$D454),$F452-SUM($F454:S454),$F452/$E452))</f>
        <v>0</v>
      </c>
      <c r="U454" s="568">
        <f>IF($E452="n/a","n/a",IF(U$3&gt;($E452+$D454),$F452-SUM($F454:T454),$F452/$E452))</f>
        <v>0</v>
      </c>
      <c r="V454" s="568">
        <f>IF($E452="n/a","n/a",IF(V$3&gt;($E452+$D454),$F452-SUM($F454:U454),$F452/$E452))</f>
        <v>0</v>
      </c>
      <c r="W454" s="568">
        <f>IF($E452="n/a","n/a",IF(W$3&gt;($E452+$D454),$F452-SUM($F454:V454),$F452/$E452))</f>
        <v>0</v>
      </c>
      <c r="X454" s="568">
        <f>IF($E452="n/a","n/a",IF(X$3&gt;($E452+$D454),$F452-SUM($F454:W454),$F452/$E452))</f>
        <v>0</v>
      </c>
      <c r="Y454" s="568">
        <f>IF($E452="n/a","n/a",IF(Y$3&gt;($E452+$D454),$F452-SUM($F454:X454),$F452/$E452))</f>
        <v>0</v>
      </c>
      <c r="Z454" s="568">
        <f>IF($E452="n/a","n/a",IF(Z$3&gt;($E452+$D454),$F452-SUM($F454:Y454),$F452/$E452))</f>
        <v>0</v>
      </c>
      <c r="AA454" s="568">
        <f>IF($E452="n/a","n/a",IF(AA$3&gt;($E452+$D454),$F452-SUM($F454:Z454),$F452/$E452))</f>
        <v>0</v>
      </c>
      <c r="AB454" s="568">
        <f>IF($E452="n/a","n/a",IF(AB$3&gt;($E452+$D454),$F452-SUM($F454:AA454),$F452/$E452))</f>
        <v>0</v>
      </c>
      <c r="AC454" s="568">
        <f>IF($E452="n/a","n/a",IF(AC$3&gt;($E452+$D454),$F452-SUM($F454:AB454),$F452/$E452))</f>
        <v>0</v>
      </c>
      <c r="AD454" s="568">
        <f>IF($E452="n/a","n/a",IF(AD$3&gt;($E452+$D454),$F452-SUM($F454:AC454),$F452/$E452))</f>
        <v>0</v>
      </c>
      <c r="AE454" s="568">
        <f>IF($E452="n/a","n/a",IF(AE$3&gt;($E452+$D454),$F452-SUM($F454:AD454),$F452/$E452))</f>
        <v>0</v>
      </c>
      <c r="AF454" s="568">
        <f>IF($E452="n/a","n/a",IF(AF$3&gt;($E452+$D454),$F452-SUM($F454:AE454),$F452/$E452))</f>
        <v>0</v>
      </c>
      <c r="AG454" s="568">
        <f>IF($E452="n/a","n/a",IF(AG$3&gt;($E452+$D454),$F452-SUM($F454:AF454),$F452/$E452))</f>
        <v>0</v>
      </c>
      <c r="AH454" s="568">
        <f>IF($E452="n/a","n/a",IF(AH$3&gt;($E452+$D454),$F452-SUM($F454:AG454),$F452/$E452))</f>
        <v>0</v>
      </c>
      <c r="AI454" s="568">
        <f>IF($E452="n/a","n/a",IF(AI$3&gt;($E452+$D454),$F452-SUM($F454:AH454),$F452/$E452))</f>
        <v>0</v>
      </c>
      <c r="AJ454" s="568">
        <f>IF($E452="n/a","n/a",IF(AJ$3&gt;($E452+$D454),$F452-SUM($F454:AI454),$F452/$E452))</f>
        <v>0</v>
      </c>
      <c r="AK454" s="568">
        <f>IF($E452="n/a","n/a",IF(AK$3&gt;($E452+$D454),$F452-SUM($F454:AJ454),$F452/$E452))</f>
        <v>0</v>
      </c>
      <c r="AL454" s="568">
        <f>IF($E452="n/a","n/a",IF(AL$3&gt;($E452+$D454),$F452-SUM($F454:AK454),$F452/$E452))</f>
        <v>0</v>
      </c>
      <c r="AM454" s="568">
        <f>IF($E452="n/a","n/a",IF(AM$3&gt;($E452+$D454),$F452-SUM($F454:AL454),$F452/$E452))</f>
        <v>0</v>
      </c>
      <c r="AN454" s="568">
        <f>IF($E452="n/a","n/a",IF(AN$3&gt;($E452+$D454),$F452-SUM($F454:AM454),$F452/$E452))</f>
        <v>0</v>
      </c>
      <c r="AO454" s="568">
        <f>IF($E452="n/a","n/a",IF(AO$3&gt;($E452+$D454),$F452-SUM($F454:AN454),$F452/$E452))</f>
        <v>0</v>
      </c>
      <c r="AP454" s="568">
        <f>IF($E452="n/a","n/a",IF(AP$3&gt;($E452+$D454),$F452-SUM($F454:AO454),$F452/$E452))</f>
        <v>0</v>
      </c>
      <c r="AQ454" s="568">
        <f>IF($E452="n/a","n/a",IF(AQ$3&gt;($E452+$D454),$F452-SUM($F454:AP454),$F452/$E452))</f>
        <v>0</v>
      </c>
      <c r="AR454" s="568">
        <f>IF($E452="n/a","n/a",IF(AR$3&gt;($E452+$D454),$F452-SUM($F454:AQ454),$F452/$E452))</f>
        <v>0</v>
      </c>
      <c r="AS454" s="568">
        <f>IF($E452="n/a","n/a",IF(AS$3&gt;($E452+$D454),$F452-SUM($F454:AR454),$F452/$E452))</f>
        <v>0</v>
      </c>
      <c r="AT454" s="568">
        <f>IF($E452="n/a","n/a",IF(AT$3&gt;($E452+$D454),$F452-SUM($F454:AS454),$F452/$E452))</f>
        <v>0</v>
      </c>
      <c r="AU454" s="568">
        <f>IF($E452="n/a","n/a",IF(AU$3&gt;($E452+$D454),$F452-SUM($F454:AT454),$F452/$E452))</f>
        <v>0</v>
      </c>
      <c r="AV454" s="568">
        <f>IF($E452="n/a","n/a",IF(AV$3&gt;($E452+$D454),$F452-SUM($F454:AU454),$F452/$E452))</f>
        <v>0</v>
      </c>
      <c r="AW454" s="568">
        <f>IF($E452="n/a","n/a",IF(AW$3&gt;($E452+$D454),$F452-SUM($F454:AV454),$F452/$E452))</f>
        <v>0</v>
      </c>
      <c r="AX454" s="568">
        <f>IF($E452="n/a","n/a",IF(AX$3&gt;($E452+$D454),$F452-SUM($F454:AW454),$F452/$E452))</f>
        <v>0</v>
      </c>
      <c r="AY454" s="568">
        <f>IF($E452="n/a","n/a",IF(AY$3&gt;($E452+$D454),$F452-SUM($F454:AX454),$F452/$E452))</f>
        <v>0</v>
      </c>
      <c r="AZ454" s="568">
        <f>IF($E452="n/a","n/a",IF(AZ$3&gt;($E452+$D454),$F452-SUM($F454:AY454),$F452/$E452))</f>
        <v>0</v>
      </c>
      <c r="BA454" s="568">
        <f>IF($E452="n/a","n/a",IF(BA$3&gt;($E452+$D454),$F452-SUM($F454:AZ454),$F452/$E452))</f>
        <v>0</v>
      </c>
      <c r="BB454" s="568">
        <f>IF($E452="n/a","n/a",IF(BB$3&gt;($E452+$D454),$F452-SUM($F454:BA454),$F452/$E452))</f>
        <v>0</v>
      </c>
      <c r="BC454" s="568">
        <f>IF($E452="n/a","n/a",IF(BC$3&gt;($E452+$D454),$F452-SUM($F454:BB454),$F452/$E452))</f>
        <v>0</v>
      </c>
      <c r="BD454" s="568">
        <f>IF($E452="n/a","n/a",IF(BD$3&gt;($E452+$D454),$F452-SUM($F454:BC454),$F452/$E452))</f>
        <v>0</v>
      </c>
      <c r="BE454" s="568">
        <f>IF($E452="n/a","n/a",IF(BE$3&gt;($E452+$D454),$F452-SUM($F454:BD454),$F452/$E452))</f>
        <v>0</v>
      </c>
      <c r="BF454" s="568">
        <f>IF($E452="n/a","n/a",IF(BF$3&gt;($E452+$D454),$F452-SUM($F454:BE454),$F452/$E452))</f>
        <v>0</v>
      </c>
      <c r="BG454" s="568">
        <f>IF($E452="n/a","n/a",IF(BG$3&gt;($E452+$D454),$F452-SUM($F454:BF454),$F452/$E452))</f>
        <v>0</v>
      </c>
      <c r="BH454" s="568">
        <f>IF($E452="n/a","n/a",IF(BH$3&gt;($E452+$D454),$F452-SUM($F454:BG454),$F452/$E452))</f>
        <v>0</v>
      </c>
      <c r="BI454" s="568">
        <f>IF($E452="n/a","n/a",IF(BI$3&gt;($E452+$D454),$F452-SUM($F454:BH454),$F452/$E452))</f>
        <v>0</v>
      </c>
      <c r="BJ454" s="568">
        <f>IF($E452="n/a","n/a",IF(BJ$3&gt;($E452+$D454),$F452-SUM($F454:BI454),$F452/$E452))</f>
        <v>0</v>
      </c>
      <c r="BK454" s="568">
        <f>IF($E452="n/a","n/a",IF(BK$3&gt;($E452+$D454),$F452-SUM($F454:BJ454),$F452/$E452))</f>
        <v>0</v>
      </c>
      <c r="BL454" s="568">
        <f>IF($E452="n/a","n/a",IF(BL$3&gt;($E452+$D454),$F452-SUM($F454:BK454),$F452/$E452))</f>
        <v>0</v>
      </c>
      <c r="BM454" s="568">
        <f>IF($E452="n/a","n/a",IF(BM$3&gt;($E452+$D454),$F452-SUM($F454:BL454),$F452/$E452))</f>
        <v>0</v>
      </c>
      <c r="BN454" s="568">
        <f>IF($E452="n/a","n/a",IF(BN$3&gt;($E452+$D454),$F452-SUM($F454:BM454),$F452/$E452))</f>
        <v>0</v>
      </c>
      <c r="BO454" s="568">
        <f>IF($E452="n/a","n/a",IF(BO$3&gt;($E452+$D454),$F452-SUM($F454:BN454),$F452/$E452))</f>
        <v>0</v>
      </c>
      <c r="BP454" s="568">
        <f>IF($E452="n/a","n/a",IF(BP$3&gt;($E452+$D454),$F452-SUM($F454:BO454),$F452/$E452))</f>
        <v>0</v>
      </c>
      <c r="BQ454" s="568">
        <f>IF($E452="n/a","n/a",IF(BQ$3&gt;($E452+$D454),$F452-SUM($F454:BP454),$F452/$E452))</f>
        <v>0</v>
      </c>
      <c r="BR454" s="568">
        <f>IF($E452="n/a","n/a",IF(BR$3&gt;($E452+$D454),$F452-SUM($F454:BQ454),$F452/$E452))</f>
        <v>0</v>
      </c>
      <c r="BS454" s="568">
        <f>IF($E452="n/a","n/a",IF(BS$3&gt;($E452+$D454),$F452-SUM($F454:BR454),$F452/$E452))</f>
        <v>0</v>
      </c>
      <c r="BT454" s="568">
        <f>IF($E452="n/a","n/a",IF(BT$3&gt;($E452+$D454),$F452-SUM($F454:BS454),$F452/$E452))</f>
        <v>0</v>
      </c>
      <c r="BU454" s="568">
        <f>IF($E452="n/a","n/a",IF(BU$3&gt;($E452+$D454),$F452-SUM($F454:BT454),$F452/$E452))</f>
        <v>0</v>
      </c>
      <c r="BV454" s="568">
        <f>IF($E452="n/a","n/a",IF(BV$3&gt;($E452+$D454),$F452-SUM($F454:BU454),$F452/$E452))</f>
        <v>0</v>
      </c>
      <c r="BW454" s="568">
        <f>IF($E452="n/a","n/a",IF(BW$3&gt;($E452+$D454),$F452-SUM($F454:BV454),$F452/$E452))</f>
        <v>0</v>
      </c>
      <c r="BX454" s="568">
        <f>IF($E452="n/a","n/a",IF(BX$3&gt;($E452+$D454),$F452-SUM($F454:BW454),$F452/$E452))</f>
        <v>0</v>
      </c>
      <c r="BY454" s="568">
        <f>IF($E452="n/a","n/a",IF(BY$3&gt;($E452+$D454),$F452-SUM($F454:BX454),$F452/$E452))</f>
        <v>0</v>
      </c>
      <c r="BZ454" s="569">
        <f>IF($E452="n/a","n/a",IF(BZ$3&gt;($E452+$D454),$F452-SUM($F454:BY454),$F452/$E452))</f>
        <v>0</v>
      </c>
    </row>
    <row r="455" spans="1:78" customFormat="1" hidden="1" outlineLevel="1">
      <c r="A455" s="19"/>
      <c r="B455" s="26"/>
      <c r="C455" s="722"/>
      <c r="D455" s="545">
        <v>2</v>
      </c>
      <c r="E455" s="27"/>
      <c r="F455" s="146"/>
      <c r="G455" s="570"/>
      <c r="H455" s="571">
        <f>IF($E452="n/a","n/a",IF(H$3&gt;($E452+$D455),$G452-SUM($F455:G455),$G452/$E452))</f>
        <v>54.562120964722411</v>
      </c>
      <c r="I455" s="571">
        <f>IF($E452="n/a","n/a",IF(I$3&gt;($E452+$D455),$G452-SUM($F455:H455),$G452/$E452))</f>
        <v>54.562120964722411</v>
      </c>
      <c r="J455" s="571">
        <f>IF($E452="n/a","n/a",IF(J$3&gt;($E452+$D455),$G452-SUM($F455:I455),$G452/$E452))</f>
        <v>54.562120964722411</v>
      </c>
      <c r="K455" s="572">
        <f>IF($E452="n/a","n/a",IF(K$3&gt;($E452+$D455),$G452-SUM($F455:J455),$G452/$E452))</f>
        <v>54.562120964722411</v>
      </c>
      <c r="L455" s="571">
        <f>IF($E452="n/a","n/a",IF(L$3&gt;($E452+$D455),$G452-SUM($F455:K455),$G452/$E452))</f>
        <v>54.562120964722411</v>
      </c>
      <c r="M455" s="571">
        <f>IF($E452="n/a","n/a",IF(M$3&gt;($E452+$D455),$G452-SUM($F455:L455),$G452/$E452))</f>
        <v>54.562120964722411</v>
      </c>
      <c r="N455" s="571">
        <f>IF($E452="n/a","n/a",IF(N$3&gt;($E452+$D455),$G452-SUM($F455:M455),$G452/$E452))</f>
        <v>54.562120964722411</v>
      </c>
      <c r="O455" s="571">
        <f>IF($E452="n/a","n/a",IF(O$3&gt;($E452+$D455),$G452-SUM($F455:N455),$G452/$E452))</f>
        <v>54.562120964722411</v>
      </c>
      <c r="P455" s="571">
        <f>IF($E452="n/a","n/a",IF(P$3&gt;($E452+$D455),$G452-SUM($F455:O455),$G452/$E452))</f>
        <v>54.562120964722411</v>
      </c>
      <c r="Q455" s="571">
        <f>IF($E452="n/a","n/a",IF(Q$3&gt;($E452+$D455),$G452-SUM($F455:P455),$G452/$E452))</f>
        <v>54.562120964722411</v>
      </c>
      <c r="R455" s="571">
        <f>IF($E452="n/a","n/a",IF(R$3&gt;($E452+$D455),$G452-SUM($F455:Q455),$G452/$E452))</f>
        <v>0</v>
      </c>
      <c r="S455" s="571">
        <f>IF($E452="n/a","n/a",IF(S$3&gt;($E452+$D455),$G452-SUM($F455:R455),$G452/$E452))</f>
        <v>0</v>
      </c>
      <c r="T455" s="571">
        <f>IF($E452="n/a","n/a",IF(T$3&gt;($E452+$D455),$G452-SUM($F455:S455),$G452/$E452))</f>
        <v>0</v>
      </c>
      <c r="U455" s="571">
        <f>IF($E452="n/a","n/a",IF(U$3&gt;($E452+$D455),$G452-SUM($F455:T455),$G452/$E452))</f>
        <v>0</v>
      </c>
      <c r="V455" s="571">
        <f>IF($E452="n/a","n/a",IF(V$3&gt;($E452+$D455),$G452-SUM($F455:U455),$G452/$E452))</f>
        <v>0</v>
      </c>
      <c r="W455" s="571">
        <f>IF($E452="n/a","n/a",IF(W$3&gt;($E452+$D455),$G452-SUM($F455:V455),$G452/$E452))</f>
        <v>0</v>
      </c>
      <c r="X455" s="571">
        <f>IF($E452="n/a","n/a",IF(X$3&gt;($E452+$D455),$G452-SUM($F455:W455),$G452/$E452))</f>
        <v>0</v>
      </c>
      <c r="Y455" s="571">
        <f>IF($E452="n/a","n/a",IF(Y$3&gt;($E452+$D455),$G452-SUM($F455:X455),$G452/$E452))</f>
        <v>0</v>
      </c>
      <c r="Z455" s="571">
        <f>IF($E452="n/a","n/a",IF(Z$3&gt;($E452+$D455),$G452-SUM($F455:Y455),$G452/$E452))</f>
        <v>0</v>
      </c>
      <c r="AA455" s="571">
        <f>IF($E452="n/a","n/a",IF(AA$3&gt;($E452+$D455),$G452-SUM($F455:Z455),$G452/$E452))</f>
        <v>0</v>
      </c>
      <c r="AB455" s="571">
        <f>IF($E452="n/a","n/a",IF(AB$3&gt;($E452+$D455),$G452-SUM($F455:AA455),$G452/$E452))</f>
        <v>0</v>
      </c>
      <c r="AC455" s="571">
        <f>IF($E452="n/a","n/a",IF(AC$3&gt;($E452+$D455),$G452-SUM($F455:AB455),$G452/$E452))</f>
        <v>0</v>
      </c>
      <c r="AD455" s="571">
        <f>IF($E452="n/a","n/a",IF(AD$3&gt;($E452+$D455),$G452-SUM($F455:AC455),$G452/$E452))</f>
        <v>0</v>
      </c>
      <c r="AE455" s="571">
        <f>IF($E452="n/a","n/a",IF(AE$3&gt;($E452+$D455),$G452-SUM($F455:AD455),$G452/$E452))</f>
        <v>0</v>
      </c>
      <c r="AF455" s="571">
        <f>IF($E452="n/a","n/a",IF(AF$3&gt;($E452+$D455),$G452-SUM($F455:AE455),$G452/$E452))</f>
        <v>0</v>
      </c>
      <c r="AG455" s="571">
        <f>IF($E452="n/a","n/a",IF(AG$3&gt;($E452+$D455),$G452-SUM($F455:AF455),$G452/$E452))</f>
        <v>0</v>
      </c>
      <c r="AH455" s="571">
        <f>IF($E452="n/a","n/a",IF(AH$3&gt;($E452+$D455),$G452-SUM($F455:AG455),$G452/$E452))</f>
        <v>0</v>
      </c>
      <c r="AI455" s="571">
        <f>IF($E452="n/a","n/a",IF(AI$3&gt;($E452+$D455),$G452-SUM($F455:AH455),$G452/$E452))</f>
        <v>0</v>
      </c>
      <c r="AJ455" s="571">
        <f>IF($E452="n/a","n/a",IF(AJ$3&gt;($E452+$D455),$G452-SUM($F455:AI455),$G452/$E452))</f>
        <v>0</v>
      </c>
      <c r="AK455" s="571">
        <f>IF($E452="n/a","n/a",IF(AK$3&gt;($E452+$D455),$G452-SUM($F455:AJ455),$G452/$E452))</f>
        <v>0</v>
      </c>
      <c r="AL455" s="571">
        <f>IF($E452="n/a","n/a",IF(AL$3&gt;($E452+$D455),$G452-SUM($F455:AK455),$G452/$E452))</f>
        <v>0</v>
      </c>
      <c r="AM455" s="571">
        <f>IF($E452="n/a","n/a",IF(AM$3&gt;($E452+$D455),$G452-SUM($F455:AL455),$G452/$E452))</f>
        <v>0</v>
      </c>
      <c r="AN455" s="571">
        <f>IF($E452="n/a","n/a",IF(AN$3&gt;($E452+$D455),$G452-SUM($F455:AM455),$G452/$E452))</f>
        <v>0</v>
      </c>
      <c r="AO455" s="571">
        <f>IF($E452="n/a","n/a",IF(AO$3&gt;($E452+$D455),$G452-SUM($F455:AN455),$G452/$E452))</f>
        <v>0</v>
      </c>
      <c r="AP455" s="571">
        <f>IF($E452="n/a","n/a",IF(AP$3&gt;($E452+$D455),$G452-SUM($F455:AO455),$G452/$E452))</f>
        <v>0</v>
      </c>
      <c r="AQ455" s="571">
        <f>IF($E452="n/a","n/a",IF(AQ$3&gt;($E452+$D455),$G452-SUM($F455:AP455),$G452/$E452))</f>
        <v>0</v>
      </c>
      <c r="AR455" s="571">
        <f>IF($E452="n/a","n/a",IF(AR$3&gt;($E452+$D455),$G452-SUM($F455:AQ455),$G452/$E452))</f>
        <v>0</v>
      </c>
      <c r="AS455" s="571">
        <f>IF($E452="n/a","n/a",IF(AS$3&gt;($E452+$D455),$G452-SUM($F455:AR455),$G452/$E452))</f>
        <v>0</v>
      </c>
      <c r="AT455" s="571">
        <f>IF($E452="n/a","n/a",IF(AT$3&gt;($E452+$D455),$G452-SUM($F455:AS455),$G452/$E452))</f>
        <v>0</v>
      </c>
      <c r="AU455" s="571">
        <f>IF($E452="n/a","n/a",IF(AU$3&gt;($E452+$D455),$G452-SUM($F455:AT455),$G452/$E452))</f>
        <v>0</v>
      </c>
      <c r="AV455" s="571">
        <f>IF($E452="n/a","n/a",IF(AV$3&gt;($E452+$D455),$G452-SUM($F455:AU455),$G452/$E452))</f>
        <v>0</v>
      </c>
      <c r="AW455" s="571">
        <f>IF($E452="n/a","n/a",IF(AW$3&gt;($E452+$D455),$G452-SUM($F455:AV455),$G452/$E452))</f>
        <v>0</v>
      </c>
      <c r="AX455" s="571">
        <f>IF($E452="n/a","n/a",IF(AX$3&gt;($E452+$D455),$G452-SUM($F455:AW455),$G452/$E452))</f>
        <v>0</v>
      </c>
      <c r="AY455" s="571">
        <f>IF($E452="n/a","n/a",IF(AY$3&gt;($E452+$D455),$G452-SUM($F455:AX455),$G452/$E452))</f>
        <v>0</v>
      </c>
      <c r="AZ455" s="571">
        <f>IF($E452="n/a","n/a",IF(AZ$3&gt;($E452+$D455),$G452-SUM($F455:AY455),$G452/$E452))</f>
        <v>0</v>
      </c>
      <c r="BA455" s="571">
        <f>IF($E452="n/a","n/a",IF(BA$3&gt;($E452+$D455),$G452-SUM($F455:AZ455),$G452/$E452))</f>
        <v>0</v>
      </c>
      <c r="BB455" s="571">
        <f>IF($E452="n/a","n/a",IF(BB$3&gt;($E452+$D455),$G452-SUM($F455:BA455),$G452/$E452))</f>
        <v>0</v>
      </c>
      <c r="BC455" s="571">
        <f>IF($E452="n/a","n/a",IF(BC$3&gt;($E452+$D455),$G452-SUM($F455:BB455),$G452/$E452))</f>
        <v>0</v>
      </c>
      <c r="BD455" s="571">
        <f>IF($E452="n/a","n/a",IF(BD$3&gt;($E452+$D455),$G452-SUM($F455:BC455),$G452/$E452))</f>
        <v>0</v>
      </c>
      <c r="BE455" s="571">
        <f>IF($E452="n/a","n/a",IF(BE$3&gt;($E452+$D455),$G452-SUM($F455:BD455),$G452/$E452))</f>
        <v>0</v>
      </c>
      <c r="BF455" s="571">
        <f>IF($E452="n/a","n/a",IF(BF$3&gt;($E452+$D455),$G452-SUM($F455:BE455),$G452/$E452))</f>
        <v>0</v>
      </c>
      <c r="BG455" s="571">
        <f>IF($E452="n/a","n/a",IF(BG$3&gt;($E452+$D455),$G452-SUM($F455:BF455),$G452/$E452))</f>
        <v>0</v>
      </c>
      <c r="BH455" s="571">
        <f>IF($E452="n/a","n/a",IF(BH$3&gt;($E452+$D455),$G452-SUM($F455:BG455),$G452/$E452))</f>
        <v>0</v>
      </c>
      <c r="BI455" s="571">
        <f>IF($E452="n/a","n/a",IF(BI$3&gt;($E452+$D455),$G452-SUM($F455:BH455),$G452/$E452))</f>
        <v>0</v>
      </c>
      <c r="BJ455" s="571">
        <f>IF($E452="n/a","n/a",IF(BJ$3&gt;($E452+$D455),$G452-SUM($F455:BI455),$G452/$E452))</f>
        <v>0</v>
      </c>
      <c r="BK455" s="571">
        <f>IF($E452="n/a","n/a",IF(BK$3&gt;($E452+$D455),$G452-SUM($F455:BJ455),$G452/$E452))</f>
        <v>0</v>
      </c>
      <c r="BL455" s="571">
        <f>IF($E452="n/a","n/a",IF(BL$3&gt;($E452+$D455),$G452-SUM($F455:BK455),$G452/$E452))</f>
        <v>0</v>
      </c>
      <c r="BM455" s="571">
        <f>IF($E452="n/a","n/a",IF(BM$3&gt;($E452+$D455),$G452-SUM($F455:BL455),$G452/$E452))</f>
        <v>0</v>
      </c>
      <c r="BN455" s="571">
        <f>IF($E452="n/a","n/a",IF(BN$3&gt;($E452+$D455),$G452-SUM($F455:BM455),$G452/$E452))</f>
        <v>0</v>
      </c>
      <c r="BO455" s="571">
        <f>IF($E452="n/a","n/a",IF(BO$3&gt;($E452+$D455),$G452-SUM($F455:BN455),$G452/$E452))</f>
        <v>0</v>
      </c>
      <c r="BP455" s="571">
        <f>IF($E452="n/a","n/a",IF(BP$3&gt;($E452+$D455),$G452-SUM($F455:BO455),$G452/$E452))</f>
        <v>0</v>
      </c>
      <c r="BQ455" s="571">
        <f>IF($E452="n/a","n/a",IF(BQ$3&gt;($E452+$D455),$G452-SUM($F455:BP455),$G452/$E452))</f>
        <v>0</v>
      </c>
      <c r="BR455" s="571">
        <f>IF($E452="n/a","n/a",IF(BR$3&gt;($E452+$D455),$G452-SUM($F455:BQ455),$G452/$E452))</f>
        <v>0</v>
      </c>
      <c r="BS455" s="571">
        <f>IF($E452="n/a","n/a",IF(BS$3&gt;($E452+$D455),$G452-SUM($F455:BR455),$G452/$E452))</f>
        <v>0</v>
      </c>
      <c r="BT455" s="571">
        <f>IF($E452="n/a","n/a",IF(BT$3&gt;($E452+$D455),$G452-SUM($F455:BS455),$G452/$E452))</f>
        <v>0</v>
      </c>
      <c r="BU455" s="571">
        <f>IF($E452="n/a","n/a",IF(BU$3&gt;($E452+$D455),$G452-SUM($F455:BT455),$G452/$E452))</f>
        <v>0</v>
      </c>
      <c r="BV455" s="571">
        <f>IF($E452="n/a","n/a",IF(BV$3&gt;($E452+$D455),$G452-SUM($F455:BU455),$G452/$E452))</f>
        <v>0</v>
      </c>
      <c r="BW455" s="571">
        <f>IF($E452="n/a","n/a",IF(BW$3&gt;($E452+$D455),$G452-SUM($F455:BV455),$G452/$E452))</f>
        <v>0</v>
      </c>
      <c r="BX455" s="571">
        <f>IF($E452="n/a","n/a",IF(BX$3&gt;($E452+$D455),$G452-SUM($F455:BW455),$G452/$E452))</f>
        <v>0</v>
      </c>
      <c r="BY455" s="571">
        <f>IF($E452="n/a","n/a",IF(BY$3&gt;($E452+$D455),$G452-SUM($F455:BX455),$G452/$E452))</f>
        <v>0</v>
      </c>
      <c r="BZ455" s="572">
        <f>IF($E452="n/a","n/a",IF(BZ$3&gt;($E452+$D455),$G452-SUM($F455:BY455),$G452/$E452))</f>
        <v>0</v>
      </c>
    </row>
    <row r="456" spans="1:78" customFormat="1" hidden="1" outlineLevel="1">
      <c r="A456" s="19"/>
      <c r="B456" s="26"/>
      <c r="C456" s="722"/>
      <c r="D456" s="545">
        <v>3</v>
      </c>
      <c r="E456" s="27"/>
      <c r="F456" s="146"/>
      <c r="G456" s="570"/>
      <c r="H456" s="571"/>
      <c r="I456" s="571">
        <f>IF($E452="n/a","n/a",IF(I$3&gt;($E452+$D456),$H452-SUM($F456:H456),$H452/$E452))</f>
        <v>51.908044948852492</v>
      </c>
      <c r="J456" s="571">
        <f>IF($E452="n/a","n/a",IF(J$3&gt;($E452+$D456),$H452-SUM($F456:I456),$H452/$E452))</f>
        <v>51.908044948852492</v>
      </c>
      <c r="K456" s="572">
        <f>IF($E452="n/a","n/a",IF(K$3&gt;($E452+$D456),$H452-SUM($F456:J456),$H452/$E452))</f>
        <v>51.908044948852492</v>
      </c>
      <c r="L456" s="571">
        <f>IF($E452="n/a","n/a",IF(L$3&gt;($E452+$D456),$H452-SUM($F456:K456),$H452/$E452))</f>
        <v>51.908044948852492</v>
      </c>
      <c r="M456" s="571">
        <f>IF($E452="n/a","n/a",IF(M$3&gt;($E452+$D456),$H452-SUM($F456:L456),$H452/$E452))</f>
        <v>51.908044948852492</v>
      </c>
      <c r="N456" s="571">
        <f>IF($E452="n/a","n/a",IF(N$3&gt;($E452+$D456),$H452-SUM($F456:M456),$H452/$E452))</f>
        <v>51.908044948852492</v>
      </c>
      <c r="O456" s="571">
        <f>IF($E452="n/a","n/a",IF(O$3&gt;($E452+$D456),$H452-SUM($F456:N456),$H452/$E452))</f>
        <v>51.908044948852492</v>
      </c>
      <c r="P456" s="571">
        <f>IF($E452="n/a","n/a",IF(P$3&gt;($E452+$D456),$H452-SUM($F456:O456),$H452/$E452))</f>
        <v>51.908044948852492</v>
      </c>
      <c r="Q456" s="571">
        <f>IF($E452="n/a","n/a",IF(Q$3&gt;($E452+$D456),$H452-SUM($F456:P456),$H452/$E452))</f>
        <v>51.908044948852492</v>
      </c>
      <c r="R456" s="571">
        <f>IF($E452="n/a","n/a",IF(R$3&gt;($E452+$D456),$H452-SUM($F456:Q456),$H452/$E452))</f>
        <v>51.908044948852492</v>
      </c>
      <c r="S456" s="571">
        <f>IF($E452="n/a","n/a",IF(S$3&gt;($E452+$D456),$H452-SUM($F456:R456),$H452/$E452))</f>
        <v>0</v>
      </c>
      <c r="T456" s="571">
        <f>IF($E452="n/a","n/a",IF(T$3&gt;($E452+$D456),$H452-SUM($F456:S456),$H452/$E452))</f>
        <v>0</v>
      </c>
      <c r="U456" s="571">
        <f>IF($E452="n/a","n/a",IF(U$3&gt;($E452+$D456),$H452-SUM($F456:T456),$H452/$E452))</f>
        <v>0</v>
      </c>
      <c r="V456" s="571">
        <f>IF($E452="n/a","n/a",IF(V$3&gt;($E452+$D456),$H452-SUM($F456:U456),$H452/$E452))</f>
        <v>0</v>
      </c>
      <c r="W456" s="571">
        <f>IF($E452="n/a","n/a",IF(W$3&gt;($E452+$D456),$H452-SUM($F456:V456),$H452/$E452))</f>
        <v>0</v>
      </c>
      <c r="X456" s="571">
        <f>IF($E452="n/a","n/a",IF(X$3&gt;($E452+$D456),$H452-SUM($F456:W456),$H452/$E452))</f>
        <v>0</v>
      </c>
      <c r="Y456" s="571">
        <f>IF($E452="n/a","n/a",IF(Y$3&gt;($E452+$D456),$H452-SUM($F456:X456),$H452/$E452))</f>
        <v>0</v>
      </c>
      <c r="Z456" s="571">
        <f>IF($E452="n/a","n/a",IF(Z$3&gt;($E452+$D456),$H452-SUM($F456:Y456),$H452/$E452))</f>
        <v>0</v>
      </c>
      <c r="AA456" s="571">
        <f>IF($E452="n/a","n/a",IF(AA$3&gt;($E452+$D456),$H452-SUM($F456:Z456),$H452/$E452))</f>
        <v>0</v>
      </c>
      <c r="AB456" s="571">
        <f>IF($E452="n/a","n/a",IF(AB$3&gt;($E452+$D456),$H452-SUM($F456:AA456),$H452/$E452))</f>
        <v>0</v>
      </c>
      <c r="AC456" s="571">
        <f>IF($E452="n/a","n/a",IF(AC$3&gt;($E452+$D456),$H452-SUM($F456:AB456),$H452/$E452))</f>
        <v>0</v>
      </c>
      <c r="AD456" s="571">
        <f>IF($E452="n/a","n/a",IF(AD$3&gt;($E452+$D456),$H452-SUM($F456:AC456),$H452/$E452))</f>
        <v>0</v>
      </c>
      <c r="AE456" s="571">
        <f>IF($E452="n/a","n/a",IF(AE$3&gt;($E452+$D456),$H452-SUM($F456:AD456),$H452/$E452))</f>
        <v>0</v>
      </c>
      <c r="AF456" s="571">
        <f>IF($E452="n/a","n/a",IF(AF$3&gt;($E452+$D456),$H452-SUM($F456:AE456),$H452/$E452))</f>
        <v>0</v>
      </c>
      <c r="AG456" s="571">
        <f>IF($E452="n/a","n/a",IF(AG$3&gt;($E452+$D456),$H452-SUM($F456:AF456),$H452/$E452))</f>
        <v>0</v>
      </c>
      <c r="AH456" s="571">
        <f>IF($E452="n/a","n/a",IF(AH$3&gt;($E452+$D456),$H452-SUM($F456:AG456),$H452/$E452))</f>
        <v>0</v>
      </c>
      <c r="AI456" s="571">
        <f>IF($E452="n/a","n/a",IF(AI$3&gt;($E452+$D456),$H452-SUM($F456:AH456),$H452/$E452))</f>
        <v>0</v>
      </c>
      <c r="AJ456" s="571">
        <f>IF($E452="n/a","n/a",IF(AJ$3&gt;($E452+$D456),$H452-SUM($F456:AI456),$H452/$E452))</f>
        <v>0</v>
      </c>
      <c r="AK456" s="571">
        <f>IF($E452="n/a","n/a",IF(AK$3&gt;($E452+$D456),$H452-SUM($F456:AJ456),$H452/$E452))</f>
        <v>0</v>
      </c>
      <c r="AL456" s="571">
        <f>IF($E452="n/a","n/a",IF(AL$3&gt;($E452+$D456),$H452-SUM($F456:AK456),$H452/$E452))</f>
        <v>0</v>
      </c>
      <c r="AM456" s="571">
        <f>IF($E452="n/a","n/a",IF(AM$3&gt;($E452+$D456),$H452-SUM($F456:AL456),$H452/$E452))</f>
        <v>0</v>
      </c>
      <c r="AN456" s="571">
        <f>IF($E452="n/a","n/a",IF(AN$3&gt;($E452+$D456),$H452-SUM($F456:AM456),$H452/$E452))</f>
        <v>0</v>
      </c>
      <c r="AO456" s="571">
        <f>IF($E452="n/a","n/a",IF(AO$3&gt;($E452+$D456),$H452-SUM($F456:AN456),$H452/$E452))</f>
        <v>0</v>
      </c>
      <c r="AP456" s="571">
        <f>IF($E452="n/a","n/a",IF(AP$3&gt;($E452+$D456),$H452-SUM($F456:AO456),$H452/$E452))</f>
        <v>0</v>
      </c>
      <c r="AQ456" s="571">
        <f>IF($E452="n/a","n/a",IF(AQ$3&gt;($E452+$D456),$H452-SUM($F456:AP456),$H452/$E452))</f>
        <v>0</v>
      </c>
      <c r="AR456" s="571">
        <f>IF($E452="n/a","n/a",IF(AR$3&gt;($E452+$D456),$H452-SUM($F456:AQ456),$H452/$E452))</f>
        <v>0</v>
      </c>
      <c r="AS456" s="571">
        <f>IF($E452="n/a","n/a",IF(AS$3&gt;($E452+$D456),$H452-SUM($F456:AR456),$H452/$E452))</f>
        <v>0</v>
      </c>
      <c r="AT456" s="571">
        <f>IF($E452="n/a","n/a",IF(AT$3&gt;($E452+$D456),$H452-SUM($F456:AS456),$H452/$E452))</f>
        <v>0</v>
      </c>
      <c r="AU456" s="571">
        <f>IF($E452="n/a","n/a",IF(AU$3&gt;($E452+$D456),$H452-SUM($F456:AT456),$H452/$E452))</f>
        <v>0</v>
      </c>
      <c r="AV456" s="571">
        <f>IF($E452="n/a","n/a",IF(AV$3&gt;($E452+$D456),$H452-SUM($F456:AU456),$H452/$E452))</f>
        <v>0</v>
      </c>
      <c r="AW456" s="571">
        <f>IF($E452="n/a","n/a",IF(AW$3&gt;($E452+$D456),$H452-SUM($F456:AV456),$H452/$E452))</f>
        <v>0</v>
      </c>
      <c r="AX456" s="571">
        <f>IF($E452="n/a","n/a",IF(AX$3&gt;($E452+$D456),$H452-SUM($F456:AW456),$H452/$E452))</f>
        <v>0</v>
      </c>
      <c r="AY456" s="571">
        <f>IF($E452="n/a","n/a",IF(AY$3&gt;($E452+$D456),$H452-SUM($F456:AX456),$H452/$E452))</f>
        <v>0</v>
      </c>
      <c r="AZ456" s="571">
        <f>IF($E452="n/a","n/a",IF(AZ$3&gt;($E452+$D456),$H452-SUM($F456:AY456),$H452/$E452))</f>
        <v>0</v>
      </c>
      <c r="BA456" s="571">
        <f>IF($E452="n/a","n/a",IF(BA$3&gt;($E452+$D456),$H452-SUM($F456:AZ456),$H452/$E452))</f>
        <v>0</v>
      </c>
      <c r="BB456" s="571">
        <f>IF($E452="n/a","n/a",IF(BB$3&gt;($E452+$D456),$H452-SUM($F456:BA456),$H452/$E452))</f>
        <v>0</v>
      </c>
      <c r="BC456" s="571">
        <f>IF($E452="n/a","n/a",IF(BC$3&gt;($E452+$D456),$H452-SUM($F456:BB456),$H452/$E452))</f>
        <v>0</v>
      </c>
      <c r="BD456" s="571">
        <f>IF($E452="n/a","n/a",IF(BD$3&gt;($E452+$D456),$H452-SUM($F456:BC456),$H452/$E452))</f>
        <v>0</v>
      </c>
      <c r="BE456" s="571">
        <f>IF($E452="n/a","n/a",IF(BE$3&gt;($E452+$D456),$H452-SUM($F456:BD456),$H452/$E452))</f>
        <v>0</v>
      </c>
      <c r="BF456" s="571">
        <f>IF($E452="n/a","n/a",IF(BF$3&gt;($E452+$D456),$H452-SUM($F456:BE456),$H452/$E452))</f>
        <v>0</v>
      </c>
      <c r="BG456" s="571">
        <f>IF($E452="n/a","n/a",IF(BG$3&gt;($E452+$D456),$H452-SUM($F456:BF456),$H452/$E452))</f>
        <v>0</v>
      </c>
      <c r="BH456" s="571">
        <f>IF($E452="n/a","n/a",IF(BH$3&gt;($E452+$D456),$H452-SUM($F456:BG456),$H452/$E452))</f>
        <v>0</v>
      </c>
      <c r="BI456" s="571">
        <f>IF($E452="n/a","n/a",IF(BI$3&gt;($E452+$D456),$H452-SUM($F456:BH456),$H452/$E452))</f>
        <v>0</v>
      </c>
      <c r="BJ456" s="571">
        <f>IF($E452="n/a","n/a",IF(BJ$3&gt;($E452+$D456),$H452-SUM($F456:BI456),$H452/$E452))</f>
        <v>0</v>
      </c>
      <c r="BK456" s="571">
        <f>IF($E452="n/a","n/a",IF(BK$3&gt;($E452+$D456),$H452-SUM($F456:BJ456),$H452/$E452))</f>
        <v>0</v>
      </c>
      <c r="BL456" s="571">
        <f>IF($E452="n/a","n/a",IF(BL$3&gt;($E452+$D456),$H452-SUM($F456:BK456),$H452/$E452))</f>
        <v>0</v>
      </c>
      <c r="BM456" s="571">
        <f>IF($E452="n/a","n/a",IF(BM$3&gt;($E452+$D456),$H452-SUM($F456:BL456),$H452/$E452))</f>
        <v>0</v>
      </c>
      <c r="BN456" s="571">
        <f>IF($E452="n/a","n/a",IF(BN$3&gt;($E452+$D456),$H452-SUM($F456:BM456),$H452/$E452))</f>
        <v>0</v>
      </c>
      <c r="BO456" s="571">
        <f>IF($E452="n/a","n/a",IF(BO$3&gt;($E452+$D456),$H452-SUM($F456:BN456),$H452/$E452))</f>
        <v>0</v>
      </c>
      <c r="BP456" s="571">
        <f>IF($E452="n/a","n/a",IF(BP$3&gt;($E452+$D456),$H452-SUM($F456:BO456),$H452/$E452))</f>
        <v>0</v>
      </c>
      <c r="BQ456" s="571">
        <f>IF($E452="n/a","n/a",IF(BQ$3&gt;($E452+$D456),$H452-SUM($F456:BP456),$H452/$E452))</f>
        <v>0</v>
      </c>
      <c r="BR456" s="571">
        <f>IF($E452="n/a","n/a",IF(BR$3&gt;($E452+$D456),$H452-SUM($F456:BQ456),$H452/$E452))</f>
        <v>0</v>
      </c>
      <c r="BS456" s="571">
        <f>IF($E452="n/a","n/a",IF(BS$3&gt;($E452+$D456),$H452-SUM($F456:BR456),$H452/$E452))</f>
        <v>0</v>
      </c>
      <c r="BT456" s="571">
        <f>IF($E452="n/a","n/a",IF(BT$3&gt;($E452+$D456),$H452-SUM($F456:BS456),$H452/$E452))</f>
        <v>0</v>
      </c>
      <c r="BU456" s="571">
        <f>IF($E452="n/a","n/a",IF(BU$3&gt;($E452+$D456),$H452-SUM($F456:BT456),$H452/$E452))</f>
        <v>0</v>
      </c>
      <c r="BV456" s="571">
        <f>IF($E452="n/a","n/a",IF(BV$3&gt;($E452+$D456),$H452-SUM($F456:BU456),$H452/$E452))</f>
        <v>0</v>
      </c>
      <c r="BW456" s="571">
        <f>IF($E452="n/a","n/a",IF(BW$3&gt;($E452+$D456),$H452-SUM($F456:BV456),$H452/$E452))</f>
        <v>0</v>
      </c>
      <c r="BX456" s="571">
        <f>IF($E452="n/a","n/a",IF(BX$3&gt;($E452+$D456),$H452-SUM($F456:BW456),$H452/$E452))</f>
        <v>0</v>
      </c>
      <c r="BY456" s="571">
        <f>IF($E452="n/a","n/a",IF(BY$3&gt;($E452+$D456),$H452-SUM($F456:BX456),$H452/$E452))</f>
        <v>0</v>
      </c>
      <c r="BZ456" s="572">
        <f>IF($E452="n/a","n/a",IF(BZ$3&gt;($E452+$D456),$H452-SUM($F456:BY456),$H452/$E452))</f>
        <v>0</v>
      </c>
    </row>
    <row r="457" spans="1:78" customFormat="1" hidden="1" outlineLevel="1">
      <c r="A457" s="19"/>
      <c r="B457" s="26"/>
      <c r="C457" s="722"/>
      <c r="D457" s="545">
        <v>4</v>
      </c>
      <c r="E457" s="27"/>
      <c r="F457" s="146"/>
      <c r="G457" s="570"/>
      <c r="H457" s="571"/>
      <c r="I457" s="571"/>
      <c r="J457" s="571">
        <f>IF($E452="n/a","n/a",IF(J$3&gt;($E452+$D457),$I452-SUM($F457:I457),$I452/$E452))</f>
        <v>89.574758948111239</v>
      </c>
      <c r="K457" s="572">
        <f>IF($E452="n/a","n/a",IF(K$3&gt;($E452+$D457),$I452-SUM($F457:J457),$I452/$E452))</f>
        <v>89.574758948111239</v>
      </c>
      <c r="L457" s="571">
        <f>IF($E452="n/a","n/a",IF(L$3&gt;($E452+$D457),$I452-SUM($F457:K457),$I452/$E452))</f>
        <v>89.574758948111239</v>
      </c>
      <c r="M457" s="571">
        <f>IF($E452="n/a","n/a",IF(M$3&gt;($E452+$D457),$I452-SUM($F457:L457),$I452/$E452))</f>
        <v>89.574758948111239</v>
      </c>
      <c r="N457" s="571">
        <f>IF($E452="n/a","n/a",IF(N$3&gt;($E452+$D457),$I452-SUM($F457:M457),$I452/$E452))</f>
        <v>89.574758948111239</v>
      </c>
      <c r="O457" s="571">
        <f>IF($E452="n/a","n/a",IF(O$3&gt;($E452+$D457),$I452-SUM($F457:N457),$I452/$E452))</f>
        <v>89.574758948111239</v>
      </c>
      <c r="P457" s="571">
        <f>IF($E452="n/a","n/a",IF(P$3&gt;($E452+$D457),$I452-SUM($F457:O457),$I452/$E452))</f>
        <v>89.574758948111239</v>
      </c>
      <c r="Q457" s="571">
        <f>IF($E452="n/a","n/a",IF(Q$3&gt;($E452+$D457),$I452-SUM($F457:P457),$I452/$E452))</f>
        <v>89.574758948111239</v>
      </c>
      <c r="R457" s="571">
        <f>IF($E452="n/a","n/a",IF(R$3&gt;($E452+$D457),$I452-SUM($F457:Q457),$I452/$E452))</f>
        <v>89.574758948111239</v>
      </c>
      <c r="S457" s="571">
        <f>IF($E452="n/a","n/a",IF(S$3&gt;($E452+$D457),$I452-SUM($F457:R457),$I452/$E452))</f>
        <v>89.574758948111239</v>
      </c>
      <c r="T457" s="571">
        <f>IF($E452="n/a","n/a",IF(T$3&gt;($E452+$D457),$I452-SUM($F457:S457),$I452/$E452))</f>
        <v>0</v>
      </c>
      <c r="U457" s="571">
        <f>IF($E452="n/a","n/a",IF(U$3&gt;($E452+$D457),$I452-SUM($F457:T457),$I452/$E452))</f>
        <v>0</v>
      </c>
      <c r="V457" s="571">
        <f>IF($E452="n/a","n/a",IF(V$3&gt;($E452+$D457),$I452-SUM($F457:U457),$I452/$E452))</f>
        <v>0</v>
      </c>
      <c r="W457" s="571">
        <f>IF($E452="n/a","n/a",IF(W$3&gt;($E452+$D457),$I452-SUM($F457:V457),$I452/$E452))</f>
        <v>0</v>
      </c>
      <c r="X457" s="571">
        <f>IF($E452="n/a","n/a",IF(X$3&gt;($E452+$D457),$I452-SUM($F457:W457),$I452/$E452))</f>
        <v>0</v>
      </c>
      <c r="Y457" s="571">
        <f>IF($E452="n/a","n/a",IF(Y$3&gt;($E452+$D457),$I452-SUM($F457:X457),$I452/$E452))</f>
        <v>0</v>
      </c>
      <c r="Z457" s="571">
        <f>IF($E452="n/a","n/a",IF(Z$3&gt;($E452+$D457),$I452-SUM($F457:Y457),$I452/$E452))</f>
        <v>0</v>
      </c>
      <c r="AA457" s="571">
        <f>IF($E452="n/a","n/a",IF(AA$3&gt;($E452+$D457),$I452-SUM($F457:Z457),$I452/$E452))</f>
        <v>0</v>
      </c>
      <c r="AB457" s="571">
        <f>IF($E452="n/a","n/a",IF(AB$3&gt;($E452+$D457),$I452-SUM($F457:AA457),$I452/$E452))</f>
        <v>0</v>
      </c>
      <c r="AC457" s="571">
        <f>IF($E452="n/a","n/a",IF(AC$3&gt;($E452+$D457),$I452-SUM($F457:AB457),$I452/$E452))</f>
        <v>0</v>
      </c>
      <c r="AD457" s="571">
        <f>IF($E452="n/a","n/a",IF(AD$3&gt;($E452+$D457),$I452-SUM($F457:AC457),$I452/$E452))</f>
        <v>0</v>
      </c>
      <c r="AE457" s="571">
        <f>IF($E452="n/a","n/a",IF(AE$3&gt;($E452+$D457),$I452-SUM($F457:AD457),$I452/$E452))</f>
        <v>0</v>
      </c>
      <c r="AF457" s="571">
        <f>IF($E452="n/a","n/a",IF(AF$3&gt;($E452+$D457),$I452-SUM($F457:AE457),$I452/$E452))</f>
        <v>0</v>
      </c>
      <c r="AG457" s="571">
        <f>IF($E452="n/a","n/a",IF(AG$3&gt;($E452+$D457),$I452-SUM($F457:AF457),$I452/$E452))</f>
        <v>0</v>
      </c>
      <c r="AH457" s="571">
        <f>IF($E452="n/a","n/a",IF(AH$3&gt;($E452+$D457),$I452-SUM($F457:AG457),$I452/$E452))</f>
        <v>0</v>
      </c>
      <c r="AI457" s="571">
        <f>IF($E452="n/a","n/a",IF(AI$3&gt;($E452+$D457),$I452-SUM($F457:AH457),$I452/$E452))</f>
        <v>0</v>
      </c>
      <c r="AJ457" s="571">
        <f>IF($E452="n/a","n/a",IF(AJ$3&gt;($E452+$D457),$I452-SUM($F457:AI457),$I452/$E452))</f>
        <v>0</v>
      </c>
      <c r="AK457" s="571">
        <f>IF($E452="n/a","n/a",IF(AK$3&gt;($E452+$D457),$I452-SUM($F457:AJ457),$I452/$E452))</f>
        <v>0</v>
      </c>
      <c r="AL457" s="571">
        <f>IF($E452="n/a","n/a",IF(AL$3&gt;($E452+$D457),$I452-SUM($F457:AK457),$I452/$E452))</f>
        <v>0</v>
      </c>
      <c r="AM457" s="571">
        <f>IF($E452="n/a","n/a",IF(AM$3&gt;($E452+$D457),$I452-SUM($F457:AL457),$I452/$E452))</f>
        <v>0</v>
      </c>
      <c r="AN457" s="571">
        <f>IF($E452="n/a","n/a",IF(AN$3&gt;($E452+$D457),$I452-SUM($F457:AM457),$I452/$E452))</f>
        <v>0</v>
      </c>
      <c r="AO457" s="571">
        <f>IF($E452="n/a","n/a",IF(AO$3&gt;($E452+$D457),$I452-SUM($F457:AN457),$I452/$E452))</f>
        <v>0</v>
      </c>
      <c r="AP457" s="571">
        <f>IF($E452="n/a","n/a",IF(AP$3&gt;($E452+$D457),$I452-SUM($F457:AO457),$I452/$E452))</f>
        <v>0</v>
      </c>
      <c r="AQ457" s="571">
        <f>IF($E452="n/a","n/a",IF(AQ$3&gt;($E452+$D457),$I452-SUM($F457:AP457),$I452/$E452))</f>
        <v>0</v>
      </c>
      <c r="AR457" s="571">
        <f>IF($E452="n/a","n/a",IF(AR$3&gt;($E452+$D457),$I452-SUM($F457:AQ457),$I452/$E452))</f>
        <v>0</v>
      </c>
      <c r="AS457" s="571">
        <f>IF($E452="n/a","n/a",IF(AS$3&gt;($E452+$D457),$I452-SUM($F457:AR457),$I452/$E452))</f>
        <v>0</v>
      </c>
      <c r="AT457" s="571">
        <f>IF($E452="n/a","n/a",IF(AT$3&gt;($E452+$D457),$I452-SUM($F457:AS457),$I452/$E452))</f>
        <v>0</v>
      </c>
      <c r="AU457" s="571">
        <f>IF($E452="n/a","n/a",IF(AU$3&gt;($E452+$D457),$I452-SUM($F457:AT457),$I452/$E452))</f>
        <v>0</v>
      </c>
      <c r="AV457" s="571">
        <f>IF($E452="n/a","n/a",IF(AV$3&gt;($E452+$D457),$I452-SUM($F457:AU457),$I452/$E452))</f>
        <v>0</v>
      </c>
      <c r="AW457" s="571">
        <f>IF($E452="n/a","n/a",IF(AW$3&gt;($E452+$D457),$I452-SUM($F457:AV457),$I452/$E452))</f>
        <v>0</v>
      </c>
      <c r="AX457" s="571">
        <f>IF($E452="n/a","n/a",IF(AX$3&gt;($E452+$D457),$I452-SUM($F457:AW457),$I452/$E452))</f>
        <v>0</v>
      </c>
      <c r="AY457" s="571">
        <f>IF($E452="n/a","n/a",IF(AY$3&gt;($E452+$D457),$I452-SUM($F457:AX457),$I452/$E452))</f>
        <v>0</v>
      </c>
      <c r="AZ457" s="571">
        <f>IF($E452="n/a","n/a",IF(AZ$3&gt;($E452+$D457),$I452-SUM($F457:AY457),$I452/$E452))</f>
        <v>0</v>
      </c>
      <c r="BA457" s="571">
        <f>IF($E452="n/a","n/a",IF(BA$3&gt;($E452+$D457),$I452-SUM($F457:AZ457),$I452/$E452))</f>
        <v>0</v>
      </c>
      <c r="BB457" s="571">
        <f>IF($E452="n/a","n/a",IF(BB$3&gt;($E452+$D457),$I452-SUM($F457:BA457),$I452/$E452))</f>
        <v>0</v>
      </c>
      <c r="BC457" s="571">
        <f>IF($E452="n/a","n/a",IF(BC$3&gt;($E452+$D457),$I452-SUM($F457:BB457),$I452/$E452))</f>
        <v>0</v>
      </c>
      <c r="BD457" s="571">
        <f>IF($E452="n/a","n/a",IF(BD$3&gt;($E452+$D457),$I452-SUM($F457:BC457),$I452/$E452))</f>
        <v>0</v>
      </c>
      <c r="BE457" s="571">
        <f>IF($E452="n/a","n/a",IF(BE$3&gt;($E452+$D457),$I452-SUM($F457:BD457),$I452/$E452))</f>
        <v>0</v>
      </c>
      <c r="BF457" s="571">
        <f>IF($E452="n/a","n/a",IF(BF$3&gt;($E452+$D457),$I452-SUM($F457:BE457),$I452/$E452))</f>
        <v>0</v>
      </c>
      <c r="BG457" s="571">
        <f>IF($E452="n/a","n/a",IF(BG$3&gt;($E452+$D457),$I452-SUM($F457:BF457),$I452/$E452))</f>
        <v>0</v>
      </c>
      <c r="BH457" s="571">
        <f>IF($E452="n/a","n/a",IF(BH$3&gt;($E452+$D457),$I452-SUM($F457:BG457),$I452/$E452))</f>
        <v>0</v>
      </c>
      <c r="BI457" s="571">
        <f>IF($E452="n/a","n/a",IF(BI$3&gt;($E452+$D457),$I452-SUM($F457:BH457),$I452/$E452))</f>
        <v>0</v>
      </c>
      <c r="BJ457" s="571">
        <f>IF($E452="n/a","n/a",IF(BJ$3&gt;($E452+$D457),$I452-SUM($F457:BI457),$I452/$E452))</f>
        <v>0</v>
      </c>
      <c r="BK457" s="571">
        <f>IF($E452="n/a","n/a",IF(BK$3&gt;($E452+$D457),$I452-SUM($F457:BJ457),$I452/$E452))</f>
        <v>0</v>
      </c>
      <c r="BL457" s="571">
        <f>IF($E452="n/a","n/a",IF(BL$3&gt;($E452+$D457),$I452-SUM($F457:BK457),$I452/$E452))</f>
        <v>0</v>
      </c>
      <c r="BM457" s="571">
        <f>IF($E452="n/a","n/a",IF(BM$3&gt;($E452+$D457),$I452-SUM($F457:BL457),$I452/$E452))</f>
        <v>0</v>
      </c>
      <c r="BN457" s="571">
        <f>IF($E452="n/a","n/a",IF(BN$3&gt;($E452+$D457),$I452-SUM($F457:BM457),$I452/$E452))</f>
        <v>0</v>
      </c>
      <c r="BO457" s="571">
        <f>IF($E452="n/a","n/a",IF(BO$3&gt;($E452+$D457),$I452-SUM($F457:BN457),$I452/$E452))</f>
        <v>0</v>
      </c>
      <c r="BP457" s="571">
        <f>IF($E452="n/a","n/a",IF(BP$3&gt;($E452+$D457),$I452-SUM($F457:BO457),$I452/$E452))</f>
        <v>0</v>
      </c>
      <c r="BQ457" s="571">
        <f>IF($E452="n/a","n/a",IF(BQ$3&gt;($E452+$D457),$I452-SUM($F457:BP457),$I452/$E452))</f>
        <v>0</v>
      </c>
      <c r="BR457" s="571">
        <f>IF($E452="n/a","n/a",IF(BR$3&gt;($E452+$D457),$I452-SUM($F457:BQ457),$I452/$E452))</f>
        <v>0</v>
      </c>
      <c r="BS457" s="571">
        <f>IF($E452="n/a","n/a",IF(BS$3&gt;($E452+$D457),$I452-SUM($F457:BR457),$I452/$E452))</f>
        <v>0</v>
      </c>
      <c r="BT457" s="571">
        <f>IF($E452="n/a","n/a",IF(BT$3&gt;($E452+$D457),$I452-SUM($F457:BS457),$I452/$E452))</f>
        <v>0</v>
      </c>
      <c r="BU457" s="571">
        <f>IF($E452="n/a","n/a",IF(BU$3&gt;($E452+$D457),$I452-SUM($F457:BT457),$I452/$E452))</f>
        <v>0</v>
      </c>
      <c r="BV457" s="571">
        <f>IF($E452="n/a","n/a",IF(BV$3&gt;($E452+$D457),$I452-SUM($F457:BU457),$I452/$E452))</f>
        <v>0</v>
      </c>
      <c r="BW457" s="571">
        <f>IF($E452="n/a","n/a",IF(BW$3&gt;($E452+$D457),$I452-SUM($F457:BV457),$I452/$E452))</f>
        <v>0</v>
      </c>
      <c r="BX457" s="571">
        <f>IF($E452="n/a","n/a",IF(BX$3&gt;($E452+$D457),$I452-SUM($F457:BW457),$I452/$E452))</f>
        <v>0</v>
      </c>
      <c r="BY457" s="571">
        <f>IF($E452="n/a","n/a",IF(BY$3&gt;($E452+$D457),$I452-SUM($F457:BX457),$I452/$E452))</f>
        <v>0</v>
      </c>
      <c r="BZ457" s="572">
        <f>IF($E452="n/a","n/a",IF(BZ$3&gt;($E452+$D457),$I452-SUM($F457:BY457),$I452/$E452))</f>
        <v>0</v>
      </c>
    </row>
    <row r="458" spans="1:78" customFormat="1" hidden="1" outlineLevel="1">
      <c r="A458" s="19"/>
      <c r="B458" s="26"/>
      <c r="C458" s="722"/>
      <c r="D458" s="545">
        <v>5</v>
      </c>
      <c r="E458" s="27"/>
      <c r="F458" s="146"/>
      <c r="G458" s="573"/>
      <c r="H458" s="574"/>
      <c r="I458" s="574"/>
      <c r="J458" s="574"/>
      <c r="K458" s="575">
        <f>IF($E452="n/a","n/a",IF(K$3&gt;($E452+$D458),$J452-SUM($F458:J458),$J452/$E452))</f>
        <v>97.124368671527577</v>
      </c>
      <c r="L458" s="574">
        <f>IF($E452="n/a","n/a",IF(L$3&gt;($E452+$D458),$J452-SUM($F458:K458),$J452/$E452))</f>
        <v>97.124368671527577</v>
      </c>
      <c r="M458" s="574">
        <f>IF($E452="n/a","n/a",IF(M$3&gt;($E452+$D458),$J452-SUM($F458:L458),$J452/$E452))</f>
        <v>97.124368671527577</v>
      </c>
      <c r="N458" s="574">
        <f>IF($E452="n/a","n/a",IF(N$3&gt;($E452+$D458),$J452-SUM($F458:M458),$J452/$E452))</f>
        <v>97.124368671527577</v>
      </c>
      <c r="O458" s="574">
        <f>IF($E452="n/a","n/a",IF(O$3&gt;($E452+$D458),$J452-SUM($F458:N458),$J452/$E452))</f>
        <v>97.124368671527577</v>
      </c>
      <c r="P458" s="574">
        <f>IF($E452="n/a","n/a",IF(P$3&gt;($E452+$D458),$J452-SUM($F458:O458),$J452/$E452))</f>
        <v>97.124368671527577</v>
      </c>
      <c r="Q458" s="574">
        <f>IF($E452="n/a","n/a",IF(Q$3&gt;($E452+$D458),$J452-SUM($F458:P458),$J452/$E452))</f>
        <v>97.124368671527577</v>
      </c>
      <c r="R458" s="574">
        <f>IF($E452="n/a","n/a",IF(R$3&gt;($E452+$D458),$J452-SUM($F458:Q458),$J452/$E452))</f>
        <v>97.124368671527577</v>
      </c>
      <c r="S458" s="574">
        <f>IF($E452="n/a","n/a",IF(S$3&gt;($E452+$D458),$J452-SUM($F458:R458),$J452/$E452))</f>
        <v>97.124368671527577</v>
      </c>
      <c r="T458" s="574">
        <f>IF($E452="n/a","n/a",IF(T$3&gt;($E452+$D458),$J452-SUM($F458:S458),$J452/$E452))</f>
        <v>97.124368671527577</v>
      </c>
      <c r="U458" s="574">
        <f>IF($E452="n/a","n/a",IF(U$3&gt;($E452+$D458),$J452-SUM($F458:T458),$J452/$E452))</f>
        <v>0</v>
      </c>
      <c r="V458" s="574">
        <f>IF($E452="n/a","n/a",IF(V$3&gt;($E452+$D458),$J452-SUM($F458:U458),$J452/$E452))</f>
        <v>0</v>
      </c>
      <c r="W458" s="574">
        <f>IF($E452="n/a","n/a",IF(W$3&gt;($E452+$D458),$J452-SUM($F458:V458),$J452/$E452))</f>
        <v>0</v>
      </c>
      <c r="X458" s="574">
        <f>IF($E452="n/a","n/a",IF(X$3&gt;($E452+$D458),$J452-SUM($F458:W458),$J452/$E452))</f>
        <v>0</v>
      </c>
      <c r="Y458" s="574">
        <f>IF($E452="n/a","n/a",IF(Y$3&gt;($E452+$D458),$J452-SUM($F458:X458),$J452/$E452))</f>
        <v>0</v>
      </c>
      <c r="Z458" s="574">
        <f>IF($E452="n/a","n/a",IF(Z$3&gt;($E452+$D458),$J452-SUM($F458:Y458),$J452/$E452))</f>
        <v>0</v>
      </c>
      <c r="AA458" s="574">
        <f>IF($E452="n/a","n/a",IF(AA$3&gt;($E452+$D458),$J452-SUM($F458:Z458),$J452/$E452))</f>
        <v>0</v>
      </c>
      <c r="AB458" s="574">
        <f>IF($E452="n/a","n/a",IF(AB$3&gt;($E452+$D458),$J452-SUM($F458:AA458),$J452/$E452))</f>
        <v>0</v>
      </c>
      <c r="AC458" s="574">
        <f>IF($E452="n/a","n/a",IF(AC$3&gt;($E452+$D458),$J452-SUM($F458:AB458),$J452/$E452))</f>
        <v>0</v>
      </c>
      <c r="AD458" s="574">
        <f>IF($E452="n/a","n/a",IF(AD$3&gt;($E452+$D458),$J452-SUM($F458:AC458),$J452/$E452))</f>
        <v>0</v>
      </c>
      <c r="AE458" s="574">
        <f>IF($E452="n/a","n/a",IF(AE$3&gt;($E452+$D458),$J452-SUM($F458:AD458),$J452/$E452))</f>
        <v>0</v>
      </c>
      <c r="AF458" s="574">
        <f>IF($E452="n/a","n/a",IF(AF$3&gt;($E452+$D458),$J452-SUM($F458:AE458),$J452/$E452))</f>
        <v>0</v>
      </c>
      <c r="AG458" s="574">
        <f>IF($E452="n/a","n/a",IF(AG$3&gt;($E452+$D458),$J452-SUM($F458:AF458),$J452/$E452))</f>
        <v>0</v>
      </c>
      <c r="AH458" s="574">
        <f>IF($E452="n/a","n/a",IF(AH$3&gt;($E452+$D458),$J452-SUM($F458:AG458),$J452/$E452))</f>
        <v>0</v>
      </c>
      <c r="AI458" s="574">
        <f>IF($E452="n/a","n/a",IF(AI$3&gt;($E452+$D458),$J452-SUM($F458:AH458),$J452/$E452))</f>
        <v>0</v>
      </c>
      <c r="AJ458" s="574">
        <f>IF($E452="n/a","n/a",IF(AJ$3&gt;($E452+$D458),$J452-SUM($F458:AI458),$J452/$E452))</f>
        <v>0</v>
      </c>
      <c r="AK458" s="574">
        <f>IF($E452="n/a","n/a",IF(AK$3&gt;($E452+$D458),$J452-SUM($F458:AJ458),$J452/$E452))</f>
        <v>0</v>
      </c>
      <c r="AL458" s="574">
        <f>IF($E452="n/a","n/a",IF(AL$3&gt;($E452+$D458),$J452-SUM($F458:AK458),$J452/$E452))</f>
        <v>0</v>
      </c>
      <c r="AM458" s="574">
        <f>IF($E452="n/a","n/a",IF(AM$3&gt;($E452+$D458),$J452-SUM($F458:AL458),$J452/$E452))</f>
        <v>0</v>
      </c>
      <c r="AN458" s="574">
        <f>IF($E452="n/a","n/a",IF(AN$3&gt;($E452+$D458),$J452-SUM($F458:AM458),$J452/$E452))</f>
        <v>0</v>
      </c>
      <c r="AO458" s="574">
        <f>IF($E452="n/a","n/a",IF(AO$3&gt;($E452+$D458),$J452-SUM($F458:AN458),$J452/$E452))</f>
        <v>0</v>
      </c>
      <c r="AP458" s="574">
        <f>IF($E452="n/a","n/a",IF(AP$3&gt;($E452+$D458),$J452-SUM($F458:AO458),$J452/$E452))</f>
        <v>0</v>
      </c>
      <c r="AQ458" s="574">
        <f>IF($E452="n/a","n/a",IF(AQ$3&gt;($E452+$D458),$J452-SUM($F458:AP458),$J452/$E452))</f>
        <v>0</v>
      </c>
      <c r="AR458" s="574">
        <f>IF($E452="n/a","n/a",IF(AR$3&gt;($E452+$D458),$J452-SUM($F458:AQ458),$J452/$E452))</f>
        <v>0</v>
      </c>
      <c r="AS458" s="574">
        <f>IF($E452="n/a","n/a",IF(AS$3&gt;($E452+$D458),$J452-SUM($F458:AR458),$J452/$E452))</f>
        <v>0</v>
      </c>
      <c r="AT458" s="574">
        <f>IF($E452="n/a","n/a",IF(AT$3&gt;($E452+$D458),$J452-SUM($F458:AS458),$J452/$E452))</f>
        <v>0</v>
      </c>
      <c r="AU458" s="574">
        <f>IF($E452="n/a","n/a",IF(AU$3&gt;($E452+$D458),$J452-SUM($F458:AT458),$J452/$E452))</f>
        <v>0</v>
      </c>
      <c r="AV458" s="574">
        <f>IF($E452="n/a","n/a",IF(AV$3&gt;($E452+$D458),$J452-SUM($F458:AU458),$J452/$E452))</f>
        <v>0</v>
      </c>
      <c r="AW458" s="574">
        <f>IF($E452="n/a","n/a",IF(AW$3&gt;($E452+$D458),$J452-SUM($F458:AV458),$J452/$E452))</f>
        <v>0</v>
      </c>
      <c r="AX458" s="574">
        <f>IF($E452="n/a","n/a",IF(AX$3&gt;($E452+$D458),$J452-SUM($F458:AW458),$J452/$E452))</f>
        <v>0</v>
      </c>
      <c r="AY458" s="574">
        <f>IF($E452="n/a","n/a",IF(AY$3&gt;($E452+$D458),$J452-SUM($F458:AX458),$J452/$E452))</f>
        <v>0</v>
      </c>
      <c r="AZ458" s="574">
        <f>IF($E452="n/a","n/a",IF(AZ$3&gt;($E452+$D458),$J452-SUM($F458:AY458),$J452/$E452))</f>
        <v>0</v>
      </c>
      <c r="BA458" s="574">
        <f>IF($E452="n/a","n/a",IF(BA$3&gt;($E452+$D458),$J452-SUM($F458:AZ458),$J452/$E452))</f>
        <v>0</v>
      </c>
      <c r="BB458" s="574">
        <f>IF($E452="n/a","n/a",IF(BB$3&gt;($E452+$D458),$J452-SUM($F458:BA458),$J452/$E452))</f>
        <v>0</v>
      </c>
      <c r="BC458" s="574">
        <f>IF($E452="n/a","n/a",IF(BC$3&gt;($E452+$D458),$J452-SUM($F458:BB458),$J452/$E452))</f>
        <v>0</v>
      </c>
      <c r="BD458" s="574">
        <f>IF($E452="n/a","n/a",IF(BD$3&gt;($E452+$D458),$J452-SUM($F458:BC458),$J452/$E452))</f>
        <v>0</v>
      </c>
      <c r="BE458" s="574">
        <f>IF($E452="n/a","n/a",IF(BE$3&gt;($E452+$D458),$J452-SUM($F458:BD458),$J452/$E452))</f>
        <v>0</v>
      </c>
      <c r="BF458" s="574">
        <f>IF($E452="n/a","n/a",IF(BF$3&gt;($E452+$D458),$J452-SUM($F458:BE458),$J452/$E452))</f>
        <v>0</v>
      </c>
      <c r="BG458" s="574">
        <f>IF($E452="n/a","n/a",IF(BG$3&gt;($E452+$D458),$J452-SUM($F458:BF458),$J452/$E452))</f>
        <v>0</v>
      </c>
      <c r="BH458" s="574">
        <f>IF($E452="n/a","n/a",IF(BH$3&gt;($E452+$D458),$J452-SUM($F458:BG458),$J452/$E452))</f>
        <v>0</v>
      </c>
      <c r="BI458" s="574">
        <f>IF($E452="n/a","n/a",IF(BI$3&gt;($E452+$D458),$J452-SUM($F458:BH458),$J452/$E452))</f>
        <v>0</v>
      </c>
      <c r="BJ458" s="574">
        <f>IF($E452="n/a","n/a",IF(BJ$3&gt;($E452+$D458),$J452-SUM($F458:BI458),$J452/$E452))</f>
        <v>0</v>
      </c>
      <c r="BK458" s="574">
        <f>IF($E452="n/a","n/a",IF(BK$3&gt;($E452+$D458),$J452-SUM($F458:BJ458),$J452/$E452))</f>
        <v>0</v>
      </c>
      <c r="BL458" s="574">
        <f>IF($E452="n/a","n/a",IF(BL$3&gt;($E452+$D458),$J452-SUM($F458:BK458),$J452/$E452))</f>
        <v>0</v>
      </c>
      <c r="BM458" s="574">
        <f>IF($E452="n/a","n/a",IF(BM$3&gt;($E452+$D458),$J452-SUM($F458:BL458),$J452/$E452))</f>
        <v>0</v>
      </c>
      <c r="BN458" s="574">
        <f>IF($E452="n/a","n/a",IF(BN$3&gt;($E452+$D458),$J452-SUM($F458:BM458),$J452/$E452))</f>
        <v>0</v>
      </c>
      <c r="BO458" s="574">
        <f>IF($E452="n/a","n/a",IF(BO$3&gt;($E452+$D458),$J452-SUM($F458:BN458),$J452/$E452))</f>
        <v>0</v>
      </c>
      <c r="BP458" s="574">
        <f>IF($E452="n/a","n/a",IF(BP$3&gt;($E452+$D458),$J452-SUM($F458:BO458),$J452/$E452))</f>
        <v>0</v>
      </c>
      <c r="BQ458" s="574">
        <f>IF($E452="n/a","n/a",IF(BQ$3&gt;($E452+$D458),$J452-SUM($F458:BP458),$J452/$E452))</f>
        <v>0</v>
      </c>
      <c r="BR458" s="574">
        <f>IF($E452="n/a","n/a",IF(BR$3&gt;($E452+$D458),$J452-SUM($F458:BQ458),$J452/$E452))</f>
        <v>0</v>
      </c>
      <c r="BS458" s="574">
        <f>IF($E452="n/a","n/a",IF(BS$3&gt;($E452+$D458),$J452-SUM($F458:BR458),$J452/$E452))</f>
        <v>0</v>
      </c>
      <c r="BT458" s="574">
        <f>IF($E452="n/a","n/a",IF(BT$3&gt;($E452+$D458),$J452-SUM($F458:BS458),$J452/$E452))</f>
        <v>0</v>
      </c>
      <c r="BU458" s="574">
        <f>IF($E452="n/a","n/a",IF(BU$3&gt;($E452+$D458),$J452-SUM($F458:BT458),$J452/$E452))</f>
        <v>0</v>
      </c>
      <c r="BV458" s="574">
        <f>IF($E452="n/a","n/a",IF(BV$3&gt;($E452+$D458),$J452-SUM($F458:BU458),$J452/$E452))</f>
        <v>0</v>
      </c>
      <c r="BW458" s="574">
        <f>IF($E452="n/a","n/a",IF(BW$3&gt;($E452+$D458),$J452-SUM($F458:BV458),$J452/$E452))</f>
        <v>0</v>
      </c>
      <c r="BX458" s="574">
        <f>IF($E452="n/a","n/a",IF(BX$3&gt;($E452+$D458),$J452-SUM($F458:BW458),$J452/$E452))</f>
        <v>0</v>
      </c>
      <c r="BY458" s="574">
        <f>IF($E452="n/a","n/a",IF(BY$3&gt;($E452+$D458),$J452-SUM($F458:BX458),$J452/$E452))</f>
        <v>0</v>
      </c>
      <c r="BZ458" s="575">
        <f>IF($E452="n/a","n/a",IF(BZ$3&gt;($E452+$D458),$J452-SUM($F458:BY458),$J452/$E452))</f>
        <v>0</v>
      </c>
    </row>
    <row r="459" spans="1:78" customFormat="1" hidden="1" outlineLevel="1">
      <c r="A459" s="19"/>
      <c r="B459" s="26"/>
      <c r="C459" s="722"/>
      <c r="D459" s="545">
        <v>6</v>
      </c>
      <c r="E459" s="27"/>
      <c r="F459" s="146"/>
      <c r="G459" s="148"/>
      <c r="H459" s="148"/>
      <c r="I459" s="148"/>
      <c r="J459" s="148"/>
      <c r="K459" s="576"/>
      <c r="L459" s="69">
        <f>IF($D452="n/a","n/a",IF(L$3&gt;($D452+$D459),$K452-SUM($F459:K459),$K452/$D452))</f>
        <v>15.334741528162722</v>
      </c>
      <c r="M459" s="69">
        <f>IF($D452="n/a","n/a",IF(M$3&gt;($D452+$D459),$K452-SUM($F459:L459),$K452/$D452))</f>
        <v>15.334741528162722</v>
      </c>
      <c r="N459" s="69">
        <f>IF($D452="n/a","n/a",IF(N$3&gt;($D452+$D459),$K452-SUM($F459:M459),$K452/$D452))</f>
        <v>15.334741528162722</v>
      </c>
      <c r="O459" s="69">
        <f>IF($D452="n/a","n/a",IF(O$3&gt;($D452+$D459),$K452-SUM($F459:N459),$K452/$D452))</f>
        <v>15.334741528162722</v>
      </c>
      <c r="P459" s="69">
        <f>IF($D452="n/a","n/a",IF(P$3&gt;($D452+$D459),$K452-SUM($F459:O459),$K452/$D452))</f>
        <v>15.334741528162722</v>
      </c>
      <c r="Q459" s="69">
        <f>IF($D452="n/a","n/a",IF(Q$3&gt;($D452+$D459),$K452-SUM($F459:P459),$K452/$D452))</f>
        <v>15.334741528162722</v>
      </c>
      <c r="R459" s="69">
        <f>IF($D452="n/a","n/a",IF(R$3&gt;($D452+$D459),$K452-SUM($F459:Q459),$K452/$D452))</f>
        <v>15.334741528162722</v>
      </c>
      <c r="S459" s="69">
        <f>IF($D452="n/a","n/a",IF(S$3&gt;($D452+$D459),$K452-SUM($F459:R459),$K452/$D452))</f>
        <v>0</v>
      </c>
      <c r="T459" s="69">
        <f>IF($D452="n/a","n/a",IF(T$3&gt;($D452+$D459),$K452-SUM($F459:S459),$K452/$D452))</f>
        <v>0</v>
      </c>
      <c r="U459" s="69">
        <f>IF($D452="n/a","n/a",IF(U$3&gt;($D452+$D459),$K452-SUM($F459:T459),$K452/$D452))</f>
        <v>0</v>
      </c>
      <c r="V459" s="69">
        <f>IF($D452="n/a","n/a",IF(V$3&gt;($D452+$D459),$K452-SUM($F459:U459),$K452/$D452))</f>
        <v>0</v>
      </c>
      <c r="W459" s="69">
        <f>IF($D452="n/a","n/a",IF(W$3&gt;($D452+$D459),$K452-SUM($F459:V459),$K452/$D452))</f>
        <v>0</v>
      </c>
      <c r="X459" s="69">
        <f>IF($D452="n/a","n/a",IF(X$3&gt;($D452+$D459),$K452-SUM($F459:W459),$K452/$D452))</f>
        <v>0</v>
      </c>
      <c r="Y459" s="69">
        <f>IF($D452="n/a","n/a",IF(Y$3&gt;($D452+$D459),$K452-SUM($F459:X459),$K452/$D452))</f>
        <v>0</v>
      </c>
      <c r="Z459" s="69">
        <f>IF($D452="n/a","n/a",IF(Z$3&gt;($D452+$D459),$K452-SUM($F459:Y459),$K452/$D452))</f>
        <v>0</v>
      </c>
      <c r="AA459" s="69">
        <f>IF($D452="n/a","n/a",IF(AA$3&gt;($D452+$D459),$K452-SUM($F459:Z459),$K452/$D452))</f>
        <v>0</v>
      </c>
      <c r="AB459" s="69">
        <f>IF($D452="n/a","n/a",IF(AB$3&gt;($D452+$D459),$K452-SUM($F459:AA459),$K452/$D452))</f>
        <v>0</v>
      </c>
      <c r="AC459" s="69">
        <f>IF($D452="n/a","n/a",IF(AC$3&gt;($D452+$D459),$K452-SUM($F459:AB459),$K452/$D452))</f>
        <v>0</v>
      </c>
      <c r="AD459" s="69">
        <f>IF($D452="n/a","n/a",IF(AD$3&gt;($D452+$D459),$K452-SUM($F459:AC459),$K452/$D452))</f>
        <v>0</v>
      </c>
      <c r="AE459" s="69">
        <f>IF($D452="n/a","n/a",IF(AE$3&gt;($D452+$D459),$K452-SUM($F459:AD459),$K452/$D452))</f>
        <v>0</v>
      </c>
      <c r="AF459" s="69">
        <f>IF($D452="n/a","n/a",IF(AF$3&gt;($D452+$D459),$K452-SUM($F459:AE459),$K452/$D452))</f>
        <v>0</v>
      </c>
      <c r="AG459" s="69">
        <f>IF($D452="n/a","n/a",IF(AG$3&gt;($D452+$D459),$K452-SUM($F459:AF459),$K452/$D452))</f>
        <v>0</v>
      </c>
      <c r="AH459" s="69">
        <f>IF($D452="n/a","n/a",IF(AH$3&gt;($D452+$D459),$K452-SUM($F459:AG459),$K452/$D452))</f>
        <v>0</v>
      </c>
      <c r="AI459" s="69">
        <f>IF($D452="n/a","n/a",IF(AI$3&gt;($D452+$D459),$K452-SUM($F459:AH459),$K452/$D452))</f>
        <v>0</v>
      </c>
      <c r="AJ459" s="69">
        <f>IF($D452="n/a","n/a",IF(AJ$3&gt;($D452+$D459),$K452-SUM($F459:AI459),$K452/$D452))</f>
        <v>0</v>
      </c>
      <c r="AK459" s="69">
        <f>IF($D452="n/a","n/a",IF(AK$3&gt;($D452+$D459),$K452-SUM($F459:AJ459),$K452/$D452))</f>
        <v>0</v>
      </c>
      <c r="AL459" s="69">
        <f>IF($D452="n/a","n/a",IF(AL$3&gt;($D452+$D459),$K452-SUM($F459:AK459),$K452/$D452))</f>
        <v>0</v>
      </c>
      <c r="AM459" s="69">
        <f>IF($D452="n/a","n/a",IF(AM$3&gt;($D452+$D459),$K452-SUM($F459:AL459),$K452/$D452))</f>
        <v>0</v>
      </c>
      <c r="AN459" s="69">
        <f>IF($D452="n/a","n/a",IF(AN$3&gt;($D452+$D459),$K452-SUM($F459:AM459),$K452/$D452))</f>
        <v>0</v>
      </c>
      <c r="AO459" s="69">
        <f>IF($D452="n/a","n/a",IF(AO$3&gt;($D452+$D459),$K452-SUM($F459:AN459),$K452/$D452))</f>
        <v>0</v>
      </c>
      <c r="AP459" s="69">
        <f>IF($D452="n/a","n/a",IF(AP$3&gt;($D452+$D459),$K452-SUM($F459:AO459),$K452/$D452))</f>
        <v>0</v>
      </c>
      <c r="AQ459" s="69">
        <f>IF($D452="n/a","n/a",IF(AQ$3&gt;($D452+$D459),$K452-SUM($F459:AP459),$K452/$D452))</f>
        <v>0</v>
      </c>
      <c r="AR459" s="69">
        <f>IF($D452="n/a","n/a",IF(AR$3&gt;($D452+$D459),$K452-SUM($F459:AQ459),$K452/$D452))</f>
        <v>0</v>
      </c>
      <c r="AS459" s="69">
        <f>IF($D452="n/a","n/a",IF(AS$3&gt;($D452+$D459),$K452-SUM($F459:AR459),$K452/$D452))</f>
        <v>0</v>
      </c>
      <c r="AT459" s="69">
        <f>IF($D452="n/a","n/a",IF(AT$3&gt;($D452+$D459),$K452-SUM($F459:AS459),$K452/$D452))</f>
        <v>0</v>
      </c>
      <c r="AU459" s="69">
        <f>IF($D452="n/a","n/a",IF(AU$3&gt;($D452+$D459),$K452-SUM($F459:AT459),$K452/$D452))</f>
        <v>0</v>
      </c>
      <c r="AV459" s="69">
        <f>IF($D452="n/a","n/a",IF(AV$3&gt;($D452+$D459),$K452-SUM($F459:AU459),$K452/$D452))</f>
        <v>0</v>
      </c>
      <c r="AW459" s="69">
        <f>IF($D452="n/a","n/a",IF(AW$3&gt;($D452+$D459),$K452-SUM($F459:AV459),$K452/$D452))</f>
        <v>0</v>
      </c>
      <c r="AX459" s="69">
        <f>IF($D452="n/a","n/a",IF(AX$3&gt;($D452+$D459),$K452-SUM($F459:AW459),$K452/$D452))</f>
        <v>0</v>
      </c>
      <c r="AY459" s="69">
        <f>IF($D452="n/a","n/a",IF(AY$3&gt;($D452+$D459),$K452-SUM($F459:AX459),$K452/$D452))</f>
        <v>0</v>
      </c>
      <c r="AZ459" s="69">
        <f>IF($D452="n/a","n/a",IF(AZ$3&gt;($D452+$D459),$K452-SUM($F459:AY459),$K452/$D452))</f>
        <v>0</v>
      </c>
      <c r="BA459" s="69">
        <f>IF($D452="n/a","n/a",IF(BA$3&gt;($D452+$D459),$K452-SUM($F459:AZ459),$K452/$D452))</f>
        <v>0</v>
      </c>
      <c r="BB459" s="69">
        <f>IF($D452="n/a","n/a",IF(BB$3&gt;($D452+$D459),$K452-SUM($F459:BA459),$K452/$D452))</f>
        <v>0</v>
      </c>
      <c r="BC459" s="69">
        <f>IF($D452="n/a","n/a",IF(BC$3&gt;($D452+$D459),$K452-SUM($F459:BB459),$K452/$D452))</f>
        <v>0</v>
      </c>
      <c r="BD459" s="69">
        <f>IF($D452="n/a","n/a",IF(BD$3&gt;($D452+$D459),$K452-SUM($F459:BC459),$K452/$D452))</f>
        <v>0</v>
      </c>
      <c r="BE459" s="69">
        <f>IF($D452="n/a","n/a",IF(BE$3&gt;($D452+$D459),$K452-SUM($F459:BD459),$K452/$D452))</f>
        <v>0</v>
      </c>
      <c r="BF459" s="69">
        <f>IF($D452="n/a","n/a",IF(BF$3&gt;($D452+$D459),$K452-SUM($F459:BE459),$K452/$D452))</f>
        <v>0</v>
      </c>
      <c r="BG459" s="69">
        <f>IF($D452="n/a","n/a",IF(BG$3&gt;($D452+$D459),$K452-SUM($F459:BF459),$K452/$D452))</f>
        <v>0</v>
      </c>
      <c r="BH459" s="69">
        <f>IF($D452="n/a","n/a",IF(BH$3&gt;($D452+$D459),$K452-SUM($F459:BG459),$K452/$D452))</f>
        <v>0</v>
      </c>
      <c r="BI459" s="69">
        <f>IF($D452="n/a","n/a",IF(BI$3&gt;($D452+$D459),$K452-SUM($F459:BH459),$K452/$D452))</f>
        <v>0</v>
      </c>
      <c r="BJ459" s="69">
        <f>IF($D452="n/a","n/a",IF(BJ$3&gt;($D452+$D459),$K452-SUM($F459:BI459),$K452/$D452))</f>
        <v>0</v>
      </c>
      <c r="BK459" s="69">
        <f>IF($D452="n/a","n/a",IF(BK$3&gt;($D452+$D459),$K452-SUM($F459:BJ459),$K452/$D452))</f>
        <v>0</v>
      </c>
      <c r="BL459" s="69">
        <f>IF($D452="n/a","n/a",IF(BL$3&gt;($D452+$D459),$K452-SUM($F459:BK459),$K452/$D452))</f>
        <v>0</v>
      </c>
      <c r="BM459" s="69">
        <f>IF($D452="n/a","n/a",IF(BM$3&gt;($D452+$D459),$K452-SUM($F459:BL459),$K452/$D452))</f>
        <v>0</v>
      </c>
      <c r="BN459" s="69">
        <f>IF($D452="n/a","n/a",IF(BN$3&gt;($D452+$D459),$K452-SUM($F459:BM459),$K452/$D452))</f>
        <v>0</v>
      </c>
      <c r="BO459" s="69">
        <f>IF($D452="n/a","n/a",IF(BO$3&gt;($D452+$D459),$K452-SUM($F459:BN459),$K452/$D452))</f>
        <v>0</v>
      </c>
      <c r="BP459" s="69">
        <f>IF($D452="n/a","n/a",IF(BP$3&gt;($D452+$D459),$K452-SUM($F459:BO459),$K452/$D452))</f>
        <v>0</v>
      </c>
      <c r="BQ459" s="69">
        <f>IF($D452="n/a","n/a",IF(BQ$3&gt;($D452+$D459),$K452-SUM($F459:BP459),$K452/$D452))</f>
        <v>0</v>
      </c>
      <c r="BR459" s="69">
        <f>IF($D452="n/a","n/a",IF(BR$3&gt;($D452+$D459),$K452-SUM($F459:BQ459),$K452/$D452))</f>
        <v>0</v>
      </c>
      <c r="BS459" s="69">
        <f>IF($D452="n/a","n/a",IF(BS$3&gt;($D452+$D459),$K452-SUM($F459:BR459),$K452/$D452))</f>
        <v>0</v>
      </c>
      <c r="BT459" s="69">
        <f>IF($D452="n/a","n/a",IF(BT$3&gt;($D452+$D459),$K452-SUM($F459:BS459),$K452/$D452))</f>
        <v>0</v>
      </c>
      <c r="BU459" s="69">
        <f>IF($D452="n/a","n/a",IF(BU$3&gt;($D452+$D459),$K452-SUM($F459:BT459),$K452/$D452))</f>
        <v>0</v>
      </c>
      <c r="BV459" s="69">
        <f>IF($D452="n/a","n/a",IF(BV$3&gt;($D452+$D459),$K452-SUM($F459:BU459),$K452/$D452))</f>
        <v>0</v>
      </c>
      <c r="BW459" s="69">
        <f>IF($D452="n/a","n/a",IF(BW$3&gt;($D452+$D459),$K452-SUM($F459:BV459),$K452/$D452))</f>
        <v>0</v>
      </c>
      <c r="BX459" s="69">
        <f>IF($D452="n/a","n/a",IF(BX$3&gt;($D452+$D459),$K452-SUM($F459:BW459),$K452/$D452))</f>
        <v>0</v>
      </c>
      <c r="BY459" s="69">
        <f>IF($D452="n/a","n/a",IF(BY$3&gt;($D452+$D459),$K452-SUM($F459:BX459),$K452/$D452))</f>
        <v>0</v>
      </c>
      <c r="BZ459" s="69">
        <f>IF($D452="n/a","n/a",IF(BZ$3&gt;($D452+$D459),$K452-SUM($F459:BY459),$K452/$D452))</f>
        <v>0</v>
      </c>
    </row>
    <row r="460" spans="1:78" customFormat="1" hidden="1" outlineLevel="1">
      <c r="A460" s="19"/>
      <c r="B460" s="26"/>
      <c r="C460" s="722"/>
      <c r="D460" s="545">
        <v>7</v>
      </c>
      <c r="E460" s="27"/>
      <c r="F460" s="146"/>
      <c r="G460" s="148"/>
      <c r="H460" s="148"/>
      <c r="I460" s="148"/>
      <c r="J460" s="148"/>
      <c r="K460" s="558"/>
      <c r="L460" s="147"/>
      <c r="M460" s="69">
        <f>IF($D452="n/a","n/a",IF(M$3&gt;($D452+$D460),$L452-SUM($F460:L460),$L452/$D452))</f>
        <v>-8.2945057394955217</v>
      </c>
      <c r="N460" s="69">
        <f>IF($D452="n/a","n/a",IF(N$3&gt;($D452+$D460),$L452-SUM($F460:M460),$L452/$D452))</f>
        <v>-8.2945057394955217</v>
      </c>
      <c r="O460" s="69">
        <f>IF($D452="n/a","n/a",IF(O$3&gt;($D452+$D460),$L452-SUM($F460:N460),$L452/$D452))</f>
        <v>-8.2945057394955217</v>
      </c>
      <c r="P460" s="69">
        <f>IF($D452="n/a","n/a",IF(P$3&gt;($D452+$D460),$L452-SUM($F460:O460),$L452/$D452))</f>
        <v>-8.2945057394955217</v>
      </c>
      <c r="Q460" s="69">
        <f>IF($D452="n/a","n/a",IF(Q$3&gt;($D452+$D460),$L452-SUM($F460:P460),$L452/$D452))</f>
        <v>-8.2945057394955217</v>
      </c>
      <c r="R460" s="69">
        <f>IF($D452="n/a","n/a",IF(R$3&gt;($D452+$D460),$L452-SUM($F460:Q460),$L452/$D452))</f>
        <v>-8.2945057394955217</v>
      </c>
      <c r="S460" s="69">
        <f>IF($D452="n/a","n/a",IF(S$3&gt;($D452+$D460),$L452-SUM($F460:R460),$L452/$D452))</f>
        <v>-8.2945057394955217</v>
      </c>
      <c r="T460" s="69">
        <f>IF($D452="n/a","n/a",IF(T$3&gt;($D452+$D460),$L452-SUM($F460:S460),$L452/$D452))</f>
        <v>0</v>
      </c>
      <c r="U460" s="69">
        <f>IF($D452="n/a","n/a",IF(U$3&gt;($D452+$D460),$L452-SUM($F460:T460),$L452/$D452))</f>
        <v>0</v>
      </c>
      <c r="V460" s="69">
        <f>IF($D452="n/a","n/a",IF(V$3&gt;($D452+$D460),$L452-SUM($F460:U460),$L452/$D452))</f>
        <v>0</v>
      </c>
      <c r="W460" s="69">
        <f>IF($D452="n/a","n/a",IF(W$3&gt;($D452+$D460),$L452-SUM($F460:V460),$L452/$D452))</f>
        <v>0</v>
      </c>
      <c r="X460" s="69">
        <f>IF($D452="n/a","n/a",IF(X$3&gt;($D452+$D460),$L452-SUM($F460:W460),$L452/$D452))</f>
        <v>0</v>
      </c>
      <c r="Y460" s="69">
        <f>IF($D452="n/a","n/a",IF(Y$3&gt;($D452+$D460),$L452-SUM($F460:X460),$L452/$D452))</f>
        <v>0</v>
      </c>
      <c r="Z460" s="69">
        <f>IF($D452="n/a","n/a",IF(Z$3&gt;($D452+$D460),$L452-SUM($F460:Y460),$L452/$D452))</f>
        <v>0</v>
      </c>
      <c r="AA460" s="69">
        <f>IF($D452="n/a","n/a",IF(AA$3&gt;($D452+$D460),$L452-SUM($F460:Z460),$L452/$D452))</f>
        <v>0</v>
      </c>
      <c r="AB460" s="69">
        <f>IF($D452="n/a","n/a",IF(AB$3&gt;($D452+$D460),$L452-SUM($F460:AA460),$L452/$D452))</f>
        <v>0</v>
      </c>
      <c r="AC460" s="69">
        <f>IF($D452="n/a","n/a",IF(AC$3&gt;($D452+$D460),$L452-SUM($F460:AB460),$L452/$D452))</f>
        <v>0</v>
      </c>
      <c r="AD460" s="69">
        <f>IF($D452="n/a","n/a",IF(AD$3&gt;($D452+$D460),$L452-SUM($F460:AC460),$L452/$D452))</f>
        <v>0</v>
      </c>
      <c r="AE460" s="69">
        <f>IF($D452="n/a","n/a",IF(AE$3&gt;($D452+$D460),$L452-SUM($F460:AD460),$L452/$D452))</f>
        <v>0</v>
      </c>
      <c r="AF460" s="69">
        <f>IF($D452="n/a","n/a",IF(AF$3&gt;($D452+$D460),$L452-SUM($F460:AE460),$L452/$D452))</f>
        <v>0</v>
      </c>
      <c r="AG460" s="69">
        <f>IF($D452="n/a","n/a",IF(AG$3&gt;($D452+$D460),$L452-SUM($F460:AF460),$L452/$D452))</f>
        <v>0</v>
      </c>
      <c r="AH460" s="69">
        <f>IF($D452="n/a","n/a",IF(AH$3&gt;($D452+$D460),$L452-SUM($F460:AG460),$L452/$D452))</f>
        <v>0</v>
      </c>
      <c r="AI460" s="69">
        <f>IF($D452="n/a","n/a",IF(AI$3&gt;($D452+$D460),$L452-SUM($F460:AH460),$L452/$D452))</f>
        <v>0</v>
      </c>
      <c r="AJ460" s="69">
        <f>IF($D452="n/a","n/a",IF(AJ$3&gt;($D452+$D460),$L452-SUM($F460:AI460),$L452/$D452))</f>
        <v>0</v>
      </c>
      <c r="AK460" s="69">
        <f>IF($D452="n/a","n/a",IF(AK$3&gt;($D452+$D460),$L452-SUM($F460:AJ460),$L452/$D452))</f>
        <v>0</v>
      </c>
      <c r="AL460" s="69">
        <f>IF($D452="n/a","n/a",IF(AL$3&gt;($D452+$D460),$L452-SUM($F460:AK460),$L452/$D452))</f>
        <v>0</v>
      </c>
      <c r="AM460" s="69">
        <f>IF($D452="n/a","n/a",IF(AM$3&gt;($D452+$D460),$L452-SUM($F460:AL460),$L452/$D452))</f>
        <v>0</v>
      </c>
      <c r="AN460" s="69">
        <f>IF($D452="n/a","n/a",IF(AN$3&gt;($D452+$D460),$L452-SUM($F460:AM460),$L452/$D452))</f>
        <v>0</v>
      </c>
      <c r="AO460" s="69">
        <f>IF($D452="n/a","n/a",IF(AO$3&gt;($D452+$D460),$L452-SUM($F460:AN460),$L452/$D452))</f>
        <v>0</v>
      </c>
      <c r="AP460" s="69">
        <f>IF($D452="n/a","n/a",IF(AP$3&gt;($D452+$D460),$L452-SUM($F460:AO460),$L452/$D452))</f>
        <v>0</v>
      </c>
      <c r="AQ460" s="69">
        <f>IF($D452="n/a","n/a",IF(AQ$3&gt;($D452+$D460),$L452-SUM($F460:AP460),$L452/$D452))</f>
        <v>0</v>
      </c>
      <c r="AR460" s="69">
        <f>IF($D452="n/a","n/a",IF(AR$3&gt;($D452+$D460),$L452-SUM($F460:AQ460),$L452/$D452))</f>
        <v>0</v>
      </c>
      <c r="AS460" s="69">
        <f>IF($D452="n/a","n/a",IF(AS$3&gt;($D452+$D460),$L452-SUM($F460:AR460),$L452/$D452))</f>
        <v>0</v>
      </c>
      <c r="AT460" s="69">
        <f>IF($D452="n/a","n/a",IF(AT$3&gt;($D452+$D460),$L452-SUM($F460:AS460),$L452/$D452))</f>
        <v>0</v>
      </c>
      <c r="AU460" s="69">
        <f>IF($D452="n/a","n/a",IF(AU$3&gt;($D452+$D460),$L452-SUM($F460:AT460),$L452/$D452))</f>
        <v>0</v>
      </c>
      <c r="AV460" s="69">
        <f>IF($D452="n/a","n/a",IF(AV$3&gt;($D452+$D460),$L452-SUM($F460:AU460),$L452/$D452))</f>
        <v>0</v>
      </c>
      <c r="AW460" s="69">
        <f>IF($D452="n/a","n/a",IF(AW$3&gt;($D452+$D460),$L452-SUM($F460:AV460),$L452/$D452))</f>
        <v>0</v>
      </c>
      <c r="AX460" s="69">
        <f>IF($D452="n/a","n/a",IF(AX$3&gt;($D452+$D460),$L452-SUM($F460:AW460),$L452/$D452))</f>
        <v>0</v>
      </c>
      <c r="AY460" s="69">
        <f>IF($D452="n/a","n/a",IF(AY$3&gt;($D452+$D460),$L452-SUM($F460:AX460),$L452/$D452))</f>
        <v>0</v>
      </c>
      <c r="AZ460" s="69">
        <f>IF($D452="n/a","n/a",IF(AZ$3&gt;($D452+$D460),$L452-SUM($F460:AY460),$L452/$D452))</f>
        <v>0</v>
      </c>
      <c r="BA460" s="69">
        <f>IF($D452="n/a","n/a",IF(BA$3&gt;($D452+$D460),$L452-SUM($F460:AZ460),$L452/$D452))</f>
        <v>0</v>
      </c>
      <c r="BB460" s="69">
        <f>IF($D452="n/a","n/a",IF(BB$3&gt;($D452+$D460),$L452-SUM($F460:BA460),$L452/$D452))</f>
        <v>0</v>
      </c>
      <c r="BC460" s="69">
        <f>IF($D452="n/a","n/a",IF(BC$3&gt;($D452+$D460),$L452-SUM($F460:BB460),$L452/$D452))</f>
        <v>0</v>
      </c>
      <c r="BD460" s="69">
        <f>IF($D452="n/a","n/a",IF(BD$3&gt;($D452+$D460),$L452-SUM($F460:BC460),$L452/$D452))</f>
        <v>0</v>
      </c>
      <c r="BE460" s="69">
        <f>IF($D452="n/a","n/a",IF(BE$3&gt;($D452+$D460),$L452-SUM($F460:BD460),$L452/$D452))</f>
        <v>0</v>
      </c>
      <c r="BF460" s="69">
        <f>IF($D452="n/a","n/a",IF(BF$3&gt;($D452+$D460),$L452-SUM($F460:BE460),$L452/$D452))</f>
        <v>0</v>
      </c>
      <c r="BG460" s="69">
        <f>IF($D452="n/a","n/a",IF(BG$3&gt;($D452+$D460),$L452-SUM($F460:BF460),$L452/$D452))</f>
        <v>0</v>
      </c>
      <c r="BH460" s="69">
        <f>IF($D452="n/a","n/a",IF(BH$3&gt;($D452+$D460),$L452-SUM($F460:BG460),$L452/$D452))</f>
        <v>0</v>
      </c>
      <c r="BI460" s="69">
        <f>IF($D452="n/a","n/a",IF(BI$3&gt;($D452+$D460),$L452-SUM($F460:BH460),$L452/$D452))</f>
        <v>0</v>
      </c>
      <c r="BJ460" s="69">
        <f>IF($D452="n/a","n/a",IF(BJ$3&gt;($D452+$D460),$L452-SUM($F460:BI460),$L452/$D452))</f>
        <v>0</v>
      </c>
      <c r="BK460" s="69">
        <f>IF($D452="n/a","n/a",IF(BK$3&gt;($D452+$D460),$L452-SUM($F460:BJ460),$L452/$D452))</f>
        <v>0</v>
      </c>
      <c r="BL460" s="69">
        <f>IF($D452="n/a","n/a",IF(BL$3&gt;($D452+$D460),$L452-SUM($F460:BK460),$L452/$D452))</f>
        <v>0</v>
      </c>
      <c r="BM460" s="69">
        <f>IF($D452="n/a","n/a",IF(BM$3&gt;($D452+$D460),$L452-SUM($F460:BL460),$L452/$D452))</f>
        <v>0</v>
      </c>
      <c r="BN460" s="69">
        <f>IF($D452="n/a","n/a",IF(BN$3&gt;($D452+$D460),$L452-SUM($F460:BM460),$L452/$D452))</f>
        <v>0</v>
      </c>
      <c r="BO460" s="69">
        <f>IF($D452="n/a","n/a",IF(BO$3&gt;($D452+$D460),$L452-SUM($F460:BN460),$L452/$D452))</f>
        <v>0</v>
      </c>
      <c r="BP460" s="69">
        <f>IF($D452="n/a","n/a",IF(BP$3&gt;($D452+$D460),$L452-SUM($F460:BO460),$L452/$D452))</f>
        <v>0</v>
      </c>
      <c r="BQ460" s="69">
        <f>IF($D452="n/a","n/a",IF(BQ$3&gt;($D452+$D460),$L452-SUM($F460:BP460),$L452/$D452))</f>
        <v>0</v>
      </c>
      <c r="BR460" s="69">
        <f>IF($D452="n/a","n/a",IF(BR$3&gt;($D452+$D460),$L452-SUM($F460:BQ460),$L452/$D452))</f>
        <v>0</v>
      </c>
      <c r="BS460" s="69">
        <f>IF($D452="n/a","n/a",IF(BS$3&gt;($D452+$D460),$L452-SUM($F460:BR460),$L452/$D452))</f>
        <v>0</v>
      </c>
      <c r="BT460" s="69">
        <f>IF($D452="n/a","n/a",IF(BT$3&gt;($D452+$D460),$L452-SUM($F460:BS460),$L452/$D452))</f>
        <v>0</v>
      </c>
      <c r="BU460" s="69">
        <f>IF($D452="n/a","n/a",IF(BU$3&gt;($D452+$D460),$L452-SUM($F460:BT460),$L452/$D452))</f>
        <v>0</v>
      </c>
      <c r="BV460" s="69">
        <f>IF($D452="n/a","n/a",IF(BV$3&gt;($D452+$D460),$L452-SUM($F460:BU460),$L452/$D452))</f>
        <v>0</v>
      </c>
      <c r="BW460" s="69">
        <f>IF($D452="n/a","n/a",IF(BW$3&gt;($D452+$D460),$L452-SUM($F460:BV460),$L452/$D452))</f>
        <v>0</v>
      </c>
      <c r="BX460" s="69">
        <f>IF($D452="n/a","n/a",IF(BX$3&gt;($D452+$D460),$L452-SUM($F460:BW460),$L452/$D452))</f>
        <v>0</v>
      </c>
      <c r="BY460" s="69">
        <f>IF($D452="n/a","n/a",IF(BY$3&gt;($D452+$D460),$L452-SUM($F460:BX460),$L452/$D452))</f>
        <v>0</v>
      </c>
      <c r="BZ460" s="69">
        <f>IF($D452="n/a","n/a",IF(BZ$3&gt;($D452+$D460),$L452-SUM($F460:BY460),$L452/$D452))</f>
        <v>0</v>
      </c>
    </row>
    <row r="461" spans="1:78" customFormat="1" hidden="1" outlineLevel="1">
      <c r="A461" s="19"/>
      <c r="B461" s="26"/>
      <c r="C461" s="722"/>
      <c r="D461" s="545">
        <v>8</v>
      </c>
      <c r="E461" s="27"/>
      <c r="F461" s="146"/>
      <c r="G461" s="148"/>
      <c r="H461" s="148"/>
      <c r="I461" s="148"/>
      <c r="J461" s="148"/>
      <c r="K461" s="558"/>
      <c r="L461" s="148"/>
      <c r="M461" s="147"/>
      <c r="N461" s="69">
        <f>IF($D452="n/a","n/a",IF(N$3&gt;($D452+$D461),$M452-SUM($F461:M461),$M452/$D452))</f>
        <v>81.25008218748836</v>
      </c>
      <c r="O461" s="69">
        <f>IF($D452="n/a","n/a",IF(O$3&gt;($D452+$D461),$M452-SUM($F461:N461),$M452/$D452))</f>
        <v>81.25008218748836</v>
      </c>
      <c r="P461" s="69">
        <f>IF($D452="n/a","n/a",IF(P$3&gt;($D452+$D461),$M452-SUM($F461:O461),$M452/$D452))</f>
        <v>81.25008218748836</v>
      </c>
      <c r="Q461" s="69">
        <f>IF($D452="n/a","n/a",IF(Q$3&gt;($D452+$D461),$M452-SUM($F461:P461),$M452/$D452))</f>
        <v>81.25008218748836</v>
      </c>
      <c r="R461" s="69">
        <f>IF($D452="n/a","n/a",IF(R$3&gt;($D452+$D461),$M452-SUM($F461:Q461),$M452/$D452))</f>
        <v>81.25008218748836</v>
      </c>
      <c r="S461" s="69">
        <f>IF($D452="n/a","n/a",IF(S$3&gt;($D452+$D461),$M452-SUM($F461:R461),$M452/$D452))</f>
        <v>81.25008218748836</v>
      </c>
      <c r="T461" s="69">
        <f>IF($D452="n/a","n/a",IF(T$3&gt;($D452+$D461),$M452-SUM($F461:S461),$M452/$D452))</f>
        <v>81.25008218748836</v>
      </c>
      <c r="U461" s="69">
        <f>IF($D452="n/a","n/a",IF(U$3&gt;($D452+$D461),$M452-SUM($F461:T461),$M452/$D452))</f>
        <v>0</v>
      </c>
      <c r="V461" s="69">
        <f>IF($D452="n/a","n/a",IF(V$3&gt;($D452+$D461),$M452-SUM($F461:U461),$M452/$D452))</f>
        <v>0</v>
      </c>
      <c r="W461" s="69">
        <f>IF($D452="n/a","n/a",IF(W$3&gt;($D452+$D461),$M452-SUM($F461:V461),$M452/$D452))</f>
        <v>0</v>
      </c>
      <c r="X461" s="69">
        <f>IF($D452="n/a","n/a",IF(X$3&gt;($D452+$D461),$M452-SUM($F461:W461),$M452/$D452))</f>
        <v>0</v>
      </c>
      <c r="Y461" s="69">
        <f>IF($D452="n/a","n/a",IF(Y$3&gt;($D452+$D461),$M452-SUM($F461:X461),$M452/$D452))</f>
        <v>0</v>
      </c>
      <c r="Z461" s="69">
        <f>IF($D452="n/a","n/a",IF(Z$3&gt;($D452+$D461),$M452-SUM($F461:Y461),$M452/$D452))</f>
        <v>0</v>
      </c>
      <c r="AA461" s="69">
        <f>IF($D452="n/a","n/a",IF(AA$3&gt;($D452+$D461),$M452-SUM($F461:Z461),$M452/$D452))</f>
        <v>0</v>
      </c>
      <c r="AB461" s="69">
        <f>IF($D452="n/a","n/a",IF(AB$3&gt;($D452+$D461),$M452-SUM($F461:AA461),$M452/$D452))</f>
        <v>0</v>
      </c>
      <c r="AC461" s="69">
        <f>IF($D452="n/a","n/a",IF(AC$3&gt;($D452+$D461),$M452-SUM($F461:AB461),$M452/$D452))</f>
        <v>0</v>
      </c>
      <c r="AD461" s="69">
        <f>IF($D452="n/a","n/a",IF(AD$3&gt;($D452+$D461),$M452-SUM($F461:AC461),$M452/$D452))</f>
        <v>0</v>
      </c>
      <c r="AE461" s="69">
        <f>IF($D452="n/a","n/a",IF(AE$3&gt;($D452+$D461),$M452-SUM($F461:AD461),$M452/$D452))</f>
        <v>0</v>
      </c>
      <c r="AF461" s="69">
        <f>IF($D452="n/a","n/a",IF(AF$3&gt;($D452+$D461),$M452-SUM($F461:AE461),$M452/$D452))</f>
        <v>0</v>
      </c>
      <c r="AG461" s="69">
        <f>IF($D452="n/a","n/a",IF(AG$3&gt;($D452+$D461),$M452-SUM($F461:AF461),$M452/$D452))</f>
        <v>0</v>
      </c>
      <c r="AH461" s="69">
        <f>IF($D452="n/a","n/a",IF(AH$3&gt;($D452+$D461),$M452-SUM($F461:AG461),$M452/$D452))</f>
        <v>0</v>
      </c>
      <c r="AI461" s="69">
        <f>IF($D452="n/a","n/a",IF(AI$3&gt;($D452+$D461),$M452-SUM($F461:AH461),$M452/$D452))</f>
        <v>0</v>
      </c>
      <c r="AJ461" s="69">
        <f>IF($D452="n/a","n/a",IF(AJ$3&gt;($D452+$D461),$M452-SUM($F461:AI461),$M452/$D452))</f>
        <v>0</v>
      </c>
      <c r="AK461" s="69">
        <f>IF($D452="n/a","n/a",IF(AK$3&gt;($D452+$D461),$M452-SUM($F461:AJ461),$M452/$D452))</f>
        <v>0</v>
      </c>
      <c r="AL461" s="69">
        <f>IF($D452="n/a","n/a",IF(AL$3&gt;($D452+$D461),$M452-SUM($F461:AK461),$M452/$D452))</f>
        <v>0</v>
      </c>
      <c r="AM461" s="69">
        <f>IF($D452="n/a","n/a",IF(AM$3&gt;($D452+$D461),$M452-SUM($F461:AL461),$M452/$D452))</f>
        <v>0</v>
      </c>
      <c r="AN461" s="69">
        <f>IF($D452="n/a","n/a",IF(AN$3&gt;($D452+$D461),$M452-SUM($F461:AM461),$M452/$D452))</f>
        <v>0</v>
      </c>
      <c r="AO461" s="69">
        <f>IF($D452="n/a","n/a",IF(AO$3&gt;($D452+$D461),$M452-SUM($F461:AN461),$M452/$D452))</f>
        <v>0</v>
      </c>
      <c r="AP461" s="69">
        <f>IF($D452="n/a","n/a",IF(AP$3&gt;($D452+$D461),$M452-SUM($F461:AO461),$M452/$D452))</f>
        <v>0</v>
      </c>
      <c r="AQ461" s="69">
        <f>IF($D452="n/a","n/a",IF(AQ$3&gt;($D452+$D461),$M452-SUM($F461:AP461),$M452/$D452))</f>
        <v>0</v>
      </c>
      <c r="AR461" s="69">
        <f>IF($D452="n/a","n/a",IF(AR$3&gt;($D452+$D461),$M452-SUM($F461:AQ461),$M452/$D452))</f>
        <v>0</v>
      </c>
      <c r="AS461" s="69">
        <f>IF($D452="n/a","n/a",IF(AS$3&gt;($D452+$D461),$M452-SUM($F461:AR461),$M452/$D452))</f>
        <v>0</v>
      </c>
      <c r="AT461" s="69">
        <f>IF($D452="n/a","n/a",IF(AT$3&gt;($D452+$D461),$M452-SUM($F461:AS461),$M452/$D452))</f>
        <v>0</v>
      </c>
      <c r="AU461" s="69">
        <f>IF($D452="n/a","n/a",IF(AU$3&gt;($D452+$D461),$M452-SUM($F461:AT461),$M452/$D452))</f>
        <v>0</v>
      </c>
      <c r="AV461" s="69">
        <f>IF($D452="n/a","n/a",IF(AV$3&gt;($D452+$D461),$M452-SUM($F461:AU461),$M452/$D452))</f>
        <v>0</v>
      </c>
      <c r="AW461" s="69">
        <f>IF($D452="n/a","n/a",IF(AW$3&gt;($D452+$D461),$M452-SUM($F461:AV461),$M452/$D452))</f>
        <v>0</v>
      </c>
      <c r="AX461" s="69">
        <f>IF($D452="n/a","n/a",IF(AX$3&gt;($D452+$D461),$M452-SUM($F461:AW461),$M452/$D452))</f>
        <v>0</v>
      </c>
      <c r="AY461" s="69">
        <f>IF($D452="n/a","n/a",IF(AY$3&gt;($D452+$D461),$M452-SUM($F461:AX461),$M452/$D452))</f>
        <v>0</v>
      </c>
      <c r="AZ461" s="69">
        <f>IF($D452="n/a","n/a",IF(AZ$3&gt;($D452+$D461),$M452-SUM($F461:AY461),$M452/$D452))</f>
        <v>0</v>
      </c>
      <c r="BA461" s="69">
        <f>IF($D452="n/a","n/a",IF(BA$3&gt;($D452+$D461),$M452-SUM($F461:AZ461),$M452/$D452))</f>
        <v>0</v>
      </c>
      <c r="BB461" s="69">
        <f>IF($D452="n/a","n/a",IF(BB$3&gt;($D452+$D461),$M452-SUM($F461:BA461),$M452/$D452))</f>
        <v>0</v>
      </c>
      <c r="BC461" s="69">
        <f>IF($D452="n/a","n/a",IF(BC$3&gt;($D452+$D461),$M452-SUM($F461:BB461),$M452/$D452))</f>
        <v>0</v>
      </c>
      <c r="BD461" s="69">
        <f>IF($D452="n/a","n/a",IF(BD$3&gt;($D452+$D461),$M452-SUM($F461:BC461),$M452/$D452))</f>
        <v>0</v>
      </c>
      <c r="BE461" s="69">
        <f>IF($D452="n/a","n/a",IF(BE$3&gt;($D452+$D461),$M452-SUM($F461:BD461),$M452/$D452))</f>
        <v>0</v>
      </c>
      <c r="BF461" s="69">
        <f>IF($D452="n/a","n/a",IF(BF$3&gt;($D452+$D461),$M452-SUM($F461:BE461),$M452/$D452))</f>
        <v>0</v>
      </c>
      <c r="BG461" s="69">
        <f>IF($D452="n/a","n/a",IF(BG$3&gt;($D452+$D461),$M452-SUM($F461:BF461),$M452/$D452))</f>
        <v>0</v>
      </c>
      <c r="BH461" s="69">
        <f>IF($D452="n/a","n/a",IF(BH$3&gt;($D452+$D461),$M452-SUM($F461:BG461),$M452/$D452))</f>
        <v>0</v>
      </c>
      <c r="BI461" s="69">
        <f>IF($D452="n/a","n/a",IF(BI$3&gt;($D452+$D461),$M452-SUM($F461:BH461),$M452/$D452))</f>
        <v>0</v>
      </c>
      <c r="BJ461" s="69">
        <f>IF($D452="n/a","n/a",IF(BJ$3&gt;($D452+$D461),$M452-SUM($F461:BI461),$M452/$D452))</f>
        <v>0</v>
      </c>
      <c r="BK461" s="69">
        <f>IF($D452="n/a","n/a",IF(BK$3&gt;($D452+$D461),$M452-SUM($F461:BJ461),$M452/$D452))</f>
        <v>0</v>
      </c>
      <c r="BL461" s="69">
        <f>IF($D452="n/a","n/a",IF(BL$3&gt;($D452+$D461),$M452-SUM($F461:BK461),$M452/$D452))</f>
        <v>0</v>
      </c>
      <c r="BM461" s="69">
        <f>IF($D452="n/a","n/a",IF(BM$3&gt;($D452+$D461),$M452-SUM($F461:BL461),$M452/$D452))</f>
        <v>0</v>
      </c>
      <c r="BN461" s="69">
        <f>IF($D452="n/a","n/a",IF(BN$3&gt;($D452+$D461),$M452-SUM($F461:BM461),$M452/$D452))</f>
        <v>0</v>
      </c>
      <c r="BO461" s="69">
        <f>IF($D452="n/a","n/a",IF(BO$3&gt;($D452+$D461),$M452-SUM($F461:BN461),$M452/$D452))</f>
        <v>0</v>
      </c>
      <c r="BP461" s="69">
        <f>IF($D452="n/a","n/a",IF(BP$3&gt;($D452+$D461),$M452-SUM($F461:BO461),$M452/$D452))</f>
        <v>0</v>
      </c>
      <c r="BQ461" s="69">
        <f>IF($D452="n/a","n/a",IF(BQ$3&gt;($D452+$D461),$M452-SUM($F461:BP461),$M452/$D452))</f>
        <v>0</v>
      </c>
      <c r="BR461" s="69">
        <f>IF($D452="n/a","n/a",IF(BR$3&gt;($D452+$D461),$M452-SUM($F461:BQ461),$M452/$D452))</f>
        <v>0</v>
      </c>
      <c r="BS461" s="69">
        <f>IF($D452="n/a","n/a",IF(BS$3&gt;($D452+$D461),$M452-SUM($F461:BR461),$M452/$D452))</f>
        <v>0</v>
      </c>
      <c r="BT461" s="69">
        <f>IF($D452="n/a","n/a",IF(BT$3&gt;($D452+$D461),$M452-SUM($F461:BS461),$M452/$D452))</f>
        <v>0</v>
      </c>
      <c r="BU461" s="69">
        <f>IF($D452="n/a","n/a",IF(BU$3&gt;($D452+$D461),$M452-SUM($F461:BT461),$M452/$D452))</f>
        <v>0</v>
      </c>
      <c r="BV461" s="69">
        <f>IF($D452="n/a","n/a",IF(BV$3&gt;($D452+$D461),$M452-SUM($F461:BU461),$M452/$D452))</f>
        <v>0</v>
      </c>
      <c r="BW461" s="69">
        <f>IF($D452="n/a","n/a",IF(BW$3&gt;($D452+$D461),$M452-SUM($F461:BV461),$M452/$D452))</f>
        <v>0</v>
      </c>
      <c r="BX461" s="69">
        <f>IF($D452="n/a","n/a",IF(BX$3&gt;($D452+$D461),$M452-SUM($F461:BW461),$M452/$D452))</f>
        <v>0</v>
      </c>
      <c r="BY461" s="69">
        <f>IF($D452="n/a","n/a",IF(BY$3&gt;($D452+$D461),$M452-SUM($F461:BX461),$M452/$D452))</f>
        <v>0</v>
      </c>
      <c r="BZ461" s="69">
        <f>IF($D452="n/a","n/a",IF(BZ$3&gt;($D452+$D461),$M452-SUM($F461:BY461),$M452/$D452))</f>
        <v>0</v>
      </c>
    </row>
    <row r="462" spans="1:78" customFormat="1" hidden="1" outlineLevel="1">
      <c r="A462" s="19"/>
      <c r="B462" s="26"/>
      <c r="C462" s="722"/>
      <c r="D462" s="545">
        <v>9</v>
      </c>
      <c r="E462" s="27"/>
      <c r="F462" s="146"/>
      <c r="G462" s="148"/>
      <c r="H462" s="148"/>
      <c r="I462" s="148"/>
      <c r="J462" s="148"/>
      <c r="K462" s="558"/>
      <c r="L462" s="148"/>
      <c r="M462" s="148"/>
      <c r="N462" s="147"/>
      <c r="O462" s="69">
        <f>IF($D452="n/a","n/a",IF(O$3&gt;($D452+$D462),$N452-SUM($F462:N462),$N452/$D452))</f>
        <v>-24.535893971240395</v>
      </c>
      <c r="P462" s="69">
        <f>IF($D452="n/a","n/a",IF(P$3&gt;($D452+$D462),$N452-SUM($F462:O462),$N452/$D452))</f>
        <v>-24.535893971240395</v>
      </c>
      <c r="Q462" s="69">
        <f>IF($D452="n/a","n/a",IF(Q$3&gt;($D452+$D462),$N452-SUM($F462:P462),$N452/$D452))</f>
        <v>-24.535893971240395</v>
      </c>
      <c r="R462" s="69">
        <f>IF($D452="n/a","n/a",IF(R$3&gt;($D452+$D462),$N452-SUM($F462:Q462),$N452/$D452))</f>
        <v>-24.535893971240395</v>
      </c>
      <c r="S462" s="69">
        <f>IF($D452="n/a","n/a",IF(S$3&gt;($D452+$D462),$N452-SUM($F462:R462),$N452/$D452))</f>
        <v>-24.535893971240395</v>
      </c>
      <c r="T462" s="69">
        <f>IF($D452="n/a","n/a",IF(T$3&gt;($D452+$D462),$N452-SUM($F462:S462),$N452/$D452))</f>
        <v>-24.535893971240395</v>
      </c>
      <c r="U462" s="69">
        <f>IF($D452="n/a","n/a",IF(U$3&gt;($D452+$D462),$N452-SUM($F462:T462),$N452/$D452))</f>
        <v>-24.535893971240395</v>
      </c>
      <c r="V462" s="69">
        <f>IF($D452="n/a","n/a",IF(V$3&gt;($D452+$D462),$N452-SUM($F462:U462),$N452/$D452))</f>
        <v>0</v>
      </c>
      <c r="W462" s="69">
        <f>IF($D452="n/a","n/a",IF(W$3&gt;($D452+$D462),$N452-SUM($F462:V462),$N452/$D452))</f>
        <v>0</v>
      </c>
      <c r="X462" s="69">
        <f>IF($D452="n/a","n/a",IF(X$3&gt;($D452+$D462),$N452-SUM($F462:W462),$N452/$D452))</f>
        <v>0</v>
      </c>
      <c r="Y462" s="69">
        <f>IF($D452="n/a","n/a",IF(Y$3&gt;($D452+$D462),$N452-SUM($F462:X462),$N452/$D452))</f>
        <v>0</v>
      </c>
      <c r="Z462" s="69">
        <f>IF($D452="n/a","n/a",IF(Z$3&gt;($D452+$D462),$N452-SUM($F462:Y462),$N452/$D452))</f>
        <v>0</v>
      </c>
      <c r="AA462" s="69">
        <f>IF($D452="n/a","n/a",IF(AA$3&gt;($D452+$D462),$N452-SUM($F462:Z462),$N452/$D452))</f>
        <v>0</v>
      </c>
      <c r="AB462" s="69">
        <f>IF($D452="n/a","n/a",IF(AB$3&gt;($D452+$D462),$N452-SUM($F462:AA462),$N452/$D452))</f>
        <v>0</v>
      </c>
      <c r="AC462" s="69">
        <f>IF($D452="n/a","n/a",IF(AC$3&gt;($D452+$D462),$N452-SUM($F462:AB462),$N452/$D452))</f>
        <v>0</v>
      </c>
      <c r="AD462" s="69">
        <f>IF($D452="n/a","n/a",IF(AD$3&gt;($D452+$D462),$N452-SUM($F462:AC462),$N452/$D452))</f>
        <v>0</v>
      </c>
      <c r="AE462" s="69">
        <f>IF($D452="n/a","n/a",IF(AE$3&gt;($D452+$D462),$N452-SUM($F462:AD462),$N452/$D452))</f>
        <v>0</v>
      </c>
      <c r="AF462" s="69">
        <f>IF($D452="n/a","n/a",IF(AF$3&gt;($D452+$D462),$N452-SUM($F462:AE462),$N452/$D452))</f>
        <v>0</v>
      </c>
      <c r="AG462" s="69">
        <f>IF($D452="n/a","n/a",IF(AG$3&gt;($D452+$D462),$N452-SUM($F462:AF462),$N452/$D452))</f>
        <v>0</v>
      </c>
      <c r="AH462" s="69">
        <f>IF($D452="n/a","n/a",IF(AH$3&gt;($D452+$D462),$N452-SUM($F462:AG462),$N452/$D452))</f>
        <v>0</v>
      </c>
      <c r="AI462" s="69">
        <f>IF($D452="n/a","n/a",IF(AI$3&gt;($D452+$D462),$N452-SUM($F462:AH462),$N452/$D452))</f>
        <v>0</v>
      </c>
      <c r="AJ462" s="69">
        <f>IF($D452="n/a","n/a",IF(AJ$3&gt;($D452+$D462),$N452-SUM($F462:AI462),$N452/$D452))</f>
        <v>0</v>
      </c>
      <c r="AK462" s="69">
        <f>IF($D452="n/a","n/a",IF(AK$3&gt;($D452+$D462),$N452-SUM($F462:AJ462),$N452/$D452))</f>
        <v>0</v>
      </c>
      <c r="AL462" s="69">
        <f>IF($D452="n/a","n/a",IF(AL$3&gt;($D452+$D462),$N452-SUM($F462:AK462),$N452/$D452))</f>
        <v>0</v>
      </c>
      <c r="AM462" s="69">
        <f>IF($D452="n/a","n/a",IF(AM$3&gt;($D452+$D462),$N452-SUM($F462:AL462),$N452/$D452))</f>
        <v>0</v>
      </c>
      <c r="AN462" s="69">
        <f>IF($D452="n/a","n/a",IF(AN$3&gt;($D452+$D462),$N452-SUM($F462:AM462),$N452/$D452))</f>
        <v>0</v>
      </c>
      <c r="AO462" s="69">
        <f>IF($D452="n/a","n/a",IF(AO$3&gt;($D452+$D462),$N452-SUM($F462:AN462),$N452/$D452))</f>
        <v>0</v>
      </c>
      <c r="AP462" s="69">
        <f>IF($D452="n/a","n/a",IF(AP$3&gt;($D452+$D462),$N452-SUM($F462:AO462),$N452/$D452))</f>
        <v>0</v>
      </c>
      <c r="AQ462" s="69">
        <f>IF($D452="n/a","n/a",IF(AQ$3&gt;($D452+$D462),$N452-SUM($F462:AP462),$N452/$D452))</f>
        <v>0</v>
      </c>
      <c r="AR462" s="69">
        <f>IF($D452="n/a","n/a",IF(AR$3&gt;($D452+$D462),$N452-SUM($F462:AQ462),$N452/$D452))</f>
        <v>0</v>
      </c>
      <c r="AS462" s="69">
        <f>IF($D452="n/a","n/a",IF(AS$3&gt;($D452+$D462),$N452-SUM($F462:AR462),$N452/$D452))</f>
        <v>0</v>
      </c>
      <c r="AT462" s="69">
        <f>IF($D452="n/a","n/a",IF(AT$3&gt;($D452+$D462),$N452-SUM($F462:AS462),$N452/$D452))</f>
        <v>0</v>
      </c>
      <c r="AU462" s="69">
        <f>IF($D452="n/a","n/a",IF(AU$3&gt;($D452+$D462),$N452-SUM($F462:AT462),$N452/$D452))</f>
        <v>0</v>
      </c>
      <c r="AV462" s="69">
        <f>IF($D452="n/a","n/a",IF(AV$3&gt;($D452+$D462),$N452-SUM($F462:AU462),$N452/$D452))</f>
        <v>0</v>
      </c>
      <c r="AW462" s="69">
        <f>IF($D452="n/a","n/a",IF(AW$3&gt;($D452+$D462),$N452-SUM($F462:AV462),$N452/$D452))</f>
        <v>0</v>
      </c>
      <c r="AX462" s="69">
        <f>IF($D452="n/a","n/a",IF(AX$3&gt;($D452+$D462),$N452-SUM($F462:AW462),$N452/$D452))</f>
        <v>0</v>
      </c>
      <c r="AY462" s="69">
        <f>IF($D452="n/a","n/a",IF(AY$3&gt;($D452+$D462),$N452-SUM($F462:AX462),$N452/$D452))</f>
        <v>0</v>
      </c>
      <c r="AZ462" s="69">
        <f>IF($D452="n/a","n/a",IF(AZ$3&gt;($D452+$D462),$N452-SUM($F462:AY462),$N452/$D452))</f>
        <v>0</v>
      </c>
      <c r="BA462" s="69">
        <f>IF($D452="n/a","n/a",IF(BA$3&gt;($D452+$D462),$N452-SUM($F462:AZ462),$N452/$D452))</f>
        <v>0</v>
      </c>
      <c r="BB462" s="69">
        <f>IF($D452="n/a","n/a",IF(BB$3&gt;($D452+$D462),$N452-SUM($F462:BA462),$N452/$D452))</f>
        <v>0</v>
      </c>
      <c r="BC462" s="69">
        <f>IF($D452="n/a","n/a",IF(BC$3&gt;($D452+$D462),$N452-SUM($F462:BB462),$N452/$D452))</f>
        <v>0</v>
      </c>
      <c r="BD462" s="69">
        <f>IF($D452="n/a","n/a",IF(BD$3&gt;($D452+$D462),$N452-SUM($F462:BC462),$N452/$D452))</f>
        <v>0</v>
      </c>
      <c r="BE462" s="69">
        <f>IF($D452="n/a","n/a",IF(BE$3&gt;($D452+$D462),$N452-SUM($F462:BD462),$N452/$D452))</f>
        <v>0</v>
      </c>
      <c r="BF462" s="69">
        <f>IF($D452="n/a","n/a",IF(BF$3&gt;($D452+$D462),$N452-SUM($F462:BE462),$N452/$D452))</f>
        <v>0</v>
      </c>
      <c r="BG462" s="69">
        <f>IF($D452="n/a","n/a",IF(BG$3&gt;($D452+$D462),$N452-SUM($F462:BF462),$N452/$D452))</f>
        <v>0</v>
      </c>
      <c r="BH462" s="69">
        <f>IF($D452="n/a","n/a",IF(BH$3&gt;($D452+$D462),$N452-SUM($F462:BG462),$N452/$D452))</f>
        <v>0</v>
      </c>
      <c r="BI462" s="69">
        <f>IF($D452="n/a","n/a",IF(BI$3&gt;($D452+$D462),$N452-SUM($F462:BH462),$N452/$D452))</f>
        <v>0</v>
      </c>
      <c r="BJ462" s="69">
        <f>IF($D452="n/a","n/a",IF(BJ$3&gt;($D452+$D462),$N452-SUM($F462:BI462),$N452/$D452))</f>
        <v>0</v>
      </c>
      <c r="BK462" s="69">
        <f>IF($D452="n/a","n/a",IF(BK$3&gt;($D452+$D462),$N452-SUM($F462:BJ462),$N452/$D452))</f>
        <v>0</v>
      </c>
      <c r="BL462" s="69">
        <f>IF($D452="n/a","n/a",IF(BL$3&gt;($D452+$D462),$N452-SUM($F462:BK462),$N452/$D452))</f>
        <v>0</v>
      </c>
      <c r="BM462" s="69">
        <f>IF($D452="n/a","n/a",IF(BM$3&gt;($D452+$D462),$N452-SUM($F462:BL462),$N452/$D452))</f>
        <v>0</v>
      </c>
      <c r="BN462" s="69">
        <f>IF($D452="n/a","n/a",IF(BN$3&gt;($D452+$D462),$N452-SUM($F462:BM462),$N452/$D452))</f>
        <v>0</v>
      </c>
      <c r="BO462" s="69">
        <f>IF($D452="n/a","n/a",IF(BO$3&gt;($D452+$D462),$N452-SUM($F462:BN462),$N452/$D452))</f>
        <v>0</v>
      </c>
      <c r="BP462" s="69">
        <f>IF($D452="n/a","n/a",IF(BP$3&gt;($D452+$D462),$N452-SUM($F462:BO462),$N452/$D452))</f>
        <v>0</v>
      </c>
      <c r="BQ462" s="69">
        <f>IF($D452="n/a","n/a",IF(BQ$3&gt;($D452+$D462),$N452-SUM($F462:BP462),$N452/$D452))</f>
        <v>0</v>
      </c>
      <c r="BR462" s="69">
        <f>IF($D452="n/a","n/a",IF(BR$3&gt;($D452+$D462),$N452-SUM($F462:BQ462),$N452/$D452))</f>
        <v>0</v>
      </c>
      <c r="BS462" s="69">
        <f>IF($D452="n/a","n/a",IF(BS$3&gt;($D452+$D462),$N452-SUM($F462:BR462),$N452/$D452))</f>
        <v>0</v>
      </c>
      <c r="BT462" s="69">
        <f>IF($D452="n/a","n/a",IF(BT$3&gt;($D452+$D462),$N452-SUM($F462:BS462),$N452/$D452))</f>
        <v>0</v>
      </c>
      <c r="BU462" s="69">
        <f>IF($D452="n/a","n/a",IF(BU$3&gt;($D452+$D462),$N452-SUM($F462:BT462),$N452/$D452))</f>
        <v>0</v>
      </c>
      <c r="BV462" s="69">
        <f>IF($D452="n/a","n/a",IF(BV$3&gt;($D452+$D462),$N452-SUM($F462:BU462),$N452/$D452))</f>
        <v>0</v>
      </c>
      <c r="BW462" s="69">
        <f>IF($D452="n/a","n/a",IF(BW$3&gt;($D452+$D462),$N452-SUM($F462:BV462),$N452/$D452))</f>
        <v>0</v>
      </c>
      <c r="BX462" s="69">
        <f>IF($D452="n/a","n/a",IF(BX$3&gt;($D452+$D462),$N452-SUM($F462:BW462),$N452/$D452))</f>
        <v>0</v>
      </c>
      <c r="BY462" s="69">
        <f>IF($D452="n/a","n/a",IF(BY$3&gt;($D452+$D462),$N452-SUM($F462:BX462),$N452/$D452))</f>
        <v>0</v>
      </c>
      <c r="BZ462" s="69">
        <f>IF($D452="n/a","n/a",IF(BZ$3&gt;($D452+$D462),$N452-SUM($F462:BY462),$N452/$D452))</f>
        <v>0</v>
      </c>
    </row>
    <row r="463" spans="1:78" customFormat="1" hidden="1" outlineLevel="1">
      <c r="A463" s="19"/>
      <c r="B463" s="26"/>
      <c r="C463" s="722"/>
      <c r="D463" s="545">
        <v>10</v>
      </c>
      <c r="E463" s="27"/>
      <c r="F463" s="146"/>
      <c r="G463" s="148"/>
      <c r="H463" s="148"/>
      <c r="I463" s="148"/>
      <c r="J463" s="148"/>
      <c r="K463" s="558"/>
      <c r="L463" s="148"/>
      <c r="M463" s="148"/>
      <c r="N463" s="148"/>
      <c r="O463" s="147"/>
      <c r="P463" s="69">
        <f>IF($D452="n/a","n/a",IF(P$3&gt;($D452+$D463),$O452-SUM($F463:O463),$O452/$D452))</f>
        <v>28.09330664244629</v>
      </c>
      <c r="Q463" s="69">
        <f>IF($D452="n/a","n/a",IF(Q$3&gt;($D452+$D463),$O452-SUM($F463:P463),$O452/$D452))</f>
        <v>28.09330664244629</v>
      </c>
      <c r="R463" s="69">
        <f>IF($D452="n/a","n/a",IF(R$3&gt;($D452+$D463),$O452-SUM($F463:Q463),$O452/$D452))</f>
        <v>28.09330664244629</v>
      </c>
      <c r="S463" s="69">
        <f>IF($D452="n/a","n/a",IF(S$3&gt;($D452+$D463),$O452-SUM($F463:R463),$O452/$D452))</f>
        <v>28.09330664244629</v>
      </c>
      <c r="T463" s="69">
        <f>IF($D452="n/a","n/a",IF(T$3&gt;($D452+$D463),$O452-SUM($F463:S463),$O452/$D452))</f>
        <v>28.09330664244629</v>
      </c>
      <c r="U463" s="69">
        <f>IF($D452="n/a","n/a",IF(U$3&gt;($D452+$D463),$O452-SUM($F463:T463),$O452/$D452))</f>
        <v>28.09330664244629</v>
      </c>
      <c r="V463" s="69">
        <f>IF($D452="n/a","n/a",IF(V$3&gt;($D452+$D463),$O452-SUM($F463:U463),$O452/$D452))</f>
        <v>28.09330664244629</v>
      </c>
      <c r="W463" s="69">
        <f>IF($D452="n/a","n/a",IF(W$3&gt;($D452+$D463),$O452-SUM($F463:V463),$O452/$D452))</f>
        <v>0</v>
      </c>
      <c r="X463" s="69">
        <f>IF($D452="n/a","n/a",IF(X$3&gt;($D452+$D463),$O452-SUM($F463:W463),$O452/$D452))</f>
        <v>0</v>
      </c>
      <c r="Y463" s="69">
        <f>IF($D452="n/a","n/a",IF(Y$3&gt;($D452+$D463),$O452-SUM($F463:X463),$O452/$D452))</f>
        <v>0</v>
      </c>
      <c r="Z463" s="69">
        <f>IF($D452="n/a","n/a",IF(Z$3&gt;($D452+$D463),$O452-SUM($F463:Y463),$O452/$D452))</f>
        <v>0</v>
      </c>
      <c r="AA463" s="69">
        <f>IF($D452="n/a","n/a",IF(AA$3&gt;($D452+$D463),$O452-SUM($F463:Z463),$O452/$D452))</f>
        <v>0</v>
      </c>
      <c r="AB463" s="69">
        <f>IF($D452="n/a","n/a",IF(AB$3&gt;($D452+$D463),$O452-SUM($F463:AA463),$O452/$D452))</f>
        <v>0</v>
      </c>
      <c r="AC463" s="69">
        <f>IF($D452="n/a","n/a",IF(AC$3&gt;($D452+$D463),$O452-SUM($F463:AB463),$O452/$D452))</f>
        <v>0</v>
      </c>
      <c r="AD463" s="69">
        <f>IF($D452="n/a","n/a",IF(AD$3&gt;($D452+$D463),$O452-SUM($F463:AC463),$O452/$D452))</f>
        <v>0</v>
      </c>
      <c r="AE463" s="69">
        <f>IF($D452="n/a","n/a",IF(AE$3&gt;($D452+$D463),$O452-SUM($F463:AD463),$O452/$D452))</f>
        <v>0</v>
      </c>
      <c r="AF463" s="69">
        <f>IF($D452="n/a","n/a",IF(AF$3&gt;($D452+$D463),$O452-SUM($F463:AE463),$O452/$D452))</f>
        <v>0</v>
      </c>
      <c r="AG463" s="69">
        <f>IF($D452="n/a","n/a",IF(AG$3&gt;($D452+$D463),$O452-SUM($F463:AF463),$O452/$D452))</f>
        <v>0</v>
      </c>
      <c r="AH463" s="69">
        <f>IF($D452="n/a","n/a",IF(AH$3&gt;($D452+$D463),$O452-SUM($F463:AG463),$O452/$D452))</f>
        <v>0</v>
      </c>
      <c r="AI463" s="69">
        <f>IF($D452="n/a","n/a",IF(AI$3&gt;($D452+$D463),$O452-SUM($F463:AH463),$O452/$D452))</f>
        <v>0</v>
      </c>
      <c r="AJ463" s="69">
        <f>IF($D452="n/a","n/a",IF(AJ$3&gt;($D452+$D463),$O452-SUM($F463:AI463),$O452/$D452))</f>
        <v>0</v>
      </c>
      <c r="AK463" s="69">
        <f>IF($D452="n/a","n/a",IF(AK$3&gt;($D452+$D463),$O452-SUM($F463:AJ463),$O452/$D452))</f>
        <v>0</v>
      </c>
      <c r="AL463" s="69">
        <f>IF($D452="n/a","n/a",IF(AL$3&gt;($D452+$D463),$O452-SUM($F463:AK463),$O452/$D452))</f>
        <v>0</v>
      </c>
      <c r="AM463" s="69">
        <f>IF($D452="n/a","n/a",IF(AM$3&gt;($D452+$D463),$O452-SUM($F463:AL463),$O452/$D452))</f>
        <v>0</v>
      </c>
      <c r="AN463" s="69">
        <f>IF($D452="n/a","n/a",IF(AN$3&gt;($D452+$D463),$O452-SUM($F463:AM463),$O452/$D452))</f>
        <v>0</v>
      </c>
      <c r="AO463" s="69">
        <f>IF($D452="n/a","n/a",IF(AO$3&gt;($D452+$D463),$O452-SUM($F463:AN463),$O452/$D452))</f>
        <v>0</v>
      </c>
      <c r="AP463" s="69">
        <f>IF($D452="n/a","n/a",IF(AP$3&gt;($D452+$D463),$O452-SUM($F463:AO463),$O452/$D452))</f>
        <v>0</v>
      </c>
      <c r="AQ463" s="69">
        <f>IF($D452="n/a","n/a",IF(AQ$3&gt;($D452+$D463),$O452-SUM($F463:AP463),$O452/$D452))</f>
        <v>0</v>
      </c>
      <c r="AR463" s="69">
        <f>IF($D452="n/a","n/a",IF(AR$3&gt;($D452+$D463),$O452-SUM($F463:AQ463),$O452/$D452))</f>
        <v>0</v>
      </c>
      <c r="AS463" s="69">
        <f>IF($D452="n/a","n/a",IF(AS$3&gt;($D452+$D463),$O452-SUM($F463:AR463),$O452/$D452))</f>
        <v>0</v>
      </c>
      <c r="AT463" s="69">
        <f>IF($D452="n/a","n/a",IF(AT$3&gt;($D452+$D463),$O452-SUM($F463:AS463),$O452/$D452))</f>
        <v>0</v>
      </c>
      <c r="AU463" s="69">
        <f>IF($D452="n/a","n/a",IF(AU$3&gt;($D452+$D463),$O452-SUM($F463:AT463),$O452/$D452))</f>
        <v>0</v>
      </c>
      <c r="AV463" s="69">
        <f>IF($D452="n/a","n/a",IF(AV$3&gt;($D452+$D463),$O452-SUM($F463:AU463),$O452/$D452))</f>
        <v>0</v>
      </c>
      <c r="AW463" s="69">
        <f>IF($D452="n/a","n/a",IF(AW$3&gt;($D452+$D463),$O452-SUM($F463:AV463),$O452/$D452))</f>
        <v>0</v>
      </c>
      <c r="AX463" s="69">
        <f>IF($D452="n/a","n/a",IF(AX$3&gt;($D452+$D463),$O452-SUM($F463:AW463),$O452/$D452))</f>
        <v>0</v>
      </c>
      <c r="AY463" s="69">
        <f>IF($D452="n/a","n/a",IF(AY$3&gt;($D452+$D463),$O452-SUM($F463:AX463),$O452/$D452))</f>
        <v>0</v>
      </c>
      <c r="AZ463" s="69">
        <f>IF($D452="n/a","n/a",IF(AZ$3&gt;($D452+$D463),$O452-SUM($F463:AY463),$O452/$D452))</f>
        <v>0</v>
      </c>
      <c r="BA463" s="69">
        <f>IF($D452="n/a","n/a",IF(BA$3&gt;($D452+$D463),$O452-SUM($F463:AZ463),$O452/$D452))</f>
        <v>0</v>
      </c>
      <c r="BB463" s="69">
        <f>IF($D452="n/a","n/a",IF(BB$3&gt;($D452+$D463),$O452-SUM($F463:BA463),$O452/$D452))</f>
        <v>0</v>
      </c>
      <c r="BC463" s="69">
        <f>IF($D452="n/a","n/a",IF(BC$3&gt;($D452+$D463),$O452-SUM($F463:BB463),$O452/$D452))</f>
        <v>0</v>
      </c>
      <c r="BD463" s="69">
        <f>IF($D452="n/a","n/a",IF(BD$3&gt;($D452+$D463),$O452-SUM($F463:BC463),$O452/$D452))</f>
        <v>0</v>
      </c>
      <c r="BE463" s="69">
        <f>IF($D452="n/a","n/a",IF(BE$3&gt;($D452+$D463),$O452-SUM($F463:BD463),$O452/$D452))</f>
        <v>0</v>
      </c>
      <c r="BF463" s="69">
        <f>IF($D452="n/a","n/a",IF(BF$3&gt;($D452+$D463),$O452-SUM($F463:BE463),$O452/$D452))</f>
        <v>0</v>
      </c>
      <c r="BG463" s="69">
        <f>IF($D452="n/a","n/a",IF(BG$3&gt;($D452+$D463),$O452-SUM($F463:BF463),$O452/$D452))</f>
        <v>0</v>
      </c>
      <c r="BH463" s="69">
        <f>IF($D452="n/a","n/a",IF(BH$3&gt;($D452+$D463),$O452-SUM($F463:BG463),$O452/$D452))</f>
        <v>0</v>
      </c>
      <c r="BI463" s="69">
        <f>IF($D452="n/a","n/a",IF(BI$3&gt;($D452+$D463),$O452-SUM($F463:BH463),$O452/$D452))</f>
        <v>0</v>
      </c>
      <c r="BJ463" s="69">
        <f>IF($D452="n/a","n/a",IF(BJ$3&gt;($D452+$D463),$O452-SUM($F463:BI463),$O452/$D452))</f>
        <v>0</v>
      </c>
      <c r="BK463" s="69">
        <f>IF($D452="n/a","n/a",IF(BK$3&gt;($D452+$D463),$O452-SUM($F463:BJ463),$O452/$D452))</f>
        <v>0</v>
      </c>
      <c r="BL463" s="69">
        <f>IF($D452="n/a","n/a",IF(BL$3&gt;($D452+$D463),$O452-SUM($F463:BK463),$O452/$D452))</f>
        <v>0</v>
      </c>
      <c r="BM463" s="69">
        <f>IF($D452="n/a","n/a",IF(BM$3&gt;($D452+$D463),$O452-SUM($F463:BL463),$O452/$D452))</f>
        <v>0</v>
      </c>
      <c r="BN463" s="69">
        <f>IF($D452="n/a","n/a",IF(BN$3&gt;($D452+$D463),$O452-SUM($F463:BM463),$O452/$D452))</f>
        <v>0</v>
      </c>
      <c r="BO463" s="69">
        <f>IF($D452="n/a","n/a",IF(BO$3&gt;($D452+$D463),$O452-SUM($F463:BN463),$O452/$D452))</f>
        <v>0</v>
      </c>
      <c r="BP463" s="69">
        <f>IF($D452="n/a","n/a",IF(BP$3&gt;($D452+$D463),$O452-SUM($F463:BO463),$O452/$D452))</f>
        <v>0</v>
      </c>
      <c r="BQ463" s="69">
        <f>IF($D452="n/a","n/a",IF(BQ$3&gt;($D452+$D463),$O452-SUM($F463:BP463),$O452/$D452))</f>
        <v>0</v>
      </c>
      <c r="BR463" s="69">
        <f>IF($D452="n/a","n/a",IF(BR$3&gt;($D452+$D463),$O452-SUM($F463:BQ463),$O452/$D452))</f>
        <v>0</v>
      </c>
      <c r="BS463" s="69">
        <f>IF($D452="n/a","n/a",IF(BS$3&gt;($D452+$D463),$O452-SUM($F463:BR463),$O452/$D452))</f>
        <v>0</v>
      </c>
      <c r="BT463" s="69">
        <f>IF($D452="n/a","n/a",IF(BT$3&gt;($D452+$D463),$O452-SUM($F463:BS463),$O452/$D452))</f>
        <v>0</v>
      </c>
      <c r="BU463" s="69">
        <f>IF($D452="n/a","n/a",IF(BU$3&gt;($D452+$D463),$O452-SUM($F463:BT463),$O452/$D452))</f>
        <v>0</v>
      </c>
      <c r="BV463" s="69">
        <f>IF($D452="n/a","n/a",IF(BV$3&gt;($D452+$D463),$O452-SUM($F463:BU463),$O452/$D452))</f>
        <v>0</v>
      </c>
      <c r="BW463" s="69">
        <f>IF($D452="n/a","n/a",IF(BW$3&gt;($D452+$D463),$O452-SUM($F463:BV463),$O452/$D452))</f>
        <v>0</v>
      </c>
      <c r="BX463" s="69">
        <f>IF($D452="n/a","n/a",IF(BX$3&gt;($D452+$D463),$O452-SUM($F463:BW463),$O452/$D452))</f>
        <v>0</v>
      </c>
      <c r="BY463" s="69">
        <f>IF($D452="n/a","n/a",IF(BY$3&gt;($D452+$D463),$O452-SUM($F463:BX463),$O452/$D452))</f>
        <v>0</v>
      </c>
      <c r="BZ463" s="69">
        <f>IF($D452="n/a","n/a",IF(BZ$3&gt;($D452+$D463),$O452-SUM($F463:BY463),$O452/$D452))</f>
        <v>0</v>
      </c>
    </row>
    <row r="464" spans="1:78" customFormat="1" hidden="1" outlineLevel="1">
      <c r="A464" s="19"/>
      <c r="B464" s="25"/>
      <c r="C464" s="577"/>
      <c r="D464" s="545">
        <v>11</v>
      </c>
      <c r="E464" s="27"/>
      <c r="F464" s="146"/>
      <c r="G464" s="148"/>
      <c r="H464" s="148"/>
      <c r="I464" s="148"/>
      <c r="J464" s="148"/>
      <c r="K464" s="558"/>
      <c r="L464" s="148"/>
      <c r="M464" s="148"/>
      <c r="N464" s="148"/>
      <c r="O464" s="553"/>
      <c r="P464" s="147"/>
      <c r="Q464" s="69">
        <f>IF($D452="n/a","n/a",IF(Q$3&gt;($D452+$D464),$P452-SUM($F464:P464),$P452/$D452))</f>
        <v>143.0875530190113</v>
      </c>
      <c r="R464" s="69">
        <f>IF($D452="n/a","n/a",IF(R$3&gt;($D452+$D464),$P452-SUM($F464:Q464),$P452/$D452))</f>
        <v>143.0875530190113</v>
      </c>
      <c r="S464" s="69">
        <f>IF($D452="n/a","n/a",IF(S$3&gt;($D452+$D464),$P452-SUM($F464:R464),$P452/$D452))</f>
        <v>143.0875530190113</v>
      </c>
      <c r="T464" s="69">
        <f>IF($D452="n/a","n/a",IF(T$3&gt;($D452+$D464),$P452-SUM($F464:S464),$P452/$D452))</f>
        <v>143.0875530190113</v>
      </c>
      <c r="U464" s="69">
        <f>IF($D452="n/a","n/a",IF(U$3&gt;($D452+$D464),$P452-SUM($F464:T464),$P452/$D452))</f>
        <v>143.0875530190113</v>
      </c>
      <c r="V464" s="69">
        <f>IF($D452="n/a","n/a",IF(V$3&gt;($D452+$D464),$P452-SUM($F464:U464),$P452/$D452))</f>
        <v>143.0875530190113</v>
      </c>
      <c r="W464" s="69">
        <f>IF($D452="n/a","n/a",IF(W$3&gt;($D452+$D464),$P452-SUM($F464:V464),$P452/$D452))</f>
        <v>143.0875530190113</v>
      </c>
      <c r="X464" s="69">
        <f>IF($D452="n/a","n/a",IF(X$3&gt;($D452+$D464),$P452-SUM($F464:W464),$P452/$D452))</f>
        <v>1.1368683772161603E-13</v>
      </c>
      <c r="Y464" s="69">
        <f>IF($D452="n/a","n/a",IF(Y$3&gt;($D452+$D464),$P452-SUM($F464:X464),$P452/$D452))</f>
        <v>0</v>
      </c>
      <c r="Z464" s="69">
        <f>IF($D452="n/a","n/a",IF(Z$3&gt;($D452+$D464),$P452-SUM($F464:Y464),$P452/$D452))</f>
        <v>0</v>
      </c>
      <c r="AA464" s="69">
        <f>IF($D452="n/a","n/a",IF(AA$3&gt;($D452+$D464),$P452-SUM($F464:Z464),$P452/$D452))</f>
        <v>0</v>
      </c>
      <c r="AB464" s="69">
        <f>IF($D452="n/a","n/a",IF(AB$3&gt;($D452+$D464),$P452-SUM($F464:AA464),$P452/$D452))</f>
        <v>0</v>
      </c>
      <c r="AC464" s="69">
        <f>IF($D452="n/a","n/a",IF(AC$3&gt;($D452+$D464),$P452-SUM($F464:AB464),$P452/$D452))</f>
        <v>0</v>
      </c>
      <c r="AD464" s="69">
        <f>IF($D452="n/a","n/a",IF(AD$3&gt;($D452+$D464),$P452-SUM($F464:AC464),$P452/$D452))</f>
        <v>0</v>
      </c>
      <c r="AE464" s="69">
        <f>IF($D452="n/a","n/a",IF(AE$3&gt;($D452+$D464),$P452-SUM($F464:AD464),$P452/$D452))</f>
        <v>0</v>
      </c>
      <c r="AF464" s="69">
        <f>IF($D452="n/a","n/a",IF(AF$3&gt;($D452+$D464),$P452-SUM($F464:AE464),$P452/$D452))</f>
        <v>0</v>
      </c>
      <c r="AG464" s="69">
        <f>IF($D452="n/a","n/a",IF(AG$3&gt;($D452+$D464),$P452-SUM($F464:AF464),$P452/$D452))</f>
        <v>0</v>
      </c>
      <c r="AH464" s="69">
        <f>IF($D452="n/a","n/a",IF(AH$3&gt;($D452+$D464),$P452-SUM($F464:AG464),$P452/$D452))</f>
        <v>0</v>
      </c>
      <c r="AI464" s="69">
        <f>IF($D452="n/a","n/a",IF(AI$3&gt;($D452+$D464),$P452-SUM($F464:AH464),$P452/$D452))</f>
        <v>0</v>
      </c>
      <c r="AJ464" s="69">
        <f>IF($D452="n/a","n/a",IF(AJ$3&gt;($D452+$D464),$P452-SUM($F464:AI464),$P452/$D452))</f>
        <v>0</v>
      </c>
      <c r="AK464" s="69">
        <f>IF($D452="n/a","n/a",IF(AK$3&gt;($D452+$D464),$P452-SUM($F464:AJ464),$P452/$D452))</f>
        <v>0</v>
      </c>
      <c r="AL464" s="69">
        <f>IF($D452="n/a","n/a",IF(AL$3&gt;($D452+$D464),$P452-SUM($F464:AK464),$P452/$D452))</f>
        <v>0</v>
      </c>
      <c r="AM464" s="69">
        <f>IF($D452="n/a","n/a",IF(AM$3&gt;($D452+$D464),$P452-SUM($F464:AL464),$P452/$D452))</f>
        <v>0</v>
      </c>
      <c r="AN464" s="69">
        <f>IF($D452="n/a","n/a",IF(AN$3&gt;($D452+$D464),$P452-SUM($F464:AM464),$P452/$D452))</f>
        <v>0</v>
      </c>
      <c r="AO464" s="69">
        <f>IF($D452="n/a","n/a",IF(AO$3&gt;($D452+$D464),$P452-SUM($F464:AN464),$P452/$D452))</f>
        <v>0</v>
      </c>
      <c r="AP464" s="69">
        <f>IF($D452="n/a","n/a",IF(AP$3&gt;($D452+$D464),$P452-SUM($F464:AO464),$P452/$D452))</f>
        <v>0</v>
      </c>
      <c r="AQ464" s="69">
        <f>IF($D452="n/a","n/a",IF(AQ$3&gt;($D452+$D464),$P452-SUM($F464:AP464),$P452/$D452))</f>
        <v>0</v>
      </c>
      <c r="AR464" s="69">
        <f>IF($D452="n/a","n/a",IF(AR$3&gt;($D452+$D464),$P452-SUM($F464:AQ464),$P452/$D452))</f>
        <v>0</v>
      </c>
      <c r="AS464" s="69">
        <f>IF($D452="n/a","n/a",IF(AS$3&gt;($D452+$D464),$P452-SUM($F464:AR464),$P452/$D452))</f>
        <v>0</v>
      </c>
      <c r="AT464" s="69">
        <f>IF($D452="n/a","n/a",IF(AT$3&gt;($D452+$D464),$P452-SUM($F464:AS464),$P452/$D452))</f>
        <v>0</v>
      </c>
      <c r="AU464" s="69">
        <f>IF($D452="n/a","n/a",IF(AU$3&gt;($D452+$D464),$P452-SUM($F464:AT464),$P452/$D452))</f>
        <v>0</v>
      </c>
      <c r="AV464" s="69">
        <f>IF($D452="n/a","n/a",IF(AV$3&gt;($D452+$D464),$P452-SUM($F464:AU464),$P452/$D452))</f>
        <v>0</v>
      </c>
      <c r="AW464" s="69">
        <f>IF($D452="n/a","n/a",IF(AW$3&gt;($D452+$D464),$P452-SUM($F464:AV464),$P452/$D452))</f>
        <v>0</v>
      </c>
      <c r="AX464" s="69">
        <f>IF($D452="n/a","n/a",IF(AX$3&gt;($D452+$D464),$P452-SUM($F464:AW464),$P452/$D452))</f>
        <v>0</v>
      </c>
      <c r="AY464" s="69">
        <f>IF($D452="n/a","n/a",IF(AY$3&gt;($D452+$D464),$P452-SUM($F464:AX464),$P452/$D452))</f>
        <v>0</v>
      </c>
      <c r="AZ464" s="69">
        <f>IF($D452="n/a","n/a",IF(AZ$3&gt;($D452+$D464),$P452-SUM($F464:AY464),$P452/$D452))</f>
        <v>0</v>
      </c>
      <c r="BA464" s="69">
        <f>IF($D452="n/a","n/a",IF(BA$3&gt;($D452+$D464),$P452-SUM($F464:AZ464),$P452/$D452))</f>
        <v>0</v>
      </c>
      <c r="BB464" s="69">
        <f>IF($D452="n/a","n/a",IF(BB$3&gt;($D452+$D464),$P452-SUM($F464:BA464),$P452/$D452))</f>
        <v>0</v>
      </c>
      <c r="BC464" s="69">
        <f>IF($D452="n/a","n/a",IF(BC$3&gt;($D452+$D464),$P452-SUM($F464:BB464),$P452/$D452))</f>
        <v>0</v>
      </c>
      <c r="BD464" s="69">
        <f>IF($D452="n/a","n/a",IF(BD$3&gt;($D452+$D464),$P452-SUM($F464:BC464),$P452/$D452))</f>
        <v>0</v>
      </c>
      <c r="BE464" s="69">
        <f>IF($D452="n/a","n/a",IF(BE$3&gt;($D452+$D464),$P452-SUM($F464:BD464),$P452/$D452))</f>
        <v>0</v>
      </c>
      <c r="BF464" s="69">
        <f>IF($D452="n/a","n/a",IF(BF$3&gt;($D452+$D464),$P452-SUM($F464:BE464),$P452/$D452))</f>
        <v>0</v>
      </c>
      <c r="BG464" s="69">
        <f>IF($D452="n/a","n/a",IF(BG$3&gt;($D452+$D464),$P452-SUM($F464:BF464),$P452/$D452))</f>
        <v>0</v>
      </c>
      <c r="BH464" s="69">
        <f>IF($D452="n/a","n/a",IF(BH$3&gt;($D452+$D464),$P452-SUM($F464:BG464),$P452/$D452))</f>
        <v>0</v>
      </c>
      <c r="BI464" s="69">
        <f>IF($D452="n/a","n/a",IF(BI$3&gt;($D452+$D464),$P452-SUM($F464:BH464),$P452/$D452))</f>
        <v>0</v>
      </c>
      <c r="BJ464" s="69">
        <f>IF($D452="n/a","n/a",IF(BJ$3&gt;($D452+$D464),$P452-SUM($F464:BI464),$P452/$D452))</f>
        <v>0</v>
      </c>
      <c r="BK464" s="69">
        <f>IF($D452="n/a","n/a",IF(BK$3&gt;($D452+$D464),$P452-SUM($F464:BJ464),$P452/$D452))</f>
        <v>0</v>
      </c>
      <c r="BL464" s="69">
        <f>IF($D452="n/a","n/a",IF(BL$3&gt;($D452+$D464),$P452-SUM($F464:BK464),$P452/$D452))</f>
        <v>0</v>
      </c>
      <c r="BM464" s="69">
        <f>IF($D452="n/a","n/a",IF(BM$3&gt;($D452+$D464),$P452-SUM($F464:BL464),$P452/$D452))</f>
        <v>0</v>
      </c>
      <c r="BN464" s="69">
        <f>IF($D452="n/a","n/a",IF(BN$3&gt;($D452+$D464),$P452-SUM($F464:BM464),$P452/$D452))</f>
        <v>0</v>
      </c>
      <c r="BO464" s="69">
        <f>IF($D452="n/a","n/a",IF(BO$3&gt;($D452+$D464),$P452-SUM($F464:BN464),$P452/$D452))</f>
        <v>0</v>
      </c>
      <c r="BP464" s="69">
        <f>IF($D452="n/a","n/a",IF(BP$3&gt;($D452+$D464),$P452-SUM($F464:BO464),$P452/$D452))</f>
        <v>0</v>
      </c>
      <c r="BQ464" s="69">
        <f>IF($D452="n/a","n/a",IF(BQ$3&gt;($D452+$D464),$P452-SUM($F464:BP464),$P452/$D452))</f>
        <v>0</v>
      </c>
      <c r="BR464" s="69">
        <f>IF($D452="n/a","n/a",IF(BR$3&gt;($D452+$D464),$P452-SUM($F464:BQ464),$P452/$D452))</f>
        <v>0</v>
      </c>
      <c r="BS464" s="69">
        <f>IF($D452="n/a","n/a",IF(BS$3&gt;($D452+$D464),$P452-SUM($F464:BR464),$P452/$D452))</f>
        <v>0</v>
      </c>
      <c r="BT464" s="69">
        <f>IF($D452="n/a","n/a",IF(BT$3&gt;($D452+$D464),$P452-SUM($F464:BS464),$P452/$D452))</f>
        <v>0</v>
      </c>
      <c r="BU464" s="69">
        <f>IF($D452="n/a","n/a",IF(BU$3&gt;($D452+$D464),$P452-SUM($F464:BT464),$P452/$D452))</f>
        <v>0</v>
      </c>
      <c r="BV464" s="69">
        <f>IF($D452="n/a","n/a",IF(BV$3&gt;($D452+$D464),$P452-SUM($F464:BU464),$P452/$D452))</f>
        <v>0</v>
      </c>
      <c r="BW464" s="69">
        <f>IF($D452="n/a","n/a",IF(BW$3&gt;($D452+$D464),$P452-SUM($F464:BV464),$P452/$D452))</f>
        <v>0</v>
      </c>
      <c r="BX464" s="69">
        <f>IF($D452="n/a","n/a",IF(BX$3&gt;($D452+$D464),$P452-SUM($F464:BW464),$P452/$D452))</f>
        <v>0</v>
      </c>
      <c r="BY464" s="69">
        <f>IF($D452="n/a","n/a",IF(BY$3&gt;($D452+$D464),$P452-SUM($F464:BX464),$P452/$D452))</f>
        <v>0</v>
      </c>
      <c r="BZ464" s="69">
        <f>IF($D452="n/a","n/a",IF(BZ$3&gt;($D452+$D464),$P452-SUM($F464:BY464),$P452/$D452))</f>
        <v>0</v>
      </c>
    </row>
    <row r="465" spans="1:78" customFormat="1" hidden="1" outlineLevel="1">
      <c r="A465" s="560"/>
      <c r="B465" s="25"/>
      <c r="C465" s="577"/>
      <c r="D465" s="545">
        <v>12</v>
      </c>
      <c r="E465" s="27"/>
      <c r="F465" s="146"/>
      <c r="G465" s="148"/>
      <c r="H465" s="148"/>
      <c r="I465" s="148"/>
      <c r="J465" s="148"/>
      <c r="K465" s="558"/>
      <c r="L465" s="148"/>
      <c r="M465" s="148"/>
      <c r="N465" s="148"/>
      <c r="O465" s="553"/>
      <c r="P465" s="553"/>
      <c r="Q465" s="147"/>
      <c r="R465" s="69">
        <f>IF($D452="n/a","n/a",IF(R$3&gt;($D452+$D465),$Q452-SUM($F465:Q465),$Q452/$D452))</f>
        <v>234.55709629729196</v>
      </c>
      <c r="S465" s="69">
        <f>IF($D452="n/a","n/a",IF(S$3&gt;($D452+$D465),$Q452-SUM($F465:R465),$Q452/$D452))</f>
        <v>234.55709629729196</v>
      </c>
      <c r="T465" s="69">
        <f>IF($D452="n/a","n/a",IF(T$3&gt;($D452+$D465),$Q452-SUM($F465:S465),$Q452/$D452))</f>
        <v>234.55709629729196</v>
      </c>
      <c r="U465" s="69">
        <f>IF($D452="n/a","n/a",IF(U$3&gt;($D452+$D465),$Q452-SUM($F465:T465),$Q452/$D452))</f>
        <v>234.55709629729196</v>
      </c>
      <c r="V465" s="69">
        <f>IF($D452="n/a","n/a",IF(V$3&gt;($D452+$D465),$Q452-SUM($F465:U465),$Q452/$D452))</f>
        <v>234.55709629729196</v>
      </c>
      <c r="W465" s="69">
        <f>IF($D452="n/a","n/a",IF(W$3&gt;($D452+$D465),$Q452-SUM($F465:V465),$Q452/$D452))</f>
        <v>234.55709629729196</v>
      </c>
      <c r="X465" s="69">
        <f>IF($D452="n/a","n/a",IF(X$3&gt;($D452+$D465),$Q452-SUM($F465:W465),$Q452/$D452))</f>
        <v>234.55709629729196</v>
      </c>
      <c r="Y465" s="69">
        <f>IF($D452="n/a","n/a",IF(Y$3&gt;($D452+$D465),$Q452-SUM($F465:X465),$Q452/$D452))</f>
        <v>0</v>
      </c>
      <c r="Z465" s="69">
        <f>IF($D452="n/a","n/a",IF(Z$3&gt;($D452+$D465),$Q452-SUM($F465:Y465),$Q452/$D452))</f>
        <v>0</v>
      </c>
      <c r="AA465" s="69">
        <f>IF($D452="n/a","n/a",IF(AA$3&gt;($D452+$D465),$Q452-SUM($F465:Z465),$Q452/$D452))</f>
        <v>0</v>
      </c>
      <c r="AB465" s="69">
        <f>IF($D452="n/a","n/a",IF(AB$3&gt;($D452+$D465),$Q452-SUM($F465:AA465),$Q452/$D452))</f>
        <v>0</v>
      </c>
      <c r="AC465" s="69">
        <f>IF($D452="n/a","n/a",IF(AC$3&gt;($D452+$D465),$Q452-SUM($F465:AB465),$Q452/$D452))</f>
        <v>0</v>
      </c>
      <c r="AD465" s="69">
        <f>IF($D452="n/a","n/a",IF(AD$3&gt;($D452+$D465),$Q452-SUM($F465:AC465),$Q452/$D452))</f>
        <v>0</v>
      </c>
      <c r="AE465" s="69">
        <f>IF($D452="n/a","n/a",IF(AE$3&gt;($D452+$D465),$Q452-SUM($F465:AD465),$Q452/$D452))</f>
        <v>0</v>
      </c>
      <c r="AF465" s="69">
        <f>IF($D452="n/a","n/a",IF(AF$3&gt;($D452+$D465),$Q452-SUM($F465:AE465),$Q452/$D452))</f>
        <v>0</v>
      </c>
      <c r="AG465" s="69">
        <f>IF($D452="n/a","n/a",IF(AG$3&gt;($D452+$D465),$Q452-SUM($F465:AF465),$Q452/$D452))</f>
        <v>0</v>
      </c>
      <c r="AH465" s="69">
        <f>IF($D452="n/a","n/a",IF(AH$3&gt;($D452+$D465),$Q452-SUM($F465:AG465),$Q452/$D452))</f>
        <v>0</v>
      </c>
      <c r="AI465" s="69">
        <f>IF($D452="n/a","n/a",IF(AI$3&gt;($D452+$D465),$Q452-SUM($F465:AH465),$Q452/$D452))</f>
        <v>0</v>
      </c>
      <c r="AJ465" s="69">
        <f>IF($D452="n/a","n/a",IF(AJ$3&gt;($D452+$D465),$Q452-SUM($F465:AI465),$Q452/$D452))</f>
        <v>0</v>
      </c>
      <c r="AK465" s="69">
        <f>IF($D452="n/a","n/a",IF(AK$3&gt;($D452+$D465),$Q452-SUM($F465:AJ465),$Q452/$D452))</f>
        <v>0</v>
      </c>
      <c r="AL465" s="69">
        <f>IF($D452="n/a","n/a",IF(AL$3&gt;($D452+$D465),$Q452-SUM($F465:AK465),$Q452/$D452))</f>
        <v>0</v>
      </c>
      <c r="AM465" s="69">
        <f>IF($D452="n/a","n/a",IF(AM$3&gt;($D452+$D465),$Q452-SUM($F465:AL465),$Q452/$D452))</f>
        <v>0</v>
      </c>
      <c r="AN465" s="69">
        <f>IF($D452="n/a","n/a",IF(AN$3&gt;($D452+$D465),$Q452-SUM($F465:AM465),$Q452/$D452))</f>
        <v>0</v>
      </c>
      <c r="AO465" s="69">
        <f>IF($D452="n/a","n/a",IF(AO$3&gt;($D452+$D465),$Q452-SUM($F465:AN465),$Q452/$D452))</f>
        <v>0</v>
      </c>
      <c r="AP465" s="69">
        <f>IF($D452="n/a","n/a",IF(AP$3&gt;($D452+$D465),$Q452-SUM($F465:AO465),$Q452/$D452))</f>
        <v>0</v>
      </c>
      <c r="AQ465" s="69">
        <f>IF($D452="n/a","n/a",IF(AQ$3&gt;($D452+$D465),$Q452-SUM($F465:AP465),$Q452/$D452))</f>
        <v>0</v>
      </c>
      <c r="AR465" s="69">
        <f>IF($D452="n/a","n/a",IF(AR$3&gt;($D452+$D465),$Q452-SUM($F465:AQ465),$Q452/$D452))</f>
        <v>0</v>
      </c>
      <c r="AS465" s="69">
        <f>IF($D452="n/a","n/a",IF(AS$3&gt;($D452+$D465),$Q452-SUM($F465:AR465),$Q452/$D452))</f>
        <v>0</v>
      </c>
      <c r="AT465" s="69">
        <f>IF($D452="n/a","n/a",IF(AT$3&gt;($D452+$D465),$Q452-SUM($F465:AS465),$Q452/$D452))</f>
        <v>0</v>
      </c>
      <c r="AU465" s="69">
        <f>IF($D452="n/a","n/a",IF(AU$3&gt;($D452+$D465),$Q452-SUM($F465:AT465),$Q452/$D452))</f>
        <v>0</v>
      </c>
      <c r="AV465" s="69">
        <f>IF($D452="n/a","n/a",IF(AV$3&gt;($D452+$D465),$Q452-SUM($F465:AU465),$Q452/$D452))</f>
        <v>0</v>
      </c>
      <c r="AW465" s="69">
        <f>IF($D452="n/a","n/a",IF(AW$3&gt;($D452+$D465),$Q452-SUM($F465:AV465),$Q452/$D452))</f>
        <v>0</v>
      </c>
      <c r="AX465" s="69">
        <f>IF($D452="n/a","n/a",IF(AX$3&gt;($D452+$D465),$Q452-SUM($F465:AW465),$Q452/$D452))</f>
        <v>0</v>
      </c>
      <c r="AY465" s="69">
        <f>IF($D452="n/a","n/a",IF(AY$3&gt;($D452+$D465),$Q452-SUM($F465:AX465),$Q452/$D452))</f>
        <v>0</v>
      </c>
      <c r="AZ465" s="69">
        <f>IF($D452="n/a","n/a",IF(AZ$3&gt;($D452+$D465),$Q452-SUM($F465:AY465),$Q452/$D452))</f>
        <v>0</v>
      </c>
      <c r="BA465" s="69">
        <f>IF($D452="n/a","n/a",IF(BA$3&gt;($D452+$D465),$Q452-SUM($F465:AZ465),$Q452/$D452))</f>
        <v>0</v>
      </c>
      <c r="BB465" s="69">
        <f>IF($D452="n/a","n/a",IF(BB$3&gt;($D452+$D465),$Q452-SUM($F465:BA465),$Q452/$D452))</f>
        <v>0</v>
      </c>
      <c r="BC465" s="69">
        <f>IF($D452="n/a","n/a",IF(BC$3&gt;($D452+$D465),$Q452-SUM($F465:BB465),$Q452/$D452))</f>
        <v>0</v>
      </c>
      <c r="BD465" s="69">
        <f>IF($D452="n/a","n/a",IF(BD$3&gt;($D452+$D465),$Q452-SUM($F465:BC465),$Q452/$D452))</f>
        <v>0</v>
      </c>
      <c r="BE465" s="69">
        <f>IF($D452="n/a","n/a",IF(BE$3&gt;($D452+$D465),$Q452-SUM($F465:BD465),$Q452/$D452))</f>
        <v>0</v>
      </c>
      <c r="BF465" s="69">
        <f>IF($D452="n/a","n/a",IF(BF$3&gt;($D452+$D465),$Q452-SUM($F465:BE465),$Q452/$D452))</f>
        <v>0</v>
      </c>
      <c r="BG465" s="69">
        <f>IF($D452="n/a","n/a",IF(BG$3&gt;($D452+$D465),$Q452-SUM($F465:BF465),$Q452/$D452))</f>
        <v>0</v>
      </c>
      <c r="BH465" s="69">
        <f>IF($D452="n/a","n/a",IF(BH$3&gt;($D452+$D465),$Q452-SUM($F465:BG465),$Q452/$D452))</f>
        <v>0</v>
      </c>
      <c r="BI465" s="69">
        <f>IF($D452="n/a","n/a",IF(BI$3&gt;($D452+$D465),$Q452-SUM($F465:BH465),$Q452/$D452))</f>
        <v>0</v>
      </c>
      <c r="BJ465" s="69">
        <f>IF($D452="n/a","n/a",IF(BJ$3&gt;($D452+$D465),$Q452-SUM($F465:BI465),$Q452/$D452))</f>
        <v>0</v>
      </c>
      <c r="BK465" s="69">
        <f>IF($D452="n/a","n/a",IF(BK$3&gt;($D452+$D465),$Q452-SUM($F465:BJ465),$Q452/$D452))</f>
        <v>0</v>
      </c>
      <c r="BL465" s="69">
        <f>IF($D452="n/a","n/a",IF(BL$3&gt;($D452+$D465),$Q452-SUM($F465:BK465),$Q452/$D452))</f>
        <v>0</v>
      </c>
      <c r="BM465" s="69">
        <f>IF($D452="n/a","n/a",IF(BM$3&gt;($D452+$D465),$Q452-SUM($F465:BL465),$Q452/$D452))</f>
        <v>0</v>
      </c>
      <c r="BN465" s="69">
        <f>IF($D452="n/a","n/a",IF(BN$3&gt;($D452+$D465),$Q452-SUM($F465:BM465),$Q452/$D452))</f>
        <v>0</v>
      </c>
      <c r="BO465" s="69">
        <f>IF($D452="n/a","n/a",IF(BO$3&gt;($D452+$D465),$Q452-SUM($F465:BN465),$Q452/$D452))</f>
        <v>0</v>
      </c>
      <c r="BP465" s="69">
        <f>IF($D452="n/a","n/a",IF(BP$3&gt;($D452+$D465),$Q452-SUM($F465:BO465),$Q452/$D452))</f>
        <v>0</v>
      </c>
      <c r="BQ465" s="69">
        <f>IF($D452="n/a","n/a",IF(BQ$3&gt;($D452+$D465),$Q452-SUM($F465:BP465),$Q452/$D452))</f>
        <v>0</v>
      </c>
      <c r="BR465" s="69">
        <f>IF($D452="n/a","n/a",IF(BR$3&gt;($D452+$D465),$Q452-SUM($F465:BQ465),$Q452/$D452))</f>
        <v>0</v>
      </c>
      <c r="BS465" s="69">
        <f>IF($D452="n/a","n/a",IF(BS$3&gt;($D452+$D465),$Q452-SUM($F465:BR465),$Q452/$D452))</f>
        <v>0</v>
      </c>
      <c r="BT465" s="69">
        <f>IF($D452="n/a","n/a",IF(BT$3&gt;($D452+$D465),$Q452-SUM($F465:BS465),$Q452/$D452))</f>
        <v>0</v>
      </c>
      <c r="BU465" s="69">
        <f>IF($D452="n/a","n/a",IF(BU$3&gt;($D452+$D465),$Q452-SUM($F465:BT465),$Q452/$D452))</f>
        <v>0</v>
      </c>
      <c r="BV465" s="69">
        <f>IF($D452="n/a","n/a",IF(BV$3&gt;($D452+$D465),$Q452-SUM($F465:BU465),$Q452/$D452))</f>
        <v>0</v>
      </c>
      <c r="BW465" s="69">
        <f>IF($D452="n/a","n/a",IF(BW$3&gt;($D452+$D465),$Q452-SUM($F465:BV465),$Q452/$D452))</f>
        <v>0</v>
      </c>
      <c r="BX465" s="69">
        <f>IF($D452="n/a","n/a",IF(BX$3&gt;($D452+$D465),$Q452-SUM($F465:BW465),$Q452/$D452))</f>
        <v>0</v>
      </c>
      <c r="BY465" s="69">
        <f>IF($D452="n/a","n/a",IF(BY$3&gt;($D452+$D465),$Q452-SUM($F465:BX465),$Q452/$D452))</f>
        <v>0</v>
      </c>
      <c r="BZ465" s="69">
        <f>IF($D452="n/a","n/a",IF(BZ$3&gt;($D452+$D465),$Q452-SUM($F465:BY465),$Q452/$D452))</f>
        <v>0</v>
      </c>
    </row>
    <row r="466" spans="1:78" customFormat="1" hidden="1" outlineLevel="1">
      <c r="A466" s="560"/>
      <c r="B466" s="25"/>
      <c r="C466" s="577"/>
      <c r="D466" s="545">
        <v>13</v>
      </c>
      <c r="E466" s="27"/>
      <c r="F466" s="146"/>
      <c r="G466" s="148"/>
      <c r="H466" s="148"/>
      <c r="I466" s="148"/>
      <c r="J466" s="148"/>
      <c r="K466" s="558"/>
      <c r="L466" s="148"/>
      <c r="M466" s="148"/>
      <c r="N466" s="148"/>
      <c r="O466" s="553"/>
      <c r="P466" s="553"/>
      <c r="Q466" s="553"/>
      <c r="R466" s="147"/>
      <c r="S466" s="69">
        <f>IF($D452="n/a","n/a",IF(S$3&gt;($D452+$D466),$R452-SUM($F466:R466),$R452/$D452))</f>
        <v>268.90490084482718</v>
      </c>
      <c r="T466" s="69">
        <f>IF($D452="n/a","n/a",IF(T$3&gt;($D452+$D466),$R452-SUM($F466:S466),$R452/$D452))</f>
        <v>268.90490084482718</v>
      </c>
      <c r="U466" s="69">
        <f>IF($D452="n/a","n/a",IF(U$3&gt;($D452+$D466),$R452-SUM($F466:T466),$R452/$D452))</f>
        <v>268.90490084482718</v>
      </c>
      <c r="V466" s="69">
        <f>IF($D452="n/a","n/a",IF(V$3&gt;($D452+$D466),$R452-SUM($F466:U466),$R452/$D452))</f>
        <v>268.90490084482718</v>
      </c>
      <c r="W466" s="69">
        <f>IF($D452="n/a","n/a",IF(W$3&gt;($D452+$D466),$R452-SUM($F466:V466),$R452/$D452))</f>
        <v>268.90490084482718</v>
      </c>
      <c r="X466" s="69">
        <f>IF($D452="n/a","n/a",IF(X$3&gt;($D452+$D466),$R452-SUM($F466:W466),$R452/$D452))</f>
        <v>268.90490084482718</v>
      </c>
      <c r="Y466" s="69">
        <f>IF($D452="n/a","n/a",IF(Y$3&gt;($D452+$D466),$R452-SUM($F466:X466),$R452/$D452))</f>
        <v>268.90490084482718</v>
      </c>
      <c r="Z466" s="69">
        <f>IF($D452="n/a","n/a",IF(Z$3&gt;($D452+$D466),$R452-SUM($F466:Y466),$R452/$D452))</f>
        <v>0</v>
      </c>
      <c r="AA466" s="69">
        <f>IF($D452="n/a","n/a",IF(AA$3&gt;($D452+$D466),$R452-SUM($F466:Z466),$R452/$D452))</f>
        <v>0</v>
      </c>
      <c r="AB466" s="69">
        <f>IF($D452="n/a","n/a",IF(AB$3&gt;($D452+$D466),$R452-SUM($F466:AA466),$R452/$D452))</f>
        <v>0</v>
      </c>
      <c r="AC466" s="69">
        <f>IF($D452="n/a","n/a",IF(AC$3&gt;($D452+$D466),$R452-SUM($F466:AB466),$R452/$D452))</f>
        <v>0</v>
      </c>
      <c r="AD466" s="69">
        <f>IF($D452="n/a","n/a",IF(AD$3&gt;($D452+$D466),$R452-SUM($F466:AC466),$R452/$D452))</f>
        <v>0</v>
      </c>
      <c r="AE466" s="69">
        <f>IF($D452="n/a","n/a",IF(AE$3&gt;($D452+$D466),$R452-SUM($F466:AD466),$R452/$D452))</f>
        <v>0</v>
      </c>
      <c r="AF466" s="69">
        <f>IF($D452="n/a","n/a",IF(AF$3&gt;($D452+$D466),$R452-SUM($F466:AE466),$R452/$D452))</f>
        <v>0</v>
      </c>
      <c r="AG466" s="69">
        <f>IF($D452="n/a","n/a",IF(AG$3&gt;($D452+$D466),$R452-SUM($F466:AF466),$R452/$D452))</f>
        <v>0</v>
      </c>
      <c r="AH466" s="69">
        <f>IF($D452="n/a","n/a",IF(AH$3&gt;($D452+$D466),$R452-SUM($F466:AG466),$R452/$D452))</f>
        <v>0</v>
      </c>
      <c r="AI466" s="69">
        <f>IF($D452="n/a","n/a",IF(AI$3&gt;($D452+$D466),$R452-SUM($F466:AH466),$R452/$D452))</f>
        <v>0</v>
      </c>
      <c r="AJ466" s="69">
        <f>IF($D452="n/a","n/a",IF(AJ$3&gt;($D452+$D466),$R452-SUM($F466:AI466),$R452/$D452))</f>
        <v>0</v>
      </c>
      <c r="AK466" s="69">
        <f>IF($D452="n/a","n/a",IF(AK$3&gt;($D452+$D466),$R452-SUM($F466:AJ466),$R452/$D452))</f>
        <v>0</v>
      </c>
      <c r="AL466" s="69">
        <f>IF($D452="n/a","n/a",IF(AL$3&gt;($D452+$D466),$R452-SUM($F466:AK466),$R452/$D452))</f>
        <v>0</v>
      </c>
      <c r="AM466" s="69">
        <f>IF($D452="n/a","n/a",IF(AM$3&gt;($D452+$D466),$R452-SUM($F466:AL466),$R452/$D452))</f>
        <v>0</v>
      </c>
      <c r="AN466" s="69">
        <f>IF($D452="n/a","n/a",IF(AN$3&gt;($D452+$D466),$R452-SUM($F466:AM466),$R452/$D452))</f>
        <v>0</v>
      </c>
      <c r="AO466" s="69">
        <f>IF($D452="n/a","n/a",IF(AO$3&gt;($D452+$D466),$R452-SUM($F466:AN466),$R452/$D452))</f>
        <v>0</v>
      </c>
      <c r="AP466" s="69">
        <f>IF($D452="n/a","n/a",IF(AP$3&gt;($D452+$D466),$R452-SUM($F466:AO466),$R452/$D452))</f>
        <v>0</v>
      </c>
      <c r="AQ466" s="69">
        <f>IF($D452="n/a","n/a",IF(AQ$3&gt;($D452+$D466),$R452-SUM($F466:AP466),$R452/$D452))</f>
        <v>0</v>
      </c>
      <c r="AR466" s="69">
        <f>IF($D452="n/a","n/a",IF(AR$3&gt;($D452+$D466),$R452-SUM($F466:AQ466),$R452/$D452))</f>
        <v>0</v>
      </c>
      <c r="AS466" s="69">
        <f>IF($D452="n/a","n/a",IF(AS$3&gt;($D452+$D466),$R452-SUM($F466:AR466),$R452/$D452))</f>
        <v>0</v>
      </c>
      <c r="AT466" s="69">
        <f>IF($D452="n/a","n/a",IF(AT$3&gt;($D452+$D466),$R452-SUM($F466:AS466),$R452/$D452))</f>
        <v>0</v>
      </c>
      <c r="AU466" s="69">
        <f>IF($D452="n/a","n/a",IF(AU$3&gt;($D452+$D466),$R452-SUM($F466:AT466),$R452/$D452))</f>
        <v>0</v>
      </c>
      <c r="AV466" s="69">
        <f>IF($D452="n/a","n/a",IF(AV$3&gt;($D452+$D466),$R452-SUM($F466:AU466),$R452/$D452))</f>
        <v>0</v>
      </c>
      <c r="AW466" s="69">
        <f>IF($D452="n/a","n/a",IF(AW$3&gt;($D452+$D466),$R452-SUM($F466:AV466),$R452/$D452))</f>
        <v>0</v>
      </c>
      <c r="AX466" s="69">
        <f>IF($D452="n/a","n/a",IF(AX$3&gt;($D452+$D466),$R452-SUM($F466:AW466),$R452/$D452))</f>
        <v>0</v>
      </c>
      <c r="AY466" s="69">
        <f>IF($D452="n/a","n/a",IF(AY$3&gt;($D452+$D466),$R452-SUM($F466:AX466),$R452/$D452))</f>
        <v>0</v>
      </c>
      <c r="AZ466" s="69">
        <f>IF($D452="n/a","n/a",IF(AZ$3&gt;($D452+$D466),$R452-SUM($F466:AY466),$R452/$D452))</f>
        <v>0</v>
      </c>
      <c r="BA466" s="69">
        <f>IF($D452="n/a","n/a",IF(BA$3&gt;($D452+$D466),$R452-SUM($F466:AZ466),$R452/$D452))</f>
        <v>0</v>
      </c>
      <c r="BB466" s="69">
        <f>IF($D452="n/a","n/a",IF(BB$3&gt;($D452+$D466),$R452-SUM($F466:BA466),$R452/$D452))</f>
        <v>0</v>
      </c>
      <c r="BC466" s="69">
        <f>IF($D452="n/a","n/a",IF(BC$3&gt;($D452+$D466),$R452-SUM($F466:BB466),$R452/$D452))</f>
        <v>0</v>
      </c>
      <c r="BD466" s="69">
        <f>IF($D452="n/a","n/a",IF(BD$3&gt;($D452+$D466),$R452-SUM($F466:BC466),$R452/$D452))</f>
        <v>0</v>
      </c>
      <c r="BE466" s="69">
        <f>IF($D452="n/a","n/a",IF(BE$3&gt;($D452+$D466),$R452-SUM($F466:BD466),$R452/$D452))</f>
        <v>0</v>
      </c>
      <c r="BF466" s="69">
        <f>IF($D452="n/a","n/a",IF(BF$3&gt;($D452+$D466),$R452-SUM($F466:BE466),$R452/$D452))</f>
        <v>0</v>
      </c>
      <c r="BG466" s="69">
        <f>IF($D452="n/a","n/a",IF(BG$3&gt;($D452+$D466),$R452-SUM($F466:BF466),$R452/$D452))</f>
        <v>0</v>
      </c>
      <c r="BH466" s="69">
        <f>IF($D452="n/a","n/a",IF(BH$3&gt;($D452+$D466),$R452-SUM($F466:BG466),$R452/$D452))</f>
        <v>0</v>
      </c>
      <c r="BI466" s="69">
        <f>IF($D452="n/a","n/a",IF(BI$3&gt;($D452+$D466),$R452-SUM($F466:BH466),$R452/$D452))</f>
        <v>0</v>
      </c>
      <c r="BJ466" s="69">
        <f>IF($D452="n/a","n/a",IF(BJ$3&gt;($D452+$D466),$R452-SUM($F466:BI466),$R452/$D452))</f>
        <v>0</v>
      </c>
      <c r="BK466" s="69">
        <f>IF($D452="n/a","n/a",IF(BK$3&gt;($D452+$D466),$R452-SUM($F466:BJ466),$R452/$D452))</f>
        <v>0</v>
      </c>
      <c r="BL466" s="69">
        <f>IF($D452="n/a","n/a",IF(BL$3&gt;($D452+$D466),$R452-SUM($F466:BK466),$R452/$D452))</f>
        <v>0</v>
      </c>
      <c r="BM466" s="69">
        <f>IF($D452="n/a","n/a",IF(BM$3&gt;($D452+$D466),$R452-SUM($F466:BL466),$R452/$D452))</f>
        <v>0</v>
      </c>
      <c r="BN466" s="69">
        <f>IF($D452="n/a","n/a",IF(BN$3&gt;($D452+$D466),$R452-SUM($F466:BM466),$R452/$D452))</f>
        <v>0</v>
      </c>
      <c r="BO466" s="69">
        <f>IF($D452="n/a","n/a",IF(BO$3&gt;($D452+$D466),$R452-SUM($F466:BN466),$R452/$D452))</f>
        <v>0</v>
      </c>
      <c r="BP466" s="69">
        <f>IF($D452="n/a","n/a",IF(BP$3&gt;($D452+$D466),$R452-SUM($F466:BO466),$R452/$D452))</f>
        <v>0</v>
      </c>
      <c r="BQ466" s="69">
        <f>IF($D452="n/a","n/a",IF(BQ$3&gt;($D452+$D466),$R452-SUM($F466:BP466),$R452/$D452))</f>
        <v>0</v>
      </c>
      <c r="BR466" s="69">
        <f>IF($D452="n/a","n/a",IF(BR$3&gt;($D452+$D466),$R452-SUM($F466:BQ466),$R452/$D452))</f>
        <v>0</v>
      </c>
      <c r="BS466" s="69">
        <f>IF($D452="n/a","n/a",IF(BS$3&gt;($D452+$D466),$R452-SUM($F466:BR466),$R452/$D452))</f>
        <v>0</v>
      </c>
      <c r="BT466" s="69">
        <f>IF($D452="n/a","n/a",IF(BT$3&gt;($D452+$D466),$R452-SUM($F466:BS466),$R452/$D452))</f>
        <v>0</v>
      </c>
      <c r="BU466" s="69">
        <f>IF($D452="n/a","n/a",IF(BU$3&gt;($D452+$D466),$R452-SUM($F466:BT466),$R452/$D452))</f>
        <v>0</v>
      </c>
      <c r="BV466" s="69">
        <f>IF($D452="n/a","n/a",IF(BV$3&gt;($D452+$D466),$R452-SUM($F466:BU466),$R452/$D452))</f>
        <v>0</v>
      </c>
      <c r="BW466" s="69">
        <f>IF($D452="n/a","n/a",IF(BW$3&gt;($D452+$D466),$R452-SUM($F466:BV466),$R452/$D452))</f>
        <v>0</v>
      </c>
      <c r="BX466" s="69">
        <f>IF($D452="n/a","n/a",IF(BX$3&gt;($D452+$D466),$R452-SUM($F466:BW466),$R452/$D452))</f>
        <v>0</v>
      </c>
      <c r="BY466" s="69">
        <f>IF($D452="n/a","n/a",IF(BY$3&gt;($D452+$D466),$R452-SUM($F466:BX466),$R452/$D452))</f>
        <v>0</v>
      </c>
      <c r="BZ466" s="69">
        <f>IF($D452="n/a","n/a",IF(BZ$3&gt;($D452+$D466),$R452-SUM($F466:BY466),$R452/$D452))</f>
        <v>0</v>
      </c>
    </row>
    <row r="467" spans="1:78" customFormat="1" hidden="1" outlineLevel="1">
      <c r="A467" s="560"/>
      <c r="B467" s="25"/>
      <c r="C467" s="577"/>
      <c r="D467" s="545">
        <v>14</v>
      </c>
      <c r="E467" s="27"/>
      <c r="F467" s="146"/>
      <c r="G467" s="148"/>
      <c r="H467" s="148"/>
      <c r="I467" s="148"/>
      <c r="J467" s="148"/>
      <c r="K467" s="558"/>
      <c r="L467" s="148"/>
      <c r="M467" s="148"/>
      <c r="N467" s="148"/>
      <c r="O467" s="553"/>
      <c r="P467" s="553"/>
      <c r="Q467" s="553"/>
      <c r="R467" s="553"/>
      <c r="S467" s="147"/>
      <c r="T467" s="69">
        <f>IF($D452="n/a","n/a",IF(T$3&gt;($D452+$D467),$S452-SUM($F467:S467),$S452/$D452))</f>
        <v>268.71143922368753</v>
      </c>
      <c r="U467" s="69">
        <f>IF($D452="n/a","n/a",IF(U$3&gt;($D452+$D467),$S452-SUM($F467:T467),$S452/$D452))</f>
        <v>268.71143922368753</v>
      </c>
      <c r="V467" s="69">
        <f>IF($D452="n/a","n/a",IF(V$3&gt;($D452+$D467),$S452-SUM($F467:U467),$S452/$D452))</f>
        <v>268.71143922368753</v>
      </c>
      <c r="W467" s="69">
        <f>IF($D452="n/a","n/a",IF(W$3&gt;($D452+$D467),$S452-SUM($F467:V467),$S452/$D452))</f>
        <v>268.71143922368753</v>
      </c>
      <c r="X467" s="69">
        <f>IF($D452="n/a","n/a",IF(X$3&gt;($D452+$D467),$S452-SUM($F467:W467),$S452/$D452))</f>
        <v>268.71143922368753</v>
      </c>
      <c r="Y467" s="69">
        <f>IF($D452="n/a","n/a",IF(Y$3&gt;($D452+$D467),$S452-SUM($F467:X467),$S452/$D452))</f>
        <v>268.71143922368753</v>
      </c>
      <c r="Z467" s="69">
        <f>IF($D452="n/a","n/a",IF(Z$3&gt;($D452+$D467),$S452-SUM($F467:Y467),$S452/$D452))</f>
        <v>268.71143922368753</v>
      </c>
      <c r="AA467" s="69">
        <f>IF($D452="n/a","n/a",IF(AA$3&gt;($D452+$D467),$S452-SUM($F467:Z467),$S452/$D452))</f>
        <v>-2.2737367544323206E-13</v>
      </c>
      <c r="AB467" s="69">
        <f>IF($D452="n/a","n/a",IF(AB$3&gt;($D452+$D467),$S452-SUM($F467:AA467),$S452/$D452))</f>
        <v>0</v>
      </c>
      <c r="AC467" s="69">
        <f>IF($D452="n/a","n/a",IF(AC$3&gt;($D452+$D467),$S452-SUM($F467:AB467),$S452/$D452))</f>
        <v>0</v>
      </c>
      <c r="AD467" s="69">
        <f>IF($D452="n/a","n/a",IF(AD$3&gt;($D452+$D467),$S452-SUM($F467:AC467),$S452/$D452))</f>
        <v>0</v>
      </c>
      <c r="AE467" s="69">
        <f>IF($D452="n/a","n/a",IF(AE$3&gt;($D452+$D467),$S452-SUM($F467:AD467),$S452/$D452))</f>
        <v>0</v>
      </c>
      <c r="AF467" s="69">
        <f>IF($D452="n/a","n/a",IF(AF$3&gt;($D452+$D467),$S452-SUM($F467:AE467),$S452/$D452))</f>
        <v>0</v>
      </c>
      <c r="AG467" s="69">
        <f>IF($D452="n/a","n/a",IF(AG$3&gt;($D452+$D467),$S452-SUM($F467:AF467),$S452/$D452))</f>
        <v>0</v>
      </c>
      <c r="AH467" s="69">
        <f>IF($D452="n/a","n/a",IF(AH$3&gt;($D452+$D467),$S452-SUM($F467:AG467),$S452/$D452))</f>
        <v>0</v>
      </c>
      <c r="AI467" s="69">
        <f>IF($D452="n/a","n/a",IF(AI$3&gt;($D452+$D467),$S452-SUM($F467:AH467),$S452/$D452))</f>
        <v>0</v>
      </c>
      <c r="AJ467" s="69">
        <f>IF($D452="n/a","n/a",IF(AJ$3&gt;($D452+$D467),$S452-SUM($F467:AI467),$S452/$D452))</f>
        <v>0</v>
      </c>
      <c r="AK467" s="69">
        <f>IF($D452="n/a","n/a",IF(AK$3&gt;($D452+$D467),$S452-SUM($F467:AJ467),$S452/$D452))</f>
        <v>0</v>
      </c>
      <c r="AL467" s="69">
        <f>IF($D452="n/a","n/a",IF(AL$3&gt;($D452+$D467),$S452-SUM($F467:AK467),$S452/$D452))</f>
        <v>0</v>
      </c>
      <c r="AM467" s="69">
        <f>IF($D452="n/a","n/a",IF(AM$3&gt;($D452+$D467),$S452-SUM($F467:AL467),$S452/$D452))</f>
        <v>0</v>
      </c>
      <c r="AN467" s="69">
        <f>IF($D452="n/a","n/a",IF(AN$3&gt;($D452+$D467),$S452-SUM($F467:AM467),$S452/$D452))</f>
        <v>0</v>
      </c>
      <c r="AO467" s="69">
        <f>IF($D452="n/a","n/a",IF(AO$3&gt;($D452+$D467),$S452-SUM($F467:AN467),$S452/$D452))</f>
        <v>0</v>
      </c>
      <c r="AP467" s="69">
        <f>IF($D452="n/a","n/a",IF(AP$3&gt;($D452+$D467),$S452-SUM($F467:AO467),$S452/$D452))</f>
        <v>0</v>
      </c>
      <c r="AQ467" s="69">
        <f>IF($D452="n/a","n/a",IF(AQ$3&gt;($D452+$D467),$S452-SUM($F467:AP467),$S452/$D452))</f>
        <v>0</v>
      </c>
      <c r="AR467" s="69">
        <f>IF($D452="n/a","n/a",IF(AR$3&gt;($D452+$D467),$S452-SUM($F467:AQ467),$S452/$D452))</f>
        <v>0</v>
      </c>
      <c r="AS467" s="69">
        <f>IF($D452="n/a","n/a",IF(AS$3&gt;($D452+$D467),$S452-SUM($F467:AR467),$S452/$D452))</f>
        <v>0</v>
      </c>
      <c r="AT467" s="69">
        <f>IF($D452="n/a","n/a",IF(AT$3&gt;($D452+$D467),$S452-SUM($F467:AS467),$S452/$D452))</f>
        <v>0</v>
      </c>
      <c r="AU467" s="69">
        <f>IF($D452="n/a","n/a",IF(AU$3&gt;($D452+$D467),$S452-SUM($F467:AT467),$S452/$D452))</f>
        <v>0</v>
      </c>
      <c r="AV467" s="69">
        <f>IF($D452="n/a","n/a",IF(AV$3&gt;($D452+$D467),$S452-SUM($F467:AU467),$S452/$D452))</f>
        <v>0</v>
      </c>
      <c r="AW467" s="69">
        <f>IF($D452="n/a","n/a",IF(AW$3&gt;($D452+$D467),$S452-SUM($F467:AV467),$S452/$D452))</f>
        <v>0</v>
      </c>
      <c r="AX467" s="69">
        <f>IF($D452="n/a","n/a",IF(AX$3&gt;($D452+$D467),$S452-SUM($F467:AW467),$S452/$D452))</f>
        <v>0</v>
      </c>
      <c r="AY467" s="69">
        <f>IF($D452="n/a","n/a",IF(AY$3&gt;($D452+$D467),$S452-SUM($F467:AX467),$S452/$D452))</f>
        <v>0</v>
      </c>
      <c r="AZ467" s="69">
        <f>IF($D452="n/a","n/a",IF(AZ$3&gt;($D452+$D467),$S452-SUM($F467:AY467),$S452/$D452))</f>
        <v>0</v>
      </c>
      <c r="BA467" s="69">
        <f>IF($D452="n/a","n/a",IF(BA$3&gt;($D452+$D467),$S452-SUM($F467:AZ467),$S452/$D452))</f>
        <v>0</v>
      </c>
      <c r="BB467" s="69">
        <f>IF($D452="n/a","n/a",IF(BB$3&gt;($D452+$D467),$S452-SUM($F467:BA467),$S452/$D452))</f>
        <v>0</v>
      </c>
      <c r="BC467" s="69">
        <f>IF($D452="n/a","n/a",IF(BC$3&gt;($D452+$D467),$S452-SUM($F467:BB467),$S452/$D452))</f>
        <v>0</v>
      </c>
      <c r="BD467" s="69">
        <f>IF($D452="n/a","n/a",IF(BD$3&gt;($D452+$D467),$S452-SUM($F467:BC467),$S452/$D452))</f>
        <v>0</v>
      </c>
      <c r="BE467" s="69">
        <f>IF($D452="n/a","n/a",IF(BE$3&gt;($D452+$D467),$S452-SUM($F467:BD467),$S452/$D452))</f>
        <v>0</v>
      </c>
      <c r="BF467" s="69">
        <f>IF($D452="n/a","n/a",IF(BF$3&gt;($D452+$D467),$S452-SUM($F467:BE467),$S452/$D452))</f>
        <v>0</v>
      </c>
      <c r="BG467" s="69">
        <f>IF($D452="n/a","n/a",IF(BG$3&gt;($D452+$D467),$S452-SUM($F467:BF467),$S452/$D452))</f>
        <v>0</v>
      </c>
      <c r="BH467" s="69">
        <f>IF($D452="n/a","n/a",IF(BH$3&gt;($D452+$D467),$S452-SUM($F467:BG467),$S452/$D452))</f>
        <v>0</v>
      </c>
      <c r="BI467" s="69">
        <f>IF($D452="n/a","n/a",IF(BI$3&gt;($D452+$D467),$S452-SUM($F467:BH467),$S452/$D452))</f>
        <v>0</v>
      </c>
      <c r="BJ467" s="69">
        <f>IF($D452="n/a","n/a",IF(BJ$3&gt;($D452+$D467),$S452-SUM($F467:BI467),$S452/$D452))</f>
        <v>0</v>
      </c>
      <c r="BK467" s="69">
        <f>IF($D452="n/a","n/a",IF(BK$3&gt;($D452+$D467),$S452-SUM($F467:BJ467),$S452/$D452))</f>
        <v>0</v>
      </c>
      <c r="BL467" s="69">
        <f>IF($D452="n/a","n/a",IF(BL$3&gt;($D452+$D467),$S452-SUM($F467:BK467),$S452/$D452))</f>
        <v>0</v>
      </c>
      <c r="BM467" s="69">
        <f>IF($D452="n/a","n/a",IF(BM$3&gt;($D452+$D467),$S452-SUM($F467:BL467),$S452/$D452))</f>
        <v>0</v>
      </c>
      <c r="BN467" s="69">
        <f>IF($D452="n/a","n/a",IF(BN$3&gt;($D452+$D467),$S452-SUM($F467:BM467),$S452/$D452))</f>
        <v>0</v>
      </c>
      <c r="BO467" s="69">
        <f>IF($D452="n/a","n/a",IF(BO$3&gt;($D452+$D467),$S452-SUM($F467:BN467),$S452/$D452))</f>
        <v>0</v>
      </c>
      <c r="BP467" s="69">
        <f>IF($D452="n/a","n/a",IF(BP$3&gt;($D452+$D467),$S452-SUM($F467:BO467),$S452/$D452))</f>
        <v>0</v>
      </c>
      <c r="BQ467" s="69">
        <f>IF($D452="n/a","n/a",IF(BQ$3&gt;($D452+$D467),$S452-SUM($F467:BP467),$S452/$D452))</f>
        <v>0</v>
      </c>
      <c r="BR467" s="69">
        <f>IF($D452="n/a","n/a",IF(BR$3&gt;($D452+$D467),$S452-SUM($F467:BQ467),$S452/$D452))</f>
        <v>0</v>
      </c>
      <c r="BS467" s="69">
        <f>IF($D452="n/a","n/a",IF(BS$3&gt;($D452+$D467),$S452-SUM($F467:BR467),$S452/$D452))</f>
        <v>0</v>
      </c>
      <c r="BT467" s="69">
        <f>IF($D452="n/a","n/a",IF(BT$3&gt;($D452+$D467),$S452-SUM($F467:BS467),$S452/$D452))</f>
        <v>0</v>
      </c>
      <c r="BU467" s="69">
        <f>IF($D452="n/a","n/a",IF(BU$3&gt;($D452+$D467),$S452-SUM($F467:BT467),$S452/$D452))</f>
        <v>0</v>
      </c>
      <c r="BV467" s="69">
        <f>IF($D452="n/a","n/a",IF(BV$3&gt;($D452+$D467),$S452-SUM($F467:BU467),$S452/$D452))</f>
        <v>0</v>
      </c>
      <c r="BW467" s="69">
        <f>IF($D452="n/a","n/a",IF(BW$3&gt;($D452+$D467),$S452-SUM($F467:BV467),$S452/$D452))</f>
        <v>0</v>
      </c>
      <c r="BX467" s="69">
        <f>IF($D452="n/a","n/a",IF(BX$3&gt;($D452+$D467),$S452-SUM($F467:BW467),$S452/$D452))</f>
        <v>0</v>
      </c>
      <c r="BY467" s="69">
        <f>IF($D452="n/a","n/a",IF(BY$3&gt;($D452+$D467),$S452-SUM($F467:BX467),$S452/$D452))</f>
        <v>0</v>
      </c>
      <c r="BZ467" s="69">
        <f>IF($D452="n/a","n/a",IF(BZ$3&gt;($D452+$D467),$S452-SUM($F467:BY467),$S452/$D452))</f>
        <v>0</v>
      </c>
    </row>
    <row r="468" spans="1:78" customFormat="1" hidden="1" outlineLevel="1">
      <c r="A468" s="560"/>
      <c r="B468" s="25"/>
      <c r="C468" s="577"/>
      <c r="D468" s="545">
        <v>15</v>
      </c>
      <c r="E468" s="27"/>
      <c r="F468" s="146"/>
      <c r="G468" s="148"/>
      <c r="H468" s="148"/>
      <c r="I468" s="148"/>
      <c r="J468" s="148"/>
      <c r="K468" s="558"/>
      <c r="L468" s="148"/>
      <c r="M468" s="148"/>
      <c r="N468" s="148"/>
      <c r="O468" s="553"/>
      <c r="P468" s="553"/>
      <c r="Q468" s="553"/>
      <c r="R468" s="553"/>
      <c r="S468" s="553"/>
      <c r="T468" s="147"/>
      <c r="U468" s="69">
        <f>IF($D452="n/a","n/a",IF(U$3&gt;($D452+$D468),$T452-SUM($F468:T468),$T452/$D452))</f>
        <v>185.29328770055753</v>
      </c>
      <c r="V468" s="69">
        <f>IF($D452="n/a","n/a",IF(V$3&gt;($D452+$D468),$T452-SUM($F468:U468),$T452/$D452))</f>
        <v>185.29328770055753</v>
      </c>
      <c r="W468" s="69">
        <f>IF($D452="n/a","n/a",IF(W$3&gt;($D452+$D468),$T452-SUM($F468:V468),$T452/$D452))</f>
        <v>185.29328770055753</v>
      </c>
      <c r="X468" s="69">
        <f>IF($D452="n/a","n/a",IF(X$3&gt;($D452+$D468),$T452-SUM($F468:W468),$T452/$D452))</f>
        <v>185.29328770055753</v>
      </c>
      <c r="Y468" s="69">
        <f>IF($D452="n/a","n/a",IF(Y$3&gt;($D452+$D468),$T452-SUM($F468:X468),$T452/$D452))</f>
        <v>185.29328770055753</v>
      </c>
      <c r="Z468" s="69">
        <f>IF($D452="n/a","n/a",IF(Z$3&gt;($D452+$D468),$T452-SUM($F468:Y468),$T452/$D452))</f>
        <v>185.29328770055753</v>
      </c>
      <c r="AA468" s="69">
        <f>IF($D452="n/a","n/a",IF(AA$3&gt;($D452+$D468),$T452-SUM($F468:Z468),$T452/$D452))</f>
        <v>185.29328770055753</v>
      </c>
      <c r="AB468" s="69">
        <f>IF($D452="n/a","n/a",IF(AB$3&gt;($D452+$D468),$T452-SUM($F468:AA468),$T452/$D452))</f>
        <v>-2.2737367544323206E-13</v>
      </c>
      <c r="AC468" s="69">
        <f>IF($D452="n/a","n/a",IF(AC$3&gt;($D452+$D468),$T452-SUM($F468:AB468),$T452/$D452))</f>
        <v>0</v>
      </c>
      <c r="AD468" s="69">
        <f>IF($D452="n/a","n/a",IF(AD$3&gt;($D452+$D468),$T452-SUM($F468:AC468),$T452/$D452))</f>
        <v>0</v>
      </c>
      <c r="AE468" s="69">
        <f>IF($D452="n/a","n/a",IF(AE$3&gt;($D452+$D468),$T452-SUM($F468:AD468),$T452/$D452))</f>
        <v>0</v>
      </c>
      <c r="AF468" s="69">
        <f>IF($D452="n/a","n/a",IF(AF$3&gt;($D452+$D468),$T452-SUM($F468:AE468),$T452/$D452))</f>
        <v>0</v>
      </c>
      <c r="AG468" s="69">
        <f>IF($D452="n/a","n/a",IF(AG$3&gt;($D452+$D468),$T452-SUM($F468:AF468),$T452/$D452))</f>
        <v>0</v>
      </c>
      <c r="AH468" s="69">
        <f>IF($D452="n/a","n/a",IF(AH$3&gt;($D452+$D468),$T452-SUM($F468:AG468),$T452/$D452))</f>
        <v>0</v>
      </c>
      <c r="AI468" s="69">
        <f>IF($D452="n/a","n/a",IF(AI$3&gt;($D452+$D468),$T452-SUM($F468:AH468),$T452/$D452))</f>
        <v>0</v>
      </c>
      <c r="AJ468" s="69">
        <f>IF($D452="n/a","n/a",IF(AJ$3&gt;($D452+$D468),$T452-SUM($F468:AI468),$T452/$D452))</f>
        <v>0</v>
      </c>
      <c r="AK468" s="69">
        <f>IF($D452="n/a","n/a",IF(AK$3&gt;($D452+$D468),$T452-SUM($F468:AJ468),$T452/$D452))</f>
        <v>0</v>
      </c>
      <c r="AL468" s="69">
        <f>IF($D452="n/a","n/a",IF(AL$3&gt;($D452+$D468),$T452-SUM($F468:AK468),$T452/$D452))</f>
        <v>0</v>
      </c>
      <c r="AM468" s="69">
        <f>IF($D452="n/a","n/a",IF(AM$3&gt;($D452+$D468),$T452-SUM($F468:AL468),$T452/$D452))</f>
        <v>0</v>
      </c>
      <c r="AN468" s="69">
        <f>IF($D452="n/a","n/a",IF(AN$3&gt;($D452+$D468),$T452-SUM($F468:AM468),$T452/$D452))</f>
        <v>0</v>
      </c>
      <c r="AO468" s="69">
        <f>IF($D452="n/a","n/a",IF(AO$3&gt;($D452+$D468),$T452-SUM($F468:AN468),$T452/$D452))</f>
        <v>0</v>
      </c>
      <c r="AP468" s="69">
        <f>IF($D452="n/a","n/a",IF(AP$3&gt;($D452+$D468),$T452-SUM($F468:AO468),$T452/$D452))</f>
        <v>0</v>
      </c>
      <c r="AQ468" s="69">
        <f>IF($D452="n/a","n/a",IF(AQ$3&gt;($D452+$D468),$T452-SUM($F468:AP468),$T452/$D452))</f>
        <v>0</v>
      </c>
      <c r="AR468" s="69">
        <f>IF($D452="n/a","n/a",IF(AR$3&gt;($D452+$D468),$T452-SUM($F468:AQ468),$T452/$D452))</f>
        <v>0</v>
      </c>
      <c r="AS468" s="69">
        <f>IF($D452="n/a","n/a",IF(AS$3&gt;($D452+$D468),$T452-SUM($F468:AR468),$T452/$D452))</f>
        <v>0</v>
      </c>
      <c r="AT468" s="69">
        <f>IF($D452="n/a","n/a",IF(AT$3&gt;($D452+$D468),$T452-SUM($F468:AS468),$T452/$D452))</f>
        <v>0</v>
      </c>
      <c r="AU468" s="69">
        <f>IF($D452="n/a","n/a",IF(AU$3&gt;($D452+$D468),$T452-SUM($F468:AT468),$T452/$D452))</f>
        <v>0</v>
      </c>
      <c r="AV468" s="69">
        <f>IF($D452="n/a","n/a",IF(AV$3&gt;($D452+$D468),$T452-SUM($F468:AU468),$T452/$D452))</f>
        <v>0</v>
      </c>
      <c r="AW468" s="69">
        <f>IF($D452="n/a","n/a",IF(AW$3&gt;($D452+$D468),$T452-SUM($F468:AV468),$T452/$D452))</f>
        <v>0</v>
      </c>
      <c r="AX468" s="69">
        <f>IF($D452="n/a","n/a",IF(AX$3&gt;($D452+$D468),$T452-SUM($F468:AW468),$T452/$D452))</f>
        <v>0</v>
      </c>
      <c r="AY468" s="69">
        <f>IF($D452="n/a","n/a",IF(AY$3&gt;($D452+$D468),$T452-SUM($F468:AX468),$T452/$D452))</f>
        <v>0</v>
      </c>
      <c r="AZ468" s="69">
        <f>IF($D452="n/a","n/a",IF(AZ$3&gt;($D452+$D468),$T452-SUM($F468:AY468),$T452/$D452))</f>
        <v>0</v>
      </c>
      <c r="BA468" s="69">
        <f>IF($D452="n/a","n/a",IF(BA$3&gt;($D452+$D468),$T452-SUM($F468:AZ468),$T452/$D452))</f>
        <v>0</v>
      </c>
      <c r="BB468" s="69">
        <f>IF($D452="n/a","n/a",IF(BB$3&gt;($D452+$D468),$T452-SUM($F468:BA468),$T452/$D452))</f>
        <v>0</v>
      </c>
      <c r="BC468" s="69">
        <f>IF($D452="n/a","n/a",IF(BC$3&gt;($D452+$D468),$T452-SUM($F468:BB468),$T452/$D452))</f>
        <v>0</v>
      </c>
      <c r="BD468" s="69">
        <f>IF($D452="n/a","n/a",IF(BD$3&gt;($D452+$D468),$T452-SUM($F468:BC468),$T452/$D452))</f>
        <v>0</v>
      </c>
      <c r="BE468" s="69">
        <f>IF($D452="n/a","n/a",IF(BE$3&gt;($D452+$D468),$T452-SUM($F468:BD468),$T452/$D452))</f>
        <v>0</v>
      </c>
      <c r="BF468" s="69">
        <f>IF($D452="n/a","n/a",IF(BF$3&gt;($D452+$D468),$T452-SUM($F468:BE468),$T452/$D452))</f>
        <v>0</v>
      </c>
      <c r="BG468" s="69">
        <f>IF($D452="n/a","n/a",IF(BG$3&gt;($D452+$D468),$T452-SUM($F468:BF468),$T452/$D452))</f>
        <v>0</v>
      </c>
      <c r="BH468" s="69">
        <f>IF($D452="n/a","n/a",IF(BH$3&gt;($D452+$D468),$T452-SUM($F468:BG468),$T452/$D452))</f>
        <v>0</v>
      </c>
      <c r="BI468" s="69">
        <f>IF($D452="n/a","n/a",IF(BI$3&gt;($D452+$D468),$T452-SUM($F468:BH468),$T452/$D452))</f>
        <v>0</v>
      </c>
      <c r="BJ468" s="69">
        <f>IF($D452="n/a","n/a",IF(BJ$3&gt;($D452+$D468),$T452-SUM($F468:BI468),$T452/$D452))</f>
        <v>0</v>
      </c>
      <c r="BK468" s="69">
        <f>IF($D452="n/a","n/a",IF(BK$3&gt;($D452+$D468),$T452-SUM($F468:BJ468),$T452/$D452))</f>
        <v>0</v>
      </c>
      <c r="BL468" s="69">
        <f>IF($D452="n/a","n/a",IF(BL$3&gt;($D452+$D468),$T452-SUM($F468:BK468),$T452/$D452))</f>
        <v>0</v>
      </c>
      <c r="BM468" s="69">
        <f>IF($D452="n/a","n/a",IF(BM$3&gt;($D452+$D468),$T452-SUM($F468:BL468),$T452/$D452))</f>
        <v>0</v>
      </c>
      <c r="BN468" s="69">
        <f>IF($D452="n/a","n/a",IF(BN$3&gt;($D452+$D468),$T452-SUM($F468:BM468),$T452/$D452))</f>
        <v>0</v>
      </c>
      <c r="BO468" s="69">
        <f>IF($D452="n/a","n/a",IF(BO$3&gt;($D452+$D468),$T452-SUM($F468:BN468),$T452/$D452))</f>
        <v>0</v>
      </c>
      <c r="BP468" s="69">
        <f>IF($D452="n/a","n/a",IF(BP$3&gt;($D452+$D468),$T452-SUM($F468:BO468),$T452/$D452))</f>
        <v>0</v>
      </c>
      <c r="BQ468" s="69">
        <f>IF($D452="n/a","n/a",IF(BQ$3&gt;($D452+$D468),$T452-SUM($F468:BP468),$T452/$D452))</f>
        <v>0</v>
      </c>
      <c r="BR468" s="69">
        <f>IF($D452="n/a","n/a",IF(BR$3&gt;($D452+$D468),$T452-SUM($F468:BQ468),$T452/$D452))</f>
        <v>0</v>
      </c>
      <c r="BS468" s="69">
        <f>IF($D452="n/a","n/a",IF(BS$3&gt;($D452+$D468),$T452-SUM($F468:BR468),$T452/$D452))</f>
        <v>0</v>
      </c>
      <c r="BT468" s="69">
        <f>IF($D452="n/a","n/a",IF(BT$3&gt;($D452+$D468),$T452-SUM($F468:BS468),$T452/$D452))</f>
        <v>0</v>
      </c>
      <c r="BU468" s="69">
        <f>IF($D452="n/a","n/a",IF(BU$3&gt;($D452+$D468),$T452-SUM($F468:BT468),$T452/$D452))</f>
        <v>0</v>
      </c>
      <c r="BV468" s="69">
        <f>IF($D452="n/a","n/a",IF(BV$3&gt;($D452+$D468),$T452-SUM($F468:BU468),$T452/$D452))</f>
        <v>0</v>
      </c>
      <c r="BW468" s="69">
        <f>IF($D452="n/a","n/a",IF(BW$3&gt;($D452+$D468),$T452-SUM($F468:BV468),$T452/$D452))</f>
        <v>0</v>
      </c>
      <c r="BX468" s="69">
        <f>IF($D452="n/a","n/a",IF(BX$3&gt;($D452+$D468),$T452-SUM($F468:BW468),$T452/$D452))</f>
        <v>0</v>
      </c>
      <c r="BY468" s="69">
        <f>IF($D452="n/a","n/a",IF(BY$3&gt;($D452+$D468),$T452-SUM($F468:BX468),$T452/$D452))</f>
        <v>0</v>
      </c>
      <c r="BZ468" s="69">
        <f>IF($D452="n/a","n/a",IF(BZ$3&gt;($D452+$D468),$T452-SUM($F468:BY468),$T452/$D452))</f>
        <v>0</v>
      </c>
    </row>
    <row r="469" spans="1:78" customFormat="1" hidden="1" outlineLevel="1">
      <c r="A469" s="560"/>
      <c r="B469" s="25"/>
      <c r="C469" s="577"/>
      <c r="D469" s="545">
        <v>16</v>
      </c>
      <c r="E469" s="27"/>
      <c r="F469" s="146"/>
      <c r="G469" s="148"/>
      <c r="H469" s="148"/>
      <c r="I469" s="148"/>
      <c r="J469" s="148"/>
      <c r="K469" s="558"/>
      <c r="L469" s="148"/>
      <c r="M469" s="148"/>
      <c r="N469" s="148"/>
      <c r="O469" s="553"/>
      <c r="P469" s="553"/>
      <c r="Q469" s="553"/>
      <c r="R469" s="553"/>
      <c r="S469" s="553"/>
      <c r="T469" s="553"/>
      <c r="U469" s="147"/>
      <c r="V469" s="69">
        <f>IF($D452="n/a","n/a",IF(V$3&gt;($D452+$D469),$U452-SUM($F469:U469),$U452/$D452))</f>
        <v>0</v>
      </c>
      <c r="W469" s="69">
        <f>IF($D452="n/a","n/a",IF(W$3&gt;($D452+$D469),$U452-SUM($F469:V469),$U452/$D452))</f>
        <v>0</v>
      </c>
      <c r="X469" s="69">
        <f>IF($D452="n/a","n/a",IF(X$3&gt;($D452+$D469),$U452-SUM($F469:W469),$U452/$D452))</f>
        <v>0</v>
      </c>
      <c r="Y469" s="69">
        <f>IF($D452="n/a","n/a",IF(Y$3&gt;($D452+$D469),$U452-SUM($F469:X469),$U452/$D452))</f>
        <v>0</v>
      </c>
      <c r="Z469" s="69">
        <f>IF($D452="n/a","n/a",IF(Z$3&gt;($D452+$D469),$U452-SUM($F469:Y469),$U452/$D452))</f>
        <v>0</v>
      </c>
      <c r="AA469" s="69">
        <f>IF($D452="n/a","n/a",IF(AA$3&gt;($D452+$D469),$U452-SUM($F469:Z469),$U452/$D452))</f>
        <v>0</v>
      </c>
      <c r="AB469" s="69">
        <f>IF($D452="n/a","n/a",IF(AB$3&gt;($D452+$D469),$U452-SUM($F469:AA469),$U452/$D452))</f>
        <v>0</v>
      </c>
      <c r="AC469" s="69">
        <f>IF($D452="n/a","n/a",IF(AC$3&gt;($D452+$D469),$U452-SUM($F469:AB469),$U452/$D452))</f>
        <v>0</v>
      </c>
      <c r="AD469" s="69">
        <f>IF($D452="n/a","n/a",IF(AD$3&gt;($D452+$D469),$U452-SUM($F469:AC469),$U452/$D452))</f>
        <v>0</v>
      </c>
      <c r="AE469" s="69">
        <f>IF($D452="n/a","n/a",IF(AE$3&gt;($D452+$D469),$U452-SUM($F469:AD469),$U452/$D452))</f>
        <v>0</v>
      </c>
      <c r="AF469" s="69">
        <f>IF($D452="n/a","n/a",IF(AF$3&gt;($D452+$D469),$U452-SUM($F469:AE469),$U452/$D452))</f>
        <v>0</v>
      </c>
      <c r="AG469" s="69">
        <f>IF($D452="n/a","n/a",IF(AG$3&gt;($D452+$D469),$U452-SUM($F469:AF469),$U452/$D452))</f>
        <v>0</v>
      </c>
      <c r="AH469" s="69">
        <f>IF($D452="n/a","n/a",IF(AH$3&gt;($D452+$D469),$U452-SUM($F469:AG469),$U452/$D452))</f>
        <v>0</v>
      </c>
      <c r="AI469" s="69">
        <f>IF($D452="n/a","n/a",IF(AI$3&gt;($D452+$D469),$U452-SUM($F469:AH469),$U452/$D452))</f>
        <v>0</v>
      </c>
      <c r="AJ469" s="69">
        <f>IF($D452="n/a","n/a",IF(AJ$3&gt;($D452+$D469),$U452-SUM($F469:AI469),$U452/$D452))</f>
        <v>0</v>
      </c>
      <c r="AK469" s="69">
        <f>IF($D452="n/a","n/a",IF(AK$3&gt;($D452+$D469),$U452-SUM($F469:AJ469),$U452/$D452))</f>
        <v>0</v>
      </c>
      <c r="AL469" s="69">
        <f>IF($D452="n/a","n/a",IF(AL$3&gt;($D452+$D469),$U452-SUM($F469:AK469),$U452/$D452))</f>
        <v>0</v>
      </c>
      <c r="AM469" s="69">
        <f>IF($D452="n/a","n/a",IF(AM$3&gt;($D452+$D469),$U452-SUM($F469:AL469),$U452/$D452))</f>
        <v>0</v>
      </c>
      <c r="AN469" s="69">
        <f>IF($D452="n/a","n/a",IF(AN$3&gt;($D452+$D469),$U452-SUM($F469:AM469),$U452/$D452))</f>
        <v>0</v>
      </c>
      <c r="AO469" s="69">
        <f>IF($D452="n/a","n/a",IF(AO$3&gt;($D452+$D469),$U452-SUM($F469:AN469),$U452/$D452))</f>
        <v>0</v>
      </c>
      <c r="AP469" s="69">
        <f>IF($D452="n/a","n/a",IF(AP$3&gt;($D452+$D469),$U452-SUM($F469:AO469),$U452/$D452))</f>
        <v>0</v>
      </c>
      <c r="AQ469" s="69">
        <f>IF($D452="n/a","n/a",IF(AQ$3&gt;($D452+$D469),$U452-SUM($F469:AP469),$U452/$D452))</f>
        <v>0</v>
      </c>
      <c r="AR469" s="69">
        <f>IF($D452="n/a","n/a",IF(AR$3&gt;($D452+$D469),$U452-SUM($F469:AQ469),$U452/$D452))</f>
        <v>0</v>
      </c>
      <c r="AS469" s="69">
        <f>IF($D452="n/a","n/a",IF(AS$3&gt;($D452+$D469),$U452-SUM($F469:AR469),$U452/$D452))</f>
        <v>0</v>
      </c>
      <c r="AT469" s="69">
        <f>IF($D452="n/a","n/a",IF(AT$3&gt;($D452+$D469),$U452-SUM($F469:AS469),$U452/$D452))</f>
        <v>0</v>
      </c>
      <c r="AU469" s="69">
        <f>IF($D452="n/a","n/a",IF(AU$3&gt;($D452+$D469),$U452-SUM($F469:AT469),$U452/$D452))</f>
        <v>0</v>
      </c>
      <c r="AV469" s="69">
        <f>IF($D452="n/a","n/a",IF(AV$3&gt;($D452+$D469),$U452-SUM($F469:AU469),$U452/$D452))</f>
        <v>0</v>
      </c>
      <c r="AW469" s="69">
        <f>IF($D452="n/a","n/a",IF(AW$3&gt;($D452+$D469),$U452-SUM($F469:AV469),$U452/$D452))</f>
        <v>0</v>
      </c>
      <c r="AX469" s="69">
        <f>IF($D452="n/a","n/a",IF(AX$3&gt;($D452+$D469),$U452-SUM($F469:AW469),$U452/$D452))</f>
        <v>0</v>
      </c>
      <c r="AY469" s="69">
        <f>IF($D452="n/a","n/a",IF(AY$3&gt;($D452+$D469),$U452-SUM($F469:AX469),$U452/$D452))</f>
        <v>0</v>
      </c>
      <c r="AZ469" s="69">
        <f>IF($D452="n/a","n/a",IF(AZ$3&gt;($D452+$D469),$U452-SUM($F469:AY469),$U452/$D452))</f>
        <v>0</v>
      </c>
      <c r="BA469" s="69">
        <f>IF($D452="n/a","n/a",IF(BA$3&gt;($D452+$D469),$U452-SUM($F469:AZ469),$U452/$D452))</f>
        <v>0</v>
      </c>
      <c r="BB469" s="69">
        <f>IF($D452="n/a","n/a",IF(BB$3&gt;($D452+$D469),$U452-SUM($F469:BA469),$U452/$D452))</f>
        <v>0</v>
      </c>
      <c r="BC469" s="69">
        <f>IF($D452="n/a","n/a",IF(BC$3&gt;($D452+$D469),$U452-SUM($F469:BB469),$U452/$D452))</f>
        <v>0</v>
      </c>
      <c r="BD469" s="69">
        <f>IF($D452="n/a","n/a",IF(BD$3&gt;($D452+$D469),$U452-SUM($F469:BC469),$U452/$D452))</f>
        <v>0</v>
      </c>
      <c r="BE469" s="69">
        <f>IF($D452="n/a","n/a",IF(BE$3&gt;($D452+$D469),$U452-SUM($F469:BD469),$U452/$D452))</f>
        <v>0</v>
      </c>
      <c r="BF469" s="69">
        <f>IF($D452="n/a","n/a",IF(BF$3&gt;($D452+$D469),$U452-SUM($F469:BE469),$U452/$D452))</f>
        <v>0</v>
      </c>
      <c r="BG469" s="69">
        <f>IF($D452="n/a","n/a",IF(BG$3&gt;($D452+$D469),$U452-SUM($F469:BF469),$U452/$D452))</f>
        <v>0</v>
      </c>
      <c r="BH469" s="69">
        <f>IF($D452="n/a","n/a",IF(BH$3&gt;($D452+$D469),$U452-SUM($F469:BG469),$U452/$D452))</f>
        <v>0</v>
      </c>
      <c r="BI469" s="69">
        <f>IF($D452="n/a","n/a",IF(BI$3&gt;($D452+$D469),$U452-SUM($F469:BH469),$U452/$D452))</f>
        <v>0</v>
      </c>
      <c r="BJ469" s="69">
        <f>IF($D452="n/a","n/a",IF(BJ$3&gt;($D452+$D469),$U452-SUM($F469:BI469),$U452/$D452))</f>
        <v>0</v>
      </c>
      <c r="BK469" s="69">
        <f>IF($D452="n/a","n/a",IF(BK$3&gt;($D452+$D469),$U452-SUM($F469:BJ469),$U452/$D452))</f>
        <v>0</v>
      </c>
      <c r="BL469" s="69">
        <f>IF($D452="n/a","n/a",IF(BL$3&gt;($D452+$D469),$U452-SUM($F469:BK469),$U452/$D452))</f>
        <v>0</v>
      </c>
      <c r="BM469" s="69">
        <f>IF($D452="n/a","n/a",IF(BM$3&gt;($D452+$D469),$U452-SUM($F469:BL469),$U452/$D452))</f>
        <v>0</v>
      </c>
      <c r="BN469" s="69">
        <f>IF($D452="n/a","n/a",IF(BN$3&gt;($D452+$D469),$U452-SUM($F469:BM469),$U452/$D452))</f>
        <v>0</v>
      </c>
      <c r="BO469" s="69">
        <f>IF($D452="n/a","n/a",IF(BO$3&gt;($D452+$D469),$U452-SUM($F469:BN469),$U452/$D452))</f>
        <v>0</v>
      </c>
      <c r="BP469" s="69">
        <f>IF($D452="n/a","n/a",IF(BP$3&gt;($D452+$D469),$U452-SUM($F469:BO469),$U452/$D452))</f>
        <v>0</v>
      </c>
      <c r="BQ469" s="69">
        <f>IF($D452="n/a","n/a",IF(BQ$3&gt;($D452+$D469),$U452-SUM($F469:BP469),$U452/$D452))</f>
        <v>0</v>
      </c>
      <c r="BR469" s="69">
        <f>IF($D452="n/a","n/a",IF(BR$3&gt;($D452+$D469),$U452-SUM($F469:BQ469),$U452/$D452))</f>
        <v>0</v>
      </c>
      <c r="BS469" s="69">
        <f>IF($D452="n/a","n/a",IF(BS$3&gt;($D452+$D469),$U452-SUM($F469:BR469),$U452/$D452))</f>
        <v>0</v>
      </c>
      <c r="BT469" s="69">
        <f>IF($D452="n/a","n/a",IF(BT$3&gt;($D452+$D469),$U452-SUM($F469:BS469),$U452/$D452))</f>
        <v>0</v>
      </c>
      <c r="BU469" s="69">
        <f>IF($D452="n/a","n/a",IF(BU$3&gt;($D452+$D469),$U452-SUM($F469:BT469),$U452/$D452))</f>
        <v>0</v>
      </c>
      <c r="BV469" s="69">
        <f>IF($D452="n/a","n/a",IF(BV$3&gt;($D452+$D469),$U452-SUM($F469:BU469),$U452/$D452))</f>
        <v>0</v>
      </c>
      <c r="BW469" s="69">
        <f>IF($D452="n/a","n/a",IF(BW$3&gt;($D452+$D469),$U452-SUM($F469:BV469),$U452/$D452))</f>
        <v>0</v>
      </c>
      <c r="BX469" s="69">
        <f>IF($D452="n/a","n/a",IF(BX$3&gt;($D452+$D469),$U452-SUM($F469:BW469),$U452/$D452))</f>
        <v>0</v>
      </c>
      <c r="BY469" s="69">
        <f>IF($D452="n/a","n/a",IF(BY$3&gt;($D452+$D469),$U452-SUM($F469:BX469),$U452/$D452))</f>
        <v>0</v>
      </c>
      <c r="BZ469" s="69">
        <f>IF($D452="n/a","n/a",IF(BZ$3&gt;($D452+$D469),$U452-SUM($F469:BY469),$U452/$D452))</f>
        <v>0</v>
      </c>
    </row>
    <row r="470" spans="1:78" customFormat="1" hidden="1" outlineLevel="1">
      <c r="A470" s="560"/>
      <c r="B470" s="25"/>
      <c r="C470" s="577"/>
      <c r="D470" s="545">
        <v>17</v>
      </c>
      <c r="E470" s="27"/>
      <c r="F470" s="146"/>
      <c r="G470" s="148"/>
      <c r="H470" s="148"/>
      <c r="I470" s="148"/>
      <c r="J470" s="148"/>
      <c r="K470" s="558"/>
      <c r="L470" s="148"/>
      <c r="M470" s="148"/>
      <c r="N470" s="148"/>
      <c r="O470" s="553"/>
      <c r="P470" s="553"/>
      <c r="Q470" s="553"/>
      <c r="R470" s="553"/>
      <c r="S470" s="553"/>
      <c r="T470" s="553"/>
      <c r="U470" s="553"/>
      <c r="V470" s="147"/>
      <c r="W470" s="69">
        <f>IF($D452="n/a","n/a",IF(W$3&gt;($D452+$D470),$V452-SUM($F470:V470),$V452/$D452))</f>
        <v>0</v>
      </c>
      <c r="X470" s="69">
        <f>IF($D452="n/a","n/a",IF(X$3&gt;($D452+$D470),$V452-SUM($F470:W470),$V452/$D452))</f>
        <v>0</v>
      </c>
      <c r="Y470" s="69">
        <f>IF($D452="n/a","n/a",IF(Y$3&gt;($D452+$D470),$V452-SUM($F470:X470),$V452/$D452))</f>
        <v>0</v>
      </c>
      <c r="Z470" s="69">
        <f>IF($D452="n/a","n/a",IF(Z$3&gt;($D452+$D470),$V452-SUM($F470:Y470),$V452/$D452))</f>
        <v>0</v>
      </c>
      <c r="AA470" s="69">
        <f>IF($D452="n/a","n/a",IF(AA$3&gt;($D452+$D470),$V452-SUM($F470:Z470),$V452/$D452))</f>
        <v>0</v>
      </c>
      <c r="AB470" s="69">
        <f>IF($D452="n/a","n/a",IF(AB$3&gt;($D452+$D470),$V452-SUM($F470:AA470),$V452/$D452))</f>
        <v>0</v>
      </c>
      <c r="AC470" s="69">
        <f>IF($D452="n/a","n/a",IF(AC$3&gt;($D452+$D470),$V452-SUM($F470:AB470),$V452/$D452))</f>
        <v>0</v>
      </c>
      <c r="AD470" s="69">
        <f>IF($D452="n/a","n/a",IF(AD$3&gt;($D452+$D470),$V452-SUM($F470:AC470),$V452/$D452))</f>
        <v>0</v>
      </c>
      <c r="AE470" s="69">
        <f>IF($D452="n/a","n/a",IF(AE$3&gt;($D452+$D470),$V452-SUM($F470:AD470),$V452/$D452))</f>
        <v>0</v>
      </c>
      <c r="AF470" s="69">
        <f>IF($D452="n/a","n/a",IF(AF$3&gt;($D452+$D470),$V452-SUM($F470:AE470),$V452/$D452))</f>
        <v>0</v>
      </c>
      <c r="AG470" s="69">
        <f>IF($D452="n/a","n/a",IF(AG$3&gt;($D452+$D470),$V452-SUM($F470:AF470),$V452/$D452))</f>
        <v>0</v>
      </c>
      <c r="AH470" s="69">
        <f>IF($D452="n/a","n/a",IF(AH$3&gt;($D452+$D470),$V452-SUM($F470:AG470),$V452/$D452))</f>
        <v>0</v>
      </c>
      <c r="AI470" s="69">
        <f>IF($D452="n/a","n/a",IF(AI$3&gt;($D452+$D470),$V452-SUM($F470:AH470),$V452/$D452))</f>
        <v>0</v>
      </c>
      <c r="AJ470" s="69">
        <f>IF($D452="n/a","n/a",IF(AJ$3&gt;($D452+$D470),$V452-SUM($F470:AI470),$V452/$D452))</f>
        <v>0</v>
      </c>
      <c r="AK470" s="69">
        <f>IF($D452="n/a","n/a",IF(AK$3&gt;($D452+$D470),$V452-SUM($F470:AJ470),$V452/$D452))</f>
        <v>0</v>
      </c>
      <c r="AL470" s="69">
        <f>IF($D452="n/a","n/a",IF(AL$3&gt;($D452+$D470),$V452-SUM($F470:AK470),$V452/$D452))</f>
        <v>0</v>
      </c>
      <c r="AM470" s="69">
        <f>IF($D452="n/a","n/a",IF(AM$3&gt;($D452+$D470),$V452-SUM($F470:AL470),$V452/$D452))</f>
        <v>0</v>
      </c>
      <c r="AN470" s="69">
        <f>IF($D452="n/a","n/a",IF(AN$3&gt;($D452+$D470),$V452-SUM($F470:AM470),$V452/$D452))</f>
        <v>0</v>
      </c>
      <c r="AO470" s="69">
        <f>IF($D452="n/a","n/a",IF(AO$3&gt;($D452+$D470),$V452-SUM($F470:AN470),$V452/$D452))</f>
        <v>0</v>
      </c>
      <c r="AP470" s="69">
        <f>IF($D452="n/a","n/a",IF(AP$3&gt;($D452+$D470),$V452-SUM($F470:AO470),$V452/$D452))</f>
        <v>0</v>
      </c>
      <c r="AQ470" s="69">
        <f>IF($D452="n/a","n/a",IF(AQ$3&gt;($D452+$D470),$V452-SUM($F470:AP470),$V452/$D452))</f>
        <v>0</v>
      </c>
      <c r="AR470" s="69">
        <f>IF($D452="n/a","n/a",IF(AR$3&gt;($D452+$D470),$V452-SUM($F470:AQ470),$V452/$D452))</f>
        <v>0</v>
      </c>
      <c r="AS470" s="69">
        <f>IF($D452="n/a","n/a",IF(AS$3&gt;($D452+$D470),$V452-SUM($F470:AR470),$V452/$D452))</f>
        <v>0</v>
      </c>
      <c r="AT470" s="69">
        <f>IF($D452="n/a","n/a",IF(AT$3&gt;($D452+$D470),$V452-SUM($F470:AS470),$V452/$D452))</f>
        <v>0</v>
      </c>
      <c r="AU470" s="69">
        <f>IF($D452="n/a","n/a",IF(AU$3&gt;($D452+$D470),$V452-SUM($F470:AT470),$V452/$D452))</f>
        <v>0</v>
      </c>
      <c r="AV470" s="69">
        <f>IF($D452="n/a","n/a",IF(AV$3&gt;($D452+$D470),$V452-SUM($F470:AU470),$V452/$D452))</f>
        <v>0</v>
      </c>
      <c r="AW470" s="69">
        <f>IF($D452="n/a","n/a",IF(AW$3&gt;($D452+$D470),$V452-SUM($F470:AV470),$V452/$D452))</f>
        <v>0</v>
      </c>
      <c r="AX470" s="69">
        <f>IF($D452="n/a","n/a",IF(AX$3&gt;($D452+$D470),$V452-SUM($F470:AW470),$V452/$D452))</f>
        <v>0</v>
      </c>
      <c r="AY470" s="69">
        <f>IF($D452="n/a","n/a",IF(AY$3&gt;($D452+$D470),$V452-SUM($F470:AX470),$V452/$D452))</f>
        <v>0</v>
      </c>
      <c r="AZ470" s="69">
        <f>IF($D452="n/a","n/a",IF(AZ$3&gt;($D452+$D470),$V452-SUM($F470:AY470),$V452/$D452))</f>
        <v>0</v>
      </c>
      <c r="BA470" s="69">
        <f>IF($D452="n/a","n/a",IF(BA$3&gt;($D452+$D470),$V452-SUM($F470:AZ470),$V452/$D452))</f>
        <v>0</v>
      </c>
      <c r="BB470" s="69">
        <f>IF($D452="n/a","n/a",IF(BB$3&gt;($D452+$D470),$V452-SUM($F470:BA470),$V452/$D452))</f>
        <v>0</v>
      </c>
      <c r="BC470" s="69">
        <f>IF($D452="n/a","n/a",IF(BC$3&gt;($D452+$D470),$V452-SUM($F470:BB470),$V452/$D452))</f>
        <v>0</v>
      </c>
      <c r="BD470" s="69">
        <f>IF($D452="n/a","n/a",IF(BD$3&gt;($D452+$D470),$V452-SUM($F470:BC470),$V452/$D452))</f>
        <v>0</v>
      </c>
      <c r="BE470" s="69">
        <f>IF($D452="n/a","n/a",IF(BE$3&gt;($D452+$D470),$V452-SUM($F470:BD470),$V452/$D452))</f>
        <v>0</v>
      </c>
      <c r="BF470" s="69">
        <f>IF($D452="n/a","n/a",IF(BF$3&gt;($D452+$D470),$V452-SUM($F470:BE470),$V452/$D452))</f>
        <v>0</v>
      </c>
      <c r="BG470" s="69">
        <f>IF($D452="n/a","n/a",IF(BG$3&gt;($D452+$D470),$V452-SUM($F470:BF470),$V452/$D452))</f>
        <v>0</v>
      </c>
      <c r="BH470" s="69">
        <f>IF($D452="n/a","n/a",IF(BH$3&gt;($D452+$D470),$V452-SUM($F470:BG470),$V452/$D452))</f>
        <v>0</v>
      </c>
      <c r="BI470" s="69">
        <f>IF($D452="n/a","n/a",IF(BI$3&gt;($D452+$D470),$V452-SUM($F470:BH470),$V452/$D452))</f>
        <v>0</v>
      </c>
      <c r="BJ470" s="69">
        <f>IF($D452="n/a","n/a",IF(BJ$3&gt;($D452+$D470),$V452-SUM($F470:BI470),$V452/$D452))</f>
        <v>0</v>
      </c>
      <c r="BK470" s="69">
        <f>IF($D452="n/a","n/a",IF(BK$3&gt;($D452+$D470),$V452-SUM($F470:BJ470),$V452/$D452))</f>
        <v>0</v>
      </c>
      <c r="BL470" s="69">
        <f>IF($D452="n/a","n/a",IF(BL$3&gt;($D452+$D470),$V452-SUM($F470:BK470),$V452/$D452))</f>
        <v>0</v>
      </c>
      <c r="BM470" s="69">
        <f>IF($D452="n/a","n/a",IF(BM$3&gt;($D452+$D470),$V452-SUM($F470:BL470),$V452/$D452))</f>
        <v>0</v>
      </c>
      <c r="BN470" s="69">
        <f>IF($D452="n/a","n/a",IF(BN$3&gt;($D452+$D470),$V452-SUM($F470:BM470),$V452/$D452))</f>
        <v>0</v>
      </c>
      <c r="BO470" s="69">
        <f>IF($D452="n/a","n/a",IF(BO$3&gt;($D452+$D470),$V452-SUM($F470:BN470),$V452/$D452))</f>
        <v>0</v>
      </c>
      <c r="BP470" s="69">
        <f>IF($D452="n/a","n/a",IF(BP$3&gt;($D452+$D470),$V452-SUM($F470:BO470),$V452/$D452))</f>
        <v>0</v>
      </c>
      <c r="BQ470" s="69">
        <f>IF($D452="n/a","n/a",IF(BQ$3&gt;($D452+$D470),$V452-SUM($F470:BP470),$V452/$D452))</f>
        <v>0</v>
      </c>
      <c r="BR470" s="69">
        <f>IF($D452="n/a","n/a",IF(BR$3&gt;($D452+$D470),$V452-SUM($F470:BQ470),$V452/$D452))</f>
        <v>0</v>
      </c>
      <c r="BS470" s="69">
        <f>IF($D452="n/a","n/a",IF(BS$3&gt;($D452+$D470),$V452-SUM($F470:BR470),$V452/$D452))</f>
        <v>0</v>
      </c>
      <c r="BT470" s="69">
        <f>IF($D452="n/a","n/a",IF(BT$3&gt;($D452+$D470),$V452-SUM($F470:BS470),$V452/$D452))</f>
        <v>0</v>
      </c>
      <c r="BU470" s="69">
        <f>IF($D452="n/a","n/a",IF(BU$3&gt;($D452+$D470),$V452-SUM($F470:BT470),$V452/$D452))</f>
        <v>0</v>
      </c>
      <c r="BV470" s="69">
        <f>IF($D452="n/a","n/a",IF(BV$3&gt;($D452+$D470),$V452-SUM($F470:BU470),$V452/$D452))</f>
        <v>0</v>
      </c>
      <c r="BW470" s="69">
        <f>IF($D452="n/a","n/a",IF(BW$3&gt;($D452+$D470),$V452-SUM($F470:BV470),$V452/$D452))</f>
        <v>0</v>
      </c>
      <c r="BX470" s="69">
        <f>IF($D452="n/a","n/a",IF(BX$3&gt;($D452+$D470),$V452-SUM($F470:BW470),$V452/$D452))</f>
        <v>0</v>
      </c>
      <c r="BY470" s="69">
        <f>IF($D452="n/a","n/a",IF(BY$3&gt;($D452+$D470),$V452-SUM($F470:BX470),$V452/$D452))</f>
        <v>0</v>
      </c>
      <c r="BZ470" s="69">
        <f>IF($D452="n/a","n/a",IF(BZ$3&gt;($D452+$D470),$V452-SUM($F470:BY470),$V452/$D452))</f>
        <v>0</v>
      </c>
    </row>
    <row r="471" spans="1:78" customFormat="1" hidden="1" outlineLevel="1">
      <c r="A471" s="560"/>
      <c r="B471" s="25"/>
      <c r="C471" s="577"/>
      <c r="D471" s="545">
        <v>18</v>
      </c>
      <c r="E471" s="27"/>
      <c r="F471" s="146"/>
      <c r="G471" s="148"/>
      <c r="H471" s="148"/>
      <c r="I471" s="148"/>
      <c r="J471" s="148"/>
      <c r="K471" s="558"/>
      <c r="L471" s="148"/>
      <c r="M471" s="148"/>
      <c r="N471" s="553"/>
      <c r="O471" s="553"/>
      <c r="P471" s="553"/>
      <c r="Q471" s="553"/>
      <c r="R471" s="553"/>
      <c r="S471" s="553"/>
      <c r="T471" s="553"/>
      <c r="U471" s="553"/>
      <c r="V471" s="553"/>
      <c r="W471" s="147"/>
      <c r="X471" s="69">
        <f>IF($D452="n/a","n/a",IF(X$3&gt;($D452+$D471),$W452-SUM($F471:W471),$W452/$D452))</f>
        <v>0</v>
      </c>
      <c r="Y471" s="69">
        <f>IF($D452="n/a","n/a",IF(Y$3&gt;($D452+$D471),$W452-SUM($F471:X471),$W452/$D452))</f>
        <v>0</v>
      </c>
      <c r="Z471" s="69">
        <f>IF($D452="n/a","n/a",IF(Z$3&gt;($D452+$D471),$W452-SUM($F471:Y471),$W452/$D452))</f>
        <v>0</v>
      </c>
      <c r="AA471" s="69">
        <f>IF($D452="n/a","n/a",IF(AA$3&gt;($D452+$D471),$W452-SUM($F471:Z471),$W452/$D452))</f>
        <v>0</v>
      </c>
      <c r="AB471" s="69">
        <f>IF($D452="n/a","n/a",IF(AB$3&gt;($D452+$D471),$W452-SUM($F471:AA471),$W452/$D452))</f>
        <v>0</v>
      </c>
      <c r="AC471" s="69">
        <f>IF($D452="n/a","n/a",IF(AC$3&gt;($D452+$D471),$W452-SUM($F471:AB471),$W452/$D452))</f>
        <v>0</v>
      </c>
      <c r="AD471" s="69">
        <f>IF($D452="n/a","n/a",IF(AD$3&gt;($D452+$D471),$W452-SUM($F471:AC471),$W452/$D452))</f>
        <v>0</v>
      </c>
      <c r="AE471" s="69">
        <f>IF($D452="n/a","n/a",IF(AE$3&gt;($D452+$D471),$W452-SUM($F471:AD471),$W452/$D452))</f>
        <v>0</v>
      </c>
      <c r="AF471" s="69">
        <f>IF($D452="n/a","n/a",IF(AF$3&gt;($D452+$D471),$W452-SUM($F471:AE471),$W452/$D452))</f>
        <v>0</v>
      </c>
      <c r="AG471" s="69">
        <f>IF($D452="n/a","n/a",IF(AG$3&gt;($D452+$D471),$W452-SUM($F471:AF471),$W452/$D452))</f>
        <v>0</v>
      </c>
      <c r="AH471" s="69">
        <f>IF($D452="n/a","n/a",IF(AH$3&gt;($D452+$D471),$W452-SUM($F471:AG471),$W452/$D452))</f>
        <v>0</v>
      </c>
      <c r="AI471" s="69">
        <f>IF($D452="n/a","n/a",IF(AI$3&gt;($D452+$D471),$W452-SUM($F471:AH471),$W452/$D452))</f>
        <v>0</v>
      </c>
      <c r="AJ471" s="69">
        <f>IF($D452="n/a","n/a",IF(AJ$3&gt;($D452+$D471),$W452-SUM($F471:AI471),$W452/$D452))</f>
        <v>0</v>
      </c>
      <c r="AK471" s="69">
        <f>IF($D452="n/a","n/a",IF(AK$3&gt;($D452+$D471),$W452-SUM($F471:AJ471),$W452/$D452))</f>
        <v>0</v>
      </c>
      <c r="AL471" s="69">
        <f>IF($D452="n/a","n/a",IF(AL$3&gt;($D452+$D471),$W452-SUM($F471:AK471),$W452/$D452))</f>
        <v>0</v>
      </c>
      <c r="AM471" s="69">
        <f>IF($D452="n/a","n/a",IF(AM$3&gt;($D452+$D471),$W452-SUM($F471:AL471),$W452/$D452))</f>
        <v>0</v>
      </c>
      <c r="AN471" s="69">
        <f>IF($D452="n/a","n/a",IF(AN$3&gt;($D452+$D471),$W452-SUM($F471:AM471),$W452/$D452))</f>
        <v>0</v>
      </c>
      <c r="AO471" s="69">
        <f>IF($D452="n/a","n/a",IF(AO$3&gt;($D452+$D471),$W452-SUM($F471:AN471),$W452/$D452))</f>
        <v>0</v>
      </c>
      <c r="AP471" s="69">
        <f>IF($D452="n/a","n/a",IF(AP$3&gt;($D452+$D471),$W452-SUM($F471:AO471),$W452/$D452))</f>
        <v>0</v>
      </c>
      <c r="AQ471" s="69">
        <f>IF($D452="n/a","n/a",IF(AQ$3&gt;($D452+$D471),$W452-SUM($F471:AP471),$W452/$D452))</f>
        <v>0</v>
      </c>
      <c r="AR471" s="69">
        <f>IF($D452="n/a","n/a",IF(AR$3&gt;($D452+$D471),$W452-SUM($F471:AQ471),$W452/$D452))</f>
        <v>0</v>
      </c>
      <c r="AS471" s="69">
        <f>IF($D452="n/a","n/a",IF(AS$3&gt;($D452+$D471),$W452-SUM($F471:AR471),$W452/$D452))</f>
        <v>0</v>
      </c>
      <c r="AT471" s="69">
        <f>IF($D452="n/a","n/a",IF(AT$3&gt;($D452+$D471),$W452-SUM($F471:AS471),$W452/$D452))</f>
        <v>0</v>
      </c>
      <c r="AU471" s="69">
        <f>IF($D452="n/a","n/a",IF(AU$3&gt;($D452+$D471),$W452-SUM($F471:AT471),$W452/$D452))</f>
        <v>0</v>
      </c>
      <c r="AV471" s="69">
        <f>IF($D452="n/a","n/a",IF(AV$3&gt;($D452+$D471),$W452-SUM($F471:AU471),$W452/$D452))</f>
        <v>0</v>
      </c>
      <c r="AW471" s="69">
        <f>IF($D452="n/a","n/a",IF(AW$3&gt;($D452+$D471),$W452-SUM($F471:AV471),$W452/$D452))</f>
        <v>0</v>
      </c>
      <c r="AX471" s="69">
        <f>IF($D452="n/a","n/a",IF(AX$3&gt;($D452+$D471),$W452-SUM($F471:AW471),$W452/$D452))</f>
        <v>0</v>
      </c>
      <c r="AY471" s="69">
        <f>IF($D452="n/a","n/a",IF(AY$3&gt;($D452+$D471),$W452-SUM($F471:AX471),$W452/$D452))</f>
        <v>0</v>
      </c>
      <c r="AZ471" s="69">
        <f>IF($D452="n/a","n/a",IF(AZ$3&gt;($D452+$D471),$W452-SUM($F471:AY471),$W452/$D452))</f>
        <v>0</v>
      </c>
      <c r="BA471" s="69">
        <f>IF($D452="n/a","n/a",IF(BA$3&gt;($D452+$D471),$W452-SUM($F471:AZ471),$W452/$D452))</f>
        <v>0</v>
      </c>
      <c r="BB471" s="69">
        <f>IF($D452="n/a","n/a",IF(BB$3&gt;($D452+$D471),$W452-SUM($F471:BA471),$W452/$D452))</f>
        <v>0</v>
      </c>
      <c r="BC471" s="69">
        <f>IF($D452="n/a","n/a",IF(BC$3&gt;($D452+$D471),$W452-SUM($F471:BB471),$W452/$D452))</f>
        <v>0</v>
      </c>
      <c r="BD471" s="69">
        <f>IF($D452="n/a","n/a",IF(BD$3&gt;($D452+$D471),$W452-SUM($F471:BC471),$W452/$D452))</f>
        <v>0</v>
      </c>
      <c r="BE471" s="69">
        <f>IF($D452="n/a","n/a",IF(BE$3&gt;($D452+$D471),$W452-SUM($F471:BD471),$W452/$D452))</f>
        <v>0</v>
      </c>
      <c r="BF471" s="69">
        <f>IF($D452="n/a","n/a",IF(BF$3&gt;($D452+$D471),$W452-SUM($F471:BE471),$W452/$D452))</f>
        <v>0</v>
      </c>
      <c r="BG471" s="69">
        <f>IF($D452="n/a","n/a",IF(BG$3&gt;($D452+$D471),$W452-SUM($F471:BF471),$W452/$D452))</f>
        <v>0</v>
      </c>
      <c r="BH471" s="69">
        <f>IF($D452="n/a","n/a",IF(BH$3&gt;($D452+$D471),$W452-SUM($F471:BG471),$W452/$D452))</f>
        <v>0</v>
      </c>
      <c r="BI471" s="69">
        <f>IF($D452="n/a","n/a",IF(BI$3&gt;($D452+$D471),$W452-SUM($F471:BH471),$W452/$D452))</f>
        <v>0</v>
      </c>
      <c r="BJ471" s="69">
        <f>IF($D452="n/a","n/a",IF(BJ$3&gt;($D452+$D471),$W452-SUM($F471:BI471),$W452/$D452))</f>
        <v>0</v>
      </c>
      <c r="BK471" s="69">
        <f>IF($D452="n/a","n/a",IF(BK$3&gt;($D452+$D471),$W452-SUM($F471:BJ471),$W452/$D452))</f>
        <v>0</v>
      </c>
      <c r="BL471" s="69">
        <f>IF($D452="n/a","n/a",IF(BL$3&gt;($D452+$D471),$W452-SUM($F471:BK471),$W452/$D452))</f>
        <v>0</v>
      </c>
      <c r="BM471" s="69">
        <f>IF($D452="n/a","n/a",IF(BM$3&gt;($D452+$D471),$W452-SUM($F471:BL471),$W452/$D452))</f>
        <v>0</v>
      </c>
      <c r="BN471" s="69">
        <f>IF($D452="n/a","n/a",IF(BN$3&gt;($D452+$D471),$W452-SUM($F471:BM471),$W452/$D452))</f>
        <v>0</v>
      </c>
      <c r="BO471" s="69">
        <f>IF($D452="n/a","n/a",IF(BO$3&gt;($D452+$D471),$W452-SUM($F471:BN471),$W452/$D452))</f>
        <v>0</v>
      </c>
      <c r="BP471" s="69">
        <f>IF($D452="n/a","n/a",IF(BP$3&gt;($D452+$D471),$W452-SUM($F471:BO471),$W452/$D452))</f>
        <v>0</v>
      </c>
      <c r="BQ471" s="69">
        <f>IF($D452="n/a","n/a",IF(BQ$3&gt;($D452+$D471),$W452-SUM($F471:BP471),$W452/$D452))</f>
        <v>0</v>
      </c>
      <c r="BR471" s="69">
        <f>IF($D452="n/a","n/a",IF(BR$3&gt;($D452+$D471),$W452-SUM($F471:BQ471),$W452/$D452))</f>
        <v>0</v>
      </c>
      <c r="BS471" s="69">
        <f>IF($D452="n/a","n/a",IF(BS$3&gt;($D452+$D471),$W452-SUM($F471:BR471),$W452/$D452))</f>
        <v>0</v>
      </c>
      <c r="BT471" s="69">
        <f>IF($D452="n/a","n/a",IF(BT$3&gt;($D452+$D471),$W452-SUM($F471:BS471),$W452/$D452))</f>
        <v>0</v>
      </c>
      <c r="BU471" s="69">
        <f>IF($D452="n/a","n/a",IF(BU$3&gt;($D452+$D471),$W452-SUM($F471:BT471),$W452/$D452))</f>
        <v>0</v>
      </c>
      <c r="BV471" s="69">
        <f>IF($D452="n/a","n/a",IF(BV$3&gt;($D452+$D471),$W452-SUM($F471:BU471),$W452/$D452))</f>
        <v>0</v>
      </c>
      <c r="BW471" s="69">
        <f>IF($D452="n/a","n/a",IF(BW$3&gt;($D452+$D471),$W452-SUM($F471:BV471),$W452/$D452))</f>
        <v>0</v>
      </c>
      <c r="BX471" s="69">
        <f>IF($D452="n/a","n/a",IF(BX$3&gt;($D452+$D471),$W452-SUM($F471:BW471),$W452/$D452))</f>
        <v>0</v>
      </c>
      <c r="BY471" s="69">
        <f>IF($D452="n/a","n/a",IF(BY$3&gt;($D452+$D471),$W452-SUM($F471:BX471),$W452/$D452))</f>
        <v>0</v>
      </c>
      <c r="BZ471" s="69">
        <f>IF($D452="n/a","n/a",IF(BZ$3&gt;($D452+$D471),$W452-SUM($F471:BY471),$W452/$D452))</f>
        <v>0</v>
      </c>
    </row>
    <row r="472" spans="1:78" customFormat="1" hidden="1" outlineLevel="1">
      <c r="A472" s="560"/>
      <c r="B472" s="25"/>
      <c r="C472" s="577"/>
      <c r="D472" s="545">
        <v>19</v>
      </c>
      <c r="E472" s="27"/>
      <c r="F472" s="146"/>
      <c r="G472" s="148"/>
      <c r="H472" s="148"/>
      <c r="I472" s="148"/>
      <c r="J472" s="148"/>
      <c r="K472" s="558"/>
      <c r="L472" s="148"/>
      <c r="M472" s="148"/>
      <c r="N472" s="553"/>
      <c r="O472" s="553"/>
      <c r="P472" s="553"/>
      <c r="Q472" s="553"/>
      <c r="R472" s="553"/>
      <c r="S472" s="553"/>
      <c r="T472" s="553"/>
      <c r="U472" s="553"/>
      <c r="V472" s="553"/>
      <c r="W472" s="553"/>
      <c r="X472" s="147"/>
      <c r="Y472" s="69">
        <f>IF($D452="n/a","n/a",IF(Y$3&gt;($D452+$D472),$X452-SUM($F472:X472),$X452/$D452))</f>
        <v>0</v>
      </c>
      <c r="Z472" s="69">
        <f>IF($D452="n/a","n/a",IF(Z$3&gt;($D452+$D472),$X452-SUM($F472:Y472),$X452/$D452))</f>
        <v>0</v>
      </c>
      <c r="AA472" s="69">
        <f>IF($D452="n/a","n/a",IF(AA$3&gt;($D452+$D472),$X452-SUM($F472:Z472),$X452/$D452))</f>
        <v>0</v>
      </c>
      <c r="AB472" s="69">
        <f>IF($D452="n/a","n/a",IF(AB$3&gt;($D452+$D472),$X452-SUM($F472:AA472),$X452/$D452))</f>
        <v>0</v>
      </c>
      <c r="AC472" s="69">
        <f>IF($D452="n/a","n/a",IF(AC$3&gt;($D452+$D472),$X452-SUM($F472:AB472),$X452/$D452))</f>
        <v>0</v>
      </c>
      <c r="AD472" s="69">
        <f>IF($D452="n/a","n/a",IF(AD$3&gt;($D452+$D472),$X452-SUM($F472:AC472),$X452/$D452))</f>
        <v>0</v>
      </c>
      <c r="AE472" s="69">
        <f>IF($D452="n/a","n/a",IF(AE$3&gt;($D452+$D472),$X452-SUM($F472:AD472),$X452/$D452))</f>
        <v>0</v>
      </c>
      <c r="AF472" s="69">
        <f>IF($D452="n/a","n/a",IF(AF$3&gt;($D452+$D472),$X452-SUM($F472:AE472),$X452/$D452))</f>
        <v>0</v>
      </c>
      <c r="AG472" s="69">
        <f>IF($D452="n/a","n/a",IF(AG$3&gt;($D452+$D472),$X452-SUM($F472:AF472),$X452/$D452))</f>
        <v>0</v>
      </c>
      <c r="AH472" s="69">
        <f>IF($D452="n/a","n/a",IF(AH$3&gt;($D452+$D472),$X452-SUM($F472:AG472),$X452/$D452))</f>
        <v>0</v>
      </c>
      <c r="AI472" s="69">
        <f>IF($D452="n/a","n/a",IF(AI$3&gt;($D452+$D472),$X452-SUM($F472:AH472),$X452/$D452))</f>
        <v>0</v>
      </c>
      <c r="AJ472" s="69">
        <f>IF($D452="n/a","n/a",IF(AJ$3&gt;($D452+$D472),$X452-SUM($F472:AI472),$X452/$D452))</f>
        <v>0</v>
      </c>
      <c r="AK472" s="69">
        <f>IF($D452="n/a","n/a",IF(AK$3&gt;($D452+$D472),$X452-SUM($F472:AJ472),$X452/$D452))</f>
        <v>0</v>
      </c>
      <c r="AL472" s="69">
        <f>IF($D452="n/a","n/a",IF(AL$3&gt;($D452+$D472),$X452-SUM($F472:AK472),$X452/$D452))</f>
        <v>0</v>
      </c>
      <c r="AM472" s="69">
        <f>IF($D452="n/a","n/a",IF(AM$3&gt;($D452+$D472),$X452-SUM($F472:AL472),$X452/$D452))</f>
        <v>0</v>
      </c>
      <c r="AN472" s="69">
        <f>IF($D452="n/a","n/a",IF(AN$3&gt;($D452+$D472),$X452-SUM($F472:AM472),$X452/$D452))</f>
        <v>0</v>
      </c>
      <c r="AO472" s="69">
        <f>IF($D452="n/a","n/a",IF(AO$3&gt;($D452+$D472),$X452-SUM($F472:AN472),$X452/$D452))</f>
        <v>0</v>
      </c>
      <c r="AP472" s="69">
        <f>IF($D452="n/a","n/a",IF(AP$3&gt;($D452+$D472),$X452-SUM($F472:AO472),$X452/$D452))</f>
        <v>0</v>
      </c>
      <c r="AQ472" s="69">
        <f>IF($D452="n/a","n/a",IF(AQ$3&gt;($D452+$D472),$X452-SUM($F472:AP472),$X452/$D452))</f>
        <v>0</v>
      </c>
      <c r="AR472" s="69">
        <f>IF($D452="n/a","n/a",IF(AR$3&gt;($D452+$D472),$X452-SUM($F472:AQ472),$X452/$D452))</f>
        <v>0</v>
      </c>
      <c r="AS472" s="69">
        <f>IF($D452="n/a","n/a",IF(AS$3&gt;($D452+$D472),$X452-SUM($F472:AR472),$X452/$D452))</f>
        <v>0</v>
      </c>
      <c r="AT472" s="69">
        <f>IF($D452="n/a","n/a",IF(AT$3&gt;($D452+$D472),$X452-SUM($F472:AS472),$X452/$D452))</f>
        <v>0</v>
      </c>
      <c r="AU472" s="69">
        <f>IF($D452="n/a","n/a",IF(AU$3&gt;($D452+$D472),$X452-SUM($F472:AT472),$X452/$D452))</f>
        <v>0</v>
      </c>
      <c r="AV472" s="69">
        <f>IF($D452="n/a","n/a",IF(AV$3&gt;($D452+$D472),$X452-SUM($F472:AU472),$X452/$D452))</f>
        <v>0</v>
      </c>
      <c r="AW472" s="69">
        <f>IF($D452="n/a","n/a",IF(AW$3&gt;($D452+$D472),$X452-SUM($F472:AV472),$X452/$D452))</f>
        <v>0</v>
      </c>
      <c r="AX472" s="69">
        <f>IF($D452="n/a","n/a",IF(AX$3&gt;($D452+$D472),$X452-SUM($F472:AW472),$X452/$D452))</f>
        <v>0</v>
      </c>
      <c r="AY472" s="69">
        <f>IF($D452="n/a","n/a",IF(AY$3&gt;($D452+$D472),$X452-SUM($F472:AX472),$X452/$D452))</f>
        <v>0</v>
      </c>
      <c r="AZ472" s="69">
        <f>IF($D452="n/a","n/a",IF(AZ$3&gt;($D452+$D472),$X452-SUM($F472:AY472),$X452/$D452))</f>
        <v>0</v>
      </c>
      <c r="BA472" s="69">
        <f>IF($D452="n/a","n/a",IF(BA$3&gt;($D452+$D472),$X452-SUM($F472:AZ472),$X452/$D452))</f>
        <v>0</v>
      </c>
      <c r="BB472" s="69">
        <f>IF($D452="n/a","n/a",IF(BB$3&gt;($D452+$D472),$X452-SUM($F472:BA472),$X452/$D452))</f>
        <v>0</v>
      </c>
      <c r="BC472" s="69">
        <f>IF($D452="n/a","n/a",IF(BC$3&gt;($D452+$D472),$X452-SUM($F472:BB472),$X452/$D452))</f>
        <v>0</v>
      </c>
      <c r="BD472" s="69">
        <f>IF($D452="n/a","n/a",IF(BD$3&gt;($D452+$D472),$X452-SUM($F472:BC472),$X452/$D452))</f>
        <v>0</v>
      </c>
      <c r="BE472" s="69">
        <f>IF($D452="n/a","n/a",IF(BE$3&gt;($D452+$D472),$X452-SUM($F472:BD472),$X452/$D452))</f>
        <v>0</v>
      </c>
      <c r="BF472" s="69">
        <f>IF($D452="n/a","n/a",IF(BF$3&gt;($D452+$D472),$X452-SUM($F472:BE472),$X452/$D452))</f>
        <v>0</v>
      </c>
      <c r="BG472" s="69">
        <f>IF($D452="n/a","n/a",IF(BG$3&gt;($D452+$D472),$X452-SUM($F472:BF472),$X452/$D452))</f>
        <v>0</v>
      </c>
      <c r="BH472" s="69">
        <f>IF($D452="n/a","n/a",IF(BH$3&gt;($D452+$D472),$X452-SUM($F472:BG472),$X452/$D452))</f>
        <v>0</v>
      </c>
      <c r="BI472" s="69">
        <f>IF($D452="n/a","n/a",IF(BI$3&gt;($D452+$D472),$X452-SUM($F472:BH472),$X452/$D452))</f>
        <v>0</v>
      </c>
      <c r="BJ472" s="69">
        <f>IF($D452="n/a","n/a",IF(BJ$3&gt;($D452+$D472),$X452-SUM($F472:BI472),$X452/$D452))</f>
        <v>0</v>
      </c>
      <c r="BK472" s="69">
        <f>IF($D452="n/a","n/a",IF(BK$3&gt;($D452+$D472),$X452-SUM($F472:BJ472),$X452/$D452))</f>
        <v>0</v>
      </c>
      <c r="BL472" s="69">
        <f>IF($D452="n/a","n/a",IF(BL$3&gt;($D452+$D472),$X452-SUM($F472:BK472),$X452/$D452))</f>
        <v>0</v>
      </c>
      <c r="BM472" s="69">
        <f>IF($D452="n/a","n/a",IF(BM$3&gt;($D452+$D472),$X452-SUM($F472:BL472),$X452/$D452))</f>
        <v>0</v>
      </c>
      <c r="BN472" s="69">
        <f>IF($D452="n/a","n/a",IF(BN$3&gt;($D452+$D472),$X452-SUM($F472:BM472),$X452/$D452))</f>
        <v>0</v>
      </c>
      <c r="BO472" s="69">
        <f>IF($D452="n/a","n/a",IF(BO$3&gt;($D452+$D472),$X452-SUM($F472:BN472),$X452/$D452))</f>
        <v>0</v>
      </c>
      <c r="BP472" s="69">
        <f>IF($D452="n/a","n/a",IF(BP$3&gt;($D452+$D472),$X452-SUM($F472:BO472),$X452/$D452))</f>
        <v>0</v>
      </c>
      <c r="BQ472" s="69">
        <f>IF($D452="n/a","n/a",IF(BQ$3&gt;($D452+$D472),$X452-SUM($F472:BP472),$X452/$D452))</f>
        <v>0</v>
      </c>
      <c r="BR472" s="69">
        <f>IF($D452="n/a","n/a",IF(BR$3&gt;($D452+$D472),$X452-SUM($F472:BQ472),$X452/$D452))</f>
        <v>0</v>
      </c>
      <c r="BS472" s="69">
        <f>IF($D452="n/a","n/a",IF(BS$3&gt;($D452+$D472),$X452-SUM($F472:BR472),$X452/$D452))</f>
        <v>0</v>
      </c>
      <c r="BT472" s="69">
        <f>IF($D452="n/a","n/a",IF(BT$3&gt;($D452+$D472),$X452-SUM($F472:BS472),$X452/$D452))</f>
        <v>0</v>
      </c>
      <c r="BU472" s="69">
        <f>IF($D452="n/a","n/a",IF(BU$3&gt;($D452+$D472),$X452-SUM($F472:BT472),$X452/$D452))</f>
        <v>0</v>
      </c>
      <c r="BV472" s="69">
        <f>IF($D452="n/a","n/a",IF(BV$3&gt;($D452+$D472),$X452-SUM($F472:BU472),$X452/$D452))</f>
        <v>0</v>
      </c>
      <c r="BW472" s="69">
        <f>IF($D452="n/a","n/a",IF(BW$3&gt;($D452+$D472),$X452-SUM($F472:BV472),$X452/$D452))</f>
        <v>0</v>
      </c>
      <c r="BX472" s="69">
        <f>IF($D452="n/a","n/a",IF(BX$3&gt;($D452+$D472),$X452-SUM($F472:BW472),$X452/$D452))</f>
        <v>0</v>
      </c>
      <c r="BY472" s="69">
        <f>IF($D452="n/a","n/a",IF(BY$3&gt;($D452+$D472),$X452-SUM($F472:BX472),$X452/$D452))</f>
        <v>0</v>
      </c>
      <c r="BZ472" s="69">
        <f>IF($D452="n/a","n/a",IF(BZ$3&gt;($D452+$D472),$X452-SUM($F472:BY472),$X452/$D452))</f>
        <v>0</v>
      </c>
    </row>
    <row r="473" spans="1:78" customFormat="1" hidden="1" outlineLevel="1">
      <c r="A473" s="560"/>
      <c r="B473" s="25"/>
      <c r="C473" s="577"/>
      <c r="D473" s="545">
        <v>20</v>
      </c>
      <c r="E473" s="27"/>
      <c r="F473" s="146"/>
      <c r="G473" s="148"/>
      <c r="H473" s="148"/>
      <c r="I473" s="148"/>
      <c r="J473" s="148"/>
      <c r="K473" s="558"/>
      <c r="L473" s="148"/>
      <c r="M473" s="148"/>
      <c r="N473" s="553"/>
      <c r="O473" s="553"/>
      <c r="P473" s="553"/>
      <c r="Q473" s="553"/>
      <c r="R473" s="553"/>
      <c r="S473" s="553"/>
      <c r="T473" s="553"/>
      <c r="U473" s="553"/>
      <c r="V473" s="553"/>
      <c r="W473" s="553"/>
      <c r="X473" s="553"/>
      <c r="Y473" s="147"/>
      <c r="Z473" s="69">
        <f>IF($D452="n/a","n/a",IF(Z$3&gt;($D452+$D473),$Y452-SUM($F473:Y473),$Y452/$D452))</f>
        <v>0</v>
      </c>
      <c r="AA473" s="69">
        <f>IF($D452="n/a","n/a",IF(AA$3&gt;($D452+$D473),$Y452-SUM($F473:Z473),$Y452/$D452))</f>
        <v>0</v>
      </c>
      <c r="AB473" s="69">
        <f>IF($D452="n/a","n/a",IF(AB$3&gt;($D452+$D473),$Y452-SUM($F473:AA473),$Y452/$D452))</f>
        <v>0</v>
      </c>
      <c r="AC473" s="69">
        <f>IF($D452="n/a","n/a",IF(AC$3&gt;($D452+$D473),$Y452-SUM($F473:AB473),$Y452/$D452))</f>
        <v>0</v>
      </c>
      <c r="AD473" s="69">
        <f>IF($D452="n/a","n/a",IF(AD$3&gt;($D452+$D473),$Y452-SUM($F473:AC473),$Y452/$D452))</f>
        <v>0</v>
      </c>
      <c r="AE473" s="69">
        <f>IF($D452="n/a","n/a",IF(AE$3&gt;($D452+$D473),$Y452-SUM($F473:AD473),$Y452/$D452))</f>
        <v>0</v>
      </c>
      <c r="AF473" s="69">
        <f>IF($D452="n/a","n/a",IF(AF$3&gt;($D452+$D473),$Y452-SUM($F473:AE473),$Y452/$D452))</f>
        <v>0</v>
      </c>
      <c r="AG473" s="69">
        <f>IF($D452="n/a","n/a",IF(AG$3&gt;($D452+$D473),$Y452-SUM($F473:AF473),$Y452/$D452))</f>
        <v>0</v>
      </c>
      <c r="AH473" s="69">
        <f>IF($D452="n/a","n/a",IF(AH$3&gt;($D452+$D473),$Y452-SUM($F473:AG473),$Y452/$D452))</f>
        <v>0</v>
      </c>
      <c r="AI473" s="69">
        <f>IF($D452="n/a","n/a",IF(AI$3&gt;($D452+$D473),$Y452-SUM($F473:AH473),$Y452/$D452))</f>
        <v>0</v>
      </c>
      <c r="AJ473" s="69">
        <f>IF($D452="n/a","n/a",IF(AJ$3&gt;($D452+$D473),$Y452-SUM($F473:AI473),$Y452/$D452))</f>
        <v>0</v>
      </c>
      <c r="AK473" s="69">
        <f>IF($D452="n/a","n/a",IF(AK$3&gt;($D452+$D473),$Y452-SUM($F473:AJ473),$Y452/$D452))</f>
        <v>0</v>
      </c>
      <c r="AL473" s="69">
        <f>IF($D452="n/a","n/a",IF(AL$3&gt;($D452+$D473),$Y452-SUM($F473:AK473),$Y452/$D452))</f>
        <v>0</v>
      </c>
      <c r="AM473" s="69">
        <f>IF($D452="n/a","n/a",IF(AM$3&gt;($D452+$D473),$Y452-SUM($F473:AL473),$Y452/$D452))</f>
        <v>0</v>
      </c>
      <c r="AN473" s="69">
        <f>IF($D452="n/a","n/a",IF(AN$3&gt;($D452+$D473),$Y452-SUM($F473:AM473),$Y452/$D452))</f>
        <v>0</v>
      </c>
      <c r="AO473" s="69">
        <f>IF($D452="n/a","n/a",IF(AO$3&gt;($D452+$D473),$Y452-SUM($F473:AN473),$Y452/$D452))</f>
        <v>0</v>
      </c>
      <c r="AP473" s="69">
        <f>IF($D452="n/a","n/a",IF(AP$3&gt;($D452+$D473),$Y452-SUM($F473:AO473),$Y452/$D452))</f>
        <v>0</v>
      </c>
      <c r="AQ473" s="69">
        <f>IF($D452="n/a","n/a",IF(AQ$3&gt;($D452+$D473),$Y452-SUM($F473:AP473),$Y452/$D452))</f>
        <v>0</v>
      </c>
      <c r="AR473" s="69">
        <f>IF($D452="n/a","n/a",IF(AR$3&gt;($D452+$D473),$Y452-SUM($F473:AQ473),$Y452/$D452))</f>
        <v>0</v>
      </c>
      <c r="AS473" s="69">
        <f>IF($D452="n/a","n/a",IF(AS$3&gt;($D452+$D473),$Y452-SUM($F473:AR473),$Y452/$D452))</f>
        <v>0</v>
      </c>
      <c r="AT473" s="69">
        <f>IF($D452="n/a","n/a",IF(AT$3&gt;($D452+$D473),$Y452-SUM($F473:AS473),$Y452/$D452))</f>
        <v>0</v>
      </c>
      <c r="AU473" s="69">
        <f>IF($D452="n/a","n/a",IF(AU$3&gt;($D452+$D473),$Y452-SUM($F473:AT473),$Y452/$D452))</f>
        <v>0</v>
      </c>
      <c r="AV473" s="69">
        <f>IF($D452="n/a","n/a",IF(AV$3&gt;($D452+$D473),$Y452-SUM($F473:AU473),$Y452/$D452))</f>
        <v>0</v>
      </c>
      <c r="AW473" s="69">
        <f>IF($D452="n/a","n/a",IF(AW$3&gt;($D452+$D473),$Y452-SUM($F473:AV473),$Y452/$D452))</f>
        <v>0</v>
      </c>
      <c r="AX473" s="69">
        <f>IF($D452="n/a","n/a",IF(AX$3&gt;($D452+$D473),$Y452-SUM($F473:AW473),$Y452/$D452))</f>
        <v>0</v>
      </c>
      <c r="AY473" s="69">
        <f>IF($D452="n/a","n/a",IF(AY$3&gt;($D452+$D473),$Y452-SUM($F473:AX473),$Y452/$D452))</f>
        <v>0</v>
      </c>
      <c r="AZ473" s="69">
        <f>IF($D452="n/a","n/a",IF(AZ$3&gt;($D452+$D473),$Y452-SUM($F473:AY473),$Y452/$D452))</f>
        <v>0</v>
      </c>
      <c r="BA473" s="69">
        <f>IF($D452="n/a","n/a",IF(BA$3&gt;($D452+$D473),$Y452-SUM($F473:AZ473),$Y452/$D452))</f>
        <v>0</v>
      </c>
      <c r="BB473" s="69">
        <f>IF($D452="n/a","n/a",IF(BB$3&gt;($D452+$D473),$Y452-SUM($F473:BA473),$Y452/$D452))</f>
        <v>0</v>
      </c>
      <c r="BC473" s="69">
        <f>IF($D452="n/a","n/a",IF(BC$3&gt;($D452+$D473),$Y452-SUM($F473:BB473),$Y452/$D452))</f>
        <v>0</v>
      </c>
      <c r="BD473" s="69">
        <f>IF($D452="n/a","n/a",IF(BD$3&gt;($D452+$D473),$Y452-SUM($F473:BC473),$Y452/$D452))</f>
        <v>0</v>
      </c>
      <c r="BE473" s="69">
        <f>IF($D452="n/a","n/a",IF(BE$3&gt;($D452+$D473),$Y452-SUM($F473:BD473),$Y452/$D452))</f>
        <v>0</v>
      </c>
      <c r="BF473" s="69">
        <f>IF($D452="n/a","n/a",IF(BF$3&gt;($D452+$D473),$Y452-SUM($F473:BE473),$Y452/$D452))</f>
        <v>0</v>
      </c>
      <c r="BG473" s="69">
        <f>IF($D452="n/a","n/a",IF(BG$3&gt;($D452+$D473),$Y452-SUM($F473:BF473),$Y452/$D452))</f>
        <v>0</v>
      </c>
      <c r="BH473" s="69">
        <f>IF($D452="n/a","n/a",IF(BH$3&gt;($D452+$D473),$Y452-SUM($F473:BG473),$Y452/$D452))</f>
        <v>0</v>
      </c>
      <c r="BI473" s="69">
        <f>IF($D452="n/a","n/a",IF(BI$3&gt;($D452+$D473),$Y452-SUM($F473:BH473),$Y452/$D452))</f>
        <v>0</v>
      </c>
      <c r="BJ473" s="69">
        <f>IF($D452="n/a","n/a",IF(BJ$3&gt;($D452+$D473),$Y452-SUM($F473:BI473),$Y452/$D452))</f>
        <v>0</v>
      </c>
      <c r="BK473" s="69">
        <f>IF($D452="n/a","n/a",IF(BK$3&gt;($D452+$D473),$Y452-SUM($F473:BJ473),$Y452/$D452))</f>
        <v>0</v>
      </c>
      <c r="BL473" s="69">
        <f>IF($D452="n/a","n/a",IF(BL$3&gt;($D452+$D473),$Y452-SUM($F473:BK473),$Y452/$D452))</f>
        <v>0</v>
      </c>
      <c r="BM473" s="69">
        <f>IF($D452="n/a","n/a",IF(BM$3&gt;($D452+$D473),$Y452-SUM($F473:BL473),$Y452/$D452))</f>
        <v>0</v>
      </c>
      <c r="BN473" s="69">
        <f>IF($D452="n/a","n/a",IF(BN$3&gt;($D452+$D473),$Y452-SUM($F473:BM473),$Y452/$D452))</f>
        <v>0</v>
      </c>
      <c r="BO473" s="69">
        <f>IF($D452="n/a","n/a",IF(BO$3&gt;($D452+$D473),$Y452-SUM($F473:BN473),$Y452/$D452))</f>
        <v>0</v>
      </c>
      <c r="BP473" s="69">
        <f>IF($D452="n/a","n/a",IF(BP$3&gt;($D452+$D473),$Y452-SUM($F473:BO473),$Y452/$D452))</f>
        <v>0</v>
      </c>
      <c r="BQ473" s="69">
        <f>IF($D452="n/a","n/a",IF(BQ$3&gt;($D452+$D473),$Y452-SUM($F473:BP473),$Y452/$D452))</f>
        <v>0</v>
      </c>
      <c r="BR473" s="69">
        <f>IF($D452="n/a","n/a",IF(BR$3&gt;($D452+$D473),$Y452-SUM($F473:BQ473),$Y452/$D452))</f>
        <v>0</v>
      </c>
      <c r="BS473" s="69">
        <f>IF($D452="n/a","n/a",IF(BS$3&gt;($D452+$D473),$Y452-SUM($F473:BR473),$Y452/$D452))</f>
        <v>0</v>
      </c>
      <c r="BT473" s="69">
        <f>IF($D452="n/a","n/a",IF(BT$3&gt;($D452+$D473),$Y452-SUM($F473:BS473),$Y452/$D452))</f>
        <v>0</v>
      </c>
      <c r="BU473" s="69">
        <f>IF($D452="n/a","n/a",IF(BU$3&gt;($D452+$D473),$Y452-SUM($F473:BT473),$Y452/$D452))</f>
        <v>0</v>
      </c>
      <c r="BV473" s="69">
        <f>IF($D452="n/a","n/a",IF(BV$3&gt;($D452+$D473),$Y452-SUM($F473:BU473),$Y452/$D452))</f>
        <v>0</v>
      </c>
      <c r="BW473" s="69">
        <f>IF($D452="n/a","n/a",IF(BW$3&gt;($D452+$D473),$Y452-SUM($F473:BV473),$Y452/$D452))</f>
        <v>0</v>
      </c>
      <c r="BX473" s="69">
        <f>IF($D452="n/a","n/a",IF(BX$3&gt;($D452+$D473),$Y452-SUM($F473:BW473),$Y452/$D452))</f>
        <v>0</v>
      </c>
      <c r="BY473" s="69">
        <f>IF($D452="n/a","n/a",IF(BY$3&gt;($D452+$D473),$Y452-SUM($F473:BX473),$Y452/$D452))</f>
        <v>0</v>
      </c>
      <c r="BZ473" s="69">
        <f>IF($D452="n/a","n/a",IF(BZ$3&gt;($D452+$D473),$Y452-SUM($F473:BY473),$Y452/$D452))</f>
        <v>0</v>
      </c>
    </row>
    <row r="474" spans="1:78" customFormat="1" hidden="1" outlineLevel="1">
      <c r="A474" s="560"/>
      <c r="B474" s="25"/>
      <c r="C474" s="577"/>
      <c r="D474" s="545">
        <v>21</v>
      </c>
      <c r="E474" s="27"/>
      <c r="F474" s="146"/>
      <c r="G474" s="148"/>
      <c r="H474" s="148"/>
      <c r="I474" s="148"/>
      <c r="J474" s="148"/>
      <c r="K474" s="558"/>
      <c r="L474" s="148"/>
      <c r="M474" s="148"/>
      <c r="N474" s="553"/>
      <c r="O474" s="553"/>
      <c r="P474" s="553"/>
      <c r="Q474" s="553"/>
      <c r="R474" s="553"/>
      <c r="S474" s="553"/>
      <c r="T474" s="553"/>
      <c r="U474" s="553"/>
      <c r="V474" s="553"/>
      <c r="W474" s="553"/>
      <c r="X474" s="553"/>
      <c r="Y474" s="553"/>
      <c r="Z474" s="147"/>
      <c r="AA474" s="69">
        <f>IF($D452="n/a","n/a",IF(AA$3&gt;($D452+$D474),$Z452-SUM($F474:Z474),$Z452/$D452))</f>
        <v>0</v>
      </c>
      <c r="AB474" s="69">
        <f>IF($D452="n/a","n/a",IF(AB$3&gt;($D452+$D474),$Z452-SUM($F474:AA474),$Z452/$D452))</f>
        <v>0</v>
      </c>
      <c r="AC474" s="69">
        <f>IF($D452="n/a","n/a",IF(AC$3&gt;($D452+$D474),$Z452-SUM($F474:AB474),$Z452/$D452))</f>
        <v>0</v>
      </c>
      <c r="AD474" s="69">
        <f>IF($D452="n/a","n/a",IF(AD$3&gt;($D452+$D474),$Z452-SUM($F474:AC474),$Z452/$D452))</f>
        <v>0</v>
      </c>
      <c r="AE474" s="69">
        <f>IF($D452="n/a","n/a",IF(AE$3&gt;($D452+$D474),$Z452-SUM($F474:AD474),$Z452/$D452))</f>
        <v>0</v>
      </c>
      <c r="AF474" s="69">
        <f>IF($D452="n/a","n/a",IF(AF$3&gt;($D452+$D474),$Z452-SUM($F474:AE474),$Z452/$D452))</f>
        <v>0</v>
      </c>
      <c r="AG474" s="69">
        <f>IF($D452="n/a","n/a",IF(AG$3&gt;($D452+$D474),$Z452-SUM($F474:AF474),$Z452/$D452))</f>
        <v>0</v>
      </c>
      <c r="AH474" s="69">
        <f>IF($D452="n/a","n/a",IF(AH$3&gt;($D452+$D474),$Z452-SUM($F474:AG474),$Z452/$D452))</f>
        <v>0</v>
      </c>
      <c r="AI474" s="69">
        <f>IF($D452="n/a","n/a",IF(AI$3&gt;($D452+$D474),$Z452-SUM($F474:AH474),$Z452/$D452))</f>
        <v>0</v>
      </c>
      <c r="AJ474" s="69">
        <f>IF($D452="n/a","n/a",IF(AJ$3&gt;($D452+$D474),$Z452-SUM($F474:AI474),$Z452/$D452))</f>
        <v>0</v>
      </c>
      <c r="AK474" s="69">
        <f>IF($D452="n/a","n/a",IF(AK$3&gt;($D452+$D474),$Z452-SUM($F474:AJ474),$Z452/$D452))</f>
        <v>0</v>
      </c>
      <c r="AL474" s="69">
        <f>IF($D452="n/a","n/a",IF(AL$3&gt;($D452+$D474),$Z452-SUM($F474:AK474),$Z452/$D452))</f>
        <v>0</v>
      </c>
      <c r="AM474" s="69">
        <f>IF($D452="n/a","n/a",IF(AM$3&gt;($D452+$D474),$Z452-SUM($F474:AL474),$Z452/$D452))</f>
        <v>0</v>
      </c>
      <c r="AN474" s="69">
        <f>IF($D452="n/a","n/a",IF(AN$3&gt;($D452+$D474),$Z452-SUM($F474:AM474),$Z452/$D452))</f>
        <v>0</v>
      </c>
      <c r="AO474" s="69">
        <f>IF($D452="n/a","n/a",IF(AO$3&gt;($D452+$D474),$Z452-SUM($F474:AN474),$Z452/$D452))</f>
        <v>0</v>
      </c>
      <c r="AP474" s="69">
        <f>IF($D452="n/a","n/a",IF(AP$3&gt;($D452+$D474),$Z452-SUM($F474:AO474),$Z452/$D452))</f>
        <v>0</v>
      </c>
      <c r="AQ474" s="69">
        <f>IF($D452="n/a","n/a",IF(AQ$3&gt;($D452+$D474),$Z452-SUM($F474:AP474),$Z452/$D452))</f>
        <v>0</v>
      </c>
      <c r="AR474" s="69">
        <f>IF($D452="n/a","n/a",IF(AR$3&gt;($D452+$D474),$Z452-SUM($F474:AQ474),$Z452/$D452))</f>
        <v>0</v>
      </c>
      <c r="AS474" s="69">
        <f>IF($D452="n/a","n/a",IF(AS$3&gt;($D452+$D474),$Z452-SUM($F474:AR474),$Z452/$D452))</f>
        <v>0</v>
      </c>
      <c r="AT474" s="69">
        <f>IF($D452="n/a","n/a",IF(AT$3&gt;($D452+$D474),$Z452-SUM($F474:AS474),$Z452/$D452))</f>
        <v>0</v>
      </c>
      <c r="AU474" s="69">
        <f>IF($D452="n/a","n/a",IF(AU$3&gt;($D452+$D474),$Z452-SUM($F474:AT474),$Z452/$D452))</f>
        <v>0</v>
      </c>
      <c r="AV474" s="69">
        <f>IF($D452="n/a","n/a",IF(AV$3&gt;($D452+$D474),$Z452-SUM($F474:AU474),$Z452/$D452))</f>
        <v>0</v>
      </c>
      <c r="AW474" s="69">
        <f>IF($D452="n/a","n/a",IF(AW$3&gt;($D452+$D474),$Z452-SUM($F474:AV474),$Z452/$D452))</f>
        <v>0</v>
      </c>
      <c r="AX474" s="69">
        <f>IF($D452="n/a","n/a",IF(AX$3&gt;($D452+$D474),$Z452-SUM($F474:AW474),$Z452/$D452))</f>
        <v>0</v>
      </c>
      <c r="AY474" s="69">
        <f>IF($D452="n/a","n/a",IF(AY$3&gt;($D452+$D474),$Z452-SUM($F474:AX474),$Z452/$D452))</f>
        <v>0</v>
      </c>
      <c r="AZ474" s="69">
        <f>IF($D452="n/a","n/a",IF(AZ$3&gt;($D452+$D474),$Z452-SUM($F474:AY474),$Z452/$D452))</f>
        <v>0</v>
      </c>
      <c r="BA474" s="69">
        <f>IF($D452="n/a","n/a",IF(BA$3&gt;($D452+$D474),$Z452-SUM($F474:AZ474),$Z452/$D452))</f>
        <v>0</v>
      </c>
      <c r="BB474" s="69">
        <f>IF($D452="n/a","n/a",IF(BB$3&gt;($D452+$D474),$Z452-SUM($F474:BA474),$Z452/$D452))</f>
        <v>0</v>
      </c>
      <c r="BC474" s="69">
        <f>IF($D452="n/a","n/a",IF(BC$3&gt;($D452+$D474),$Z452-SUM($F474:BB474),$Z452/$D452))</f>
        <v>0</v>
      </c>
      <c r="BD474" s="69">
        <f>IF($D452="n/a","n/a",IF(BD$3&gt;($D452+$D474),$Z452-SUM($F474:BC474),$Z452/$D452))</f>
        <v>0</v>
      </c>
      <c r="BE474" s="69">
        <f>IF($D452="n/a","n/a",IF(BE$3&gt;($D452+$D474),$Z452-SUM($F474:BD474),$Z452/$D452))</f>
        <v>0</v>
      </c>
      <c r="BF474" s="69">
        <f>IF($D452="n/a","n/a",IF(BF$3&gt;($D452+$D474),$Z452-SUM($F474:BE474),$Z452/$D452))</f>
        <v>0</v>
      </c>
      <c r="BG474" s="69">
        <f>IF($D452="n/a","n/a",IF(BG$3&gt;($D452+$D474),$Z452-SUM($F474:BF474),$Z452/$D452))</f>
        <v>0</v>
      </c>
      <c r="BH474" s="69">
        <f>IF($D452="n/a","n/a",IF(BH$3&gt;($D452+$D474),$Z452-SUM($F474:BG474),$Z452/$D452))</f>
        <v>0</v>
      </c>
      <c r="BI474" s="69">
        <f>IF($D452="n/a","n/a",IF(BI$3&gt;($D452+$D474),$Z452-SUM($F474:BH474),$Z452/$D452))</f>
        <v>0</v>
      </c>
      <c r="BJ474" s="69">
        <f>IF($D452="n/a","n/a",IF(BJ$3&gt;($D452+$D474),$Z452-SUM($F474:BI474),$Z452/$D452))</f>
        <v>0</v>
      </c>
      <c r="BK474" s="69">
        <f>IF($D452="n/a","n/a",IF(BK$3&gt;($D452+$D474),$Z452-SUM($F474:BJ474),$Z452/$D452))</f>
        <v>0</v>
      </c>
      <c r="BL474" s="69">
        <f>IF($D452="n/a","n/a",IF(BL$3&gt;($D452+$D474),$Z452-SUM($F474:BK474),$Z452/$D452))</f>
        <v>0</v>
      </c>
      <c r="BM474" s="69">
        <f>IF($D452="n/a","n/a",IF(BM$3&gt;($D452+$D474),$Z452-SUM($F474:BL474),$Z452/$D452))</f>
        <v>0</v>
      </c>
      <c r="BN474" s="69">
        <f>IF($D452="n/a","n/a",IF(BN$3&gt;($D452+$D474),$Z452-SUM($F474:BM474),$Z452/$D452))</f>
        <v>0</v>
      </c>
      <c r="BO474" s="69">
        <f>IF($D452="n/a","n/a",IF(BO$3&gt;($D452+$D474),$Z452-SUM($F474:BN474),$Z452/$D452))</f>
        <v>0</v>
      </c>
      <c r="BP474" s="69">
        <f>IF($D452="n/a","n/a",IF(BP$3&gt;($D452+$D474),$Z452-SUM($F474:BO474),$Z452/$D452))</f>
        <v>0</v>
      </c>
      <c r="BQ474" s="69">
        <f>IF($D452="n/a","n/a",IF(BQ$3&gt;($D452+$D474),$Z452-SUM($F474:BP474),$Z452/$D452))</f>
        <v>0</v>
      </c>
      <c r="BR474" s="69">
        <f>IF($D452="n/a","n/a",IF(BR$3&gt;($D452+$D474),$Z452-SUM($F474:BQ474),$Z452/$D452))</f>
        <v>0</v>
      </c>
      <c r="BS474" s="69">
        <f>IF($D452="n/a","n/a",IF(BS$3&gt;($D452+$D474),$Z452-SUM($F474:BR474),$Z452/$D452))</f>
        <v>0</v>
      </c>
      <c r="BT474" s="69">
        <f>IF($D452="n/a","n/a",IF(BT$3&gt;($D452+$D474),$Z452-SUM($F474:BS474),$Z452/$D452))</f>
        <v>0</v>
      </c>
      <c r="BU474" s="69">
        <f>IF($D452="n/a","n/a",IF(BU$3&gt;($D452+$D474),$Z452-SUM($F474:BT474),$Z452/$D452))</f>
        <v>0</v>
      </c>
      <c r="BV474" s="69">
        <f>IF($D452="n/a","n/a",IF(BV$3&gt;($D452+$D474),$Z452-SUM($F474:BU474),$Z452/$D452))</f>
        <v>0</v>
      </c>
      <c r="BW474" s="69">
        <f>IF($D452="n/a","n/a",IF(BW$3&gt;($D452+$D474),$Z452-SUM($F474:BV474),$Z452/$D452))</f>
        <v>0</v>
      </c>
      <c r="BX474" s="69">
        <f>IF($D452="n/a","n/a",IF(BX$3&gt;($D452+$D474),$Z452-SUM($F474:BW474),$Z452/$D452))</f>
        <v>0</v>
      </c>
      <c r="BY474" s="69">
        <f>IF($D452="n/a","n/a",IF(BY$3&gt;($D452+$D474),$Z452-SUM($F474:BX474),$Z452/$D452))</f>
        <v>0</v>
      </c>
      <c r="BZ474" s="69">
        <f>IF($D452="n/a","n/a",IF(BZ$3&gt;($D452+$D474),$Z452-SUM($F474:BY474),$Z452/$D452))</f>
        <v>0</v>
      </c>
    </row>
    <row r="475" spans="1:78" customFormat="1" hidden="1" outlineLevel="1">
      <c r="A475" s="560"/>
      <c r="B475" s="25"/>
      <c r="C475" s="577"/>
      <c r="D475" s="545">
        <v>22</v>
      </c>
      <c r="E475" s="27"/>
      <c r="F475" s="146"/>
      <c r="G475" s="148"/>
      <c r="H475" s="148"/>
      <c r="I475" s="148"/>
      <c r="J475" s="148"/>
      <c r="K475" s="558"/>
      <c r="L475" s="148"/>
      <c r="M475" s="148"/>
      <c r="N475" s="553"/>
      <c r="O475" s="553"/>
      <c r="P475" s="553"/>
      <c r="Q475" s="553"/>
      <c r="R475" s="553"/>
      <c r="S475" s="553"/>
      <c r="T475" s="553"/>
      <c r="U475" s="553"/>
      <c r="V475" s="553"/>
      <c r="W475" s="553"/>
      <c r="X475" s="553"/>
      <c r="Y475" s="553"/>
      <c r="Z475" s="553"/>
      <c r="AA475" s="147"/>
      <c r="AB475" s="69">
        <f>IF($D452="n/a","n/a",IF(AB$3&gt;($D452+$D475),$AA452-SUM($F475:AA475),$AA452/$D452))</f>
        <v>0</v>
      </c>
      <c r="AC475" s="69">
        <f>IF($D452="n/a","n/a",IF(AC$3&gt;($D452+$D475),$AA452-SUM($F475:AB475),$AA452/$D452))</f>
        <v>0</v>
      </c>
      <c r="AD475" s="69">
        <f>IF($D452="n/a","n/a",IF(AD$3&gt;($D452+$D475),$AA452-SUM($F475:AC475),$AA452/$D452))</f>
        <v>0</v>
      </c>
      <c r="AE475" s="69">
        <f>IF($D452="n/a","n/a",IF(AE$3&gt;($D452+$D475),$AA452-SUM($F475:AD475),$AA452/$D452))</f>
        <v>0</v>
      </c>
      <c r="AF475" s="69">
        <f>IF($D452="n/a","n/a",IF(AF$3&gt;($D452+$D475),$AA452-SUM($F475:AE475),$AA452/$D452))</f>
        <v>0</v>
      </c>
      <c r="AG475" s="69">
        <f>IF($D452="n/a","n/a",IF(AG$3&gt;($D452+$D475),$AA452-SUM($F475:AF475),$AA452/$D452))</f>
        <v>0</v>
      </c>
      <c r="AH475" s="69">
        <f>IF($D452="n/a","n/a",IF(AH$3&gt;($D452+$D475),$AA452-SUM($F475:AG475),$AA452/$D452))</f>
        <v>0</v>
      </c>
      <c r="AI475" s="69">
        <f>IF($D452="n/a","n/a",IF(AI$3&gt;($D452+$D475),$AA452-SUM($F475:AH475),$AA452/$D452))</f>
        <v>0</v>
      </c>
      <c r="AJ475" s="69">
        <f>IF($D452="n/a","n/a",IF(AJ$3&gt;($D452+$D475),$AA452-SUM($F475:AI475),$AA452/$D452))</f>
        <v>0</v>
      </c>
      <c r="AK475" s="69">
        <f>IF($D452="n/a","n/a",IF(AK$3&gt;($D452+$D475),$AA452-SUM($F475:AJ475),$AA452/$D452))</f>
        <v>0</v>
      </c>
      <c r="AL475" s="69">
        <f>IF($D452="n/a","n/a",IF(AL$3&gt;($D452+$D475),$AA452-SUM($F475:AK475),$AA452/$D452))</f>
        <v>0</v>
      </c>
      <c r="AM475" s="69">
        <f>IF($D452="n/a","n/a",IF(AM$3&gt;($D452+$D475),$AA452-SUM($F475:AL475),$AA452/$D452))</f>
        <v>0</v>
      </c>
      <c r="AN475" s="69">
        <f>IF($D452="n/a","n/a",IF(AN$3&gt;($D452+$D475),$AA452-SUM($F475:AM475),$AA452/$D452))</f>
        <v>0</v>
      </c>
      <c r="AO475" s="69">
        <f>IF($D452="n/a","n/a",IF(AO$3&gt;($D452+$D475),$AA452-SUM($F475:AN475),$AA452/$D452))</f>
        <v>0</v>
      </c>
      <c r="AP475" s="69">
        <f>IF($D452="n/a","n/a",IF(AP$3&gt;($D452+$D475),$AA452-SUM($F475:AO475),$AA452/$D452))</f>
        <v>0</v>
      </c>
      <c r="AQ475" s="69">
        <f>IF($D452="n/a","n/a",IF(AQ$3&gt;($D452+$D475),$AA452-SUM($F475:AP475),$AA452/$D452))</f>
        <v>0</v>
      </c>
      <c r="AR475" s="69">
        <f>IF($D452="n/a","n/a",IF(AR$3&gt;($D452+$D475),$AA452-SUM($F475:AQ475),$AA452/$D452))</f>
        <v>0</v>
      </c>
      <c r="AS475" s="69">
        <f>IF($D452="n/a","n/a",IF(AS$3&gt;($D452+$D475),$AA452-SUM($F475:AR475),$AA452/$D452))</f>
        <v>0</v>
      </c>
      <c r="AT475" s="69">
        <f>IF($D452="n/a","n/a",IF(AT$3&gt;($D452+$D475),$AA452-SUM($F475:AS475),$AA452/$D452))</f>
        <v>0</v>
      </c>
      <c r="AU475" s="69">
        <f>IF($D452="n/a","n/a",IF(AU$3&gt;($D452+$D475),$AA452-SUM($F475:AT475),$AA452/$D452))</f>
        <v>0</v>
      </c>
      <c r="AV475" s="69">
        <f>IF($D452="n/a","n/a",IF(AV$3&gt;($D452+$D475),$AA452-SUM($F475:AU475),$AA452/$D452))</f>
        <v>0</v>
      </c>
      <c r="AW475" s="69">
        <f>IF($D452="n/a","n/a",IF(AW$3&gt;($D452+$D475),$AA452-SUM($F475:AV475),$AA452/$D452))</f>
        <v>0</v>
      </c>
      <c r="AX475" s="69">
        <f>IF($D452="n/a","n/a",IF(AX$3&gt;($D452+$D475),$AA452-SUM($F475:AW475),$AA452/$D452))</f>
        <v>0</v>
      </c>
      <c r="AY475" s="69">
        <f>IF($D452="n/a","n/a",IF(AY$3&gt;($D452+$D475),$AA452-SUM($F475:AX475),$AA452/$D452))</f>
        <v>0</v>
      </c>
      <c r="AZ475" s="69">
        <f>IF($D452="n/a","n/a",IF(AZ$3&gt;($D452+$D475),$AA452-SUM($F475:AY475),$AA452/$D452))</f>
        <v>0</v>
      </c>
      <c r="BA475" s="69">
        <f>IF($D452="n/a","n/a",IF(BA$3&gt;($D452+$D475),$AA452-SUM($F475:AZ475),$AA452/$D452))</f>
        <v>0</v>
      </c>
      <c r="BB475" s="69">
        <f>IF($D452="n/a","n/a",IF(BB$3&gt;($D452+$D475),$AA452-SUM($F475:BA475),$AA452/$D452))</f>
        <v>0</v>
      </c>
      <c r="BC475" s="69">
        <f>IF($D452="n/a","n/a",IF(BC$3&gt;($D452+$D475),$AA452-SUM($F475:BB475),$AA452/$D452))</f>
        <v>0</v>
      </c>
      <c r="BD475" s="69">
        <f>IF($D452="n/a","n/a",IF(BD$3&gt;($D452+$D475),$AA452-SUM($F475:BC475),$AA452/$D452))</f>
        <v>0</v>
      </c>
      <c r="BE475" s="69">
        <f>IF($D452="n/a","n/a",IF(BE$3&gt;($D452+$D475),$AA452-SUM($F475:BD475),$AA452/$D452))</f>
        <v>0</v>
      </c>
      <c r="BF475" s="69">
        <f>IF($D452="n/a","n/a",IF(BF$3&gt;($D452+$D475),$AA452-SUM($F475:BE475),$AA452/$D452))</f>
        <v>0</v>
      </c>
      <c r="BG475" s="69">
        <f>IF($D452="n/a","n/a",IF(BG$3&gt;($D452+$D475),$AA452-SUM($F475:BF475),$AA452/$D452))</f>
        <v>0</v>
      </c>
      <c r="BH475" s="69">
        <f>IF($D452="n/a","n/a",IF(BH$3&gt;($D452+$D475),$AA452-SUM($F475:BG475),$AA452/$D452))</f>
        <v>0</v>
      </c>
      <c r="BI475" s="69">
        <f>IF($D452="n/a","n/a",IF(BI$3&gt;($D452+$D475),$AA452-SUM($F475:BH475),$AA452/$D452))</f>
        <v>0</v>
      </c>
      <c r="BJ475" s="69">
        <f>IF($D452="n/a","n/a",IF(BJ$3&gt;($D452+$D475),$AA452-SUM($F475:BI475),$AA452/$D452))</f>
        <v>0</v>
      </c>
      <c r="BK475" s="69">
        <f>IF($D452="n/a","n/a",IF(BK$3&gt;($D452+$D475),$AA452-SUM($F475:BJ475),$AA452/$D452))</f>
        <v>0</v>
      </c>
      <c r="BL475" s="69">
        <f>IF($D452="n/a","n/a",IF(BL$3&gt;($D452+$D475),$AA452-SUM($F475:BK475),$AA452/$D452))</f>
        <v>0</v>
      </c>
      <c r="BM475" s="69">
        <f>IF($D452="n/a","n/a",IF(BM$3&gt;($D452+$D475),$AA452-SUM($F475:BL475),$AA452/$D452))</f>
        <v>0</v>
      </c>
      <c r="BN475" s="69">
        <f>IF($D452="n/a","n/a",IF(BN$3&gt;($D452+$D475),$AA452-SUM($F475:BM475),$AA452/$D452))</f>
        <v>0</v>
      </c>
      <c r="BO475" s="69">
        <f>IF($D452="n/a","n/a",IF(BO$3&gt;($D452+$D475),$AA452-SUM($F475:BN475),$AA452/$D452))</f>
        <v>0</v>
      </c>
      <c r="BP475" s="69">
        <f>IF($D452="n/a","n/a",IF(BP$3&gt;($D452+$D475),$AA452-SUM($F475:BO475),$AA452/$D452))</f>
        <v>0</v>
      </c>
      <c r="BQ475" s="69">
        <f>IF($D452="n/a","n/a",IF(BQ$3&gt;($D452+$D475),$AA452-SUM($F475:BP475),$AA452/$D452))</f>
        <v>0</v>
      </c>
      <c r="BR475" s="69">
        <f>IF($D452="n/a","n/a",IF(BR$3&gt;($D452+$D475),$AA452-SUM($F475:BQ475),$AA452/$D452))</f>
        <v>0</v>
      </c>
      <c r="BS475" s="69">
        <f>IF($D452="n/a","n/a",IF(BS$3&gt;($D452+$D475),$AA452-SUM($F475:BR475),$AA452/$D452))</f>
        <v>0</v>
      </c>
      <c r="BT475" s="69">
        <f>IF($D452="n/a","n/a",IF(BT$3&gt;($D452+$D475),$AA452-SUM($F475:BS475),$AA452/$D452))</f>
        <v>0</v>
      </c>
      <c r="BU475" s="69">
        <f>IF($D452="n/a","n/a",IF(BU$3&gt;($D452+$D475),$AA452-SUM($F475:BT475),$AA452/$D452))</f>
        <v>0</v>
      </c>
      <c r="BV475" s="69">
        <f>IF($D452="n/a","n/a",IF(BV$3&gt;($D452+$D475),$AA452-SUM($F475:BU475),$AA452/$D452))</f>
        <v>0</v>
      </c>
      <c r="BW475" s="69">
        <f>IF($D452="n/a","n/a",IF(BW$3&gt;($D452+$D475),$AA452-SUM($F475:BV475),$AA452/$D452))</f>
        <v>0</v>
      </c>
      <c r="BX475" s="69">
        <f>IF($D452="n/a","n/a",IF(BX$3&gt;($D452+$D475),$AA452-SUM($F475:BW475),$AA452/$D452))</f>
        <v>0</v>
      </c>
      <c r="BY475" s="69">
        <f>IF($D452="n/a","n/a",IF(BY$3&gt;($D452+$D475),$AA452-SUM($F475:BX475),$AA452/$D452))</f>
        <v>0</v>
      </c>
      <c r="BZ475" s="69">
        <f>IF($D452="n/a","n/a",IF(BZ$3&gt;($D452+$D475),$AA452-SUM($F475:BY475),$AA452/$D452))</f>
        <v>0</v>
      </c>
    </row>
    <row r="476" spans="1:78" customFormat="1" hidden="1" outlineLevel="1">
      <c r="A476" s="560"/>
      <c r="B476" s="25"/>
      <c r="C476" s="577"/>
      <c r="D476" s="545">
        <v>23</v>
      </c>
      <c r="E476" s="27"/>
      <c r="F476" s="146"/>
      <c r="G476" s="148"/>
      <c r="H476" s="148"/>
      <c r="I476" s="148"/>
      <c r="J476" s="148"/>
      <c r="K476" s="558"/>
      <c r="L476" s="148"/>
      <c r="M476" s="148"/>
      <c r="N476" s="553"/>
      <c r="O476" s="553"/>
      <c r="P476" s="553"/>
      <c r="Q476" s="553"/>
      <c r="R476" s="553"/>
      <c r="S476" s="553"/>
      <c r="T476" s="553"/>
      <c r="U476" s="553"/>
      <c r="V476" s="553"/>
      <c r="W476" s="553"/>
      <c r="X476" s="553"/>
      <c r="Y476" s="553"/>
      <c r="Z476" s="553"/>
      <c r="AA476" s="553"/>
      <c r="AB476" s="147"/>
      <c r="AC476" s="69">
        <f>IF($D452="n/a","n/a",IF(AC$3&gt;($D452+$D476),$AB452-SUM($F476:AB476),$AB452/$D452))</f>
        <v>0</v>
      </c>
      <c r="AD476" s="69">
        <f>IF($D452="n/a","n/a",IF(AD$3&gt;($D452+$D476),$AB452-SUM($F476:AC476),$AB452/$D452))</f>
        <v>0</v>
      </c>
      <c r="AE476" s="69">
        <f>IF($D452="n/a","n/a",IF(AE$3&gt;($D452+$D476),$AB452-SUM($F476:AD476),$AB452/$D452))</f>
        <v>0</v>
      </c>
      <c r="AF476" s="69">
        <f>IF($D452="n/a","n/a",IF(AF$3&gt;($D452+$D476),$AB452-SUM($F476:AE476),$AB452/$D452))</f>
        <v>0</v>
      </c>
      <c r="AG476" s="69">
        <f>IF($D452="n/a","n/a",IF(AG$3&gt;($D452+$D476),$AB452-SUM($F476:AF476),$AB452/$D452))</f>
        <v>0</v>
      </c>
      <c r="AH476" s="69">
        <f>IF($D452="n/a","n/a",IF(AH$3&gt;($D452+$D476),$AB452-SUM($F476:AG476),$AB452/$D452))</f>
        <v>0</v>
      </c>
      <c r="AI476" s="69">
        <f>IF($D452="n/a","n/a",IF(AI$3&gt;($D452+$D476),$AB452-SUM($F476:AH476),$AB452/$D452))</f>
        <v>0</v>
      </c>
      <c r="AJ476" s="69">
        <f>IF($D452="n/a","n/a",IF(AJ$3&gt;($D452+$D476),$AB452-SUM($F476:AI476),$AB452/$D452))</f>
        <v>0</v>
      </c>
      <c r="AK476" s="69">
        <f>IF($D452="n/a","n/a",IF(AK$3&gt;($D452+$D476),$AB452-SUM($F476:AJ476),$AB452/$D452))</f>
        <v>0</v>
      </c>
      <c r="AL476" s="69">
        <f>IF($D452="n/a","n/a",IF(AL$3&gt;($D452+$D476),$AB452-SUM($F476:AK476),$AB452/$D452))</f>
        <v>0</v>
      </c>
      <c r="AM476" s="69">
        <f>IF($D452="n/a","n/a",IF(AM$3&gt;($D452+$D476),$AB452-SUM($F476:AL476),$AB452/$D452))</f>
        <v>0</v>
      </c>
      <c r="AN476" s="69">
        <f>IF($D452="n/a","n/a",IF(AN$3&gt;($D452+$D476),$AB452-SUM($F476:AM476),$AB452/$D452))</f>
        <v>0</v>
      </c>
      <c r="AO476" s="69">
        <f>IF($D452="n/a","n/a",IF(AO$3&gt;($D452+$D476),$AB452-SUM($F476:AN476),$AB452/$D452))</f>
        <v>0</v>
      </c>
      <c r="AP476" s="69">
        <f>IF($D452="n/a","n/a",IF(AP$3&gt;($D452+$D476),$AB452-SUM($F476:AO476),$AB452/$D452))</f>
        <v>0</v>
      </c>
      <c r="AQ476" s="69">
        <f>IF($D452="n/a","n/a",IF(AQ$3&gt;($D452+$D476),$AB452-SUM($F476:AP476),$AB452/$D452))</f>
        <v>0</v>
      </c>
      <c r="AR476" s="69">
        <f>IF($D452="n/a","n/a",IF(AR$3&gt;($D452+$D476),$AB452-SUM($F476:AQ476),$AB452/$D452))</f>
        <v>0</v>
      </c>
      <c r="AS476" s="69">
        <f>IF($D452="n/a","n/a",IF(AS$3&gt;($D452+$D476),$AB452-SUM($F476:AR476),$AB452/$D452))</f>
        <v>0</v>
      </c>
      <c r="AT476" s="69">
        <f>IF($D452="n/a","n/a",IF(AT$3&gt;($D452+$D476),$AB452-SUM($F476:AS476),$AB452/$D452))</f>
        <v>0</v>
      </c>
      <c r="AU476" s="69">
        <f>IF($D452="n/a","n/a",IF(AU$3&gt;($D452+$D476),$AB452-SUM($F476:AT476),$AB452/$D452))</f>
        <v>0</v>
      </c>
      <c r="AV476" s="69">
        <f>IF($D452="n/a","n/a",IF(AV$3&gt;($D452+$D476),$AB452-SUM($F476:AU476),$AB452/$D452))</f>
        <v>0</v>
      </c>
      <c r="AW476" s="69">
        <f>IF($D452="n/a","n/a",IF(AW$3&gt;($D452+$D476),$AB452-SUM($F476:AV476),$AB452/$D452))</f>
        <v>0</v>
      </c>
      <c r="AX476" s="69">
        <f>IF($D452="n/a","n/a",IF(AX$3&gt;($D452+$D476),$AB452-SUM($F476:AW476),$AB452/$D452))</f>
        <v>0</v>
      </c>
      <c r="AY476" s="69">
        <f>IF($D452="n/a","n/a",IF(AY$3&gt;($D452+$D476),$AB452-SUM($F476:AX476),$AB452/$D452))</f>
        <v>0</v>
      </c>
      <c r="AZ476" s="69">
        <f>IF($D452="n/a","n/a",IF(AZ$3&gt;($D452+$D476),$AB452-SUM($F476:AY476),$AB452/$D452))</f>
        <v>0</v>
      </c>
      <c r="BA476" s="69">
        <f>IF($D452="n/a","n/a",IF(BA$3&gt;($D452+$D476),$AB452-SUM($F476:AZ476),$AB452/$D452))</f>
        <v>0</v>
      </c>
      <c r="BB476" s="69">
        <f>IF($D452="n/a","n/a",IF(BB$3&gt;($D452+$D476),$AB452-SUM($F476:BA476),$AB452/$D452))</f>
        <v>0</v>
      </c>
      <c r="BC476" s="69">
        <f>IF($D452="n/a","n/a",IF(BC$3&gt;($D452+$D476),$AB452-SUM($F476:BB476),$AB452/$D452))</f>
        <v>0</v>
      </c>
      <c r="BD476" s="69">
        <f>IF($D452="n/a","n/a",IF(BD$3&gt;($D452+$D476),$AB452-SUM($F476:BC476),$AB452/$D452))</f>
        <v>0</v>
      </c>
      <c r="BE476" s="69">
        <f>IF($D452="n/a","n/a",IF(BE$3&gt;($D452+$D476),$AB452-SUM($F476:BD476),$AB452/$D452))</f>
        <v>0</v>
      </c>
      <c r="BF476" s="69">
        <f>IF($D452="n/a","n/a",IF(BF$3&gt;($D452+$D476),$AB452-SUM($F476:BE476),$AB452/$D452))</f>
        <v>0</v>
      </c>
      <c r="BG476" s="69">
        <f>IF($D452="n/a","n/a",IF(BG$3&gt;($D452+$D476),$AB452-SUM($F476:BF476),$AB452/$D452))</f>
        <v>0</v>
      </c>
      <c r="BH476" s="69">
        <f>IF($D452="n/a","n/a",IF(BH$3&gt;($D452+$D476),$AB452-SUM($F476:BG476),$AB452/$D452))</f>
        <v>0</v>
      </c>
      <c r="BI476" s="69">
        <f>IF($D452="n/a","n/a",IF(BI$3&gt;($D452+$D476),$AB452-SUM($F476:BH476),$AB452/$D452))</f>
        <v>0</v>
      </c>
      <c r="BJ476" s="69">
        <f>IF($D452="n/a","n/a",IF(BJ$3&gt;($D452+$D476),$AB452-SUM($F476:BI476),$AB452/$D452))</f>
        <v>0</v>
      </c>
      <c r="BK476" s="69">
        <f>IF($D452="n/a","n/a",IF(BK$3&gt;($D452+$D476),$AB452-SUM($F476:BJ476),$AB452/$D452))</f>
        <v>0</v>
      </c>
      <c r="BL476" s="69">
        <f>IF($D452="n/a","n/a",IF(BL$3&gt;($D452+$D476),$AB452-SUM($F476:BK476),$AB452/$D452))</f>
        <v>0</v>
      </c>
      <c r="BM476" s="69">
        <f>IF($D452="n/a","n/a",IF(BM$3&gt;($D452+$D476),$AB452-SUM($F476:BL476),$AB452/$D452))</f>
        <v>0</v>
      </c>
      <c r="BN476" s="69">
        <f>IF($D452="n/a","n/a",IF(BN$3&gt;($D452+$D476),$AB452-SUM($F476:BM476),$AB452/$D452))</f>
        <v>0</v>
      </c>
      <c r="BO476" s="69">
        <f>IF($D452="n/a","n/a",IF(BO$3&gt;($D452+$D476),$AB452-SUM($F476:BN476),$AB452/$D452))</f>
        <v>0</v>
      </c>
      <c r="BP476" s="69">
        <f>IF($D452="n/a","n/a",IF(BP$3&gt;($D452+$D476),$AB452-SUM($F476:BO476),$AB452/$D452))</f>
        <v>0</v>
      </c>
      <c r="BQ476" s="69">
        <f>IF($D452="n/a","n/a",IF(BQ$3&gt;($D452+$D476),$AB452-SUM($F476:BP476),$AB452/$D452))</f>
        <v>0</v>
      </c>
      <c r="BR476" s="69">
        <f>IF($D452="n/a","n/a",IF(BR$3&gt;($D452+$D476),$AB452-SUM($F476:BQ476),$AB452/$D452))</f>
        <v>0</v>
      </c>
      <c r="BS476" s="69">
        <f>IF($D452="n/a","n/a",IF(BS$3&gt;($D452+$D476),$AB452-SUM($F476:BR476),$AB452/$D452))</f>
        <v>0</v>
      </c>
      <c r="BT476" s="69">
        <f>IF($D452="n/a","n/a",IF(BT$3&gt;($D452+$D476),$AB452-SUM($F476:BS476),$AB452/$D452))</f>
        <v>0</v>
      </c>
      <c r="BU476" s="69">
        <f>IF($D452="n/a","n/a",IF(BU$3&gt;($D452+$D476),$AB452-SUM($F476:BT476),$AB452/$D452))</f>
        <v>0</v>
      </c>
      <c r="BV476" s="69">
        <f>IF($D452="n/a","n/a",IF(BV$3&gt;($D452+$D476),$AB452-SUM($F476:BU476),$AB452/$D452))</f>
        <v>0</v>
      </c>
      <c r="BW476" s="69">
        <f>IF($D452="n/a","n/a",IF(BW$3&gt;($D452+$D476),$AB452-SUM($F476:BV476),$AB452/$D452))</f>
        <v>0</v>
      </c>
      <c r="BX476" s="69">
        <f>IF($D452="n/a","n/a",IF(BX$3&gt;($D452+$D476),$AB452-SUM($F476:BW476),$AB452/$D452))</f>
        <v>0</v>
      </c>
      <c r="BY476" s="69">
        <f>IF($D452="n/a","n/a",IF(BY$3&gt;($D452+$D476),$AB452-SUM($F476:BX476),$AB452/$D452))</f>
        <v>0</v>
      </c>
      <c r="BZ476" s="69">
        <f>IF($D452="n/a","n/a",IF(BZ$3&gt;($D452+$D476),$AB452-SUM($F476:BY476),$AB452/$D452))</f>
        <v>0</v>
      </c>
    </row>
    <row r="477" spans="1:78" customFormat="1" hidden="1" outlineLevel="1">
      <c r="A477" s="560"/>
      <c r="B477" s="25"/>
      <c r="C477" s="577"/>
      <c r="D477" s="545">
        <v>24</v>
      </c>
      <c r="E477" s="27"/>
      <c r="F477" s="146"/>
      <c r="G477" s="148"/>
      <c r="H477" s="148"/>
      <c r="I477" s="148"/>
      <c r="J477" s="148"/>
      <c r="K477" s="558"/>
      <c r="L477" s="148"/>
      <c r="M477" s="148"/>
      <c r="N477" s="553"/>
      <c r="O477" s="553"/>
      <c r="P477" s="553"/>
      <c r="Q477" s="553"/>
      <c r="R477" s="553"/>
      <c r="S477" s="553"/>
      <c r="T477" s="553"/>
      <c r="U477" s="553"/>
      <c r="V477" s="553"/>
      <c r="W477" s="553"/>
      <c r="X477" s="553"/>
      <c r="Y477" s="553"/>
      <c r="Z477" s="553"/>
      <c r="AA477" s="553"/>
      <c r="AB477" s="553"/>
      <c r="AC477" s="147"/>
      <c r="AD477" s="69">
        <f>IF($D452="n/a","n/a",IF(AD$3&gt;($D452+$D477),$AC452-SUM($F477:AC477),$AC452/$D452))</f>
        <v>0</v>
      </c>
      <c r="AE477" s="69">
        <f>IF($D452="n/a","n/a",IF(AE$3&gt;($D452+$D477),$AC452-SUM($F477:AD477),$AC452/$D452))</f>
        <v>0</v>
      </c>
      <c r="AF477" s="69">
        <f>IF($D452="n/a","n/a",IF(AF$3&gt;($D452+$D477),$AC452-SUM($F477:AE477),$AC452/$D452))</f>
        <v>0</v>
      </c>
      <c r="AG477" s="69">
        <f>IF($D452="n/a","n/a",IF(AG$3&gt;($D452+$D477),$AC452-SUM($F477:AF477),$AC452/$D452))</f>
        <v>0</v>
      </c>
      <c r="AH477" s="69">
        <f>IF($D452="n/a","n/a",IF(AH$3&gt;($D452+$D477),$AC452-SUM($F477:AG477),$AC452/$D452))</f>
        <v>0</v>
      </c>
      <c r="AI477" s="69">
        <f>IF($D452="n/a","n/a",IF(AI$3&gt;($D452+$D477),$AC452-SUM($F477:AH477),$AC452/$D452))</f>
        <v>0</v>
      </c>
      <c r="AJ477" s="69">
        <f>IF($D452="n/a","n/a",IF(AJ$3&gt;($D452+$D477),$AC452-SUM($F477:AI477),$AC452/$D452))</f>
        <v>0</v>
      </c>
      <c r="AK477" s="69">
        <f>IF($D452="n/a","n/a",IF(AK$3&gt;($D452+$D477),$AC452-SUM($F477:AJ477),$AC452/$D452))</f>
        <v>0</v>
      </c>
      <c r="AL477" s="69">
        <f>IF($D452="n/a","n/a",IF(AL$3&gt;($D452+$D477),$AC452-SUM($F477:AK477),$AC452/$D452))</f>
        <v>0</v>
      </c>
      <c r="AM477" s="69">
        <f>IF($D452="n/a","n/a",IF(AM$3&gt;($D452+$D477),$AC452-SUM($F477:AL477),$AC452/$D452))</f>
        <v>0</v>
      </c>
      <c r="AN477" s="69">
        <f>IF($D452="n/a","n/a",IF(AN$3&gt;($D452+$D477),$AC452-SUM($F477:AM477),$AC452/$D452))</f>
        <v>0</v>
      </c>
      <c r="AO477" s="69">
        <f>IF($D452="n/a","n/a",IF(AO$3&gt;($D452+$D477),$AC452-SUM($F477:AN477),$AC452/$D452))</f>
        <v>0</v>
      </c>
      <c r="AP477" s="69">
        <f>IF($D452="n/a","n/a",IF(AP$3&gt;($D452+$D477),$AC452-SUM($F477:AO477),$AC452/$D452))</f>
        <v>0</v>
      </c>
      <c r="AQ477" s="69">
        <f>IF($D452="n/a","n/a",IF(AQ$3&gt;($D452+$D477),$AC452-SUM($F477:AP477),$AC452/$D452))</f>
        <v>0</v>
      </c>
      <c r="AR477" s="69">
        <f>IF($D452="n/a","n/a",IF(AR$3&gt;($D452+$D477),$AC452-SUM($F477:AQ477),$AC452/$D452))</f>
        <v>0</v>
      </c>
      <c r="AS477" s="69">
        <f>IF($D452="n/a","n/a",IF(AS$3&gt;($D452+$D477),$AC452-SUM($F477:AR477),$AC452/$D452))</f>
        <v>0</v>
      </c>
      <c r="AT477" s="69">
        <f>IF($D452="n/a","n/a",IF(AT$3&gt;($D452+$D477),$AC452-SUM($F477:AS477),$AC452/$D452))</f>
        <v>0</v>
      </c>
      <c r="AU477" s="69">
        <f>IF($D452="n/a","n/a",IF(AU$3&gt;($D452+$D477),$AC452-SUM($F477:AT477),$AC452/$D452))</f>
        <v>0</v>
      </c>
      <c r="AV477" s="69">
        <f>IF($D452="n/a","n/a",IF(AV$3&gt;($D452+$D477),$AC452-SUM($F477:AU477),$AC452/$D452))</f>
        <v>0</v>
      </c>
      <c r="AW477" s="69">
        <f>IF($D452="n/a","n/a",IF(AW$3&gt;($D452+$D477),$AC452-SUM($F477:AV477),$AC452/$D452))</f>
        <v>0</v>
      </c>
      <c r="AX477" s="69">
        <f>IF($D452="n/a","n/a",IF(AX$3&gt;($D452+$D477),$AC452-SUM($F477:AW477),$AC452/$D452))</f>
        <v>0</v>
      </c>
      <c r="AY477" s="69">
        <f>IF($D452="n/a","n/a",IF(AY$3&gt;($D452+$D477),$AC452-SUM($F477:AX477),$AC452/$D452))</f>
        <v>0</v>
      </c>
      <c r="AZ477" s="69">
        <f>IF($D452="n/a","n/a",IF(AZ$3&gt;($D452+$D477),$AC452-SUM($F477:AY477),$AC452/$D452))</f>
        <v>0</v>
      </c>
      <c r="BA477" s="69">
        <f>IF($D452="n/a","n/a",IF(BA$3&gt;($D452+$D477),$AC452-SUM($F477:AZ477),$AC452/$D452))</f>
        <v>0</v>
      </c>
      <c r="BB477" s="69">
        <f>IF($D452="n/a","n/a",IF(BB$3&gt;($D452+$D477),$AC452-SUM($F477:BA477),$AC452/$D452))</f>
        <v>0</v>
      </c>
      <c r="BC477" s="69">
        <f>IF($D452="n/a","n/a",IF(BC$3&gt;($D452+$D477),$AC452-SUM($F477:BB477),$AC452/$D452))</f>
        <v>0</v>
      </c>
      <c r="BD477" s="69">
        <f>IF($D452="n/a","n/a",IF(BD$3&gt;($D452+$D477),$AC452-SUM($F477:BC477),$AC452/$D452))</f>
        <v>0</v>
      </c>
      <c r="BE477" s="69">
        <f>IF($D452="n/a","n/a",IF(BE$3&gt;($D452+$D477),$AC452-SUM($F477:BD477),$AC452/$D452))</f>
        <v>0</v>
      </c>
      <c r="BF477" s="69">
        <f>IF($D452="n/a","n/a",IF(BF$3&gt;($D452+$D477),$AC452-SUM($F477:BE477),$AC452/$D452))</f>
        <v>0</v>
      </c>
      <c r="BG477" s="69">
        <f>IF($D452="n/a","n/a",IF(BG$3&gt;($D452+$D477),$AC452-SUM($F477:BF477),$AC452/$D452))</f>
        <v>0</v>
      </c>
      <c r="BH477" s="69">
        <f>IF($D452="n/a","n/a",IF(BH$3&gt;($D452+$D477),$AC452-SUM($F477:BG477),$AC452/$D452))</f>
        <v>0</v>
      </c>
      <c r="BI477" s="69">
        <f>IF($D452="n/a","n/a",IF(BI$3&gt;($D452+$D477),$AC452-SUM($F477:BH477),$AC452/$D452))</f>
        <v>0</v>
      </c>
      <c r="BJ477" s="69">
        <f>IF($D452="n/a","n/a",IF(BJ$3&gt;($D452+$D477),$AC452-SUM($F477:BI477),$AC452/$D452))</f>
        <v>0</v>
      </c>
      <c r="BK477" s="69">
        <f>IF($D452="n/a","n/a",IF(BK$3&gt;($D452+$D477),$AC452-SUM($F477:BJ477),$AC452/$D452))</f>
        <v>0</v>
      </c>
      <c r="BL477" s="69">
        <f>IF($D452="n/a","n/a",IF(BL$3&gt;($D452+$D477),$AC452-SUM($F477:BK477),$AC452/$D452))</f>
        <v>0</v>
      </c>
      <c r="BM477" s="69">
        <f>IF($D452="n/a","n/a",IF(BM$3&gt;($D452+$D477),$AC452-SUM($F477:BL477),$AC452/$D452))</f>
        <v>0</v>
      </c>
      <c r="BN477" s="69">
        <f>IF($D452="n/a","n/a",IF(BN$3&gt;($D452+$D477),$AC452-SUM($F477:BM477),$AC452/$D452))</f>
        <v>0</v>
      </c>
      <c r="BO477" s="69">
        <f>IF($D452="n/a","n/a",IF(BO$3&gt;($D452+$D477),$AC452-SUM($F477:BN477),$AC452/$D452))</f>
        <v>0</v>
      </c>
      <c r="BP477" s="69">
        <f>IF($D452="n/a","n/a",IF(BP$3&gt;($D452+$D477),$AC452-SUM($F477:BO477),$AC452/$D452))</f>
        <v>0</v>
      </c>
      <c r="BQ477" s="69">
        <f>IF($D452="n/a","n/a",IF(BQ$3&gt;($D452+$D477),$AC452-SUM($F477:BP477),$AC452/$D452))</f>
        <v>0</v>
      </c>
      <c r="BR477" s="69">
        <f>IF($D452="n/a","n/a",IF(BR$3&gt;($D452+$D477),$AC452-SUM($F477:BQ477),$AC452/$D452))</f>
        <v>0</v>
      </c>
      <c r="BS477" s="69">
        <f>IF($D452="n/a","n/a",IF(BS$3&gt;($D452+$D477),$AC452-SUM($F477:BR477),$AC452/$D452))</f>
        <v>0</v>
      </c>
      <c r="BT477" s="69">
        <f>IF($D452="n/a","n/a",IF(BT$3&gt;($D452+$D477),$AC452-SUM($F477:BS477),$AC452/$D452))</f>
        <v>0</v>
      </c>
      <c r="BU477" s="69">
        <f>IF($D452="n/a","n/a",IF(BU$3&gt;($D452+$D477),$AC452-SUM($F477:BT477),$AC452/$D452))</f>
        <v>0</v>
      </c>
      <c r="BV477" s="69">
        <f>IF($D452="n/a","n/a",IF(BV$3&gt;($D452+$D477),$AC452-SUM($F477:BU477),$AC452/$D452))</f>
        <v>0</v>
      </c>
      <c r="BW477" s="69">
        <f>IF($D452="n/a","n/a",IF(BW$3&gt;($D452+$D477),$AC452-SUM($F477:BV477),$AC452/$D452))</f>
        <v>0</v>
      </c>
      <c r="BX477" s="69">
        <f>IF($D452="n/a","n/a",IF(BX$3&gt;($D452+$D477),$AC452-SUM($F477:BW477),$AC452/$D452))</f>
        <v>0</v>
      </c>
      <c r="BY477" s="69">
        <f>IF($D452="n/a","n/a",IF(BY$3&gt;($D452+$D477),$AC452-SUM($F477:BX477),$AC452/$D452))</f>
        <v>0</v>
      </c>
      <c r="BZ477" s="69">
        <f>IF($D452="n/a","n/a",IF(BZ$3&gt;($D452+$D477),$AC452-SUM($F477:BY477),$AC452/$D452))</f>
        <v>0</v>
      </c>
    </row>
    <row r="478" spans="1:78" customFormat="1" hidden="1" outlineLevel="1">
      <c r="A478" s="560"/>
      <c r="B478" s="25"/>
      <c r="C478" s="577"/>
      <c r="D478" s="562">
        <v>25</v>
      </c>
      <c r="E478" s="27"/>
      <c r="F478" s="146"/>
      <c r="G478" s="148"/>
      <c r="H478" s="148"/>
      <c r="I478" s="148"/>
      <c r="J478" s="148"/>
      <c r="K478" s="558"/>
      <c r="L478" s="148"/>
      <c r="M478" s="148"/>
      <c r="N478" s="148"/>
      <c r="O478" s="553"/>
      <c r="P478" s="553"/>
      <c r="Q478" s="553"/>
      <c r="R478" s="553"/>
      <c r="S478" s="553"/>
      <c r="T478" s="553"/>
      <c r="U478" s="553"/>
      <c r="V478" s="553"/>
      <c r="W478" s="553"/>
      <c r="X478" s="553"/>
      <c r="Y478" s="553"/>
      <c r="Z478" s="553"/>
      <c r="AA478" s="553"/>
      <c r="AB478" s="553"/>
      <c r="AC478" s="553"/>
      <c r="AD478" s="147"/>
      <c r="AE478" s="147"/>
      <c r="AF478" s="147"/>
      <c r="AG478" s="147"/>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c r="BI478" s="147"/>
      <c r="BJ478" s="147"/>
      <c r="BK478" s="147"/>
      <c r="BL478" s="147"/>
      <c r="BM478" s="147"/>
      <c r="BN478" s="147"/>
      <c r="BO478" s="147"/>
      <c r="BP478" s="147"/>
      <c r="BQ478" s="147"/>
      <c r="BR478" s="147"/>
      <c r="BS478" s="147"/>
      <c r="BT478" s="147"/>
      <c r="BU478" s="147"/>
      <c r="BV478" s="147"/>
      <c r="BW478" s="147"/>
      <c r="BX478" s="147"/>
      <c r="BY478" s="147"/>
      <c r="BZ478" s="147"/>
    </row>
    <row r="479" spans="1:78" customFormat="1" collapsed="1">
      <c r="A479" s="560"/>
      <c r="B479" s="271" t="str">
        <f>A48</f>
        <v>Vehicles</v>
      </c>
      <c r="C479" s="9"/>
      <c r="D479" s="9"/>
      <c r="E479" s="563"/>
      <c r="F479" s="161">
        <f t="shared" ref="F479:AK479" si="94">SUM(F453:F478)</f>
        <v>0</v>
      </c>
      <c r="G479" s="161">
        <f t="shared" si="94"/>
        <v>-46.259358738941373</v>
      </c>
      <c r="H479" s="161">
        <f t="shared" si="94"/>
        <v>8.3027622257810378</v>
      </c>
      <c r="I479" s="161">
        <f t="shared" si="94"/>
        <v>60.21080717463353</v>
      </c>
      <c r="J479" s="161">
        <f t="shared" si="94"/>
        <v>149.78556612274477</v>
      </c>
      <c r="K479" s="564">
        <f t="shared" si="94"/>
        <v>246.90993479427235</v>
      </c>
      <c r="L479" s="161">
        <f t="shared" si="94"/>
        <v>262.24467632243505</v>
      </c>
      <c r="M479" s="161">
        <f t="shared" si="94"/>
        <v>253.95017058293953</v>
      </c>
      <c r="N479" s="161">
        <f t="shared" si="94"/>
        <v>335.20025277042788</v>
      </c>
      <c r="O479" s="161">
        <f t="shared" si="94"/>
        <v>310.66435879918748</v>
      </c>
      <c r="P479" s="161">
        <f t="shared" si="94"/>
        <v>338.75766544163378</v>
      </c>
      <c r="Q479" s="161">
        <f t="shared" si="94"/>
        <v>528.10457719958663</v>
      </c>
      <c r="R479" s="161">
        <f t="shared" si="94"/>
        <v>708.09955253215605</v>
      </c>
      <c r="S479" s="161">
        <f t="shared" si="94"/>
        <v>909.76166689996808</v>
      </c>
      <c r="T479" s="161">
        <f t="shared" si="94"/>
        <v>1097.19285291504</v>
      </c>
      <c r="U479" s="161">
        <f t="shared" si="94"/>
        <v>1104.1116897565814</v>
      </c>
      <c r="V479" s="161">
        <f t="shared" si="94"/>
        <v>1128.6475837278217</v>
      </c>
      <c r="W479" s="161">
        <f t="shared" si="94"/>
        <v>1100.5542770853754</v>
      </c>
      <c r="X479" s="161">
        <f t="shared" si="94"/>
        <v>957.46672406636435</v>
      </c>
      <c r="Y479" s="161">
        <f t="shared" si="94"/>
        <v>722.90962776907236</v>
      </c>
      <c r="Z479" s="161">
        <f t="shared" si="94"/>
        <v>454.00472692424506</v>
      </c>
      <c r="AA479" s="161">
        <f t="shared" si="94"/>
        <v>185.2932877005573</v>
      </c>
      <c r="AB479" s="161">
        <f t="shared" si="94"/>
        <v>-2.2737367544323206E-13</v>
      </c>
      <c r="AC479" s="161">
        <f t="shared" si="94"/>
        <v>0</v>
      </c>
      <c r="AD479" s="161">
        <f t="shared" si="94"/>
        <v>0</v>
      </c>
      <c r="AE479" s="161">
        <f t="shared" si="94"/>
        <v>0</v>
      </c>
      <c r="AF479" s="161">
        <f t="shared" si="94"/>
        <v>0</v>
      </c>
      <c r="AG479" s="161">
        <f t="shared" si="94"/>
        <v>0</v>
      </c>
      <c r="AH479" s="161">
        <f t="shared" si="94"/>
        <v>0</v>
      </c>
      <c r="AI479" s="161">
        <f t="shared" si="94"/>
        <v>0</v>
      </c>
      <c r="AJ479" s="161">
        <f t="shared" si="94"/>
        <v>0</v>
      </c>
      <c r="AK479" s="161">
        <f t="shared" si="94"/>
        <v>0</v>
      </c>
      <c r="AL479" s="161">
        <f t="shared" ref="AL479:BZ479" si="95">SUM(AL453:AL478)</f>
        <v>0</v>
      </c>
      <c r="AM479" s="161">
        <f t="shared" si="95"/>
        <v>0</v>
      </c>
      <c r="AN479" s="161">
        <f t="shared" si="95"/>
        <v>0</v>
      </c>
      <c r="AO479" s="161">
        <f t="shared" si="95"/>
        <v>0</v>
      </c>
      <c r="AP479" s="161">
        <f t="shared" si="95"/>
        <v>0</v>
      </c>
      <c r="AQ479" s="161">
        <f t="shared" si="95"/>
        <v>0</v>
      </c>
      <c r="AR479" s="161">
        <f t="shared" si="95"/>
        <v>0</v>
      </c>
      <c r="AS479" s="161">
        <f t="shared" si="95"/>
        <v>0</v>
      </c>
      <c r="AT479" s="161">
        <f t="shared" si="95"/>
        <v>0</v>
      </c>
      <c r="AU479" s="161">
        <f t="shared" si="95"/>
        <v>0</v>
      </c>
      <c r="AV479" s="161">
        <f t="shared" si="95"/>
        <v>0</v>
      </c>
      <c r="AW479" s="161">
        <f t="shared" si="95"/>
        <v>0</v>
      </c>
      <c r="AX479" s="161">
        <f t="shared" si="95"/>
        <v>0</v>
      </c>
      <c r="AY479" s="161">
        <f t="shared" si="95"/>
        <v>0</v>
      </c>
      <c r="AZ479" s="161">
        <f t="shared" si="95"/>
        <v>0</v>
      </c>
      <c r="BA479" s="161">
        <f t="shared" si="95"/>
        <v>0</v>
      </c>
      <c r="BB479" s="161">
        <f t="shared" si="95"/>
        <v>0</v>
      </c>
      <c r="BC479" s="161">
        <f t="shared" si="95"/>
        <v>0</v>
      </c>
      <c r="BD479" s="161">
        <f t="shared" si="95"/>
        <v>0</v>
      </c>
      <c r="BE479" s="161">
        <f t="shared" si="95"/>
        <v>0</v>
      </c>
      <c r="BF479" s="161">
        <f t="shared" si="95"/>
        <v>0</v>
      </c>
      <c r="BG479" s="161">
        <f t="shared" si="95"/>
        <v>0</v>
      </c>
      <c r="BH479" s="161">
        <f t="shared" si="95"/>
        <v>0</v>
      </c>
      <c r="BI479" s="161">
        <f t="shared" si="95"/>
        <v>0</v>
      </c>
      <c r="BJ479" s="161">
        <f t="shared" si="95"/>
        <v>0</v>
      </c>
      <c r="BK479" s="161">
        <f t="shared" si="95"/>
        <v>0</v>
      </c>
      <c r="BL479" s="161">
        <f t="shared" si="95"/>
        <v>0</v>
      </c>
      <c r="BM479" s="161">
        <f t="shared" si="95"/>
        <v>0</v>
      </c>
      <c r="BN479" s="161">
        <f t="shared" si="95"/>
        <v>0</v>
      </c>
      <c r="BO479" s="161">
        <f t="shared" si="95"/>
        <v>0</v>
      </c>
      <c r="BP479" s="161">
        <f t="shared" si="95"/>
        <v>0</v>
      </c>
      <c r="BQ479" s="161">
        <f t="shared" si="95"/>
        <v>0</v>
      </c>
      <c r="BR479" s="161">
        <f t="shared" si="95"/>
        <v>0</v>
      </c>
      <c r="BS479" s="161">
        <f t="shared" si="95"/>
        <v>0</v>
      </c>
      <c r="BT479" s="161">
        <f t="shared" si="95"/>
        <v>0</v>
      </c>
      <c r="BU479" s="161">
        <f t="shared" si="95"/>
        <v>0</v>
      </c>
      <c r="BV479" s="161">
        <f t="shared" si="95"/>
        <v>0</v>
      </c>
      <c r="BW479" s="161">
        <f t="shared" si="95"/>
        <v>0</v>
      </c>
      <c r="BX479" s="161">
        <f t="shared" si="95"/>
        <v>0</v>
      </c>
      <c r="BY479" s="161">
        <f t="shared" si="95"/>
        <v>0</v>
      </c>
      <c r="BZ479" s="161">
        <f t="shared" si="95"/>
        <v>0</v>
      </c>
    </row>
    <row r="480" spans="1:78" customFormat="1" hidden="1" outlineLevel="1">
      <c r="A480" s="19"/>
      <c r="B480" s="26"/>
      <c r="C480" s="9"/>
      <c r="D480" s="9"/>
      <c r="E480" s="563"/>
      <c r="F480" s="161"/>
      <c r="G480" s="161"/>
      <c r="H480" s="161"/>
      <c r="I480" s="161"/>
      <c r="J480" s="161"/>
      <c r="K480" s="564"/>
      <c r="L480" s="161"/>
      <c r="M480" s="161"/>
      <c r="N480" s="161"/>
      <c r="O480" s="161"/>
      <c r="P480" s="161"/>
      <c r="Q480" s="161"/>
      <c r="R480" s="161"/>
      <c r="S480" s="161"/>
      <c r="T480" s="161"/>
      <c r="U480" s="161"/>
      <c r="V480" s="161"/>
      <c r="W480" s="161"/>
      <c r="X480" s="161"/>
      <c r="Y480" s="161"/>
      <c r="Z480" s="161"/>
      <c r="AA480" s="161"/>
      <c r="AB480" s="161"/>
      <c r="AC480" s="161"/>
      <c r="AD480" s="161"/>
      <c r="AE480" s="161"/>
      <c r="AF480" s="161"/>
      <c r="AG480" s="161"/>
      <c r="AH480" s="161"/>
      <c r="AI480" s="161"/>
      <c r="AJ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c r="BP480" s="161"/>
      <c r="BQ480" s="161"/>
      <c r="BR480" s="161"/>
      <c r="BS480" s="161"/>
      <c r="BT480" s="161"/>
      <c r="BU480" s="161"/>
      <c r="BV480" s="161"/>
      <c r="BW480" s="161"/>
      <c r="BX480" s="161"/>
      <c r="BY480" s="161"/>
      <c r="BZ480" s="161"/>
    </row>
    <row r="481" spans="1:78" customFormat="1" hidden="1" outlineLevel="1">
      <c r="A481" s="19"/>
      <c r="B481" s="103"/>
      <c r="C481" s="542" t="str">
        <f>B508</f>
        <v>Other</v>
      </c>
      <c r="D481" s="103">
        <f>VLOOKUP(C481,$A$123:$D$139,4,FALSE)</f>
        <v>10</v>
      </c>
      <c r="E481" s="103">
        <f>VLOOKUP(C481,$A$123:$D$139,3,FALSE)</f>
        <v>10</v>
      </c>
      <c r="F481" s="565">
        <f>IF(F$123="",0,HLOOKUP(F$2,$F$123:$BZ$140,MATCH($C481,$A$60:$A$76,0),FALSE))</f>
        <v>786.78032637896513</v>
      </c>
      <c r="G481" s="565">
        <f t="shared" ref="G481:BR481" si="96">IF(G$123="",0,HLOOKUP(G$2,$F$123:$BZ$140,MATCH($C481,$A$60:$A$76,0),FALSE))</f>
        <v>2839.196807655549</v>
      </c>
      <c r="H481" s="565">
        <f t="shared" si="96"/>
        <v>4717.754259223193</v>
      </c>
      <c r="I481" s="565">
        <f t="shared" si="96"/>
        <v>3348.8978149641339</v>
      </c>
      <c r="J481" s="565">
        <f t="shared" si="96"/>
        <v>238.21152124855851</v>
      </c>
      <c r="K481" s="565">
        <f t="shared" si="96"/>
        <v>664.60625669126341</v>
      </c>
      <c r="L481" s="565">
        <f t="shared" si="96"/>
        <v>493.90047716161445</v>
      </c>
      <c r="M481" s="565">
        <f t="shared" si="96"/>
        <v>2170.6035484945887</v>
      </c>
      <c r="N481" s="565">
        <f t="shared" si="96"/>
        <v>5025.9674096279932</v>
      </c>
      <c r="O481" s="565">
        <f t="shared" si="96"/>
        <v>2421.0602368729647</v>
      </c>
      <c r="P481" s="565">
        <f t="shared" si="96"/>
        <v>4800.6089020766485</v>
      </c>
      <c r="Q481" s="565">
        <f t="shared" si="96"/>
        <v>1660.0427489053848</v>
      </c>
      <c r="R481" s="565">
        <f t="shared" si="96"/>
        <v>2992.0569148793456</v>
      </c>
      <c r="S481" s="565">
        <f t="shared" si="96"/>
        <v>3075.0426155657233</v>
      </c>
      <c r="T481" s="565">
        <f t="shared" si="96"/>
        <v>3139.9325286876883</v>
      </c>
      <c r="U481" s="565">
        <f t="shared" si="96"/>
        <v>0</v>
      </c>
      <c r="V481" s="565">
        <f t="shared" si="96"/>
        <v>0</v>
      </c>
      <c r="W481" s="565">
        <f t="shared" si="96"/>
        <v>0</v>
      </c>
      <c r="X481" s="565">
        <f t="shared" si="96"/>
        <v>0</v>
      </c>
      <c r="Y481" s="565">
        <f t="shared" si="96"/>
        <v>0</v>
      </c>
      <c r="Z481" s="565">
        <f t="shared" si="96"/>
        <v>0</v>
      </c>
      <c r="AA481" s="565">
        <f t="shared" si="96"/>
        <v>0</v>
      </c>
      <c r="AB481" s="565">
        <f t="shared" si="96"/>
        <v>0</v>
      </c>
      <c r="AC481" s="565">
        <f t="shared" si="96"/>
        <v>0</v>
      </c>
      <c r="AD481" s="565">
        <f t="shared" si="96"/>
        <v>0</v>
      </c>
      <c r="AE481" s="565">
        <f t="shared" si="96"/>
        <v>0</v>
      </c>
      <c r="AF481" s="565">
        <f t="shared" si="96"/>
        <v>0</v>
      </c>
      <c r="AG481" s="565">
        <f t="shared" si="96"/>
        <v>0</v>
      </c>
      <c r="AH481" s="565">
        <f t="shared" si="96"/>
        <v>0</v>
      </c>
      <c r="AI481" s="565">
        <f t="shared" si="96"/>
        <v>0</v>
      </c>
      <c r="AJ481" s="565">
        <f t="shared" si="96"/>
        <v>0</v>
      </c>
      <c r="AK481" s="565">
        <f t="shared" si="96"/>
        <v>0</v>
      </c>
      <c r="AL481" s="565">
        <f t="shared" si="96"/>
        <v>0</v>
      </c>
      <c r="AM481" s="565">
        <f t="shared" si="96"/>
        <v>0</v>
      </c>
      <c r="AN481" s="565">
        <f t="shared" si="96"/>
        <v>0</v>
      </c>
      <c r="AO481" s="565">
        <f t="shared" si="96"/>
        <v>0</v>
      </c>
      <c r="AP481" s="565">
        <f t="shared" si="96"/>
        <v>0</v>
      </c>
      <c r="AQ481" s="565">
        <f t="shared" si="96"/>
        <v>0</v>
      </c>
      <c r="AR481" s="565">
        <f t="shared" si="96"/>
        <v>0</v>
      </c>
      <c r="AS481" s="565">
        <f t="shared" si="96"/>
        <v>0</v>
      </c>
      <c r="AT481" s="565">
        <f t="shared" si="96"/>
        <v>0</v>
      </c>
      <c r="AU481" s="565">
        <f t="shared" si="96"/>
        <v>0</v>
      </c>
      <c r="AV481" s="565">
        <f t="shared" si="96"/>
        <v>0</v>
      </c>
      <c r="AW481" s="565">
        <f t="shared" si="96"/>
        <v>0</v>
      </c>
      <c r="AX481" s="565">
        <f t="shared" si="96"/>
        <v>0</v>
      </c>
      <c r="AY481" s="565">
        <f t="shared" si="96"/>
        <v>0</v>
      </c>
      <c r="AZ481" s="565">
        <f t="shared" si="96"/>
        <v>0</v>
      </c>
      <c r="BA481" s="565">
        <f t="shared" si="96"/>
        <v>0</v>
      </c>
      <c r="BB481" s="565">
        <f t="shared" si="96"/>
        <v>0</v>
      </c>
      <c r="BC481" s="565">
        <f t="shared" si="96"/>
        <v>0</v>
      </c>
      <c r="BD481" s="565">
        <f t="shared" si="96"/>
        <v>0</v>
      </c>
      <c r="BE481" s="565">
        <f t="shared" si="96"/>
        <v>0</v>
      </c>
      <c r="BF481" s="565">
        <f t="shared" si="96"/>
        <v>0</v>
      </c>
      <c r="BG481" s="565">
        <f t="shared" si="96"/>
        <v>0</v>
      </c>
      <c r="BH481" s="565">
        <f t="shared" si="96"/>
        <v>0</v>
      </c>
      <c r="BI481" s="565">
        <f t="shared" si="96"/>
        <v>0</v>
      </c>
      <c r="BJ481" s="565">
        <f t="shared" si="96"/>
        <v>0</v>
      </c>
      <c r="BK481" s="565">
        <f t="shared" si="96"/>
        <v>0</v>
      </c>
      <c r="BL481" s="565">
        <f t="shared" si="96"/>
        <v>0</v>
      </c>
      <c r="BM481" s="565">
        <f t="shared" si="96"/>
        <v>0</v>
      </c>
      <c r="BN481" s="565">
        <f t="shared" si="96"/>
        <v>0</v>
      </c>
      <c r="BO481" s="565">
        <f t="shared" si="96"/>
        <v>0</v>
      </c>
      <c r="BP481" s="565">
        <f t="shared" si="96"/>
        <v>0</v>
      </c>
      <c r="BQ481" s="565">
        <f t="shared" si="96"/>
        <v>0</v>
      </c>
      <c r="BR481" s="565">
        <f t="shared" si="96"/>
        <v>0</v>
      </c>
      <c r="BS481" s="565">
        <f t="shared" ref="BS481:BZ481" si="97">IF(BS$123="",0,HLOOKUP(BS$2,$F$123:$BZ$140,MATCH($C481,$A$60:$A$76,0),FALSE))</f>
        <v>0</v>
      </c>
      <c r="BT481" s="565">
        <f t="shared" si="97"/>
        <v>0</v>
      </c>
      <c r="BU481" s="565">
        <f t="shared" si="97"/>
        <v>0</v>
      </c>
      <c r="BV481" s="565">
        <f t="shared" si="97"/>
        <v>0</v>
      </c>
      <c r="BW481" s="565">
        <f t="shared" si="97"/>
        <v>0</v>
      </c>
      <c r="BX481" s="565">
        <f t="shared" si="97"/>
        <v>0</v>
      </c>
      <c r="BY481" s="565">
        <f t="shared" si="97"/>
        <v>0</v>
      </c>
      <c r="BZ481" s="565">
        <f t="shared" si="97"/>
        <v>0</v>
      </c>
    </row>
    <row r="482" spans="1:78" customFormat="1" hidden="1" outlineLevel="1">
      <c r="A482" s="578"/>
      <c r="B482" s="26"/>
      <c r="C482" s="722" t="s">
        <v>296</v>
      </c>
      <c r="D482" s="566">
        <v>0</v>
      </c>
      <c r="E482" s="27"/>
      <c r="F482" s="69"/>
      <c r="G482" s="69"/>
      <c r="H482" s="69"/>
      <c r="I482" s="69"/>
      <c r="J482" s="69"/>
      <c r="K482" s="546"/>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row>
    <row r="483" spans="1:78" customFormat="1" hidden="1" outlineLevel="1">
      <c r="A483" s="19"/>
      <c r="B483" s="26"/>
      <c r="C483" s="722"/>
      <c r="D483" s="545">
        <v>1</v>
      </c>
      <c r="E483" s="27"/>
      <c r="F483" s="145"/>
      <c r="G483" s="567">
        <f>IF($E481="n/a","n/a",IF(G$3&gt;($E481+$D483),$F481-SUM($F483:F483),$F481/$E481))</f>
        <v>78.678032637896507</v>
      </c>
      <c r="H483" s="568">
        <f>IF($E481="n/a","n/a",IF(H$3&gt;($E481+$D483),$F481-SUM($F483:G483),$F481/$E481))</f>
        <v>78.678032637896507</v>
      </c>
      <c r="I483" s="568">
        <f>IF($E481="n/a","n/a",IF(I$3&gt;($E481+$D483),$F481-SUM($F483:H483),$F481/$E481))</f>
        <v>78.678032637896507</v>
      </c>
      <c r="J483" s="568">
        <f>IF($E481="n/a","n/a",IF(J$3&gt;($E481+$D483),$F481-SUM($F483:I483),$F481/$E481))</f>
        <v>78.678032637896507</v>
      </c>
      <c r="K483" s="569">
        <f>IF($E481="n/a","n/a",IF(K$3&gt;($E481+$D483),$F481-SUM($F483:J483),$F481/$E481))</f>
        <v>78.678032637896507</v>
      </c>
      <c r="L483" s="568">
        <f>IF($E481="n/a","n/a",IF(L$3&gt;($E481+$D483),$F481-SUM($F483:K483),$F481/$E481))</f>
        <v>78.678032637896507</v>
      </c>
      <c r="M483" s="568">
        <f>IF($E481="n/a","n/a",IF(M$3&gt;($E481+$D483),$F481-SUM($F483:L483),$F481/$E481))</f>
        <v>78.678032637896507</v>
      </c>
      <c r="N483" s="568">
        <f>IF($E481="n/a","n/a",IF(N$3&gt;($E481+$D483),$F481-SUM($F483:M483),$F481/$E481))</f>
        <v>78.678032637896507</v>
      </c>
      <c r="O483" s="568">
        <f>IF($E481="n/a","n/a",IF(O$3&gt;($E481+$D483),$F481-SUM($F483:N483),$F481/$E481))</f>
        <v>78.678032637896507</v>
      </c>
      <c r="P483" s="568">
        <f>IF($E481="n/a","n/a",IF(P$3&gt;($E481+$D483),$F481-SUM($F483:O483),$F481/$E481))</f>
        <v>78.678032637896507</v>
      </c>
      <c r="Q483" s="568">
        <f>IF($E481="n/a","n/a",IF(Q$3&gt;($E481+$D483),$F481-SUM($F483:P483),$F481/$E481))</f>
        <v>-1.1368683772161603E-13</v>
      </c>
      <c r="R483" s="568">
        <f>IF($E481="n/a","n/a",IF(R$3&gt;($E481+$D483),$F481-SUM($F483:Q483),$F481/$E481))</f>
        <v>0</v>
      </c>
      <c r="S483" s="568">
        <f>IF($E481="n/a","n/a",IF(S$3&gt;($E481+$D483),$F481-SUM($F483:R483),$F481/$E481))</f>
        <v>0</v>
      </c>
      <c r="T483" s="568">
        <f>IF($E481="n/a","n/a",IF(T$3&gt;($E481+$D483),$F481-SUM($F483:S483),$F481/$E481))</f>
        <v>0</v>
      </c>
      <c r="U483" s="568">
        <f>IF($E481="n/a","n/a",IF(U$3&gt;($E481+$D483),$F481-SUM($F483:T483),$F481/$E481))</f>
        <v>0</v>
      </c>
      <c r="V483" s="568">
        <f>IF($E481="n/a","n/a",IF(V$3&gt;($E481+$D483),$F481-SUM($F483:U483),$F481/$E481))</f>
        <v>0</v>
      </c>
      <c r="W483" s="568">
        <f>IF($E481="n/a","n/a",IF(W$3&gt;($E481+$D483),$F481-SUM($F483:V483),$F481/$E481))</f>
        <v>0</v>
      </c>
      <c r="X483" s="568">
        <f>IF($E481="n/a","n/a",IF(X$3&gt;($E481+$D483),$F481-SUM($F483:W483),$F481/$E481))</f>
        <v>0</v>
      </c>
      <c r="Y483" s="568">
        <f>IF($E481="n/a","n/a",IF(Y$3&gt;($E481+$D483),$F481-SUM($F483:X483),$F481/$E481))</f>
        <v>0</v>
      </c>
      <c r="Z483" s="568">
        <f>IF($E481="n/a","n/a",IF(Z$3&gt;($E481+$D483),$F481-SUM($F483:Y483),$F481/$E481))</f>
        <v>0</v>
      </c>
      <c r="AA483" s="568">
        <f>IF($E481="n/a","n/a",IF(AA$3&gt;($E481+$D483),$F481-SUM($F483:Z483),$F481/$E481))</f>
        <v>0</v>
      </c>
      <c r="AB483" s="568">
        <f>IF($E481="n/a","n/a",IF(AB$3&gt;($E481+$D483),$F481-SUM($F483:AA483),$F481/$E481))</f>
        <v>0</v>
      </c>
      <c r="AC483" s="568">
        <f>IF($E481="n/a","n/a",IF(AC$3&gt;($E481+$D483),$F481-SUM($F483:AB483),$F481/$E481))</f>
        <v>0</v>
      </c>
      <c r="AD483" s="568">
        <f>IF($E481="n/a","n/a",IF(AD$3&gt;($E481+$D483),$F481-SUM($F483:AC483),$F481/$E481))</f>
        <v>0</v>
      </c>
      <c r="AE483" s="568">
        <f>IF($E481="n/a","n/a",IF(AE$3&gt;($E481+$D483),$F481-SUM($F483:AD483),$F481/$E481))</f>
        <v>0</v>
      </c>
      <c r="AF483" s="568">
        <f>IF($E481="n/a","n/a",IF(AF$3&gt;($E481+$D483),$F481-SUM($F483:AE483),$F481/$E481))</f>
        <v>0</v>
      </c>
      <c r="AG483" s="568">
        <f>IF($E481="n/a","n/a",IF(AG$3&gt;($E481+$D483),$F481-SUM($F483:AF483),$F481/$E481))</f>
        <v>0</v>
      </c>
      <c r="AH483" s="568">
        <f>IF($E481="n/a","n/a",IF(AH$3&gt;($E481+$D483),$F481-SUM($F483:AG483),$F481/$E481))</f>
        <v>0</v>
      </c>
      <c r="AI483" s="568">
        <f>IF($E481="n/a","n/a",IF(AI$3&gt;($E481+$D483),$F481-SUM($F483:AH483),$F481/$E481))</f>
        <v>0</v>
      </c>
      <c r="AJ483" s="568">
        <f>IF($E481="n/a","n/a",IF(AJ$3&gt;($E481+$D483),$F481-SUM($F483:AI483),$F481/$E481))</f>
        <v>0</v>
      </c>
      <c r="AK483" s="568">
        <f>IF($E481="n/a","n/a",IF(AK$3&gt;($E481+$D483),$F481-SUM($F483:AJ483),$F481/$E481))</f>
        <v>0</v>
      </c>
      <c r="AL483" s="568">
        <f>IF($E481="n/a","n/a",IF(AL$3&gt;($E481+$D483),$F481-SUM($F483:AK483),$F481/$E481))</f>
        <v>0</v>
      </c>
      <c r="AM483" s="568">
        <f>IF($E481="n/a","n/a",IF(AM$3&gt;($E481+$D483),$F481-SUM($F483:AL483),$F481/$E481))</f>
        <v>0</v>
      </c>
      <c r="AN483" s="568">
        <f>IF($E481="n/a","n/a",IF(AN$3&gt;($E481+$D483),$F481-SUM($F483:AM483),$F481/$E481))</f>
        <v>0</v>
      </c>
      <c r="AO483" s="568">
        <f>IF($E481="n/a","n/a",IF(AO$3&gt;($E481+$D483),$F481-SUM($F483:AN483),$F481/$E481))</f>
        <v>0</v>
      </c>
      <c r="AP483" s="568">
        <f>IF($E481="n/a","n/a",IF(AP$3&gt;($E481+$D483),$F481-SUM($F483:AO483),$F481/$E481))</f>
        <v>0</v>
      </c>
      <c r="AQ483" s="568">
        <f>IF($E481="n/a","n/a",IF(AQ$3&gt;($E481+$D483),$F481-SUM($F483:AP483),$F481/$E481))</f>
        <v>0</v>
      </c>
      <c r="AR483" s="568">
        <f>IF($E481="n/a","n/a",IF(AR$3&gt;($E481+$D483),$F481-SUM($F483:AQ483),$F481/$E481))</f>
        <v>0</v>
      </c>
      <c r="AS483" s="568">
        <f>IF($E481="n/a","n/a",IF(AS$3&gt;($E481+$D483),$F481-SUM($F483:AR483),$F481/$E481))</f>
        <v>0</v>
      </c>
      <c r="AT483" s="568">
        <f>IF($E481="n/a","n/a",IF(AT$3&gt;($E481+$D483),$F481-SUM($F483:AS483),$F481/$E481))</f>
        <v>0</v>
      </c>
      <c r="AU483" s="568">
        <f>IF($E481="n/a","n/a",IF(AU$3&gt;($E481+$D483),$F481-SUM($F483:AT483),$F481/$E481))</f>
        <v>0</v>
      </c>
      <c r="AV483" s="568">
        <f>IF($E481="n/a","n/a",IF(AV$3&gt;($E481+$D483),$F481-SUM($F483:AU483),$F481/$E481))</f>
        <v>0</v>
      </c>
      <c r="AW483" s="568">
        <f>IF($E481="n/a","n/a",IF(AW$3&gt;($E481+$D483),$F481-SUM($F483:AV483),$F481/$E481))</f>
        <v>0</v>
      </c>
      <c r="AX483" s="568">
        <f>IF($E481="n/a","n/a",IF(AX$3&gt;($E481+$D483),$F481-SUM($F483:AW483),$F481/$E481))</f>
        <v>0</v>
      </c>
      <c r="AY483" s="568">
        <f>IF($E481="n/a","n/a",IF(AY$3&gt;($E481+$D483),$F481-SUM($F483:AX483),$F481/$E481))</f>
        <v>0</v>
      </c>
      <c r="AZ483" s="568">
        <f>IF($E481="n/a","n/a",IF(AZ$3&gt;($E481+$D483),$F481-SUM($F483:AY483),$F481/$E481))</f>
        <v>0</v>
      </c>
      <c r="BA483" s="568">
        <f>IF($E481="n/a","n/a",IF(BA$3&gt;($E481+$D483),$F481-SUM($F483:AZ483),$F481/$E481))</f>
        <v>0</v>
      </c>
      <c r="BB483" s="568">
        <f>IF($E481="n/a","n/a",IF(BB$3&gt;($E481+$D483),$F481-SUM($F483:BA483),$F481/$E481))</f>
        <v>0</v>
      </c>
      <c r="BC483" s="568">
        <f>IF($E481="n/a","n/a",IF(BC$3&gt;($E481+$D483),$F481-SUM($F483:BB483),$F481/$E481))</f>
        <v>0</v>
      </c>
      <c r="BD483" s="568">
        <f>IF($E481="n/a","n/a",IF(BD$3&gt;($E481+$D483),$F481-SUM($F483:BC483),$F481/$E481))</f>
        <v>0</v>
      </c>
      <c r="BE483" s="568">
        <f>IF($E481="n/a","n/a",IF(BE$3&gt;($E481+$D483),$F481-SUM($F483:BD483),$F481/$E481))</f>
        <v>0</v>
      </c>
      <c r="BF483" s="568">
        <f>IF($E481="n/a","n/a",IF(BF$3&gt;($E481+$D483),$F481-SUM($F483:BE483),$F481/$E481))</f>
        <v>0</v>
      </c>
      <c r="BG483" s="568">
        <f>IF($E481="n/a","n/a",IF(BG$3&gt;($E481+$D483),$F481-SUM($F483:BF483),$F481/$E481))</f>
        <v>0</v>
      </c>
      <c r="BH483" s="568">
        <f>IF($E481="n/a","n/a",IF(BH$3&gt;($E481+$D483),$F481-SUM($F483:BG483),$F481/$E481))</f>
        <v>0</v>
      </c>
      <c r="BI483" s="568">
        <f>IF($E481="n/a","n/a",IF(BI$3&gt;($E481+$D483),$F481-SUM($F483:BH483),$F481/$E481))</f>
        <v>0</v>
      </c>
      <c r="BJ483" s="568">
        <f>IF($E481="n/a","n/a",IF(BJ$3&gt;($E481+$D483),$F481-SUM($F483:BI483),$F481/$E481))</f>
        <v>0</v>
      </c>
      <c r="BK483" s="568">
        <f>IF($E481="n/a","n/a",IF(BK$3&gt;($E481+$D483),$F481-SUM($F483:BJ483),$F481/$E481))</f>
        <v>0</v>
      </c>
      <c r="BL483" s="568">
        <f>IF($E481="n/a","n/a",IF(BL$3&gt;($E481+$D483),$F481-SUM($F483:BK483),$F481/$E481))</f>
        <v>0</v>
      </c>
      <c r="BM483" s="568">
        <f>IF($E481="n/a","n/a",IF(BM$3&gt;($E481+$D483),$F481-SUM($F483:BL483),$F481/$E481))</f>
        <v>0</v>
      </c>
      <c r="BN483" s="568">
        <f>IF($E481="n/a","n/a",IF(BN$3&gt;($E481+$D483),$F481-SUM($F483:BM483),$F481/$E481))</f>
        <v>0</v>
      </c>
      <c r="BO483" s="568">
        <f>IF($E481="n/a","n/a",IF(BO$3&gt;($E481+$D483),$F481-SUM($F483:BN483),$F481/$E481))</f>
        <v>0</v>
      </c>
      <c r="BP483" s="568">
        <f>IF($E481="n/a","n/a",IF(BP$3&gt;($E481+$D483),$F481-SUM($F483:BO483),$F481/$E481))</f>
        <v>0</v>
      </c>
      <c r="BQ483" s="568">
        <f>IF($E481="n/a","n/a",IF(BQ$3&gt;($E481+$D483),$F481-SUM($F483:BP483),$F481/$E481))</f>
        <v>0</v>
      </c>
      <c r="BR483" s="568">
        <f>IF($E481="n/a","n/a",IF(BR$3&gt;($E481+$D483),$F481-SUM($F483:BQ483),$F481/$E481))</f>
        <v>0</v>
      </c>
      <c r="BS483" s="568">
        <f>IF($E481="n/a","n/a",IF(BS$3&gt;($E481+$D483),$F481-SUM($F483:BR483),$F481/$E481))</f>
        <v>0</v>
      </c>
      <c r="BT483" s="568">
        <f>IF($E481="n/a","n/a",IF(BT$3&gt;($E481+$D483),$F481-SUM($F483:BS483),$F481/$E481))</f>
        <v>0</v>
      </c>
      <c r="BU483" s="568">
        <f>IF($E481="n/a","n/a",IF(BU$3&gt;($E481+$D483),$F481-SUM($F483:BT483),$F481/$E481))</f>
        <v>0</v>
      </c>
      <c r="BV483" s="568">
        <f>IF($E481="n/a","n/a",IF(BV$3&gt;($E481+$D483),$F481-SUM($F483:BU483),$F481/$E481))</f>
        <v>0</v>
      </c>
      <c r="BW483" s="568">
        <f>IF($E481="n/a","n/a",IF(BW$3&gt;($E481+$D483),$F481-SUM($F483:BV483),$F481/$E481))</f>
        <v>0</v>
      </c>
      <c r="BX483" s="568">
        <f>IF($E481="n/a","n/a",IF(BX$3&gt;($E481+$D483),$F481-SUM($F483:BW483),$F481/$E481))</f>
        <v>0</v>
      </c>
      <c r="BY483" s="568">
        <f>IF($E481="n/a","n/a",IF(BY$3&gt;($E481+$D483),$F481-SUM($F483:BX483),$F481/$E481))</f>
        <v>0</v>
      </c>
      <c r="BZ483" s="569">
        <f>IF($E481="n/a","n/a",IF(BZ$3&gt;($E481+$D483),$F481-SUM($F483:BY483),$F481/$E481))</f>
        <v>0</v>
      </c>
    </row>
    <row r="484" spans="1:78" customFormat="1" hidden="1" outlineLevel="1">
      <c r="A484" s="19"/>
      <c r="B484" s="26"/>
      <c r="C484" s="722"/>
      <c r="D484" s="545">
        <v>2</v>
      </c>
      <c r="E484" s="27"/>
      <c r="F484" s="146"/>
      <c r="G484" s="570"/>
      <c r="H484" s="571">
        <f>IF($E481="n/a","n/a",IF(H$3&gt;($E481+$D484),$G481-SUM($F484:G484),$G481/$E481))</f>
        <v>283.91968076555492</v>
      </c>
      <c r="I484" s="571">
        <f>IF($E481="n/a","n/a",IF(I$3&gt;($E481+$D484),$G481-SUM($F484:H484),$G481/$E481))</f>
        <v>283.91968076555492</v>
      </c>
      <c r="J484" s="571">
        <f>IF($E481="n/a","n/a",IF(J$3&gt;($E481+$D484),$G481-SUM($F484:I484),$G481/$E481))</f>
        <v>283.91968076555492</v>
      </c>
      <c r="K484" s="572">
        <f>IF($E481="n/a","n/a",IF(K$3&gt;($E481+$D484),$G481-SUM($F484:J484),$G481/$E481))</f>
        <v>283.91968076555492</v>
      </c>
      <c r="L484" s="571">
        <f>IF($E481="n/a","n/a",IF(L$3&gt;($E481+$D484),$G481-SUM($F484:K484),$G481/$E481))</f>
        <v>283.91968076555492</v>
      </c>
      <c r="M484" s="571">
        <f>IF($E481="n/a","n/a",IF(M$3&gt;($E481+$D484),$G481-SUM($F484:L484),$G481/$E481))</f>
        <v>283.91968076555492</v>
      </c>
      <c r="N484" s="571">
        <f>IF($E481="n/a","n/a",IF(N$3&gt;($E481+$D484),$G481-SUM($F484:M484),$G481/$E481))</f>
        <v>283.91968076555492</v>
      </c>
      <c r="O484" s="571">
        <f>IF($E481="n/a","n/a",IF(O$3&gt;($E481+$D484),$G481-SUM($F484:N484),$G481/$E481))</f>
        <v>283.91968076555492</v>
      </c>
      <c r="P484" s="571">
        <f>IF($E481="n/a","n/a",IF(P$3&gt;($E481+$D484),$G481-SUM($F484:O484),$G481/$E481))</f>
        <v>283.91968076555492</v>
      </c>
      <c r="Q484" s="571">
        <f>IF($E481="n/a","n/a",IF(Q$3&gt;($E481+$D484),$G481-SUM($F484:P484),$G481/$E481))</f>
        <v>283.91968076555492</v>
      </c>
      <c r="R484" s="571">
        <f>IF($E481="n/a","n/a",IF(R$3&gt;($E481+$D484),$G481-SUM($F484:Q484),$G481/$E481))</f>
        <v>0</v>
      </c>
      <c r="S484" s="571">
        <f>IF($E481="n/a","n/a",IF(S$3&gt;($E481+$D484),$G481-SUM($F484:R484),$G481/$E481))</f>
        <v>0</v>
      </c>
      <c r="T484" s="571">
        <f>IF($E481="n/a","n/a",IF(T$3&gt;($E481+$D484),$G481-SUM($F484:S484),$G481/$E481))</f>
        <v>0</v>
      </c>
      <c r="U484" s="571">
        <f>IF($E481="n/a","n/a",IF(U$3&gt;($E481+$D484),$G481-SUM($F484:T484),$G481/$E481))</f>
        <v>0</v>
      </c>
      <c r="V484" s="571">
        <f>IF($E481="n/a","n/a",IF(V$3&gt;($E481+$D484),$G481-SUM($F484:U484),$G481/$E481))</f>
        <v>0</v>
      </c>
      <c r="W484" s="571">
        <f>IF($E481="n/a","n/a",IF(W$3&gt;($E481+$D484),$G481-SUM($F484:V484),$G481/$E481))</f>
        <v>0</v>
      </c>
      <c r="X484" s="571">
        <f>IF($E481="n/a","n/a",IF(X$3&gt;($E481+$D484),$G481-SUM($F484:W484),$G481/$E481))</f>
        <v>0</v>
      </c>
      <c r="Y484" s="571">
        <f>IF($E481="n/a","n/a",IF(Y$3&gt;($E481+$D484),$G481-SUM($F484:X484),$G481/$E481))</f>
        <v>0</v>
      </c>
      <c r="Z484" s="571">
        <f>IF($E481="n/a","n/a",IF(Z$3&gt;($E481+$D484),$G481-SUM($F484:Y484),$G481/$E481))</f>
        <v>0</v>
      </c>
      <c r="AA484" s="571">
        <f>IF($E481="n/a","n/a",IF(AA$3&gt;($E481+$D484),$G481-SUM($F484:Z484),$G481/$E481))</f>
        <v>0</v>
      </c>
      <c r="AB484" s="571">
        <f>IF($E481="n/a","n/a",IF(AB$3&gt;($E481+$D484),$G481-SUM($F484:AA484),$G481/$E481))</f>
        <v>0</v>
      </c>
      <c r="AC484" s="571">
        <f>IF($E481="n/a","n/a",IF(AC$3&gt;($E481+$D484),$G481-SUM($F484:AB484),$G481/$E481))</f>
        <v>0</v>
      </c>
      <c r="AD484" s="571">
        <f>IF($E481="n/a","n/a",IF(AD$3&gt;($E481+$D484),$G481-SUM($F484:AC484),$G481/$E481))</f>
        <v>0</v>
      </c>
      <c r="AE484" s="571">
        <f>IF($E481="n/a","n/a",IF(AE$3&gt;($E481+$D484),$G481-SUM($F484:AD484),$G481/$E481))</f>
        <v>0</v>
      </c>
      <c r="AF484" s="571">
        <f>IF($E481="n/a","n/a",IF(AF$3&gt;($E481+$D484),$G481-SUM($F484:AE484),$G481/$E481))</f>
        <v>0</v>
      </c>
      <c r="AG484" s="571">
        <f>IF($E481="n/a","n/a",IF(AG$3&gt;($E481+$D484),$G481-SUM($F484:AF484),$G481/$E481))</f>
        <v>0</v>
      </c>
      <c r="AH484" s="571">
        <f>IF($E481="n/a","n/a",IF(AH$3&gt;($E481+$D484),$G481-SUM($F484:AG484),$G481/$E481))</f>
        <v>0</v>
      </c>
      <c r="AI484" s="571">
        <f>IF($E481="n/a","n/a",IF(AI$3&gt;($E481+$D484),$G481-SUM($F484:AH484),$G481/$E481))</f>
        <v>0</v>
      </c>
      <c r="AJ484" s="571">
        <f>IF($E481="n/a","n/a",IF(AJ$3&gt;($E481+$D484),$G481-SUM($F484:AI484),$G481/$E481))</f>
        <v>0</v>
      </c>
      <c r="AK484" s="571">
        <f>IF($E481="n/a","n/a",IF(AK$3&gt;($E481+$D484),$G481-SUM($F484:AJ484),$G481/$E481))</f>
        <v>0</v>
      </c>
      <c r="AL484" s="571">
        <f>IF($E481="n/a","n/a",IF(AL$3&gt;($E481+$D484),$G481-SUM($F484:AK484),$G481/$E481))</f>
        <v>0</v>
      </c>
      <c r="AM484" s="571">
        <f>IF($E481="n/a","n/a",IF(AM$3&gt;($E481+$D484),$G481-SUM($F484:AL484),$G481/$E481))</f>
        <v>0</v>
      </c>
      <c r="AN484" s="571">
        <f>IF($E481="n/a","n/a",IF(AN$3&gt;($E481+$D484),$G481-SUM($F484:AM484),$G481/$E481))</f>
        <v>0</v>
      </c>
      <c r="AO484" s="571">
        <f>IF($E481="n/a","n/a",IF(AO$3&gt;($E481+$D484),$G481-SUM($F484:AN484),$G481/$E481))</f>
        <v>0</v>
      </c>
      <c r="AP484" s="571">
        <f>IF($E481="n/a","n/a",IF(AP$3&gt;($E481+$D484),$G481-SUM($F484:AO484),$G481/$E481))</f>
        <v>0</v>
      </c>
      <c r="AQ484" s="571">
        <f>IF($E481="n/a","n/a",IF(AQ$3&gt;($E481+$D484),$G481-SUM($F484:AP484),$G481/$E481))</f>
        <v>0</v>
      </c>
      <c r="AR484" s="571">
        <f>IF($E481="n/a","n/a",IF(AR$3&gt;($E481+$D484),$G481-SUM($F484:AQ484),$G481/$E481))</f>
        <v>0</v>
      </c>
      <c r="AS484" s="571">
        <f>IF($E481="n/a","n/a",IF(AS$3&gt;($E481+$D484),$G481-SUM($F484:AR484),$G481/$E481))</f>
        <v>0</v>
      </c>
      <c r="AT484" s="571">
        <f>IF($E481="n/a","n/a",IF(AT$3&gt;($E481+$D484),$G481-SUM($F484:AS484),$G481/$E481))</f>
        <v>0</v>
      </c>
      <c r="AU484" s="571">
        <f>IF($E481="n/a","n/a",IF(AU$3&gt;($E481+$D484),$G481-SUM($F484:AT484),$G481/$E481))</f>
        <v>0</v>
      </c>
      <c r="AV484" s="571">
        <f>IF($E481="n/a","n/a",IF(AV$3&gt;($E481+$D484),$G481-SUM($F484:AU484),$G481/$E481))</f>
        <v>0</v>
      </c>
      <c r="AW484" s="571">
        <f>IF($E481="n/a","n/a",IF(AW$3&gt;($E481+$D484),$G481-SUM($F484:AV484),$G481/$E481))</f>
        <v>0</v>
      </c>
      <c r="AX484" s="571">
        <f>IF($E481="n/a","n/a",IF(AX$3&gt;($E481+$D484),$G481-SUM($F484:AW484),$G481/$E481))</f>
        <v>0</v>
      </c>
      <c r="AY484" s="571">
        <f>IF($E481="n/a","n/a",IF(AY$3&gt;($E481+$D484),$G481-SUM($F484:AX484),$G481/$E481))</f>
        <v>0</v>
      </c>
      <c r="AZ484" s="571">
        <f>IF($E481="n/a","n/a",IF(AZ$3&gt;($E481+$D484),$G481-SUM($F484:AY484),$G481/$E481))</f>
        <v>0</v>
      </c>
      <c r="BA484" s="571">
        <f>IF($E481="n/a","n/a",IF(BA$3&gt;($E481+$D484),$G481-SUM($F484:AZ484),$G481/$E481))</f>
        <v>0</v>
      </c>
      <c r="BB484" s="571">
        <f>IF($E481="n/a","n/a",IF(BB$3&gt;($E481+$D484),$G481-SUM($F484:BA484),$G481/$E481))</f>
        <v>0</v>
      </c>
      <c r="BC484" s="571">
        <f>IF($E481="n/a","n/a",IF(BC$3&gt;($E481+$D484),$G481-SUM($F484:BB484),$G481/$E481))</f>
        <v>0</v>
      </c>
      <c r="BD484" s="571">
        <f>IF($E481="n/a","n/a",IF(BD$3&gt;($E481+$D484),$G481-SUM($F484:BC484),$G481/$E481))</f>
        <v>0</v>
      </c>
      <c r="BE484" s="571">
        <f>IF($E481="n/a","n/a",IF(BE$3&gt;($E481+$D484),$G481-SUM($F484:BD484),$G481/$E481))</f>
        <v>0</v>
      </c>
      <c r="BF484" s="571">
        <f>IF($E481="n/a","n/a",IF(BF$3&gt;($E481+$D484),$G481-SUM($F484:BE484),$G481/$E481))</f>
        <v>0</v>
      </c>
      <c r="BG484" s="571">
        <f>IF($E481="n/a","n/a",IF(BG$3&gt;($E481+$D484),$G481-SUM($F484:BF484),$G481/$E481))</f>
        <v>0</v>
      </c>
      <c r="BH484" s="571">
        <f>IF($E481="n/a","n/a",IF(BH$3&gt;($E481+$D484),$G481-SUM($F484:BG484),$G481/$E481))</f>
        <v>0</v>
      </c>
      <c r="BI484" s="571">
        <f>IF($E481="n/a","n/a",IF(BI$3&gt;($E481+$D484),$G481-SUM($F484:BH484),$G481/$E481))</f>
        <v>0</v>
      </c>
      <c r="BJ484" s="571">
        <f>IF($E481="n/a","n/a",IF(BJ$3&gt;($E481+$D484),$G481-SUM($F484:BI484),$G481/$E481))</f>
        <v>0</v>
      </c>
      <c r="BK484" s="571">
        <f>IF($E481="n/a","n/a",IF(BK$3&gt;($E481+$D484),$G481-SUM($F484:BJ484),$G481/$E481))</f>
        <v>0</v>
      </c>
      <c r="BL484" s="571">
        <f>IF($E481="n/a","n/a",IF(BL$3&gt;($E481+$D484),$G481-SUM($F484:BK484),$G481/$E481))</f>
        <v>0</v>
      </c>
      <c r="BM484" s="571">
        <f>IF($E481="n/a","n/a",IF(BM$3&gt;($E481+$D484),$G481-SUM($F484:BL484),$G481/$E481))</f>
        <v>0</v>
      </c>
      <c r="BN484" s="571">
        <f>IF($E481="n/a","n/a",IF(BN$3&gt;($E481+$D484),$G481-SUM($F484:BM484),$G481/$E481))</f>
        <v>0</v>
      </c>
      <c r="BO484" s="571">
        <f>IF($E481="n/a","n/a",IF(BO$3&gt;($E481+$D484),$G481-SUM($F484:BN484),$G481/$E481))</f>
        <v>0</v>
      </c>
      <c r="BP484" s="571">
        <f>IF($E481="n/a","n/a",IF(BP$3&gt;($E481+$D484),$G481-SUM($F484:BO484),$G481/$E481))</f>
        <v>0</v>
      </c>
      <c r="BQ484" s="571">
        <f>IF($E481="n/a","n/a",IF(BQ$3&gt;($E481+$D484),$G481-SUM($F484:BP484),$G481/$E481))</f>
        <v>0</v>
      </c>
      <c r="BR484" s="571">
        <f>IF($E481="n/a","n/a",IF(BR$3&gt;($E481+$D484),$G481-SUM($F484:BQ484),$G481/$E481))</f>
        <v>0</v>
      </c>
      <c r="BS484" s="571">
        <f>IF($E481="n/a","n/a",IF(BS$3&gt;($E481+$D484),$G481-SUM($F484:BR484),$G481/$E481))</f>
        <v>0</v>
      </c>
      <c r="BT484" s="571">
        <f>IF($E481="n/a","n/a",IF(BT$3&gt;($E481+$D484),$G481-SUM($F484:BS484),$G481/$E481))</f>
        <v>0</v>
      </c>
      <c r="BU484" s="571">
        <f>IF($E481="n/a","n/a",IF(BU$3&gt;($E481+$D484),$G481-SUM($F484:BT484),$G481/$E481))</f>
        <v>0</v>
      </c>
      <c r="BV484" s="571">
        <f>IF($E481="n/a","n/a",IF(BV$3&gt;($E481+$D484),$G481-SUM($F484:BU484),$G481/$E481))</f>
        <v>0</v>
      </c>
      <c r="BW484" s="571">
        <f>IF($E481="n/a","n/a",IF(BW$3&gt;($E481+$D484),$G481-SUM($F484:BV484),$G481/$E481))</f>
        <v>0</v>
      </c>
      <c r="BX484" s="571">
        <f>IF($E481="n/a","n/a",IF(BX$3&gt;($E481+$D484),$G481-SUM($F484:BW484),$G481/$E481))</f>
        <v>0</v>
      </c>
      <c r="BY484" s="571">
        <f>IF($E481="n/a","n/a",IF(BY$3&gt;($E481+$D484),$G481-SUM($F484:BX484),$G481/$E481))</f>
        <v>0</v>
      </c>
      <c r="BZ484" s="572">
        <f>IF($E481="n/a","n/a",IF(BZ$3&gt;($E481+$D484),$G481-SUM($F484:BY484),$G481/$E481))</f>
        <v>0</v>
      </c>
    </row>
    <row r="485" spans="1:78" customFormat="1" hidden="1" outlineLevel="1">
      <c r="A485" s="19"/>
      <c r="B485" s="26"/>
      <c r="C485" s="722"/>
      <c r="D485" s="545">
        <v>3</v>
      </c>
      <c r="E485" s="27"/>
      <c r="F485" s="146"/>
      <c r="G485" s="570"/>
      <c r="H485" s="571"/>
      <c r="I485" s="571">
        <f>IF($E481="n/a","n/a",IF(I$3&gt;($E481+$D485),$H481-SUM($F485:H485),$H481/$E481))</f>
        <v>471.7754259223193</v>
      </c>
      <c r="J485" s="571">
        <f>IF($E481="n/a","n/a",IF(J$3&gt;($E481+$D485),$H481-SUM($F485:I485),$H481/$E481))</f>
        <v>471.7754259223193</v>
      </c>
      <c r="K485" s="572">
        <f>IF($E481="n/a","n/a",IF(K$3&gt;($E481+$D485),$H481-SUM($F485:J485),$H481/$E481))</f>
        <v>471.7754259223193</v>
      </c>
      <c r="L485" s="571">
        <f>IF($E481="n/a","n/a",IF(L$3&gt;($E481+$D485),$H481-SUM($F485:K485),$H481/$E481))</f>
        <v>471.7754259223193</v>
      </c>
      <c r="M485" s="571">
        <f>IF($E481="n/a","n/a",IF(M$3&gt;($E481+$D485),$H481-SUM($F485:L485),$H481/$E481))</f>
        <v>471.7754259223193</v>
      </c>
      <c r="N485" s="571">
        <f>IF($E481="n/a","n/a",IF(N$3&gt;($E481+$D485),$H481-SUM($F485:M485),$H481/$E481))</f>
        <v>471.7754259223193</v>
      </c>
      <c r="O485" s="571">
        <f>IF($E481="n/a","n/a",IF(O$3&gt;($E481+$D485),$H481-SUM($F485:N485),$H481/$E481))</f>
        <v>471.7754259223193</v>
      </c>
      <c r="P485" s="571">
        <f>IF($E481="n/a","n/a",IF(P$3&gt;($E481+$D485),$H481-SUM($F485:O485),$H481/$E481))</f>
        <v>471.7754259223193</v>
      </c>
      <c r="Q485" s="571">
        <f>IF($E481="n/a","n/a",IF(Q$3&gt;($E481+$D485),$H481-SUM($F485:P485),$H481/$E481))</f>
        <v>471.7754259223193</v>
      </c>
      <c r="R485" s="571">
        <f>IF($E481="n/a","n/a",IF(R$3&gt;($E481+$D485),$H481-SUM($F485:Q485),$H481/$E481))</f>
        <v>471.7754259223193</v>
      </c>
      <c r="S485" s="571">
        <f>IF($E481="n/a","n/a",IF(S$3&gt;($E481+$D485),$H481-SUM($F485:R485),$H481/$E481))</f>
        <v>0</v>
      </c>
      <c r="T485" s="571">
        <f>IF($E481="n/a","n/a",IF(T$3&gt;($E481+$D485),$H481-SUM($F485:S485),$H481/$E481))</f>
        <v>0</v>
      </c>
      <c r="U485" s="571">
        <f>IF($E481="n/a","n/a",IF(U$3&gt;($E481+$D485),$H481-SUM($F485:T485),$H481/$E481))</f>
        <v>0</v>
      </c>
      <c r="V485" s="571">
        <f>IF($E481="n/a","n/a",IF(V$3&gt;($E481+$D485),$H481-SUM($F485:U485),$H481/$E481))</f>
        <v>0</v>
      </c>
      <c r="W485" s="571">
        <f>IF($E481="n/a","n/a",IF(W$3&gt;($E481+$D485),$H481-SUM($F485:V485),$H481/$E481))</f>
        <v>0</v>
      </c>
      <c r="X485" s="571">
        <f>IF($E481="n/a","n/a",IF(X$3&gt;($E481+$D485),$H481-SUM($F485:W485),$H481/$E481))</f>
        <v>0</v>
      </c>
      <c r="Y485" s="571">
        <f>IF($E481="n/a","n/a",IF(Y$3&gt;($E481+$D485),$H481-SUM($F485:X485),$H481/$E481))</f>
        <v>0</v>
      </c>
      <c r="Z485" s="571">
        <f>IF($E481="n/a","n/a",IF(Z$3&gt;($E481+$D485),$H481-SUM($F485:Y485),$H481/$E481))</f>
        <v>0</v>
      </c>
      <c r="AA485" s="571">
        <f>IF($E481="n/a","n/a",IF(AA$3&gt;($E481+$D485),$H481-SUM($F485:Z485),$H481/$E481))</f>
        <v>0</v>
      </c>
      <c r="AB485" s="571">
        <f>IF($E481="n/a","n/a",IF(AB$3&gt;($E481+$D485),$H481-SUM($F485:AA485),$H481/$E481))</f>
        <v>0</v>
      </c>
      <c r="AC485" s="571">
        <f>IF($E481="n/a","n/a",IF(AC$3&gt;($E481+$D485),$H481-SUM($F485:AB485),$H481/$E481))</f>
        <v>0</v>
      </c>
      <c r="AD485" s="571">
        <f>IF($E481="n/a","n/a",IF(AD$3&gt;($E481+$D485),$H481-SUM($F485:AC485),$H481/$E481))</f>
        <v>0</v>
      </c>
      <c r="AE485" s="571">
        <f>IF($E481="n/a","n/a",IF(AE$3&gt;($E481+$D485),$H481-SUM($F485:AD485),$H481/$E481))</f>
        <v>0</v>
      </c>
      <c r="AF485" s="571">
        <f>IF($E481="n/a","n/a",IF(AF$3&gt;($E481+$D485),$H481-SUM($F485:AE485),$H481/$E481))</f>
        <v>0</v>
      </c>
      <c r="AG485" s="571">
        <f>IF($E481="n/a","n/a",IF(AG$3&gt;($E481+$D485),$H481-SUM($F485:AF485),$H481/$E481))</f>
        <v>0</v>
      </c>
      <c r="AH485" s="571">
        <f>IF($E481="n/a","n/a",IF(AH$3&gt;($E481+$D485),$H481-SUM($F485:AG485),$H481/$E481))</f>
        <v>0</v>
      </c>
      <c r="AI485" s="571">
        <f>IF($E481="n/a","n/a",IF(AI$3&gt;($E481+$D485),$H481-SUM($F485:AH485),$H481/$E481))</f>
        <v>0</v>
      </c>
      <c r="AJ485" s="571">
        <f>IF($E481="n/a","n/a",IF(AJ$3&gt;($E481+$D485),$H481-SUM($F485:AI485),$H481/$E481))</f>
        <v>0</v>
      </c>
      <c r="AK485" s="571">
        <f>IF($E481="n/a","n/a",IF(AK$3&gt;($E481+$D485),$H481-SUM($F485:AJ485),$H481/$E481))</f>
        <v>0</v>
      </c>
      <c r="AL485" s="571">
        <f>IF($E481="n/a","n/a",IF(AL$3&gt;($E481+$D485),$H481-SUM($F485:AK485),$H481/$E481))</f>
        <v>0</v>
      </c>
      <c r="AM485" s="571">
        <f>IF($E481="n/a","n/a",IF(AM$3&gt;($E481+$D485),$H481-SUM($F485:AL485),$H481/$E481))</f>
        <v>0</v>
      </c>
      <c r="AN485" s="571">
        <f>IF($E481="n/a","n/a",IF(AN$3&gt;($E481+$D485),$H481-SUM($F485:AM485),$H481/$E481))</f>
        <v>0</v>
      </c>
      <c r="AO485" s="571">
        <f>IF($E481="n/a","n/a",IF(AO$3&gt;($E481+$D485),$H481-SUM($F485:AN485),$H481/$E481))</f>
        <v>0</v>
      </c>
      <c r="AP485" s="571">
        <f>IF($E481="n/a","n/a",IF(AP$3&gt;($E481+$D485),$H481-SUM($F485:AO485),$H481/$E481))</f>
        <v>0</v>
      </c>
      <c r="AQ485" s="571">
        <f>IF($E481="n/a","n/a",IF(AQ$3&gt;($E481+$D485),$H481-SUM($F485:AP485),$H481/$E481))</f>
        <v>0</v>
      </c>
      <c r="AR485" s="571">
        <f>IF($E481="n/a","n/a",IF(AR$3&gt;($E481+$D485),$H481-SUM($F485:AQ485),$H481/$E481))</f>
        <v>0</v>
      </c>
      <c r="AS485" s="571">
        <f>IF($E481="n/a","n/a",IF(AS$3&gt;($E481+$D485),$H481-SUM($F485:AR485),$H481/$E481))</f>
        <v>0</v>
      </c>
      <c r="AT485" s="571">
        <f>IF($E481="n/a","n/a",IF(AT$3&gt;($E481+$D485),$H481-SUM($F485:AS485),$H481/$E481))</f>
        <v>0</v>
      </c>
      <c r="AU485" s="571">
        <f>IF($E481="n/a","n/a",IF(AU$3&gt;($E481+$D485),$H481-SUM($F485:AT485),$H481/$E481))</f>
        <v>0</v>
      </c>
      <c r="AV485" s="571">
        <f>IF($E481="n/a","n/a",IF(AV$3&gt;($E481+$D485),$H481-SUM($F485:AU485),$H481/$E481))</f>
        <v>0</v>
      </c>
      <c r="AW485" s="571">
        <f>IF($E481="n/a","n/a",IF(AW$3&gt;($E481+$D485),$H481-SUM($F485:AV485),$H481/$E481))</f>
        <v>0</v>
      </c>
      <c r="AX485" s="571">
        <f>IF($E481="n/a","n/a",IF(AX$3&gt;($E481+$D485),$H481-SUM($F485:AW485),$H481/$E481))</f>
        <v>0</v>
      </c>
      <c r="AY485" s="571">
        <f>IF($E481="n/a","n/a",IF(AY$3&gt;($E481+$D485),$H481-SUM($F485:AX485),$H481/$E481))</f>
        <v>0</v>
      </c>
      <c r="AZ485" s="571">
        <f>IF($E481="n/a","n/a",IF(AZ$3&gt;($E481+$D485),$H481-SUM($F485:AY485),$H481/$E481))</f>
        <v>0</v>
      </c>
      <c r="BA485" s="571">
        <f>IF($E481="n/a","n/a",IF(BA$3&gt;($E481+$D485),$H481-SUM($F485:AZ485),$H481/$E481))</f>
        <v>0</v>
      </c>
      <c r="BB485" s="571">
        <f>IF($E481="n/a","n/a",IF(BB$3&gt;($E481+$D485),$H481-SUM($F485:BA485),$H481/$E481))</f>
        <v>0</v>
      </c>
      <c r="BC485" s="571">
        <f>IF($E481="n/a","n/a",IF(BC$3&gt;($E481+$D485),$H481-SUM($F485:BB485),$H481/$E481))</f>
        <v>0</v>
      </c>
      <c r="BD485" s="571">
        <f>IF($E481="n/a","n/a",IF(BD$3&gt;($E481+$D485),$H481-SUM($F485:BC485),$H481/$E481))</f>
        <v>0</v>
      </c>
      <c r="BE485" s="571">
        <f>IF($E481="n/a","n/a",IF(BE$3&gt;($E481+$D485),$H481-SUM($F485:BD485),$H481/$E481))</f>
        <v>0</v>
      </c>
      <c r="BF485" s="571">
        <f>IF($E481="n/a","n/a",IF(BF$3&gt;($E481+$D485),$H481-SUM($F485:BE485),$H481/$E481))</f>
        <v>0</v>
      </c>
      <c r="BG485" s="571">
        <f>IF($E481="n/a","n/a",IF(BG$3&gt;($E481+$D485),$H481-SUM($F485:BF485),$H481/$E481))</f>
        <v>0</v>
      </c>
      <c r="BH485" s="571">
        <f>IF($E481="n/a","n/a",IF(BH$3&gt;($E481+$D485),$H481-SUM($F485:BG485),$H481/$E481))</f>
        <v>0</v>
      </c>
      <c r="BI485" s="571">
        <f>IF($E481="n/a","n/a",IF(BI$3&gt;($E481+$D485),$H481-SUM($F485:BH485),$H481/$E481))</f>
        <v>0</v>
      </c>
      <c r="BJ485" s="571">
        <f>IF($E481="n/a","n/a",IF(BJ$3&gt;($E481+$D485),$H481-SUM($F485:BI485),$H481/$E481))</f>
        <v>0</v>
      </c>
      <c r="BK485" s="571">
        <f>IF($E481="n/a","n/a",IF(BK$3&gt;($E481+$D485),$H481-SUM($F485:BJ485),$H481/$E481))</f>
        <v>0</v>
      </c>
      <c r="BL485" s="571">
        <f>IF($E481="n/a","n/a",IF(BL$3&gt;($E481+$D485),$H481-SUM($F485:BK485),$H481/$E481))</f>
        <v>0</v>
      </c>
      <c r="BM485" s="571">
        <f>IF($E481="n/a","n/a",IF(BM$3&gt;($E481+$D485),$H481-SUM($F485:BL485),$H481/$E481))</f>
        <v>0</v>
      </c>
      <c r="BN485" s="571">
        <f>IF($E481="n/a","n/a",IF(BN$3&gt;($E481+$D485),$H481-SUM($F485:BM485),$H481/$E481))</f>
        <v>0</v>
      </c>
      <c r="BO485" s="571">
        <f>IF($E481="n/a","n/a",IF(BO$3&gt;($E481+$D485),$H481-SUM($F485:BN485),$H481/$E481))</f>
        <v>0</v>
      </c>
      <c r="BP485" s="571">
        <f>IF($E481="n/a","n/a",IF(BP$3&gt;($E481+$D485),$H481-SUM($F485:BO485),$H481/$E481))</f>
        <v>0</v>
      </c>
      <c r="BQ485" s="571">
        <f>IF($E481="n/a","n/a",IF(BQ$3&gt;($E481+$D485),$H481-SUM($F485:BP485),$H481/$E481))</f>
        <v>0</v>
      </c>
      <c r="BR485" s="571">
        <f>IF($E481="n/a","n/a",IF(BR$3&gt;($E481+$D485),$H481-SUM($F485:BQ485),$H481/$E481))</f>
        <v>0</v>
      </c>
      <c r="BS485" s="571">
        <f>IF($E481="n/a","n/a",IF(BS$3&gt;($E481+$D485),$H481-SUM($F485:BR485),$H481/$E481))</f>
        <v>0</v>
      </c>
      <c r="BT485" s="571">
        <f>IF($E481="n/a","n/a",IF(BT$3&gt;($E481+$D485),$H481-SUM($F485:BS485),$H481/$E481))</f>
        <v>0</v>
      </c>
      <c r="BU485" s="571">
        <f>IF($E481="n/a","n/a",IF(BU$3&gt;($E481+$D485),$H481-SUM($F485:BT485),$H481/$E481))</f>
        <v>0</v>
      </c>
      <c r="BV485" s="571">
        <f>IF($E481="n/a","n/a",IF(BV$3&gt;($E481+$D485),$H481-SUM($F485:BU485),$H481/$E481))</f>
        <v>0</v>
      </c>
      <c r="BW485" s="571">
        <f>IF($E481="n/a","n/a",IF(BW$3&gt;($E481+$D485),$H481-SUM($F485:BV485),$H481/$E481))</f>
        <v>0</v>
      </c>
      <c r="BX485" s="571">
        <f>IF($E481="n/a","n/a",IF(BX$3&gt;($E481+$D485),$H481-SUM($F485:BW485),$H481/$E481))</f>
        <v>0</v>
      </c>
      <c r="BY485" s="571">
        <f>IF($E481="n/a","n/a",IF(BY$3&gt;($E481+$D485),$H481-SUM($F485:BX485),$H481/$E481))</f>
        <v>0</v>
      </c>
      <c r="BZ485" s="572">
        <f>IF($E481="n/a","n/a",IF(BZ$3&gt;($E481+$D485),$H481-SUM($F485:BY485),$H481/$E481))</f>
        <v>0</v>
      </c>
    </row>
    <row r="486" spans="1:78" customFormat="1" hidden="1" outlineLevel="1">
      <c r="A486" s="19"/>
      <c r="B486" s="26"/>
      <c r="C486" s="722"/>
      <c r="D486" s="545">
        <v>4</v>
      </c>
      <c r="E486" s="27"/>
      <c r="F486" s="146"/>
      <c r="G486" s="570"/>
      <c r="H486" s="571"/>
      <c r="I486" s="571"/>
      <c r="J486" s="571">
        <f>IF($E481="n/a","n/a",IF(J$3&gt;($E481+$D486),$I481-SUM($F486:I486),$I481/$E481))</f>
        <v>334.88978149641338</v>
      </c>
      <c r="K486" s="572">
        <f>IF($E481="n/a","n/a",IF(K$3&gt;($E481+$D486),$I481-SUM($F486:J486),$I481/$E481))</f>
        <v>334.88978149641338</v>
      </c>
      <c r="L486" s="571">
        <f>IF($E481="n/a","n/a",IF(L$3&gt;($E481+$D486),$I481-SUM($F486:K486),$I481/$E481))</f>
        <v>334.88978149641338</v>
      </c>
      <c r="M486" s="571">
        <f>IF($E481="n/a","n/a",IF(M$3&gt;($E481+$D486),$I481-SUM($F486:L486),$I481/$E481))</f>
        <v>334.88978149641338</v>
      </c>
      <c r="N486" s="571">
        <f>IF($E481="n/a","n/a",IF(N$3&gt;($E481+$D486),$I481-SUM($F486:M486),$I481/$E481))</f>
        <v>334.88978149641338</v>
      </c>
      <c r="O486" s="571">
        <f>IF($E481="n/a","n/a",IF(O$3&gt;($E481+$D486),$I481-SUM($F486:N486),$I481/$E481))</f>
        <v>334.88978149641338</v>
      </c>
      <c r="P486" s="571">
        <f>IF($E481="n/a","n/a",IF(P$3&gt;($E481+$D486),$I481-SUM($F486:O486),$I481/$E481))</f>
        <v>334.88978149641338</v>
      </c>
      <c r="Q486" s="571">
        <f>IF($E481="n/a","n/a",IF(Q$3&gt;($E481+$D486),$I481-SUM($F486:P486),$I481/$E481))</f>
        <v>334.88978149641338</v>
      </c>
      <c r="R486" s="571">
        <f>IF($E481="n/a","n/a",IF(R$3&gt;($E481+$D486),$I481-SUM($F486:Q486),$I481/$E481))</f>
        <v>334.88978149641338</v>
      </c>
      <c r="S486" s="571">
        <f>IF($E481="n/a","n/a",IF(S$3&gt;($E481+$D486),$I481-SUM($F486:R486),$I481/$E481))</f>
        <v>334.88978149641338</v>
      </c>
      <c r="T486" s="571">
        <f>IF($E481="n/a","n/a",IF(T$3&gt;($E481+$D486),$I481-SUM($F486:S486),$I481/$E481))</f>
        <v>0</v>
      </c>
      <c r="U486" s="571">
        <f>IF($E481="n/a","n/a",IF(U$3&gt;($E481+$D486),$I481-SUM($F486:T486),$I481/$E481))</f>
        <v>0</v>
      </c>
      <c r="V486" s="571">
        <f>IF($E481="n/a","n/a",IF(V$3&gt;($E481+$D486),$I481-SUM($F486:U486),$I481/$E481))</f>
        <v>0</v>
      </c>
      <c r="W486" s="571">
        <f>IF($E481="n/a","n/a",IF(W$3&gt;($E481+$D486),$I481-SUM($F486:V486),$I481/$E481))</f>
        <v>0</v>
      </c>
      <c r="X486" s="571">
        <f>IF($E481="n/a","n/a",IF(X$3&gt;($E481+$D486),$I481-SUM($F486:W486),$I481/$E481))</f>
        <v>0</v>
      </c>
      <c r="Y486" s="571">
        <f>IF($E481="n/a","n/a",IF(Y$3&gt;($E481+$D486),$I481-SUM($F486:X486),$I481/$E481))</f>
        <v>0</v>
      </c>
      <c r="Z486" s="571">
        <f>IF($E481="n/a","n/a",IF(Z$3&gt;($E481+$D486),$I481-SUM($F486:Y486),$I481/$E481))</f>
        <v>0</v>
      </c>
      <c r="AA486" s="571">
        <f>IF($E481="n/a","n/a",IF(AA$3&gt;($E481+$D486),$I481-SUM($F486:Z486),$I481/$E481))</f>
        <v>0</v>
      </c>
      <c r="AB486" s="571">
        <f>IF($E481="n/a","n/a",IF(AB$3&gt;($E481+$D486),$I481-SUM($F486:AA486),$I481/$E481))</f>
        <v>0</v>
      </c>
      <c r="AC486" s="571">
        <f>IF($E481="n/a","n/a",IF(AC$3&gt;($E481+$D486),$I481-SUM($F486:AB486),$I481/$E481))</f>
        <v>0</v>
      </c>
      <c r="AD486" s="571">
        <f>IF($E481="n/a","n/a",IF(AD$3&gt;($E481+$D486),$I481-SUM($F486:AC486),$I481/$E481))</f>
        <v>0</v>
      </c>
      <c r="AE486" s="571">
        <f>IF($E481="n/a","n/a",IF(AE$3&gt;($E481+$D486),$I481-SUM($F486:AD486),$I481/$E481))</f>
        <v>0</v>
      </c>
      <c r="AF486" s="571">
        <f>IF($E481="n/a","n/a",IF(AF$3&gt;($E481+$D486),$I481-SUM($F486:AE486),$I481/$E481))</f>
        <v>0</v>
      </c>
      <c r="AG486" s="571">
        <f>IF($E481="n/a","n/a",IF(AG$3&gt;($E481+$D486),$I481-SUM($F486:AF486),$I481/$E481))</f>
        <v>0</v>
      </c>
      <c r="AH486" s="571">
        <f>IF($E481="n/a","n/a",IF(AH$3&gt;($E481+$D486),$I481-SUM($F486:AG486),$I481/$E481))</f>
        <v>0</v>
      </c>
      <c r="AI486" s="571">
        <f>IF($E481="n/a","n/a",IF(AI$3&gt;($E481+$D486),$I481-SUM($F486:AH486),$I481/$E481))</f>
        <v>0</v>
      </c>
      <c r="AJ486" s="571">
        <f>IF($E481="n/a","n/a",IF(AJ$3&gt;($E481+$D486),$I481-SUM($F486:AI486),$I481/$E481))</f>
        <v>0</v>
      </c>
      <c r="AK486" s="571">
        <f>IF($E481="n/a","n/a",IF(AK$3&gt;($E481+$D486),$I481-SUM($F486:AJ486),$I481/$E481))</f>
        <v>0</v>
      </c>
      <c r="AL486" s="571">
        <f>IF($E481="n/a","n/a",IF(AL$3&gt;($E481+$D486),$I481-SUM($F486:AK486),$I481/$E481))</f>
        <v>0</v>
      </c>
      <c r="AM486" s="571">
        <f>IF($E481="n/a","n/a",IF(AM$3&gt;($E481+$D486),$I481-SUM($F486:AL486),$I481/$E481))</f>
        <v>0</v>
      </c>
      <c r="AN486" s="571">
        <f>IF($E481="n/a","n/a",IF(AN$3&gt;($E481+$D486),$I481-SUM($F486:AM486),$I481/$E481))</f>
        <v>0</v>
      </c>
      <c r="AO486" s="571">
        <f>IF($E481="n/a","n/a",IF(AO$3&gt;($E481+$D486),$I481-SUM($F486:AN486),$I481/$E481))</f>
        <v>0</v>
      </c>
      <c r="AP486" s="571">
        <f>IF($E481="n/a","n/a",IF(AP$3&gt;($E481+$D486),$I481-SUM($F486:AO486),$I481/$E481))</f>
        <v>0</v>
      </c>
      <c r="AQ486" s="571">
        <f>IF($E481="n/a","n/a",IF(AQ$3&gt;($E481+$D486),$I481-SUM($F486:AP486),$I481/$E481))</f>
        <v>0</v>
      </c>
      <c r="AR486" s="571">
        <f>IF($E481="n/a","n/a",IF(AR$3&gt;($E481+$D486),$I481-SUM($F486:AQ486),$I481/$E481))</f>
        <v>0</v>
      </c>
      <c r="AS486" s="571">
        <f>IF($E481="n/a","n/a",IF(AS$3&gt;($E481+$D486),$I481-SUM($F486:AR486),$I481/$E481))</f>
        <v>0</v>
      </c>
      <c r="AT486" s="571">
        <f>IF($E481="n/a","n/a",IF(AT$3&gt;($E481+$D486),$I481-SUM($F486:AS486),$I481/$E481))</f>
        <v>0</v>
      </c>
      <c r="AU486" s="571">
        <f>IF($E481="n/a","n/a",IF(AU$3&gt;($E481+$D486),$I481-SUM($F486:AT486),$I481/$E481))</f>
        <v>0</v>
      </c>
      <c r="AV486" s="571">
        <f>IF($E481="n/a","n/a",IF(AV$3&gt;($E481+$D486),$I481-SUM($F486:AU486),$I481/$E481))</f>
        <v>0</v>
      </c>
      <c r="AW486" s="571">
        <f>IF($E481="n/a","n/a",IF(AW$3&gt;($E481+$D486),$I481-SUM($F486:AV486),$I481/$E481))</f>
        <v>0</v>
      </c>
      <c r="AX486" s="571">
        <f>IF($E481="n/a","n/a",IF(AX$3&gt;($E481+$D486),$I481-SUM($F486:AW486),$I481/$E481))</f>
        <v>0</v>
      </c>
      <c r="AY486" s="571">
        <f>IF($E481="n/a","n/a",IF(AY$3&gt;($E481+$D486),$I481-SUM($F486:AX486),$I481/$E481))</f>
        <v>0</v>
      </c>
      <c r="AZ486" s="571">
        <f>IF($E481="n/a","n/a",IF(AZ$3&gt;($E481+$D486),$I481-SUM($F486:AY486),$I481/$E481))</f>
        <v>0</v>
      </c>
      <c r="BA486" s="571">
        <f>IF($E481="n/a","n/a",IF(BA$3&gt;($E481+$D486),$I481-SUM($F486:AZ486),$I481/$E481))</f>
        <v>0</v>
      </c>
      <c r="BB486" s="571">
        <f>IF($E481="n/a","n/a",IF(BB$3&gt;($E481+$D486),$I481-SUM($F486:BA486),$I481/$E481))</f>
        <v>0</v>
      </c>
      <c r="BC486" s="571">
        <f>IF($E481="n/a","n/a",IF(BC$3&gt;($E481+$D486),$I481-SUM($F486:BB486),$I481/$E481))</f>
        <v>0</v>
      </c>
      <c r="BD486" s="571">
        <f>IF($E481="n/a","n/a",IF(BD$3&gt;($E481+$D486),$I481-SUM($F486:BC486),$I481/$E481))</f>
        <v>0</v>
      </c>
      <c r="BE486" s="571">
        <f>IF($E481="n/a","n/a",IF(BE$3&gt;($E481+$D486),$I481-SUM($F486:BD486),$I481/$E481))</f>
        <v>0</v>
      </c>
      <c r="BF486" s="571">
        <f>IF($E481="n/a","n/a",IF(BF$3&gt;($E481+$D486),$I481-SUM($F486:BE486),$I481/$E481))</f>
        <v>0</v>
      </c>
      <c r="BG486" s="571">
        <f>IF($E481="n/a","n/a",IF(BG$3&gt;($E481+$D486),$I481-SUM($F486:BF486),$I481/$E481))</f>
        <v>0</v>
      </c>
      <c r="BH486" s="571">
        <f>IF($E481="n/a","n/a",IF(BH$3&gt;($E481+$D486),$I481-SUM($F486:BG486),$I481/$E481))</f>
        <v>0</v>
      </c>
      <c r="BI486" s="571">
        <f>IF($E481="n/a","n/a",IF(BI$3&gt;($E481+$D486),$I481-SUM($F486:BH486),$I481/$E481))</f>
        <v>0</v>
      </c>
      <c r="BJ486" s="571">
        <f>IF($E481="n/a","n/a",IF(BJ$3&gt;($E481+$D486),$I481-SUM($F486:BI486),$I481/$E481))</f>
        <v>0</v>
      </c>
      <c r="BK486" s="571">
        <f>IF($E481="n/a","n/a",IF(BK$3&gt;($E481+$D486),$I481-SUM($F486:BJ486),$I481/$E481))</f>
        <v>0</v>
      </c>
      <c r="BL486" s="571">
        <f>IF($E481="n/a","n/a",IF(BL$3&gt;($E481+$D486),$I481-SUM($F486:BK486),$I481/$E481))</f>
        <v>0</v>
      </c>
      <c r="BM486" s="571">
        <f>IF($E481="n/a","n/a",IF(BM$3&gt;($E481+$D486),$I481-SUM($F486:BL486),$I481/$E481))</f>
        <v>0</v>
      </c>
      <c r="BN486" s="571">
        <f>IF($E481="n/a","n/a",IF(BN$3&gt;($E481+$D486),$I481-SUM($F486:BM486),$I481/$E481))</f>
        <v>0</v>
      </c>
      <c r="BO486" s="571">
        <f>IF($E481="n/a","n/a",IF(BO$3&gt;($E481+$D486),$I481-SUM($F486:BN486),$I481/$E481))</f>
        <v>0</v>
      </c>
      <c r="BP486" s="571">
        <f>IF($E481="n/a","n/a",IF(BP$3&gt;($E481+$D486),$I481-SUM($F486:BO486),$I481/$E481))</f>
        <v>0</v>
      </c>
      <c r="BQ486" s="571">
        <f>IF($E481="n/a","n/a",IF(BQ$3&gt;($E481+$D486),$I481-SUM($F486:BP486),$I481/$E481))</f>
        <v>0</v>
      </c>
      <c r="BR486" s="571">
        <f>IF($E481="n/a","n/a",IF(BR$3&gt;($E481+$D486),$I481-SUM($F486:BQ486),$I481/$E481))</f>
        <v>0</v>
      </c>
      <c r="BS486" s="571">
        <f>IF($E481="n/a","n/a",IF(BS$3&gt;($E481+$D486),$I481-SUM($F486:BR486),$I481/$E481))</f>
        <v>0</v>
      </c>
      <c r="BT486" s="571">
        <f>IF($E481="n/a","n/a",IF(BT$3&gt;($E481+$D486),$I481-SUM($F486:BS486),$I481/$E481))</f>
        <v>0</v>
      </c>
      <c r="BU486" s="571">
        <f>IF($E481="n/a","n/a",IF(BU$3&gt;($E481+$D486),$I481-SUM($F486:BT486),$I481/$E481))</f>
        <v>0</v>
      </c>
      <c r="BV486" s="571">
        <f>IF($E481="n/a","n/a",IF(BV$3&gt;($E481+$D486),$I481-SUM($F486:BU486),$I481/$E481))</f>
        <v>0</v>
      </c>
      <c r="BW486" s="571">
        <f>IF($E481="n/a","n/a",IF(BW$3&gt;($E481+$D486),$I481-SUM($F486:BV486),$I481/$E481))</f>
        <v>0</v>
      </c>
      <c r="BX486" s="571">
        <f>IF($E481="n/a","n/a",IF(BX$3&gt;($E481+$D486),$I481-SUM($F486:BW486),$I481/$E481))</f>
        <v>0</v>
      </c>
      <c r="BY486" s="571">
        <f>IF($E481="n/a","n/a",IF(BY$3&gt;($E481+$D486),$I481-SUM($F486:BX486),$I481/$E481))</f>
        <v>0</v>
      </c>
      <c r="BZ486" s="572">
        <f>IF($E481="n/a","n/a",IF(BZ$3&gt;($E481+$D486),$I481-SUM($F486:BY486),$I481/$E481))</f>
        <v>0</v>
      </c>
    </row>
    <row r="487" spans="1:78" customFormat="1" hidden="1" outlineLevel="1">
      <c r="A487" s="19"/>
      <c r="B487" s="26"/>
      <c r="C487" s="722"/>
      <c r="D487" s="545">
        <v>5</v>
      </c>
      <c r="E487" s="27"/>
      <c r="F487" s="146"/>
      <c r="G487" s="573"/>
      <c r="H487" s="574"/>
      <c r="I487" s="574"/>
      <c r="J487" s="574"/>
      <c r="K487" s="575">
        <f>IF($E481="n/a","n/a",IF(K$3&gt;($E481+$D487),$J481-SUM($F487:J487),$J481/$E481))</f>
        <v>23.82115212485585</v>
      </c>
      <c r="L487" s="574">
        <f>IF($E481="n/a","n/a",IF(L$3&gt;($E481+$D487),$J481-SUM($F487:K487),$J481/$E481))</f>
        <v>23.82115212485585</v>
      </c>
      <c r="M487" s="574">
        <f>IF($E481="n/a","n/a",IF(M$3&gt;($E481+$D487),$J481-SUM($F487:L487),$J481/$E481))</f>
        <v>23.82115212485585</v>
      </c>
      <c r="N487" s="574">
        <f>IF($E481="n/a","n/a",IF(N$3&gt;($E481+$D487),$J481-SUM($F487:M487),$J481/$E481))</f>
        <v>23.82115212485585</v>
      </c>
      <c r="O487" s="574">
        <f>IF($E481="n/a","n/a",IF(O$3&gt;($E481+$D487),$J481-SUM($F487:N487),$J481/$E481))</f>
        <v>23.82115212485585</v>
      </c>
      <c r="P487" s="574">
        <f>IF($E481="n/a","n/a",IF(P$3&gt;($E481+$D487),$J481-SUM($F487:O487),$J481/$E481))</f>
        <v>23.82115212485585</v>
      </c>
      <c r="Q487" s="574">
        <f>IF($E481="n/a","n/a",IF(Q$3&gt;($E481+$D487),$J481-SUM($F487:P487),$J481/$E481))</f>
        <v>23.82115212485585</v>
      </c>
      <c r="R487" s="574">
        <f>IF($E481="n/a","n/a",IF(R$3&gt;($E481+$D487),$J481-SUM($F487:Q487),$J481/$E481))</f>
        <v>23.82115212485585</v>
      </c>
      <c r="S487" s="574">
        <f>IF($E481="n/a","n/a",IF(S$3&gt;($E481+$D487),$J481-SUM($F487:R487),$J481/$E481))</f>
        <v>23.82115212485585</v>
      </c>
      <c r="T487" s="574">
        <f>IF($E481="n/a","n/a",IF(T$3&gt;($E481+$D487),$J481-SUM($F487:S487),$J481/$E481))</f>
        <v>23.82115212485585</v>
      </c>
      <c r="U487" s="574">
        <f>IF($E481="n/a","n/a",IF(U$3&gt;($E481+$D487),$J481-SUM($F487:T487),$J481/$E481))</f>
        <v>5.6843418860808015E-14</v>
      </c>
      <c r="V487" s="574">
        <f>IF($E481="n/a","n/a",IF(V$3&gt;($E481+$D487),$J481-SUM($F487:U487),$J481/$E481))</f>
        <v>0</v>
      </c>
      <c r="W487" s="574">
        <f>IF($E481="n/a","n/a",IF(W$3&gt;($E481+$D487),$J481-SUM($F487:V487),$J481/$E481))</f>
        <v>0</v>
      </c>
      <c r="X487" s="574">
        <f>IF($E481="n/a","n/a",IF(X$3&gt;($E481+$D487),$J481-SUM($F487:W487),$J481/$E481))</f>
        <v>0</v>
      </c>
      <c r="Y487" s="574">
        <f>IF($E481="n/a","n/a",IF(Y$3&gt;($E481+$D487),$J481-SUM($F487:X487),$J481/$E481))</f>
        <v>0</v>
      </c>
      <c r="Z487" s="574">
        <f>IF($E481="n/a","n/a",IF(Z$3&gt;($E481+$D487),$J481-SUM($F487:Y487),$J481/$E481))</f>
        <v>0</v>
      </c>
      <c r="AA487" s="574">
        <f>IF($E481="n/a","n/a",IF(AA$3&gt;($E481+$D487),$J481-SUM($F487:Z487),$J481/$E481))</f>
        <v>0</v>
      </c>
      <c r="AB487" s="574">
        <f>IF($E481="n/a","n/a",IF(AB$3&gt;($E481+$D487),$J481-SUM($F487:AA487),$J481/$E481))</f>
        <v>0</v>
      </c>
      <c r="AC487" s="574">
        <f>IF($E481="n/a","n/a",IF(AC$3&gt;($E481+$D487),$J481-SUM($F487:AB487),$J481/$E481))</f>
        <v>0</v>
      </c>
      <c r="AD487" s="574">
        <f>IF($E481="n/a","n/a",IF(AD$3&gt;($E481+$D487),$J481-SUM($F487:AC487),$J481/$E481))</f>
        <v>0</v>
      </c>
      <c r="AE487" s="574">
        <f>IF($E481="n/a","n/a",IF(AE$3&gt;($E481+$D487),$J481-SUM($F487:AD487),$J481/$E481))</f>
        <v>0</v>
      </c>
      <c r="AF487" s="574">
        <f>IF($E481="n/a","n/a",IF(AF$3&gt;($E481+$D487),$J481-SUM($F487:AE487),$J481/$E481))</f>
        <v>0</v>
      </c>
      <c r="AG487" s="574">
        <f>IF($E481="n/a","n/a",IF(AG$3&gt;($E481+$D487),$J481-SUM($F487:AF487),$J481/$E481))</f>
        <v>0</v>
      </c>
      <c r="AH487" s="574">
        <f>IF($E481="n/a","n/a",IF(AH$3&gt;($E481+$D487),$J481-SUM($F487:AG487),$J481/$E481))</f>
        <v>0</v>
      </c>
      <c r="AI487" s="574">
        <f>IF($E481="n/a","n/a",IF(AI$3&gt;($E481+$D487),$J481-SUM($F487:AH487),$J481/$E481))</f>
        <v>0</v>
      </c>
      <c r="AJ487" s="574">
        <f>IF($E481="n/a","n/a",IF(AJ$3&gt;($E481+$D487),$J481-SUM($F487:AI487),$J481/$E481))</f>
        <v>0</v>
      </c>
      <c r="AK487" s="574">
        <f>IF($E481="n/a","n/a",IF(AK$3&gt;($E481+$D487),$J481-SUM($F487:AJ487),$J481/$E481))</f>
        <v>0</v>
      </c>
      <c r="AL487" s="574">
        <f>IF($E481="n/a","n/a",IF(AL$3&gt;($E481+$D487),$J481-SUM($F487:AK487),$J481/$E481))</f>
        <v>0</v>
      </c>
      <c r="AM487" s="574">
        <f>IF($E481="n/a","n/a",IF(AM$3&gt;($E481+$D487),$J481-SUM($F487:AL487),$J481/$E481))</f>
        <v>0</v>
      </c>
      <c r="AN487" s="574">
        <f>IF($E481="n/a","n/a",IF(AN$3&gt;($E481+$D487),$J481-SUM($F487:AM487),$J481/$E481))</f>
        <v>0</v>
      </c>
      <c r="AO487" s="574">
        <f>IF($E481="n/a","n/a",IF(AO$3&gt;($E481+$D487),$J481-SUM($F487:AN487),$J481/$E481))</f>
        <v>0</v>
      </c>
      <c r="AP487" s="574">
        <f>IF($E481="n/a","n/a",IF(AP$3&gt;($E481+$D487),$J481-SUM($F487:AO487),$J481/$E481))</f>
        <v>0</v>
      </c>
      <c r="AQ487" s="574">
        <f>IF($E481="n/a","n/a",IF(AQ$3&gt;($E481+$D487),$J481-SUM($F487:AP487),$J481/$E481))</f>
        <v>0</v>
      </c>
      <c r="AR487" s="574">
        <f>IF($E481="n/a","n/a",IF(AR$3&gt;($E481+$D487),$J481-SUM($F487:AQ487),$J481/$E481))</f>
        <v>0</v>
      </c>
      <c r="AS487" s="574">
        <f>IF($E481="n/a","n/a",IF(AS$3&gt;($E481+$D487),$J481-SUM($F487:AR487),$J481/$E481))</f>
        <v>0</v>
      </c>
      <c r="AT487" s="574">
        <f>IF($E481="n/a","n/a",IF(AT$3&gt;($E481+$D487),$J481-SUM($F487:AS487),$J481/$E481))</f>
        <v>0</v>
      </c>
      <c r="AU487" s="574">
        <f>IF($E481="n/a","n/a",IF(AU$3&gt;($E481+$D487),$J481-SUM($F487:AT487),$J481/$E481))</f>
        <v>0</v>
      </c>
      <c r="AV487" s="574">
        <f>IF($E481="n/a","n/a",IF(AV$3&gt;($E481+$D487),$J481-SUM($F487:AU487),$J481/$E481))</f>
        <v>0</v>
      </c>
      <c r="AW487" s="574">
        <f>IF($E481="n/a","n/a",IF(AW$3&gt;($E481+$D487),$J481-SUM($F487:AV487),$J481/$E481))</f>
        <v>0</v>
      </c>
      <c r="AX487" s="574">
        <f>IF($E481="n/a","n/a",IF(AX$3&gt;($E481+$D487),$J481-SUM($F487:AW487),$J481/$E481))</f>
        <v>0</v>
      </c>
      <c r="AY487" s="574">
        <f>IF($E481="n/a","n/a",IF(AY$3&gt;($E481+$D487),$J481-SUM($F487:AX487),$J481/$E481))</f>
        <v>0</v>
      </c>
      <c r="AZ487" s="574">
        <f>IF($E481="n/a","n/a",IF(AZ$3&gt;($E481+$D487),$J481-SUM($F487:AY487),$J481/$E481))</f>
        <v>0</v>
      </c>
      <c r="BA487" s="574">
        <f>IF($E481="n/a","n/a",IF(BA$3&gt;($E481+$D487),$J481-SUM($F487:AZ487),$J481/$E481))</f>
        <v>0</v>
      </c>
      <c r="BB487" s="574">
        <f>IF($E481="n/a","n/a",IF(BB$3&gt;($E481+$D487),$J481-SUM($F487:BA487),$J481/$E481))</f>
        <v>0</v>
      </c>
      <c r="BC487" s="574">
        <f>IF($E481="n/a","n/a",IF(BC$3&gt;($E481+$D487),$J481-SUM($F487:BB487),$J481/$E481))</f>
        <v>0</v>
      </c>
      <c r="BD487" s="574">
        <f>IF($E481="n/a","n/a",IF(BD$3&gt;($E481+$D487),$J481-SUM($F487:BC487),$J481/$E481))</f>
        <v>0</v>
      </c>
      <c r="BE487" s="574">
        <f>IF($E481="n/a","n/a",IF(BE$3&gt;($E481+$D487),$J481-SUM($F487:BD487),$J481/$E481))</f>
        <v>0</v>
      </c>
      <c r="BF487" s="574">
        <f>IF($E481="n/a","n/a",IF(BF$3&gt;($E481+$D487),$J481-SUM($F487:BE487),$J481/$E481))</f>
        <v>0</v>
      </c>
      <c r="BG487" s="574">
        <f>IF($E481="n/a","n/a",IF(BG$3&gt;($E481+$D487),$J481-SUM($F487:BF487),$J481/$E481))</f>
        <v>0</v>
      </c>
      <c r="BH487" s="574">
        <f>IF($E481="n/a","n/a",IF(BH$3&gt;($E481+$D487),$J481-SUM($F487:BG487),$J481/$E481))</f>
        <v>0</v>
      </c>
      <c r="BI487" s="574">
        <f>IF($E481="n/a","n/a",IF(BI$3&gt;($E481+$D487),$J481-SUM($F487:BH487),$J481/$E481))</f>
        <v>0</v>
      </c>
      <c r="BJ487" s="574">
        <f>IF($E481="n/a","n/a",IF(BJ$3&gt;($E481+$D487),$J481-SUM($F487:BI487),$J481/$E481))</f>
        <v>0</v>
      </c>
      <c r="BK487" s="574">
        <f>IF($E481="n/a","n/a",IF(BK$3&gt;($E481+$D487),$J481-SUM($F487:BJ487),$J481/$E481))</f>
        <v>0</v>
      </c>
      <c r="BL487" s="574">
        <f>IF($E481="n/a","n/a",IF(BL$3&gt;($E481+$D487),$J481-SUM($F487:BK487),$J481/$E481))</f>
        <v>0</v>
      </c>
      <c r="BM487" s="574">
        <f>IF($E481="n/a","n/a",IF(BM$3&gt;($E481+$D487),$J481-SUM($F487:BL487),$J481/$E481))</f>
        <v>0</v>
      </c>
      <c r="BN487" s="574">
        <f>IF($E481="n/a","n/a",IF(BN$3&gt;($E481+$D487),$J481-SUM($F487:BM487),$J481/$E481))</f>
        <v>0</v>
      </c>
      <c r="BO487" s="574">
        <f>IF($E481="n/a","n/a",IF(BO$3&gt;($E481+$D487),$J481-SUM($F487:BN487),$J481/$E481))</f>
        <v>0</v>
      </c>
      <c r="BP487" s="574">
        <f>IF($E481="n/a","n/a",IF(BP$3&gt;($E481+$D487),$J481-SUM($F487:BO487),$J481/$E481))</f>
        <v>0</v>
      </c>
      <c r="BQ487" s="574">
        <f>IF($E481="n/a","n/a",IF(BQ$3&gt;($E481+$D487),$J481-SUM($F487:BP487),$J481/$E481))</f>
        <v>0</v>
      </c>
      <c r="BR487" s="574">
        <f>IF($E481="n/a","n/a",IF(BR$3&gt;($E481+$D487),$J481-SUM($F487:BQ487),$J481/$E481))</f>
        <v>0</v>
      </c>
      <c r="BS487" s="574">
        <f>IF($E481="n/a","n/a",IF(BS$3&gt;($E481+$D487),$J481-SUM($F487:BR487),$J481/$E481))</f>
        <v>0</v>
      </c>
      <c r="BT487" s="574">
        <f>IF($E481="n/a","n/a",IF(BT$3&gt;($E481+$D487),$J481-SUM($F487:BS487),$J481/$E481))</f>
        <v>0</v>
      </c>
      <c r="BU487" s="574">
        <f>IF($E481="n/a","n/a",IF(BU$3&gt;($E481+$D487),$J481-SUM($F487:BT487),$J481/$E481))</f>
        <v>0</v>
      </c>
      <c r="BV487" s="574">
        <f>IF($E481="n/a","n/a",IF(BV$3&gt;($E481+$D487),$J481-SUM($F487:BU487),$J481/$E481))</f>
        <v>0</v>
      </c>
      <c r="BW487" s="574">
        <f>IF($E481="n/a","n/a",IF(BW$3&gt;($E481+$D487),$J481-SUM($F487:BV487),$J481/$E481))</f>
        <v>0</v>
      </c>
      <c r="BX487" s="574">
        <f>IF($E481="n/a","n/a",IF(BX$3&gt;($E481+$D487),$J481-SUM($F487:BW487),$J481/$E481))</f>
        <v>0</v>
      </c>
      <c r="BY487" s="574">
        <f>IF($E481="n/a","n/a",IF(BY$3&gt;($E481+$D487),$J481-SUM($F487:BX487),$J481/$E481))</f>
        <v>0</v>
      </c>
      <c r="BZ487" s="575">
        <f>IF($E481="n/a","n/a",IF(BZ$3&gt;($E481+$D487),$J481-SUM($F487:BY487),$J481/$E481))</f>
        <v>0</v>
      </c>
    </row>
    <row r="488" spans="1:78" customFormat="1" hidden="1" outlineLevel="1">
      <c r="A488" s="19"/>
      <c r="B488" s="26"/>
      <c r="C488" s="722"/>
      <c r="D488" s="545">
        <v>6</v>
      </c>
      <c r="E488" s="27"/>
      <c r="F488" s="146"/>
      <c r="G488" s="148"/>
      <c r="H488" s="148"/>
      <c r="I488" s="148"/>
      <c r="J488" s="148"/>
      <c r="K488" s="558"/>
      <c r="L488" s="69">
        <f>IF($D481="n/a","n/a",IF(L$3&gt;($D481+$D488),$K481-SUM($F488:K488),$K481/$D481))</f>
        <v>66.460625669126344</v>
      </c>
      <c r="M488" s="69">
        <f>IF($D481="n/a","n/a",IF(M$3&gt;($D481+$D488),$K481-SUM($F488:L488),$K481/$D481))</f>
        <v>66.460625669126344</v>
      </c>
      <c r="N488" s="69">
        <f>IF($D481="n/a","n/a",IF(N$3&gt;($D481+$D488),$K481-SUM($F488:M488),$K481/$D481))</f>
        <v>66.460625669126344</v>
      </c>
      <c r="O488" s="69">
        <f>IF($D481="n/a","n/a",IF(O$3&gt;($D481+$D488),$K481-SUM($F488:N488),$K481/$D481))</f>
        <v>66.460625669126344</v>
      </c>
      <c r="P488" s="69">
        <f>IF($D481="n/a","n/a",IF(P$3&gt;($D481+$D488),$K481-SUM($F488:O488),$K481/$D481))</f>
        <v>66.460625669126344</v>
      </c>
      <c r="Q488" s="69">
        <f>IF($D481="n/a","n/a",IF(Q$3&gt;($D481+$D488),$K481-SUM($F488:P488),$K481/$D481))</f>
        <v>66.460625669126344</v>
      </c>
      <c r="R488" s="69">
        <f>IF($D481="n/a","n/a",IF(R$3&gt;($D481+$D488),$K481-SUM($F488:Q488),$K481/$D481))</f>
        <v>66.460625669126344</v>
      </c>
      <c r="S488" s="69">
        <f>IF($D481="n/a","n/a",IF(S$3&gt;($D481+$D488),$K481-SUM($F488:R488),$K481/$D481))</f>
        <v>66.460625669126344</v>
      </c>
      <c r="T488" s="69">
        <f>IF($D481="n/a","n/a",IF(T$3&gt;($D481+$D488),$K481-SUM($F488:S488),$K481/$D481))</f>
        <v>66.460625669126344</v>
      </c>
      <c r="U488" s="69">
        <f>IF($D481="n/a","n/a",IF(U$3&gt;($D481+$D488),$K481-SUM($F488:T488),$K481/$D481))</f>
        <v>66.460625669126344</v>
      </c>
      <c r="V488" s="69">
        <f>IF($D481="n/a","n/a",IF(V$3&gt;($D481+$D488),$K481-SUM($F488:U488),$K481/$D481))</f>
        <v>0</v>
      </c>
      <c r="W488" s="69">
        <f>IF($D481="n/a","n/a",IF(W$3&gt;($D481+$D488),$K481-SUM($F488:V488),$K481/$D481))</f>
        <v>0</v>
      </c>
      <c r="X488" s="69">
        <f>IF($D481="n/a","n/a",IF(X$3&gt;($D481+$D488),$K481-SUM($F488:W488),$K481/$D481))</f>
        <v>0</v>
      </c>
      <c r="Y488" s="69">
        <f>IF($D481="n/a","n/a",IF(Y$3&gt;($D481+$D488),$K481-SUM($F488:X488),$K481/$D481))</f>
        <v>0</v>
      </c>
      <c r="Z488" s="69">
        <f>IF($D481="n/a","n/a",IF(Z$3&gt;($D481+$D488),$K481-SUM($F488:Y488),$K481/$D481))</f>
        <v>0</v>
      </c>
      <c r="AA488" s="69">
        <f>IF($D481="n/a","n/a",IF(AA$3&gt;($D481+$D488),$K481-SUM($F488:Z488),$K481/$D481))</f>
        <v>0</v>
      </c>
      <c r="AB488" s="69">
        <f>IF($D481="n/a","n/a",IF(AB$3&gt;($D481+$D488),$K481-SUM($F488:AA488),$K481/$D481))</f>
        <v>0</v>
      </c>
      <c r="AC488" s="69">
        <f>IF($D481="n/a","n/a",IF(AC$3&gt;($D481+$D488),$K481-SUM($F488:AB488),$K481/$D481))</f>
        <v>0</v>
      </c>
      <c r="AD488" s="69">
        <f>IF($D481="n/a","n/a",IF(AD$3&gt;($D481+$D488),$K481-SUM($F488:AC488),$K481/$D481))</f>
        <v>0</v>
      </c>
      <c r="AE488" s="69">
        <f>IF($D481="n/a","n/a",IF(AE$3&gt;($D481+$D488),$K481-SUM($F488:AD488),$K481/$D481))</f>
        <v>0</v>
      </c>
      <c r="AF488" s="69">
        <f>IF($D481="n/a","n/a",IF(AF$3&gt;($D481+$D488),$K481-SUM($F488:AE488),$K481/$D481))</f>
        <v>0</v>
      </c>
      <c r="AG488" s="69">
        <f>IF($D481="n/a","n/a",IF(AG$3&gt;($D481+$D488),$K481-SUM($F488:AF488),$K481/$D481))</f>
        <v>0</v>
      </c>
      <c r="AH488" s="69">
        <f>IF($D481="n/a","n/a",IF(AH$3&gt;($D481+$D488),$K481-SUM($F488:AG488),$K481/$D481))</f>
        <v>0</v>
      </c>
      <c r="AI488" s="69">
        <f>IF($D481="n/a","n/a",IF(AI$3&gt;($D481+$D488),$K481-SUM($F488:AH488),$K481/$D481))</f>
        <v>0</v>
      </c>
      <c r="AJ488" s="69">
        <f>IF($D481="n/a","n/a",IF(AJ$3&gt;($D481+$D488),$K481-SUM($F488:AI488),$K481/$D481))</f>
        <v>0</v>
      </c>
      <c r="AK488" s="69">
        <f>IF($D481="n/a","n/a",IF(AK$3&gt;($D481+$D488),$K481-SUM($F488:AJ488),$K481/$D481))</f>
        <v>0</v>
      </c>
      <c r="AL488" s="69">
        <f>IF($D481="n/a","n/a",IF(AL$3&gt;($D481+$D488),$K481-SUM($F488:AK488),$K481/$D481))</f>
        <v>0</v>
      </c>
      <c r="AM488" s="69">
        <f>IF($D481="n/a","n/a",IF(AM$3&gt;($D481+$D488),$K481-SUM($F488:AL488),$K481/$D481))</f>
        <v>0</v>
      </c>
      <c r="AN488" s="69">
        <f>IF($D481="n/a","n/a",IF(AN$3&gt;($D481+$D488),$K481-SUM($F488:AM488),$K481/$D481))</f>
        <v>0</v>
      </c>
      <c r="AO488" s="69">
        <f>IF($D481="n/a","n/a",IF(AO$3&gt;($D481+$D488),$K481-SUM($F488:AN488),$K481/$D481))</f>
        <v>0</v>
      </c>
      <c r="AP488" s="69">
        <f>IF($D481="n/a","n/a",IF(AP$3&gt;($D481+$D488),$K481-SUM($F488:AO488),$K481/$D481))</f>
        <v>0</v>
      </c>
      <c r="AQ488" s="69">
        <f>IF($D481="n/a","n/a",IF(AQ$3&gt;($D481+$D488),$K481-SUM($F488:AP488),$K481/$D481))</f>
        <v>0</v>
      </c>
      <c r="AR488" s="69">
        <f>IF($D481="n/a","n/a",IF(AR$3&gt;($D481+$D488),$K481-SUM($F488:AQ488),$K481/$D481))</f>
        <v>0</v>
      </c>
      <c r="AS488" s="69">
        <f>IF($D481="n/a","n/a",IF(AS$3&gt;($D481+$D488),$K481-SUM($F488:AR488),$K481/$D481))</f>
        <v>0</v>
      </c>
      <c r="AT488" s="69">
        <f>IF($D481="n/a","n/a",IF(AT$3&gt;($D481+$D488),$K481-SUM($F488:AS488),$K481/$D481))</f>
        <v>0</v>
      </c>
      <c r="AU488" s="69">
        <f>IF($D481="n/a","n/a",IF(AU$3&gt;($D481+$D488),$K481-SUM($F488:AT488),$K481/$D481))</f>
        <v>0</v>
      </c>
      <c r="AV488" s="69">
        <f>IF($D481="n/a","n/a",IF(AV$3&gt;($D481+$D488),$K481-SUM($F488:AU488),$K481/$D481))</f>
        <v>0</v>
      </c>
      <c r="AW488" s="69">
        <f>IF($D481="n/a","n/a",IF(AW$3&gt;($D481+$D488),$K481-SUM($F488:AV488),$K481/$D481))</f>
        <v>0</v>
      </c>
      <c r="AX488" s="69">
        <f>IF($D481="n/a","n/a",IF(AX$3&gt;($D481+$D488),$K481-SUM($F488:AW488),$K481/$D481))</f>
        <v>0</v>
      </c>
      <c r="AY488" s="69">
        <f>IF($D481="n/a","n/a",IF(AY$3&gt;($D481+$D488),$K481-SUM($F488:AX488),$K481/$D481))</f>
        <v>0</v>
      </c>
      <c r="AZ488" s="69">
        <f>IF($D481="n/a","n/a",IF(AZ$3&gt;($D481+$D488),$K481-SUM($F488:AY488),$K481/$D481))</f>
        <v>0</v>
      </c>
      <c r="BA488" s="69">
        <f>IF($D481="n/a","n/a",IF(BA$3&gt;($D481+$D488),$K481-SUM($F488:AZ488),$K481/$D481))</f>
        <v>0</v>
      </c>
      <c r="BB488" s="69">
        <f>IF($D481="n/a","n/a",IF(BB$3&gt;($D481+$D488),$K481-SUM($F488:BA488),$K481/$D481))</f>
        <v>0</v>
      </c>
      <c r="BC488" s="69">
        <f>IF($D481="n/a","n/a",IF(BC$3&gt;($D481+$D488),$K481-SUM($F488:BB488),$K481/$D481))</f>
        <v>0</v>
      </c>
      <c r="BD488" s="69">
        <f>IF($D481="n/a","n/a",IF(BD$3&gt;($D481+$D488),$K481-SUM($F488:BC488),$K481/$D481))</f>
        <v>0</v>
      </c>
      <c r="BE488" s="69">
        <f>IF($D481="n/a","n/a",IF(BE$3&gt;($D481+$D488),$K481-SUM($F488:BD488),$K481/$D481))</f>
        <v>0</v>
      </c>
      <c r="BF488" s="69">
        <f>IF($D481="n/a","n/a",IF(BF$3&gt;($D481+$D488),$K481-SUM($F488:BE488),$K481/$D481))</f>
        <v>0</v>
      </c>
      <c r="BG488" s="69">
        <f>IF($D481="n/a","n/a",IF(BG$3&gt;($D481+$D488),$K481-SUM($F488:BF488),$K481/$D481))</f>
        <v>0</v>
      </c>
      <c r="BH488" s="69">
        <f>IF($D481="n/a","n/a",IF(BH$3&gt;($D481+$D488),$K481-SUM($F488:BG488),$K481/$D481))</f>
        <v>0</v>
      </c>
      <c r="BI488" s="69">
        <f>IF($D481="n/a","n/a",IF(BI$3&gt;($D481+$D488),$K481-SUM($F488:BH488),$K481/$D481))</f>
        <v>0</v>
      </c>
      <c r="BJ488" s="69">
        <f>IF($D481="n/a","n/a",IF(BJ$3&gt;($D481+$D488),$K481-SUM($F488:BI488),$K481/$D481))</f>
        <v>0</v>
      </c>
      <c r="BK488" s="69">
        <f>IF($D481="n/a","n/a",IF(BK$3&gt;($D481+$D488),$K481-SUM($F488:BJ488),$K481/$D481))</f>
        <v>0</v>
      </c>
      <c r="BL488" s="69">
        <f>IF($D481="n/a","n/a",IF(BL$3&gt;($D481+$D488),$K481-SUM($F488:BK488),$K481/$D481))</f>
        <v>0</v>
      </c>
      <c r="BM488" s="69">
        <f>IF($D481="n/a","n/a",IF(BM$3&gt;($D481+$D488),$K481-SUM($F488:BL488),$K481/$D481))</f>
        <v>0</v>
      </c>
      <c r="BN488" s="69">
        <f>IF($D481="n/a","n/a",IF(BN$3&gt;($D481+$D488),$K481-SUM($F488:BM488),$K481/$D481))</f>
        <v>0</v>
      </c>
      <c r="BO488" s="69">
        <f>IF($D481="n/a","n/a",IF(BO$3&gt;($D481+$D488),$K481-SUM($F488:BN488),$K481/$D481))</f>
        <v>0</v>
      </c>
      <c r="BP488" s="69">
        <f>IF($D481="n/a","n/a",IF(BP$3&gt;($D481+$D488),$K481-SUM($F488:BO488),$K481/$D481))</f>
        <v>0</v>
      </c>
      <c r="BQ488" s="69">
        <f>IF($D481="n/a","n/a",IF(BQ$3&gt;($D481+$D488),$K481-SUM($F488:BP488),$K481/$D481))</f>
        <v>0</v>
      </c>
      <c r="BR488" s="69">
        <f>IF($D481="n/a","n/a",IF(BR$3&gt;($D481+$D488),$K481-SUM($F488:BQ488),$K481/$D481))</f>
        <v>0</v>
      </c>
      <c r="BS488" s="69">
        <f>IF($D481="n/a","n/a",IF(BS$3&gt;($D481+$D488),$K481-SUM($F488:BR488),$K481/$D481))</f>
        <v>0</v>
      </c>
      <c r="BT488" s="69">
        <f>IF($D481="n/a","n/a",IF(BT$3&gt;($D481+$D488),$K481-SUM($F488:BS488),$K481/$D481))</f>
        <v>0</v>
      </c>
      <c r="BU488" s="69">
        <f>IF($D481="n/a","n/a",IF(BU$3&gt;($D481+$D488),$K481-SUM($F488:BT488),$K481/$D481))</f>
        <v>0</v>
      </c>
      <c r="BV488" s="69">
        <f>IF($D481="n/a","n/a",IF(BV$3&gt;($D481+$D488),$K481-SUM($F488:BU488),$K481/$D481))</f>
        <v>0</v>
      </c>
      <c r="BW488" s="69">
        <f>IF($D481="n/a","n/a",IF(BW$3&gt;($D481+$D488),$K481-SUM($F488:BV488),$K481/$D481))</f>
        <v>0</v>
      </c>
      <c r="BX488" s="69">
        <f>IF($D481="n/a","n/a",IF(BX$3&gt;($D481+$D488),$K481-SUM($F488:BW488),$K481/$D481))</f>
        <v>0</v>
      </c>
      <c r="BY488" s="69">
        <f>IF($D481="n/a","n/a",IF(BY$3&gt;($D481+$D488),$K481-SUM($F488:BX488),$K481/$D481))</f>
        <v>0</v>
      </c>
      <c r="BZ488" s="69">
        <f>IF($D481="n/a","n/a",IF(BZ$3&gt;($D481+$D488),$K481-SUM($F488:BY488),$K481/$D481))</f>
        <v>0</v>
      </c>
    </row>
    <row r="489" spans="1:78" customFormat="1" hidden="1" outlineLevel="1">
      <c r="A489" s="19"/>
      <c r="B489" s="26"/>
      <c r="C489" s="722"/>
      <c r="D489" s="545">
        <v>7</v>
      </c>
      <c r="E489" s="27"/>
      <c r="F489" s="146"/>
      <c r="G489" s="148"/>
      <c r="H489" s="148"/>
      <c r="I489" s="148"/>
      <c r="J489" s="148"/>
      <c r="K489" s="558"/>
      <c r="L489" s="147"/>
      <c r="M489" s="69">
        <f>IF($D481="n/a","n/a",IF(M$3&gt;($D481+$D489),$L481-SUM($F489:L489),$L481/$D481))</f>
        <v>49.390047716161448</v>
      </c>
      <c r="N489" s="69">
        <f>IF($D481="n/a","n/a",IF(N$3&gt;($D481+$D489),$L481-SUM($F489:M489),$L481/$D481))</f>
        <v>49.390047716161448</v>
      </c>
      <c r="O489" s="69">
        <f>IF($D481="n/a","n/a",IF(O$3&gt;($D481+$D489),$L481-SUM($F489:N489),$L481/$D481))</f>
        <v>49.390047716161448</v>
      </c>
      <c r="P489" s="69">
        <f>IF($D481="n/a","n/a",IF(P$3&gt;($D481+$D489),$L481-SUM($F489:O489),$L481/$D481))</f>
        <v>49.390047716161448</v>
      </c>
      <c r="Q489" s="69">
        <f>IF($D481="n/a","n/a",IF(Q$3&gt;($D481+$D489),$L481-SUM($F489:P489),$L481/$D481))</f>
        <v>49.390047716161448</v>
      </c>
      <c r="R489" s="69">
        <f>IF($D481="n/a","n/a",IF(R$3&gt;($D481+$D489),$L481-SUM($F489:Q489),$L481/$D481))</f>
        <v>49.390047716161448</v>
      </c>
      <c r="S489" s="69">
        <f>IF($D481="n/a","n/a",IF(S$3&gt;($D481+$D489),$L481-SUM($F489:R489),$L481/$D481))</f>
        <v>49.390047716161448</v>
      </c>
      <c r="T489" s="69">
        <f>IF($D481="n/a","n/a",IF(T$3&gt;($D481+$D489),$L481-SUM($F489:S489),$L481/$D481))</f>
        <v>49.390047716161448</v>
      </c>
      <c r="U489" s="69">
        <f>IF($D481="n/a","n/a",IF(U$3&gt;($D481+$D489),$L481-SUM($F489:T489),$L481/$D481))</f>
        <v>49.390047716161448</v>
      </c>
      <c r="V489" s="69">
        <f>IF($D481="n/a","n/a",IF(V$3&gt;($D481+$D489),$L481-SUM($F489:U489),$L481/$D481))</f>
        <v>49.390047716161448</v>
      </c>
      <c r="W489" s="69">
        <f>IF($D481="n/a","n/a",IF(W$3&gt;($D481+$D489),$L481-SUM($F489:V489),$L481/$D481))</f>
        <v>-1.1368683772161603E-13</v>
      </c>
      <c r="X489" s="69">
        <f>IF($D481="n/a","n/a",IF(X$3&gt;($D481+$D489),$L481-SUM($F489:W489),$L481/$D481))</f>
        <v>0</v>
      </c>
      <c r="Y489" s="69">
        <f>IF($D481="n/a","n/a",IF(Y$3&gt;($D481+$D489),$L481-SUM($F489:X489),$L481/$D481))</f>
        <v>0</v>
      </c>
      <c r="Z489" s="69">
        <f>IF($D481="n/a","n/a",IF(Z$3&gt;($D481+$D489),$L481-SUM($F489:Y489),$L481/$D481))</f>
        <v>0</v>
      </c>
      <c r="AA489" s="69">
        <f>IF($D481="n/a","n/a",IF(AA$3&gt;($D481+$D489),$L481-SUM($F489:Z489),$L481/$D481))</f>
        <v>0</v>
      </c>
      <c r="AB489" s="69">
        <f>IF($D481="n/a","n/a",IF(AB$3&gt;($D481+$D489),$L481-SUM($F489:AA489),$L481/$D481))</f>
        <v>0</v>
      </c>
      <c r="AC489" s="69">
        <f>IF($D481="n/a","n/a",IF(AC$3&gt;($D481+$D489),$L481-SUM($F489:AB489),$L481/$D481))</f>
        <v>0</v>
      </c>
      <c r="AD489" s="69">
        <f>IF($D481="n/a","n/a",IF(AD$3&gt;($D481+$D489),$L481-SUM($F489:AC489),$L481/$D481))</f>
        <v>0</v>
      </c>
      <c r="AE489" s="69">
        <f>IF($D481="n/a","n/a",IF(AE$3&gt;($D481+$D489),$L481-SUM($F489:AD489),$L481/$D481))</f>
        <v>0</v>
      </c>
      <c r="AF489" s="69">
        <f>IF($D481="n/a","n/a",IF(AF$3&gt;($D481+$D489),$L481-SUM($F489:AE489),$L481/$D481))</f>
        <v>0</v>
      </c>
      <c r="AG489" s="69">
        <f>IF($D481="n/a","n/a",IF(AG$3&gt;($D481+$D489),$L481-SUM($F489:AF489),$L481/$D481))</f>
        <v>0</v>
      </c>
      <c r="AH489" s="69">
        <f>IF($D481="n/a","n/a",IF(AH$3&gt;($D481+$D489),$L481-SUM($F489:AG489),$L481/$D481))</f>
        <v>0</v>
      </c>
      <c r="AI489" s="69">
        <f>IF($D481="n/a","n/a",IF(AI$3&gt;($D481+$D489),$L481-SUM($F489:AH489),$L481/$D481))</f>
        <v>0</v>
      </c>
      <c r="AJ489" s="69">
        <f>IF($D481="n/a","n/a",IF(AJ$3&gt;($D481+$D489),$L481-SUM($F489:AI489),$L481/$D481))</f>
        <v>0</v>
      </c>
      <c r="AK489" s="69">
        <f>IF($D481="n/a","n/a",IF(AK$3&gt;($D481+$D489),$L481-SUM($F489:AJ489),$L481/$D481))</f>
        <v>0</v>
      </c>
      <c r="AL489" s="69">
        <f>IF($D481="n/a","n/a",IF(AL$3&gt;($D481+$D489),$L481-SUM($F489:AK489),$L481/$D481))</f>
        <v>0</v>
      </c>
      <c r="AM489" s="69">
        <f>IF($D481="n/a","n/a",IF(AM$3&gt;($D481+$D489),$L481-SUM($F489:AL489),$L481/$D481))</f>
        <v>0</v>
      </c>
      <c r="AN489" s="69">
        <f>IF($D481="n/a","n/a",IF(AN$3&gt;($D481+$D489),$L481-SUM($F489:AM489),$L481/$D481))</f>
        <v>0</v>
      </c>
      <c r="AO489" s="69">
        <f>IF($D481="n/a","n/a",IF(AO$3&gt;($D481+$D489),$L481-SUM($F489:AN489),$L481/$D481))</f>
        <v>0</v>
      </c>
      <c r="AP489" s="69">
        <f>IF($D481="n/a","n/a",IF(AP$3&gt;($D481+$D489),$L481-SUM($F489:AO489),$L481/$D481))</f>
        <v>0</v>
      </c>
      <c r="AQ489" s="69">
        <f>IF($D481="n/a","n/a",IF(AQ$3&gt;($D481+$D489),$L481-SUM($F489:AP489),$L481/$D481))</f>
        <v>0</v>
      </c>
      <c r="AR489" s="69">
        <f>IF($D481="n/a","n/a",IF(AR$3&gt;($D481+$D489),$L481-SUM($F489:AQ489),$L481/$D481))</f>
        <v>0</v>
      </c>
      <c r="AS489" s="69">
        <f>IF($D481="n/a","n/a",IF(AS$3&gt;($D481+$D489),$L481-SUM($F489:AR489),$L481/$D481))</f>
        <v>0</v>
      </c>
      <c r="AT489" s="69">
        <f>IF($D481="n/a","n/a",IF(AT$3&gt;($D481+$D489),$L481-SUM($F489:AS489),$L481/$D481))</f>
        <v>0</v>
      </c>
      <c r="AU489" s="69">
        <f>IF($D481="n/a","n/a",IF(AU$3&gt;($D481+$D489),$L481-SUM($F489:AT489),$L481/$D481))</f>
        <v>0</v>
      </c>
      <c r="AV489" s="69">
        <f>IF($D481="n/a","n/a",IF(AV$3&gt;($D481+$D489),$L481-SUM($F489:AU489),$L481/$D481))</f>
        <v>0</v>
      </c>
      <c r="AW489" s="69">
        <f>IF($D481="n/a","n/a",IF(AW$3&gt;($D481+$D489),$L481-SUM($F489:AV489),$L481/$D481))</f>
        <v>0</v>
      </c>
      <c r="AX489" s="69">
        <f>IF($D481="n/a","n/a",IF(AX$3&gt;($D481+$D489),$L481-SUM($F489:AW489),$L481/$D481))</f>
        <v>0</v>
      </c>
      <c r="AY489" s="69">
        <f>IF($D481="n/a","n/a",IF(AY$3&gt;($D481+$D489),$L481-SUM($F489:AX489),$L481/$D481))</f>
        <v>0</v>
      </c>
      <c r="AZ489" s="69">
        <f>IF($D481="n/a","n/a",IF(AZ$3&gt;($D481+$D489),$L481-SUM($F489:AY489),$L481/$D481))</f>
        <v>0</v>
      </c>
      <c r="BA489" s="69">
        <f>IF($D481="n/a","n/a",IF(BA$3&gt;($D481+$D489),$L481-SUM($F489:AZ489),$L481/$D481))</f>
        <v>0</v>
      </c>
      <c r="BB489" s="69">
        <f>IF($D481="n/a","n/a",IF(BB$3&gt;($D481+$D489),$L481-SUM($F489:BA489),$L481/$D481))</f>
        <v>0</v>
      </c>
      <c r="BC489" s="69">
        <f>IF($D481="n/a","n/a",IF(BC$3&gt;($D481+$D489),$L481-SUM($F489:BB489),$L481/$D481))</f>
        <v>0</v>
      </c>
      <c r="BD489" s="69">
        <f>IF($D481="n/a","n/a",IF(BD$3&gt;($D481+$D489),$L481-SUM($F489:BC489),$L481/$D481))</f>
        <v>0</v>
      </c>
      <c r="BE489" s="69">
        <f>IF($D481="n/a","n/a",IF(BE$3&gt;($D481+$D489),$L481-SUM($F489:BD489),$L481/$D481))</f>
        <v>0</v>
      </c>
      <c r="BF489" s="69">
        <f>IF($D481="n/a","n/a",IF(BF$3&gt;($D481+$D489),$L481-SUM($F489:BE489),$L481/$D481))</f>
        <v>0</v>
      </c>
      <c r="BG489" s="69">
        <f>IF($D481="n/a","n/a",IF(BG$3&gt;($D481+$D489),$L481-SUM($F489:BF489),$L481/$D481))</f>
        <v>0</v>
      </c>
      <c r="BH489" s="69">
        <f>IF($D481="n/a","n/a",IF(BH$3&gt;($D481+$D489),$L481-SUM($F489:BG489),$L481/$D481))</f>
        <v>0</v>
      </c>
      <c r="BI489" s="69">
        <f>IF($D481="n/a","n/a",IF(BI$3&gt;($D481+$D489),$L481-SUM($F489:BH489),$L481/$D481))</f>
        <v>0</v>
      </c>
      <c r="BJ489" s="69">
        <f>IF($D481="n/a","n/a",IF(BJ$3&gt;($D481+$D489),$L481-SUM($F489:BI489),$L481/$D481))</f>
        <v>0</v>
      </c>
      <c r="BK489" s="69">
        <f>IF($D481="n/a","n/a",IF(BK$3&gt;($D481+$D489),$L481-SUM($F489:BJ489),$L481/$D481))</f>
        <v>0</v>
      </c>
      <c r="BL489" s="69">
        <f>IF($D481="n/a","n/a",IF(BL$3&gt;($D481+$D489),$L481-SUM($F489:BK489),$L481/$D481))</f>
        <v>0</v>
      </c>
      <c r="BM489" s="69">
        <f>IF($D481="n/a","n/a",IF(BM$3&gt;($D481+$D489),$L481-SUM($F489:BL489),$L481/$D481))</f>
        <v>0</v>
      </c>
      <c r="BN489" s="69">
        <f>IF($D481="n/a","n/a",IF(BN$3&gt;($D481+$D489),$L481-SUM($F489:BM489),$L481/$D481))</f>
        <v>0</v>
      </c>
      <c r="BO489" s="69">
        <f>IF($D481="n/a","n/a",IF(BO$3&gt;($D481+$D489),$L481-SUM($F489:BN489),$L481/$D481))</f>
        <v>0</v>
      </c>
      <c r="BP489" s="69">
        <f>IF($D481="n/a","n/a",IF(BP$3&gt;($D481+$D489),$L481-SUM($F489:BO489),$L481/$D481))</f>
        <v>0</v>
      </c>
      <c r="BQ489" s="69">
        <f>IF($D481="n/a","n/a",IF(BQ$3&gt;($D481+$D489),$L481-SUM($F489:BP489),$L481/$D481))</f>
        <v>0</v>
      </c>
      <c r="BR489" s="69">
        <f>IF($D481="n/a","n/a",IF(BR$3&gt;($D481+$D489),$L481-SUM($F489:BQ489),$L481/$D481))</f>
        <v>0</v>
      </c>
      <c r="BS489" s="69">
        <f>IF($D481="n/a","n/a",IF(BS$3&gt;($D481+$D489),$L481-SUM($F489:BR489),$L481/$D481))</f>
        <v>0</v>
      </c>
      <c r="BT489" s="69">
        <f>IF($D481="n/a","n/a",IF(BT$3&gt;($D481+$D489),$L481-SUM($F489:BS489),$L481/$D481))</f>
        <v>0</v>
      </c>
      <c r="BU489" s="69">
        <f>IF($D481="n/a","n/a",IF(BU$3&gt;($D481+$D489),$L481-SUM($F489:BT489),$L481/$D481))</f>
        <v>0</v>
      </c>
      <c r="BV489" s="69">
        <f>IF($D481="n/a","n/a",IF(BV$3&gt;($D481+$D489),$L481-SUM($F489:BU489),$L481/$D481))</f>
        <v>0</v>
      </c>
      <c r="BW489" s="69">
        <f>IF($D481="n/a","n/a",IF(BW$3&gt;($D481+$D489),$L481-SUM($F489:BV489),$L481/$D481))</f>
        <v>0</v>
      </c>
      <c r="BX489" s="69">
        <f>IF($D481="n/a","n/a",IF(BX$3&gt;($D481+$D489),$L481-SUM($F489:BW489),$L481/$D481))</f>
        <v>0</v>
      </c>
      <c r="BY489" s="69">
        <f>IF($D481="n/a","n/a",IF(BY$3&gt;($D481+$D489),$L481-SUM($F489:BX489),$L481/$D481))</f>
        <v>0</v>
      </c>
      <c r="BZ489" s="69">
        <f>IF($D481="n/a","n/a",IF(BZ$3&gt;($D481+$D489),$L481-SUM($F489:BY489),$L481/$D481))</f>
        <v>0</v>
      </c>
    </row>
    <row r="490" spans="1:78" customFormat="1" hidden="1" outlineLevel="1">
      <c r="A490" s="19"/>
      <c r="B490" s="26"/>
      <c r="C490" s="722"/>
      <c r="D490" s="545">
        <v>8</v>
      </c>
      <c r="E490" s="27"/>
      <c r="F490" s="146"/>
      <c r="G490" s="148"/>
      <c r="H490" s="148"/>
      <c r="I490" s="148"/>
      <c r="J490" s="148"/>
      <c r="K490" s="558"/>
      <c r="L490" s="148"/>
      <c r="M490" s="147"/>
      <c r="N490" s="69">
        <f>IF($D481="n/a","n/a",IF(N$3&gt;($D481+$D490),$M481-SUM($F490:M490),$M481/$D481))</f>
        <v>217.06035484945886</v>
      </c>
      <c r="O490" s="69">
        <f>IF($D481="n/a","n/a",IF(O$3&gt;($D481+$D490),$M481-SUM($F490:N490),$M481/$D481))</f>
        <v>217.06035484945886</v>
      </c>
      <c r="P490" s="69">
        <f>IF($D481="n/a","n/a",IF(P$3&gt;($D481+$D490),$M481-SUM($F490:O490),$M481/$D481))</f>
        <v>217.06035484945886</v>
      </c>
      <c r="Q490" s="69">
        <f>IF($D481="n/a","n/a",IF(Q$3&gt;($D481+$D490),$M481-SUM($F490:P490),$M481/$D481))</f>
        <v>217.06035484945886</v>
      </c>
      <c r="R490" s="69">
        <f>IF($D481="n/a","n/a",IF(R$3&gt;($D481+$D490),$M481-SUM($F490:Q490),$M481/$D481))</f>
        <v>217.06035484945886</v>
      </c>
      <c r="S490" s="69">
        <f>IF($D481="n/a","n/a",IF(S$3&gt;($D481+$D490),$M481-SUM($F490:R490),$M481/$D481))</f>
        <v>217.06035484945886</v>
      </c>
      <c r="T490" s="69">
        <f>IF($D481="n/a","n/a",IF(T$3&gt;($D481+$D490),$M481-SUM($F490:S490),$M481/$D481))</f>
        <v>217.06035484945886</v>
      </c>
      <c r="U490" s="69">
        <f>IF($D481="n/a","n/a",IF(U$3&gt;($D481+$D490),$M481-SUM($F490:T490),$M481/$D481))</f>
        <v>217.06035484945886</v>
      </c>
      <c r="V490" s="69">
        <f>IF($D481="n/a","n/a",IF(V$3&gt;($D481+$D490),$M481-SUM($F490:U490),$M481/$D481))</f>
        <v>217.06035484945886</v>
      </c>
      <c r="W490" s="69">
        <f>IF($D481="n/a","n/a",IF(W$3&gt;($D481+$D490),$M481-SUM($F490:V490),$M481/$D481))</f>
        <v>217.06035484945886</v>
      </c>
      <c r="X490" s="69">
        <f>IF($D481="n/a","n/a",IF(X$3&gt;($D481+$D490),$M481-SUM($F490:W490),$M481/$D481))</f>
        <v>0</v>
      </c>
      <c r="Y490" s="69">
        <f>IF($D481="n/a","n/a",IF(Y$3&gt;($D481+$D490),$M481-SUM($F490:X490),$M481/$D481))</f>
        <v>0</v>
      </c>
      <c r="Z490" s="69">
        <f>IF($D481="n/a","n/a",IF(Z$3&gt;($D481+$D490),$M481-SUM($F490:Y490),$M481/$D481))</f>
        <v>0</v>
      </c>
      <c r="AA490" s="69">
        <f>IF($D481="n/a","n/a",IF(AA$3&gt;($D481+$D490),$M481-SUM($F490:Z490),$M481/$D481))</f>
        <v>0</v>
      </c>
      <c r="AB490" s="69">
        <f>IF($D481="n/a","n/a",IF(AB$3&gt;($D481+$D490),$M481-SUM($F490:AA490),$M481/$D481))</f>
        <v>0</v>
      </c>
      <c r="AC490" s="69">
        <f>IF($D481="n/a","n/a",IF(AC$3&gt;($D481+$D490),$M481-SUM($F490:AB490),$M481/$D481))</f>
        <v>0</v>
      </c>
      <c r="AD490" s="69">
        <f>IF($D481="n/a","n/a",IF(AD$3&gt;($D481+$D490),$M481-SUM($F490:AC490),$M481/$D481))</f>
        <v>0</v>
      </c>
      <c r="AE490" s="69">
        <f>IF($D481="n/a","n/a",IF(AE$3&gt;($D481+$D490),$M481-SUM($F490:AD490),$M481/$D481))</f>
        <v>0</v>
      </c>
      <c r="AF490" s="69">
        <f>IF($D481="n/a","n/a",IF(AF$3&gt;($D481+$D490),$M481-SUM($F490:AE490),$M481/$D481))</f>
        <v>0</v>
      </c>
      <c r="AG490" s="69">
        <f>IF($D481="n/a","n/a",IF(AG$3&gt;($D481+$D490),$M481-SUM($F490:AF490),$M481/$D481))</f>
        <v>0</v>
      </c>
      <c r="AH490" s="69">
        <f>IF($D481="n/a","n/a",IF(AH$3&gt;($D481+$D490),$M481-SUM($F490:AG490),$M481/$D481))</f>
        <v>0</v>
      </c>
      <c r="AI490" s="69">
        <f>IF($D481="n/a","n/a",IF(AI$3&gt;($D481+$D490),$M481-SUM($F490:AH490),$M481/$D481))</f>
        <v>0</v>
      </c>
      <c r="AJ490" s="69">
        <f>IF($D481="n/a","n/a",IF(AJ$3&gt;($D481+$D490),$M481-SUM($F490:AI490),$M481/$D481))</f>
        <v>0</v>
      </c>
      <c r="AK490" s="69">
        <f>IF($D481="n/a","n/a",IF(AK$3&gt;($D481+$D490),$M481-SUM($F490:AJ490),$M481/$D481))</f>
        <v>0</v>
      </c>
      <c r="AL490" s="69">
        <f>IF($D481="n/a","n/a",IF(AL$3&gt;($D481+$D490),$M481-SUM($F490:AK490),$M481/$D481))</f>
        <v>0</v>
      </c>
      <c r="AM490" s="69">
        <f>IF($D481="n/a","n/a",IF(AM$3&gt;($D481+$D490),$M481-SUM($F490:AL490),$M481/$D481))</f>
        <v>0</v>
      </c>
      <c r="AN490" s="69">
        <f>IF($D481="n/a","n/a",IF(AN$3&gt;($D481+$D490),$M481-SUM($F490:AM490),$M481/$D481))</f>
        <v>0</v>
      </c>
      <c r="AO490" s="69">
        <f>IF($D481="n/a","n/a",IF(AO$3&gt;($D481+$D490),$M481-SUM($F490:AN490),$M481/$D481))</f>
        <v>0</v>
      </c>
      <c r="AP490" s="69">
        <f>IF($D481="n/a","n/a",IF(AP$3&gt;($D481+$D490),$M481-SUM($F490:AO490),$M481/$D481))</f>
        <v>0</v>
      </c>
      <c r="AQ490" s="69">
        <f>IF($D481="n/a","n/a",IF(AQ$3&gt;($D481+$D490),$M481-SUM($F490:AP490),$M481/$D481))</f>
        <v>0</v>
      </c>
      <c r="AR490" s="69">
        <f>IF($D481="n/a","n/a",IF(AR$3&gt;($D481+$D490),$M481-SUM($F490:AQ490),$M481/$D481))</f>
        <v>0</v>
      </c>
      <c r="AS490" s="69">
        <f>IF($D481="n/a","n/a",IF(AS$3&gt;($D481+$D490),$M481-SUM($F490:AR490),$M481/$D481))</f>
        <v>0</v>
      </c>
      <c r="AT490" s="69">
        <f>IF($D481="n/a","n/a",IF(AT$3&gt;($D481+$D490),$M481-SUM($F490:AS490),$M481/$D481))</f>
        <v>0</v>
      </c>
      <c r="AU490" s="69">
        <f>IF($D481="n/a","n/a",IF(AU$3&gt;($D481+$D490),$M481-SUM($F490:AT490),$M481/$D481))</f>
        <v>0</v>
      </c>
      <c r="AV490" s="69">
        <f>IF($D481="n/a","n/a",IF(AV$3&gt;($D481+$D490),$M481-SUM($F490:AU490),$M481/$D481))</f>
        <v>0</v>
      </c>
      <c r="AW490" s="69">
        <f>IF($D481="n/a","n/a",IF(AW$3&gt;($D481+$D490),$M481-SUM($F490:AV490),$M481/$D481))</f>
        <v>0</v>
      </c>
      <c r="AX490" s="69">
        <f>IF($D481="n/a","n/a",IF(AX$3&gt;($D481+$D490),$M481-SUM($F490:AW490),$M481/$D481))</f>
        <v>0</v>
      </c>
      <c r="AY490" s="69">
        <f>IF($D481="n/a","n/a",IF(AY$3&gt;($D481+$D490),$M481-SUM($F490:AX490),$M481/$D481))</f>
        <v>0</v>
      </c>
      <c r="AZ490" s="69">
        <f>IF($D481="n/a","n/a",IF(AZ$3&gt;($D481+$D490),$M481-SUM($F490:AY490),$M481/$D481))</f>
        <v>0</v>
      </c>
      <c r="BA490" s="69">
        <f>IF($D481="n/a","n/a",IF(BA$3&gt;($D481+$D490),$M481-SUM($F490:AZ490),$M481/$D481))</f>
        <v>0</v>
      </c>
      <c r="BB490" s="69">
        <f>IF($D481="n/a","n/a",IF(BB$3&gt;($D481+$D490),$M481-SUM($F490:BA490),$M481/$D481))</f>
        <v>0</v>
      </c>
      <c r="BC490" s="69">
        <f>IF($D481="n/a","n/a",IF(BC$3&gt;($D481+$D490),$M481-SUM($F490:BB490),$M481/$D481))</f>
        <v>0</v>
      </c>
      <c r="BD490" s="69">
        <f>IF($D481="n/a","n/a",IF(BD$3&gt;($D481+$D490),$M481-SUM($F490:BC490),$M481/$D481))</f>
        <v>0</v>
      </c>
      <c r="BE490" s="69">
        <f>IF($D481="n/a","n/a",IF(BE$3&gt;($D481+$D490),$M481-SUM($F490:BD490),$M481/$D481))</f>
        <v>0</v>
      </c>
      <c r="BF490" s="69">
        <f>IF($D481="n/a","n/a",IF(BF$3&gt;($D481+$D490),$M481-SUM($F490:BE490),$M481/$D481))</f>
        <v>0</v>
      </c>
      <c r="BG490" s="69">
        <f>IF($D481="n/a","n/a",IF(BG$3&gt;($D481+$D490),$M481-SUM($F490:BF490),$M481/$D481))</f>
        <v>0</v>
      </c>
      <c r="BH490" s="69">
        <f>IF($D481="n/a","n/a",IF(BH$3&gt;($D481+$D490),$M481-SUM($F490:BG490),$M481/$D481))</f>
        <v>0</v>
      </c>
      <c r="BI490" s="69">
        <f>IF($D481="n/a","n/a",IF(BI$3&gt;($D481+$D490),$M481-SUM($F490:BH490),$M481/$D481))</f>
        <v>0</v>
      </c>
      <c r="BJ490" s="69">
        <f>IF($D481="n/a","n/a",IF(BJ$3&gt;($D481+$D490),$M481-SUM($F490:BI490),$M481/$D481))</f>
        <v>0</v>
      </c>
      <c r="BK490" s="69">
        <f>IF($D481="n/a","n/a",IF(BK$3&gt;($D481+$D490),$M481-SUM($F490:BJ490),$M481/$D481))</f>
        <v>0</v>
      </c>
      <c r="BL490" s="69">
        <f>IF($D481="n/a","n/a",IF(BL$3&gt;($D481+$D490),$M481-SUM($F490:BK490),$M481/$D481))</f>
        <v>0</v>
      </c>
      <c r="BM490" s="69">
        <f>IF($D481="n/a","n/a",IF(BM$3&gt;($D481+$D490),$M481-SUM($F490:BL490),$M481/$D481))</f>
        <v>0</v>
      </c>
      <c r="BN490" s="69">
        <f>IF($D481="n/a","n/a",IF(BN$3&gt;($D481+$D490),$M481-SUM($F490:BM490),$M481/$D481))</f>
        <v>0</v>
      </c>
      <c r="BO490" s="69">
        <f>IF($D481="n/a","n/a",IF(BO$3&gt;($D481+$D490),$M481-SUM($F490:BN490),$M481/$D481))</f>
        <v>0</v>
      </c>
      <c r="BP490" s="69">
        <f>IF($D481="n/a","n/a",IF(BP$3&gt;($D481+$D490),$M481-SUM($F490:BO490),$M481/$D481))</f>
        <v>0</v>
      </c>
      <c r="BQ490" s="69">
        <f>IF($D481="n/a","n/a",IF(BQ$3&gt;($D481+$D490),$M481-SUM($F490:BP490),$M481/$D481))</f>
        <v>0</v>
      </c>
      <c r="BR490" s="69">
        <f>IF($D481="n/a","n/a",IF(BR$3&gt;($D481+$D490),$M481-SUM($F490:BQ490),$M481/$D481))</f>
        <v>0</v>
      </c>
      <c r="BS490" s="69">
        <f>IF($D481="n/a","n/a",IF(BS$3&gt;($D481+$D490),$M481-SUM($F490:BR490),$M481/$D481))</f>
        <v>0</v>
      </c>
      <c r="BT490" s="69">
        <f>IF($D481="n/a","n/a",IF(BT$3&gt;($D481+$D490),$M481-SUM($F490:BS490),$M481/$D481))</f>
        <v>0</v>
      </c>
      <c r="BU490" s="69">
        <f>IF($D481="n/a","n/a",IF(BU$3&gt;($D481+$D490),$M481-SUM($F490:BT490),$M481/$D481))</f>
        <v>0</v>
      </c>
      <c r="BV490" s="69">
        <f>IF($D481="n/a","n/a",IF(BV$3&gt;($D481+$D490),$M481-SUM($F490:BU490),$M481/$D481))</f>
        <v>0</v>
      </c>
      <c r="BW490" s="69">
        <f>IF($D481="n/a","n/a",IF(BW$3&gt;($D481+$D490),$M481-SUM($F490:BV490),$M481/$D481))</f>
        <v>0</v>
      </c>
      <c r="BX490" s="69">
        <f>IF($D481="n/a","n/a",IF(BX$3&gt;($D481+$D490),$M481-SUM($F490:BW490),$M481/$D481))</f>
        <v>0</v>
      </c>
      <c r="BY490" s="69">
        <f>IF($D481="n/a","n/a",IF(BY$3&gt;($D481+$D490),$M481-SUM($F490:BX490),$M481/$D481))</f>
        <v>0</v>
      </c>
      <c r="BZ490" s="69">
        <f>IF($D481="n/a","n/a",IF(BZ$3&gt;($D481+$D490),$M481-SUM($F490:BY490),$M481/$D481))</f>
        <v>0</v>
      </c>
    </row>
    <row r="491" spans="1:78" customFormat="1" hidden="1" outlineLevel="1">
      <c r="A491" s="19"/>
      <c r="B491" s="26"/>
      <c r="C491" s="722"/>
      <c r="D491" s="545">
        <v>9</v>
      </c>
      <c r="E491" s="27"/>
      <c r="F491" s="146"/>
      <c r="G491" s="148"/>
      <c r="H491" s="148"/>
      <c r="I491" s="148"/>
      <c r="J491" s="148"/>
      <c r="K491" s="558"/>
      <c r="L491" s="148"/>
      <c r="M491" s="148"/>
      <c r="N491" s="147"/>
      <c r="O491" s="69">
        <f>IF($D481="n/a","n/a",IF(O$3&gt;($D481+$D491),$N481-SUM($F491:N491),$N481/$D481))</f>
        <v>502.59674096279934</v>
      </c>
      <c r="P491" s="69">
        <f>IF($D481="n/a","n/a",IF(P$3&gt;($D481+$D491),$N481-SUM($F491:O491),$N481/$D481))</f>
        <v>502.59674096279934</v>
      </c>
      <c r="Q491" s="69">
        <f>IF($D481="n/a","n/a",IF(Q$3&gt;($D481+$D491),$N481-SUM($F491:P491),$N481/$D481))</f>
        <v>502.59674096279934</v>
      </c>
      <c r="R491" s="69">
        <f>IF($D481="n/a","n/a",IF(R$3&gt;($D481+$D491),$N481-SUM($F491:Q491),$N481/$D481))</f>
        <v>502.59674096279934</v>
      </c>
      <c r="S491" s="69">
        <f>IF($D481="n/a","n/a",IF(S$3&gt;($D481+$D491),$N481-SUM($F491:R491),$N481/$D481))</f>
        <v>502.59674096279934</v>
      </c>
      <c r="T491" s="69">
        <f>IF($D481="n/a","n/a",IF(T$3&gt;($D481+$D491),$N481-SUM($F491:S491),$N481/$D481))</f>
        <v>502.59674096279934</v>
      </c>
      <c r="U491" s="69">
        <f>IF($D481="n/a","n/a",IF(U$3&gt;($D481+$D491),$N481-SUM($F491:T491),$N481/$D481))</f>
        <v>502.59674096279934</v>
      </c>
      <c r="V491" s="69">
        <f>IF($D481="n/a","n/a",IF(V$3&gt;($D481+$D491),$N481-SUM($F491:U491),$N481/$D481))</f>
        <v>502.59674096279934</v>
      </c>
      <c r="W491" s="69">
        <f>IF($D481="n/a","n/a",IF(W$3&gt;($D481+$D491),$N481-SUM($F491:V491),$N481/$D481))</f>
        <v>502.59674096279934</v>
      </c>
      <c r="X491" s="69">
        <f>IF($D481="n/a","n/a",IF(X$3&gt;($D481+$D491),$N481-SUM($F491:W491),$N481/$D481))</f>
        <v>502.59674096279934</v>
      </c>
      <c r="Y491" s="69">
        <f>IF($D481="n/a","n/a",IF(Y$3&gt;($D481+$D491),$N481-SUM($F491:X491),$N481/$D481))</f>
        <v>0</v>
      </c>
      <c r="Z491" s="69">
        <f>IF($D481="n/a","n/a",IF(Z$3&gt;($D481+$D491),$N481-SUM($F491:Y491),$N481/$D481))</f>
        <v>0</v>
      </c>
      <c r="AA491" s="69">
        <f>IF($D481="n/a","n/a",IF(AA$3&gt;($D481+$D491),$N481-SUM($F491:Z491),$N481/$D481))</f>
        <v>0</v>
      </c>
      <c r="AB491" s="69">
        <f>IF($D481="n/a","n/a",IF(AB$3&gt;($D481+$D491),$N481-SUM($F491:AA491),$N481/$D481))</f>
        <v>0</v>
      </c>
      <c r="AC491" s="69">
        <f>IF($D481="n/a","n/a",IF(AC$3&gt;($D481+$D491),$N481-SUM($F491:AB491),$N481/$D481))</f>
        <v>0</v>
      </c>
      <c r="AD491" s="69">
        <f>IF($D481="n/a","n/a",IF(AD$3&gt;($D481+$D491),$N481-SUM($F491:AC491),$N481/$D481))</f>
        <v>0</v>
      </c>
      <c r="AE491" s="69">
        <f>IF($D481="n/a","n/a",IF(AE$3&gt;($D481+$D491),$N481-SUM($F491:AD491),$N481/$D481))</f>
        <v>0</v>
      </c>
      <c r="AF491" s="69">
        <f>IF($D481="n/a","n/a",IF(AF$3&gt;($D481+$D491),$N481-SUM($F491:AE491),$N481/$D481))</f>
        <v>0</v>
      </c>
      <c r="AG491" s="69">
        <f>IF($D481="n/a","n/a",IF(AG$3&gt;($D481+$D491),$N481-SUM($F491:AF491),$N481/$D481))</f>
        <v>0</v>
      </c>
      <c r="AH491" s="69">
        <f>IF($D481="n/a","n/a",IF(AH$3&gt;($D481+$D491),$N481-SUM($F491:AG491),$N481/$D481))</f>
        <v>0</v>
      </c>
      <c r="AI491" s="69">
        <f>IF($D481="n/a","n/a",IF(AI$3&gt;($D481+$D491),$N481-SUM($F491:AH491),$N481/$D481))</f>
        <v>0</v>
      </c>
      <c r="AJ491" s="69">
        <f>IF($D481="n/a","n/a",IF(AJ$3&gt;($D481+$D491),$N481-SUM($F491:AI491),$N481/$D481))</f>
        <v>0</v>
      </c>
      <c r="AK491" s="69">
        <f>IF($D481="n/a","n/a",IF(AK$3&gt;($D481+$D491),$N481-SUM($F491:AJ491),$N481/$D481))</f>
        <v>0</v>
      </c>
      <c r="AL491" s="69">
        <f>IF($D481="n/a","n/a",IF(AL$3&gt;($D481+$D491),$N481-SUM($F491:AK491),$N481/$D481))</f>
        <v>0</v>
      </c>
      <c r="AM491" s="69">
        <f>IF($D481="n/a","n/a",IF(AM$3&gt;($D481+$D491),$N481-SUM($F491:AL491),$N481/$D481))</f>
        <v>0</v>
      </c>
      <c r="AN491" s="69">
        <f>IF($D481="n/a","n/a",IF(AN$3&gt;($D481+$D491),$N481-SUM($F491:AM491),$N481/$D481))</f>
        <v>0</v>
      </c>
      <c r="AO491" s="69">
        <f>IF($D481="n/a","n/a",IF(AO$3&gt;($D481+$D491),$N481-SUM($F491:AN491),$N481/$D481))</f>
        <v>0</v>
      </c>
      <c r="AP491" s="69">
        <f>IF($D481="n/a","n/a",IF(AP$3&gt;($D481+$D491),$N481-SUM($F491:AO491),$N481/$D481))</f>
        <v>0</v>
      </c>
      <c r="AQ491" s="69">
        <f>IF($D481="n/a","n/a",IF(AQ$3&gt;($D481+$D491),$N481-SUM($F491:AP491),$N481/$D481))</f>
        <v>0</v>
      </c>
      <c r="AR491" s="69">
        <f>IF($D481="n/a","n/a",IF(AR$3&gt;($D481+$D491),$N481-SUM($F491:AQ491),$N481/$D481))</f>
        <v>0</v>
      </c>
      <c r="AS491" s="69">
        <f>IF($D481="n/a","n/a",IF(AS$3&gt;($D481+$D491),$N481-SUM($F491:AR491),$N481/$D481))</f>
        <v>0</v>
      </c>
      <c r="AT491" s="69">
        <f>IF($D481="n/a","n/a",IF(AT$3&gt;($D481+$D491),$N481-SUM($F491:AS491),$N481/$D481))</f>
        <v>0</v>
      </c>
      <c r="AU491" s="69">
        <f>IF($D481="n/a","n/a",IF(AU$3&gt;($D481+$D491),$N481-SUM($F491:AT491),$N481/$D481))</f>
        <v>0</v>
      </c>
      <c r="AV491" s="69">
        <f>IF($D481="n/a","n/a",IF(AV$3&gt;($D481+$D491),$N481-SUM($F491:AU491),$N481/$D481))</f>
        <v>0</v>
      </c>
      <c r="AW491" s="69">
        <f>IF($D481="n/a","n/a",IF(AW$3&gt;($D481+$D491),$N481-SUM($F491:AV491),$N481/$D481))</f>
        <v>0</v>
      </c>
      <c r="AX491" s="69">
        <f>IF($D481="n/a","n/a",IF(AX$3&gt;($D481+$D491),$N481-SUM($F491:AW491),$N481/$D481))</f>
        <v>0</v>
      </c>
      <c r="AY491" s="69">
        <f>IF($D481="n/a","n/a",IF(AY$3&gt;($D481+$D491),$N481-SUM($F491:AX491),$N481/$D481))</f>
        <v>0</v>
      </c>
      <c r="AZ491" s="69">
        <f>IF($D481="n/a","n/a",IF(AZ$3&gt;($D481+$D491),$N481-SUM($F491:AY491),$N481/$D481))</f>
        <v>0</v>
      </c>
      <c r="BA491" s="69">
        <f>IF($D481="n/a","n/a",IF(BA$3&gt;($D481+$D491),$N481-SUM($F491:AZ491),$N481/$D481))</f>
        <v>0</v>
      </c>
      <c r="BB491" s="69">
        <f>IF($D481="n/a","n/a",IF(BB$3&gt;($D481+$D491),$N481-SUM($F491:BA491),$N481/$D481))</f>
        <v>0</v>
      </c>
      <c r="BC491" s="69">
        <f>IF($D481="n/a","n/a",IF(BC$3&gt;($D481+$D491),$N481-SUM($F491:BB491),$N481/$D481))</f>
        <v>0</v>
      </c>
      <c r="BD491" s="69">
        <f>IF($D481="n/a","n/a",IF(BD$3&gt;($D481+$D491),$N481-SUM($F491:BC491),$N481/$D481))</f>
        <v>0</v>
      </c>
      <c r="BE491" s="69">
        <f>IF($D481="n/a","n/a",IF(BE$3&gt;($D481+$D491),$N481-SUM($F491:BD491),$N481/$D481))</f>
        <v>0</v>
      </c>
      <c r="BF491" s="69">
        <f>IF($D481="n/a","n/a",IF(BF$3&gt;($D481+$D491),$N481-SUM($F491:BE491),$N481/$D481))</f>
        <v>0</v>
      </c>
      <c r="BG491" s="69">
        <f>IF($D481="n/a","n/a",IF(BG$3&gt;($D481+$D491),$N481-SUM($F491:BF491),$N481/$D481))</f>
        <v>0</v>
      </c>
      <c r="BH491" s="69">
        <f>IF($D481="n/a","n/a",IF(BH$3&gt;($D481+$D491),$N481-SUM($F491:BG491),$N481/$D481))</f>
        <v>0</v>
      </c>
      <c r="BI491" s="69">
        <f>IF($D481="n/a","n/a",IF(BI$3&gt;($D481+$D491),$N481-SUM($F491:BH491),$N481/$D481))</f>
        <v>0</v>
      </c>
      <c r="BJ491" s="69">
        <f>IF($D481="n/a","n/a",IF(BJ$3&gt;($D481+$D491),$N481-SUM($F491:BI491),$N481/$D481))</f>
        <v>0</v>
      </c>
      <c r="BK491" s="69">
        <f>IF($D481="n/a","n/a",IF(BK$3&gt;($D481+$D491),$N481-SUM($F491:BJ491),$N481/$D481))</f>
        <v>0</v>
      </c>
      <c r="BL491" s="69">
        <f>IF($D481="n/a","n/a",IF(BL$3&gt;($D481+$D491),$N481-SUM($F491:BK491),$N481/$D481))</f>
        <v>0</v>
      </c>
      <c r="BM491" s="69">
        <f>IF($D481="n/a","n/a",IF(BM$3&gt;($D481+$D491),$N481-SUM($F491:BL491),$N481/$D481))</f>
        <v>0</v>
      </c>
      <c r="BN491" s="69">
        <f>IF($D481="n/a","n/a",IF(BN$3&gt;($D481+$D491),$N481-SUM($F491:BM491),$N481/$D481))</f>
        <v>0</v>
      </c>
      <c r="BO491" s="69">
        <f>IF($D481="n/a","n/a",IF(BO$3&gt;($D481+$D491),$N481-SUM($F491:BN491),$N481/$D481))</f>
        <v>0</v>
      </c>
      <c r="BP491" s="69">
        <f>IF($D481="n/a","n/a",IF(BP$3&gt;($D481+$D491),$N481-SUM($F491:BO491),$N481/$D481))</f>
        <v>0</v>
      </c>
      <c r="BQ491" s="69">
        <f>IF($D481="n/a","n/a",IF(BQ$3&gt;($D481+$D491),$N481-SUM($F491:BP491),$N481/$D481))</f>
        <v>0</v>
      </c>
      <c r="BR491" s="69">
        <f>IF($D481="n/a","n/a",IF(BR$3&gt;($D481+$D491),$N481-SUM($F491:BQ491),$N481/$D481))</f>
        <v>0</v>
      </c>
      <c r="BS491" s="69">
        <f>IF($D481="n/a","n/a",IF(BS$3&gt;($D481+$D491),$N481-SUM($F491:BR491),$N481/$D481))</f>
        <v>0</v>
      </c>
      <c r="BT491" s="69">
        <f>IF($D481="n/a","n/a",IF(BT$3&gt;($D481+$D491),$N481-SUM($F491:BS491),$N481/$D481))</f>
        <v>0</v>
      </c>
      <c r="BU491" s="69">
        <f>IF($D481="n/a","n/a",IF(BU$3&gt;($D481+$D491),$N481-SUM($F491:BT491),$N481/$D481))</f>
        <v>0</v>
      </c>
      <c r="BV491" s="69">
        <f>IF($D481="n/a","n/a",IF(BV$3&gt;($D481+$D491),$N481-SUM($F491:BU491),$N481/$D481))</f>
        <v>0</v>
      </c>
      <c r="BW491" s="69">
        <f>IF($D481="n/a","n/a",IF(BW$3&gt;($D481+$D491),$N481-SUM($F491:BV491),$N481/$D481))</f>
        <v>0</v>
      </c>
      <c r="BX491" s="69">
        <f>IF($D481="n/a","n/a",IF(BX$3&gt;($D481+$D491),$N481-SUM($F491:BW491),$N481/$D481))</f>
        <v>0</v>
      </c>
      <c r="BY491" s="69">
        <f>IF($D481="n/a","n/a",IF(BY$3&gt;($D481+$D491),$N481-SUM($F491:BX491),$N481/$D481))</f>
        <v>0</v>
      </c>
      <c r="BZ491" s="69">
        <f>IF($D481="n/a","n/a",IF(BZ$3&gt;($D481+$D491),$N481-SUM($F491:BY491),$N481/$D481))</f>
        <v>0</v>
      </c>
    </row>
    <row r="492" spans="1:78" customFormat="1" hidden="1" outlineLevel="1">
      <c r="A492" s="19"/>
      <c r="B492" s="26"/>
      <c r="C492" s="722"/>
      <c r="D492" s="545">
        <v>10</v>
      </c>
      <c r="E492" s="27"/>
      <c r="F492" s="146"/>
      <c r="G492" s="148"/>
      <c r="H492" s="148"/>
      <c r="I492" s="148"/>
      <c r="J492" s="148"/>
      <c r="K492" s="558"/>
      <c r="L492" s="148"/>
      <c r="M492" s="148"/>
      <c r="N492" s="148"/>
      <c r="O492" s="147"/>
      <c r="P492" s="69">
        <f>IF($D481="n/a","n/a",IF(P$3&gt;($D481+$D492),$O481-SUM($F492:O492),$O481/$D481))</f>
        <v>242.10602368729647</v>
      </c>
      <c r="Q492" s="69">
        <f>IF($D481="n/a","n/a",IF(Q$3&gt;($D481+$D492),$O481-SUM($F492:P492),$O481/$D481))</f>
        <v>242.10602368729647</v>
      </c>
      <c r="R492" s="69">
        <f>IF($D481="n/a","n/a",IF(R$3&gt;($D481+$D492),$O481-SUM($F492:Q492),$O481/$D481))</f>
        <v>242.10602368729647</v>
      </c>
      <c r="S492" s="69">
        <f>IF($D481="n/a","n/a",IF(S$3&gt;($D481+$D492),$O481-SUM($F492:R492),$O481/$D481))</f>
        <v>242.10602368729647</v>
      </c>
      <c r="T492" s="69">
        <f>IF($D481="n/a","n/a",IF(T$3&gt;($D481+$D492),$O481-SUM($F492:S492),$O481/$D481))</f>
        <v>242.10602368729647</v>
      </c>
      <c r="U492" s="69">
        <f>IF($D481="n/a","n/a",IF(U$3&gt;($D481+$D492),$O481-SUM($F492:T492),$O481/$D481))</f>
        <v>242.10602368729647</v>
      </c>
      <c r="V492" s="69">
        <f>IF($D481="n/a","n/a",IF(V$3&gt;($D481+$D492),$O481-SUM($F492:U492),$O481/$D481))</f>
        <v>242.10602368729647</v>
      </c>
      <c r="W492" s="69">
        <f>IF($D481="n/a","n/a",IF(W$3&gt;($D481+$D492),$O481-SUM($F492:V492),$O481/$D481))</f>
        <v>242.10602368729647</v>
      </c>
      <c r="X492" s="69">
        <f>IF($D481="n/a","n/a",IF(X$3&gt;($D481+$D492),$O481-SUM($F492:W492),$O481/$D481))</f>
        <v>242.10602368729647</v>
      </c>
      <c r="Y492" s="69">
        <f>IF($D481="n/a","n/a",IF(Y$3&gt;($D481+$D492),$O481-SUM($F492:X492),$O481/$D481))</f>
        <v>242.10602368729647</v>
      </c>
      <c r="Z492" s="69">
        <f>IF($D481="n/a","n/a",IF(Z$3&gt;($D481+$D492),$O481-SUM($F492:Y492),$O481/$D481))</f>
        <v>0</v>
      </c>
      <c r="AA492" s="69">
        <f>IF($D481="n/a","n/a",IF(AA$3&gt;($D481+$D492),$O481-SUM($F492:Z492),$O481/$D481))</f>
        <v>0</v>
      </c>
      <c r="AB492" s="69">
        <f>IF($D481="n/a","n/a",IF(AB$3&gt;($D481+$D492),$O481-SUM($F492:AA492),$O481/$D481))</f>
        <v>0</v>
      </c>
      <c r="AC492" s="69">
        <f>IF($D481="n/a","n/a",IF(AC$3&gt;($D481+$D492),$O481-SUM($F492:AB492),$O481/$D481))</f>
        <v>0</v>
      </c>
      <c r="AD492" s="69">
        <f>IF($D481="n/a","n/a",IF(AD$3&gt;($D481+$D492),$O481-SUM($F492:AC492),$O481/$D481))</f>
        <v>0</v>
      </c>
      <c r="AE492" s="69">
        <f>IF($D481="n/a","n/a",IF(AE$3&gt;($D481+$D492),$O481-SUM($F492:AD492),$O481/$D481))</f>
        <v>0</v>
      </c>
      <c r="AF492" s="69">
        <f>IF($D481="n/a","n/a",IF(AF$3&gt;($D481+$D492),$O481-SUM($F492:AE492),$O481/$D481))</f>
        <v>0</v>
      </c>
      <c r="AG492" s="69">
        <f>IF($D481="n/a","n/a",IF(AG$3&gt;($D481+$D492),$O481-SUM($F492:AF492),$O481/$D481))</f>
        <v>0</v>
      </c>
      <c r="AH492" s="69">
        <f>IF($D481="n/a","n/a",IF(AH$3&gt;($D481+$D492),$O481-SUM($F492:AG492),$O481/$D481))</f>
        <v>0</v>
      </c>
      <c r="AI492" s="69">
        <f>IF($D481="n/a","n/a",IF(AI$3&gt;($D481+$D492),$O481-SUM($F492:AH492),$O481/$D481))</f>
        <v>0</v>
      </c>
      <c r="AJ492" s="69">
        <f>IF($D481="n/a","n/a",IF(AJ$3&gt;($D481+$D492),$O481-SUM($F492:AI492),$O481/$D481))</f>
        <v>0</v>
      </c>
      <c r="AK492" s="69">
        <f>IF($D481="n/a","n/a",IF(AK$3&gt;($D481+$D492),$O481-SUM($F492:AJ492),$O481/$D481))</f>
        <v>0</v>
      </c>
      <c r="AL492" s="69">
        <f>IF($D481="n/a","n/a",IF(AL$3&gt;($D481+$D492),$O481-SUM($F492:AK492),$O481/$D481))</f>
        <v>0</v>
      </c>
      <c r="AM492" s="69">
        <f>IF($D481="n/a","n/a",IF(AM$3&gt;($D481+$D492),$O481-SUM($F492:AL492),$O481/$D481))</f>
        <v>0</v>
      </c>
      <c r="AN492" s="69">
        <f>IF($D481="n/a","n/a",IF(AN$3&gt;($D481+$D492),$O481-SUM($F492:AM492),$O481/$D481))</f>
        <v>0</v>
      </c>
      <c r="AO492" s="69">
        <f>IF($D481="n/a","n/a",IF(AO$3&gt;($D481+$D492),$O481-SUM($F492:AN492),$O481/$D481))</f>
        <v>0</v>
      </c>
      <c r="AP492" s="69">
        <f>IF($D481="n/a","n/a",IF(AP$3&gt;($D481+$D492),$O481-SUM($F492:AO492),$O481/$D481))</f>
        <v>0</v>
      </c>
      <c r="AQ492" s="69">
        <f>IF($D481="n/a","n/a",IF(AQ$3&gt;($D481+$D492),$O481-SUM($F492:AP492),$O481/$D481))</f>
        <v>0</v>
      </c>
      <c r="AR492" s="69">
        <f>IF($D481="n/a","n/a",IF(AR$3&gt;($D481+$D492),$O481-SUM($F492:AQ492),$O481/$D481))</f>
        <v>0</v>
      </c>
      <c r="AS492" s="69">
        <f>IF($D481="n/a","n/a",IF(AS$3&gt;($D481+$D492),$O481-SUM($F492:AR492),$O481/$D481))</f>
        <v>0</v>
      </c>
      <c r="AT492" s="69">
        <f>IF($D481="n/a","n/a",IF(AT$3&gt;($D481+$D492),$O481-SUM($F492:AS492),$O481/$D481))</f>
        <v>0</v>
      </c>
      <c r="AU492" s="69">
        <f>IF($D481="n/a","n/a",IF(AU$3&gt;($D481+$D492),$O481-SUM($F492:AT492),$O481/$D481))</f>
        <v>0</v>
      </c>
      <c r="AV492" s="69">
        <f>IF($D481="n/a","n/a",IF(AV$3&gt;($D481+$D492),$O481-SUM($F492:AU492),$O481/$D481))</f>
        <v>0</v>
      </c>
      <c r="AW492" s="69">
        <f>IF($D481="n/a","n/a",IF(AW$3&gt;($D481+$D492),$O481-SUM($F492:AV492),$O481/$D481))</f>
        <v>0</v>
      </c>
      <c r="AX492" s="69">
        <f>IF($D481="n/a","n/a",IF(AX$3&gt;($D481+$D492),$O481-SUM($F492:AW492),$O481/$D481))</f>
        <v>0</v>
      </c>
      <c r="AY492" s="69">
        <f>IF($D481="n/a","n/a",IF(AY$3&gt;($D481+$D492),$O481-SUM($F492:AX492),$O481/$D481))</f>
        <v>0</v>
      </c>
      <c r="AZ492" s="69">
        <f>IF($D481="n/a","n/a",IF(AZ$3&gt;($D481+$D492),$O481-SUM($F492:AY492),$O481/$D481))</f>
        <v>0</v>
      </c>
      <c r="BA492" s="69">
        <f>IF($D481="n/a","n/a",IF(BA$3&gt;($D481+$D492),$O481-SUM($F492:AZ492),$O481/$D481))</f>
        <v>0</v>
      </c>
      <c r="BB492" s="69">
        <f>IF($D481="n/a","n/a",IF(BB$3&gt;($D481+$D492),$O481-SUM($F492:BA492),$O481/$D481))</f>
        <v>0</v>
      </c>
      <c r="BC492" s="69">
        <f>IF($D481="n/a","n/a",IF(BC$3&gt;($D481+$D492),$O481-SUM($F492:BB492),$O481/$D481))</f>
        <v>0</v>
      </c>
      <c r="BD492" s="69">
        <f>IF($D481="n/a","n/a",IF(BD$3&gt;($D481+$D492),$O481-SUM($F492:BC492),$O481/$D481))</f>
        <v>0</v>
      </c>
      <c r="BE492" s="69">
        <f>IF($D481="n/a","n/a",IF(BE$3&gt;($D481+$D492),$O481-SUM($F492:BD492),$O481/$D481))</f>
        <v>0</v>
      </c>
      <c r="BF492" s="69">
        <f>IF($D481="n/a","n/a",IF(BF$3&gt;($D481+$D492),$O481-SUM($F492:BE492),$O481/$D481))</f>
        <v>0</v>
      </c>
      <c r="BG492" s="69">
        <f>IF($D481="n/a","n/a",IF(BG$3&gt;($D481+$D492),$O481-SUM($F492:BF492),$O481/$D481))</f>
        <v>0</v>
      </c>
      <c r="BH492" s="69">
        <f>IF($D481="n/a","n/a",IF(BH$3&gt;($D481+$D492),$O481-SUM($F492:BG492),$O481/$D481))</f>
        <v>0</v>
      </c>
      <c r="BI492" s="69">
        <f>IF($D481="n/a","n/a",IF(BI$3&gt;($D481+$D492),$O481-SUM($F492:BH492),$O481/$D481))</f>
        <v>0</v>
      </c>
      <c r="BJ492" s="69">
        <f>IF($D481="n/a","n/a",IF(BJ$3&gt;($D481+$D492),$O481-SUM($F492:BI492),$O481/$D481))</f>
        <v>0</v>
      </c>
      <c r="BK492" s="69">
        <f>IF($D481="n/a","n/a",IF(BK$3&gt;($D481+$D492),$O481-SUM($F492:BJ492),$O481/$D481))</f>
        <v>0</v>
      </c>
      <c r="BL492" s="69">
        <f>IF($D481="n/a","n/a",IF(BL$3&gt;($D481+$D492),$O481-SUM($F492:BK492),$O481/$D481))</f>
        <v>0</v>
      </c>
      <c r="BM492" s="69">
        <f>IF($D481="n/a","n/a",IF(BM$3&gt;($D481+$D492),$O481-SUM($F492:BL492),$O481/$D481))</f>
        <v>0</v>
      </c>
      <c r="BN492" s="69">
        <f>IF($D481="n/a","n/a",IF(BN$3&gt;($D481+$D492),$O481-SUM($F492:BM492),$O481/$D481))</f>
        <v>0</v>
      </c>
      <c r="BO492" s="69">
        <f>IF($D481="n/a","n/a",IF(BO$3&gt;($D481+$D492),$O481-SUM($F492:BN492),$O481/$D481))</f>
        <v>0</v>
      </c>
      <c r="BP492" s="69">
        <f>IF($D481="n/a","n/a",IF(BP$3&gt;($D481+$D492),$O481-SUM($F492:BO492),$O481/$D481))</f>
        <v>0</v>
      </c>
      <c r="BQ492" s="69">
        <f>IF($D481="n/a","n/a",IF(BQ$3&gt;($D481+$D492),$O481-SUM($F492:BP492),$O481/$D481))</f>
        <v>0</v>
      </c>
      <c r="BR492" s="69">
        <f>IF($D481="n/a","n/a",IF(BR$3&gt;($D481+$D492),$O481-SUM($F492:BQ492),$O481/$D481))</f>
        <v>0</v>
      </c>
      <c r="BS492" s="69">
        <f>IF($D481="n/a","n/a",IF(BS$3&gt;($D481+$D492),$O481-SUM($F492:BR492),$O481/$D481))</f>
        <v>0</v>
      </c>
      <c r="BT492" s="69">
        <f>IF($D481="n/a","n/a",IF(BT$3&gt;($D481+$D492),$O481-SUM($F492:BS492),$O481/$D481))</f>
        <v>0</v>
      </c>
      <c r="BU492" s="69">
        <f>IF($D481="n/a","n/a",IF(BU$3&gt;($D481+$D492),$O481-SUM($F492:BT492),$O481/$D481))</f>
        <v>0</v>
      </c>
      <c r="BV492" s="69">
        <f>IF($D481="n/a","n/a",IF(BV$3&gt;($D481+$D492),$O481-SUM($F492:BU492),$O481/$D481))</f>
        <v>0</v>
      </c>
      <c r="BW492" s="69">
        <f>IF($D481="n/a","n/a",IF(BW$3&gt;($D481+$D492),$O481-SUM($F492:BV492),$O481/$D481))</f>
        <v>0</v>
      </c>
      <c r="BX492" s="69">
        <f>IF($D481="n/a","n/a",IF(BX$3&gt;($D481+$D492),$O481-SUM($F492:BW492),$O481/$D481))</f>
        <v>0</v>
      </c>
      <c r="BY492" s="69">
        <f>IF($D481="n/a","n/a",IF(BY$3&gt;($D481+$D492),$O481-SUM($F492:BX492),$O481/$D481))</f>
        <v>0</v>
      </c>
      <c r="BZ492" s="69">
        <f>IF($D481="n/a","n/a",IF(BZ$3&gt;($D481+$D492),$O481-SUM($F492:BY492),$O481/$D481))</f>
        <v>0</v>
      </c>
    </row>
    <row r="493" spans="1:78" customFormat="1" hidden="1" outlineLevel="1">
      <c r="A493" s="19"/>
      <c r="B493" s="25"/>
      <c r="C493" s="577"/>
      <c r="D493" s="545">
        <v>11</v>
      </c>
      <c r="E493" s="27"/>
      <c r="F493" s="146"/>
      <c r="G493" s="148"/>
      <c r="H493" s="148"/>
      <c r="I493" s="148"/>
      <c r="J493" s="148"/>
      <c r="K493" s="558"/>
      <c r="L493" s="148"/>
      <c r="M493" s="148"/>
      <c r="N493" s="148"/>
      <c r="O493" s="553"/>
      <c r="P493" s="147"/>
      <c r="Q493" s="69">
        <f>IF($D481="n/a","n/a",IF(Q$3&gt;($D481+$D493),$P481-SUM($F493:P493),$P481/$D481))</f>
        <v>480.06089020766484</v>
      </c>
      <c r="R493" s="69">
        <f>IF($D481="n/a","n/a",IF(R$3&gt;($D481+$D493),$P481-SUM($F493:Q493),$P481/$D481))</f>
        <v>480.06089020766484</v>
      </c>
      <c r="S493" s="69">
        <f>IF($D481="n/a","n/a",IF(S$3&gt;($D481+$D493),$P481-SUM($F493:R493),$P481/$D481))</f>
        <v>480.06089020766484</v>
      </c>
      <c r="T493" s="69">
        <f>IF($D481="n/a","n/a",IF(T$3&gt;($D481+$D493),$P481-SUM($F493:S493),$P481/$D481))</f>
        <v>480.06089020766484</v>
      </c>
      <c r="U493" s="69">
        <f>IF($D481="n/a","n/a",IF(U$3&gt;($D481+$D493),$P481-SUM($F493:T493),$P481/$D481))</f>
        <v>480.06089020766484</v>
      </c>
      <c r="V493" s="69">
        <f>IF($D481="n/a","n/a",IF(V$3&gt;($D481+$D493),$P481-SUM($F493:U493),$P481/$D481))</f>
        <v>480.06089020766484</v>
      </c>
      <c r="W493" s="69">
        <f>IF($D481="n/a","n/a",IF(W$3&gt;($D481+$D493),$P481-SUM($F493:V493),$P481/$D481))</f>
        <v>480.06089020766484</v>
      </c>
      <c r="X493" s="69">
        <f>IF($D481="n/a","n/a",IF(X$3&gt;($D481+$D493),$P481-SUM($F493:W493),$P481/$D481))</f>
        <v>480.06089020766484</v>
      </c>
      <c r="Y493" s="69">
        <f>IF($D481="n/a","n/a",IF(Y$3&gt;($D481+$D493),$P481-SUM($F493:X493),$P481/$D481))</f>
        <v>480.06089020766484</v>
      </c>
      <c r="Z493" s="69">
        <f>IF($D481="n/a","n/a",IF(Z$3&gt;($D481+$D493),$P481-SUM($F493:Y493),$P481/$D481))</f>
        <v>480.06089020766484</v>
      </c>
      <c r="AA493" s="69">
        <f>IF($D481="n/a","n/a",IF(AA$3&gt;($D481+$D493),$P481-SUM($F493:Z493),$P481/$D481))</f>
        <v>9.0949470177292824E-13</v>
      </c>
      <c r="AB493" s="69">
        <f>IF($D481="n/a","n/a",IF(AB$3&gt;($D481+$D493),$P481-SUM($F493:AA493),$P481/$D481))</f>
        <v>0</v>
      </c>
      <c r="AC493" s="69">
        <f>IF($D481="n/a","n/a",IF(AC$3&gt;($D481+$D493),$P481-SUM($F493:AB493),$P481/$D481))</f>
        <v>0</v>
      </c>
      <c r="AD493" s="69">
        <f>IF($D481="n/a","n/a",IF(AD$3&gt;($D481+$D493),$P481-SUM($F493:AC493),$P481/$D481))</f>
        <v>0</v>
      </c>
      <c r="AE493" s="69">
        <f>IF($D481="n/a","n/a",IF(AE$3&gt;($D481+$D493),$P481-SUM($F493:AD493),$P481/$D481))</f>
        <v>0</v>
      </c>
      <c r="AF493" s="69">
        <f>IF($D481="n/a","n/a",IF(AF$3&gt;($D481+$D493),$P481-SUM($F493:AE493),$P481/$D481))</f>
        <v>0</v>
      </c>
      <c r="AG493" s="69">
        <f>IF($D481="n/a","n/a",IF(AG$3&gt;($D481+$D493),$P481-SUM($F493:AF493),$P481/$D481))</f>
        <v>0</v>
      </c>
      <c r="AH493" s="69">
        <f>IF($D481="n/a","n/a",IF(AH$3&gt;($D481+$D493),$P481-SUM($F493:AG493),$P481/$D481))</f>
        <v>0</v>
      </c>
      <c r="AI493" s="69">
        <f>IF($D481="n/a","n/a",IF(AI$3&gt;($D481+$D493),$P481-SUM($F493:AH493),$P481/$D481))</f>
        <v>0</v>
      </c>
      <c r="AJ493" s="69">
        <f>IF($D481="n/a","n/a",IF(AJ$3&gt;($D481+$D493),$P481-SUM($F493:AI493),$P481/$D481))</f>
        <v>0</v>
      </c>
      <c r="AK493" s="69">
        <f>IF($D481="n/a","n/a",IF(AK$3&gt;($D481+$D493),$P481-SUM($F493:AJ493),$P481/$D481))</f>
        <v>0</v>
      </c>
      <c r="AL493" s="69">
        <f>IF($D481="n/a","n/a",IF(AL$3&gt;($D481+$D493),$P481-SUM($F493:AK493),$P481/$D481))</f>
        <v>0</v>
      </c>
      <c r="AM493" s="69">
        <f>IF($D481="n/a","n/a",IF(AM$3&gt;($D481+$D493),$P481-SUM($F493:AL493),$P481/$D481))</f>
        <v>0</v>
      </c>
      <c r="AN493" s="69">
        <f>IF($D481="n/a","n/a",IF(AN$3&gt;($D481+$D493),$P481-SUM($F493:AM493),$P481/$D481))</f>
        <v>0</v>
      </c>
      <c r="AO493" s="69">
        <f>IF($D481="n/a","n/a",IF(AO$3&gt;($D481+$D493),$P481-SUM($F493:AN493),$P481/$D481))</f>
        <v>0</v>
      </c>
      <c r="AP493" s="69">
        <f>IF($D481="n/a","n/a",IF(AP$3&gt;($D481+$D493),$P481-SUM($F493:AO493),$P481/$D481))</f>
        <v>0</v>
      </c>
      <c r="AQ493" s="69">
        <f>IF($D481="n/a","n/a",IF(AQ$3&gt;($D481+$D493),$P481-SUM($F493:AP493),$P481/$D481))</f>
        <v>0</v>
      </c>
      <c r="AR493" s="69">
        <f>IF($D481="n/a","n/a",IF(AR$3&gt;($D481+$D493),$P481-SUM($F493:AQ493),$P481/$D481))</f>
        <v>0</v>
      </c>
      <c r="AS493" s="69">
        <f>IF($D481="n/a","n/a",IF(AS$3&gt;($D481+$D493),$P481-SUM($F493:AR493),$P481/$D481))</f>
        <v>0</v>
      </c>
      <c r="AT493" s="69">
        <f>IF($D481="n/a","n/a",IF(AT$3&gt;($D481+$D493),$P481-SUM($F493:AS493),$P481/$D481))</f>
        <v>0</v>
      </c>
      <c r="AU493" s="69">
        <f>IF($D481="n/a","n/a",IF(AU$3&gt;($D481+$D493),$P481-SUM($F493:AT493),$P481/$D481))</f>
        <v>0</v>
      </c>
      <c r="AV493" s="69">
        <f>IF($D481="n/a","n/a",IF(AV$3&gt;($D481+$D493),$P481-SUM($F493:AU493),$P481/$D481))</f>
        <v>0</v>
      </c>
      <c r="AW493" s="69">
        <f>IF($D481="n/a","n/a",IF(AW$3&gt;($D481+$D493),$P481-SUM($F493:AV493),$P481/$D481))</f>
        <v>0</v>
      </c>
      <c r="AX493" s="69">
        <f>IF($D481="n/a","n/a",IF(AX$3&gt;($D481+$D493),$P481-SUM($F493:AW493),$P481/$D481))</f>
        <v>0</v>
      </c>
      <c r="AY493" s="69">
        <f>IF($D481="n/a","n/a",IF(AY$3&gt;($D481+$D493),$P481-SUM($F493:AX493),$P481/$D481))</f>
        <v>0</v>
      </c>
      <c r="AZ493" s="69">
        <f>IF($D481="n/a","n/a",IF(AZ$3&gt;($D481+$D493),$P481-SUM($F493:AY493),$P481/$D481))</f>
        <v>0</v>
      </c>
      <c r="BA493" s="69">
        <f>IF($D481="n/a","n/a",IF(BA$3&gt;($D481+$D493),$P481-SUM($F493:AZ493),$P481/$D481))</f>
        <v>0</v>
      </c>
      <c r="BB493" s="69">
        <f>IF($D481="n/a","n/a",IF(BB$3&gt;($D481+$D493),$P481-SUM($F493:BA493),$P481/$D481))</f>
        <v>0</v>
      </c>
      <c r="BC493" s="69">
        <f>IF($D481="n/a","n/a",IF(BC$3&gt;($D481+$D493),$P481-SUM($F493:BB493),$P481/$D481))</f>
        <v>0</v>
      </c>
      <c r="BD493" s="69">
        <f>IF($D481="n/a","n/a",IF(BD$3&gt;($D481+$D493),$P481-SUM($F493:BC493),$P481/$D481))</f>
        <v>0</v>
      </c>
      <c r="BE493" s="69">
        <f>IF($D481="n/a","n/a",IF(BE$3&gt;($D481+$D493),$P481-SUM($F493:BD493),$P481/$D481))</f>
        <v>0</v>
      </c>
      <c r="BF493" s="69">
        <f>IF($D481="n/a","n/a",IF(BF$3&gt;($D481+$D493),$P481-SUM($F493:BE493),$P481/$D481))</f>
        <v>0</v>
      </c>
      <c r="BG493" s="69">
        <f>IF($D481="n/a","n/a",IF(BG$3&gt;($D481+$D493),$P481-SUM($F493:BF493),$P481/$D481))</f>
        <v>0</v>
      </c>
      <c r="BH493" s="69">
        <f>IF($D481="n/a","n/a",IF(BH$3&gt;($D481+$D493),$P481-SUM($F493:BG493),$P481/$D481))</f>
        <v>0</v>
      </c>
      <c r="BI493" s="69">
        <f>IF($D481="n/a","n/a",IF(BI$3&gt;($D481+$D493),$P481-SUM($F493:BH493),$P481/$D481))</f>
        <v>0</v>
      </c>
      <c r="BJ493" s="69">
        <f>IF($D481="n/a","n/a",IF(BJ$3&gt;($D481+$D493),$P481-SUM($F493:BI493),$P481/$D481))</f>
        <v>0</v>
      </c>
      <c r="BK493" s="69">
        <f>IF($D481="n/a","n/a",IF(BK$3&gt;($D481+$D493),$P481-SUM($F493:BJ493),$P481/$D481))</f>
        <v>0</v>
      </c>
      <c r="BL493" s="69">
        <f>IF($D481="n/a","n/a",IF(BL$3&gt;($D481+$D493),$P481-SUM($F493:BK493),$P481/$D481))</f>
        <v>0</v>
      </c>
      <c r="BM493" s="69">
        <f>IF($D481="n/a","n/a",IF(BM$3&gt;($D481+$D493),$P481-SUM($F493:BL493),$P481/$D481))</f>
        <v>0</v>
      </c>
      <c r="BN493" s="69">
        <f>IF($D481="n/a","n/a",IF(BN$3&gt;($D481+$D493),$P481-SUM($F493:BM493),$P481/$D481))</f>
        <v>0</v>
      </c>
      <c r="BO493" s="69">
        <f>IF($D481="n/a","n/a",IF(BO$3&gt;($D481+$D493),$P481-SUM($F493:BN493),$P481/$D481))</f>
        <v>0</v>
      </c>
      <c r="BP493" s="69">
        <f>IF($D481="n/a","n/a",IF(BP$3&gt;($D481+$D493),$P481-SUM($F493:BO493),$P481/$D481))</f>
        <v>0</v>
      </c>
      <c r="BQ493" s="69">
        <f>IF($D481="n/a","n/a",IF(BQ$3&gt;($D481+$D493),$P481-SUM($F493:BP493),$P481/$D481))</f>
        <v>0</v>
      </c>
      <c r="BR493" s="69">
        <f>IF($D481="n/a","n/a",IF(BR$3&gt;($D481+$D493),$P481-SUM($F493:BQ493),$P481/$D481))</f>
        <v>0</v>
      </c>
      <c r="BS493" s="69">
        <f>IF($D481="n/a","n/a",IF(BS$3&gt;($D481+$D493),$P481-SUM($F493:BR493),$P481/$D481))</f>
        <v>0</v>
      </c>
      <c r="BT493" s="69">
        <f>IF($D481="n/a","n/a",IF(BT$3&gt;($D481+$D493),$P481-SUM($F493:BS493),$P481/$D481))</f>
        <v>0</v>
      </c>
      <c r="BU493" s="69">
        <f>IF($D481="n/a","n/a",IF(BU$3&gt;($D481+$D493),$P481-SUM($F493:BT493),$P481/$D481))</f>
        <v>0</v>
      </c>
      <c r="BV493" s="69">
        <f>IF($D481="n/a","n/a",IF(BV$3&gt;($D481+$D493),$P481-SUM($F493:BU493),$P481/$D481))</f>
        <v>0</v>
      </c>
      <c r="BW493" s="69">
        <f>IF($D481="n/a","n/a",IF(BW$3&gt;($D481+$D493),$P481-SUM($F493:BV493),$P481/$D481))</f>
        <v>0</v>
      </c>
      <c r="BX493" s="69">
        <f>IF($D481="n/a","n/a",IF(BX$3&gt;($D481+$D493),$P481-SUM($F493:BW493),$P481/$D481))</f>
        <v>0</v>
      </c>
      <c r="BY493" s="69">
        <f>IF($D481="n/a","n/a",IF(BY$3&gt;($D481+$D493),$P481-SUM($F493:BX493),$P481/$D481))</f>
        <v>0</v>
      </c>
      <c r="BZ493" s="69">
        <f>IF($D481="n/a","n/a",IF(BZ$3&gt;($D481+$D493),$P481-SUM($F493:BY493),$P481/$D481))</f>
        <v>0</v>
      </c>
    </row>
    <row r="494" spans="1:78" customFormat="1" hidden="1" outlineLevel="1">
      <c r="A494" s="560"/>
      <c r="B494" s="25"/>
      <c r="C494" s="577"/>
      <c r="D494" s="545">
        <v>12</v>
      </c>
      <c r="E494" s="27"/>
      <c r="F494" s="146"/>
      <c r="G494" s="148"/>
      <c r="H494" s="148"/>
      <c r="I494" s="148"/>
      <c r="J494" s="148"/>
      <c r="K494" s="558"/>
      <c r="L494" s="148"/>
      <c r="M494" s="148"/>
      <c r="N494" s="148"/>
      <c r="O494" s="553"/>
      <c r="P494" s="553"/>
      <c r="Q494" s="147"/>
      <c r="R494" s="69">
        <f>IF($D481="n/a","n/a",IF(R$3&gt;($D481+$D494),$Q481-SUM($F494:Q494),$Q481/$D481))</f>
        <v>166.00427489053848</v>
      </c>
      <c r="S494" s="69">
        <f>IF($D481="n/a","n/a",IF(S$3&gt;($D481+$D494),$Q481-SUM($F494:R494),$Q481/$D481))</f>
        <v>166.00427489053848</v>
      </c>
      <c r="T494" s="69">
        <f>IF($D481="n/a","n/a",IF(T$3&gt;($D481+$D494),$Q481-SUM($F494:S494),$Q481/$D481))</f>
        <v>166.00427489053848</v>
      </c>
      <c r="U494" s="69">
        <f>IF($D481="n/a","n/a",IF(U$3&gt;($D481+$D494),$Q481-SUM($F494:T494),$Q481/$D481))</f>
        <v>166.00427489053848</v>
      </c>
      <c r="V494" s="69">
        <f>IF($D481="n/a","n/a",IF(V$3&gt;($D481+$D494),$Q481-SUM($F494:U494),$Q481/$D481))</f>
        <v>166.00427489053848</v>
      </c>
      <c r="W494" s="69">
        <f>IF($D481="n/a","n/a",IF(W$3&gt;($D481+$D494),$Q481-SUM($F494:V494),$Q481/$D481))</f>
        <v>166.00427489053848</v>
      </c>
      <c r="X494" s="69">
        <f>IF($D481="n/a","n/a",IF(X$3&gt;($D481+$D494),$Q481-SUM($F494:W494),$Q481/$D481))</f>
        <v>166.00427489053848</v>
      </c>
      <c r="Y494" s="69">
        <f>IF($D481="n/a","n/a",IF(Y$3&gt;($D481+$D494),$Q481-SUM($F494:X494),$Q481/$D481))</f>
        <v>166.00427489053848</v>
      </c>
      <c r="Z494" s="69">
        <f>IF($D481="n/a","n/a",IF(Z$3&gt;($D481+$D494),$Q481-SUM($F494:Y494),$Q481/$D481))</f>
        <v>166.00427489053848</v>
      </c>
      <c r="AA494" s="69">
        <f>IF($D481="n/a","n/a",IF(AA$3&gt;($D481+$D494),$Q481-SUM($F494:Z494),$Q481/$D481))</f>
        <v>166.00427489053848</v>
      </c>
      <c r="AB494" s="69">
        <f>IF($D481="n/a","n/a",IF(AB$3&gt;($D481+$D494),$Q481-SUM($F494:AA494),$Q481/$D481))</f>
        <v>0</v>
      </c>
      <c r="AC494" s="69">
        <f>IF($D481="n/a","n/a",IF(AC$3&gt;($D481+$D494),$Q481-SUM($F494:AB494),$Q481/$D481))</f>
        <v>0</v>
      </c>
      <c r="AD494" s="69">
        <f>IF($D481="n/a","n/a",IF(AD$3&gt;($D481+$D494),$Q481-SUM($F494:AC494),$Q481/$D481))</f>
        <v>0</v>
      </c>
      <c r="AE494" s="69">
        <f>IF($D481="n/a","n/a",IF(AE$3&gt;($D481+$D494),$Q481-SUM($F494:AD494),$Q481/$D481))</f>
        <v>0</v>
      </c>
      <c r="AF494" s="69">
        <f>IF($D481="n/a","n/a",IF(AF$3&gt;($D481+$D494),$Q481-SUM($F494:AE494),$Q481/$D481))</f>
        <v>0</v>
      </c>
      <c r="AG494" s="69">
        <f>IF($D481="n/a","n/a",IF(AG$3&gt;($D481+$D494),$Q481-SUM($F494:AF494),$Q481/$D481))</f>
        <v>0</v>
      </c>
      <c r="AH494" s="69">
        <f>IF($D481="n/a","n/a",IF(AH$3&gt;($D481+$D494),$Q481-SUM($F494:AG494),$Q481/$D481))</f>
        <v>0</v>
      </c>
      <c r="AI494" s="69">
        <f>IF($D481="n/a","n/a",IF(AI$3&gt;($D481+$D494),$Q481-SUM($F494:AH494),$Q481/$D481))</f>
        <v>0</v>
      </c>
      <c r="AJ494" s="69">
        <f>IF($D481="n/a","n/a",IF(AJ$3&gt;($D481+$D494),$Q481-SUM($F494:AI494),$Q481/$D481))</f>
        <v>0</v>
      </c>
      <c r="AK494" s="69">
        <f>IF($D481="n/a","n/a",IF(AK$3&gt;($D481+$D494),$Q481-SUM($F494:AJ494),$Q481/$D481))</f>
        <v>0</v>
      </c>
      <c r="AL494" s="69">
        <f>IF($D481="n/a","n/a",IF(AL$3&gt;($D481+$D494),$Q481-SUM($F494:AK494),$Q481/$D481))</f>
        <v>0</v>
      </c>
      <c r="AM494" s="69">
        <f>IF($D481="n/a","n/a",IF(AM$3&gt;($D481+$D494),$Q481-SUM($F494:AL494),$Q481/$D481))</f>
        <v>0</v>
      </c>
      <c r="AN494" s="69">
        <f>IF($D481="n/a","n/a",IF(AN$3&gt;($D481+$D494),$Q481-SUM($F494:AM494),$Q481/$D481))</f>
        <v>0</v>
      </c>
      <c r="AO494" s="69">
        <f>IF($D481="n/a","n/a",IF(AO$3&gt;($D481+$D494),$Q481-SUM($F494:AN494),$Q481/$D481))</f>
        <v>0</v>
      </c>
      <c r="AP494" s="69">
        <f>IF($D481="n/a","n/a",IF(AP$3&gt;($D481+$D494),$Q481-SUM($F494:AO494),$Q481/$D481))</f>
        <v>0</v>
      </c>
      <c r="AQ494" s="69">
        <f>IF($D481="n/a","n/a",IF(AQ$3&gt;($D481+$D494),$Q481-SUM($F494:AP494),$Q481/$D481))</f>
        <v>0</v>
      </c>
      <c r="AR494" s="69">
        <f>IF($D481="n/a","n/a",IF(AR$3&gt;($D481+$D494),$Q481-SUM($F494:AQ494),$Q481/$D481))</f>
        <v>0</v>
      </c>
      <c r="AS494" s="69">
        <f>IF($D481="n/a","n/a",IF(AS$3&gt;($D481+$D494),$Q481-SUM($F494:AR494),$Q481/$D481))</f>
        <v>0</v>
      </c>
      <c r="AT494" s="69">
        <f>IF($D481="n/a","n/a",IF(AT$3&gt;($D481+$D494),$Q481-SUM($F494:AS494),$Q481/$D481))</f>
        <v>0</v>
      </c>
      <c r="AU494" s="69">
        <f>IF($D481="n/a","n/a",IF(AU$3&gt;($D481+$D494),$Q481-SUM($F494:AT494),$Q481/$D481))</f>
        <v>0</v>
      </c>
      <c r="AV494" s="69">
        <f>IF($D481="n/a","n/a",IF(AV$3&gt;($D481+$D494),$Q481-SUM($F494:AU494),$Q481/$D481))</f>
        <v>0</v>
      </c>
      <c r="AW494" s="69">
        <f>IF($D481="n/a","n/a",IF(AW$3&gt;($D481+$D494),$Q481-SUM($F494:AV494),$Q481/$D481))</f>
        <v>0</v>
      </c>
      <c r="AX494" s="69">
        <f>IF($D481="n/a","n/a",IF(AX$3&gt;($D481+$D494),$Q481-SUM($F494:AW494),$Q481/$D481))</f>
        <v>0</v>
      </c>
      <c r="AY494" s="69">
        <f>IF($D481="n/a","n/a",IF(AY$3&gt;($D481+$D494),$Q481-SUM($F494:AX494),$Q481/$D481))</f>
        <v>0</v>
      </c>
      <c r="AZ494" s="69">
        <f>IF($D481="n/a","n/a",IF(AZ$3&gt;($D481+$D494),$Q481-SUM($F494:AY494),$Q481/$D481))</f>
        <v>0</v>
      </c>
      <c r="BA494" s="69">
        <f>IF($D481="n/a","n/a",IF(BA$3&gt;($D481+$D494),$Q481-SUM($F494:AZ494),$Q481/$D481))</f>
        <v>0</v>
      </c>
      <c r="BB494" s="69">
        <f>IF($D481="n/a","n/a",IF(BB$3&gt;($D481+$D494),$Q481-SUM($F494:BA494),$Q481/$D481))</f>
        <v>0</v>
      </c>
      <c r="BC494" s="69">
        <f>IF($D481="n/a","n/a",IF(BC$3&gt;($D481+$D494),$Q481-SUM($F494:BB494),$Q481/$D481))</f>
        <v>0</v>
      </c>
      <c r="BD494" s="69">
        <f>IF($D481="n/a","n/a",IF(BD$3&gt;($D481+$D494),$Q481-SUM($F494:BC494),$Q481/$D481))</f>
        <v>0</v>
      </c>
      <c r="BE494" s="69">
        <f>IF($D481="n/a","n/a",IF(BE$3&gt;($D481+$D494),$Q481-SUM($F494:BD494),$Q481/$D481))</f>
        <v>0</v>
      </c>
      <c r="BF494" s="69">
        <f>IF($D481="n/a","n/a",IF(BF$3&gt;($D481+$D494),$Q481-SUM($F494:BE494),$Q481/$D481))</f>
        <v>0</v>
      </c>
      <c r="BG494" s="69">
        <f>IF($D481="n/a","n/a",IF(BG$3&gt;($D481+$D494),$Q481-SUM($F494:BF494),$Q481/$D481))</f>
        <v>0</v>
      </c>
      <c r="BH494" s="69">
        <f>IF($D481="n/a","n/a",IF(BH$3&gt;($D481+$D494),$Q481-SUM($F494:BG494),$Q481/$D481))</f>
        <v>0</v>
      </c>
      <c r="BI494" s="69">
        <f>IF($D481="n/a","n/a",IF(BI$3&gt;($D481+$D494),$Q481-SUM($F494:BH494),$Q481/$D481))</f>
        <v>0</v>
      </c>
      <c r="BJ494" s="69">
        <f>IF($D481="n/a","n/a",IF(BJ$3&gt;($D481+$D494),$Q481-SUM($F494:BI494),$Q481/$D481))</f>
        <v>0</v>
      </c>
      <c r="BK494" s="69">
        <f>IF($D481="n/a","n/a",IF(BK$3&gt;($D481+$D494),$Q481-SUM($F494:BJ494),$Q481/$D481))</f>
        <v>0</v>
      </c>
      <c r="BL494" s="69">
        <f>IF($D481="n/a","n/a",IF(BL$3&gt;($D481+$D494),$Q481-SUM($F494:BK494),$Q481/$D481))</f>
        <v>0</v>
      </c>
      <c r="BM494" s="69">
        <f>IF($D481="n/a","n/a",IF(BM$3&gt;($D481+$D494),$Q481-SUM($F494:BL494),$Q481/$D481))</f>
        <v>0</v>
      </c>
      <c r="BN494" s="69">
        <f>IF($D481="n/a","n/a",IF(BN$3&gt;($D481+$D494),$Q481-SUM($F494:BM494),$Q481/$D481))</f>
        <v>0</v>
      </c>
      <c r="BO494" s="69">
        <f>IF($D481="n/a","n/a",IF(BO$3&gt;($D481+$D494),$Q481-SUM($F494:BN494),$Q481/$D481))</f>
        <v>0</v>
      </c>
      <c r="BP494" s="69">
        <f>IF($D481="n/a","n/a",IF(BP$3&gt;($D481+$D494),$Q481-SUM($F494:BO494),$Q481/$D481))</f>
        <v>0</v>
      </c>
      <c r="BQ494" s="69">
        <f>IF($D481="n/a","n/a",IF(BQ$3&gt;($D481+$D494),$Q481-SUM($F494:BP494),$Q481/$D481))</f>
        <v>0</v>
      </c>
      <c r="BR494" s="69">
        <f>IF($D481="n/a","n/a",IF(BR$3&gt;($D481+$D494),$Q481-SUM($F494:BQ494),$Q481/$D481))</f>
        <v>0</v>
      </c>
      <c r="BS494" s="69">
        <f>IF($D481="n/a","n/a",IF(BS$3&gt;($D481+$D494),$Q481-SUM($F494:BR494),$Q481/$D481))</f>
        <v>0</v>
      </c>
      <c r="BT494" s="69">
        <f>IF($D481="n/a","n/a",IF(BT$3&gt;($D481+$D494),$Q481-SUM($F494:BS494),$Q481/$D481))</f>
        <v>0</v>
      </c>
      <c r="BU494" s="69">
        <f>IF($D481="n/a","n/a",IF(BU$3&gt;($D481+$D494),$Q481-SUM($F494:BT494),$Q481/$D481))</f>
        <v>0</v>
      </c>
      <c r="BV494" s="69">
        <f>IF($D481="n/a","n/a",IF(BV$3&gt;($D481+$D494),$Q481-SUM($F494:BU494),$Q481/$D481))</f>
        <v>0</v>
      </c>
      <c r="BW494" s="69">
        <f>IF($D481="n/a","n/a",IF(BW$3&gt;($D481+$D494),$Q481-SUM($F494:BV494),$Q481/$D481))</f>
        <v>0</v>
      </c>
      <c r="BX494" s="69">
        <f>IF($D481="n/a","n/a",IF(BX$3&gt;($D481+$D494),$Q481-SUM($F494:BW494),$Q481/$D481))</f>
        <v>0</v>
      </c>
      <c r="BY494" s="69">
        <f>IF($D481="n/a","n/a",IF(BY$3&gt;($D481+$D494),$Q481-SUM($F494:BX494),$Q481/$D481))</f>
        <v>0</v>
      </c>
      <c r="BZ494" s="69">
        <f>IF($D481="n/a","n/a",IF(BZ$3&gt;($D481+$D494),$Q481-SUM($F494:BY494),$Q481/$D481))</f>
        <v>0</v>
      </c>
    </row>
    <row r="495" spans="1:78" customFormat="1" hidden="1" outlineLevel="1">
      <c r="A495" s="560"/>
      <c r="B495" s="25"/>
      <c r="C495" s="577"/>
      <c r="D495" s="545">
        <v>13</v>
      </c>
      <c r="E495" s="27"/>
      <c r="F495" s="146"/>
      <c r="G495" s="148"/>
      <c r="H495" s="148"/>
      <c r="I495" s="148"/>
      <c r="J495" s="148"/>
      <c r="K495" s="558"/>
      <c r="L495" s="148"/>
      <c r="M495" s="148"/>
      <c r="N495" s="148"/>
      <c r="O495" s="553"/>
      <c r="P495" s="553"/>
      <c r="Q495" s="553"/>
      <c r="R495" s="147"/>
      <c r="S495" s="69">
        <f>IF($D481="n/a","n/a",IF(S$3&gt;($D481+$D495),$R481-SUM($F495:R495),$R481/$D481))</f>
        <v>299.20569148793459</v>
      </c>
      <c r="T495" s="69">
        <f>IF($D481="n/a","n/a",IF(T$3&gt;($D481+$D495),$R481-SUM($F495:S495),$R481/$D481))</f>
        <v>299.20569148793459</v>
      </c>
      <c r="U495" s="69">
        <f>IF($D481="n/a","n/a",IF(U$3&gt;($D481+$D495),$R481-SUM($F495:T495),$R481/$D481))</f>
        <v>299.20569148793459</v>
      </c>
      <c r="V495" s="69">
        <f>IF($D481="n/a","n/a",IF(V$3&gt;($D481+$D495),$R481-SUM($F495:U495),$R481/$D481))</f>
        <v>299.20569148793459</v>
      </c>
      <c r="W495" s="69">
        <f>IF($D481="n/a","n/a",IF(W$3&gt;($D481+$D495),$R481-SUM($F495:V495),$R481/$D481))</f>
        <v>299.20569148793459</v>
      </c>
      <c r="X495" s="69">
        <f>IF($D481="n/a","n/a",IF(X$3&gt;($D481+$D495),$R481-SUM($F495:W495),$R481/$D481))</f>
        <v>299.20569148793459</v>
      </c>
      <c r="Y495" s="69">
        <f>IF($D481="n/a","n/a",IF(Y$3&gt;($D481+$D495),$R481-SUM($F495:X495),$R481/$D481))</f>
        <v>299.20569148793459</v>
      </c>
      <c r="Z495" s="69">
        <f>IF($D481="n/a","n/a",IF(Z$3&gt;($D481+$D495),$R481-SUM($F495:Y495),$R481/$D481))</f>
        <v>299.20569148793459</v>
      </c>
      <c r="AA495" s="69">
        <f>IF($D481="n/a","n/a",IF(AA$3&gt;($D481+$D495),$R481-SUM($F495:Z495),$R481/$D481))</f>
        <v>299.20569148793459</v>
      </c>
      <c r="AB495" s="69">
        <f>IF($D481="n/a","n/a",IF(AB$3&gt;($D481+$D495),$R481-SUM($F495:AA495),$R481/$D481))</f>
        <v>299.20569148793459</v>
      </c>
      <c r="AC495" s="69">
        <f>IF($D481="n/a","n/a",IF(AC$3&gt;($D481+$D495),$R481-SUM($F495:AB495),$R481/$D481))</f>
        <v>4.5474735088646412E-13</v>
      </c>
      <c r="AD495" s="69">
        <f>IF($D481="n/a","n/a",IF(AD$3&gt;($D481+$D495),$R481-SUM($F495:AC495),$R481/$D481))</f>
        <v>0</v>
      </c>
      <c r="AE495" s="69">
        <f>IF($D481="n/a","n/a",IF(AE$3&gt;($D481+$D495),$R481-SUM($F495:AD495),$R481/$D481))</f>
        <v>0</v>
      </c>
      <c r="AF495" s="69">
        <f>IF($D481="n/a","n/a",IF(AF$3&gt;($D481+$D495),$R481-SUM($F495:AE495),$R481/$D481))</f>
        <v>0</v>
      </c>
      <c r="AG495" s="69">
        <f>IF($D481="n/a","n/a",IF(AG$3&gt;($D481+$D495),$R481-SUM($F495:AF495),$R481/$D481))</f>
        <v>0</v>
      </c>
      <c r="AH495" s="69">
        <f>IF($D481="n/a","n/a",IF(AH$3&gt;($D481+$D495),$R481-SUM($F495:AG495),$R481/$D481))</f>
        <v>0</v>
      </c>
      <c r="AI495" s="69">
        <f>IF($D481="n/a","n/a",IF(AI$3&gt;($D481+$D495),$R481-SUM($F495:AH495),$R481/$D481))</f>
        <v>0</v>
      </c>
      <c r="AJ495" s="69">
        <f>IF($D481="n/a","n/a",IF(AJ$3&gt;($D481+$D495),$R481-SUM($F495:AI495),$R481/$D481))</f>
        <v>0</v>
      </c>
      <c r="AK495" s="69">
        <f>IF($D481="n/a","n/a",IF(AK$3&gt;($D481+$D495),$R481-SUM($F495:AJ495),$R481/$D481))</f>
        <v>0</v>
      </c>
      <c r="AL495" s="69">
        <f>IF($D481="n/a","n/a",IF(AL$3&gt;($D481+$D495),$R481-SUM($F495:AK495),$R481/$D481))</f>
        <v>0</v>
      </c>
      <c r="AM495" s="69">
        <f>IF($D481="n/a","n/a",IF(AM$3&gt;($D481+$D495),$R481-SUM($F495:AL495),$R481/$D481))</f>
        <v>0</v>
      </c>
      <c r="AN495" s="69">
        <f>IF($D481="n/a","n/a",IF(AN$3&gt;($D481+$D495),$R481-SUM($F495:AM495),$R481/$D481))</f>
        <v>0</v>
      </c>
      <c r="AO495" s="69">
        <f>IF($D481="n/a","n/a",IF(AO$3&gt;($D481+$D495),$R481-SUM($F495:AN495),$R481/$D481))</f>
        <v>0</v>
      </c>
      <c r="AP495" s="69">
        <f>IF($D481="n/a","n/a",IF(AP$3&gt;($D481+$D495),$R481-SUM($F495:AO495),$R481/$D481))</f>
        <v>0</v>
      </c>
      <c r="AQ495" s="69">
        <f>IF($D481="n/a","n/a",IF(AQ$3&gt;($D481+$D495),$R481-SUM($F495:AP495),$R481/$D481))</f>
        <v>0</v>
      </c>
      <c r="AR495" s="69">
        <f>IF($D481="n/a","n/a",IF(AR$3&gt;($D481+$D495),$R481-SUM($F495:AQ495),$R481/$D481))</f>
        <v>0</v>
      </c>
      <c r="AS495" s="69">
        <f>IF($D481="n/a","n/a",IF(AS$3&gt;($D481+$D495),$R481-SUM($F495:AR495),$R481/$D481))</f>
        <v>0</v>
      </c>
      <c r="AT495" s="69">
        <f>IF($D481="n/a","n/a",IF(AT$3&gt;($D481+$D495),$R481-SUM($F495:AS495),$R481/$D481))</f>
        <v>0</v>
      </c>
      <c r="AU495" s="69">
        <f>IF($D481="n/a","n/a",IF(AU$3&gt;($D481+$D495),$R481-SUM($F495:AT495),$R481/$D481))</f>
        <v>0</v>
      </c>
      <c r="AV495" s="69">
        <f>IF($D481="n/a","n/a",IF(AV$3&gt;($D481+$D495),$R481-SUM($F495:AU495),$R481/$D481))</f>
        <v>0</v>
      </c>
      <c r="AW495" s="69">
        <f>IF($D481="n/a","n/a",IF(AW$3&gt;($D481+$D495),$R481-SUM($F495:AV495),$R481/$D481))</f>
        <v>0</v>
      </c>
      <c r="AX495" s="69">
        <f>IF($D481="n/a","n/a",IF(AX$3&gt;($D481+$D495),$R481-SUM($F495:AW495),$R481/$D481))</f>
        <v>0</v>
      </c>
      <c r="AY495" s="69">
        <f>IF($D481="n/a","n/a",IF(AY$3&gt;($D481+$D495),$R481-SUM($F495:AX495),$R481/$D481))</f>
        <v>0</v>
      </c>
      <c r="AZ495" s="69">
        <f>IF($D481="n/a","n/a",IF(AZ$3&gt;($D481+$D495),$R481-SUM($F495:AY495),$R481/$D481))</f>
        <v>0</v>
      </c>
      <c r="BA495" s="69">
        <f>IF($D481="n/a","n/a",IF(BA$3&gt;($D481+$D495),$R481-SUM($F495:AZ495),$R481/$D481))</f>
        <v>0</v>
      </c>
      <c r="BB495" s="69">
        <f>IF($D481="n/a","n/a",IF(BB$3&gt;($D481+$D495),$R481-SUM($F495:BA495),$R481/$D481))</f>
        <v>0</v>
      </c>
      <c r="BC495" s="69">
        <f>IF($D481="n/a","n/a",IF(BC$3&gt;($D481+$D495),$R481-SUM($F495:BB495),$R481/$D481))</f>
        <v>0</v>
      </c>
      <c r="BD495" s="69">
        <f>IF($D481="n/a","n/a",IF(BD$3&gt;($D481+$D495),$R481-SUM($F495:BC495),$R481/$D481))</f>
        <v>0</v>
      </c>
      <c r="BE495" s="69">
        <f>IF($D481="n/a","n/a",IF(BE$3&gt;($D481+$D495),$R481-SUM($F495:BD495),$R481/$D481))</f>
        <v>0</v>
      </c>
      <c r="BF495" s="69">
        <f>IF($D481="n/a","n/a",IF(BF$3&gt;($D481+$D495),$R481-SUM($F495:BE495),$R481/$D481))</f>
        <v>0</v>
      </c>
      <c r="BG495" s="69">
        <f>IF($D481="n/a","n/a",IF(BG$3&gt;($D481+$D495),$R481-SUM($F495:BF495),$R481/$D481))</f>
        <v>0</v>
      </c>
      <c r="BH495" s="69">
        <f>IF($D481="n/a","n/a",IF(BH$3&gt;($D481+$D495),$R481-SUM($F495:BG495),$R481/$D481))</f>
        <v>0</v>
      </c>
      <c r="BI495" s="69">
        <f>IF($D481="n/a","n/a",IF(BI$3&gt;($D481+$D495),$R481-SUM($F495:BH495),$R481/$D481))</f>
        <v>0</v>
      </c>
      <c r="BJ495" s="69">
        <f>IF($D481="n/a","n/a",IF(BJ$3&gt;($D481+$D495),$R481-SUM($F495:BI495),$R481/$D481))</f>
        <v>0</v>
      </c>
      <c r="BK495" s="69">
        <f>IF($D481="n/a","n/a",IF(BK$3&gt;($D481+$D495),$R481-SUM($F495:BJ495),$R481/$D481))</f>
        <v>0</v>
      </c>
      <c r="BL495" s="69">
        <f>IF($D481="n/a","n/a",IF(BL$3&gt;($D481+$D495),$R481-SUM($F495:BK495),$R481/$D481))</f>
        <v>0</v>
      </c>
      <c r="BM495" s="69">
        <f>IF($D481="n/a","n/a",IF(BM$3&gt;($D481+$D495),$R481-SUM($F495:BL495),$R481/$D481))</f>
        <v>0</v>
      </c>
      <c r="BN495" s="69">
        <f>IF($D481="n/a","n/a",IF(BN$3&gt;($D481+$D495),$R481-SUM($F495:BM495),$R481/$D481))</f>
        <v>0</v>
      </c>
      <c r="BO495" s="69">
        <f>IF($D481="n/a","n/a",IF(BO$3&gt;($D481+$D495),$R481-SUM($F495:BN495),$R481/$D481))</f>
        <v>0</v>
      </c>
      <c r="BP495" s="69">
        <f>IF($D481="n/a","n/a",IF(BP$3&gt;($D481+$D495),$R481-SUM($F495:BO495),$R481/$D481))</f>
        <v>0</v>
      </c>
      <c r="BQ495" s="69">
        <f>IF($D481="n/a","n/a",IF(BQ$3&gt;($D481+$D495),$R481-SUM($F495:BP495),$R481/$D481))</f>
        <v>0</v>
      </c>
      <c r="BR495" s="69">
        <f>IF($D481="n/a","n/a",IF(BR$3&gt;($D481+$D495),$R481-SUM($F495:BQ495),$R481/$D481))</f>
        <v>0</v>
      </c>
      <c r="BS495" s="69">
        <f>IF($D481="n/a","n/a",IF(BS$3&gt;($D481+$D495),$R481-SUM($F495:BR495),$R481/$D481))</f>
        <v>0</v>
      </c>
      <c r="BT495" s="69">
        <f>IF($D481="n/a","n/a",IF(BT$3&gt;($D481+$D495),$R481-SUM($F495:BS495),$R481/$D481))</f>
        <v>0</v>
      </c>
      <c r="BU495" s="69">
        <f>IF($D481="n/a","n/a",IF(BU$3&gt;($D481+$D495),$R481-SUM($F495:BT495),$R481/$D481))</f>
        <v>0</v>
      </c>
      <c r="BV495" s="69">
        <f>IF($D481="n/a","n/a",IF(BV$3&gt;($D481+$D495),$R481-SUM($F495:BU495),$R481/$D481))</f>
        <v>0</v>
      </c>
      <c r="BW495" s="69">
        <f>IF($D481="n/a","n/a",IF(BW$3&gt;($D481+$D495),$R481-SUM($F495:BV495),$R481/$D481))</f>
        <v>0</v>
      </c>
      <c r="BX495" s="69">
        <f>IF($D481="n/a","n/a",IF(BX$3&gt;($D481+$D495),$R481-SUM($F495:BW495),$R481/$D481))</f>
        <v>0</v>
      </c>
      <c r="BY495" s="69">
        <f>IF($D481="n/a","n/a",IF(BY$3&gt;($D481+$D495),$R481-SUM($F495:BX495),$R481/$D481))</f>
        <v>0</v>
      </c>
      <c r="BZ495" s="69">
        <f>IF($D481="n/a","n/a",IF(BZ$3&gt;($D481+$D495),$R481-SUM($F495:BY495),$R481/$D481))</f>
        <v>0</v>
      </c>
    </row>
    <row r="496" spans="1:78" customFormat="1" hidden="1" outlineLevel="1">
      <c r="A496" s="560"/>
      <c r="B496" s="25"/>
      <c r="C496" s="577"/>
      <c r="D496" s="545">
        <v>14</v>
      </c>
      <c r="E496" s="27"/>
      <c r="F496" s="146"/>
      <c r="G496" s="148"/>
      <c r="H496" s="148"/>
      <c r="I496" s="148"/>
      <c r="J496" s="148"/>
      <c r="K496" s="558"/>
      <c r="L496" s="148"/>
      <c r="M496" s="148"/>
      <c r="N496" s="148"/>
      <c r="O496" s="553"/>
      <c r="P496" s="553"/>
      <c r="Q496" s="553"/>
      <c r="R496" s="553"/>
      <c r="S496" s="147"/>
      <c r="T496" s="69">
        <f>IF($D481="n/a","n/a",IF(T$3&gt;($D481+$D496),$S481-SUM($F496:S496),$S481/$D481))</f>
        <v>307.50426155657232</v>
      </c>
      <c r="U496" s="69">
        <f>IF($D481="n/a","n/a",IF(U$3&gt;($D481+$D496),$S481-SUM($F496:T496),$S481/$D481))</f>
        <v>307.50426155657232</v>
      </c>
      <c r="V496" s="69">
        <f>IF($D481="n/a","n/a",IF(V$3&gt;($D481+$D496),$S481-SUM($F496:U496),$S481/$D481))</f>
        <v>307.50426155657232</v>
      </c>
      <c r="W496" s="69">
        <f>IF($D481="n/a","n/a",IF(W$3&gt;($D481+$D496),$S481-SUM($F496:V496),$S481/$D481))</f>
        <v>307.50426155657232</v>
      </c>
      <c r="X496" s="69">
        <f>IF($D481="n/a","n/a",IF(X$3&gt;($D481+$D496),$S481-SUM($F496:W496),$S481/$D481))</f>
        <v>307.50426155657232</v>
      </c>
      <c r="Y496" s="69">
        <f>IF($D481="n/a","n/a",IF(Y$3&gt;($D481+$D496),$S481-SUM($F496:X496),$S481/$D481))</f>
        <v>307.50426155657232</v>
      </c>
      <c r="Z496" s="69">
        <f>IF($D481="n/a","n/a",IF(Z$3&gt;($D481+$D496),$S481-SUM($F496:Y496),$S481/$D481))</f>
        <v>307.50426155657232</v>
      </c>
      <c r="AA496" s="69">
        <f>IF($D481="n/a","n/a",IF(AA$3&gt;($D481+$D496),$S481-SUM($F496:Z496),$S481/$D481))</f>
        <v>307.50426155657232</v>
      </c>
      <c r="AB496" s="69">
        <f>IF($D481="n/a","n/a",IF(AB$3&gt;($D481+$D496),$S481-SUM($F496:AA496),$S481/$D481))</f>
        <v>307.50426155657232</v>
      </c>
      <c r="AC496" s="69">
        <f>IF($D481="n/a","n/a",IF(AC$3&gt;($D481+$D496),$S481-SUM($F496:AB496),$S481/$D481))</f>
        <v>307.50426155657232</v>
      </c>
      <c r="AD496" s="69">
        <f>IF($D481="n/a","n/a",IF(AD$3&gt;($D481+$D496),$S481-SUM($F496:AC496),$S481/$D481))</f>
        <v>4.5474735088646412E-13</v>
      </c>
      <c r="AE496" s="69">
        <f>IF($D481="n/a","n/a",IF(AE$3&gt;($D481+$D496),$S481-SUM($F496:AD496),$S481/$D481))</f>
        <v>0</v>
      </c>
      <c r="AF496" s="69">
        <f>IF($D481="n/a","n/a",IF(AF$3&gt;($D481+$D496),$S481-SUM($F496:AE496),$S481/$D481))</f>
        <v>0</v>
      </c>
      <c r="AG496" s="69">
        <f>IF($D481="n/a","n/a",IF(AG$3&gt;($D481+$D496),$S481-SUM($F496:AF496),$S481/$D481))</f>
        <v>0</v>
      </c>
      <c r="AH496" s="69">
        <f>IF($D481="n/a","n/a",IF(AH$3&gt;($D481+$D496),$S481-SUM($F496:AG496),$S481/$D481))</f>
        <v>0</v>
      </c>
      <c r="AI496" s="69">
        <f>IF($D481="n/a","n/a",IF(AI$3&gt;($D481+$D496),$S481-SUM($F496:AH496),$S481/$D481))</f>
        <v>0</v>
      </c>
      <c r="AJ496" s="69">
        <f>IF($D481="n/a","n/a",IF(AJ$3&gt;($D481+$D496),$S481-SUM($F496:AI496),$S481/$D481))</f>
        <v>0</v>
      </c>
      <c r="AK496" s="69">
        <f>IF($D481="n/a","n/a",IF(AK$3&gt;($D481+$D496),$S481-SUM($F496:AJ496),$S481/$D481))</f>
        <v>0</v>
      </c>
      <c r="AL496" s="69">
        <f>IF($D481="n/a","n/a",IF(AL$3&gt;($D481+$D496),$S481-SUM($F496:AK496),$S481/$D481))</f>
        <v>0</v>
      </c>
      <c r="AM496" s="69">
        <f>IF($D481="n/a","n/a",IF(AM$3&gt;($D481+$D496),$S481-SUM($F496:AL496),$S481/$D481))</f>
        <v>0</v>
      </c>
      <c r="AN496" s="69">
        <f>IF($D481="n/a","n/a",IF(AN$3&gt;($D481+$D496),$S481-SUM($F496:AM496),$S481/$D481))</f>
        <v>0</v>
      </c>
      <c r="AO496" s="69">
        <f>IF($D481="n/a","n/a",IF(AO$3&gt;($D481+$D496),$S481-SUM($F496:AN496),$S481/$D481))</f>
        <v>0</v>
      </c>
      <c r="AP496" s="69">
        <f>IF($D481="n/a","n/a",IF(AP$3&gt;($D481+$D496),$S481-SUM($F496:AO496),$S481/$D481))</f>
        <v>0</v>
      </c>
      <c r="AQ496" s="69">
        <f>IF($D481="n/a","n/a",IF(AQ$3&gt;($D481+$D496),$S481-SUM($F496:AP496),$S481/$D481))</f>
        <v>0</v>
      </c>
      <c r="AR496" s="69">
        <f>IF($D481="n/a","n/a",IF(AR$3&gt;($D481+$D496),$S481-SUM($F496:AQ496),$S481/$D481))</f>
        <v>0</v>
      </c>
      <c r="AS496" s="69">
        <f>IF($D481="n/a","n/a",IF(AS$3&gt;($D481+$D496),$S481-SUM($F496:AR496),$S481/$D481))</f>
        <v>0</v>
      </c>
      <c r="AT496" s="69">
        <f>IF($D481="n/a","n/a",IF(AT$3&gt;($D481+$D496),$S481-SUM($F496:AS496),$S481/$D481))</f>
        <v>0</v>
      </c>
      <c r="AU496" s="69">
        <f>IF($D481="n/a","n/a",IF(AU$3&gt;($D481+$D496),$S481-SUM($F496:AT496),$S481/$D481))</f>
        <v>0</v>
      </c>
      <c r="AV496" s="69">
        <f>IF($D481="n/a","n/a",IF(AV$3&gt;($D481+$D496),$S481-SUM($F496:AU496),$S481/$D481))</f>
        <v>0</v>
      </c>
      <c r="AW496" s="69">
        <f>IF($D481="n/a","n/a",IF(AW$3&gt;($D481+$D496),$S481-SUM($F496:AV496),$S481/$D481))</f>
        <v>0</v>
      </c>
      <c r="AX496" s="69">
        <f>IF($D481="n/a","n/a",IF(AX$3&gt;($D481+$D496),$S481-SUM($F496:AW496),$S481/$D481))</f>
        <v>0</v>
      </c>
      <c r="AY496" s="69">
        <f>IF($D481="n/a","n/a",IF(AY$3&gt;($D481+$D496),$S481-SUM($F496:AX496),$S481/$D481))</f>
        <v>0</v>
      </c>
      <c r="AZ496" s="69">
        <f>IF($D481="n/a","n/a",IF(AZ$3&gt;($D481+$D496),$S481-SUM($F496:AY496),$S481/$D481))</f>
        <v>0</v>
      </c>
      <c r="BA496" s="69">
        <f>IF($D481="n/a","n/a",IF(BA$3&gt;($D481+$D496),$S481-SUM($F496:AZ496),$S481/$D481))</f>
        <v>0</v>
      </c>
      <c r="BB496" s="69">
        <f>IF($D481="n/a","n/a",IF(BB$3&gt;($D481+$D496),$S481-SUM($F496:BA496),$S481/$D481))</f>
        <v>0</v>
      </c>
      <c r="BC496" s="69">
        <f>IF($D481="n/a","n/a",IF(BC$3&gt;($D481+$D496),$S481-SUM($F496:BB496),$S481/$D481))</f>
        <v>0</v>
      </c>
      <c r="BD496" s="69">
        <f>IF($D481="n/a","n/a",IF(BD$3&gt;($D481+$D496),$S481-SUM($F496:BC496),$S481/$D481))</f>
        <v>0</v>
      </c>
      <c r="BE496" s="69">
        <f>IF($D481="n/a","n/a",IF(BE$3&gt;($D481+$D496),$S481-SUM($F496:BD496),$S481/$D481))</f>
        <v>0</v>
      </c>
      <c r="BF496" s="69">
        <f>IF($D481="n/a","n/a",IF(BF$3&gt;($D481+$D496),$S481-SUM($F496:BE496),$S481/$D481))</f>
        <v>0</v>
      </c>
      <c r="BG496" s="69">
        <f>IF($D481="n/a","n/a",IF(BG$3&gt;($D481+$D496),$S481-SUM($F496:BF496),$S481/$D481))</f>
        <v>0</v>
      </c>
      <c r="BH496" s="69">
        <f>IF($D481="n/a","n/a",IF(BH$3&gt;($D481+$D496),$S481-SUM($F496:BG496),$S481/$D481))</f>
        <v>0</v>
      </c>
      <c r="BI496" s="69">
        <f>IF($D481="n/a","n/a",IF(BI$3&gt;($D481+$D496),$S481-SUM($F496:BH496),$S481/$D481))</f>
        <v>0</v>
      </c>
      <c r="BJ496" s="69">
        <f>IF($D481="n/a","n/a",IF(BJ$3&gt;($D481+$D496),$S481-SUM($F496:BI496),$S481/$D481))</f>
        <v>0</v>
      </c>
      <c r="BK496" s="69">
        <f>IF($D481="n/a","n/a",IF(BK$3&gt;($D481+$D496),$S481-SUM($F496:BJ496),$S481/$D481))</f>
        <v>0</v>
      </c>
      <c r="BL496" s="69">
        <f>IF($D481="n/a","n/a",IF(BL$3&gt;($D481+$D496),$S481-SUM($F496:BK496),$S481/$D481))</f>
        <v>0</v>
      </c>
      <c r="BM496" s="69">
        <f>IF($D481="n/a","n/a",IF(BM$3&gt;($D481+$D496),$S481-SUM($F496:BL496),$S481/$D481))</f>
        <v>0</v>
      </c>
      <c r="BN496" s="69">
        <f>IF($D481="n/a","n/a",IF(BN$3&gt;($D481+$D496),$S481-SUM($F496:BM496),$S481/$D481))</f>
        <v>0</v>
      </c>
      <c r="BO496" s="69">
        <f>IF($D481="n/a","n/a",IF(BO$3&gt;($D481+$D496),$S481-SUM($F496:BN496),$S481/$D481))</f>
        <v>0</v>
      </c>
      <c r="BP496" s="69">
        <f>IF($D481="n/a","n/a",IF(BP$3&gt;($D481+$D496),$S481-SUM($F496:BO496),$S481/$D481))</f>
        <v>0</v>
      </c>
      <c r="BQ496" s="69">
        <f>IF($D481="n/a","n/a",IF(BQ$3&gt;($D481+$D496),$S481-SUM($F496:BP496),$S481/$D481))</f>
        <v>0</v>
      </c>
      <c r="BR496" s="69">
        <f>IF($D481="n/a","n/a",IF(BR$3&gt;($D481+$D496),$S481-SUM($F496:BQ496),$S481/$D481))</f>
        <v>0</v>
      </c>
      <c r="BS496" s="69">
        <f>IF($D481="n/a","n/a",IF(BS$3&gt;($D481+$D496),$S481-SUM($F496:BR496),$S481/$D481))</f>
        <v>0</v>
      </c>
      <c r="BT496" s="69">
        <f>IF($D481="n/a","n/a",IF(BT$3&gt;($D481+$D496),$S481-SUM($F496:BS496),$S481/$D481))</f>
        <v>0</v>
      </c>
      <c r="BU496" s="69">
        <f>IF($D481="n/a","n/a",IF(BU$3&gt;($D481+$D496),$S481-SUM($F496:BT496),$S481/$D481))</f>
        <v>0</v>
      </c>
      <c r="BV496" s="69">
        <f>IF($D481="n/a","n/a",IF(BV$3&gt;($D481+$D496),$S481-SUM($F496:BU496),$S481/$D481))</f>
        <v>0</v>
      </c>
      <c r="BW496" s="69">
        <f>IF($D481="n/a","n/a",IF(BW$3&gt;($D481+$D496),$S481-SUM($F496:BV496),$S481/$D481))</f>
        <v>0</v>
      </c>
      <c r="BX496" s="69">
        <f>IF($D481="n/a","n/a",IF(BX$3&gt;($D481+$D496),$S481-SUM($F496:BW496),$S481/$D481))</f>
        <v>0</v>
      </c>
      <c r="BY496" s="69">
        <f>IF($D481="n/a","n/a",IF(BY$3&gt;($D481+$D496),$S481-SUM($F496:BX496),$S481/$D481))</f>
        <v>0</v>
      </c>
      <c r="BZ496" s="69">
        <f>IF($D481="n/a","n/a",IF(BZ$3&gt;($D481+$D496),$S481-SUM($F496:BY496),$S481/$D481))</f>
        <v>0</v>
      </c>
    </row>
    <row r="497" spans="1:78" customFormat="1" hidden="1" outlineLevel="1">
      <c r="A497" s="560"/>
      <c r="B497" s="25"/>
      <c r="C497" s="577"/>
      <c r="D497" s="545">
        <v>15</v>
      </c>
      <c r="E497" s="27"/>
      <c r="F497" s="146"/>
      <c r="G497" s="148"/>
      <c r="H497" s="148"/>
      <c r="I497" s="148"/>
      <c r="J497" s="148"/>
      <c r="K497" s="558"/>
      <c r="L497" s="148"/>
      <c r="M497" s="148"/>
      <c r="N497" s="148"/>
      <c r="O497" s="553"/>
      <c r="P497" s="553"/>
      <c r="Q497" s="553"/>
      <c r="R497" s="553"/>
      <c r="S497" s="553"/>
      <c r="T497" s="147"/>
      <c r="U497" s="69">
        <f>IF($D481="n/a","n/a",IF(U$3&gt;($D481+$D497),$T481-SUM($F497:T497),$T481/$D481))</f>
        <v>313.99325286876882</v>
      </c>
      <c r="V497" s="69">
        <f>IF($D481="n/a","n/a",IF(V$3&gt;($D481+$D497),$T481-SUM($F497:U497),$T481/$D481))</f>
        <v>313.99325286876882</v>
      </c>
      <c r="W497" s="69">
        <f>IF($D481="n/a","n/a",IF(W$3&gt;($D481+$D497),$T481-SUM($F497:V497),$T481/$D481))</f>
        <v>313.99325286876882</v>
      </c>
      <c r="X497" s="69">
        <f>IF($D481="n/a","n/a",IF(X$3&gt;($D481+$D497),$T481-SUM($F497:W497),$T481/$D481))</f>
        <v>313.99325286876882</v>
      </c>
      <c r="Y497" s="69">
        <f>IF($D481="n/a","n/a",IF(Y$3&gt;($D481+$D497),$T481-SUM($F497:X497),$T481/$D481))</f>
        <v>313.99325286876882</v>
      </c>
      <c r="Z497" s="69">
        <f>IF($D481="n/a","n/a",IF(Z$3&gt;($D481+$D497),$T481-SUM($F497:Y497),$T481/$D481))</f>
        <v>313.99325286876882</v>
      </c>
      <c r="AA497" s="69">
        <f>IF($D481="n/a","n/a",IF(AA$3&gt;($D481+$D497),$T481-SUM($F497:Z497),$T481/$D481))</f>
        <v>313.99325286876882</v>
      </c>
      <c r="AB497" s="69">
        <f>IF($D481="n/a","n/a",IF(AB$3&gt;($D481+$D497),$T481-SUM($F497:AA497),$T481/$D481))</f>
        <v>313.99325286876882</v>
      </c>
      <c r="AC497" s="69">
        <f>IF($D481="n/a","n/a",IF(AC$3&gt;($D481+$D497),$T481-SUM($F497:AB497),$T481/$D481))</f>
        <v>313.99325286876882</v>
      </c>
      <c r="AD497" s="69">
        <f>IF($D481="n/a","n/a",IF(AD$3&gt;($D481+$D497),$T481-SUM($F497:AC497),$T481/$D481))</f>
        <v>313.99325286876882</v>
      </c>
      <c r="AE497" s="69">
        <f>IF($D481="n/a","n/a",IF(AE$3&gt;($D481+$D497),$T481-SUM($F497:AD497),$T481/$D481))</f>
        <v>4.5474735088646412E-13</v>
      </c>
      <c r="AF497" s="69">
        <f>IF($D481="n/a","n/a",IF(AF$3&gt;($D481+$D497),$T481-SUM($F497:AE497),$T481/$D481))</f>
        <v>0</v>
      </c>
      <c r="AG497" s="69">
        <f>IF($D481="n/a","n/a",IF(AG$3&gt;($D481+$D497),$T481-SUM($F497:AF497),$T481/$D481))</f>
        <v>0</v>
      </c>
      <c r="AH497" s="69">
        <f>IF($D481="n/a","n/a",IF(AH$3&gt;($D481+$D497),$T481-SUM($F497:AG497),$T481/$D481))</f>
        <v>0</v>
      </c>
      <c r="AI497" s="69">
        <f>IF($D481="n/a","n/a",IF(AI$3&gt;($D481+$D497),$T481-SUM($F497:AH497),$T481/$D481))</f>
        <v>0</v>
      </c>
      <c r="AJ497" s="69">
        <f>IF($D481="n/a","n/a",IF(AJ$3&gt;($D481+$D497),$T481-SUM($F497:AI497),$T481/$D481))</f>
        <v>0</v>
      </c>
      <c r="AK497" s="69">
        <f>IF($D481="n/a","n/a",IF(AK$3&gt;($D481+$D497),$T481-SUM($F497:AJ497),$T481/$D481))</f>
        <v>0</v>
      </c>
      <c r="AL497" s="69">
        <f>IF($D481="n/a","n/a",IF(AL$3&gt;($D481+$D497),$T481-SUM($F497:AK497),$T481/$D481))</f>
        <v>0</v>
      </c>
      <c r="AM497" s="69">
        <f>IF($D481="n/a","n/a",IF(AM$3&gt;($D481+$D497),$T481-SUM($F497:AL497),$T481/$D481))</f>
        <v>0</v>
      </c>
      <c r="AN497" s="69">
        <f>IF($D481="n/a","n/a",IF(AN$3&gt;($D481+$D497),$T481-SUM($F497:AM497),$T481/$D481))</f>
        <v>0</v>
      </c>
      <c r="AO497" s="69">
        <f>IF($D481="n/a","n/a",IF(AO$3&gt;($D481+$D497),$T481-SUM($F497:AN497),$T481/$D481))</f>
        <v>0</v>
      </c>
      <c r="AP497" s="69">
        <f>IF($D481="n/a","n/a",IF(AP$3&gt;($D481+$D497),$T481-SUM($F497:AO497),$T481/$D481))</f>
        <v>0</v>
      </c>
      <c r="AQ497" s="69">
        <f>IF($D481="n/a","n/a",IF(AQ$3&gt;($D481+$D497),$T481-SUM($F497:AP497),$T481/$D481))</f>
        <v>0</v>
      </c>
      <c r="AR497" s="69">
        <f>IF($D481="n/a","n/a",IF(AR$3&gt;($D481+$D497),$T481-SUM($F497:AQ497),$T481/$D481))</f>
        <v>0</v>
      </c>
      <c r="AS497" s="69">
        <f>IF($D481="n/a","n/a",IF(AS$3&gt;($D481+$D497),$T481-SUM($F497:AR497),$T481/$D481))</f>
        <v>0</v>
      </c>
      <c r="AT497" s="69">
        <f>IF($D481="n/a","n/a",IF(AT$3&gt;($D481+$D497),$T481-SUM($F497:AS497),$T481/$D481))</f>
        <v>0</v>
      </c>
      <c r="AU497" s="69">
        <f>IF($D481="n/a","n/a",IF(AU$3&gt;($D481+$D497),$T481-SUM($F497:AT497),$T481/$D481))</f>
        <v>0</v>
      </c>
      <c r="AV497" s="69">
        <f>IF($D481="n/a","n/a",IF(AV$3&gt;($D481+$D497),$T481-SUM($F497:AU497),$T481/$D481))</f>
        <v>0</v>
      </c>
      <c r="AW497" s="69">
        <f>IF($D481="n/a","n/a",IF(AW$3&gt;($D481+$D497),$T481-SUM($F497:AV497),$T481/$D481))</f>
        <v>0</v>
      </c>
      <c r="AX497" s="69">
        <f>IF($D481="n/a","n/a",IF(AX$3&gt;($D481+$D497),$T481-SUM($F497:AW497),$T481/$D481))</f>
        <v>0</v>
      </c>
      <c r="AY497" s="69">
        <f>IF($D481="n/a","n/a",IF(AY$3&gt;($D481+$D497),$T481-SUM($F497:AX497),$T481/$D481))</f>
        <v>0</v>
      </c>
      <c r="AZ497" s="69">
        <f>IF($D481="n/a","n/a",IF(AZ$3&gt;($D481+$D497),$T481-SUM($F497:AY497),$T481/$D481))</f>
        <v>0</v>
      </c>
      <c r="BA497" s="69">
        <f>IF($D481="n/a","n/a",IF(BA$3&gt;($D481+$D497),$T481-SUM($F497:AZ497),$T481/$D481))</f>
        <v>0</v>
      </c>
      <c r="BB497" s="69">
        <f>IF($D481="n/a","n/a",IF(BB$3&gt;($D481+$D497),$T481-SUM($F497:BA497),$T481/$D481))</f>
        <v>0</v>
      </c>
      <c r="BC497" s="69">
        <f>IF($D481="n/a","n/a",IF(BC$3&gt;($D481+$D497),$T481-SUM($F497:BB497),$T481/$D481))</f>
        <v>0</v>
      </c>
      <c r="BD497" s="69">
        <f>IF($D481="n/a","n/a",IF(BD$3&gt;($D481+$D497),$T481-SUM($F497:BC497),$T481/$D481))</f>
        <v>0</v>
      </c>
      <c r="BE497" s="69">
        <f>IF($D481="n/a","n/a",IF(BE$3&gt;($D481+$D497),$T481-SUM($F497:BD497),$T481/$D481))</f>
        <v>0</v>
      </c>
      <c r="BF497" s="69">
        <f>IF($D481="n/a","n/a",IF(BF$3&gt;($D481+$D497),$T481-SUM($F497:BE497),$T481/$D481))</f>
        <v>0</v>
      </c>
      <c r="BG497" s="69">
        <f>IF($D481="n/a","n/a",IF(BG$3&gt;($D481+$D497),$T481-SUM($F497:BF497),$T481/$D481))</f>
        <v>0</v>
      </c>
      <c r="BH497" s="69">
        <f>IF($D481="n/a","n/a",IF(BH$3&gt;($D481+$D497),$T481-SUM($F497:BG497),$T481/$D481))</f>
        <v>0</v>
      </c>
      <c r="BI497" s="69">
        <f>IF($D481="n/a","n/a",IF(BI$3&gt;($D481+$D497),$T481-SUM($F497:BH497),$T481/$D481))</f>
        <v>0</v>
      </c>
      <c r="BJ497" s="69">
        <f>IF($D481="n/a","n/a",IF(BJ$3&gt;($D481+$D497),$T481-SUM($F497:BI497),$T481/$D481))</f>
        <v>0</v>
      </c>
      <c r="BK497" s="69">
        <f>IF($D481="n/a","n/a",IF(BK$3&gt;($D481+$D497),$T481-SUM($F497:BJ497),$T481/$D481))</f>
        <v>0</v>
      </c>
      <c r="BL497" s="69">
        <f>IF($D481="n/a","n/a",IF(BL$3&gt;($D481+$D497),$T481-SUM($F497:BK497),$T481/$D481))</f>
        <v>0</v>
      </c>
      <c r="BM497" s="69">
        <f>IF($D481="n/a","n/a",IF(BM$3&gt;($D481+$D497),$T481-SUM($F497:BL497),$T481/$D481))</f>
        <v>0</v>
      </c>
      <c r="BN497" s="69">
        <f>IF($D481="n/a","n/a",IF(BN$3&gt;($D481+$D497),$T481-SUM($F497:BM497),$T481/$D481))</f>
        <v>0</v>
      </c>
      <c r="BO497" s="69">
        <f>IF($D481="n/a","n/a",IF(BO$3&gt;($D481+$D497),$T481-SUM($F497:BN497),$T481/$D481))</f>
        <v>0</v>
      </c>
      <c r="BP497" s="69">
        <f>IF($D481="n/a","n/a",IF(BP$3&gt;($D481+$D497),$T481-SUM($F497:BO497),$T481/$D481))</f>
        <v>0</v>
      </c>
      <c r="BQ497" s="69">
        <f>IF($D481="n/a","n/a",IF(BQ$3&gt;($D481+$D497),$T481-SUM($F497:BP497),$T481/$D481))</f>
        <v>0</v>
      </c>
      <c r="BR497" s="69">
        <f>IF($D481="n/a","n/a",IF(BR$3&gt;($D481+$D497),$T481-SUM($F497:BQ497),$T481/$D481))</f>
        <v>0</v>
      </c>
      <c r="BS497" s="69">
        <f>IF($D481="n/a","n/a",IF(BS$3&gt;($D481+$D497),$T481-SUM($F497:BR497),$T481/$D481))</f>
        <v>0</v>
      </c>
      <c r="BT497" s="69">
        <f>IF($D481="n/a","n/a",IF(BT$3&gt;($D481+$D497),$T481-SUM($F497:BS497),$T481/$D481))</f>
        <v>0</v>
      </c>
      <c r="BU497" s="69">
        <f>IF($D481="n/a","n/a",IF(BU$3&gt;($D481+$D497),$T481-SUM($F497:BT497),$T481/$D481))</f>
        <v>0</v>
      </c>
      <c r="BV497" s="69">
        <f>IF($D481="n/a","n/a",IF(BV$3&gt;($D481+$D497),$T481-SUM($F497:BU497),$T481/$D481))</f>
        <v>0</v>
      </c>
      <c r="BW497" s="69">
        <f>IF($D481="n/a","n/a",IF(BW$3&gt;($D481+$D497),$T481-SUM($F497:BV497),$T481/$D481))</f>
        <v>0</v>
      </c>
      <c r="BX497" s="69">
        <f>IF($D481="n/a","n/a",IF(BX$3&gt;($D481+$D497),$T481-SUM($F497:BW497),$T481/$D481))</f>
        <v>0</v>
      </c>
      <c r="BY497" s="69">
        <f>IF($D481="n/a","n/a",IF(BY$3&gt;($D481+$D497),$T481-SUM($F497:BX497),$T481/$D481))</f>
        <v>0</v>
      </c>
      <c r="BZ497" s="69">
        <f>IF($D481="n/a","n/a",IF(BZ$3&gt;($D481+$D497),$T481-SUM($F497:BY497),$T481/$D481))</f>
        <v>0</v>
      </c>
    </row>
    <row r="498" spans="1:78" customFormat="1" hidden="1" outlineLevel="1">
      <c r="A498" s="560"/>
      <c r="B498" s="25"/>
      <c r="C498" s="577"/>
      <c r="D498" s="545">
        <v>16</v>
      </c>
      <c r="E498" s="27"/>
      <c r="F498" s="146"/>
      <c r="G498" s="148"/>
      <c r="H498" s="148"/>
      <c r="I498" s="148"/>
      <c r="J498" s="148"/>
      <c r="K498" s="558"/>
      <c r="L498" s="148"/>
      <c r="M498" s="148"/>
      <c r="N498" s="148"/>
      <c r="O498" s="553"/>
      <c r="P498" s="553"/>
      <c r="Q498" s="553"/>
      <c r="R498" s="553"/>
      <c r="S498" s="553"/>
      <c r="T498" s="553"/>
      <c r="U498" s="147"/>
      <c r="V498" s="69">
        <f>IF($D481="n/a","n/a",IF(V$3&gt;($D481+$D498),$U481-SUM($F498:U498),$U481/$D481))</f>
        <v>0</v>
      </c>
      <c r="W498" s="69">
        <f>IF($D481="n/a","n/a",IF(W$3&gt;($D481+$D498),$U481-SUM($F498:V498),$U481/$D481))</f>
        <v>0</v>
      </c>
      <c r="X498" s="69">
        <f>IF($D481="n/a","n/a",IF(X$3&gt;($D481+$D498),$U481-SUM($F498:W498),$U481/$D481))</f>
        <v>0</v>
      </c>
      <c r="Y498" s="69">
        <f>IF($D481="n/a","n/a",IF(Y$3&gt;($D481+$D498),$U481-SUM($F498:X498),$U481/$D481))</f>
        <v>0</v>
      </c>
      <c r="Z498" s="69">
        <f>IF($D481="n/a","n/a",IF(Z$3&gt;($D481+$D498),$U481-SUM($F498:Y498),$U481/$D481))</f>
        <v>0</v>
      </c>
      <c r="AA498" s="69">
        <f>IF($D481="n/a","n/a",IF(AA$3&gt;($D481+$D498),$U481-SUM($F498:Z498),$U481/$D481))</f>
        <v>0</v>
      </c>
      <c r="AB498" s="69">
        <f>IF($D481="n/a","n/a",IF(AB$3&gt;($D481+$D498),$U481-SUM($F498:AA498),$U481/$D481))</f>
        <v>0</v>
      </c>
      <c r="AC498" s="69">
        <f>IF($D481="n/a","n/a",IF(AC$3&gt;($D481+$D498),$U481-SUM($F498:AB498),$U481/$D481))</f>
        <v>0</v>
      </c>
      <c r="AD498" s="69">
        <f>IF($D481="n/a","n/a",IF(AD$3&gt;($D481+$D498),$U481-SUM($F498:AC498),$U481/$D481))</f>
        <v>0</v>
      </c>
      <c r="AE498" s="69">
        <f>IF($D481="n/a","n/a",IF(AE$3&gt;($D481+$D498),$U481-SUM($F498:AD498),$U481/$D481))</f>
        <v>0</v>
      </c>
      <c r="AF498" s="69">
        <f>IF($D481="n/a","n/a",IF(AF$3&gt;($D481+$D498),$U481-SUM($F498:AE498),$U481/$D481))</f>
        <v>0</v>
      </c>
      <c r="AG498" s="69">
        <f>IF($D481="n/a","n/a",IF(AG$3&gt;($D481+$D498),$U481-SUM($F498:AF498),$U481/$D481))</f>
        <v>0</v>
      </c>
      <c r="AH498" s="69">
        <f>IF($D481="n/a","n/a",IF(AH$3&gt;($D481+$D498),$U481-SUM($F498:AG498),$U481/$D481))</f>
        <v>0</v>
      </c>
      <c r="AI498" s="69">
        <f>IF($D481="n/a","n/a",IF(AI$3&gt;($D481+$D498),$U481-SUM($F498:AH498),$U481/$D481))</f>
        <v>0</v>
      </c>
      <c r="AJ498" s="69">
        <f>IF($D481="n/a","n/a",IF(AJ$3&gt;($D481+$D498),$U481-SUM($F498:AI498),$U481/$D481))</f>
        <v>0</v>
      </c>
      <c r="AK498" s="69">
        <f>IF($D481="n/a","n/a",IF(AK$3&gt;($D481+$D498),$U481-SUM($F498:AJ498),$U481/$D481))</f>
        <v>0</v>
      </c>
      <c r="AL498" s="69">
        <f>IF($D481="n/a","n/a",IF(AL$3&gt;($D481+$D498),$U481-SUM($F498:AK498),$U481/$D481))</f>
        <v>0</v>
      </c>
      <c r="AM498" s="69">
        <f>IF($D481="n/a","n/a",IF(AM$3&gt;($D481+$D498),$U481-SUM($F498:AL498),$U481/$D481))</f>
        <v>0</v>
      </c>
      <c r="AN498" s="69">
        <f>IF($D481="n/a","n/a",IF(AN$3&gt;($D481+$D498),$U481-SUM($F498:AM498),$U481/$D481))</f>
        <v>0</v>
      </c>
      <c r="AO498" s="69">
        <f>IF($D481="n/a","n/a",IF(AO$3&gt;($D481+$D498),$U481-SUM($F498:AN498),$U481/$D481))</f>
        <v>0</v>
      </c>
      <c r="AP498" s="69">
        <f>IF($D481="n/a","n/a",IF(AP$3&gt;($D481+$D498),$U481-SUM($F498:AO498),$U481/$D481))</f>
        <v>0</v>
      </c>
      <c r="AQ498" s="69">
        <f>IF($D481="n/a","n/a",IF(AQ$3&gt;($D481+$D498),$U481-SUM($F498:AP498),$U481/$D481))</f>
        <v>0</v>
      </c>
      <c r="AR498" s="69">
        <f>IF($D481="n/a","n/a",IF(AR$3&gt;($D481+$D498),$U481-SUM($F498:AQ498),$U481/$D481))</f>
        <v>0</v>
      </c>
      <c r="AS498" s="69">
        <f>IF($D481="n/a","n/a",IF(AS$3&gt;($D481+$D498),$U481-SUM($F498:AR498),$U481/$D481))</f>
        <v>0</v>
      </c>
      <c r="AT498" s="69">
        <f>IF($D481="n/a","n/a",IF(AT$3&gt;($D481+$D498),$U481-SUM($F498:AS498),$U481/$D481))</f>
        <v>0</v>
      </c>
      <c r="AU498" s="69">
        <f>IF($D481="n/a","n/a",IF(AU$3&gt;($D481+$D498),$U481-SUM($F498:AT498),$U481/$D481))</f>
        <v>0</v>
      </c>
      <c r="AV498" s="69">
        <f>IF($D481="n/a","n/a",IF(AV$3&gt;($D481+$D498),$U481-SUM($F498:AU498),$U481/$D481))</f>
        <v>0</v>
      </c>
      <c r="AW498" s="69">
        <f>IF($D481="n/a","n/a",IF(AW$3&gt;($D481+$D498),$U481-SUM($F498:AV498),$U481/$D481))</f>
        <v>0</v>
      </c>
      <c r="AX498" s="69">
        <f>IF($D481="n/a","n/a",IF(AX$3&gt;($D481+$D498),$U481-SUM($F498:AW498),$U481/$D481))</f>
        <v>0</v>
      </c>
      <c r="AY498" s="69">
        <f>IF($D481="n/a","n/a",IF(AY$3&gt;($D481+$D498),$U481-SUM($F498:AX498),$U481/$D481))</f>
        <v>0</v>
      </c>
      <c r="AZ498" s="69">
        <f>IF($D481="n/a","n/a",IF(AZ$3&gt;($D481+$D498),$U481-SUM($F498:AY498),$U481/$D481))</f>
        <v>0</v>
      </c>
      <c r="BA498" s="69">
        <f>IF($D481="n/a","n/a",IF(BA$3&gt;($D481+$D498),$U481-SUM($F498:AZ498),$U481/$D481))</f>
        <v>0</v>
      </c>
      <c r="BB498" s="69">
        <f>IF($D481="n/a","n/a",IF(BB$3&gt;($D481+$D498),$U481-SUM($F498:BA498),$U481/$D481))</f>
        <v>0</v>
      </c>
      <c r="BC498" s="69">
        <f>IF($D481="n/a","n/a",IF(BC$3&gt;($D481+$D498),$U481-SUM($F498:BB498),$U481/$D481))</f>
        <v>0</v>
      </c>
      <c r="BD498" s="69">
        <f>IF($D481="n/a","n/a",IF(BD$3&gt;($D481+$D498),$U481-SUM($F498:BC498),$U481/$D481))</f>
        <v>0</v>
      </c>
      <c r="BE498" s="69">
        <f>IF($D481="n/a","n/a",IF(BE$3&gt;($D481+$D498),$U481-SUM($F498:BD498),$U481/$D481))</f>
        <v>0</v>
      </c>
      <c r="BF498" s="69">
        <f>IF($D481="n/a","n/a",IF(BF$3&gt;($D481+$D498),$U481-SUM($F498:BE498),$U481/$D481))</f>
        <v>0</v>
      </c>
      <c r="BG498" s="69">
        <f>IF($D481="n/a","n/a",IF(BG$3&gt;($D481+$D498),$U481-SUM($F498:BF498),$U481/$D481))</f>
        <v>0</v>
      </c>
      <c r="BH498" s="69">
        <f>IF($D481="n/a","n/a",IF(BH$3&gt;($D481+$D498),$U481-SUM($F498:BG498),$U481/$D481))</f>
        <v>0</v>
      </c>
      <c r="BI498" s="69">
        <f>IF($D481="n/a","n/a",IF(BI$3&gt;($D481+$D498),$U481-SUM($F498:BH498),$U481/$D481))</f>
        <v>0</v>
      </c>
      <c r="BJ498" s="69">
        <f>IF($D481="n/a","n/a",IF(BJ$3&gt;($D481+$D498),$U481-SUM($F498:BI498),$U481/$D481))</f>
        <v>0</v>
      </c>
      <c r="BK498" s="69">
        <f>IF($D481="n/a","n/a",IF(BK$3&gt;($D481+$D498),$U481-SUM($F498:BJ498),$U481/$D481))</f>
        <v>0</v>
      </c>
      <c r="BL498" s="69">
        <f>IF($D481="n/a","n/a",IF(BL$3&gt;($D481+$D498),$U481-SUM($F498:BK498),$U481/$D481))</f>
        <v>0</v>
      </c>
      <c r="BM498" s="69">
        <f>IF($D481="n/a","n/a",IF(BM$3&gt;($D481+$D498),$U481-SUM($F498:BL498),$U481/$D481))</f>
        <v>0</v>
      </c>
      <c r="BN498" s="69">
        <f>IF($D481="n/a","n/a",IF(BN$3&gt;($D481+$D498),$U481-SUM($F498:BM498),$U481/$D481))</f>
        <v>0</v>
      </c>
      <c r="BO498" s="69">
        <f>IF($D481="n/a","n/a",IF(BO$3&gt;($D481+$D498),$U481-SUM($F498:BN498),$U481/$D481))</f>
        <v>0</v>
      </c>
      <c r="BP498" s="69">
        <f>IF($D481="n/a","n/a",IF(BP$3&gt;($D481+$D498),$U481-SUM($F498:BO498),$U481/$D481))</f>
        <v>0</v>
      </c>
      <c r="BQ498" s="69">
        <f>IF($D481="n/a","n/a",IF(BQ$3&gt;($D481+$D498),$U481-SUM($F498:BP498),$U481/$D481))</f>
        <v>0</v>
      </c>
      <c r="BR498" s="69">
        <f>IF($D481="n/a","n/a",IF(BR$3&gt;($D481+$D498),$U481-SUM($F498:BQ498),$U481/$D481))</f>
        <v>0</v>
      </c>
      <c r="BS498" s="69">
        <f>IF($D481="n/a","n/a",IF(BS$3&gt;($D481+$D498),$U481-SUM($F498:BR498),$U481/$D481))</f>
        <v>0</v>
      </c>
      <c r="BT498" s="69">
        <f>IF($D481="n/a","n/a",IF(BT$3&gt;($D481+$D498),$U481-SUM($F498:BS498),$U481/$D481))</f>
        <v>0</v>
      </c>
      <c r="BU498" s="69">
        <f>IF($D481="n/a","n/a",IF(BU$3&gt;($D481+$D498),$U481-SUM($F498:BT498),$U481/$D481))</f>
        <v>0</v>
      </c>
      <c r="BV498" s="69">
        <f>IF($D481="n/a","n/a",IF(BV$3&gt;($D481+$D498),$U481-SUM($F498:BU498),$U481/$D481))</f>
        <v>0</v>
      </c>
      <c r="BW498" s="69">
        <f>IF($D481="n/a","n/a",IF(BW$3&gt;($D481+$D498),$U481-SUM($F498:BV498),$U481/$D481))</f>
        <v>0</v>
      </c>
      <c r="BX498" s="69">
        <f>IF($D481="n/a","n/a",IF(BX$3&gt;($D481+$D498),$U481-SUM($F498:BW498),$U481/$D481))</f>
        <v>0</v>
      </c>
      <c r="BY498" s="69">
        <f>IF($D481="n/a","n/a",IF(BY$3&gt;($D481+$D498),$U481-SUM($F498:BX498),$U481/$D481))</f>
        <v>0</v>
      </c>
      <c r="BZ498" s="69">
        <f>IF($D481="n/a","n/a",IF(BZ$3&gt;($D481+$D498),$U481-SUM($F498:BY498),$U481/$D481))</f>
        <v>0</v>
      </c>
    </row>
    <row r="499" spans="1:78" customFormat="1" hidden="1" outlineLevel="1">
      <c r="A499" s="560"/>
      <c r="B499" s="25"/>
      <c r="C499" s="577"/>
      <c r="D499" s="545">
        <v>17</v>
      </c>
      <c r="E499" s="27"/>
      <c r="F499" s="146"/>
      <c r="G499" s="148"/>
      <c r="H499" s="148"/>
      <c r="I499" s="148"/>
      <c r="J499" s="148"/>
      <c r="K499" s="558"/>
      <c r="L499" s="148"/>
      <c r="M499" s="148"/>
      <c r="N499" s="148"/>
      <c r="O499" s="553"/>
      <c r="P499" s="553"/>
      <c r="Q499" s="553"/>
      <c r="R499" s="553"/>
      <c r="S499" s="553"/>
      <c r="T499" s="553"/>
      <c r="U499" s="553"/>
      <c r="V499" s="147"/>
      <c r="W499" s="69">
        <f>IF($D481="n/a","n/a",IF(W$3&gt;($D481+$D499),$V481-SUM($F499:V499),$V481/$D481))</f>
        <v>0</v>
      </c>
      <c r="X499" s="69">
        <f>IF($D481="n/a","n/a",IF(X$3&gt;($D481+$D499),$V481-SUM($F499:W499),$V481/$D481))</f>
        <v>0</v>
      </c>
      <c r="Y499" s="69">
        <f>IF($D481="n/a","n/a",IF(Y$3&gt;($D481+$D499),$V481-SUM($F499:X499),$V481/$D481))</f>
        <v>0</v>
      </c>
      <c r="Z499" s="69">
        <f>IF($D481="n/a","n/a",IF(Z$3&gt;($D481+$D499),$V481-SUM($F499:Y499),$V481/$D481))</f>
        <v>0</v>
      </c>
      <c r="AA499" s="69">
        <f>IF($D481="n/a","n/a",IF(AA$3&gt;($D481+$D499),$V481-SUM($F499:Z499),$V481/$D481))</f>
        <v>0</v>
      </c>
      <c r="AB499" s="69">
        <f>IF($D481="n/a","n/a",IF(AB$3&gt;($D481+$D499),$V481-SUM($F499:AA499),$V481/$D481))</f>
        <v>0</v>
      </c>
      <c r="AC499" s="69">
        <f>IF($D481="n/a","n/a",IF(AC$3&gt;($D481+$D499),$V481-SUM($F499:AB499),$V481/$D481))</f>
        <v>0</v>
      </c>
      <c r="AD499" s="69">
        <f>IF($D481="n/a","n/a",IF(AD$3&gt;($D481+$D499),$V481-SUM($F499:AC499),$V481/$D481))</f>
        <v>0</v>
      </c>
      <c r="AE499" s="69">
        <f>IF($D481="n/a","n/a",IF(AE$3&gt;($D481+$D499),$V481-SUM($F499:AD499),$V481/$D481))</f>
        <v>0</v>
      </c>
      <c r="AF499" s="69">
        <f>IF($D481="n/a","n/a",IF(AF$3&gt;($D481+$D499),$V481-SUM($F499:AE499),$V481/$D481))</f>
        <v>0</v>
      </c>
      <c r="AG499" s="69">
        <f>IF($D481="n/a","n/a",IF(AG$3&gt;($D481+$D499),$V481-SUM($F499:AF499),$V481/$D481))</f>
        <v>0</v>
      </c>
      <c r="AH499" s="69">
        <f>IF($D481="n/a","n/a",IF(AH$3&gt;($D481+$D499),$V481-SUM($F499:AG499),$V481/$D481))</f>
        <v>0</v>
      </c>
      <c r="AI499" s="69">
        <f>IF($D481="n/a","n/a",IF(AI$3&gt;($D481+$D499),$V481-SUM($F499:AH499),$V481/$D481))</f>
        <v>0</v>
      </c>
      <c r="AJ499" s="69">
        <f>IF($D481="n/a","n/a",IF(AJ$3&gt;($D481+$D499),$V481-SUM($F499:AI499),$V481/$D481))</f>
        <v>0</v>
      </c>
      <c r="AK499" s="69">
        <f>IF($D481="n/a","n/a",IF(AK$3&gt;($D481+$D499),$V481-SUM($F499:AJ499),$V481/$D481))</f>
        <v>0</v>
      </c>
      <c r="AL499" s="69">
        <f>IF($D481="n/a","n/a",IF(AL$3&gt;($D481+$D499),$V481-SUM($F499:AK499),$V481/$D481))</f>
        <v>0</v>
      </c>
      <c r="AM499" s="69">
        <f>IF($D481="n/a","n/a",IF(AM$3&gt;($D481+$D499),$V481-SUM($F499:AL499),$V481/$D481))</f>
        <v>0</v>
      </c>
      <c r="AN499" s="69">
        <f>IF($D481="n/a","n/a",IF(AN$3&gt;($D481+$D499),$V481-SUM($F499:AM499),$V481/$D481))</f>
        <v>0</v>
      </c>
      <c r="AO499" s="69">
        <f>IF($D481="n/a","n/a",IF(AO$3&gt;($D481+$D499),$V481-SUM($F499:AN499),$V481/$D481))</f>
        <v>0</v>
      </c>
      <c r="AP499" s="69">
        <f>IF($D481="n/a","n/a",IF(AP$3&gt;($D481+$D499),$V481-SUM($F499:AO499),$V481/$D481))</f>
        <v>0</v>
      </c>
      <c r="AQ499" s="69">
        <f>IF($D481="n/a","n/a",IF(AQ$3&gt;($D481+$D499),$V481-SUM($F499:AP499),$V481/$D481))</f>
        <v>0</v>
      </c>
      <c r="AR499" s="69">
        <f>IF($D481="n/a","n/a",IF(AR$3&gt;($D481+$D499),$V481-SUM($F499:AQ499),$V481/$D481))</f>
        <v>0</v>
      </c>
      <c r="AS499" s="69">
        <f>IF($D481="n/a","n/a",IF(AS$3&gt;($D481+$D499),$V481-SUM($F499:AR499),$V481/$D481))</f>
        <v>0</v>
      </c>
      <c r="AT499" s="69">
        <f>IF($D481="n/a","n/a",IF(AT$3&gt;($D481+$D499),$V481-SUM($F499:AS499),$V481/$D481))</f>
        <v>0</v>
      </c>
      <c r="AU499" s="69">
        <f>IF($D481="n/a","n/a",IF(AU$3&gt;($D481+$D499),$V481-SUM($F499:AT499),$V481/$D481))</f>
        <v>0</v>
      </c>
      <c r="AV499" s="69">
        <f>IF($D481="n/a","n/a",IF(AV$3&gt;($D481+$D499),$V481-SUM($F499:AU499),$V481/$D481))</f>
        <v>0</v>
      </c>
      <c r="AW499" s="69">
        <f>IF($D481="n/a","n/a",IF(AW$3&gt;($D481+$D499),$V481-SUM($F499:AV499),$V481/$D481))</f>
        <v>0</v>
      </c>
      <c r="AX499" s="69">
        <f>IF($D481="n/a","n/a",IF(AX$3&gt;($D481+$D499),$V481-SUM($F499:AW499),$V481/$D481))</f>
        <v>0</v>
      </c>
      <c r="AY499" s="69">
        <f>IF($D481="n/a","n/a",IF(AY$3&gt;($D481+$D499),$V481-SUM($F499:AX499),$V481/$D481))</f>
        <v>0</v>
      </c>
      <c r="AZ499" s="69">
        <f>IF($D481="n/a","n/a",IF(AZ$3&gt;($D481+$D499),$V481-SUM($F499:AY499),$V481/$D481))</f>
        <v>0</v>
      </c>
      <c r="BA499" s="69">
        <f>IF($D481="n/a","n/a",IF(BA$3&gt;($D481+$D499),$V481-SUM($F499:AZ499),$V481/$D481))</f>
        <v>0</v>
      </c>
      <c r="BB499" s="69">
        <f>IF($D481="n/a","n/a",IF(BB$3&gt;($D481+$D499),$V481-SUM($F499:BA499),$V481/$D481))</f>
        <v>0</v>
      </c>
      <c r="BC499" s="69">
        <f>IF($D481="n/a","n/a",IF(BC$3&gt;($D481+$D499),$V481-SUM($F499:BB499),$V481/$D481))</f>
        <v>0</v>
      </c>
      <c r="BD499" s="69">
        <f>IF($D481="n/a","n/a",IF(BD$3&gt;($D481+$D499),$V481-SUM($F499:BC499),$V481/$D481))</f>
        <v>0</v>
      </c>
      <c r="BE499" s="69">
        <f>IF($D481="n/a","n/a",IF(BE$3&gt;($D481+$D499),$V481-SUM($F499:BD499),$V481/$D481))</f>
        <v>0</v>
      </c>
      <c r="BF499" s="69">
        <f>IF($D481="n/a","n/a",IF(BF$3&gt;($D481+$D499),$V481-SUM($F499:BE499),$V481/$D481))</f>
        <v>0</v>
      </c>
      <c r="BG499" s="69">
        <f>IF($D481="n/a","n/a",IF(BG$3&gt;($D481+$D499),$V481-SUM($F499:BF499),$V481/$D481))</f>
        <v>0</v>
      </c>
      <c r="BH499" s="69">
        <f>IF($D481="n/a","n/a",IF(BH$3&gt;($D481+$D499),$V481-SUM($F499:BG499),$V481/$D481))</f>
        <v>0</v>
      </c>
      <c r="BI499" s="69">
        <f>IF($D481="n/a","n/a",IF(BI$3&gt;($D481+$D499),$V481-SUM($F499:BH499),$V481/$D481))</f>
        <v>0</v>
      </c>
      <c r="BJ499" s="69">
        <f>IF($D481="n/a","n/a",IF(BJ$3&gt;($D481+$D499),$V481-SUM($F499:BI499),$V481/$D481))</f>
        <v>0</v>
      </c>
      <c r="BK499" s="69">
        <f>IF($D481="n/a","n/a",IF(BK$3&gt;($D481+$D499),$V481-SUM($F499:BJ499),$V481/$D481))</f>
        <v>0</v>
      </c>
      <c r="BL499" s="69">
        <f>IF($D481="n/a","n/a",IF(BL$3&gt;($D481+$D499),$V481-SUM($F499:BK499),$V481/$D481))</f>
        <v>0</v>
      </c>
      <c r="BM499" s="69">
        <f>IF($D481="n/a","n/a",IF(BM$3&gt;($D481+$D499),$V481-SUM($F499:BL499),$V481/$D481))</f>
        <v>0</v>
      </c>
      <c r="BN499" s="69">
        <f>IF($D481="n/a","n/a",IF(BN$3&gt;($D481+$D499),$V481-SUM($F499:BM499),$V481/$D481))</f>
        <v>0</v>
      </c>
      <c r="BO499" s="69">
        <f>IF($D481="n/a","n/a",IF(BO$3&gt;($D481+$D499),$V481-SUM($F499:BN499),$V481/$D481))</f>
        <v>0</v>
      </c>
      <c r="BP499" s="69">
        <f>IF($D481="n/a","n/a",IF(BP$3&gt;($D481+$D499),$V481-SUM($F499:BO499),$V481/$D481))</f>
        <v>0</v>
      </c>
      <c r="BQ499" s="69">
        <f>IF($D481="n/a","n/a",IF(BQ$3&gt;($D481+$D499),$V481-SUM($F499:BP499),$V481/$D481))</f>
        <v>0</v>
      </c>
      <c r="BR499" s="69">
        <f>IF($D481="n/a","n/a",IF(BR$3&gt;($D481+$D499),$V481-SUM($F499:BQ499),$V481/$D481))</f>
        <v>0</v>
      </c>
      <c r="BS499" s="69">
        <f>IF($D481="n/a","n/a",IF(BS$3&gt;($D481+$D499),$V481-SUM($F499:BR499),$V481/$D481))</f>
        <v>0</v>
      </c>
      <c r="BT499" s="69">
        <f>IF($D481="n/a","n/a",IF(BT$3&gt;($D481+$D499),$V481-SUM($F499:BS499),$V481/$D481))</f>
        <v>0</v>
      </c>
      <c r="BU499" s="69">
        <f>IF($D481="n/a","n/a",IF(BU$3&gt;($D481+$D499),$V481-SUM($F499:BT499),$V481/$D481))</f>
        <v>0</v>
      </c>
      <c r="BV499" s="69">
        <f>IF($D481="n/a","n/a",IF(BV$3&gt;($D481+$D499),$V481-SUM($F499:BU499),$V481/$D481))</f>
        <v>0</v>
      </c>
      <c r="BW499" s="69">
        <f>IF($D481="n/a","n/a",IF(BW$3&gt;($D481+$D499),$V481-SUM($F499:BV499),$V481/$D481))</f>
        <v>0</v>
      </c>
      <c r="BX499" s="69">
        <f>IF($D481="n/a","n/a",IF(BX$3&gt;($D481+$D499),$V481-SUM($F499:BW499),$V481/$D481))</f>
        <v>0</v>
      </c>
      <c r="BY499" s="69">
        <f>IF($D481="n/a","n/a",IF(BY$3&gt;($D481+$D499),$V481-SUM($F499:BX499),$V481/$D481))</f>
        <v>0</v>
      </c>
      <c r="BZ499" s="69">
        <f>IF($D481="n/a","n/a",IF(BZ$3&gt;($D481+$D499),$V481-SUM($F499:BY499),$V481/$D481))</f>
        <v>0</v>
      </c>
    </row>
    <row r="500" spans="1:78" customFormat="1" hidden="1" outlineLevel="1">
      <c r="A500" s="560"/>
      <c r="B500" s="25"/>
      <c r="C500" s="577"/>
      <c r="D500" s="545">
        <v>18</v>
      </c>
      <c r="E500" s="27"/>
      <c r="F500" s="146"/>
      <c r="G500" s="148"/>
      <c r="H500" s="148"/>
      <c r="I500" s="148"/>
      <c r="J500" s="148"/>
      <c r="K500" s="558"/>
      <c r="L500" s="148"/>
      <c r="M500" s="148"/>
      <c r="N500" s="553"/>
      <c r="O500" s="553"/>
      <c r="P500" s="553"/>
      <c r="Q500" s="553"/>
      <c r="R500" s="553"/>
      <c r="S500" s="553"/>
      <c r="T500" s="553"/>
      <c r="U500" s="553"/>
      <c r="V500" s="553"/>
      <c r="W500" s="147"/>
      <c r="X500" s="69">
        <f>IF($D481="n/a","n/a",IF(X$3&gt;($D481+$D500),$W481-SUM($F500:W500),$W481/$D481))</f>
        <v>0</v>
      </c>
      <c r="Y500" s="69">
        <f>IF($D481="n/a","n/a",IF(Y$3&gt;($D481+$D500),$W481-SUM($F500:X500),$W481/$D481))</f>
        <v>0</v>
      </c>
      <c r="Z500" s="69">
        <f>IF($D481="n/a","n/a",IF(Z$3&gt;($D481+$D500),$W481-SUM($F500:Y500),$W481/$D481))</f>
        <v>0</v>
      </c>
      <c r="AA500" s="69">
        <f>IF($D481="n/a","n/a",IF(AA$3&gt;($D481+$D500),$W481-SUM($F500:Z500),$W481/$D481))</f>
        <v>0</v>
      </c>
      <c r="AB500" s="69">
        <f>IF($D481="n/a","n/a",IF(AB$3&gt;($D481+$D500),$W481-SUM($F500:AA500),$W481/$D481))</f>
        <v>0</v>
      </c>
      <c r="AC500" s="69">
        <f>IF($D481="n/a","n/a",IF(AC$3&gt;($D481+$D500),$W481-SUM($F500:AB500),$W481/$D481))</f>
        <v>0</v>
      </c>
      <c r="AD500" s="69">
        <f>IF($D481="n/a","n/a",IF(AD$3&gt;($D481+$D500),$W481-SUM($F500:AC500),$W481/$D481))</f>
        <v>0</v>
      </c>
      <c r="AE500" s="69">
        <f>IF($D481="n/a","n/a",IF(AE$3&gt;($D481+$D500),$W481-SUM($F500:AD500),$W481/$D481))</f>
        <v>0</v>
      </c>
      <c r="AF500" s="69">
        <f>IF($D481="n/a","n/a",IF(AF$3&gt;($D481+$D500),$W481-SUM($F500:AE500),$W481/$D481))</f>
        <v>0</v>
      </c>
      <c r="AG500" s="69">
        <f>IF($D481="n/a","n/a",IF(AG$3&gt;($D481+$D500),$W481-SUM($F500:AF500),$W481/$D481))</f>
        <v>0</v>
      </c>
      <c r="AH500" s="69">
        <f>IF($D481="n/a","n/a",IF(AH$3&gt;($D481+$D500),$W481-SUM($F500:AG500),$W481/$D481))</f>
        <v>0</v>
      </c>
      <c r="AI500" s="69">
        <f>IF($D481="n/a","n/a",IF(AI$3&gt;($D481+$D500),$W481-SUM($F500:AH500),$W481/$D481))</f>
        <v>0</v>
      </c>
      <c r="AJ500" s="69">
        <f>IF($D481="n/a","n/a",IF(AJ$3&gt;($D481+$D500),$W481-SUM($F500:AI500),$W481/$D481))</f>
        <v>0</v>
      </c>
      <c r="AK500" s="69">
        <f>IF($D481="n/a","n/a",IF(AK$3&gt;($D481+$D500),$W481-SUM($F500:AJ500),$W481/$D481))</f>
        <v>0</v>
      </c>
      <c r="AL500" s="69">
        <f>IF($D481="n/a","n/a",IF(AL$3&gt;($D481+$D500),$W481-SUM($F500:AK500),$W481/$D481))</f>
        <v>0</v>
      </c>
      <c r="AM500" s="69">
        <f>IF($D481="n/a","n/a",IF(AM$3&gt;($D481+$D500),$W481-SUM($F500:AL500),$W481/$D481))</f>
        <v>0</v>
      </c>
      <c r="AN500" s="69">
        <f>IF($D481="n/a","n/a",IF(AN$3&gt;($D481+$D500),$W481-SUM($F500:AM500),$W481/$D481))</f>
        <v>0</v>
      </c>
      <c r="AO500" s="69">
        <f>IF($D481="n/a","n/a",IF(AO$3&gt;($D481+$D500),$W481-SUM($F500:AN500),$W481/$D481))</f>
        <v>0</v>
      </c>
      <c r="AP500" s="69">
        <f>IF($D481="n/a","n/a",IF(AP$3&gt;($D481+$D500),$W481-SUM($F500:AO500),$W481/$D481))</f>
        <v>0</v>
      </c>
      <c r="AQ500" s="69">
        <f>IF($D481="n/a","n/a",IF(AQ$3&gt;($D481+$D500),$W481-SUM($F500:AP500),$W481/$D481))</f>
        <v>0</v>
      </c>
      <c r="AR500" s="69">
        <f>IF($D481="n/a","n/a",IF(AR$3&gt;($D481+$D500),$W481-SUM($F500:AQ500),$W481/$D481))</f>
        <v>0</v>
      </c>
      <c r="AS500" s="69">
        <f>IF($D481="n/a","n/a",IF(AS$3&gt;($D481+$D500),$W481-SUM($F500:AR500),$W481/$D481))</f>
        <v>0</v>
      </c>
      <c r="AT500" s="69">
        <f>IF($D481="n/a","n/a",IF(AT$3&gt;($D481+$D500),$W481-SUM($F500:AS500),$W481/$D481))</f>
        <v>0</v>
      </c>
      <c r="AU500" s="69">
        <f>IF($D481="n/a","n/a",IF(AU$3&gt;($D481+$D500),$W481-SUM($F500:AT500),$W481/$D481))</f>
        <v>0</v>
      </c>
      <c r="AV500" s="69">
        <f>IF($D481="n/a","n/a",IF(AV$3&gt;($D481+$D500),$W481-SUM($F500:AU500),$W481/$D481))</f>
        <v>0</v>
      </c>
      <c r="AW500" s="69">
        <f>IF($D481="n/a","n/a",IF(AW$3&gt;($D481+$D500),$W481-SUM($F500:AV500),$W481/$D481))</f>
        <v>0</v>
      </c>
      <c r="AX500" s="69">
        <f>IF($D481="n/a","n/a",IF(AX$3&gt;($D481+$D500),$W481-SUM($F500:AW500),$W481/$D481))</f>
        <v>0</v>
      </c>
      <c r="AY500" s="69">
        <f>IF($D481="n/a","n/a",IF(AY$3&gt;($D481+$D500),$W481-SUM($F500:AX500),$W481/$D481))</f>
        <v>0</v>
      </c>
      <c r="AZ500" s="69">
        <f>IF($D481="n/a","n/a",IF(AZ$3&gt;($D481+$D500),$W481-SUM($F500:AY500),$W481/$D481))</f>
        <v>0</v>
      </c>
      <c r="BA500" s="69">
        <f>IF($D481="n/a","n/a",IF(BA$3&gt;($D481+$D500),$W481-SUM($F500:AZ500),$W481/$D481))</f>
        <v>0</v>
      </c>
      <c r="BB500" s="69">
        <f>IF($D481="n/a","n/a",IF(BB$3&gt;($D481+$D500),$W481-SUM($F500:BA500),$W481/$D481))</f>
        <v>0</v>
      </c>
      <c r="BC500" s="69">
        <f>IF($D481="n/a","n/a",IF(BC$3&gt;($D481+$D500),$W481-SUM($F500:BB500),$W481/$D481))</f>
        <v>0</v>
      </c>
      <c r="BD500" s="69">
        <f>IF($D481="n/a","n/a",IF(BD$3&gt;($D481+$D500),$W481-SUM($F500:BC500),$W481/$D481))</f>
        <v>0</v>
      </c>
      <c r="BE500" s="69">
        <f>IF($D481="n/a","n/a",IF(BE$3&gt;($D481+$D500),$W481-SUM($F500:BD500),$W481/$D481))</f>
        <v>0</v>
      </c>
      <c r="BF500" s="69">
        <f>IF($D481="n/a","n/a",IF(BF$3&gt;($D481+$D500),$W481-SUM($F500:BE500),$W481/$D481))</f>
        <v>0</v>
      </c>
      <c r="BG500" s="69">
        <f>IF($D481="n/a","n/a",IF(BG$3&gt;($D481+$D500),$W481-SUM($F500:BF500),$W481/$D481))</f>
        <v>0</v>
      </c>
      <c r="BH500" s="69">
        <f>IF($D481="n/a","n/a",IF(BH$3&gt;($D481+$D500),$W481-SUM($F500:BG500),$W481/$D481))</f>
        <v>0</v>
      </c>
      <c r="BI500" s="69">
        <f>IF($D481="n/a","n/a",IF(BI$3&gt;($D481+$D500),$W481-SUM($F500:BH500),$W481/$D481))</f>
        <v>0</v>
      </c>
      <c r="BJ500" s="69">
        <f>IF($D481="n/a","n/a",IF(BJ$3&gt;($D481+$D500),$W481-SUM($F500:BI500),$W481/$D481))</f>
        <v>0</v>
      </c>
      <c r="BK500" s="69">
        <f>IF($D481="n/a","n/a",IF(BK$3&gt;($D481+$D500),$W481-SUM($F500:BJ500),$W481/$D481))</f>
        <v>0</v>
      </c>
      <c r="BL500" s="69">
        <f>IF($D481="n/a","n/a",IF(BL$3&gt;($D481+$D500),$W481-SUM($F500:BK500),$W481/$D481))</f>
        <v>0</v>
      </c>
      <c r="BM500" s="69">
        <f>IF($D481="n/a","n/a",IF(BM$3&gt;($D481+$D500),$W481-SUM($F500:BL500),$W481/$D481))</f>
        <v>0</v>
      </c>
      <c r="BN500" s="69">
        <f>IF($D481="n/a","n/a",IF(BN$3&gt;($D481+$D500),$W481-SUM($F500:BM500),$W481/$D481))</f>
        <v>0</v>
      </c>
      <c r="BO500" s="69">
        <f>IF($D481="n/a","n/a",IF(BO$3&gt;($D481+$D500),$W481-SUM($F500:BN500),$W481/$D481))</f>
        <v>0</v>
      </c>
      <c r="BP500" s="69">
        <f>IF($D481="n/a","n/a",IF(BP$3&gt;($D481+$D500),$W481-SUM($F500:BO500),$W481/$D481))</f>
        <v>0</v>
      </c>
      <c r="BQ500" s="69">
        <f>IF($D481="n/a","n/a",IF(BQ$3&gt;($D481+$D500),$W481-SUM($F500:BP500),$W481/$D481))</f>
        <v>0</v>
      </c>
      <c r="BR500" s="69">
        <f>IF($D481="n/a","n/a",IF(BR$3&gt;($D481+$D500),$W481-SUM($F500:BQ500),$W481/$D481))</f>
        <v>0</v>
      </c>
      <c r="BS500" s="69">
        <f>IF($D481="n/a","n/a",IF(BS$3&gt;($D481+$D500),$W481-SUM($F500:BR500),$W481/$D481))</f>
        <v>0</v>
      </c>
      <c r="BT500" s="69">
        <f>IF($D481="n/a","n/a",IF(BT$3&gt;($D481+$D500),$W481-SUM($F500:BS500),$W481/$D481))</f>
        <v>0</v>
      </c>
      <c r="BU500" s="69">
        <f>IF($D481="n/a","n/a",IF(BU$3&gt;($D481+$D500),$W481-SUM($F500:BT500),$W481/$D481))</f>
        <v>0</v>
      </c>
      <c r="BV500" s="69">
        <f>IF($D481="n/a","n/a",IF(BV$3&gt;($D481+$D500),$W481-SUM($F500:BU500),$W481/$D481))</f>
        <v>0</v>
      </c>
      <c r="BW500" s="69">
        <f>IF($D481="n/a","n/a",IF(BW$3&gt;($D481+$D500),$W481-SUM($F500:BV500),$W481/$D481))</f>
        <v>0</v>
      </c>
      <c r="BX500" s="69">
        <f>IF($D481="n/a","n/a",IF(BX$3&gt;($D481+$D500),$W481-SUM($F500:BW500),$W481/$D481))</f>
        <v>0</v>
      </c>
      <c r="BY500" s="69">
        <f>IF($D481="n/a","n/a",IF(BY$3&gt;($D481+$D500),$W481-SUM($F500:BX500),$W481/$D481))</f>
        <v>0</v>
      </c>
      <c r="BZ500" s="69">
        <f>IF($D481="n/a","n/a",IF(BZ$3&gt;($D481+$D500),$W481-SUM($F500:BY500),$W481/$D481))</f>
        <v>0</v>
      </c>
    </row>
    <row r="501" spans="1:78" customFormat="1" hidden="1" outlineLevel="1">
      <c r="A501" s="560"/>
      <c r="B501" s="25"/>
      <c r="C501" s="577"/>
      <c r="D501" s="545">
        <v>19</v>
      </c>
      <c r="E501" s="27"/>
      <c r="F501" s="146"/>
      <c r="G501" s="148"/>
      <c r="H501" s="148"/>
      <c r="I501" s="148"/>
      <c r="J501" s="148"/>
      <c r="K501" s="558"/>
      <c r="L501" s="148"/>
      <c r="M501" s="148"/>
      <c r="N501" s="553"/>
      <c r="O501" s="553"/>
      <c r="P501" s="553"/>
      <c r="Q501" s="553"/>
      <c r="R501" s="553"/>
      <c r="S501" s="553"/>
      <c r="T501" s="553"/>
      <c r="U501" s="553"/>
      <c r="V501" s="553"/>
      <c r="W501" s="553"/>
      <c r="X501" s="147"/>
      <c r="Y501" s="69">
        <f>IF($D481="n/a","n/a",IF(Y$3&gt;($D481+$D501),$X481-SUM($F501:X501),$X481/$D481))</f>
        <v>0</v>
      </c>
      <c r="Z501" s="69">
        <f>IF($D481="n/a","n/a",IF(Z$3&gt;($D481+$D501),$X481-SUM($F501:Y501),$X481/$D481))</f>
        <v>0</v>
      </c>
      <c r="AA501" s="69">
        <f>IF($D481="n/a","n/a",IF(AA$3&gt;($D481+$D501),$X481-SUM($F501:Z501),$X481/$D481))</f>
        <v>0</v>
      </c>
      <c r="AB501" s="69">
        <f>IF($D481="n/a","n/a",IF(AB$3&gt;($D481+$D501),$X481-SUM($F501:AA501),$X481/$D481))</f>
        <v>0</v>
      </c>
      <c r="AC501" s="69">
        <f>IF($D481="n/a","n/a",IF(AC$3&gt;($D481+$D501),$X481-SUM($F501:AB501),$X481/$D481))</f>
        <v>0</v>
      </c>
      <c r="AD501" s="69">
        <f>IF($D481="n/a","n/a",IF(AD$3&gt;($D481+$D501),$X481-SUM($F501:AC501),$X481/$D481))</f>
        <v>0</v>
      </c>
      <c r="AE501" s="69">
        <f>IF($D481="n/a","n/a",IF(AE$3&gt;($D481+$D501),$X481-SUM($F501:AD501),$X481/$D481))</f>
        <v>0</v>
      </c>
      <c r="AF501" s="69">
        <f>IF($D481="n/a","n/a",IF(AF$3&gt;($D481+$D501),$X481-SUM($F501:AE501),$X481/$D481))</f>
        <v>0</v>
      </c>
      <c r="AG501" s="69">
        <f>IF($D481="n/a","n/a",IF(AG$3&gt;($D481+$D501),$X481-SUM($F501:AF501),$X481/$D481))</f>
        <v>0</v>
      </c>
      <c r="AH501" s="69">
        <f>IF($D481="n/a","n/a",IF(AH$3&gt;($D481+$D501),$X481-SUM($F501:AG501),$X481/$D481))</f>
        <v>0</v>
      </c>
      <c r="AI501" s="69">
        <f>IF($D481="n/a","n/a",IF(AI$3&gt;($D481+$D501),$X481-SUM($F501:AH501),$X481/$D481))</f>
        <v>0</v>
      </c>
      <c r="AJ501" s="69">
        <f>IF($D481="n/a","n/a",IF(AJ$3&gt;($D481+$D501),$X481-SUM($F501:AI501),$X481/$D481))</f>
        <v>0</v>
      </c>
      <c r="AK501" s="69">
        <f>IF($D481="n/a","n/a",IF(AK$3&gt;($D481+$D501),$X481-SUM($F501:AJ501),$X481/$D481))</f>
        <v>0</v>
      </c>
      <c r="AL501" s="69">
        <f>IF($D481="n/a","n/a",IF(AL$3&gt;($D481+$D501),$X481-SUM($F501:AK501),$X481/$D481))</f>
        <v>0</v>
      </c>
      <c r="AM501" s="69">
        <f>IF($D481="n/a","n/a",IF(AM$3&gt;($D481+$D501),$X481-SUM($F501:AL501),$X481/$D481))</f>
        <v>0</v>
      </c>
      <c r="AN501" s="69">
        <f>IF($D481="n/a","n/a",IF(AN$3&gt;($D481+$D501),$X481-SUM($F501:AM501),$X481/$D481))</f>
        <v>0</v>
      </c>
      <c r="AO501" s="69">
        <f>IF($D481="n/a","n/a",IF(AO$3&gt;($D481+$D501),$X481-SUM($F501:AN501),$X481/$D481))</f>
        <v>0</v>
      </c>
      <c r="AP501" s="69">
        <f>IF($D481="n/a","n/a",IF(AP$3&gt;($D481+$D501),$X481-SUM($F501:AO501),$X481/$D481))</f>
        <v>0</v>
      </c>
      <c r="AQ501" s="69">
        <f>IF($D481="n/a","n/a",IF(AQ$3&gt;($D481+$D501),$X481-SUM($F501:AP501),$X481/$D481))</f>
        <v>0</v>
      </c>
      <c r="AR501" s="69">
        <f>IF($D481="n/a","n/a",IF(AR$3&gt;($D481+$D501),$X481-SUM($F501:AQ501),$X481/$D481))</f>
        <v>0</v>
      </c>
      <c r="AS501" s="69">
        <f>IF($D481="n/a","n/a",IF(AS$3&gt;($D481+$D501),$X481-SUM($F501:AR501),$X481/$D481))</f>
        <v>0</v>
      </c>
      <c r="AT501" s="69">
        <f>IF($D481="n/a","n/a",IF(AT$3&gt;($D481+$D501),$X481-SUM($F501:AS501),$X481/$D481))</f>
        <v>0</v>
      </c>
      <c r="AU501" s="69">
        <f>IF($D481="n/a","n/a",IF(AU$3&gt;($D481+$D501),$X481-SUM($F501:AT501),$X481/$D481))</f>
        <v>0</v>
      </c>
      <c r="AV501" s="69">
        <f>IF($D481="n/a","n/a",IF(AV$3&gt;($D481+$D501),$X481-SUM($F501:AU501),$X481/$D481))</f>
        <v>0</v>
      </c>
      <c r="AW501" s="69">
        <f>IF($D481="n/a","n/a",IF(AW$3&gt;($D481+$D501),$X481-SUM($F501:AV501),$X481/$D481))</f>
        <v>0</v>
      </c>
      <c r="AX501" s="69">
        <f>IF($D481="n/a","n/a",IF(AX$3&gt;($D481+$D501),$X481-SUM($F501:AW501),$X481/$D481))</f>
        <v>0</v>
      </c>
      <c r="AY501" s="69">
        <f>IF($D481="n/a","n/a",IF(AY$3&gt;($D481+$D501),$X481-SUM($F501:AX501),$X481/$D481))</f>
        <v>0</v>
      </c>
      <c r="AZ501" s="69">
        <f>IF($D481="n/a","n/a",IF(AZ$3&gt;($D481+$D501),$X481-SUM($F501:AY501),$X481/$D481))</f>
        <v>0</v>
      </c>
      <c r="BA501" s="69">
        <f>IF($D481="n/a","n/a",IF(BA$3&gt;($D481+$D501),$X481-SUM($F501:AZ501),$X481/$D481))</f>
        <v>0</v>
      </c>
      <c r="BB501" s="69">
        <f>IF($D481="n/a","n/a",IF(BB$3&gt;($D481+$D501),$X481-SUM($F501:BA501),$X481/$D481))</f>
        <v>0</v>
      </c>
      <c r="BC501" s="69">
        <f>IF($D481="n/a","n/a",IF(BC$3&gt;($D481+$D501),$X481-SUM($F501:BB501),$X481/$D481))</f>
        <v>0</v>
      </c>
      <c r="BD501" s="69">
        <f>IF($D481="n/a","n/a",IF(BD$3&gt;($D481+$D501),$X481-SUM($F501:BC501),$X481/$D481))</f>
        <v>0</v>
      </c>
      <c r="BE501" s="69">
        <f>IF($D481="n/a","n/a",IF(BE$3&gt;($D481+$D501),$X481-SUM($F501:BD501),$X481/$D481))</f>
        <v>0</v>
      </c>
      <c r="BF501" s="69">
        <f>IF($D481="n/a","n/a",IF(BF$3&gt;($D481+$D501),$X481-SUM($F501:BE501),$X481/$D481))</f>
        <v>0</v>
      </c>
      <c r="BG501" s="69">
        <f>IF($D481="n/a","n/a",IF(BG$3&gt;($D481+$D501),$X481-SUM($F501:BF501),$X481/$D481))</f>
        <v>0</v>
      </c>
      <c r="BH501" s="69">
        <f>IF($D481="n/a","n/a",IF(BH$3&gt;($D481+$D501),$X481-SUM($F501:BG501),$X481/$D481))</f>
        <v>0</v>
      </c>
      <c r="BI501" s="69">
        <f>IF($D481="n/a","n/a",IF(BI$3&gt;($D481+$D501),$X481-SUM($F501:BH501),$X481/$D481))</f>
        <v>0</v>
      </c>
      <c r="BJ501" s="69">
        <f>IF($D481="n/a","n/a",IF(BJ$3&gt;($D481+$D501),$X481-SUM($F501:BI501),$X481/$D481))</f>
        <v>0</v>
      </c>
      <c r="BK501" s="69">
        <f>IF($D481="n/a","n/a",IF(BK$3&gt;($D481+$D501),$X481-SUM($F501:BJ501),$X481/$D481))</f>
        <v>0</v>
      </c>
      <c r="BL501" s="69">
        <f>IF($D481="n/a","n/a",IF(BL$3&gt;($D481+$D501),$X481-SUM($F501:BK501),$X481/$D481))</f>
        <v>0</v>
      </c>
      <c r="BM501" s="69">
        <f>IF($D481="n/a","n/a",IF(BM$3&gt;($D481+$D501),$X481-SUM($F501:BL501),$X481/$D481))</f>
        <v>0</v>
      </c>
      <c r="BN501" s="69">
        <f>IF($D481="n/a","n/a",IF(BN$3&gt;($D481+$D501),$X481-SUM($F501:BM501),$X481/$D481))</f>
        <v>0</v>
      </c>
      <c r="BO501" s="69">
        <f>IF($D481="n/a","n/a",IF(BO$3&gt;($D481+$D501),$X481-SUM($F501:BN501),$X481/$D481))</f>
        <v>0</v>
      </c>
      <c r="BP501" s="69">
        <f>IF($D481="n/a","n/a",IF(BP$3&gt;($D481+$D501),$X481-SUM($F501:BO501),$X481/$D481))</f>
        <v>0</v>
      </c>
      <c r="BQ501" s="69">
        <f>IF($D481="n/a","n/a",IF(BQ$3&gt;($D481+$D501),$X481-SUM($F501:BP501),$X481/$D481))</f>
        <v>0</v>
      </c>
      <c r="BR501" s="69">
        <f>IF($D481="n/a","n/a",IF(BR$3&gt;($D481+$D501),$X481-SUM($F501:BQ501),$X481/$D481))</f>
        <v>0</v>
      </c>
      <c r="BS501" s="69">
        <f>IF($D481="n/a","n/a",IF(BS$3&gt;($D481+$D501),$X481-SUM($F501:BR501),$X481/$D481))</f>
        <v>0</v>
      </c>
      <c r="BT501" s="69">
        <f>IF($D481="n/a","n/a",IF(BT$3&gt;($D481+$D501),$X481-SUM($F501:BS501),$X481/$D481))</f>
        <v>0</v>
      </c>
      <c r="BU501" s="69">
        <f>IF($D481="n/a","n/a",IF(BU$3&gt;($D481+$D501),$X481-SUM($F501:BT501),$X481/$D481))</f>
        <v>0</v>
      </c>
      <c r="BV501" s="69">
        <f>IF($D481="n/a","n/a",IF(BV$3&gt;($D481+$D501),$X481-SUM($F501:BU501),$X481/$D481))</f>
        <v>0</v>
      </c>
      <c r="BW501" s="69">
        <f>IF($D481="n/a","n/a",IF(BW$3&gt;($D481+$D501),$X481-SUM($F501:BV501),$X481/$D481))</f>
        <v>0</v>
      </c>
      <c r="BX501" s="69">
        <f>IF($D481="n/a","n/a",IF(BX$3&gt;($D481+$D501),$X481-SUM($F501:BW501),$X481/$D481))</f>
        <v>0</v>
      </c>
      <c r="BY501" s="69">
        <f>IF($D481="n/a","n/a",IF(BY$3&gt;($D481+$D501),$X481-SUM($F501:BX501),$X481/$D481))</f>
        <v>0</v>
      </c>
      <c r="BZ501" s="69">
        <f>IF($D481="n/a","n/a",IF(BZ$3&gt;($D481+$D501),$X481-SUM($F501:BY501),$X481/$D481))</f>
        <v>0</v>
      </c>
    </row>
    <row r="502" spans="1:78" customFormat="1" hidden="1" outlineLevel="1">
      <c r="A502" s="560"/>
      <c r="B502" s="25"/>
      <c r="C502" s="577"/>
      <c r="D502" s="545">
        <v>20</v>
      </c>
      <c r="E502" s="27"/>
      <c r="F502" s="146"/>
      <c r="G502" s="148"/>
      <c r="H502" s="148"/>
      <c r="I502" s="148"/>
      <c r="J502" s="148"/>
      <c r="K502" s="558"/>
      <c r="L502" s="148"/>
      <c r="M502" s="148"/>
      <c r="N502" s="553"/>
      <c r="O502" s="553"/>
      <c r="P502" s="553"/>
      <c r="Q502" s="553"/>
      <c r="R502" s="553"/>
      <c r="S502" s="553"/>
      <c r="T502" s="553"/>
      <c r="U502" s="553"/>
      <c r="V502" s="553"/>
      <c r="W502" s="553"/>
      <c r="X502" s="553"/>
      <c r="Y502" s="147"/>
      <c r="Z502" s="69">
        <f>IF($D481="n/a","n/a",IF(Z$3&gt;($D481+$D502),$Y481-SUM($F502:Y502),$Y481/$D481))</f>
        <v>0</v>
      </c>
      <c r="AA502" s="69">
        <f>IF($D481="n/a","n/a",IF(AA$3&gt;($D481+$D502),$Y481-SUM($F502:Z502),$Y481/$D481))</f>
        <v>0</v>
      </c>
      <c r="AB502" s="69">
        <f>IF($D481="n/a","n/a",IF(AB$3&gt;($D481+$D502),$Y481-SUM($F502:AA502),$Y481/$D481))</f>
        <v>0</v>
      </c>
      <c r="AC502" s="69">
        <f>IF($D481="n/a","n/a",IF(AC$3&gt;($D481+$D502),$Y481-SUM($F502:AB502),$Y481/$D481))</f>
        <v>0</v>
      </c>
      <c r="AD502" s="69">
        <f>IF($D481="n/a","n/a",IF(AD$3&gt;($D481+$D502),$Y481-SUM($F502:AC502),$Y481/$D481))</f>
        <v>0</v>
      </c>
      <c r="AE502" s="69">
        <f>IF($D481="n/a","n/a",IF(AE$3&gt;($D481+$D502),$Y481-SUM($F502:AD502),$Y481/$D481))</f>
        <v>0</v>
      </c>
      <c r="AF502" s="69">
        <f>IF($D481="n/a","n/a",IF(AF$3&gt;($D481+$D502),$Y481-SUM($F502:AE502),$Y481/$D481))</f>
        <v>0</v>
      </c>
      <c r="AG502" s="69">
        <f>IF($D481="n/a","n/a",IF(AG$3&gt;($D481+$D502),$Y481-SUM($F502:AF502),$Y481/$D481))</f>
        <v>0</v>
      </c>
      <c r="AH502" s="69">
        <f>IF($D481="n/a","n/a",IF(AH$3&gt;($D481+$D502),$Y481-SUM($F502:AG502),$Y481/$D481))</f>
        <v>0</v>
      </c>
      <c r="AI502" s="69">
        <f>IF($D481="n/a","n/a",IF(AI$3&gt;($D481+$D502),$Y481-SUM($F502:AH502),$Y481/$D481))</f>
        <v>0</v>
      </c>
      <c r="AJ502" s="69">
        <f>IF($D481="n/a","n/a",IF(AJ$3&gt;($D481+$D502),$Y481-SUM($F502:AI502),$Y481/$D481))</f>
        <v>0</v>
      </c>
      <c r="AK502" s="69">
        <f>IF($D481="n/a","n/a",IF(AK$3&gt;($D481+$D502),$Y481-SUM($F502:AJ502),$Y481/$D481))</f>
        <v>0</v>
      </c>
      <c r="AL502" s="69">
        <f>IF($D481="n/a","n/a",IF(AL$3&gt;($D481+$D502),$Y481-SUM($F502:AK502),$Y481/$D481))</f>
        <v>0</v>
      </c>
      <c r="AM502" s="69">
        <f>IF($D481="n/a","n/a",IF(AM$3&gt;($D481+$D502),$Y481-SUM($F502:AL502),$Y481/$D481))</f>
        <v>0</v>
      </c>
      <c r="AN502" s="69">
        <f>IF($D481="n/a","n/a",IF(AN$3&gt;($D481+$D502),$Y481-SUM($F502:AM502),$Y481/$D481))</f>
        <v>0</v>
      </c>
      <c r="AO502" s="69">
        <f>IF($D481="n/a","n/a",IF(AO$3&gt;($D481+$D502),$Y481-SUM($F502:AN502),$Y481/$D481))</f>
        <v>0</v>
      </c>
      <c r="AP502" s="69">
        <f>IF($D481="n/a","n/a",IF(AP$3&gt;($D481+$D502),$Y481-SUM($F502:AO502),$Y481/$D481))</f>
        <v>0</v>
      </c>
      <c r="AQ502" s="69">
        <f>IF($D481="n/a","n/a",IF(AQ$3&gt;($D481+$D502),$Y481-SUM($F502:AP502),$Y481/$D481))</f>
        <v>0</v>
      </c>
      <c r="AR502" s="69">
        <f>IF($D481="n/a","n/a",IF(AR$3&gt;($D481+$D502),$Y481-SUM($F502:AQ502),$Y481/$D481))</f>
        <v>0</v>
      </c>
      <c r="AS502" s="69">
        <f>IF($D481="n/a","n/a",IF(AS$3&gt;($D481+$D502),$Y481-SUM($F502:AR502),$Y481/$D481))</f>
        <v>0</v>
      </c>
      <c r="AT502" s="69">
        <f>IF($D481="n/a","n/a",IF(AT$3&gt;($D481+$D502),$Y481-SUM($F502:AS502),$Y481/$D481))</f>
        <v>0</v>
      </c>
      <c r="AU502" s="69">
        <f>IF($D481="n/a","n/a",IF(AU$3&gt;($D481+$D502),$Y481-SUM($F502:AT502),$Y481/$D481))</f>
        <v>0</v>
      </c>
      <c r="AV502" s="69">
        <f>IF($D481="n/a","n/a",IF(AV$3&gt;($D481+$D502),$Y481-SUM($F502:AU502),$Y481/$D481))</f>
        <v>0</v>
      </c>
      <c r="AW502" s="69">
        <f>IF($D481="n/a","n/a",IF(AW$3&gt;($D481+$D502),$Y481-SUM($F502:AV502),$Y481/$D481))</f>
        <v>0</v>
      </c>
      <c r="AX502" s="69">
        <f>IF($D481="n/a","n/a",IF(AX$3&gt;($D481+$D502),$Y481-SUM($F502:AW502),$Y481/$D481))</f>
        <v>0</v>
      </c>
      <c r="AY502" s="69">
        <f>IF($D481="n/a","n/a",IF(AY$3&gt;($D481+$D502),$Y481-SUM($F502:AX502),$Y481/$D481))</f>
        <v>0</v>
      </c>
      <c r="AZ502" s="69">
        <f>IF($D481="n/a","n/a",IF(AZ$3&gt;($D481+$D502),$Y481-SUM($F502:AY502),$Y481/$D481))</f>
        <v>0</v>
      </c>
      <c r="BA502" s="69">
        <f>IF($D481="n/a","n/a",IF(BA$3&gt;($D481+$D502),$Y481-SUM($F502:AZ502),$Y481/$D481))</f>
        <v>0</v>
      </c>
      <c r="BB502" s="69">
        <f>IF($D481="n/a","n/a",IF(BB$3&gt;($D481+$D502),$Y481-SUM($F502:BA502),$Y481/$D481))</f>
        <v>0</v>
      </c>
      <c r="BC502" s="69">
        <f>IF($D481="n/a","n/a",IF(BC$3&gt;($D481+$D502),$Y481-SUM($F502:BB502),$Y481/$D481))</f>
        <v>0</v>
      </c>
      <c r="BD502" s="69">
        <f>IF($D481="n/a","n/a",IF(BD$3&gt;($D481+$D502),$Y481-SUM($F502:BC502),$Y481/$D481))</f>
        <v>0</v>
      </c>
      <c r="BE502" s="69">
        <f>IF($D481="n/a","n/a",IF(BE$3&gt;($D481+$D502),$Y481-SUM($F502:BD502),$Y481/$D481))</f>
        <v>0</v>
      </c>
      <c r="BF502" s="69">
        <f>IF($D481="n/a","n/a",IF(BF$3&gt;($D481+$D502),$Y481-SUM($F502:BE502),$Y481/$D481))</f>
        <v>0</v>
      </c>
      <c r="BG502" s="69">
        <f>IF($D481="n/a","n/a",IF(BG$3&gt;($D481+$D502),$Y481-SUM($F502:BF502),$Y481/$D481))</f>
        <v>0</v>
      </c>
      <c r="BH502" s="69">
        <f>IF($D481="n/a","n/a",IF(BH$3&gt;($D481+$D502),$Y481-SUM($F502:BG502),$Y481/$D481))</f>
        <v>0</v>
      </c>
      <c r="BI502" s="69">
        <f>IF($D481="n/a","n/a",IF(BI$3&gt;($D481+$D502),$Y481-SUM($F502:BH502),$Y481/$D481))</f>
        <v>0</v>
      </c>
      <c r="BJ502" s="69">
        <f>IF($D481="n/a","n/a",IF(BJ$3&gt;($D481+$D502),$Y481-SUM($F502:BI502),$Y481/$D481))</f>
        <v>0</v>
      </c>
      <c r="BK502" s="69">
        <f>IF($D481="n/a","n/a",IF(BK$3&gt;($D481+$D502),$Y481-SUM($F502:BJ502),$Y481/$D481))</f>
        <v>0</v>
      </c>
      <c r="BL502" s="69">
        <f>IF($D481="n/a","n/a",IF(BL$3&gt;($D481+$D502),$Y481-SUM($F502:BK502),$Y481/$D481))</f>
        <v>0</v>
      </c>
      <c r="BM502" s="69">
        <f>IF($D481="n/a","n/a",IF(BM$3&gt;($D481+$D502),$Y481-SUM($F502:BL502),$Y481/$D481))</f>
        <v>0</v>
      </c>
      <c r="BN502" s="69">
        <f>IF($D481="n/a","n/a",IF(BN$3&gt;($D481+$D502),$Y481-SUM($F502:BM502),$Y481/$D481))</f>
        <v>0</v>
      </c>
      <c r="BO502" s="69">
        <f>IF($D481="n/a","n/a",IF(BO$3&gt;($D481+$D502),$Y481-SUM($F502:BN502),$Y481/$D481))</f>
        <v>0</v>
      </c>
      <c r="BP502" s="69">
        <f>IF($D481="n/a","n/a",IF(BP$3&gt;($D481+$D502),$Y481-SUM($F502:BO502),$Y481/$D481))</f>
        <v>0</v>
      </c>
      <c r="BQ502" s="69">
        <f>IF($D481="n/a","n/a",IF(BQ$3&gt;($D481+$D502),$Y481-SUM($F502:BP502),$Y481/$D481))</f>
        <v>0</v>
      </c>
      <c r="BR502" s="69">
        <f>IF($D481="n/a","n/a",IF(BR$3&gt;($D481+$D502),$Y481-SUM($F502:BQ502),$Y481/$D481))</f>
        <v>0</v>
      </c>
      <c r="BS502" s="69">
        <f>IF($D481="n/a","n/a",IF(BS$3&gt;($D481+$D502),$Y481-SUM($F502:BR502),$Y481/$D481))</f>
        <v>0</v>
      </c>
      <c r="BT502" s="69">
        <f>IF($D481="n/a","n/a",IF(BT$3&gt;($D481+$D502),$Y481-SUM($F502:BS502),$Y481/$D481))</f>
        <v>0</v>
      </c>
      <c r="BU502" s="69">
        <f>IF($D481="n/a","n/a",IF(BU$3&gt;($D481+$D502),$Y481-SUM($F502:BT502),$Y481/$D481))</f>
        <v>0</v>
      </c>
      <c r="BV502" s="69">
        <f>IF($D481="n/a","n/a",IF(BV$3&gt;($D481+$D502),$Y481-SUM($F502:BU502),$Y481/$D481))</f>
        <v>0</v>
      </c>
      <c r="BW502" s="69">
        <f>IF($D481="n/a","n/a",IF(BW$3&gt;($D481+$D502),$Y481-SUM($F502:BV502),$Y481/$D481))</f>
        <v>0</v>
      </c>
      <c r="BX502" s="69">
        <f>IF($D481="n/a","n/a",IF(BX$3&gt;($D481+$D502),$Y481-SUM($F502:BW502),$Y481/$D481))</f>
        <v>0</v>
      </c>
      <c r="BY502" s="69">
        <f>IF($D481="n/a","n/a",IF(BY$3&gt;($D481+$D502),$Y481-SUM($F502:BX502),$Y481/$D481))</f>
        <v>0</v>
      </c>
      <c r="BZ502" s="69">
        <f>IF($D481="n/a","n/a",IF(BZ$3&gt;($D481+$D502),$Y481-SUM($F502:BY502),$Y481/$D481))</f>
        <v>0</v>
      </c>
    </row>
    <row r="503" spans="1:78" customFormat="1" hidden="1" outlineLevel="1">
      <c r="A503" s="560"/>
      <c r="B503" s="25"/>
      <c r="C503" s="577"/>
      <c r="D503" s="545">
        <v>21</v>
      </c>
      <c r="E503" s="27"/>
      <c r="F503" s="146"/>
      <c r="G503" s="148"/>
      <c r="H503" s="148"/>
      <c r="I503" s="148"/>
      <c r="J503" s="148"/>
      <c r="K503" s="558"/>
      <c r="L503" s="148"/>
      <c r="M503" s="148"/>
      <c r="N503" s="553"/>
      <c r="O503" s="553"/>
      <c r="P503" s="553"/>
      <c r="Q503" s="553"/>
      <c r="R503" s="553"/>
      <c r="S503" s="553"/>
      <c r="T503" s="553"/>
      <c r="U503" s="553"/>
      <c r="V503" s="553"/>
      <c r="W503" s="553"/>
      <c r="X503" s="553"/>
      <c r="Y503" s="553"/>
      <c r="Z503" s="147"/>
      <c r="AA503" s="69">
        <f>IF($D481="n/a","n/a",IF(AA$3&gt;($D481+$D503),$Z481-SUM($F503:Z503),$Z481/$D481))</f>
        <v>0</v>
      </c>
      <c r="AB503" s="69">
        <f>IF($D481="n/a","n/a",IF(AB$3&gt;($D481+$D503),$Z481-SUM($F503:AA503),$Z481/$D481))</f>
        <v>0</v>
      </c>
      <c r="AC503" s="69">
        <f>IF($D481="n/a","n/a",IF(AC$3&gt;($D481+$D503),$Z481-SUM($F503:AB503),$Z481/$D481))</f>
        <v>0</v>
      </c>
      <c r="AD503" s="69">
        <f>IF($D481="n/a","n/a",IF(AD$3&gt;($D481+$D503),$Z481-SUM($F503:AC503),$Z481/$D481))</f>
        <v>0</v>
      </c>
      <c r="AE503" s="69">
        <f>IF($D481="n/a","n/a",IF(AE$3&gt;($D481+$D503),$Z481-SUM($F503:AD503),$Z481/$D481))</f>
        <v>0</v>
      </c>
      <c r="AF503" s="69">
        <f>IF($D481="n/a","n/a",IF(AF$3&gt;($D481+$D503),$Z481-SUM($F503:AE503),$Z481/$D481))</f>
        <v>0</v>
      </c>
      <c r="AG503" s="69">
        <f>IF($D481="n/a","n/a",IF(AG$3&gt;($D481+$D503),$Z481-SUM($F503:AF503),$Z481/$D481))</f>
        <v>0</v>
      </c>
      <c r="AH503" s="69">
        <f>IF($D481="n/a","n/a",IF(AH$3&gt;($D481+$D503),$Z481-SUM($F503:AG503),$Z481/$D481))</f>
        <v>0</v>
      </c>
      <c r="AI503" s="69">
        <f>IF($D481="n/a","n/a",IF(AI$3&gt;($D481+$D503),$Z481-SUM($F503:AH503),$Z481/$D481))</f>
        <v>0</v>
      </c>
      <c r="AJ503" s="69">
        <f>IF($D481="n/a","n/a",IF(AJ$3&gt;($D481+$D503),$Z481-SUM($F503:AI503),$Z481/$D481))</f>
        <v>0</v>
      </c>
      <c r="AK503" s="69">
        <f>IF($D481="n/a","n/a",IF(AK$3&gt;($D481+$D503),$Z481-SUM($F503:AJ503),$Z481/$D481))</f>
        <v>0</v>
      </c>
      <c r="AL503" s="69">
        <f>IF($D481="n/a","n/a",IF(AL$3&gt;($D481+$D503),$Z481-SUM($F503:AK503),$Z481/$D481))</f>
        <v>0</v>
      </c>
      <c r="AM503" s="69">
        <f>IF($D481="n/a","n/a",IF(AM$3&gt;($D481+$D503),$Z481-SUM($F503:AL503),$Z481/$D481))</f>
        <v>0</v>
      </c>
      <c r="AN503" s="69">
        <f>IF($D481="n/a","n/a",IF(AN$3&gt;($D481+$D503),$Z481-SUM($F503:AM503),$Z481/$D481))</f>
        <v>0</v>
      </c>
      <c r="AO503" s="69">
        <f>IF($D481="n/a","n/a",IF(AO$3&gt;($D481+$D503),$Z481-SUM($F503:AN503),$Z481/$D481))</f>
        <v>0</v>
      </c>
      <c r="AP503" s="69">
        <f>IF($D481="n/a","n/a",IF(AP$3&gt;($D481+$D503),$Z481-SUM($F503:AO503),$Z481/$D481))</f>
        <v>0</v>
      </c>
      <c r="AQ503" s="69">
        <f>IF($D481="n/a","n/a",IF(AQ$3&gt;($D481+$D503),$Z481-SUM($F503:AP503),$Z481/$D481))</f>
        <v>0</v>
      </c>
      <c r="AR503" s="69">
        <f>IF($D481="n/a","n/a",IF(AR$3&gt;($D481+$D503),$Z481-SUM($F503:AQ503),$Z481/$D481))</f>
        <v>0</v>
      </c>
      <c r="AS503" s="69">
        <f>IF($D481="n/a","n/a",IF(AS$3&gt;($D481+$D503),$Z481-SUM($F503:AR503),$Z481/$D481))</f>
        <v>0</v>
      </c>
      <c r="AT503" s="69">
        <f>IF($D481="n/a","n/a",IF(AT$3&gt;($D481+$D503),$Z481-SUM($F503:AS503),$Z481/$D481))</f>
        <v>0</v>
      </c>
      <c r="AU503" s="69">
        <f>IF($D481="n/a","n/a",IF(AU$3&gt;($D481+$D503),$Z481-SUM($F503:AT503),$Z481/$D481))</f>
        <v>0</v>
      </c>
      <c r="AV503" s="69">
        <f>IF($D481="n/a","n/a",IF(AV$3&gt;($D481+$D503),$Z481-SUM($F503:AU503),$Z481/$D481))</f>
        <v>0</v>
      </c>
      <c r="AW503" s="69">
        <f>IF($D481="n/a","n/a",IF(AW$3&gt;($D481+$D503),$Z481-SUM($F503:AV503),$Z481/$D481))</f>
        <v>0</v>
      </c>
      <c r="AX503" s="69">
        <f>IF($D481="n/a","n/a",IF(AX$3&gt;($D481+$D503),$Z481-SUM($F503:AW503),$Z481/$D481))</f>
        <v>0</v>
      </c>
      <c r="AY503" s="69">
        <f>IF($D481="n/a","n/a",IF(AY$3&gt;($D481+$D503),$Z481-SUM($F503:AX503),$Z481/$D481))</f>
        <v>0</v>
      </c>
      <c r="AZ503" s="69">
        <f>IF($D481="n/a","n/a",IF(AZ$3&gt;($D481+$D503),$Z481-SUM($F503:AY503),$Z481/$D481))</f>
        <v>0</v>
      </c>
      <c r="BA503" s="69">
        <f>IF($D481="n/a","n/a",IF(BA$3&gt;($D481+$D503),$Z481-SUM($F503:AZ503),$Z481/$D481))</f>
        <v>0</v>
      </c>
      <c r="BB503" s="69">
        <f>IF($D481="n/a","n/a",IF(BB$3&gt;($D481+$D503),$Z481-SUM($F503:BA503),$Z481/$D481))</f>
        <v>0</v>
      </c>
      <c r="BC503" s="69">
        <f>IF($D481="n/a","n/a",IF(BC$3&gt;($D481+$D503),$Z481-SUM($F503:BB503),$Z481/$D481))</f>
        <v>0</v>
      </c>
      <c r="BD503" s="69">
        <f>IF($D481="n/a","n/a",IF(BD$3&gt;($D481+$D503),$Z481-SUM($F503:BC503),$Z481/$D481))</f>
        <v>0</v>
      </c>
      <c r="BE503" s="69">
        <f>IF($D481="n/a","n/a",IF(BE$3&gt;($D481+$D503),$Z481-SUM($F503:BD503),$Z481/$D481))</f>
        <v>0</v>
      </c>
      <c r="BF503" s="69">
        <f>IF($D481="n/a","n/a",IF(BF$3&gt;($D481+$D503),$Z481-SUM($F503:BE503),$Z481/$D481))</f>
        <v>0</v>
      </c>
      <c r="BG503" s="69">
        <f>IF($D481="n/a","n/a",IF(BG$3&gt;($D481+$D503),$Z481-SUM($F503:BF503),$Z481/$D481))</f>
        <v>0</v>
      </c>
      <c r="BH503" s="69">
        <f>IF($D481="n/a","n/a",IF(BH$3&gt;($D481+$D503),$Z481-SUM($F503:BG503),$Z481/$D481))</f>
        <v>0</v>
      </c>
      <c r="BI503" s="69">
        <f>IF($D481="n/a","n/a",IF(BI$3&gt;($D481+$D503),$Z481-SUM($F503:BH503),$Z481/$D481))</f>
        <v>0</v>
      </c>
      <c r="BJ503" s="69">
        <f>IF($D481="n/a","n/a",IF(BJ$3&gt;($D481+$D503),$Z481-SUM($F503:BI503),$Z481/$D481))</f>
        <v>0</v>
      </c>
      <c r="BK503" s="69">
        <f>IF($D481="n/a","n/a",IF(BK$3&gt;($D481+$D503),$Z481-SUM($F503:BJ503),$Z481/$D481))</f>
        <v>0</v>
      </c>
      <c r="BL503" s="69">
        <f>IF($D481="n/a","n/a",IF(BL$3&gt;($D481+$D503),$Z481-SUM($F503:BK503),$Z481/$D481))</f>
        <v>0</v>
      </c>
      <c r="BM503" s="69">
        <f>IF($D481="n/a","n/a",IF(BM$3&gt;($D481+$D503),$Z481-SUM($F503:BL503),$Z481/$D481))</f>
        <v>0</v>
      </c>
      <c r="BN503" s="69">
        <f>IF($D481="n/a","n/a",IF(BN$3&gt;($D481+$D503),$Z481-SUM($F503:BM503),$Z481/$D481))</f>
        <v>0</v>
      </c>
      <c r="BO503" s="69">
        <f>IF($D481="n/a","n/a",IF(BO$3&gt;($D481+$D503),$Z481-SUM($F503:BN503),$Z481/$D481))</f>
        <v>0</v>
      </c>
      <c r="BP503" s="69">
        <f>IF($D481="n/a","n/a",IF(BP$3&gt;($D481+$D503),$Z481-SUM($F503:BO503),$Z481/$D481))</f>
        <v>0</v>
      </c>
      <c r="BQ503" s="69">
        <f>IF($D481="n/a","n/a",IF(BQ$3&gt;($D481+$D503),$Z481-SUM($F503:BP503),$Z481/$D481))</f>
        <v>0</v>
      </c>
      <c r="BR503" s="69">
        <f>IF($D481="n/a","n/a",IF(BR$3&gt;($D481+$D503),$Z481-SUM($F503:BQ503),$Z481/$D481))</f>
        <v>0</v>
      </c>
      <c r="BS503" s="69">
        <f>IF($D481="n/a","n/a",IF(BS$3&gt;($D481+$D503),$Z481-SUM($F503:BR503),$Z481/$D481))</f>
        <v>0</v>
      </c>
      <c r="BT503" s="69">
        <f>IF($D481="n/a","n/a",IF(BT$3&gt;($D481+$D503),$Z481-SUM($F503:BS503),$Z481/$D481))</f>
        <v>0</v>
      </c>
      <c r="BU503" s="69">
        <f>IF($D481="n/a","n/a",IF(BU$3&gt;($D481+$D503),$Z481-SUM($F503:BT503),$Z481/$D481))</f>
        <v>0</v>
      </c>
      <c r="BV503" s="69">
        <f>IF($D481="n/a","n/a",IF(BV$3&gt;($D481+$D503),$Z481-SUM($F503:BU503),$Z481/$D481))</f>
        <v>0</v>
      </c>
      <c r="BW503" s="69">
        <f>IF($D481="n/a","n/a",IF(BW$3&gt;($D481+$D503),$Z481-SUM($F503:BV503),$Z481/$D481))</f>
        <v>0</v>
      </c>
      <c r="BX503" s="69">
        <f>IF($D481="n/a","n/a",IF(BX$3&gt;($D481+$D503),$Z481-SUM($F503:BW503),$Z481/$D481))</f>
        <v>0</v>
      </c>
      <c r="BY503" s="69">
        <f>IF($D481="n/a","n/a",IF(BY$3&gt;($D481+$D503),$Z481-SUM($F503:BX503),$Z481/$D481))</f>
        <v>0</v>
      </c>
      <c r="BZ503" s="69">
        <f>IF($D481="n/a","n/a",IF(BZ$3&gt;($D481+$D503),$Z481-SUM($F503:BY503),$Z481/$D481))</f>
        <v>0</v>
      </c>
    </row>
    <row r="504" spans="1:78" customFormat="1" hidden="1" outlineLevel="1">
      <c r="A504" s="560"/>
      <c r="B504" s="25"/>
      <c r="C504" s="577"/>
      <c r="D504" s="545">
        <v>22</v>
      </c>
      <c r="E504" s="27"/>
      <c r="F504" s="146"/>
      <c r="G504" s="148"/>
      <c r="H504" s="148"/>
      <c r="I504" s="148"/>
      <c r="J504" s="148"/>
      <c r="K504" s="558"/>
      <c r="L504" s="148"/>
      <c r="M504" s="148"/>
      <c r="N504" s="553"/>
      <c r="O504" s="553"/>
      <c r="P504" s="553"/>
      <c r="Q504" s="553"/>
      <c r="R504" s="553"/>
      <c r="S504" s="553"/>
      <c r="T504" s="553"/>
      <c r="U504" s="553"/>
      <c r="V504" s="553"/>
      <c r="W504" s="553"/>
      <c r="X504" s="553"/>
      <c r="Y504" s="553"/>
      <c r="Z504" s="553"/>
      <c r="AA504" s="147"/>
      <c r="AB504" s="69">
        <f>IF($D481="n/a","n/a",IF(AB$3&gt;($D481+$D504),$AA481-SUM($F504:AA504),$AA481/$D481))</f>
        <v>0</v>
      </c>
      <c r="AC504" s="69">
        <f>IF($D481="n/a","n/a",IF(AC$3&gt;($D481+$D504),$AA481-SUM($F504:AB504),$AA481/$D481))</f>
        <v>0</v>
      </c>
      <c r="AD504" s="69">
        <f>IF($D481="n/a","n/a",IF(AD$3&gt;($D481+$D504),$AA481-SUM($F504:AC504),$AA481/$D481))</f>
        <v>0</v>
      </c>
      <c r="AE504" s="69">
        <f>IF($D481="n/a","n/a",IF(AE$3&gt;($D481+$D504),$AA481-SUM($F504:AD504),$AA481/$D481))</f>
        <v>0</v>
      </c>
      <c r="AF504" s="69">
        <f>IF($D481="n/a","n/a",IF(AF$3&gt;($D481+$D504),$AA481-SUM($F504:AE504),$AA481/$D481))</f>
        <v>0</v>
      </c>
      <c r="AG504" s="69">
        <f>IF($D481="n/a","n/a",IF(AG$3&gt;($D481+$D504),$AA481-SUM($F504:AF504),$AA481/$D481))</f>
        <v>0</v>
      </c>
      <c r="AH504" s="69">
        <f>IF($D481="n/a","n/a",IF(AH$3&gt;($D481+$D504),$AA481-SUM($F504:AG504),$AA481/$D481))</f>
        <v>0</v>
      </c>
      <c r="AI504" s="69">
        <f>IF($D481="n/a","n/a",IF(AI$3&gt;($D481+$D504),$AA481-SUM($F504:AH504),$AA481/$D481))</f>
        <v>0</v>
      </c>
      <c r="AJ504" s="69">
        <f>IF($D481="n/a","n/a",IF(AJ$3&gt;($D481+$D504),$AA481-SUM($F504:AI504),$AA481/$D481))</f>
        <v>0</v>
      </c>
      <c r="AK504" s="69">
        <f>IF($D481="n/a","n/a",IF(AK$3&gt;($D481+$D504),$AA481-SUM($F504:AJ504),$AA481/$D481))</f>
        <v>0</v>
      </c>
      <c r="AL504" s="69">
        <f>IF($D481="n/a","n/a",IF(AL$3&gt;($D481+$D504),$AA481-SUM($F504:AK504),$AA481/$D481))</f>
        <v>0</v>
      </c>
      <c r="AM504" s="69">
        <f>IF($D481="n/a","n/a",IF(AM$3&gt;($D481+$D504),$AA481-SUM($F504:AL504),$AA481/$D481))</f>
        <v>0</v>
      </c>
      <c r="AN504" s="69">
        <f>IF($D481="n/a","n/a",IF(AN$3&gt;($D481+$D504),$AA481-SUM($F504:AM504),$AA481/$D481))</f>
        <v>0</v>
      </c>
      <c r="AO504" s="69">
        <f>IF($D481="n/a","n/a",IF(AO$3&gt;($D481+$D504),$AA481-SUM($F504:AN504),$AA481/$D481))</f>
        <v>0</v>
      </c>
      <c r="AP504" s="69">
        <f>IF($D481="n/a","n/a",IF(AP$3&gt;($D481+$D504),$AA481-SUM($F504:AO504),$AA481/$D481))</f>
        <v>0</v>
      </c>
      <c r="AQ504" s="69">
        <f>IF($D481="n/a","n/a",IF(AQ$3&gt;($D481+$D504),$AA481-SUM($F504:AP504),$AA481/$D481))</f>
        <v>0</v>
      </c>
      <c r="AR504" s="69">
        <f>IF($D481="n/a","n/a",IF(AR$3&gt;($D481+$D504),$AA481-SUM($F504:AQ504),$AA481/$D481))</f>
        <v>0</v>
      </c>
      <c r="AS504" s="69">
        <f>IF($D481="n/a","n/a",IF(AS$3&gt;($D481+$D504),$AA481-SUM($F504:AR504),$AA481/$D481))</f>
        <v>0</v>
      </c>
      <c r="AT504" s="69">
        <f>IF($D481="n/a","n/a",IF(AT$3&gt;($D481+$D504),$AA481-SUM($F504:AS504),$AA481/$D481))</f>
        <v>0</v>
      </c>
      <c r="AU504" s="69">
        <f>IF($D481="n/a","n/a",IF(AU$3&gt;($D481+$D504),$AA481-SUM($F504:AT504),$AA481/$D481))</f>
        <v>0</v>
      </c>
      <c r="AV504" s="69">
        <f>IF($D481="n/a","n/a",IF(AV$3&gt;($D481+$D504),$AA481-SUM($F504:AU504),$AA481/$D481))</f>
        <v>0</v>
      </c>
      <c r="AW504" s="69">
        <f>IF($D481="n/a","n/a",IF(AW$3&gt;($D481+$D504),$AA481-SUM($F504:AV504),$AA481/$D481))</f>
        <v>0</v>
      </c>
      <c r="AX504" s="69">
        <f>IF($D481="n/a","n/a",IF(AX$3&gt;($D481+$D504),$AA481-SUM($F504:AW504),$AA481/$D481))</f>
        <v>0</v>
      </c>
      <c r="AY504" s="69">
        <f>IF($D481="n/a","n/a",IF(AY$3&gt;($D481+$D504),$AA481-SUM($F504:AX504),$AA481/$D481))</f>
        <v>0</v>
      </c>
      <c r="AZ504" s="69">
        <f>IF($D481="n/a","n/a",IF(AZ$3&gt;($D481+$D504),$AA481-SUM($F504:AY504),$AA481/$D481))</f>
        <v>0</v>
      </c>
      <c r="BA504" s="69">
        <f>IF($D481="n/a","n/a",IF(BA$3&gt;($D481+$D504),$AA481-SUM($F504:AZ504),$AA481/$D481))</f>
        <v>0</v>
      </c>
      <c r="BB504" s="69">
        <f>IF($D481="n/a","n/a",IF(BB$3&gt;($D481+$D504),$AA481-SUM($F504:BA504),$AA481/$D481))</f>
        <v>0</v>
      </c>
      <c r="BC504" s="69">
        <f>IF($D481="n/a","n/a",IF(BC$3&gt;($D481+$D504),$AA481-SUM($F504:BB504),$AA481/$D481))</f>
        <v>0</v>
      </c>
      <c r="BD504" s="69">
        <f>IF($D481="n/a","n/a",IF(BD$3&gt;($D481+$D504),$AA481-SUM($F504:BC504),$AA481/$D481))</f>
        <v>0</v>
      </c>
      <c r="BE504" s="69">
        <f>IF($D481="n/a","n/a",IF(BE$3&gt;($D481+$D504),$AA481-SUM($F504:BD504),$AA481/$D481))</f>
        <v>0</v>
      </c>
      <c r="BF504" s="69">
        <f>IF($D481="n/a","n/a",IF(BF$3&gt;($D481+$D504),$AA481-SUM($F504:BE504),$AA481/$D481))</f>
        <v>0</v>
      </c>
      <c r="BG504" s="69">
        <f>IF($D481="n/a","n/a",IF(BG$3&gt;($D481+$D504),$AA481-SUM($F504:BF504),$AA481/$D481))</f>
        <v>0</v>
      </c>
      <c r="BH504" s="69">
        <f>IF($D481="n/a","n/a",IF(BH$3&gt;($D481+$D504),$AA481-SUM($F504:BG504),$AA481/$D481))</f>
        <v>0</v>
      </c>
      <c r="BI504" s="69">
        <f>IF($D481="n/a","n/a",IF(BI$3&gt;($D481+$D504),$AA481-SUM($F504:BH504),$AA481/$D481))</f>
        <v>0</v>
      </c>
      <c r="BJ504" s="69">
        <f>IF($D481="n/a","n/a",IF(BJ$3&gt;($D481+$D504),$AA481-SUM($F504:BI504),$AA481/$D481))</f>
        <v>0</v>
      </c>
      <c r="BK504" s="69">
        <f>IF($D481="n/a","n/a",IF(BK$3&gt;($D481+$D504),$AA481-SUM($F504:BJ504),$AA481/$D481))</f>
        <v>0</v>
      </c>
      <c r="BL504" s="69">
        <f>IF($D481="n/a","n/a",IF(BL$3&gt;($D481+$D504),$AA481-SUM($F504:BK504),$AA481/$D481))</f>
        <v>0</v>
      </c>
      <c r="BM504" s="69">
        <f>IF($D481="n/a","n/a",IF(BM$3&gt;($D481+$D504),$AA481-SUM($F504:BL504),$AA481/$D481))</f>
        <v>0</v>
      </c>
      <c r="BN504" s="69">
        <f>IF($D481="n/a","n/a",IF(BN$3&gt;($D481+$D504),$AA481-SUM($F504:BM504),$AA481/$D481))</f>
        <v>0</v>
      </c>
      <c r="BO504" s="69">
        <f>IF($D481="n/a","n/a",IF(BO$3&gt;($D481+$D504),$AA481-SUM($F504:BN504),$AA481/$D481))</f>
        <v>0</v>
      </c>
      <c r="BP504" s="69">
        <f>IF($D481="n/a","n/a",IF(BP$3&gt;($D481+$D504),$AA481-SUM($F504:BO504),$AA481/$D481))</f>
        <v>0</v>
      </c>
      <c r="BQ504" s="69">
        <f>IF($D481="n/a","n/a",IF(BQ$3&gt;($D481+$D504),$AA481-SUM($F504:BP504),$AA481/$D481))</f>
        <v>0</v>
      </c>
      <c r="BR504" s="69">
        <f>IF($D481="n/a","n/a",IF(BR$3&gt;($D481+$D504),$AA481-SUM($F504:BQ504),$AA481/$D481))</f>
        <v>0</v>
      </c>
      <c r="BS504" s="69">
        <f>IF($D481="n/a","n/a",IF(BS$3&gt;($D481+$D504),$AA481-SUM($F504:BR504),$AA481/$D481))</f>
        <v>0</v>
      </c>
      <c r="BT504" s="69">
        <f>IF($D481="n/a","n/a",IF(BT$3&gt;($D481+$D504),$AA481-SUM($F504:BS504),$AA481/$D481))</f>
        <v>0</v>
      </c>
      <c r="BU504" s="69">
        <f>IF($D481="n/a","n/a",IF(BU$3&gt;($D481+$D504),$AA481-SUM($F504:BT504),$AA481/$D481))</f>
        <v>0</v>
      </c>
      <c r="BV504" s="69">
        <f>IF($D481="n/a","n/a",IF(BV$3&gt;($D481+$D504),$AA481-SUM($F504:BU504),$AA481/$D481))</f>
        <v>0</v>
      </c>
      <c r="BW504" s="69">
        <f>IF($D481="n/a","n/a",IF(BW$3&gt;($D481+$D504),$AA481-SUM($F504:BV504),$AA481/$D481))</f>
        <v>0</v>
      </c>
      <c r="BX504" s="69">
        <f>IF($D481="n/a","n/a",IF(BX$3&gt;($D481+$D504),$AA481-SUM($F504:BW504),$AA481/$D481))</f>
        <v>0</v>
      </c>
      <c r="BY504" s="69">
        <f>IF($D481="n/a","n/a",IF(BY$3&gt;($D481+$D504),$AA481-SUM($F504:BX504),$AA481/$D481))</f>
        <v>0</v>
      </c>
      <c r="BZ504" s="69">
        <f>IF($D481="n/a","n/a",IF(BZ$3&gt;($D481+$D504),$AA481-SUM($F504:BY504),$AA481/$D481))</f>
        <v>0</v>
      </c>
    </row>
    <row r="505" spans="1:78" customFormat="1" hidden="1" outlineLevel="1">
      <c r="A505" s="560"/>
      <c r="B505" s="25"/>
      <c r="C505" s="577"/>
      <c r="D505" s="545">
        <v>23</v>
      </c>
      <c r="E505" s="27"/>
      <c r="F505" s="146"/>
      <c r="G505" s="148"/>
      <c r="H505" s="148"/>
      <c r="I505" s="148"/>
      <c r="J505" s="148"/>
      <c r="K505" s="558"/>
      <c r="L505" s="148"/>
      <c r="M505" s="148"/>
      <c r="N505" s="553"/>
      <c r="O505" s="553"/>
      <c r="P505" s="553"/>
      <c r="Q505" s="553"/>
      <c r="R505" s="553"/>
      <c r="S505" s="553"/>
      <c r="T505" s="553"/>
      <c r="U505" s="553"/>
      <c r="V505" s="553"/>
      <c r="W505" s="553"/>
      <c r="X505" s="553"/>
      <c r="Y505" s="553"/>
      <c r="Z505" s="553"/>
      <c r="AA505" s="553"/>
      <c r="AB505" s="147"/>
      <c r="AC505" s="69">
        <f>IF($D481="n/a","n/a",IF(AC$3&gt;($D481+$D505),$AB481-SUM($F505:AB505),$AB481/$D481))</f>
        <v>0</v>
      </c>
      <c r="AD505" s="69">
        <f>IF($D481="n/a","n/a",IF(AD$3&gt;($D481+$D505),$AB481-SUM($F505:AC505),$AB481/$D481))</f>
        <v>0</v>
      </c>
      <c r="AE505" s="69">
        <f>IF($D481="n/a","n/a",IF(AE$3&gt;($D481+$D505),$AB481-SUM($F505:AD505),$AB481/$D481))</f>
        <v>0</v>
      </c>
      <c r="AF505" s="69">
        <f>IF($D481="n/a","n/a",IF(AF$3&gt;($D481+$D505),$AB481-SUM($F505:AE505),$AB481/$D481))</f>
        <v>0</v>
      </c>
      <c r="AG505" s="69">
        <f>IF($D481="n/a","n/a",IF(AG$3&gt;($D481+$D505),$AB481-SUM($F505:AF505),$AB481/$D481))</f>
        <v>0</v>
      </c>
      <c r="AH505" s="69">
        <f>IF($D481="n/a","n/a",IF(AH$3&gt;($D481+$D505),$AB481-SUM($F505:AG505),$AB481/$D481))</f>
        <v>0</v>
      </c>
      <c r="AI505" s="69">
        <f>IF($D481="n/a","n/a",IF(AI$3&gt;($D481+$D505),$AB481-SUM($F505:AH505),$AB481/$D481))</f>
        <v>0</v>
      </c>
      <c r="AJ505" s="69">
        <f>IF($D481="n/a","n/a",IF(AJ$3&gt;($D481+$D505),$AB481-SUM($F505:AI505),$AB481/$D481))</f>
        <v>0</v>
      </c>
      <c r="AK505" s="69">
        <f>IF($D481="n/a","n/a",IF(AK$3&gt;($D481+$D505),$AB481-SUM($F505:AJ505),$AB481/$D481))</f>
        <v>0</v>
      </c>
      <c r="AL505" s="69">
        <f>IF($D481="n/a","n/a",IF(AL$3&gt;($D481+$D505),$AB481-SUM($F505:AK505),$AB481/$D481))</f>
        <v>0</v>
      </c>
      <c r="AM505" s="69">
        <f>IF($D481="n/a","n/a",IF(AM$3&gt;($D481+$D505),$AB481-SUM($F505:AL505),$AB481/$D481))</f>
        <v>0</v>
      </c>
      <c r="AN505" s="69">
        <f>IF($D481="n/a","n/a",IF(AN$3&gt;($D481+$D505),$AB481-SUM($F505:AM505),$AB481/$D481))</f>
        <v>0</v>
      </c>
      <c r="AO505" s="69">
        <f>IF($D481="n/a","n/a",IF(AO$3&gt;($D481+$D505),$AB481-SUM($F505:AN505),$AB481/$D481))</f>
        <v>0</v>
      </c>
      <c r="AP505" s="69">
        <f>IF($D481="n/a","n/a",IF(AP$3&gt;($D481+$D505),$AB481-SUM($F505:AO505),$AB481/$D481))</f>
        <v>0</v>
      </c>
      <c r="AQ505" s="69">
        <f>IF($D481="n/a","n/a",IF(AQ$3&gt;($D481+$D505),$AB481-SUM($F505:AP505),$AB481/$D481))</f>
        <v>0</v>
      </c>
      <c r="AR505" s="69">
        <f>IF($D481="n/a","n/a",IF(AR$3&gt;($D481+$D505),$AB481-SUM($F505:AQ505),$AB481/$D481))</f>
        <v>0</v>
      </c>
      <c r="AS505" s="69">
        <f>IF($D481="n/a","n/a",IF(AS$3&gt;($D481+$D505),$AB481-SUM($F505:AR505),$AB481/$D481))</f>
        <v>0</v>
      </c>
      <c r="AT505" s="69">
        <f>IF($D481="n/a","n/a",IF(AT$3&gt;($D481+$D505),$AB481-SUM($F505:AS505),$AB481/$D481))</f>
        <v>0</v>
      </c>
      <c r="AU505" s="69">
        <f>IF($D481="n/a","n/a",IF(AU$3&gt;($D481+$D505),$AB481-SUM($F505:AT505),$AB481/$D481))</f>
        <v>0</v>
      </c>
      <c r="AV505" s="69">
        <f>IF($D481="n/a","n/a",IF(AV$3&gt;($D481+$D505),$AB481-SUM($F505:AU505),$AB481/$D481))</f>
        <v>0</v>
      </c>
      <c r="AW505" s="69">
        <f>IF($D481="n/a","n/a",IF(AW$3&gt;($D481+$D505),$AB481-SUM($F505:AV505),$AB481/$D481))</f>
        <v>0</v>
      </c>
      <c r="AX505" s="69">
        <f>IF($D481="n/a","n/a",IF(AX$3&gt;($D481+$D505),$AB481-SUM($F505:AW505),$AB481/$D481))</f>
        <v>0</v>
      </c>
      <c r="AY505" s="69">
        <f>IF($D481="n/a","n/a",IF(AY$3&gt;($D481+$D505),$AB481-SUM($F505:AX505),$AB481/$D481))</f>
        <v>0</v>
      </c>
      <c r="AZ505" s="69">
        <f>IF($D481="n/a","n/a",IF(AZ$3&gt;($D481+$D505),$AB481-SUM($F505:AY505),$AB481/$D481))</f>
        <v>0</v>
      </c>
      <c r="BA505" s="69">
        <f>IF($D481="n/a","n/a",IF(BA$3&gt;($D481+$D505),$AB481-SUM($F505:AZ505),$AB481/$D481))</f>
        <v>0</v>
      </c>
      <c r="BB505" s="69">
        <f>IF($D481="n/a","n/a",IF(BB$3&gt;($D481+$D505),$AB481-SUM($F505:BA505),$AB481/$D481))</f>
        <v>0</v>
      </c>
      <c r="BC505" s="69">
        <f>IF($D481="n/a","n/a",IF(BC$3&gt;($D481+$D505),$AB481-SUM($F505:BB505),$AB481/$D481))</f>
        <v>0</v>
      </c>
      <c r="BD505" s="69">
        <f>IF($D481="n/a","n/a",IF(BD$3&gt;($D481+$D505),$AB481-SUM($F505:BC505),$AB481/$D481))</f>
        <v>0</v>
      </c>
      <c r="BE505" s="69">
        <f>IF($D481="n/a","n/a",IF(BE$3&gt;($D481+$D505),$AB481-SUM($F505:BD505),$AB481/$D481))</f>
        <v>0</v>
      </c>
      <c r="BF505" s="69">
        <f>IF($D481="n/a","n/a",IF(BF$3&gt;($D481+$D505),$AB481-SUM($F505:BE505),$AB481/$D481))</f>
        <v>0</v>
      </c>
      <c r="BG505" s="69">
        <f>IF($D481="n/a","n/a",IF(BG$3&gt;($D481+$D505),$AB481-SUM($F505:BF505),$AB481/$D481))</f>
        <v>0</v>
      </c>
      <c r="BH505" s="69">
        <f>IF($D481="n/a","n/a",IF(BH$3&gt;($D481+$D505),$AB481-SUM($F505:BG505),$AB481/$D481))</f>
        <v>0</v>
      </c>
      <c r="BI505" s="69">
        <f>IF($D481="n/a","n/a",IF(BI$3&gt;($D481+$D505),$AB481-SUM($F505:BH505),$AB481/$D481))</f>
        <v>0</v>
      </c>
      <c r="BJ505" s="69">
        <f>IF($D481="n/a","n/a",IF(BJ$3&gt;($D481+$D505),$AB481-SUM($F505:BI505),$AB481/$D481))</f>
        <v>0</v>
      </c>
      <c r="BK505" s="69">
        <f>IF($D481="n/a","n/a",IF(BK$3&gt;($D481+$D505),$AB481-SUM($F505:BJ505),$AB481/$D481))</f>
        <v>0</v>
      </c>
      <c r="BL505" s="69">
        <f>IF($D481="n/a","n/a",IF(BL$3&gt;($D481+$D505),$AB481-SUM($F505:BK505),$AB481/$D481))</f>
        <v>0</v>
      </c>
      <c r="BM505" s="69">
        <f>IF($D481="n/a","n/a",IF(BM$3&gt;($D481+$D505),$AB481-SUM($F505:BL505),$AB481/$D481))</f>
        <v>0</v>
      </c>
      <c r="BN505" s="69">
        <f>IF($D481="n/a","n/a",IF(BN$3&gt;($D481+$D505),$AB481-SUM($F505:BM505),$AB481/$D481))</f>
        <v>0</v>
      </c>
      <c r="BO505" s="69">
        <f>IF($D481="n/a","n/a",IF(BO$3&gt;($D481+$D505),$AB481-SUM($F505:BN505),$AB481/$D481))</f>
        <v>0</v>
      </c>
      <c r="BP505" s="69">
        <f>IF($D481="n/a","n/a",IF(BP$3&gt;($D481+$D505),$AB481-SUM($F505:BO505),$AB481/$D481))</f>
        <v>0</v>
      </c>
      <c r="BQ505" s="69">
        <f>IF($D481="n/a","n/a",IF(BQ$3&gt;($D481+$D505),$AB481-SUM($F505:BP505),$AB481/$D481))</f>
        <v>0</v>
      </c>
      <c r="BR505" s="69">
        <f>IF($D481="n/a","n/a",IF(BR$3&gt;($D481+$D505),$AB481-SUM($F505:BQ505),$AB481/$D481))</f>
        <v>0</v>
      </c>
      <c r="BS505" s="69">
        <f>IF($D481="n/a","n/a",IF(BS$3&gt;($D481+$D505),$AB481-SUM($F505:BR505),$AB481/$D481))</f>
        <v>0</v>
      </c>
      <c r="BT505" s="69">
        <f>IF($D481="n/a","n/a",IF(BT$3&gt;($D481+$D505),$AB481-SUM($F505:BS505),$AB481/$D481))</f>
        <v>0</v>
      </c>
      <c r="BU505" s="69">
        <f>IF($D481="n/a","n/a",IF(BU$3&gt;($D481+$D505),$AB481-SUM($F505:BT505),$AB481/$D481))</f>
        <v>0</v>
      </c>
      <c r="BV505" s="69">
        <f>IF($D481="n/a","n/a",IF(BV$3&gt;($D481+$D505),$AB481-SUM($F505:BU505),$AB481/$D481))</f>
        <v>0</v>
      </c>
      <c r="BW505" s="69">
        <f>IF($D481="n/a","n/a",IF(BW$3&gt;($D481+$D505),$AB481-SUM($F505:BV505),$AB481/$D481))</f>
        <v>0</v>
      </c>
      <c r="BX505" s="69">
        <f>IF($D481="n/a","n/a",IF(BX$3&gt;($D481+$D505),$AB481-SUM($F505:BW505),$AB481/$D481))</f>
        <v>0</v>
      </c>
      <c r="BY505" s="69">
        <f>IF($D481="n/a","n/a",IF(BY$3&gt;($D481+$D505),$AB481-SUM($F505:BX505),$AB481/$D481))</f>
        <v>0</v>
      </c>
      <c r="BZ505" s="69">
        <f>IF($D481="n/a","n/a",IF(BZ$3&gt;($D481+$D505),$AB481-SUM($F505:BY505),$AB481/$D481))</f>
        <v>0</v>
      </c>
    </row>
    <row r="506" spans="1:78" customFormat="1" hidden="1" outlineLevel="1">
      <c r="A506" s="560"/>
      <c r="B506" s="25"/>
      <c r="C506" s="577"/>
      <c r="D506" s="545">
        <v>24</v>
      </c>
      <c r="E506" s="27"/>
      <c r="F506" s="146"/>
      <c r="G506" s="148"/>
      <c r="H506" s="148"/>
      <c r="I506" s="148"/>
      <c r="J506" s="148"/>
      <c r="K506" s="558"/>
      <c r="L506" s="148"/>
      <c r="M506" s="148"/>
      <c r="N506" s="553"/>
      <c r="O506" s="553"/>
      <c r="P506" s="553"/>
      <c r="Q506" s="553"/>
      <c r="R506" s="553"/>
      <c r="S506" s="553"/>
      <c r="T506" s="553"/>
      <c r="U506" s="553"/>
      <c r="V506" s="553"/>
      <c r="W506" s="553"/>
      <c r="X506" s="553"/>
      <c r="Y506" s="553"/>
      <c r="Z506" s="553"/>
      <c r="AA506" s="553"/>
      <c r="AB506" s="553"/>
      <c r="AC506" s="147"/>
      <c r="AD506" s="69">
        <f>IF($D481="n/a","n/a",IF(AD$3&gt;($D481+$D506),$AC481-SUM($F506:AC506),$AC481/$D481))</f>
        <v>0</v>
      </c>
      <c r="AE506" s="69">
        <f>IF($D481="n/a","n/a",IF(AE$3&gt;($D481+$D506),$AC481-SUM($F506:AD506),$AC481/$D481))</f>
        <v>0</v>
      </c>
      <c r="AF506" s="69">
        <f>IF($D481="n/a","n/a",IF(AF$3&gt;($D481+$D506),$AC481-SUM($F506:AE506),$AC481/$D481))</f>
        <v>0</v>
      </c>
      <c r="AG506" s="69">
        <f>IF($D481="n/a","n/a",IF(AG$3&gt;($D481+$D506),$AC481-SUM($F506:AF506),$AC481/$D481))</f>
        <v>0</v>
      </c>
      <c r="AH506" s="69">
        <f>IF($D481="n/a","n/a",IF(AH$3&gt;($D481+$D506),$AC481-SUM($F506:AG506),$AC481/$D481))</f>
        <v>0</v>
      </c>
      <c r="AI506" s="69">
        <f>IF($D481="n/a","n/a",IF(AI$3&gt;($D481+$D506),$AC481-SUM($F506:AH506),$AC481/$D481))</f>
        <v>0</v>
      </c>
      <c r="AJ506" s="69">
        <f>IF($D481="n/a","n/a",IF(AJ$3&gt;($D481+$D506),$AC481-SUM($F506:AI506),$AC481/$D481))</f>
        <v>0</v>
      </c>
      <c r="AK506" s="69">
        <f>IF($D481="n/a","n/a",IF(AK$3&gt;($D481+$D506),$AC481-SUM($F506:AJ506),$AC481/$D481))</f>
        <v>0</v>
      </c>
      <c r="AL506" s="69">
        <f>IF($D481="n/a","n/a",IF(AL$3&gt;($D481+$D506),$AC481-SUM($F506:AK506),$AC481/$D481))</f>
        <v>0</v>
      </c>
      <c r="AM506" s="69">
        <f>IF($D481="n/a","n/a",IF(AM$3&gt;($D481+$D506),$AC481-SUM($F506:AL506),$AC481/$D481))</f>
        <v>0</v>
      </c>
      <c r="AN506" s="69">
        <f>IF($D481="n/a","n/a",IF(AN$3&gt;($D481+$D506),$AC481-SUM($F506:AM506),$AC481/$D481))</f>
        <v>0</v>
      </c>
      <c r="AO506" s="69">
        <f>IF($D481="n/a","n/a",IF(AO$3&gt;($D481+$D506),$AC481-SUM($F506:AN506),$AC481/$D481))</f>
        <v>0</v>
      </c>
      <c r="AP506" s="69">
        <f>IF($D481="n/a","n/a",IF(AP$3&gt;($D481+$D506),$AC481-SUM($F506:AO506),$AC481/$D481))</f>
        <v>0</v>
      </c>
      <c r="AQ506" s="69">
        <f>IF($D481="n/a","n/a",IF(AQ$3&gt;($D481+$D506),$AC481-SUM($F506:AP506),$AC481/$D481))</f>
        <v>0</v>
      </c>
      <c r="AR506" s="69">
        <f>IF($D481="n/a","n/a",IF(AR$3&gt;($D481+$D506),$AC481-SUM($F506:AQ506),$AC481/$D481))</f>
        <v>0</v>
      </c>
      <c r="AS506" s="69">
        <f>IF($D481="n/a","n/a",IF(AS$3&gt;($D481+$D506),$AC481-SUM($F506:AR506),$AC481/$D481))</f>
        <v>0</v>
      </c>
      <c r="AT506" s="69">
        <f>IF($D481="n/a","n/a",IF(AT$3&gt;($D481+$D506),$AC481-SUM($F506:AS506),$AC481/$D481))</f>
        <v>0</v>
      </c>
      <c r="AU506" s="69">
        <f>IF($D481="n/a","n/a",IF(AU$3&gt;($D481+$D506),$AC481-SUM($F506:AT506),$AC481/$D481))</f>
        <v>0</v>
      </c>
      <c r="AV506" s="69">
        <f>IF($D481="n/a","n/a",IF(AV$3&gt;($D481+$D506),$AC481-SUM($F506:AU506),$AC481/$D481))</f>
        <v>0</v>
      </c>
      <c r="AW506" s="69">
        <f>IF($D481="n/a","n/a",IF(AW$3&gt;($D481+$D506),$AC481-SUM($F506:AV506),$AC481/$D481))</f>
        <v>0</v>
      </c>
      <c r="AX506" s="69">
        <f>IF($D481="n/a","n/a",IF(AX$3&gt;($D481+$D506),$AC481-SUM($F506:AW506),$AC481/$D481))</f>
        <v>0</v>
      </c>
      <c r="AY506" s="69">
        <f>IF($D481="n/a","n/a",IF(AY$3&gt;($D481+$D506),$AC481-SUM($F506:AX506),$AC481/$D481))</f>
        <v>0</v>
      </c>
      <c r="AZ506" s="69">
        <f>IF($D481="n/a","n/a",IF(AZ$3&gt;($D481+$D506),$AC481-SUM($F506:AY506),$AC481/$D481))</f>
        <v>0</v>
      </c>
      <c r="BA506" s="69">
        <f>IF($D481="n/a","n/a",IF(BA$3&gt;($D481+$D506),$AC481-SUM($F506:AZ506),$AC481/$D481))</f>
        <v>0</v>
      </c>
      <c r="BB506" s="69">
        <f>IF($D481="n/a","n/a",IF(BB$3&gt;($D481+$D506),$AC481-SUM($F506:BA506),$AC481/$D481))</f>
        <v>0</v>
      </c>
      <c r="BC506" s="69">
        <f>IF($D481="n/a","n/a",IF(BC$3&gt;($D481+$D506),$AC481-SUM($F506:BB506),$AC481/$D481))</f>
        <v>0</v>
      </c>
      <c r="BD506" s="69">
        <f>IF($D481="n/a","n/a",IF(BD$3&gt;($D481+$D506),$AC481-SUM($F506:BC506),$AC481/$D481))</f>
        <v>0</v>
      </c>
      <c r="BE506" s="69">
        <f>IF($D481="n/a","n/a",IF(BE$3&gt;($D481+$D506),$AC481-SUM($F506:BD506),$AC481/$D481))</f>
        <v>0</v>
      </c>
      <c r="BF506" s="69">
        <f>IF($D481="n/a","n/a",IF(BF$3&gt;($D481+$D506),$AC481-SUM($F506:BE506),$AC481/$D481))</f>
        <v>0</v>
      </c>
      <c r="BG506" s="69">
        <f>IF($D481="n/a","n/a",IF(BG$3&gt;($D481+$D506),$AC481-SUM($F506:BF506),$AC481/$D481))</f>
        <v>0</v>
      </c>
      <c r="BH506" s="69">
        <f>IF($D481="n/a","n/a",IF(BH$3&gt;($D481+$D506),$AC481-SUM($F506:BG506),$AC481/$D481))</f>
        <v>0</v>
      </c>
      <c r="BI506" s="69">
        <f>IF($D481="n/a","n/a",IF(BI$3&gt;($D481+$D506),$AC481-SUM($F506:BH506),$AC481/$D481))</f>
        <v>0</v>
      </c>
      <c r="BJ506" s="69">
        <f>IF($D481="n/a","n/a",IF(BJ$3&gt;($D481+$D506),$AC481-SUM($F506:BI506),$AC481/$D481))</f>
        <v>0</v>
      </c>
      <c r="BK506" s="69">
        <f>IF($D481="n/a","n/a",IF(BK$3&gt;($D481+$D506),$AC481-SUM($F506:BJ506),$AC481/$D481))</f>
        <v>0</v>
      </c>
      <c r="BL506" s="69">
        <f>IF($D481="n/a","n/a",IF(BL$3&gt;($D481+$D506),$AC481-SUM($F506:BK506),$AC481/$D481))</f>
        <v>0</v>
      </c>
      <c r="BM506" s="69">
        <f>IF($D481="n/a","n/a",IF(BM$3&gt;($D481+$D506),$AC481-SUM($F506:BL506),$AC481/$D481))</f>
        <v>0</v>
      </c>
      <c r="BN506" s="69">
        <f>IF($D481="n/a","n/a",IF(BN$3&gt;($D481+$D506),$AC481-SUM($F506:BM506),$AC481/$D481))</f>
        <v>0</v>
      </c>
      <c r="BO506" s="69">
        <f>IF($D481="n/a","n/a",IF(BO$3&gt;($D481+$D506),$AC481-SUM($F506:BN506),$AC481/$D481))</f>
        <v>0</v>
      </c>
      <c r="BP506" s="69">
        <f>IF($D481="n/a","n/a",IF(BP$3&gt;($D481+$D506),$AC481-SUM($F506:BO506),$AC481/$D481))</f>
        <v>0</v>
      </c>
      <c r="BQ506" s="69">
        <f>IF($D481="n/a","n/a",IF(BQ$3&gt;($D481+$D506),$AC481-SUM($F506:BP506),$AC481/$D481))</f>
        <v>0</v>
      </c>
      <c r="BR506" s="69">
        <f>IF($D481="n/a","n/a",IF(BR$3&gt;($D481+$D506),$AC481-SUM($F506:BQ506),$AC481/$D481))</f>
        <v>0</v>
      </c>
      <c r="BS506" s="69">
        <f>IF($D481="n/a","n/a",IF(BS$3&gt;($D481+$D506),$AC481-SUM($F506:BR506),$AC481/$D481))</f>
        <v>0</v>
      </c>
      <c r="BT506" s="69">
        <f>IF($D481="n/a","n/a",IF(BT$3&gt;($D481+$D506),$AC481-SUM($F506:BS506),$AC481/$D481))</f>
        <v>0</v>
      </c>
      <c r="BU506" s="69">
        <f>IF($D481="n/a","n/a",IF(BU$3&gt;($D481+$D506),$AC481-SUM($F506:BT506),$AC481/$D481))</f>
        <v>0</v>
      </c>
      <c r="BV506" s="69">
        <f>IF($D481="n/a","n/a",IF(BV$3&gt;($D481+$D506),$AC481-SUM($F506:BU506),$AC481/$D481))</f>
        <v>0</v>
      </c>
      <c r="BW506" s="69">
        <f>IF($D481="n/a","n/a",IF(BW$3&gt;($D481+$D506),$AC481-SUM($F506:BV506),$AC481/$D481))</f>
        <v>0</v>
      </c>
      <c r="BX506" s="69">
        <f>IF($D481="n/a","n/a",IF(BX$3&gt;($D481+$D506),$AC481-SUM($F506:BW506),$AC481/$D481))</f>
        <v>0</v>
      </c>
      <c r="BY506" s="69">
        <f>IF($D481="n/a","n/a",IF(BY$3&gt;($D481+$D506),$AC481-SUM($F506:BX506),$AC481/$D481))</f>
        <v>0</v>
      </c>
      <c r="BZ506" s="69">
        <f>IF($D481="n/a","n/a",IF(BZ$3&gt;($D481+$D506),$AC481-SUM($F506:BY506),$AC481/$D481))</f>
        <v>0</v>
      </c>
    </row>
    <row r="507" spans="1:78" customFormat="1" hidden="1" outlineLevel="1">
      <c r="A507" s="560"/>
      <c r="B507" s="25"/>
      <c r="C507" s="577"/>
      <c r="D507" s="562">
        <v>25</v>
      </c>
      <c r="E507" s="27"/>
      <c r="F507" s="146"/>
      <c r="G507" s="148"/>
      <c r="H507" s="148"/>
      <c r="I507" s="148"/>
      <c r="J507" s="148"/>
      <c r="K507" s="558"/>
      <c r="L507" s="148"/>
      <c r="M507" s="148"/>
      <c r="N507" s="148"/>
      <c r="O507" s="553"/>
      <c r="P507" s="553"/>
      <c r="Q507" s="553"/>
      <c r="R507" s="553"/>
      <c r="S507" s="553"/>
      <c r="T507" s="553"/>
      <c r="U507" s="553"/>
      <c r="V507" s="553"/>
      <c r="W507" s="553"/>
      <c r="X507" s="553"/>
      <c r="Y507" s="553"/>
      <c r="Z507" s="553"/>
      <c r="AA507" s="553"/>
      <c r="AB507" s="553"/>
      <c r="AC507" s="553"/>
      <c r="AD507" s="147"/>
      <c r="AE507" s="147"/>
      <c r="AF507" s="147"/>
      <c r="AG507" s="147"/>
      <c r="AH507" s="147"/>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c r="BI507" s="147"/>
      <c r="BJ507" s="147"/>
      <c r="BK507" s="147"/>
      <c r="BL507" s="147"/>
      <c r="BM507" s="147"/>
      <c r="BN507" s="147"/>
      <c r="BO507" s="147"/>
      <c r="BP507" s="147"/>
      <c r="BQ507" s="147"/>
      <c r="BR507" s="147"/>
      <c r="BS507" s="147"/>
      <c r="BT507" s="147"/>
      <c r="BU507" s="147"/>
      <c r="BV507" s="147"/>
      <c r="BW507" s="147"/>
      <c r="BX507" s="147"/>
      <c r="BY507" s="147"/>
      <c r="BZ507" s="147"/>
    </row>
    <row r="508" spans="1:78" customFormat="1" collapsed="1">
      <c r="A508" s="560"/>
      <c r="B508" s="271" t="str">
        <f>A49</f>
        <v>Other</v>
      </c>
      <c r="C508" s="9"/>
      <c r="D508" s="9"/>
      <c r="E508" s="563"/>
      <c r="F508" s="161">
        <f t="shared" ref="F508:AK508" si="98">SUM(F482:F507)</f>
        <v>0</v>
      </c>
      <c r="G508" s="161">
        <f t="shared" si="98"/>
        <v>78.678032637896507</v>
      </c>
      <c r="H508" s="161">
        <f t="shared" si="98"/>
        <v>362.59771340345139</v>
      </c>
      <c r="I508" s="161">
        <f t="shared" si="98"/>
        <v>834.37313932577069</v>
      </c>
      <c r="J508" s="161">
        <f t="shared" si="98"/>
        <v>1169.262920822184</v>
      </c>
      <c r="K508" s="564">
        <f t="shared" si="98"/>
        <v>1193.0840729470399</v>
      </c>
      <c r="L508" s="161">
        <f t="shared" si="98"/>
        <v>1259.5446986161662</v>
      </c>
      <c r="M508" s="161">
        <f t="shared" si="98"/>
        <v>1308.9347463323277</v>
      </c>
      <c r="N508" s="161">
        <f t="shared" si="98"/>
        <v>1525.9951011817866</v>
      </c>
      <c r="O508" s="161">
        <f t="shared" si="98"/>
        <v>2028.5918421445858</v>
      </c>
      <c r="P508" s="161">
        <f t="shared" si="98"/>
        <v>2270.6978658318822</v>
      </c>
      <c r="Q508" s="161">
        <f t="shared" si="98"/>
        <v>2672.0807234016506</v>
      </c>
      <c r="R508" s="161">
        <f t="shared" si="98"/>
        <v>2554.1653175266347</v>
      </c>
      <c r="S508" s="161">
        <f t="shared" si="98"/>
        <v>2381.5955830922499</v>
      </c>
      <c r="T508" s="161">
        <f t="shared" si="98"/>
        <v>2354.2100631524086</v>
      </c>
      <c r="U508" s="161">
        <f t="shared" si="98"/>
        <v>2644.3821638963213</v>
      </c>
      <c r="V508" s="161">
        <f t="shared" si="98"/>
        <v>2577.9215382271946</v>
      </c>
      <c r="W508" s="161">
        <f t="shared" si="98"/>
        <v>2528.5314905110331</v>
      </c>
      <c r="X508" s="161">
        <f t="shared" si="98"/>
        <v>2311.4711356615749</v>
      </c>
      <c r="Y508" s="161">
        <f t="shared" si="98"/>
        <v>1808.8743946987756</v>
      </c>
      <c r="Z508" s="161">
        <f t="shared" si="98"/>
        <v>1566.7683710114791</v>
      </c>
      <c r="AA508" s="161">
        <f t="shared" si="98"/>
        <v>1086.7074808038151</v>
      </c>
      <c r="AB508" s="161">
        <f t="shared" si="98"/>
        <v>920.70320591327572</v>
      </c>
      <c r="AC508" s="161">
        <f t="shared" si="98"/>
        <v>621.49751442534159</v>
      </c>
      <c r="AD508" s="161">
        <f t="shared" si="98"/>
        <v>313.99325286876928</v>
      </c>
      <c r="AE508" s="161">
        <f t="shared" si="98"/>
        <v>4.5474735088646412E-13</v>
      </c>
      <c r="AF508" s="161">
        <f t="shared" si="98"/>
        <v>0</v>
      </c>
      <c r="AG508" s="161">
        <f t="shared" si="98"/>
        <v>0</v>
      </c>
      <c r="AH508" s="161">
        <f t="shared" si="98"/>
        <v>0</v>
      </c>
      <c r="AI508" s="161">
        <f t="shared" si="98"/>
        <v>0</v>
      </c>
      <c r="AJ508" s="161">
        <f t="shared" si="98"/>
        <v>0</v>
      </c>
      <c r="AK508" s="161">
        <f t="shared" si="98"/>
        <v>0</v>
      </c>
      <c r="AL508" s="161">
        <f t="shared" ref="AL508:BZ508" si="99">SUM(AL482:AL507)</f>
        <v>0</v>
      </c>
      <c r="AM508" s="161">
        <f t="shared" si="99"/>
        <v>0</v>
      </c>
      <c r="AN508" s="161">
        <f t="shared" si="99"/>
        <v>0</v>
      </c>
      <c r="AO508" s="161">
        <f t="shared" si="99"/>
        <v>0</v>
      </c>
      <c r="AP508" s="161">
        <f t="shared" si="99"/>
        <v>0</v>
      </c>
      <c r="AQ508" s="161">
        <f t="shared" si="99"/>
        <v>0</v>
      </c>
      <c r="AR508" s="161">
        <f t="shared" si="99"/>
        <v>0</v>
      </c>
      <c r="AS508" s="161">
        <f t="shared" si="99"/>
        <v>0</v>
      </c>
      <c r="AT508" s="161">
        <f t="shared" si="99"/>
        <v>0</v>
      </c>
      <c r="AU508" s="161">
        <f t="shared" si="99"/>
        <v>0</v>
      </c>
      <c r="AV508" s="161">
        <f t="shared" si="99"/>
        <v>0</v>
      </c>
      <c r="AW508" s="161">
        <f t="shared" si="99"/>
        <v>0</v>
      </c>
      <c r="AX508" s="161">
        <f t="shared" si="99"/>
        <v>0</v>
      </c>
      <c r="AY508" s="161">
        <f t="shared" si="99"/>
        <v>0</v>
      </c>
      <c r="AZ508" s="161">
        <f t="shared" si="99"/>
        <v>0</v>
      </c>
      <c r="BA508" s="161">
        <f t="shared" si="99"/>
        <v>0</v>
      </c>
      <c r="BB508" s="161">
        <f t="shared" si="99"/>
        <v>0</v>
      </c>
      <c r="BC508" s="161">
        <f t="shared" si="99"/>
        <v>0</v>
      </c>
      <c r="BD508" s="161">
        <f t="shared" si="99"/>
        <v>0</v>
      </c>
      <c r="BE508" s="161">
        <f t="shared" si="99"/>
        <v>0</v>
      </c>
      <c r="BF508" s="161">
        <f t="shared" si="99"/>
        <v>0</v>
      </c>
      <c r="BG508" s="161">
        <f t="shared" si="99"/>
        <v>0</v>
      </c>
      <c r="BH508" s="161">
        <f t="shared" si="99"/>
        <v>0</v>
      </c>
      <c r="BI508" s="161">
        <f t="shared" si="99"/>
        <v>0</v>
      </c>
      <c r="BJ508" s="161">
        <f t="shared" si="99"/>
        <v>0</v>
      </c>
      <c r="BK508" s="161">
        <f t="shared" si="99"/>
        <v>0</v>
      </c>
      <c r="BL508" s="161">
        <f t="shared" si="99"/>
        <v>0</v>
      </c>
      <c r="BM508" s="161">
        <f t="shared" si="99"/>
        <v>0</v>
      </c>
      <c r="BN508" s="161">
        <f t="shared" si="99"/>
        <v>0</v>
      </c>
      <c r="BO508" s="161">
        <f t="shared" si="99"/>
        <v>0</v>
      </c>
      <c r="BP508" s="161">
        <f t="shared" si="99"/>
        <v>0</v>
      </c>
      <c r="BQ508" s="161">
        <f t="shared" si="99"/>
        <v>0</v>
      </c>
      <c r="BR508" s="161">
        <f t="shared" si="99"/>
        <v>0</v>
      </c>
      <c r="BS508" s="161">
        <f t="shared" si="99"/>
        <v>0</v>
      </c>
      <c r="BT508" s="161">
        <f t="shared" si="99"/>
        <v>0</v>
      </c>
      <c r="BU508" s="161">
        <f t="shared" si="99"/>
        <v>0</v>
      </c>
      <c r="BV508" s="161">
        <f t="shared" si="99"/>
        <v>0</v>
      </c>
      <c r="BW508" s="161">
        <f t="shared" si="99"/>
        <v>0</v>
      </c>
      <c r="BX508" s="161">
        <f t="shared" si="99"/>
        <v>0</v>
      </c>
      <c r="BY508" s="161">
        <f t="shared" si="99"/>
        <v>0</v>
      </c>
      <c r="BZ508" s="161">
        <f t="shared" si="99"/>
        <v>0</v>
      </c>
    </row>
    <row r="509" spans="1:78" customFormat="1" hidden="1" outlineLevel="1">
      <c r="A509" s="19"/>
      <c r="B509" s="26"/>
      <c r="C509" s="9"/>
      <c r="D509" s="9"/>
      <c r="E509" s="563"/>
      <c r="F509" s="161"/>
      <c r="G509" s="161"/>
      <c r="H509" s="161"/>
      <c r="I509" s="161"/>
      <c r="J509" s="161"/>
      <c r="K509" s="564"/>
      <c r="L509" s="161"/>
      <c r="M509" s="161"/>
      <c r="N509" s="161"/>
      <c r="O509" s="161"/>
      <c r="P509" s="161"/>
      <c r="Q509" s="161"/>
      <c r="R509" s="161"/>
      <c r="S509" s="161"/>
      <c r="T509" s="161"/>
      <c r="U509" s="161"/>
      <c r="V509" s="161"/>
      <c r="W509" s="161"/>
      <c r="X509" s="161"/>
      <c r="Y509" s="161"/>
      <c r="Z509" s="161"/>
      <c r="AA509" s="161"/>
      <c r="AB509" s="161"/>
      <c r="AC509" s="161"/>
      <c r="AD509" s="161"/>
      <c r="AE509" s="161"/>
      <c r="AF509" s="161"/>
      <c r="AG509" s="161"/>
      <c r="AH509" s="161"/>
      <c r="AI509" s="161"/>
      <c r="AJ509" s="161"/>
      <c r="AK509" s="161"/>
      <c r="AL509" s="161"/>
      <c r="AM509" s="161"/>
      <c r="AN509" s="161"/>
      <c r="AO509" s="161"/>
      <c r="AP509" s="161"/>
      <c r="AQ509" s="161"/>
      <c r="AR509" s="161"/>
      <c r="AS509" s="161"/>
      <c r="AT509" s="161"/>
      <c r="AU509" s="161"/>
      <c r="AV509" s="161"/>
      <c r="AW509" s="161"/>
      <c r="AX509" s="161"/>
      <c r="AY509" s="161"/>
      <c r="AZ509" s="161"/>
      <c r="BA509" s="161"/>
      <c r="BB509" s="161"/>
      <c r="BC509" s="161"/>
      <c r="BD509" s="161"/>
      <c r="BE509" s="161"/>
      <c r="BF509" s="161"/>
      <c r="BG509" s="161"/>
      <c r="BH509" s="161"/>
      <c r="BI509" s="161"/>
      <c r="BJ509" s="161"/>
      <c r="BK509" s="161"/>
      <c r="BL509" s="161"/>
      <c r="BM509" s="161"/>
      <c r="BN509" s="161"/>
      <c r="BO509" s="161"/>
      <c r="BP509" s="161"/>
      <c r="BQ509" s="161"/>
      <c r="BR509" s="161"/>
      <c r="BS509" s="161"/>
      <c r="BT509" s="161"/>
      <c r="BU509" s="161"/>
      <c r="BV509" s="161"/>
      <c r="BW509" s="161"/>
      <c r="BX509" s="161"/>
      <c r="BY509" s="161"/>
      <c r="BZ509" s="161"/>
    </row>
    <row r="510" spans="1:78" customFormat="1" hidden="1" outlineLevel="1">
      <c r="A510" s="19"/>
      <c r="B510" s="103"/>
      <c r="C510" s="542" t="str">
        <f>B537</f>
        <v>Premises</v>
      </c>
      <c r="D510" s="103">
        <f>VLOOKUP(C510,$A$123:$D$139,4,FALSE)</f>
        <v>10</v>
      </c>
      <c r="E510" s="103">
        <f>VLOOKUP(C510,$A$123:$D$139,3,FALSE)</f>
        <v>10</v>
      </c>
      <c r="F510" s="565">
        <f>IF(F$123="",0,HLOOKUP(F$2,$F$123:$BZ$140,MATCH($C510,$A$60:$A$76,0),FALSE))</f>
        <v>922.28870553442107</v>
      </c>
      <c r="G510" s="565">
        <f t="shared" ref="G510:BR510" si="100">IF(G$123="",0,HLOOKUP(G$2,$F$123:$BZ$140,MATCH($C510,$A$60:$A$76,0),FALSE))</f>
        <v>656.00150095006188</v>
      </c>
      <c r="H510" s="565">
        <f t="shared" si="100"/>
        <v>848.37265725476857</v>
      </c>
      <c r="I510" s="565">
        <f t="shared" si="100"/>
        <v>7735.6579995439924</v>
      </c>
      <c r="J510" s="565">
        <f t="shared" si="100"/>
        <v>135.68659433577295</v>
      </c>
      <c r="K510" s="565">
        <f t="shared" si="100"/>
        <v>753.08075614335667</v>
      </c>
      <c r="L510" s="565">
        <f t="shared" si="100"/>
        <v>-23.748590110213581</v>
      </c>
      <c r="M510" s="565">
        <f t="shared" si="100"/>
        <v>405.34491890656301</v>
      </c>
      <c r="N510" s="565">
        <f t="shared" si="100"/>
        <v>94.309946406490482</v>
      </c>
      <c r="O510" s="565">
        <f t="shared" si="100"/>
        <v>153.62262375170297</v>
      </c>
      <c r="P510" s="565">
        <f t="shared" si="100"/>
        <v>69.574309383396525</v>
      </c>
      <c r="Q510" s="565">
        <f t="shared" si="100"/>
        <v>218.91995654413918</v>
      </c>
      <c r="R510" s="565">
        <f t="shared" si="100"/>
        <v>221.10328624504979</v>
      </c>
      <c r="S510" s="565">
        <f t="shared" si="100"/>
        <v>223.97386201839356</v>
      </c>
      <c r="T510" s="565">
        <f t="shared" si="100"/>
        <v>226.40162858959567</v>
      </c>
      <c r="U510" s="565">
        <f t="shared" si="100"/>
        <v>0</v>
      </c>
      <c r="V510" s="565">
        <f t="shared" si="100"/>
        <v>0</v>
      </c>
      <c r="W510" s="565">
        <f t="shared" si="100"/>
        <v>0</v>
      </c>
      <c r="X510" s="565">
        <f t="shared" si="100"/>
        <v>0</v>
      </c>
      <c r="Y510" s="565">
        <f t="shared" si="100"/>
        <v>0</v>
      </c>
      <c r="Z510" s="565">
        <f t="shared" si="100"/>
        <v>0</v>
      </c>
      <c r="AA510" s="565">
        <f t="shared" si="100"/>
        <v>0</v>
      </c>
      <c r="AB510" s="565">
        <f t="shared" si="100"/>
        <v>0</v>
      </c>
      <c r="AC510" s="565">
        <f t="shared" si="100"/>
        <v>0</v>
      </c>
      <c r="AD510" s="565">
        <f t="shared" si="100"/>
        <v>0</v>
      </c>
      <c r="AE510" s="565">
        <f t="shared" si="100"/>
        <v>0</v>
      </c>
      <c r="AF510" s="565">
        <f t="shared" si="100"/>
        <v>0</v>
      </c>
      <c r="AG510" s="565">
        <f t="shared" si="100"/>
        <v>0</v>
      </c>
      <c r="AH510" s="565">
        <f t="shared" si="100"/>
        <v>0</v>
      </c>
      <c r="AI510" s="565">
        <f t="shared" si="100"/>
        <v>0</v>
      </c>
      <c r="AJ510" s="565">
        <f t="shared" si="100"/>
        <v>0</v>
      </c>
      <c r="AK510" s="565">
        <f t="shared" si="100"/>
        <v>0</v>
      </c>
      <c r="AL510" s="565">
        <f t="shared" si="100"/>
        <v>0</v>
      </c>
      <c r="AM510" s="565">
        <f t="shared" si="100"/>
        <v>0</v>
      </c>
      <c r="AN510" s="565">
        <f t="shared" si="100"/>
        <v>0</v>
      </c>
      <c r="AO510" s="565">
        <f t="shared" si="100"/>
        <v>0</v>
      </c>
      <c r="AP510" s="565">
        <f t="shared" si="100"/>
        <v>0</v>
      </c>
      <c r="AQ510" s="565">
        <f t="shared" si="100"/>
        <v>0</v>
      </c>
      <c r="AR510" s="565">
        <f t="shared" si="100"/>
        <v>0</v>
      </c>
      <c r="AS510" s="565">
        <f t="shared" si="100"/>
        <v>0</v>
      </c>
      <c r="AT510" s="565">
        <f t="shared" si="100"/>
        <v>0</v>
      </c>
      <c r="AU510" s="565">
        <f t="shared" si="100"/>
        <v>0</v>
      </c>
      <c r="AV510" s="565">
        <f t="shared" si="100"/>
        <v>0</v>
      </c>
      <c r="AW510" s="565">
        <f t="shared" si="100"/>
        <v>0</v>
      </c>
      <c r="AX510" s="565">
        <f t="shared" si="100"/>
        <v>0</v>
      </c>
      <c r="AY510" s="565">
        <f t="shared" si="100"/>
        <v>0</v>
      </c>
      <c r="AZ510" s="565">
        <f t="shared" si="100"/>
        <v>0</v>
      </c>
      <c r="BA510" s="565">
        <f t="shared" si="100"/>
        <v>0</v>
      </c>
      <c r="BB510" s="565">
        <f t="shared" si="100"/>
        <v>0</v>
      </c>
      <c r="BC510" s="565">
        <f t="shared" si="100"/>
        <v>0</v>
      </c>
      <c r="BD510" s="565">
        <f t="shared" si="100"/>
        <v>0</v>
      </c>
      <c r="BE510" s="565">
        <f t="shared" si="100"/>
        <v>0</v>
      </c>
      <c r="BF510" s="565">
        <f t="shared" si="100"/>
        <v>0</v>
      </c>
      <c r="BG510" s="565">
        <f t="shared" si="100"/>
        <v>0</v>
      </c>
      <c r="BH510" s="565">
        <f t="shared" si="100"/>
        <v>0</v>
      </c>
      <c r="BI510" s="565">
        <f t="shared" si="100"/>
        <v>0</v>
      </c>
      <c r="BJ510" s="565">
        <f t="shared" si="100"/>
        <v>0</v>
      </c>
      <c r="BK510" s="565">
        <f t="shared" si="100"/>
        <v>0</v>
      </c>
      <c r="BL510" s="565">
        <f t="shared" si="100"/>
        <v>0</v>
      </c>
      <c r="BM510" s="565">
        <f t="shared" si="100"/>
        <v>0</v>
      </c>
      <c r="BN510" s="565">
        <f t="shared" si="100"/>
        <v>0</v>
      </c>
      <c r="BO510" s="565">
        <f t="shared" si="100"/>
        <v>0</v>
      </c>
      <c r="BP510" s="565">
        <f t="shared" si="100"/>
        <v>0</v>
      </c>
      <c r="BQ510" s="565">
        <f t="shared" si="100"/>
        <v>0</v>
      </c>
      <c r="BR510" s="565">
        <f t="shared" si="100"/>
        <v>0</v>
      </c>
      <c r="BS510" s="565">
        <f t="shared" ref="BS510:BZ510" si="101">IF(BS$123="",0,HLOOKUP(BS$2,$F$123:$BZ$140,MATCH($C510,$A$60:$A$76,0),FALSE))</f>
        <v>0</v>
      </c>
      <c r="BT510" s="565">
        <f t="shared" si="101"/>
        <v>0</v>
      </c>
      <c r="BU510" s="565">
        <f t="shared" si="101"/>
        <v>0</v>
      </c>
      <c r="BV510" s="565">
        <f t="shared" si="101"/>
        <v>0</v>
      </c>
      <c r="BW510" s="565">
        <f t="shared" si="101"/>
        <v>0</v>
      </c>
      <c r="BX510" s="565">
        <f t="shared" si="101"/>
        <v>0</v>
      </c>
      <c r="BY510" s="565">
        <f t="shared" si="101"/>
        <v>0</v>
      </c>
      <c r="BZ510" s="565">
        <f t="shared" si="101"/>
        <v>0</v>
      </c>
    </row>
    <row r="511" spans="1:78" customFormat="1" hidden="1" outlineLevel="1">
      <c r="A511" s="578"/>
      <c r="B511" s="26"/>
      <c r="C511" s="722" t="s">
        <v>296</v>
      </c>
      <c r="D511" s="566">
        <v>0</v>
      </c>
      <c r="E511" s="27"/>
      <c r="F511" s="69"/>
      <c r="G511" s="69"/>
      <c r="H511" s="69"/>
      <c r="I511" s="69"/>
      <c r="J511" s="69"/>
      <c r="K511" s="546"/>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c r="BG511" s="69"/>
      <c r="BH511" s="69"/>
      <c r="BI511" s="69"/>
      <c r="BJ511" s="69"/>
      <c r="BK511" s="69"/>
      <c r="BL511" s="69"/>
      <c r="BM511" s="69"/>
      <c r="BN511" s="69"/>
      <c r="BO511" s="69"/>
      <c r="BP511" s="69"/>
      <c r="BQ511" s="69"/>
      <c r="BR511" s="69"/>
    </row>
    <row r="512" spans="1:78" customFormat="1" hidden="1" outlineLevel="1">
      <c r="A512" s="19"/>
      <c r="B512" s="26"/>
      <c r="C512" s="722"/>
      <c r="D512" s="545">
        <v>1</v>
      </c>
      <c r="E512" s="27"/>
      <c r="F512" s="145"/>
      <c r="G512" s="567">
        <f>IF($E510="n/a","n/a",IF(G$3&gt;($E510+$D512),$F510-SUM($F512:F512),$F510/$E510))</f>
        <v>92.228870553442107</v>
      </c>
      <c r="H512" s="568">
        <f>IF($E510="n/a","n/a",IF(H$3&gt;($E510+$D512),$F510-SUM($F512:G512),$F510/$E510))</f>
        <v>92.228870553442107</v>
      </c>
      <c r="I512" s="568">
        <f>IF($E510="n/a","n/a",IF(I$3&gt;($E510+$D512),$F510-SUM($F512:H512),$F510/$E510))</f>
        <v>92.228870553442107</v>
      </c>
      <c r="J512" s="568">
        <f>IF($E510="n/a","n/a",IF(J$3&gt;($E510+$D512),$F510-SUM($F512:I512),$F510/$E510))</f>
        <v>92.228870553442107</v>
      </c>
      <c r="K512" s="569">
        <f>IF($E510="n/a","n/a",IF(K$3&gt;($E510+$D512),$F510-SUM($F512:J512),$F510/$E510))</f>
        <v>92.228870553442107</v>
      </c>
      <c r="L512" s="568">
        <f>IF($E510="n/a","n/a",IF(L$3&gt;($E510+$D512),$F510-SUM($F512:K512),$F510/$E510))</f>
        <v>92.228870553442107</v>
      </c>
      <c r="M512" s="568">
        <f>IF($E510="n/a","n/a",IF(M$3&gt;($E510+$D512),$F510-SUM($F512:L512),$F510/$E510))</f>
        <v>92.228870553442107</v>
      </c>
      <c r="N512" s="568">
        <f>IF($E510="n/a","n/a",IF(N$3&gt;($E510+$D512),$F510-SUM($F512:M512),$F510/$E510))</f>
        <v>92.228870553442107</v>
      </c>
      <c r="O512" s="568">
        <f>IF($E510="n/a","n/a",IF(O$3&gt;($E510+$D512),$F510-SUM($F512:N512),$F510/$E510))</f>
        <v>92.228870553442107</v>
      </c>
      <c r="P512" s="568">
        <f>IF($E510="n/a","n/a",IF(P$3&gt;($E510+$D512),$F510-SUM($F512:O512),$F510/$E510))</f>
        <v>92.228870553442107</v>
      </c>
      <c r="Q512" s="568">
        <f>IF($E510="n/a","n/a",IF(Q$3&gt;($E510+$D512),$F510-SUM($F512:P512),$F510/$E510))</f>
        <v>0</v>
      </c>
      <c r="R512" s="568">
        <f>IF($E510="n/a","n/a",IF(R$3&gt;($E510+$D512),$F510-SUM($F512:Q512),$F510/$E510))</f>
        <v>0</v>
      </c>
      <c r="S512" s="568">
        <f>IF($E510="n/a","n/a",IF(S$3&gt;($E510+$D512),$F510-SUM($F512:R512),$F510/$E510))</f>
        <v>0</v>
      </c>
      <c r="T512" s="568">
        <f>IF($E510="n/a","n/a",IF(T$3&gt;($E510+$D512),$F510-SUM($F512:S512),$F510/$E510))</f>
        <v>0</v>
      </c>
      <c r="U512" s="568">
        <f>IF($E510="n/a","n/a",IF(U$3&gt;($E510+$D512),$F510-SUM($F512:T512),$F510/$E510))</f>
        <v>0</v>
      </c>
      <c r="V512" s="568">
        <f>IF($E510="n/a","n/a",IF(V$3&gt;($E510+$D512),$F510-SUM($F512:U512),$F510/$E510))</f>
        <v>0</v>
      </c>
      <c r="W512" s="568">
        <f>IF($E510="n/a","n/a",IF(W$3&gt;($E510+$D512),$F510-SUM($F512:V512),$F510/$E510))</f>
        <v>0</v>
      </c>
      <c r="X512" s="568">
        <f>IF($E510="n/a","n/a",IF(X$3&gt;($E510+$D512),$F510-SUM($F512:W512),$F510/$E510))</f>
        <v>0</v>
      </c>
      <c r="Y512" s="568">
        <f>IF($E510="n/a","n/a",IF(Y$3&gt;($E510+$D512),$F510-SUM($F512:X512),$F510/$E510))</f>
        <v>0</v>
      </c>
      <c r="Z512" s="568">
        <f>IF($E510="n/a","n/a",IF(Z$3&gt;($E510+$D512),$F510-SUM($F512:Y512),$F510/$E510))</f>
        <v>0</v>
      </c>
      <c r="AA512" s="568">
        <f>IF($E510="n/a","n/a",IF(AA$3&gt;($E510+$D512),$F510-SUM($F512:Z512),$F510/$E510))</f>
        <v>0</v>
      </c>
      <c r="AB512" s="568">
        <f>IF($E510="n/a","n/a",IF(AB$3&gt;($E510+$D512),$F510-SUM($F512:AA512),$F510/$E510))</f>
        <v>0</v>
      </c>
      <c r="AC512" s="568">
        <f>IF($E510="n/a","n/a",IF(AC$3&gt;($E510+$D512),$F510-SUM($F512:AB512),$F510/$E510))</f>
        <v>0</v>
      </c>
      <c r="AD512" s="568">
        <f>IF($E510="n/a","n/a",IF(AD$3&gt;($E510+$D512),$F510-SUM($F512:AC512),$F510/$E510))</f>
        <v>0</v>
      </c>
      <c r="AE512" s="568">
        <f>IF($E510="n/a","n/a",IF(AE$3&gt;($E510+$D512),$F510-SUM($F512:AD512),$F510/$E510))</f>
        <v>0</v>
      </c>
      <c r="AF512" s="568">
        <f>IF($E510="n/a","n/a",IF(AF$3&gt;($E510+$D512),$F510-SUM($F512:AE512),$F510/$E510))</f>
        <v>0</v>
      </c>
      <c r="AG512" s="568">
        <f>IF($E510="n/a","n/a",IF(AG$3&gt;($E510+$D512),$F510-SUM($F512:AF512),$F510/$E510))</f>
        <v>0</v>
      </c>
      <c r="AH512" s="568">
        <f>IF($E510="n/a","n/a",IF(AH$3&gt;($E510+$D512),$F510-SUM($F512:AG512),$F510/$E510))</f>
        <v>0</v>
      </c>
      <c r="AI512" s="568">
        <f>IF($E510="n/a","n/a",IF(AI$3&gt;($E510+$D512),$F510-SUM($F512:AH512),$F510/$E510))</f>
        <v>0</v>
      </c>
      <c r="AJ512" s="568">
        <f>IF($E510="n/a","n/a",IF(AJ$3&gt;($E510+$D512),$F510-SUM($F512:AI512),$F510/$E510))</f>
        <v>0</v>
      </c>
      <c r="AK512" s="568">
        <f>IF($E510="n/a","n/a",IF(AK$3&gt;($E510+$D512),$F510-SUM($F512:AJ512),$F510/$E510))</f>
        <v>0</v>
      </c>
      <c r="AL512" s="568">
        <f>IF($E510="n/a","n/a",IF(AL$3&gt;($E510+$D512),$F510-SUM($F512:AK512),$F510/$E510))</f>
        <v>0</v>
      </c>
      <c r="AM512" s="568">
        <f>IF($E510="n/a","n/a",IF(AM$3&gt;($E510+$D512),$F510-SUM($F512:AL512),$F510/$E510))</f>
        <v>0</v>
      </c>
      <c r="AN512" s="568">
        <f>IF($E510="n/a","n/a",IF(AN$3&gt;($E510+$D512),$F510-SUM($F512:AM512),$F510/$E510))</f>
        <v>0</v>
      </c>
      <c r="AO512" s="568">
        <f>IF($E510="n/a","n/a",IF(AO$3&gt;($E510+$D512),$F510-SUM($F512:AN512),$F510/$E510))</f>
        <v>0</v>
      </c>
      <c r="AP512" s="568">
        <f>IF($E510="n/a","n/a",IF(AP$3&gt;($E510+$D512),$F510-SUM($F512:AO512),$F510/$E510))</f>
        <v>0</v>
      </c>
      <c r="AQ512" s="568">
        <f>IF($E510="n/a","n/a",IF(AQ$3&gt;($E510+$D512),$F510-SUM($F512:AP512),$F510/$E510))</f>
        <v>0</v>
      </c>
      <c r="AR512" s="568">
        <f>IF($E510="n/a","n/a",IF(AR$3&gt;($E510+$D512),$F510-SUM($F512:AQ512),$F510/$E510))</f>
        <v>0</v>
      </c>
      <c r="AS512" s="568">
        <f>IF($E510="n/a","n/a",IF(AS$3&gt;($E510+$D512),$F510-SUM($F512:AR512),$F510/$E510))</f>
        <v>0</v>
      </c>
      <c r="AT512" s="568">
        <f>IF($E510="n/a","n/a",IF(AT$3&gt;($E510+$D512),$F510-SUM($F512:AS512),$F510/$E510))</f>
        <v>0</v>
      </c>
      <c r="AU512" s="568">
        <f>IF($E510="n/a","n/a",IF(AU$3&gt;($E510+$D512),$F510-SUM($F512:AT512),$F510/$E510))</f>
        <v>0</v>
      </c>
      <c r="AV512" s="568">
        <f>IF($E510="n/a","n/a",IF(AV$3&gt;($E510+$D512),$F510-SUM($F512:AU512),$F510/$E510))</f>
        <v>0</v>
      </c>
      <c r="AW512" s="568">
        <f>IF($E510="n/a","n/a",IF(AW$3&gt;($E510+$D512),$F510-SUM($F512:AV512),$F510/$E510))</f>
        <v>0</v>
      </c>
      <c r="AX512" s="568">
        <f>IF($E510="n/a","n/a",IF(AX$3&gt;($E510+$D512),$F510-SUM($F512:AW512),$F510/$E510))</f>
        <v>0</v>
      </c>
      <c r="AY512" s="568">
        <f>IF($E510="n/a","n/a",IF(AY$3&gt;($E510+$D512),$F510-SUM($F512:AX512),$F510/$E510))</f>
        <v>0</v>
      </c>
      <c r="AZ512" s="568">
        <f>IF($E510="n/a","n/a",IF(AZ$3&gt;($E510+$D512),$F510-SUM($F512:AY512),$F510/$E510))</f>
        <v>0</v>
      </c>
      <c r="BA512" s="568">
        <f>IF($E510="n/a","n/a",IF(BA$3&gt;($E510+$D512),$F510-SUM($F512:AZ512),$F510/$E510))</f>
        <v>0</v>
      </c>
      <c r="BB512" s="568">
        <f>IF($E510="n/a","n/a",IF(BB$3&gt;($E510+$D512),$F510-SUM($F512:BA512),$F510/$E510))</f>
        <v>0</v>
      </c>
      <c r="BC512" s="568">
        <f>IF($E510="n/a","n/a",IF(BC$3&gt;($E510+$D512),$F510-SUM($F512:BB512),$F510/$E510))</f>
        <v>0</v>
      </c>
      <c r="BD512" s="568">
        <f>IF($E510="n/a","n/a",IF(BD$3&gt;($E510+$D512),$F510-SUM($F512:BC512),$F510/$E510))</f>
        <v>0</v>
      </c>
      <c r="BE512" s="568">
        <f>IF($E510="n/a","n/a",IF(BE$3&gt;($E510+$D512),$F510-SUM($F512:BD512),$F510/$E510))</f>
        <v>0</v>
      </c>
      <c r="BF512" s="568">
        <f>IF($E510="n/a","n/a",IF(BF$3&gt;($E510+$D512),$F510-SUM($F512:BE512),$F510/$E510))</f>
        <v>0</v>
      </c>
      <c r="BG512" s="568">
        <f>IF($E510="n/a","n/a",IF(BG$3&gt;($E510+$D512),$F510-SUM($F512:BF512),$F510/$E510))</f>
        <v>0</v>
      </c>
      <c r="BH512" s="568">
        <f>IF($E510="n/a","n/a",IF(BH$3&gt;($E510+$D512),$F510-SUM($F512:BG512),$F510/$E510))</f>
        <v>0</v>
      </c>
      <c r="BI512" s="568">
        <f>IF($E510="n/a","n/a",IF(BI$3&gt;($E510+$D512),$F510-SUM($F512:BH512),$F510/$E510))</f>
        <v>0</v>
      </c>
      <c r="BJ512" s="568">
        <f>IF($E510="n/a","n/a",IF(BJ$3&gt;($E510+$D512),$F510-SUM($F512:BI512),$F510/$E510))</f>
        <v>0</v>
      </c>
      <c r="BK512" s="568">
        <f>IF($E510="n/a","n/a",IF(BK$3&gt;($E510+$D512),$F510-SUM($F512:BJ512),$F510/$E510))</f>
        <v>0</v>
      </c>
      <c r="BL512" s="568">
        <f>IF($E510="n/a","n/a",IF(BL$3&gt;($E510+$D512),$F510-SUM($F512:BK512),$F510/$E510))</f>
        <v>0</v>
      </c>
      <c r="BM512" s="568">
        <f>IF($E510="n/a","n/a",IF(BM$3&gt;($E510+$D512),$F510-SUM($F512:BL512),$F510/$E510))</f>
        <v>0</v>
      </c>
      <c r="BN512" s="568">
        <f>IF($E510="n/a","n/a",IF(BN$3&gt;($E510+$D512),$F510-SUM($F512:BM512),$F510/$E510))</f>
        <v>0</v>
      </c>
      <c r="BO512" s="568">
        <f>IF($E510="n/a","n/a",IF(BO$3&gt;($E510+$D512),$F510-SUM($F512:BN512),$F510/$E510))</f>
        <v>0</v>
      </c>
      <c r="BP512" s="568">
        <f>IF($E510="n/a","n/a",IF(BP$3&gt;($E510+$D512),$F510-SUM($F512:BO512),$F510/$E510))</f>
        <v>0</v>
      </c>
      <c r="BQ512" s="568">
        <f>IF($E510="n/a","n/a",IF(BQ$3&gt;($E510+$D512),$F510-SUM($F512:BP512),$F510/$E510))</f>
        <v>0</v>
      </c>
      <c r="BR512" s="568">
        <f>IF($E510="n/a","n/a",IF(BR$3&gt;($E510+$D512),$F510-SUM($F512:BQ512),$F510/$E510))</f>
        <v>0</v>
      </c>
      <c r="BS512" s="568">
        <f>IF($E510="n/a","n/a",IF(BS$3&gt;($E510+$D512),$F510-SUM($F512:BR512),$F510/$E510))</f>
        <v>0</v>
      </c>
      <c r="BT512" s="568">
        <f>IF($E510="n/a","n/a",IF(BT$3&gt;($E510+$D512),$F510-SUM($F512:BS512),$F510/$E510))</f>
        <v>0</v>
      </c>
      <c r="BU512" s="568">
        <f>IF($E510="n/a","n/a",IF(BU$3&gt;($E510+$D512),$F510-SUM($F512:BT512),$F510/$E510))</f>
        <v>0</v>
      </c>
      <c r="BV512" s="568">
        <f>IF($E510="n/a","n/a",IF(BV$3&gt;($E510+$D512),$F510-SUM($F512:BU512),$F510/$E510))</f>
        <v>0</v>
      </c>
      <c r="BW512" s="568">
        <f>IF($E510="n/a","n/a",IF(BW$3&gt;($E510+$D512),$F510-SUM($F512:BV512),$F510/$E510))</f>
        <v>0</v>
      </c>
      <c r="BX512" s="568">
        <f>IF($E510="n/a","n/a",IF(BX$3&gt;($E510+$D512),$F510-SUM($F512:BW512),$F510/$E510))</f>
        <v>0</v>
      </c>
      <c r="BY512" s="568">
        <f>IF($E510="n/a","n/a",IF(BY$3&gt;($E510+$D512),$F510-SUM($F512:BX512),$F510/$E510))</f>
        <v>0</v>
      </c>
      <c r="BZ512" s="569">
        <f>IF($E510="n/a","n/a",IF(BZ$3&gt;($E510+$D512),$F510-SUM($F512:BY512),$F510/$E510))</f>
        <v>0</v>
      </c>
    </row>
    <row r="513" spans="1:78" customFormat="1" hidden="1" outlineLevel="1">
      <c r="A513" s="19"/>
      <c r="B513" s="26"/>
      <c r="C513" s="722"/>
      <c r="D513" s="545">
        <v>2</v>
      </c>
      <c r="E513" s="27"/>
      <c r="F513" s="146"/>
      <c r="G513" s="570"/>
      <c r="H513" s="571">
        <f>IF($E510="n/a","n/a",IF(H$3&gt;($E510+$D513),$G510-SUM($F513:G513),$G510/$E510))</f>
        <v>65.600150095006185</v>
      </c>
      <c r="I513" s="571">
        <f>IF($E510="n/a","n/a",IF(I$3&gt;($E510+$D513),$G510-SUM($F513:H513),$G510/$E510))</f>
        <v>65.600150095006185</v>
      </c>
      <c r="J513" s="571">
        <f>IF($E510="n/a","n/a",IF(J$3&gt;($E510+$D513),$G510-SUM($F513:I513),$G510/$E510))</f>
        <v>65.600150095006185</v>
      </c>
      <c r="K513" s="572">
        <f>IF($E510="n/a","n/a",IF(K$3&gt;($E510+$D513),$G510-SUM($F513:J513),$G510/$E510))</f>
        <v>65.600150095006185</v>
      </c>
      <c r="L513" s="571">
        <f>IF($E510="n/a","n/a",IF(L$3&gt;($E510+$D513),$G510-SUM($F513:K513),$G510/$E510))</f>
        <v>65.600150095006185</v>
      </c>
      <c r="M513" s="571">
        <f>IF($E510="n/a","n/a",IF(M$3&gt;($E510+$D513),$G510-SUM($F513:L513),$G510/$E510))</f>
        <v>65.600150095006185</v>
      </c>
      <c r="N513" s="571">
        <f>IF($E510="n/a","n/a",IF(N$3&gt;($E510+$D513),$G510-SUM($F513:M513),$G510/$E510))</f>
        <v>65.600150095006185</v>
      </c>
      <c r="O513" s="571">
        <f>IF($E510="n/a","n/a",IF(O$3&gt;($E510+$D513),$G510-SUM($F513:N513),$G510/$E510))</f>
        <v>65.600150095006185</v>
      </c>
      <c r="P513" s="571">
        <f>IF($E510="n/a","n/a",IF(P$3&gt;($E510+$D513),$G510-SUM($F513:O513),$G510/$E510))</f>
        <v>65.600150095006185</v>
      </c>
      <c r="Q513" s="571">
        <f>IF($E510="n/a","n/a",IF(Q$3&gt;($E510+$D513),$G510-SUM($F513:P513),$G510/$E510))</f>
        <v>65.600150095006185</v>
      </c>
      <c r="R513" s="571">
        <f>IF($E510="n/a","n/a",IF(R$3&gt;($E510+$D513),$G510-SUM($F513:Q513),$G510/$E510))</f>
        <v>1.1368683772161603E-13</v>
      </c>
      <c r="S513" s="571">
        <f>IF($E510="n/a","n/a",IF(S$3&gt;($E510+$D513),$G510-SUM($F513:R513),$G510/$E510))</f>
        <v>0</v>
      </c>
      <c r="T513" s="571">
        <f>IF($E510="n/a","n/a",IF(T$3&gt;($E510+$D513),$G510-SUM($F513:S513),$G510/$E510))</f>
        <v>0</v>
      </c>
      <c r="U513" s="571">
        <f>IF($E510="n/a","n/a",IF(U$3&gt;($E510+$D513),$G510-SUM($F513:T513),$G510/$E510))</f>
        <v>0</v>
      </c>
      <c r="V513" s="571">
        <f>IF($E510="n/a","n/a",IF(V$3&gt;($E510+$D513),$G510-SUM($F513:U513),$G510/$E510))</f>
        <v>0</v>
      </c>
      <c r="W513" s="571">
        <f>IF($E510="n/a","n/a",IF(W$3&gt;($E510+$D513),$G510-SUM($F513:V513),$G510/$E510))</f>
        <v>0</v>
      </c>
      <c r="X513" s="571">
        <f>IF($E510="n/a","n/a",IF(X$3&gt;($E510+$D513),$G510-SUM($F513:W513),$G510/$E510))</f>
        <v>0</v>
      </c>
      <c r="Y513" s="571">
        <f>IF($E510="n/a","n/a",IF(Y$3&gt;($E510+$D513),$G510-SUM($F513:X513),$G510/$E510))</f>
        <v>0</v>
      </c>
      <c r="Z513" s="571">
        <f>IF($E510="n/a","n/a",IF(Z$3&gt;($E510+$D513),$G510-SUM($F513:Y513),$G510/$E510))</f>
        <v>0</v>
      </c>
      <c r="AA513" s="571">
        <f>IF($E510="n/a","n/a",IF(AA$3&gt;($E510+$D513),$G510-SUM($F513:Z513),$G510/$E510))</f>
        <v>0</v>
      </c>
      <c r="AB513" s="571">
        <f>IF($E510="n/a","n/a",IF(AB$3&gt;($E510+$D513),$G510-SUM($F513:AA513),$G510/$E510))</f>
        <v>0</v>
      </c>
      <c r="AC513" s="571">
        <f>IF($E510="n/a","n/a",IF(AC$3&gt;($E510+$D513),$G510-SUM($F513:AB513),$G510/$E510))</f>
        <v>0</v>
      </c>
      <c r="AD513" s="571">
        <f>IF($E510="n/a","n/a",IF(AD$3&gt;($E510+$D513),$G510-SUM($F513:AC513),$G510/$E510))</f>
        <v>0</v>
      </c>
      <c r="AE513" s="571">
        <f>IF($E510="n/a","n/a",IF(AE$3&gt;($E510+$D513),$G510-SUM($F513:AD513),$G510/$E510))</f>
        <v>0</v>
      </c>
      <c r="AF513" s="571">
        <f>IF($E510="n/a","n/a",IF(AF$3&gt;($E510+$D513),$G510-SUM($F513:AE513),$G510/$E510))</f>
        <v>0</v>
      </c>
      <c r="AG513" s="571">
        <f>IF($E510="n/a","n/a",IF(AG$3&gt;($E510+$D513),$G510-SUM($F513:AF513),$G510/$E510))</f>
        <v>0</v>
      </c>
      <c r="AH513" s="571">
        <f>IF($E510="n/a","n/a",IF(AH$3&gt;($E510+$D513),$G510-SUM($F513:AG513),$G510/$E510))</f>
        <v>0</v>
      </c>
      <c r="AI513" s="571">
        <f>IF($E510="n/a","n/a",IF(AI$3&gt;($E510+$D513),$G510-SUM($F513:AH513),$G510/$E510))</f>
        <v>0</v>
      </c>
      <c r="AJ513" s="571">
        <f>IF($E510="n/a","n/a",IF(AJ$3&gt;($E510+$D513),$G510-SUM($F513:AI513),$G510/$E510))</f>
        <v>0</v>
      </c>
      <c r="AK513" s="571">
        <f>IF($E510="n/a","n/a",IF(AK$3&gt;($E510+$D513),$G510-SUM($F513:AJ513),$G510/$E510))</f>
        <v>0</v>
      </c>
      <c r="AL513" s="571">
        <f>IF($E510="n/a","n/a",IF(AL$3&gt;($E510+$D513),$G510-SUM($F513:AK513),$G510/$E510))</f>
        <v>0</v>
      </c>
      <c r="AM513" s="571">
        <f>IF($E510="n/a","n/a",IF(AM$3&gt;($E510+$D513),$G510-SUM($F513:AL513),$G510/$E510))</f>
        <v>0</v>
      </c>
      <c r="AN513" s="571">
        <f>IF($E510="n/a","n/a",IF(AN$3&gt;($E510+$D513),$G510-SUM($F513:AM513),$G510/$E510))</f>
        <v>0</v>
      </c>
      <c r="AO513" s="571">
        <f>IF($E510="n/a","n/a",IF(AO$3&gt;($E510+$D513),$G510-SUM($F513:AN513),$G510/$E510))</f>
        <v>0</v>
      </c>
      <c r="AP513" s="571">
        <f>IF($E510="n/a","n/a",IF(AP$3&gt;($E510+$D513),$G510-SUM($F513:AO513),$G510/$E510))</f>
        <v>0</v>
      </c>
      <c r="AQ513" s="571">
        <f>IF($E510="n/a","n/a",IF(AQ$3&gt;($E510+$D513),$G510-SUM($F513:AP513),$G510/$E510))</f>
        <v>0</v>
      </c>
      <c r="AR513" s="571">
        <f>IF($E510="n/a","n/a",IF(AR$3&gt;($E510+$D513),$G510-SUM($F513:AQ513),$G510/$E510))</f>
        <v>0</v>
      </c>
      <c r="AS513" s="571">
        <f>IF($E510="n/a","n/a",IF(AS$3&gt;($E510+$D513),$G510-SUM($F513:AR513),$G510/$E510))</f>
        <v>0</v>
      </c>
      <c r="AT513" s="571">
        <f>IF($E510="n/a","n/a",IF(AT$3&gt;($E510+$D513),$G510-SUM($F513:AS513),$G510/$E510))</f>
        <v>0</v>
      </c>
      <c r="AU513" s="571">
        <f>IF($E510="n/a","n/a",IF(AU$3&gt;($E510+$D513),$G510-SUM($F513:AT513),$G510/$E510))</f>
        <v>0</v>
      </c>
      <c r="AV513" s="571">
        <f>IF($E510="n/a","n/a",IF(AV$3&gt;($E510+$D513),$G510-SUM($F513:AU513),$G510/$E510))</f>
        <v>0</v>
      </c>
      <c r="AW513" s="571">
        <f>IF($E510="n/a","n/a",IF(AW$3&gt;($E510+$D513),$G510-SUM($F513:AV513),$G510/$E510))</f>
        <v>0</v>
      </c>
      <c r="AX513" s="571">
        <f>IF($E510="n/a","n/a",IF(AX$3&gt;($E510+$D513),$G510-SUM($F513:AW513),$G510/$E510))</f>
        <v>0</v>
      </c>
      <c r="AY513" s="571">
        <f>IF($E510="n/a","n/a",IF(AY$3&gt;($E510+$D513),$G510-SUM($F513:AX513),$G510/$E510))</f>
        <v>0</v>
      </c>
      <c r="AZ513" s="571">
        <f>IF($E510="n/a","n/a",IF(AZ$3&gt;($E510+$D513),$G510-SUM($F513:AY513),$G510/$E510))</f>
        <v>0</v>
      </c>
      <c r="BA513" s="571">
        <f>IF($E510="n/a","n/a",IF(BA$3&gt;($E510+$D513),$G510-SUM($F513:AZ513),$G510/$E510))</f>
        <v>0</v>
      </c>
      <c r="BB513" s="571">
        <f>IF($E510="n/a","n/a",IF(BB$3&gt;($E510+$D513),$G510-SUM($F513:BA513),$G510/$E510))</f>
        <v>0</v>
      </c>
      <c r="BC513" s="571">
        <f>IF($E510="n/a","n/a",IF(BC$3&gt;($E510+$D513),$G510-SUM($F513:BB513),$G510/$E510))</f>
        <v>0</v>
      </c>
      <c r="BD513" s="571">
        <f>IF($E510="n/a","n/a",IF(BD$3&gt;($E510+$D513),$G510-SUM($F513:BC513),$G510/$E510))</f>
        <v>0</v>
      </c>
      <c r="BE513" s="571">
        <f>IF($E510="n/a","n/a",IF(BE$3&gt;($E510+$D513),$G510-SUM($F513:BD513),$G510/$E510))</f>
        <v>0</v>
      </c>
      <c r="BF513" s="571">
        <f>IF($E510="n/a","n/a",IF(BF$3&gt;($E510+$D513),$G510-SUM($F513:BE513),$G510/$E510))</f>
        <v>0</v>
      </c>
      <c r="BG513" s="571">
        <f>IF($E510="n/a","n/a",IF(BG$3&gt;($E510+$D513),$G510-SUM($F513:BF513),$G510/$E510))</f>
        <v>0</v>
      </c>
      <c r="BH513" s="571">
        <f>IF($E510="n/a","n/a",IF(BH$3&gt;($E510+$D513),$G510-SUM($F513:BG513),$G510/$E510))</f>
        <v>0</v>
      </c>
      <c r="BI513" s="571">
        <f>IF($E510="n/a","n/a",IF(BI$3&gt;($E510+$D513),$G510-SUM($F513:BH513),$G510/$E510))</f>
        <v>0</v>
      </c>
      <c r="BJ513" s="571">
        <f>IF($E510="n/a","n/a",IF(BJ$3&gt;($E510+$D513),$G510-SUM($F513:BI513),$G510/$E510))</f>
        <v>0</v>
      </c>
      <c r="BK513" s="571">
        <f>IF($E510="n/a","n/a",IF(BK$3&gt;($E510+$D513),$G510-SUM($F513:BJ513),$G510/$E510))</f>
        <v>0</v>
      </c>
      <c r="BL513" s="571">
        <f>IF($E510="n/a","n/a",IF(BL$3&gt;($E510+$D513),$G510-SUM($F513:BK513),$G510/$E510))</f>
        <v>0</v>
      </c>
      <c r="BM513" s="571">
        <f>IF($E510="n/a","n/a",IF(BM$3&gt;($E510+$D513),$G510-SUM($F513:BL513),$G510/$E510))</f>
        <v>0</v>
      </c>
      <c r="BN513" s="571">
        <f>IF($E510="n/a","n/a",IF(BN$3&gt;($E510+$D513),$G510-SUM($F513:BM513),$G510/$E510))</f>
        <v>0</v>
      </c>
      <c r="BO513" s="571">
        <f>IF($E510="n/a","n/a",IF(BO$3&gt;($E510+$D513),$G510-SUM($F513:BN513),$G510/$E510))</f>
        <v>0</v>
      </c>
      <c r="BP513" s="571">
        <f>IF($E510="n/a","n/a",IF(BP$3&gt;($E510+$D513),$G510-SUM($F513:BO513),$G510/$E510))</f>
        <v>0</v>
      </c>
      <c r="BQ513" s="571">
        <f>IF($E510="n/a","n/a",IF(BQ$3&gt;($E510+$D513),$G510-SUM($F513:BP513),$G510/$E510))</f>
        <v>0</v>
      </c>
      <c r="BR513" s="571">
        <f>IF($E510="n/a","n/a",IF(BR$3&gt;($E510+$D513),$G510-SUM($F513:BQ513),$G510/$E510))</f>
        <v>0</v>
      </c>
      <c r="BS513" s="571">
        <f>IF($E510="n/a","n/a",IF(BS$3&gt;($E510+$D513),$G510-SUM($F513:BR513),$G510/$E510))</f>
        <v>0</v>
      </c>
      <c r="BT513" s="571">
        <f>IF($E510="n/a","n/a",IF(BT$3&gt;($E510+$D513),$G510-SUM($F513:BS513),$G510/$E510))</f>
        <v>0</v>
      </c>
      <c r="BU513" s="571">
        <f>IF($E510="n/a","n/a",IF(BU$3&gt;($E510+$D513),$G510-SUM($F513:BT513),$G510/$E510))</f>
        <v>0</v>
      </c>
      <c r="BV513" s="571">
        <f>IF($E510="n/a","n/a",IF(BV$3&gt;($E510+$D513),$G510-SUM($F513:BU513),$G510/$E510))</f>
        <v>0</v>
      </c>
      <c r="BW513" s="571">
        <f>IF($E510="n/a","n/a",IF(BW$3&gt;($E510+$D513),$G510-SUM($F513:BV513),$G510/$E510))</f>
        <v>0</v>
      </c>
      <c r="BX513" s="571">
        <f>IF($E510="n/a","n/a",IF(BX$3&gt;($E510+$D513),$G510-SUM($F513:BW513),$G510/$E510))</f>
        <v>0</v>
      </c>
      <c r="BY513" s="571">
        <f>IF($E510="n/a","n/a",IF(BY$3&gt;($E510+$D513),$G510-SUM($F513:BX513),$G510/$E510))</f>
        <v>0</v>
      </c>
      <c r="BZ513" s="572">
        <f>IF($E510="n/a","n/a",IF(BZ$3&gt;($E510+$D513),$G510-SUM($F513:BY513),$G510/$E510))</f>
        <v>0</v>
      </c>
    </row>
    <row r="514" spans="1:78" customFormat="1" hidden="1" outlineLevel="1">
      <c r="A514" s="19"/>
      <c r="B514" s="26"/>
      <c r="C514" s="722"/>
      <c r="D514" s="545">
        <v>3</v>
      </c>
      <c r="E514" s="27"/>
      <c r="F514" s="146"/>
      <c r="G514" s="570"/>
      <c r="H514" s="571"/>
      <c r="I514" s="571">
        <f>IF($E510="n/a","n/a",IF(I$3&gt;($E510+$D514),$H510-SUM($F514:H514),$H510/$E510))</f>
        <v>84.837265725476854</v>
      </c>
      <c r="J514" s="571">
        <f>IF($E510="n/a","n/a",IF(J$3&gt;($E510+$D514),$H510-SUM($F514:I514),$H510/$E510))</f>
        <v>84.837265725476854</v>
      </c>
      <c r="K514" s="572">
        <f>IF($E510="n/a","n/a",IF(K$3&gt;($E510+$D514),$H510-SUM($F514:J514),$H510/$E510))</f>
        <v>84.837265725476854</v>
      </c>
      <c r="L514" s="571">
        <f>IF($E510="n/a","n/a",IF(L$3&gt;($E510+$D514),$H510-SUM($F514:K514),$H510/$E510))</f>
        <v>84.837265725476854</v>
      </c>
      <c r="M514" s="571">
        <f>IF($E510="n/a","n/a",IF(M$3&gt;($E510+$D514),$H510-SUM($F514:L514),$H510/$E510))</f>
        <v>84.837265725476854</v>
      </c>
      <c r="N514" s="571">
        <f>IF($E510="n/a","n/a",IF(N$3&gt;($E510+$D514),$H510-SUM($F514:M514),$H510/$E510))</f>
        <v>84.837265725476854</v>
      </c>
      <c r="O514" s="571">
        <f>IF($E510="n/a","n/a",IF(O$3&gt;($E510+$D514),$H510-SUM($F514:N514),$H510/$E510))</f>
        <v>84.837265725476854</v>
      </c>
      <c r="P514" s="571">
        <f>IF($E510="n/a","n/a",IF(P$3&gt;($E510+$D514),$H510-SUM($F514:O514),$H510/$E510))</f>
        <v>84.837265725476854</v>
      </c>
      <c r="Q514" s="571">
        <f>IF($E510="n/a","n/a",IF(Q$3&gt;($E510+$D514),$H510-SUM($F514:P514),$H510/$E510))</f>
        <v>84.837265725476854</v>
      </c>
      <c r="R514" s="571">
        <f>IF($E510="n/a","n/a",IF(R$3&gt;($E510+$D514),$H510-SUM($F514:Q514),$H510/$E510))</f>
        <v>84.837265725476854</v>
      </c>
      <c r="S514" s="571">
        <f>IF($E510="n/a","n/a",IF(S$3&gt;($E510+$D514),$H510-SUM($F514:R514),$H510/$E510))</f>
        <v>0</v>
      </c>
      <c r="T514" s="571">
        <f>IF($E510="n/a","n/a",IF(T$3&gt;($E510+$D514),$H510-SUM($F514:S514),$H510/$E510))</f>
        <v>0</v>
      </c>
      <c r="U514" s="571">
        <f>IF($E510="n/a","n/a",IF(U$3&gt;($E510+$D514),$H510-SUM($F514:T514),$H510/$E510))</f>
        <v>0</v>
      </c>
      <c r="V514" s="571">
        <f>IF($E510="n/a","n/a",IF(V$3&gt;($E510+$D514),$H510-SUM($F514:U514),$H510/$E510))</f>
        <v>0</v>
      </c>
      <c r="W514" s="571">
        <f>IF($E510="n/a","n/a",IF(W$3&gt;($E510+$D514),$H510-SUM($F514:V514),$H510/$E510))</f>
        <v>0</v>
      </c>
      <c r="X514" s="571">
        <f>IF($E510="n/a","n/a",IF(X$3&gt;($E510+$D514),$H510-SUM($F514:W514),$H510/$E510))</f>
        <v>0</v>
      </c>
      <c r="Y514" s="571">
        <f>IF($E510="n/a","n/a",IF(Y$3&gt;($E510+$D514),$H510-SUM($F514:X514),$H510/$E510))</f>
        <v>0</v>
      </c>
      <c r="Z514" s="571">
        <f>IF($E510="n/a","n/a",IF(Z$3&gt;($E510+$D514),$H510-SUM($F514:Y514),$H510/$E510))</f>
        <v>0</v>
      </c>
      <c r="AA514" s="571">
        <f>IF($E510="n/a","n/a",IF(AA$3&gt;($E510+$D514),$H510-SUM($F514:Z514),$H510/$E510))</f>
        <v>0</v>
      </c>
      <c r="AB514" s="571">
        <f>IF($E510="n/a","n/a",IF(AB$3&gt;($E510+$D514),$H510-SUM($F514:AA514),$H510/$E510))</f>
        <v>0</v>
      </c>
      <c r="AC514" s="571">
        <f>IF($E510="n/a","n/a",IF(AC$3&gt;($E510+$D514),$H510-SUM($F514:AB514),$H510/$E510))</f>
        <v>0</v>
      </c>
      <c r="AD514" s="571">
        <f>IF($E510="n/a","n/a",IF(AD$3&gt;($E510+$D514),$H510-SUM($F514:AC514),$H510/$E510))</f>
        <v>0</v>
      </c>
      <c r="AE514" s="571">
        <f>IF($E510="n/a","n/a",IF(AE$3&gt;($E510+$D514),$H510-SUM($F514:AD514),$H510/$E510))</f>
        <v>0</v>
      </c>
      <c r="AF514" s="571">
        <f>IF($E510="n/a","n/a",IF(AF$3&gt;($E510+$D514),$H510-SUM($F514:AE514),$H510/$E510))</f>
        <v>0</v>
      </c>
      <c r="AG514" s="571">
        <f>IF($E510="n/a","n/a",IF(AG$3&gt;($E510+$D514),$H510-SUM($F514:AF514),$H510/$E510))</f>
        <v>0</v>
      </c>
      <c r="AH514" s="571">
        <f>IF($E510="n/a","n/a",IF(AH$3&gt;($E510+$D514),$H510-SUM($F514:AG514),$H510/$E510))</f>
        <v>0</v>
      </c>
      <c r="AI514" s="571">
        <f>IF($E510="n/a","n/a",IF(AI$3&gt;($E510+$D514),$H510-SUM($F514:AH514),$H510/$E510))</f>
        <v>0</v>
      </c>
      <c r="AJ514" s="571">
        <f>IF($E510="n/a","n/a",IF(AJ$3&gt;($E510+$D514),$H510-SUM($F514:AI514),$H510/$E510))</f>
        <v>0</v>
      </c>
      <c r="AK514" s="571">
        <f>IF($E510="n/a","n/a",IF(AK$3&gt;($E510+$D514),$H510-SUM($F514:AJ514),$H510/$E510))</f>
        <v>0</v>
      </c>
      <c r="AL514" s="571">
        <f>IF($E510="n/a","n/a",IF(AL$3&gt;($E510+$D514),$H510-SUM($F514:AK514),$H510/$E510))</f>
        <v>0</v>
      </c>
      <c r="AM514" s="571">
        <f>IF($E510="n/a","n/a",IF(AM$3&gt;($E510+$D514),$H510-SUM($F514:AL514),$H510/$E510))</f>
        <v>0</v>
      </c>
      <c r="AN514" s="571">
        <f>IF($E510="n/a","n/a",IF(AN$3&gt;($E510+$D514),$H510-SUM($F514:AM514),$H510/$E510))</f>
        <v>0</v>
      </c>
      <c r="AO514" s="571">
        <f>IF($E510="n/a","n/a",IF(AO$3&gt;($E510+$D514),$H510-SUM($F514:AN514),$H510/$E510))</f>
        <v>0</v>
      </c>
      <c r="AP514" s="571">
        <f>IF($E510="n/a","n/a",IF(AP$3&gt;($E510+$D514),$H510-SUM($F514:AO514),$H510/$E510))</f>
        <v>0</v>
      </c>
      <c r="AQ514" s="571">
        <f>IF($E510="n/a","n/a",IF(AQ$3&gt;($E510+$D514),$H510-SUM($F514:AP514),$H510/$E510))</f>
        <v>0</v>
      </c>
      <c r="AR514" s="571">
        <f>IF($E510="n/a","n/a",IF(AR$3&gt;($E510+$D514),$H510-SUM($F514:AQ514),$H510/$E510))</f>
        <v>0</v>
      </c>
      <c r="AS514" s="571">
        <f>IF($E510="n/a","n/a",IF(AS$3&gt;($E510+$D514),$H510-SUM($F514:AR514),$H510/$E510))</f>
        <v>0</v>
      </c>
      <c r="AT514" s="571">
        <f>IF($E510="n/a","n/a",IF(AT$3&gt;($E510+$D514),$H510-SUM($F514:AS514),$H510/$E510))</f>
        <v>0</v>
      </c>
      <c r="AU514" s="571">
        <f>IF($E510="n/a","n/a",IF(AU$3&gt;($E510+$D514),$H510-SUM($F514:AT514),$H510/$E510))</f>
        <v>0</v>
      </c>
      <c r="AV514" s="571">
        <f>IF($E510="n/a","n/a",IF(AV$3&gt;($E510+$D514),$H510-SUM($F514:AU514),$H510/$E510))</f>
        <v>0</v>
      </c>
      <c r="AW514" s="571">
        <f>IF($E510="n/a","n/a",IF(AW$3&gt;($E510+$D514),$H510-SUM($F514:AV514),$H510/$E510))</f>
        <v>0</v>
      </c>
      <c r="AX514" s="571">
        <f>IF($E510="n/a","n/a",IF(AX$3&gt;($E510+$D514),$H510-SUM($F514:AW514),$H510/$E510))</f>
        <v>0</v>
      </c>
      <c r="AY514" s="571">
        <f>IF($E510="n/a","n/a",IF(AY$3&gt;($E510+$D514),$H510-SUM($F514:AX514),$H510/$E510))</f>
        <v>0</v>
      </c>
      <c r="AZ514" s="571">
        <f>IF($E510="n/a","n/a",IF(AZ$3&gt;($E510+$D514),$H510-SUM($F514:AY514),$H510/$E510))</f>
        <v>0</v>
      </c>
      <c r="BA514" s="571">
        <f>IF($E510="n/a","n/a",IF(BA$3&gt;($E510+$D514),$H510-SUM($F514:AZ514),$H510/$E510))</f>
        <v>0</v>
      </c>
      <c r="BB514" s="571">
        <f>IF($E510="n/a","n/a",IF(BB$3&gt;($E510+$D514),$H510-SUM($F514:BA514),$H510/$E510))</f>
        <v>0</v>
      </c>
      <c r="BC514" s="571">
        <f>IF($E510="n/a","n/a",IF(BC$3&gt;($E510+$D514),$H510-SUM($F514:BB514),$H510/$E510))</f>
        <v>0</v>
      </c>
      <c r="BD514" s="571">
        <f>IF($E510="n/a","n/a",IF(BD$3&gt;($E510+$D514),$H510-SUM($F514:BC514),$H510/$E510))</f>
        <v>0</v>
      </c>
      <c r="BE514" s="571">
        <f>IF($E510="n/a","n/a",IF(BE$3&gt;($E510+$D514),$H510-SUM($F514:BD514),$H510/$E510))</f>
        <v>0</v>
      </c>
      <c r="BF514" s="571">
        <f>IF($E510="n/a","n/a",IF(BF$3&gt;($E510+$D514),$H510-SUM($F514:BE514),$H510/$E510))</f>
        <v>0</v>
      </c>
      <c r="BG514" s="571">
        <f>IF($E510="n/a","n/a",IF(BG$3&gt;($E510+$D514),$H510-SUM($F514:BF514),$H510/$E510))</f>
        <v>0</v>
      </c>
      <c r="BH514" s="571">
        <f>IF($E510="n/a","n/a",IF(BH$3&gt;($E510+$D514),$H510-SUM($F514:BG514),$H510/$E510))</f>
        <v>0</v>
      </c>
      <c r="BI514" s="571">
        <f>IF($E510="n/a","n/a",IF(BI$3&gt;($E510+$D514),$H510-SUM($F514:BH514),$H510/$E510))</f>
        <v>0</v>
      </c>
      <c r="BJ514" s="571">
        <f>IF($E510="n/a","n/a",IF(BJ$3&gt;($E510+$D514),$H510-SUM($F514:BI514),$H510/$E510))</f>
        <v>0</v>
      </c>
      <c r="BK514" s="571">
        <f>IF($E510="n/a","n/a",IF(BK$3&gt;($E510+$D514),$H510-SUM($F514:BJ514),$H510/$E510))</f>
        <v>0</v>
      </c>
      <c r="BL514" s="571">
        <f>IF($E510="n/a","n/a",IF(BL$3&gt;($E510+$D514),$H510-SUM($F514:BK514),$H510/$E510))</f>
        <v>0</v>
      </c>
      <c r="BM514" s="571">
        <f>IF($E510="n/a","n/a",IF(BM$3&gt;($E510+$D514),$H510-SUM($F514:BL514),$H510/$E510))</f>
        <v>0</v>
      </c>
      <c r="BN514" s="571">
        <f>IF($E510="n/a","n/a",IF(BN$3&gt;($E510+$D514),$H510-SUM($F514:BM514),$H510/$E510))</f>
        <v>0</v>
      </c>
      <c r="BO514" s="571">
        <f>IF($E510="n/a","n/a",IF(BO$3&gt;($E510+$D514),$H510-SUM($F514:BN514),$H510/$E510))</f>
        <v>0</v>
      </c>
      <c r="BP514" s="571">
        <f>IF($E510="n/a","n/a",IF(BP$3&gt;($E510+$D514),$H510-SUM($F514:BO514),$H510/$E510))</f>
        <v>0</v>
      </c>
      <c r="BQ514" s="571">
        <f>IF($E510="n/a","n/a",IF(BQ$3&gt;($E510+$D514),$H510-SUM($F514:BP514),$H510/$E510))</f>
        <v>0</v>
      </c>
      <c r="BR514" s="571">
        <f>IF($E510="n/a","n/a",IF(BR$3&gt;($E510+$D514),$H510-SUM($F514:BQ514),$H510/$E510))</f>
        <v>0</v>
      </c>
      <c r="BS514" s="571">
        <f>IF($E510="n/a","n/a",IF(BS$3&gt;($E510+$D514),$H510-SUM($F514:BR514),$H510/$E510))</f>
        <v>0</v>
      </c>
      <c r="BT514" s="571">
        <f>IF($E510="n/a","n/a",IF(BT$3&gt;($E510+$D514),$H510-SUM($F514:BS514),$H510/$E510))</f>
        <v>0</v>
      </c>
      <c r="BU514" s="571">
        <f>IF($E510="n/a","n/a",IF(BU$3&gt;($E510+$D514),$H510-SUM($F514:BT514),$H510/$E510))</f>
        <v>0</v>
      </c>
      <c r="BV514" s="571">
        <f>IF($E510="n/a","n/a",IF(BV$3&gt;($E510+$D514),$H510-SUM($F514:BU514),$H510/$E510))</f>
        <v>0</v>
      </c>
      <c r="BW514" s="571">
        <f>IF($E510="n/a","n/a",IF(BW$3&gt;($E510+$D514),$H510-SUM($F514:BV514),$H510/$E510))</f>
        <v>0</v>
      </c>
      <c r="BX514" s="571">
        <f>IF($E510="n/a","n/a",IF(BX$3&gt;($E510+$D514),$H510-SUM($F514:BW514),$H510/$E510))</f>
        <v>0</v>
      </c>
      <c r="BY514" s="571">
        <f>IF($E510="n/a","n/a",IF(BY$3&gt;($E510+$D514),$H510-SUM($F514:BX514),$H510/$E510))</f>
        <v>0</v>
      </c>
      <c r="BZ514" s="572">
        <f>IF($E510="n/a","n/a",IF(BZ$3&gt;($E510+$D514),$H510-SUM($F514:BY514),$H510/$E510))</f>
        <v>0</v>
      </c>
    </row>
    <row r="515" spans="1:78" customFormat="1" hidden="1" outlineLevel="1">
      <c r="A515" s="19"/>
      <c r="B515" s="26"/>
      <c r="C515" s="722"/>
      <c r="D515" s="545">
        <v>4</v>
      </c>
      <c r="E515" s="27"/>
      <c r="F515" s="146"/>
      <c r="G515" s="570"/>
      <c r="H515" s="571"/>
      <c r="I515" s="571"/>
      <c r="J515" s="571">
        <f>IF($E510="n/a","n/a",IF(J$3&gt;($E510+$D515),$I510-SUM($F515:I515),$I510/$E510))</f>
        <v>773.56579995439927</v>
      </c>
      <c r="K515" s="572">
        <f>IF($E510="n/a","n/a",IF(K$3&gt;($E510+$D515),$I510-SUM($F515:J515),$I510/$E510))</f>
        <v>773.56579995439927</v>
      </c>
      <c r="L515" s="571">
        <f>IF($E510="n/a","n/a",IF(L$3&gt;($E510+$D515),$I510-SUM($F515:K515),$I510/$E510))</f>
        <v>773.56579995439927</v>
      </c>
      <c r="M515" s="571">
        <f>IF($E510="n/a","n/a",IF(M$3&gt;($E510+$D515),$I510-SUM($F515:L515),$I510/$E510))</f>
        <v>773.56579995439927</v>
      </c>
      <c r="N515" s="571">
        <f>IF($E510="n/a","n/a",IF(N$3&gt;($E510+$D515),$I510-SUM($F515:M515),$I510/$E510))</f>
        <v>773.56579995439927</v>
      </c>
      <c r="O515" s="571">
        <f>IF($E510="n/a","n/a",IF(O$3&gt;($E510+$D515),$I510-SUM($F515:N515),$I510/$E510))</f>
        <v>773.56579995439927</v>
      </c>
      <c r="P515" s="571">
        <f>IF($E510="n/a","n/a",IF(P$3&gt;($E510+$D515),$I510-SUM($F515:O515),$I510/$E510))</f>
        <v>773.56579995439927</v>
      </c>
      <c r="Q515" s="571">
        <f>IF($E510="n/a","n/a",IF(Q$3&gt;($E510+$D515),$I510-SUM($F515:P515),$I510/$E510))</f>
        <v>773.56579995439927</v>
      </c>
      <c r="R515" s="571">
        <f>IF($E510="n/a","n/a",IF(R$3&gt;($E510+$D515),$I510-SUM($F515:Q515),$I510/$E510))</f>
        <v>773.56579995439927</v>
      </c>
      <c r="S515" s="571">
        <f>IF($E510="n/a","n/a",IF(S$3&gt;($E510+$D515),$I510-SUM($F515:R515),$I510/$E510))</f>
        <v>773.56579995439927</v>
      </c>
      <c r="T515" s="571">
        <f>IF($E510="n/a","n/a",IF(T$3&gt;($E510+$D515),$I510-SUM($F515:S515),$I510/$E510))</f>
        <v>0</v>
      </c>
      <c r="U515" s="571">
        <f>IF($E510="n/a","n/a",IF(U$3&gt;($E510+$D515),$I510-SUM($F515:T515),$I510/$E510))</f>
        <v>0</v>
      </c>
      <c r="V515" s="571">
        <f>IF($E510="n/a","n/a",IF(V$3&gt;($E510+$D515),$I510-SUM($F515:U515),$I510/$E510))</f>
        <v>0</v>
      </c>
      <c r="W515" s="571">
        <f>IF($E510="n/a","n/a",IF(W$3&gt;($E510+$D515),$I510-SUM($F515:V515),$I510/$E510))</f>
        <v>0</v>
      </c>
      <c r="X515" s="571">
        <f>IF($E510="n/a","n/a",IF(X$3&gt;($E510+$D515),$I510-SUM($F515:W515),$I510/$E510))</f>
        <v>0</v>
      </c>
      <c r="Y515" s="571">
        <f>IF($E510="n/a","n/a",IF(Y$3&gt;($E510+$D515),$I510-SUM($F515:X515),$I510/$E510))</f>
        <v>0</v>
      </c>
      <c r="Z515" s="571">
        <f>IF($E510="n/a","n/a",IF(Z$3&gt;($E510+$D515),$I510-SUM($F515:Y515),$I510/$E510))</f>
        <v>0</v>
      </c>
      <c r="AA515" s="571">
        <f>IF($E510="n/a","n/a",IF(AA$3&gt;($E510+$D515),$I510-SUM($F515:Z515),$I510/$E510))</f>
        <v>0</v>
      </c>
      <c r="AB515" s="571">
        <f>IF($E510="n/a","n/a",IF(AB$3&gt;($E510+$D515),$I510-SUM($F515:AA515),$I510/$E510))</f>
        <v>0</v>
      </c>
      <c r="AC515" s="571">
        <f>IF($E510="n/a","n/a",IF(AC$3&gt;($E510+$D515),$I510-SUM($F515:AB515),$I510/$E510))</f>
        <v>0</v>
      </c>
      <c r="AD515" s="571">
        <f>IF($E510="n/a","n/a",IF(AD$3&gt;($E510+$D515),$I510-SUM($F515:AC515),$I510/$E510))</f>
        <v>0</v>
      </c>
      <c r="AE515" s="571">
        <f>IF($E510="n/a","n/a",IF(AE$3&gt;($E510+$D515),$I510-SUM($F515:AD515),$I510/$E510))</f>
        <v>0</v>
      </c>
      <c r="AF515" s="571">
        <f>IF($E510="n/a","n/a",IF(AF$3&gt;($E510+$D515),$I510-SUM($F515:AE515),$I510/$E510))</f>
        <v>0</v>
      </c>
      <c r="AG515" s="571">
        <f>IF($E510="n/a","n/a",IF(AG$3&gt;($E510+$D515),$I510-SUM($F515:AF515),$I510/$E510))</f>
        <v>0</v>
      </c>
      <c r="AH515" s="571">
        <f>IF($E510="n/a","n/a",IF(AH$3&gt;($E510+$D515),$I510-SUM($F515:AG515),$I510/$E510))</f>
        <v>0</v>
      </c>
      <c r="AI515" s="571">
        <f>IF($E510="n/a","n/a",IF(AI$3&gt;($E510+$D515),$I510-SUM($F515:AH515),$I510/$E510))</f>
        <v>0</v>
      </c>
      <c r="AJ515" s="571">
        <f>IF($E510="n/a","n/a",IF(AJ$3&gt;($E510+$D515),$I510-SUM($F515:AI515),$I510/$E510))</f>
        <v>0</v>
      </c>
      <c r="AK515" s="571">
        <f>IF($E510="n/a","n/a",IF(AK$3&gt;($E510+$D515),$I510-SUM($F515:AJ515),$I510/$E510))</f>
        <v>0</v>
      </c>
      <c r="AL515" s="571">
        <f>IF($E510="n/a","n/a",IF(AL$3&gt;($E510+$D515),$I510-SUM($F515:AK515),$I510/$E510))</f>
        <v>0</v>
      </c>
      <c r="AM515" s="571">
        <f>IF($E510="n/a","n/a",IF(AM$3&gt;($E510+$D515),$I510-SUM($F515:AL515),$I510/$E510))</f>
        <v>0</v>
      </c>
      <c r="AN515" s="571">
        <f>IF($E510="n/a","n/a",IF(AN$3&gt;($E510+$D515),$I510-SUM($F515:AM515),$I510/$E510))</f>
        <v>0</v>
      </c>
      <c r="AO515" s="571">
        <f>IF($E510="n/a","n/a",IF(AO$3&gt;($E510+$D515),$I510-SUM($F515:AN515),$I510/$E510))</f>
        <v>0</v>
      </c>
      <c r="AP515" s="571">
        <f>IF($E510="n/a","n/a",IF(AP$3&gt;($E510+$D515),$I510-SUM($F515:AO515),$I510/$E510))</f>
        <v>0</v>
      </c>
      <c r="AQ515" s="571">
        <f>IF($E510="n/a","n/a",IF(AQ$3&gt;($E510+$D515),$I510-SUM($F515:AP515),$I510/$E510))</f>
        <v>0</v>
      </c>
      <c r="AR515" s="571">
        <f>IF($E510="n/a","n/a",IF(AR$3&gt;($E510+$D515),$I510-SUM($F515:AQ515),$I510/$E510))</f>
        <v>0</v>
      </c>
      <c r="AS515" s="571">
        <f>IF($E510="n/a","n/a",IF(AS$3&gt;($E510+$D515),$I510-SUM($F515:AR515),$I510/$E510))</f>
        <v>0</v>
      </c>
      <c r="AT515" s="571">
        <f>IF($E510="n/a","n/a",IF(AT$3&gt;($E510+$D515),$I510-SUM($F515:AS515),$I510/$E510))</f>
        <v>0</v>
      </c>
      <c r="AU515" s="571">
        <f>IF($E510="n/a","n/a",IF(AU$3&gt;($E510+$D515),$I510-SUM($F515:AT515),$I510/$E510))</f>
        <v>0</v>
      </c>
      <c r="AV515" s="571">
        <f>IF($E510="n/a","n/a",IF(AV$3&gt;($E510+$D515),$I510-SUM($F515:AU515),$I510/$E510))</f>
        <v>0</v>
      </c>
      <c r="AW515" s="571">
        <f>IF($E510="n/a","n/a",IF(AW$3&gt;($E510+$D515),$I510-SUM($F515:AV515),$I510/$E510))</f>
        <v>0</v>
      </c>
      <c r="AX515" s="571">
        <f>IF($E510="n/a","n/a",IF(AX$3&gt;($E510+$D515),$I510-SUM($F515:AW515),$I510/$E510))</f>
        <v>0</v>
      </c>
      <c r="AY515" s="571">
        <f>IF($E510="n/a","n/a",IF(AY$3&gt;($E510+$D515),$I510-SUM($F515:AX515),$I510/$E510))</f>
        <v>0</v>
      </c>
      <c r="AZ515" s="571">
        <f>IF($E510="n/a","n/a",IF(AZ$3&gt;($E510+$D515),$I510-SUM($F515:AY515),$I510/$E510))</f>
        <v>0</v>
      </c>
      <c r="BA515" s="571">
        <f>IF($E510="n/a","n/a",IF(BA$3&gt;($E510+$D515),$I510-SUM($F515:AZ515),$I510/$E510))</f>
        <v>0</v>
      </c>
      <c r="BB515" s="571">
        <f>IF($E510="n/a","n/a",IF(BB$3&gt;($E510+$D515),$I510-SUM($F515:BA515),$I510/$E510))</f>
        <v>0</v>
      </c>
      <c r="BC515" s="571">
        <f>IF($E510="n/a","n/a",IF(BC$3&gt;($E510+$D515),$I510-SUM($F515:BB515),$I510/$E510))</f>
        <v>0</v>
      </c>
      <c r="BD515" s="571">
        <f>IF($E510="n/a","n/a",IF(BD$3&gt;($E510+$D515),$I510-SUM($F515:BC515),$I510/$E510))</f>
        <v>0</v>
      </c>
      <c r="BE515" s="571">
        <f>IF($E510="n/a","n/a",IF(BE$3&gt;($E510+$D515),$I510-SUM($F515:BD515),$I510/$E510))</f>
        <v>0</v>
      </c>
      <c r="BF515" s="571">
        <f>IF($E510="n/a","n/a",IF(BF$3&gt;($E510+$D515),$I510-SUM($F515:BE515),$I510/$E510))</f>
        <v>0</v>
      </c>
      <c r="BG515" s="571">
        <f>IF($E510="n/a","n/a",IF(BG$3&gt;($E510+$D515),$I510-SUM($F515:BF515),$I510/$E510))</f>
        <v>0</v>
      </c>
      <c r="BH515" s="571">
        <f>IF($E510="n/a","n/a",IF(BH$3&gt;($E510+$D515),$I510-SUM($F515:BG515),$I510/$E510))</f>
        <v>0</v>
      </c>
      <c r="BI515" s="571">
        <f>IF($E510="n/a","n/a",IF(BI$3&gt;($E510+$D515),$I510-SUM($F515:BH515),$I510/$E510))</f>
        <v>0</v>
      </c>
      <c r="BJ515" s="571">
        <f>IF($E510="n/a","n/a",IF(BJ$3&gt;($E510+$D515),$I510-SUM($F515:BI515),$I510/$E510))</f>
        <v>0</v>
      </c>
      <c r="BK515" s="571">
        <f>IF($E510="n/a","n/a",IF(BK$3&gt;($E510+$D515),$I510-SUM($F515:BJ515),$I510/$E510))</f>
        <v>0</v>
      </c>
      <c r="BL515" s="571">
        <f>IF($E510="n/a","n/a",IF(BL$3&gt;($E510+$D515),$I510-SUM($F515:BK515),$I510/$E510))</f>
        <v>0</v>
      </c>
      <c r="BM515" s="571">
        <f>IF($E510="n/a","n/a",IF(BM$3&gt;($E510+$D515),$I510-SUM($F515:BL515),$I510/$E510))</f>
        <v>0</v>
      </c>
      <c r="BN515" s="571">
        <f>IF($E510="n/a","n/a",IF(BN$3&gt;($E510+$D515),$I510-SUM($F515:BM515),$I510/$E510))</f>
        <v>0</v>
      </c>
      <c r="BO515" s="571">
        <f>IF($E510="n/a","n/a",IF(BO$3&gt;($E510+$D515),$I510-SUM($F515:BN515),$I510/$E510))</f>
        <v>0</v>
      </c>
      <c r="BP515" s="571">
        <f>IF($E510="n/a","n/a",IF(BP$3&gt;($E510+$D515),$I510-SUM($F515:BO515),$I510/$E510))</f>
        <v>0</v>
      </c>
      <c r="BQ515" s="571">
        <f>IF($E510="n/a","n/a",IF(BQ$3&gt;($E510+$D515),$I510-SUM($F515:BP515),$I510/$E510))</f>
        <v>0</v>
      </c>
      <c r="BR515" s="571">
        <f>IF($E510="n/a","n/a",IF(BR$3&gt;($E510+$D515),$I510-SUM($F515:BQ515),$I510/$E510))</f>
        <v>0</v>
      </c>
      <c r="BS515" s="571">
        <f>IF($E510="n/a","n/a",IF(BS$3&gt;($E510+$D515),$I510-SUM($F515:BR515),$I510/$E510))</f>
        <v>0</v>
      </c>
      <c r="BT515" s="571">
        <f>IF($E510="n/a","n/a",IF(BT$3&gt;($E510+$D515),$I510-SUM($F515:BS515),$I510/$E510))</f>
        <v>0</v>
      </c>
      <c r="BU515" s="571">
        <f>IF($E510="n/a","n/a",IF(BU$3&gt;($E510+$D515),$I510-SUM($F515:BT515),$I510/$E510))</f>
        <v>0</v>
      </c>
      <c r="BV515" s="571">
        <f>IF($E510="n/a","n/a",IF(BV$3&gt;($E510+$D515),$I510-SUM($F515:BU515),$I510/$E510))</f>
        <v>0</v>
      </c>
      <c r="BW515" s="571">
        <f>IF($E510="n/a","n/a",IF(BW$3&gt;($E510+$D515),$I510-SUM($F515:BV515),$I510/$E510))</f>
        <v>0</v>
      </c>
      <c r="BX515" s="571">
        <f>IF($E510="n/a","n/a",IF(BX$3&gt;($E510+$D515),$I510-SUM($F515:BW515),$I510/$E510))</f>
        <v>0</v>
      </c>
      <c r="BY515" s="571">
        <f>IF($E510="n/a","n/a",IF(BY$3&gt;($E510+$D515),$I510-SUM($F515:BX515),$I510/$E510))</f>
        <v>0</v>
      </c>
      <c r="BZ515" s="572">
        <f>IF($E510="n/a","n/a",IF(BZ$3&gt;($E510+$D515),$I510-SUM($F515:BY515),$I510/$E510))</f>
        <v>0</v>
      </c>
    </row>
    <row r="516" spans="1:78" customFormat="1" hidden="1" outlineLevel="1">
      <c r="A516" s="19"/>
      <c r="B516" s="26"/>
      <c r="C516" s="722"/>
      <c r="D516" s="545">
        <v>5</v>
      </c>
      <c r="E516" s="27"/>
      <c r="F516" s="146"/>
      <c r="G516" s="573"/>
      <c r="H516" s="574"/>
      <c r="I516" s="574"/>
      <c r="J516" s="574"/>
      <c r="K516" s="575">
        <f>IF($E510="n/a","n/a",IF(K$3&gt;($E510+$D516),$J510-SUM($F516:J516),$J510/$E510))</f>
        <v>13.568659433577295</v>
      </c>
      <c r="L516" s="574">
        <f>IF($E510="n/a","n/a",IF(L$3&gt;($E510+$D516),$J510-SUM($F516:K516),$J510/$E510))</f>
        <v>13.568659433577295</v>
      </c>
      <c r="M516" s="574">
        <f>IF($E510="n/a","n/a",IF(M$3&gt;($E510+$D516),$J510-SUM($F516:L516),$J510/$E510))</f>
        <v>13.568659433577295</v>
      </c>
      <c r="N516" s="574">
        <f>IF($E510="n/a","n/a",IF(N$3&gt;($E510+$D516),$J510-SUM($F516:M516),$J510/$E510))</f>
        <v>13.568659433577295</v>
      </c>
      <c r="O516" s="574">
        <f>IF($E510="n/a","n/a",IF(O$3&gt;($E510+$D516),$J510-SUM($F516:N516),$J510/$E510))</f>
        <v>13.568659433577295</v>
      </c>
      <c r="P516" s="574">
        <f>IF($E510="n/a","n/a",IF(P$3&gt;($E510+$D516),$J510-SUM($F516:O516),$J510/$E510))</f>
        <v>13.568659433577295</v>
      </c>
      <c r="Q516" s="574">
        <f>IF($E510="n/a","n/a",IF(Q$3&gt;($E510+$D516),$J510-SUM($F516:P516),$J510/$E510))</f>
        <v>13.568659433577295</v>
      </c>
      <c r="R516" s="574">
        <f>IF($E510="n/a","n/a",IF(R$3&gt;($E510+$D516),$J510-SUM($F516:Q516),$J510/$E510))</f>
        <v>13.568659433577295</v>
      </c>
      <c r="S516" s="574">
        <f>IF($E510="n/a","n/a",IF(S$3&gt;($E510+$D516),$J510-SUM($F516:R516),$J510/$E510))</f>
        <v>13.568659433577295</v>
      </c>
      <c r="T516" s="574">
        <f>IF($E510="n/a","n/a",IF(T$3&gt;($E510+$D516),$J510-SUM($F516:S516),$J510/$E510))</f>
        <v>13.568659433577295</v>
      </c>
      <c r="U516" s="574">
        <f>IF($E510="n/a","n/a",IF(U$3&gt;($E510+$D516),$J510-SUM($F516:T516),$J510/$E510))</f>
        <v>0</v>
      </c>
      <c r="V516" s="574">
        <f>IF($E510="n/a","n/a",IF(V$3&gt;($E510+$D516),$J510-SUM($F516:U516),$J510/$E510))</f>
        <v>0</v>
      </c>
      <c r="W516" s="574">
        <f>IF($E510="n/a","n/a",IF(W$3&gt;($E510+$D516),$J510-SUM($F516:V516),$J510/$E510))</f>
        <v>0</v>
      </c>
      <c r="X516" s="574">
        <f>IF($E510="n/a","n/a",IF(X$3&gt;($E510+$D516),$J510-SUM($F516:W516),$J510/$E510))</f>
        <v>0</v>
      </c>
      <c r="Y516" s="574">
        <f>IF($E510="n/a","n/a",IF(Y$3&gt;($E510+$D516),$J510-SUM($F516:X516),$J510/$E510))</f>
        <v>0</v>
      </c>
      <c r="Z516" s="574">
        <f>IF($E510="n/a","n/a",IF(Z$3&gt;($E510+$D516),$J510-SUM($F516:Y516),$J510/$E510))</f>
        <v>0</v>
      </c>
      <c r="AA516" s="574">
        <f>IF($E510="n/a","n/a",IF(AA$3&gt;($E510+$D516),$J510-SUM($F516:Z516),$J510/$E510))</f>
        <v>0</v>
      </c>
      <c r="AB516" s="574">
        <f>IF($E510="n/a","n/a",IF(AB$3&gt;($E510+$D516),$J510-SUM($F516:AA516),$J510/$E510))</f>
        <v>0</v>
      </c>
      <c r="AC516" s="574">
        <f>IF($E510="n/a","n/a",IF(AC$3&gt;($E510+$D516),$J510-SUM($F516:AB516),$J510/$E510))</f>
        <v>0</v>
      </c>
      <c r="AD516" s="574">
        <f>IF($E510="n/a","n/a",IF(AD$3&gt;($E510+$D516),$J510-SUM($F516:AC516),$J510/$E510))</f>
        <v>0</v>
      </c>
      <c r="AE516" s="574">
        <f>IF($E510="n/a","n/a",IF(AE$3&gt;($E510+$D516),$J510-SUM($F516:AD516),$J510/$E510))</f>
        <v>0</v>
      </c>
      <c r="AF516" s="574">
        <f>IF($E510="n/a","n/a",IF(AF$3&gt;($E510+$D516),$J510-SUM($F516:AE516),$J510/$E510))</f>
        <v>0</v>
      </c>
      <c r="AG516" s="574">
        <f>IF($E510="n/a","n/a",IF(AG$3&gt;($E510+$D516),$J510-SUM($F516:AF516),$J510/$E510))</f>
        <v>0</v>
      </c>
      <c r="AH516" s="574">
        <f>IF($E510="n/a","n/a",IF(AH$3&gt;($E510+$D516),$J510-SUM($F516:AG516),$J510/$E510))</f>
        <v>0</v>
      </c>
      <c r="AI516" s="574">
        <f>IF($E510="n/a","n/a",IF(AI$3&gt;($E510+$D516),$J510-SUM($F516:AH516),$J510/$E510))</f>
        <v>0</v>
      </c>
      <c r="AJ516" s="574">
        <f>IF($E510="n/a","n/a",IF(AJ$3&gt;($E510+$D516),$J510-SUM($F516:AI516),$J510/$E510))</f>
        <v>0</v>
      </c>
      <c r="AK516" s="574">
        <f>IF($E510="n/a","n/a",IF(AK$3&gt;($E510+$D516),$J510-SUM($F516:AJ516),$J510/$E510))</f>
        <v>0</v>
      </c>
      <c r="AL516" s="574">
        <f>IF($E510="n/a","n/a",IF(AL$3&gt;($E510+$D516),$J510-SUM($F516:AK516),$J510/$E510))</f>
        <v>0</v>
      </c>
      <c r="AM516" s="574">
        <f>IF($E510="n/a","n/a",IF(AM$3&gt;($E510+$D516),$J510-SUM($F516:AL516),$J510/$E510))</f>
        <v>0</v>
      </c>
      <c r="AN516" s="574">
        <f>IF($E510="n/a","n/a",IF(AN$3&gt;($E510+$D516),$J510-SUM($F516:AM516),$J510/$E510))</f>
        <v>0</v>
      </c>
      <c r="AO516" s="574">
        <f>IF($E510="n/a","n/a",IF(AO$3&gt;($E510+$D516),$J510-SUM($F516:AN516),$J510/$E510))</f>
        <v>0</v>
      </c>
      <c r="AP516" s="574">
        <f>IF($E510="n/a","n/a",IF(AP$3&gt;($E510+$D516),$J510-SUM($F516:AO516),$J510/$E510))</f>
        <v>0</v>
      </c>
      <c r="AQ516" s="574">
        <f>IF($E510="n/a","n/a",IF(AQ$3&gt;($E510+$D516),$J510-SUM($F516:AP516),$J510/$E510))</f>
        <v>0</v>
      </c>
      <c r="AR516" s="574">
        <f>IF($E510="n/a","n/a",IF(AR$3&gt;($E510+$D516),$J510-SUM($F516:AQ516),$J510/$E510))</f>
        <v>0</v>
      </c>
      <c r="AS516" s="574">
        <f>IF($E510="n/a","n/a",IF(AS$3&gt;($E510+$D516),$J510-SUM($F516:AR516),$J510/$E510))</f>
        <v>0</v>
      </c>
      <c r="AT516" s="574">
        <f>IF($E510="n/a","n/a",IF(AT$3&gt;($E510+$D516),$J510-SUM($F516:AS516),$J510/$E510))</f>
        <v>0</v>
      </c>
      <c r="AU516" s="574">
        <f>IF($E510="n/a","n/a",IF(AU$3&gt;($E510+$D516),$J510-SUM($F516:AT516),$J510/$E510))</f>
        <v>0</v>
      </c>
      <c r="AV516" s="574">
        <f>IF($E510="n/a","n/a",IF(AV$3&gt;($E510+$D516),$J510-SUM($F516:AU516),$J510/$E510))</f>
        <v>0</v>
      </c>
      <c r="AW516" s="574">
        <f>IF($E510="n/a","n/a",IF(AW$3&gt;($E510+$D516),$J510-SUM($F516:AV516),$J510/$E510))</f>
        <v>0</v>
      </c>
      <c r="AX516" s="574">
        <f>IF($E510="n/a","n/a",IF(AX$3&gt;($E510+$D516),$J510-SUM($F516:AW516),$J510/$E510))</f>
        <v>0</v>
      </c>
      <c r="AY516" s="574">
        <f>IF($E510="n/a","n/a",IF(AY$3&gt;($E510+$D516),$J510-SUM($F516:AX516),$J510/$E510))</f>
        <v>0</v>
      </c>
      <c r="AZ516" s="574">
        <f>IF($E510="n/a","n/a",IF(AZ$3&gt;($E510+$D516),$J510-SUM($F516:AY516),$J510/$E510))</f>
        <v>0</v>
      </c>
      <c r="BA516" s="574">
        <f>IF($E510="n/a","n/a",IF(BA$3&gt;($E510+$D516),$J510-SUM($F516:AZ516),$J510/$E510))</f>
        <v>0</v>
      </c>
      <c r="BB516" s="574">
        <f>IF($E510="n/a","n/a",IF(BB$3&gt;($E510+$D516),$J510-SUM($F516:BA516),$J510/$E510))</f>
        <v>0</v>
      </c>
      <c r="BC516" s="574">
        <f>IF($E510="n/a","n/a",IF(BC$3&gt;($E510+$D516),$J510-SUM($F516:BB516),$J510/$E510))</f>
        <v>0</v>
      </c>
      <c r="BD516" s="574">
        <f>IF($E510="n/a","n/a",IF(BD$3&gt;($E510+$D516),$J510-SUM($F516:BC516),$J510/$E510))</f>
        <v>0</v>
      </c>
      <c r="BE516" s="574">
        <f>IF($E510="n/a","n/a",IF(BE$3&gt;($E510+$D516),$J510-SUM($F516:BD516),$J510/$E510))</f>
        <v>0</v>
      </c>
      <c r="BF516" s="574">
        <f>IF($E510="n/a","n/a",IF(BF$3&gt;($E510+$D516),$J510-SUM($F516:BE516),$J510/$E510))</f>
        <v>0</v>
      </c>
      <c r="BG516" s="574">
        <f>IF($E510="n/a","n/a",IF(BG$3&gt;($E510+$D516),$J510-SUM($F516:BF516),$J510/$E510))</f>
        <v>0</v>
      </c>
      <c r="BH516" s="574">
        <f>IF($E510="n/a","n/a",IF(BH$3&gt;($E510+$D516),$J510-SUM($F516:BG516),$J510/$E510))</f>
        <v>0</v>
      </c>
      <c r="BI516" s="574">
        <f>IF($E510="n/a","n/a",IF(BI$3&gt;($E510+$D516),$J510-SUM($F516:BH516),$J510/$E510))</f>
        <v>0</v>
      </c>
      <c r="BJ516" s="574">
        <f>IF($E510="n/a","n/a",IF(BJ$3&gt;($E510+$D516),$J510-SUM($F516:BI516),$J510/$E510))</f>
        <v>0</v>
      </c>
      <c r="BK516" s="574">
        <f>IF($E510="n/a","n/a",IF(BK$3&gt;($E510+$D516),$J510-SUM($F516:BJ516),$J510/$E510))</f>
        <v>0</v>
      </c>
      <c r="BL516" s="574">
        <f>IF($E510="n/a","n/a",IF(BL$3&gt;($E510+$D516),$J510-SUM($F516:BK516),$J510/$E510))</f>
        <v>0</v>
      </c>
      <c r="BM516" s="574">
        <f>IF($E510="n/a","n/a",IF(BM$3&gt;($E510+$D516),$J510-SUM($F516:BL516),$J510/$E510))</f>
        <v>0</v>
      </c>
      <c r="BN516" s="574">
        <f>IF($E510="n/a","n/a",IF(BN$3&gt;($E510+$D516),$J510-SUM($F516:BM516),$J510/$E510))</f>
        <v>0</v>
      </c>
      <c r="BO516" s="574">
        <f>IF($E510="n/a","n/a",IF(BO$3&gt;($E510+$D516),$J510-SUM($F516:BN516),$J510/$E510))</f>
        <v>0</v>
      </c>
      <c r="BP516" s="574">
        <f>IF($E510="n/a","n/a",IF(BP$3&gt;($E510+$D516),$J510-SUM($F516:BO516),$J510/$E510))</f>
        <v>0</v>
      </c>
      <c r="BQ516" s="574">
        <f>IF($E510="n/a","n/a",IF(BQ$3&gt;($E510+$D516),$J510-SUM($F516:BP516),$J510/$E510))</f>
        <v>0</v>
      </c>
      <c r="BR516" s="574">
        <f>IF($E510="n/a","n/a",IF(BR$3&gt;($E510+$D516),$J510-SUM($F516:BQ516),$J510/$E510))</f>
        <v>0</v>
      </c>
      <c r="BS516" s="574">
        <f>IF($E510="n/a","n/a",IF(BS$3&gt;($E510+$D516),$J510-SUM($F516:BR516),$J510/$E510))</f>
        <v>0</v>
      </c>
      <c r="BT516" s="574">
        <f>IF($E510="n/a","n/a",IF(BT$3&gt;($E510+$D516),$J510-SUM($F516:BS516),$J510/$E510))</f>
        <v>0</v>
      </c>
      <c r="BU516" s="574">
        <f>IF($E510="n/a","n/a",IF(BU$3&gt;($E510+$D516),$J510-SUM($F516:BT516),$J510/$E510))</f>
        <v>0</v>
      </c>
      <c r="BV516" s="574">
        <f>IF($E510="n/a","n/a",IF(BV$3&gt;($E510+$D516),$J510-SUM($F516:BU516),$J510/$E510))</f>
        <v>0</v>
      </c>
      <c r="BW516" s="574">
        <f>IF($E510="n/a","n/a",IF(BW$3&gt;($E510+$D516),$J510-SUM($F516:BV516),$J510/$E510))</f>
        <v>0</v>
      </c>
      <c r="BX516" s="574">
        <f>IF($E510="n/a","n/a",IF(BX$3&gt;($E510+$D516),$J510-SUM($F516:BW516),$J510/$E510))</f>
        <v>0</v>
      </c>
      <c r="BY516" s="574">
        <f>IF($E510="n/a","n/a",IF(BY$3&gt;($E510+$D516),$J510-SUM($F516:BX516),$J510/$E510))</f>
        <v>0</v>
      </c>
      <c r="BZ516" s="575">
        <f>IF($E510="n/a","n/a",IF(BZ$3&gt;($E510+$D516),$J510-SUM($F516:BY516),$J510/$E510))</f>
        <v>0</v>
      </c>
    </row>
    <row r="517" spans="1:78" customFormat="1" hidden="1" outlineLevel="1">
      <c r="A517" s="19"/>
      <c r="B517" s="26"/>
      <c r="C517" s="722"/>
      <c r="D517" s="545">
        <v>6</v>
      </c>
      <c r="E517" s="27"/>
      <c r="F517" s="146"/>
      <c r="G517" s="148"/>
      <c r="H517" s="148"/>
      <c r="I517" s="148"/>
      <c r="J517" s="148"/>
      <c r="K517" s="576"/>
      <c r="L517" s="69">
        <f>IF($D510="n/a","n/a",IF(L$3&gt;($D510+$D517),$K510-SUM($F517:K517),$K510/$D510))</f>
        <v>75.308075614335664</v>
      </c>
      <c r="M517" s="69">
        <f>IF($D510="n/a","n/a",IF(M$3&gt;($D510+$D517),$K510-SUM($F517:L517),$K510/$D510))</f>
        <v>75.308075614335664</v>
      </c>
      <c r="N517" s="69">
        <f>IF($D510="n/a","n/a",IF(N$3&gt;($D510+$D517),$K510-SUM($F517:M517),$K510/$D510))</f>
        <v>75.308075614335664</v>
      </c>
      <c r="O517" s="69">
        <f>IF($D510="n/a","n/a",IF(O$3&gt;($D510+$D517),$K510-SUM($F517:N517),$K510/$D510))</f>
        <v>75.308075614335664</v>
      </c>
      <c r="P517" s="69">
        <f>IF($D510="n/a","n/a",IF(P$3&gt;($D510+$D517),$K510-SUM($F517:O517),$K510/$D510))</f>
        <v>75.308075614335664</v>
      </c>
      <c r="Q517" s="69">
        <f>IF($D510="n/a","n/a",IF(Q$3&gt;($D510+$D517),$K510-SUM($F517:P517),$K510/$D510))</f>
        <v>75.308075614335664</v>
      </c>
      <c r="R517" s="69">
        <f>IF($D510="n/a","n/a",IF(R$3&gt;($D510+$D517),$K510-SUM($F517:Q517),$K510/$D510))</f>
        <v>75.308075614335664</v>
      </c>
      <c r="S517" s="69">
        <f>IF($D510="n/a","n/a",IF(S$3&gt;($D510+$D517),$K510-SUM($F517:R517),$K510/$D510))</f>
        <v>75.308075614335664</v>
      </c>
      <c r="T517" s="69">
        <f>IF($D510="n/a","n/a",IF(T$3&gt;($D510+$D517),$K510-SUM($F517:S517),$K510/$D510))</f>
        <v>75.308075614335664</v>
      </c>
      <c r="U517" s="69">
        <f>IF($D510="n/a","n/a",IF(U$3&gt;($D510+$D517),$K510-SUM($F517:T517),$K510/$D510))</f>
        <v>75.308075614335664</v>
      </c>
      <c r="V517" s="69">
        <f>IF($D510="n/a","n/a",IF(V$3&gt;($D510+$D517),$K510-SUM($F517:U517),$K510/$D510))</f>
        <v>1.1368683772161603E-13</v>
      </c>
      <c r="W517" s="69">
        <f>IF($D510="n/a","n/a",IF(W$3&gt;($D510+$D517),$K510-SUM($F517:V517),$K510/$D510))</f>
        <v>0</v>
      </c>
      <c r="X517" s="69">
        <f>IF($D510="n/a","n/a",IF(X$3&gt;($D510+$D517),$K510-SUM($F517:W517),$K510/$D510))</f>
        <v>0</v>
      </c>
      <c r="Y517" s="69">
        <f>IF($D510="n/a","n/a",IF(Y$3&gt;($D510+$D517),$K510-SUM($F517:X517),$K510/$D510))</f>
        <v>0</v>
      </c>
      <c r="Z517" s="69">
        <f>IF($D510="n/a","n/a",IF(Z$3&gt;($D510+$D517),$K510-SUM($F517:Y517),$K510/$D510))</f>
        <v>0</v>
      </c>
      <c r="AA517" s="69">
        <f>IF($D510="n/a","n/a",IF(AA$3&gt;($D510+$D517),$K510-SUM($F517:Z517),$K510/$D510))</f>
        <v>0</v>
      </c>
      <c r="AB517" s="69">
        <f>IF($D510="n/a","n/a",IF(AB$3&gt;($D510+$D517),$K510-SUM($F517:AA517),$K510/$D510))</f>
        <v>0</v>
      </c>
      <c r="AC517" s="69">
        <f>IF($D510="n/a","n/a",IF(AC$3&gt;($D510+$D517),$K510-SUM($F517:AB517),$K510/$D510))</f>
        <v>0</v>
      </c>
      <c r="AD517" s="69">
        <f>IF($D510="n/a","n/a",IF(AD$3&gt;($D510+$D517),$K510-SUM($F517:AC517),$K510/$D510))</f>
        <v>0</v>
      </c>
      <c r="AE517" s="69">
        <f>IF($D510="n/a","n/a",IF(AE$3&gt;($D510+$D517),$K510-SUM($F517:AD517),$K510/$D510))</f>
        <v>0</v>
      </c>
      <c r="AF517" s="69">
        <f>IF($D510="n/a","n/a",IF(AF$3&gt;($D510+$D517),$K510-SUM($F517:AE517),$K510/$D510))</f>
        <v>0</v>
      </c>
      <c r="AG517" s="69">
        <f>IF($D510="n/a","n/a",IF(AG$3&gt;($D510+$D517),$K510-SUM($F517:AF517),$K510/$D510))</f>
        <v>0</v>
      </c>
      <c r="AH517" s="69">
        <f>IF($D510="n/a","n/a",IF(AH$3&gt;($D510+$D517),$K510-SUM($F517:AG517),$K510/$D510))</f>
        <v>0</v>
      </c>
      <c r="AI517" s="69">
        <f>IF($D510="n/a","n/a",IF(AI$3&gt;($D510+$D517),$K510-SUM($F517:AH517),$K510/$D510))</f>
        <v>0</v>
      </c>
      <c r="AJ517" s="69">
        <f>IF($D510="n/a","n/a",IF(AJ$3&gt;($D510+$D517),$K510-SUM($F517:AI517),$K510/$D510))</f>
        <v>0</v>
      </c>
      <c r="AK517" s="69">
        <f>IF($D510="n/a","n/a",IF(AK$3&gt;($D510+$D517),$K510-SUM($F517:AJ517),$K510/$D510))</f>
        <v>0</v>
      </c>
      <c r="AL517" s="69">
        <f>IF($D510="n/a","n/a",IF(AL$3&gt;($D510+$D517),$K510-SUM($F517:AK517),$K510/$D510))</f>
        <v>0</v>
      </c>
      <c r="AM517" s="69">
        <f>IF($D510="n/a","n/a",IF(AM$3&gt;($D510+$D517),$K510-SUM($F517:AL517),$K510/$D510))</f>
        <v>0</v>
      </c>
      <c r="AN517" s="69">
        <f>IF($D510="n/a","n/a",IF(AN$3&gt;($D510+$D517),$K510-SUM($F517:AM517),$K510/$D510))</f>
        <v>0</v>
      </c>
      <c r="AO517" s="69">
        <f>IF($D510="n/a","n/a",IF(AO$3&gt;($D510+$D517),$K510-SUM($F517:AN517),$K510/$D510))</f>
        <v>0</v>
      </c>
      <c r="AP517" s="69">
        <f>IF($D510="n/a","n/a",IF(AP$3&gt;($D510+$D517),$K510-SUM($F517:AO517),$K510/$D510))</f>
        <v>0</v>
      </c>
      <c r="AQ517" s="69">
        <f>IF($D510="n/a","n/a",IF(AQ$3&gt;($D510+$D517),$K510-SUM($F517:AP517),$K510/$D510))</f>
        <v>0</v>
      </c>
      <c r="AR517" s="69">
        <f>IF($D510="n/a","n/a",IF(AR$3&gt;($D510+$D517),$K510-SUM($F517:AQ517),$K510/$D510))</f>
        <v>0</v>
      </c>
      <c r="AS517" s="69">
        <f>IF($D510="n/a","n/a",IF(AS$3&gt;($D510+$D517),$K510-SUM($F517:AR517),$K510/$D510))</f>
        <v>0</v>
      </c>
      <c r="AT517" s="69">
        <f>IF($D510="n/a","n/a",IF(AT$3&gt;($D510+$D517),$K510-SUM($F517:AS517),$K510/$D510))</f>
        <v>0</v>
      </c>
      <c r="AU517" s="69">
        <f>IF($D510="n/a","n/a",IF(AU$3&gt;($D510+$D517),$K510-SUM($F517:AT517),$K510/$D510))</f>
        <v>0</v>
      </c>
      <c r="AV517" s="69">
        <f>IF($D510="n/a","n/a",IF(AV$3&gt;($D510+$D517),$K510-SUM($F517:AU517),$K510/$D510))</f>
        <v>0</v>
      </c>
      <c r="AW517" s="69">
        <f>IF($D510="n/a","n/a",IF(AW$3&gt;($D510+$D517),$K510-SUM($F517:AV517),$K510/$D510))</f>
        <v>0</v>
      </c>
      <c r="AX517" s="69">
        <f>IF($D510="n/a","n/a",IF(AX$3&gt;($D510+$D517),$K510-SUM($F517:AW517),$K510/$D510))</f>
        <v>0</v>
      </c>
      <c r="AY517" s="69">
        <f>IF($D510="n/a","n/a",IF(AY$3&gt;($D510+$D517),$K510-SUM($F517:AX517),$K510/$D510))</f>
        <v>0</v>
      </c>
      <c r="AZ517" s="69">
        <f>IF($D510="n/a","n/a",IF(AZ$3&gt;($D510+$D517),$K510-SUM($F517:AY517),$K510/$D510))</f>
        <v>0</v>
      </c>
      <c r="BA517" s="69">
        <f>IF($D510="n/a","n/a",IF(BA$3&gt;($D510+$D517),$K510-SUM($F517:AZ517),$K510/$D510))</f>
        <v>0</v>
      </c>
      <c r="BB517" s="69">
        <f>IF($D510="n/a","n/a",IF(BB$3&gt;($D510+$D517),$K510-SUM($F517:BA517),$K510/$D510))</f>
        <v>0</v>
      </c>
      <c r="BC517" s="69">
        <f>IF($D510="n/a","n/a",IF(BC$3&gt;($D510+$D517),$K510-SUM($F517:BB517),$K510/$D510))</f>
        <v>0</v>
      </c>
      <c r="BD517" s="69">
        <f>IF($D510="n/a","n/a",IF(BD$3&gt;($D510+$D517),$K510-SUM($F517:BC517),$K510/$D510))</f>
        <v>0</v>
      </c>
      <c r="BE517" s="69">
        <f>IF($D510="n/a","n/a",IF(BE$3&gt;($D510+$D517),$K510-SUM($F517:BD517),$K510/$D510))</f>
        <v>0</v>
      </c>
      <c r="BF517" s="69">
        <f>IF($D510="n/a","n/a",IF(BF$3&gt;($D510+$D517),$K510-SUM($F517:BE517),$K510/$D510))</f>
        <v>0</v>
      </c>
      <c r="BG517" s="69">
        <f>IF($D510="n/a","n/a",IF(BG$3&gt;($D510+$D517),$K510-SUM($F517:BF517),$K510/$D510))</f>
        <v>0</v>
      </c>
      <c r="BH517" s="69">
        <f>IF($D510="n/a","n/a",IF(BH$3&gt;($D510+$D517),$K510-SUM($F517:BG517),$K510/$D510))</f>
        <v>0</v>
      </c>
      <c r="BI517" s="69">
        <f>IF($D510="n/a","n/a",IF(BI$3&gt;($D510+$D517),$K510-SUM($F517:BH517),$K510/$D510))</f>
        <v>0</v>
      </c>
      <c r="BJ517" s="69">
        <f>IF($D510="n/a","n/a",IF(BJ$3&gt;($D510+$D517),$K510-SUM($F517:BI517),$K510/$D510))</f>
        <v>0</v>
      </c>
      <c r="BK517" s="69">
        <f>IF($D510="n/a","n/a",IF(BK$3&gt;($D510+$D517),$K510-SUM($F517:BJ517),$K510/$D510))</f>
        <v>0</v>
      </c>
      <c r="BL517" s="69">
        <f>IF($D510="n/a","n/a",IF(BL$3&gt;($D510+$D517),$K510-SUM($F517:BK517),$K510/$D510))</f>
        <v>0</v>
      </c>
      <c r="BM517" s="69">
        <f>IF($D510="n/a","n/a",IF(BM$3&gt;($D510+$D517),$K510-SUM($F517:BL517),$K510/$D510))</f>
        <v>0</v>
      </c>
      <c r="BN517" s="69">
        <f>IF($D510="n/a","n/a",IF(BN$3&gt;($D510+$D517),$K510-SUM($F517:BM517),$K510/$D510))</f>
        <v>0</v>
      </c>
      <c r="BO517" s="69">
        <f>IF($D510="n/a","n/a",IF(BO$3&gt;($D510+$D517),$K510-SUM($F517:BN517),$K510/$D510))</f>
        <v>0</v>
      </c>
      <c r="BP517" s="69">
        <f>IF($D510="n/a","n/a",IF(BP$3&gt;($D510+$D517),$K510-SUM($F517:BO517),$K510/$D510))</f>
        <v>0</v>
      </c>
      <c r="BQ517" s="69">
        <f>IF($D510="n/a","n/a",IF(BQ$3&gt;($D510+$D517),$K510-SUM($F517:BP517),$K510/$D510))</f>
        <v>0</v>
      </c>
      <c r="BR517" s="69">
        <f>IF($D510="n/a","n/a",IF(BR$3&gt;($D510+$D517),$K510-SUM($F517:BQ517),$K510/$D510))</f>
        <v>0</v>
      </c>
      <c r="BS517" s="69">
        <f>IF($D510="n/a","n/a",IF(BS$3&gt;($D510+$D517),$K510-SUM($F517:BR517),$K510/$D510))</f>
        <v>0</v>
      </c>
      <c r="BT517" s="69">
        <f>IF($D510="n/a","n/a",IF(BT$3&gt;($D510+$D517),$K510-SUM($F517:BS517),$K510/$D510))</f>
        <v>0</v>
      </c>
      <c r="BU517" s="69">
        <f>IF($D510="n/a","n/a",IF(BU$3&gt;($D510+$D517),$K510-SUM($F517:BT517),$K510/$D510))</f>
        <v>0</v>
      </c>
      <c r="BV517" s="69">
        <f>IF($D510="n/a","n/a",IF(BV$3&gt;($D510+$D517),$K510-SUM($F517:BU517),$K510/$D510))</f>
        <v>0</v>
      </c>
      <c r="BW517" s="69">
        <f>IF($D510="n/a","n/a",IF(BW$3&gt;($D510+$D517),$K510-SUM($F517:BV517),$K510/$D510))</f>
        <v>0</v>
      </c>
      <c r="BX517" s="69">
        <f>IF($D510="n/a","n/a",IF(BX$3&gt;($D510+$D517),$K510-SUM($F517:BW517),$K510/$D510))</f>
        <v>0</v>
      </c>
      <c r="BY517" s="69">
        <f>IF($D510="n/a","n/a",IF(BY$3&gt;($D510+$D517),$K510-SUM($F517:BX517),$K510/$D510))</f>
        <v>0</v>
      </c>
      <c r="BZ517" s="69">
        <f>IF($D510="n/a","n/a",IF(BZ$3&gt;($D510+$D517),$K510-SUM($F517:BY517),$K510/$D510))</f>
        <v>0</v>
      </c>
    </row>
    <row r="518" spans="1:78" customFormat="1" hidden="1" outlineLevel="1">
      <c r="A518" s="19"/>
      <c r="B518" s="26"/>
      <c r="C518" s="722"/>
      <c r="D518" s="545">
        <v>7</v>
      </c>
      <c r="E518" s="27"/>
      <c r="F518" s="146"/>
      <c r="G518" s="148"/>
      <c r="H518" s="148"/>
      <c r="I518" s="148"/>
      <c r="J518" s="148"/>
      <c r="K518" s="558"/>
      <c r="L518" s="147"/>
      <c r="M518" s="69">
        <f>IF($D510="n/a","n/a",IF(M$3&gt;($D510+$D518),$L510-SUM($F518:L518),$L510/$D510))</f>
        <v>-2.3748590110213579</v>
      </c>
      <c r="N518" s="69">
        <f>IF($D510="n/a","n/a",IF(N$3&gt;($D510+$D518),$L510-SUM($F518:M518),$L510/$D510))</f>
        <v>-2.3748590110213579</v>
      </c>
      <c r="O518" s="69">
        <f>IF($D510="n/a","n/a",IF(O$3&gt;($D510+$D518),$L510-SUM($F518:N518),$L510/$D510))</f>
        <v>-2.3748590110213579</v>
      </c>
      <c r="P518" s="69">
        <f>IF($D510="n/a","n/a",IF(P$3&gt;($D510+$D518),$L510-SUM($F518:O518),$L510/$D510))</f>
        <v>-2.3748590110213579</v>
      </c>
      <c r="Q518" s="69">
        <f>IF($D510="n/a","n/a",IF(Q$3&gt;($D510+$D518),$L510-SUM($F518:P518),$L510/$D510))</f>
        <v>-2.3748590110213579</v>
      </c>
      <c r="R518" s="69">
        <f>IF($D510="n/a","n/a",IF(R$3&gt;($D510+$D518),$L510-SUM($F518:Q518),$L510/$D510))</f>
        <v>-2.3748590110213579</v>
      </c>
      <c r="S518" s="69">
        <f>IF($D510="n/a","n/a",IF(S$3&gt;($D510+$D518),$L510-SUM($F518:R518),$L510/$D510))</f>
        <v>-2.3748590110213579</v>
      </c>
      <c r="T518" s="69">
        <f>IF($D510="n/a","n/a",IF(T$3&gt;($D510+$D518),$L510-SUM($F518:S518),$L510/$D510))</f>
        <v>-2.3748590110213579</v>
      </c>
      <c r="U518" s="69">
        <f>IF($D510="n/a","n/a",IF(U$3&gt;($D510+$D518),$L510-SUM($F518:T518),$L510/$D510))</f>
        <v>-2.3748590110213579</v>
      </c>
      <c r="V518" s="69">
        <f>IF($D510="n/a","n/a",IF(V$3&gt;($D510+$D518),$L510-SUM($F518:U518),$L510/$D510))</f>
        <v>-2.3748590110213579</v>
      </c>
      <c r="W518" s="69">
        <f>IF($D510="n/a","n/a",IF(W$3&gt;($D510+$D518),$L510-SUM($F518:V518),$L510/$D510))</f>
        <v>-7.1054273576010019E-15</v>
      </c>
      <c r="X518" s="69">
        <f>IF($D510="n/a","n/a",IF(X$3&gt;($D510+$D518),$L510-SUM($F518:W518),$L510/$D510))</f>
        <v>0</v>
      </c>
      <c r="Y518" s="69">
        <f>IF($D510="n/a","n/a",IF(Y$3&gt;($D510+$D518),$L510-SUM($F518:X518),$L510/$D510))</f>
        <v>0</v>
      </c>
      <c r="Z518" s="69">
        <f>IF($D510="n/a","n/a",IF(Z$3&gt;($D510+$D518),$L510-SUM($F518:Y518),$L510/$D510))</f>
        <v>0</v>
      </c>
      <c r="AA518" s="69">
        <f>IF($D510="n/a","n/a",IF(AA$3&gt;($D510+$D518),$L510-SUM($F518:Z518),$L510/$D510))</f>
        <v>0</v>
      </c>
      <c r="AB518" s="69">
        <f>IF($D510="n/a","n/a",IF(AB$3&gt;($D510+$D518),$L510-SUM($F518:AA518),$L510/$D510))</f>
        <v>0</v>
      </c>
      <c r="AC518" s="69">
        <f>IF($D510="n/a","n/a",IF(AC$3&gt;($D510+$D518),$L510-SUM($F518:AB518),$L510/$D510))</f>
        <v>0</v>
      </c>
      <c r="AD518" s="69">
        <f>IF($D510="n/a","n/a",IF(AD$3&gt;($D510+$D518),$L510-SUM($F518:AC518),$L510/$D510))</f>
        <v>0</v>
      </c>
      <c r="AE518" s="69">
        <f>IF($D510="n/a","n/a",IF(AE$3&gt;($D510+$D518),$L510-SUM($F518:AD518),$L510/$D510))</f>
        <v>0</v>
      </c>
      <c r="AF518" s="69">
        <f>IF($D510="n/a","n/a",IF(AF$3&gt;($D510+$D518),$L510-SUM($F518:AE518),$L510/$D510))</f>
        <v>0</v>
      </c>
      <c r="AG518" s="69">
        <f>IF($D510="n/a","n/a",IF(AG$3&gt;($D510+$D518),$L510-SUM($F518:AF518),$L510/$D510))</f>
        <v>0</v>
      </c>
      <c r="AH518" s="69">
        <f>IF($D510="n/a","n/a",IF(AH$3&gt;($D510+$D518),$L510-SUM($F518:AG518),$L510/$D510))</f>
        <v>0</v>
      </c>
      <c r="AI518" s="69">
        <f>IF($D510="n/a","n/a",IF(AI$3&gt;($D510+$D518),$L510-SUM($F518:AH518),$L510/$D510))</f>
        <v>0</v>
      </c>
      <c r="AJ518" s="69">
        <f>IF($D510="n/a","n/a",IF(AJ$3&gt;($D510+$D518),$L510-SUM($F518:AI518),$L510/$D510))</f>
        <v>0</v>
      </c>
      <c r="AK518" s="69">
        <f>IF($D510="n/a","n/a",IF(AK$3&gt;($D510+$D518),$L510-SUM($F518:AJ518),$L510/$D510))</f>
        <v>0</v>
      </c>
      <c r="AL518" s="69">
        <f>IF($D510="n/a","n/a",IF(AL$3&gt;($D510+$D518),$L510-SUM($F518:AK518),$L510/$D510))</f>
        <v>0</v>
      </c>
      <c r="AM518" s="69">
        <f>IF($D510="n/a","n/a",IF(AM$3&gt;($D510+$D518),$L510-SUM($F518:AL518),$L510/$D510))</f>
        <v>0</v>
      </c>
      <c r="AN518" s="69">
        <f>IF($D510="n/a","n/a",IF(AN$3&gt;($D510+$D518),$L510-SUM($F518:AM518),$L510/$D510))</f>
        <v>0</v>
      </c>
      <c r="AO518" s="69">
        <f>IF($D510="n/a","n/a",IF(AO$3&gt;($D510+$D518),$L510-SUM($F518:AN518),$L510/$D510))</f>
        <v>0</v>
      </c>
      <c r="AP518" s="69">
        <f>IF($D510="n/a","n/a",IF(AP$3&gt;($D510+$D518),$L510-SUM($F518:AO518),$L510/$D510))</f>
        <v>0</v>
      </c>
      <c r="AQ518" s="69">
        <f>IF($D510="n/a","n/a",IF(AQ$3&gt;($D510+$D518),$L510-SUM($F518:AP518),$L510/$D510))</f>
        <v>0</v>
      </c>
      <c r="AR518" s="69">
        <f>IF($D510="n/a","n/a",IF(AR$3&gt;($D510+$D518),$L510-SUM($F518:AQ518),$L510/$D510))</f>
        <v>0</v>
      </c>
      <c r="AS518" s="69">
        <f>IF($D510="n/a","n/a",IF(AS$3&gt;($D510+$D518),$L510-SUM($F518:AR518),$L510/$D510))</f>
        <v>0</v>
      </c>
      <c r="AT518" s="69">
        <f>IF($D510="n/a","n/a",IF(AT$3&gt;($D510+$D518),$L510-SUM($F518:AS518),$L510/$D510))</f>
        <v>0</v>
      </c>
      <c r="AU518" s="69">
        <f>IF($D510="n/a","n/a",IF(AU$3&gt;($D510+$D518),$L510-SUM($F518:AT518),$L510/$D510))</f>
        <v>0</v>
      </c>
      <c r="AV518" s="69">
        <f>IF($D510="n/a","n/a",IF(AV$3&gt;($D510+$D518),$L510-SUM($F518:AU518),$L510/$D510))</f>
        <v>0</v>
      </c>
      <c r="AW518" s="69">
        <f>IF($D510="n/a","n/a",IF(AW$3&gt;($D510+$D518),$L510-SUM($F518:AV518),$L510/$D510))</f>
        <v>0</v>
      </c>
      <c r="AX518" s="69">
        <f>IF($D510="n/a","n/a",IF(AX$3&gt;($D510+$D518),$L510-SUM($F518:AW518),$L510/$D510))</f>
        <v>0</v>
      </c>
      <c r="AY518" s="69">
        <f>IF($D510="n/a","n/a",IF(AY$3&gt;($D510+$D518),$L510-SUM($F518:AX518),$L510/$D510))</f>
        <v>0</v>
      </c>
      <c r="AZ518" s="69">
        <f>IF($D510="n/a","n/a",IF(AZ$3&gt;($D510+$D518),$L510-SUM($F518:AY518),$L510/$D510))</f>
        <v>0</v>
      </c>
      <c r="BA518" s="69">
        <f>IF($D510="n/a","n/a",IF(BA$3&gt;($D510+$D518),$L510-SUM($F518:AZ518),$L510/$D510))</f>
        <v>0</v>
      </c>
      <c r="BB518" s="69">
        <f>IF($D510="n/a","n/a",IF(BB$3&gt;($D510+$D518),$L510-SUM($F518:BA518),$L510/$D510))</f>
        <v>0</v>
      </c>
      <c r="BC518" s="69">
        <f>IF($D510="n/a","n/a",IF(BC$3&gt;($D510+$D518),$L510-SUM($F518:BB518),$L510/$D510))</f>
        <v>0</v>
      </c>
      <c r="BD518" s="69">
        <f>IF($D510="n/a","n/a",IF(BD$3&gt;($D510+$D518),$L510-SUM($F518:BC518),$L510/$D510))</f>
        <v>0</v>
      </c>
      <c r="BE518" s="69">
        <f>IF($D510="n/a","n/a",IF(BE$3&gt;($D510+$D518),$L510-SUM($F518:BD518),$L510/$D510))</f>
        <v>0</v>
      </c>
      <c r="BF518" s="69">
        <f>IF($D510="n/a","n/a",IF(BF$3&gt;($D510+$D518),$L510-SUM($F518:BE518),$L510/$D510))</f>
        <v>0</v>
      </c>
      <c r="BG518" s="69">
        <f>IF($D510="n/a","n/a",IF(BG$3&gt;($D510+$D518),$L510-SUM($F518:BF518),$L510/$D510))</f>
        <v>0</v>
      </c>
      <c r="BH518" s="69">
        <f>IF($D510="n/a","n/a",IF(BH$3&gt;($D510+$D518),$L510-SUM($F518:BG518),$L510/$D510))</f>
        <v>0</v>
      </c>
      <c r="BI518" s="69">
        <f>IF($D510="n/a","n/a",IF(BI$3&gt;($D510+$D518),$L510-SUM($F518:BH518),$L510/$D510))</f>
        <v>0</v>
      </c>
      <c r="BJ518" s="69">
        <f>IF($D510="n/a","n/a",IF(BJ$3&gt;($D510+$D518),$L510-SUM($F518:BI518),$L510/$D510))</f>
        <v>0</v>
      </c>
      <c r="BK518" s="69">
        <f>IF($D510="n/a","n/a",IF(BK$3&gt;($D510+$D518),$L510-SUM($F518:BJ518),$L510/$D510))</f>
        <v>0</v>
      </c>
      <c r="BL518" s="69">
        <f>IF($D510="n/a","n/a",IF(BL$3&gt;($D510+$D518),$L510-SUM($F518:BK518),$L510/$D510))</f>
        <v>0</v>
      </c>
      <c r="BM518" s="69">
        <f>IF($D510="n/a","n/a",IF(BM$3&gt;($D510+$D518),$L510-SUM($F518:BL518),$L510/$D510))</f>
        <v>0</v>
      </c>
      <c r="BN518" s="69">
        <f>IF($D510="n/a","n/a",IF(BN$3&gt;($D510+$D518),$L510-SUM($F518:BM518),$L510/$D510))</f>
        <v>0</v>
      </c>
      <c r="BO518" s="69">
        <f>IF($D510="n/a","n/a",IF(BO$3&gt;($D510+$D518),$L510-SUM($F518:BN518),$L510/$D510))</f>
        <v>0</v>
      </c>
      <c r="BP518" s="69">
        <f>IF($D510="n/a","n/a",IF(BP$3&gt;($D510+$D518),$L510-SUM($F518:BO518),$L510/$D510))</f>
        <v>0</v>
      </c>
      <c r="BQ518" s="69">
        <f>IF($D510="n/a","n/a",IF(BQ$3&gt;($D510+$D518),$L510-SUM($F518:BP518),$L510/$D510))</f>
        <v>0</v>
      </c>
      <c r="BR518" s="69">
        <f>IF($D510="n/a","n/a",IF(BR$3&gt;($D510+$D518),$L510-SUM($F518:BQ518),$L510/$D510))</f>
        <v>0</v>
      </c>
      <c r="BS518" s="69">
        <f>IF($D510="n/a","n/a",IF(BS$3&gt;($D510+$D518),$L510-SUM($F518:BR518),$L510/$D510))</f>
        <v>0</v>
      </c>
      <c r="BT518" s="69">
        <f>IF($D510="n/a","n/a",IF(BT$3&gt;($D510+$D518),$L510-SUM($F518:BS518),$L510/$D510))</f>
        <v>0</v>
      </c>
      <c r="BU518" s="69">
        <f>IF($D510="n/a","n/a",IF(BU$3&gt;($D510+$D518),$L510-SUM($F518:BT518),$L510/$D510))</f>
        <v>0</v>
      </c>
      <c r="BV518" s="69">
        <f>IF($D510="n/a","n/a",IF(BV$3&gt;($D510+$D518),$L510-SUM($F518:BU518),$L510/$D510))</f>
        <v>0</v>
      </c>
      <c r="BW518" s="69">
        <f>IF($D510="n/a","n/a",IF(BW$3&gt;($D510+$D518),$L510-SUM($F518:BV518),$L510/$D510))</f>
        <v>0</v>
      </c>
      <c r="BX518" s="69">
        <f>IF($D510="n/a","n/a",IF(BX$3&gt;($D510+$D518),$L510-SUM($F518:BW518),$L510/$D510))</f>
        <v>0</v>
      </c>
      <c r="BY518" s="69">
        <f>IF($D510="n/a","n/a",IF(BY$3&gt;($D510+$D518),$L510-SUM($F518:BX518),$L510/$D510))</f>
        <v>0</v>
      </c>
      <c r="BZ518" s="69">
        <f>IF($D510="n/a","n/a",IF(BZ$3&gt;($D510+$D518),$L510-SUM($F518:BY518),$L510/$D510))</f>
        <v>0</v>
      </c>
    </row>
    <row r="519" spans="1:78" customFormat="1" hidden="1" outlineLevel="1">
      <c r="A519" s="19"/>
      <c r="B519" s="26"/>
      <c r="C519" s="722"/>
      <c r="D519" s="545">
        <v>8</v>
      </c>
      <c r="E519" s="27"/>
      <c r="F519" s="146"/>
      <c r="G519" s="148"/>
      <c r="H519" s="148"/>
      <c r="I519" s="148"/>
      <c r="J519" s="148"/>
      <c r="K519" s="558"/>
      <c r="L519" s="148"/>
      <c r="M519" s="147"/>
      <c r="N519" s="69">
        <f>IF($D510="n/a","n/a",IF(N$3&gt;($D510+$D519),$M510-SUM($F519:M519),$M510/$D510))</f>
        <v>40.534491890656298</v>
      </c>
      <c r="O519" s="69">
        <f>IF($D510="n/a","n/a",IF(O$3&gt;($D510+$D519),$M510-SUM($F519:N519),$M510/$D510))</f>
        <v>40.534491890656298</v>
      </c>
      <c r="P519" s="69">
        <f>IF($D510="n/a","n/a",IF(P$3&gt;($D510+$D519),$M510-SUM($F519:O519),$M510/$D510))</f>
        <v>40.534491890656298</v>
      </c>
      <c r="Q519" s="69">
        <f>IF($D510="n/a","n/a",IF(Q$3&gt;($D510+$D519),$M510-SUM($F519:P519),$M510/$D510))</f>
        <v>40.534491890656298</v>
      </c>
      <c r="R519" s="69">
        <f>IF($D510="n/a","n/a",IF(R$3&gt;($D510+$D519),$M510-SUM($F519:Q519),$M510/$D510))</f>
        <v>40.534491890656298</v>
      </c>
      <c r="S519" s="69">
        <f>IF($D510="n/a","n/a",IF(S$3&gt;($D510+$D519),$M510-SUM($F519:R519),$M510/$D510))</f>
        <v>40.534491890656298</v>
      </c>
      <c r="T519" s="69">
        <f>IF($D510="n/a","n/a",IF(T$3&gt;($D510+$D519),$M510-SUM($F519:S519),$M510/$D510))</f>
        <v>40.534491890656298</v>
      </c>
      <c r="U519" s="69">
        <f>IF($D510="n/a","n/a",IF(U$3&gt;($D510+$D519),$M510-SUM($F519:T519),$M510/$D510))</f>
        <v>40.534491890656298</v>
      </c>
      <c r="V519" s="69">
        <f>IF($D510="n/a","n/a",IF(V$3&gt;($D510+$D519),$M510-SUM($F519:U519),$M510/$D510))</f>
        <v>40.534491890656298</v>
      </c>
      <c r="W519" s="69">
        <f>IF($D510="n/a","n/a",IF(W$3&gt;($D510+$D519),$M510-SUM($F519:V519),$M510/$D510))</f>
        <v>40.534491890656298</v>
      </c>
      <c r="X519" s="69">
        <f>IF($D510="n/a","n/a",IF(X$3&gt;($D510+$D519),$M510-SUM($F519:W519),$M510/$D510))</f>
        <v>1.1368683772161603E-13</v>
      </c>
      <c r="Y519" s="69">
        <f>IF($D510="n/a","n/a",IF(Y$3&gt;($D510+$D519),$M510-SUM($F519:X519),$M510/$D510))</f>
        <v>0</v>
      </c>
      <c r="Z519" s="69">
        <f>IF($D510="n/a","n/a",IF(Z$3&gt;($D510+$D519),$M510-SUM($F519:Y519),$M510/$D510))</f>
        <v>0</v>
      </c>
      <c r="AA519" s="69">
        <f>IF($D510="n/a","n/a",IF(AA$3&gt;($D510+$D519),$M510-SUM($F519:Z519),$M510/$D510))</f>
        <v>0</v>
      </c>
      <c r="AB519" s="69">
        <f>IF($D510="n/a","n/a",IF(AB$3&gt;($D510+$D519),$M510-SUM($F519:AA519),$M510/$D510))</f>
        <v>0</v>
      </c>
      <c r="AC519" s="69">
        <f>IF($D510="n/a","n/a",IF(AC$3&gt;($D510+$D519),$M510-SUM($F519:AB519),$M510/$D510))</f>
        <v>0</v>
      </c>
      <c r="AD519" s="69">
        <f>IF($D510="n/a","n/a",IF(AD$3&gt;($D510+$D519),$M510-SUM($F519:AC519),$M510/$D510))</f>
        <v>0</v>
      </c>
      <c r="AE519" s="69">
        <f>IF($D510="n/a","n/a",IF(AE$3&gt;($D510+$D519),$M510-SUM($F519:AD519),$M510/$D510))</f>
        <v>0</v>
      </c>
      <c r="AF519" s="69">
        <f>IF($D510="n/a","n/a",IF(AF$3&gt;($D510+$D519),$M510-SUM($F519:AE519),$M510/$D510))</f>
        <v>0</v>
      </c>
      <c r="AG519" s="69">
        <f>IF($D510="n/a","n/a",IF(AG$3&gt;($D510+$D519),$M510-SUM($F519:AF519),$M510/$D510))</f>
        <v>0</v>
      </c>
      <c r="AH519" s="69">
        <f>IF($D510="n/a","n/a",IF(AH$3&gt;($D510+$D519),$M510-SUM($F519:AG519),$M510/$D510))</f>
        <v>0</v>
      </c>
      <c r="AI519" s="69">
        <f>IF($D510="n/a","n/a",IF(AI$3&gt;($D510+$D519),$M510-SUM($F519:AH519),$M510/$D510))</f>
        <v>0</v>
      </c>
      <c r="AJ519" s="69">
        <f>IF($D510="n/a","n/a",IF(AJ$3&gt;($D510+$D519),$M510-SUM($F519:AI519),$M510/$D510))</f>
        <v>0</v>
      </c>
      <c r="AK519" s="69">
        <f>IF($D510="n/a","n/a",IF(AK$3&gt;($D510+$D519),$M510-SUM($F519:AJ519),$M510/$D510))</f>
        <v>0</v>
      </c>
      <c r="AL519" s="69">
        <f>IF($D510="n/a","n/a",IF(AL$3&gt;($D510+$D519),$M510-SUM($F519:AK519),$M510/$D510))</f>
        <v>0</v>
      </c>
      <c r="AM519" s="69">
        <f>IF($D510="n/a","n/a",IF(AM$3&gt;($D510+$D519),$M510-SUM($F519:AL519),$M510/$D510))</f>
        <v>0</v>
      </c>
      <c r="AN519" s="69">
        <f>IF($D510="n/a","n/a",IF(AN$3&gt;($D510+$D519),$M510-SUM($F519:AM519),$M510/$D510))</f>
        <v>0</v>
      </c>
      <c r="AO519" s="69">
        <f>IF($D510="n/a","n/a",IF(AO$3&gt;($D510+$D519),$M510-SUM($F519:AN519),$M510/$D510))</f>
        <v>0</v>
      </c>
      <c r="AP519" s="69">
        <f>IF($D510="n/a","n/a",IF(AP$3&gt;($D510+$D519),$M510-SUM($F519:AO519),$M510/$D510))</f>
        <v>0</v>
      </c>
      <c r="AQ519" s="69">
        <f>IF($D510="n/a","n/a",IF(AQ$3&gt;($D510+$D519),$M510-SUM($F519:AP519),$M510/$D510))</f>
        <v>0</v>
      </c>
      <c r="AR519" s="69">
        <f>IF($D510="n/a","n/a",IF(AR$3&gt;($D510+$D519),$M510-SUM($F519:AQ519),$M510/$D510))</f>
        <v>0</v>
      </c>
      <c r="AS519" s="69">
        <f>IF($D510="n/a","n/a",IF(AS$3&gt;($D510+$D519),$M510-SUM($F519:AR519),$M510/$D510))</f>
        <v>0</v>
      </c>
      <c r="AT519" s="69">
        <f>IF($D510="n/a","n/a",IF(AT$3&gt;($D510+$D519),$M510-SUM($F519:AS519),$M510/$D510))</f>
        <v>0</v>
      </c>
      <c r="AU519" s="69">
        <f>IF($D510="n/a","n/a",IF(AU$3&gt;($D510+$D519),$M510-SUM($F519:AT519),$M510/$D510))</f>
        <v>0</v>
      </c>
      <c r="AV519" s="69">
        <f>IF($D510="n/a","n/a",IF(AV$3&gt;($D510+$D519),$M510-SUM($F519:AU519),$M510/$D510))</f>
        <v>0</v>
      </c>
      <c r="AW519" s="69">
        <f>IF($D510="n/a","n/a",IF(AW$3&gt;($D510+$D519),$M510-SUM($F519:AV519),$M510/$D510))</f>
        <v>0</v>
      </c>
      <c r="AX519" s="69">
        <f>IF($D510="n/a","n/a",IF(AX$3&gt;($D510+$D519),$M510-SUM($F519:AW519),$M510/$D510))</f>
        <v>0</v>
      </c>
      <c r="AY519" s="69">
        <f>IF($D510="n/a","n/a",IF(AY$3&gt;($D510+$D519),$M510-SUM($F519:AX519),$M510/$D510))</f>
        <v>0</v>
      </c>
      <c r="AZ519" s="69">
        <f>IF($D510="n/a","n/a",IF(AZ$3&gt;($D510+$D519),$M510-SUM($F519:AY519),$M510/$D510))</f>
        <v>0</v>
      </c>
      <c r="BA519" s="69">
        <f>IF($D510="n/a","n/a",IF(BA$3&gt;($D510+$D519),$M510-SUM($F519:AZ519),$M510/$D510))</f>
        <v>0</v>
      </c>
      <c r="BB519" s="69">
        <f>IF($D510="n/a","n/a",IF(BB$3&gt;($D510+$D519),$M510-SUM($F519:BA519),$M510/$D510))</f>
        <v>0</v>
      </c>
      <c r="BC519" s="69">
        <f>IF($D510="n/a","n/a",IF(BC$3&gt;($D510+$D519),$M510-SUM($F519:BB519),$M510/$D510))</f>
        <v>0</v>
      </c>
      <c r="BD519" s="69">
        <f>IF($D510="n/a","n/a",IF(BD$3&gt;($D510+$D519),$M510-SUM($F519:BC519),$M510/$D510))</f>
        <v>0</v>
      </c>
      <c r="BE519" s="69">
        <f>IF($D510="n/a","n/a",IF(BE$3&gt;($D510+$D519),$M510-SUM($F519:BD519),$M510/$D510))</f>
        <v>0</v>
      </c>
      <c r="BF519" s="69">
        <f>IF($D510="n/a","n/a",IF(BF$3&gt;($D510+$D519),$M510-SUM($F519:BE519),$M510/$D510))</f>
        <v>0</v>
      </c>
      <c r="BG519" s="69">
        <f>IF($D510="n/a","n/a",IF(BG$3&gt;($D510+$D519),$M510-SUM($F519:BF519),$M510/$D510))</f>
        <v>0</v>
      </c>
      <c r="BH519" s="69">
        <f>IF($D510="n/a","n/a",IF(BH$3&gt;($D510+$D519),$M510-SUM($F519:BG519),$M510/$D510))</f>
        <v>0</v>
      </c>
      <c r="BI519" s="69">
        <f>IF($D510="n/a","n/a",IF(BI$3&gt;($D510+$D519),$M510-SUM($F519:BH519),$M510/$D510))</f>
        <v>0</v>
      </c>
      <c r="BJ519" s="69">
        <f>IF($D510="n/a","n/a",IF(BJ$3&gt;($D510+$D519),$M510-SUM($F519:BI519),$M510/$D510))</f>
        <v>0</v>
      </c>
      <c r="BK519" s="69">
        <f>IF($D510="n/a","n/a",IF(BK$3&gt;($D510+$D519),$M510-SUM($F519:BJ519),$M510/$D510))</f>
        <v>0</v>
      </c>
      <c r="BL519" s="69">
        <f>IF($D510="n/a","n/a",IF(BL$3&gt;($D510+$D519),$M510-SUM($F519:BK519),$M510/$D510))</f>
        <v>0</v>
      </c>
      <c r="BM519" s="69">
        <f>IF($D510="n/a","n/a",IF(BM$3&gt;($D510+$D519),$M510-SUM($F519:BL519),$M510/$D510))</f>
        <v>0</v>
      </c>
      <c r="BN519" s="69">
        <f>IF($D510="n/a","n/a",IF(BN$3&gt;($D510+$D519),$M510-SUM($F519:BM519),$M510/$D510))</f>
        <v>0</v>
      </c>
      <c r="BO519" s="69">
        <f>IF($D510="n/a","n/a",IF(BO$3&gt;($D510+$D519),$M510-SUM($F519:BN519),$M510/$D510))</f>
        <v>0</v>
      </c>
      <c r="BP519" s="69">
        <f>IF($D510="n/a","n/a",IF(BP$3&gt;($D510+$D519),$M510-SUM($F519:BO519),$M510/$D510))</f>
        <v>0</v>
      </c>
      <c r="BQ519" s="69">
        <f>IF($D510="n/a","n/a",IF(BQ$3&gt;($D510+$D519),$M510-SUM($F519:BP519),$M510/$D510))</f>
        <v>0</v>
      </c>
      <c r="BR519" s="69">
        <f>IF($D510="n/a","n/a",IF(BR$3&gt;($D510+$D519),$M510-SUM($F519:BQ519),$M510/$D510))</f>
        <v>0</v>
      </c>
      <c r="BS519" s="69">
        <f>IF($D510="n/a","n/a",IF(BS$3&gt;($D510+$D519),$M510-SUM($F519:BR519),$M510/$D510))</f>
        <v>0</v>
      </c>
      <c r="BT519" s="69">
        <f>IF($D510="n/a","n/a",IF(BT$3&gt;($D510+$D519),$M510-SUM($F519:BS519),$M510/$D510))</f>
        <v>0</v>
      </c>
      <c r="BU519" s="69">
        <f>IF($D510="n/a","n/a",IF(BU$3&gt;($D510+$D519),$M510-SUM($F519:BT519),$M510/$D510))</f>
        <v>0</v>
      </c>
      <c r="BV519" s="69">
        <f>IF($D510="n/a","n/a",IF(BV$3&gt;($D510+$D519),$M510-SUM($F519:BU519),$M510/$D510))</f>
        <v>0</v>
      </c>
      <c r="BW519" s="69">
        <f>IF($D510="n/a","n/a",IF(BW$3&gt;($D510+$D519),$M510-SUM($F519:BV519),$M510/$D510))</f>
        <v>0</v>
      </c>
      <c r="BX519" s="69">
        <f>IF($D510="n/a","n/a",IF(BX$3&gt;($D510+$D519),$M510-SUM($F519:BW519),$M510/$D510))</f>
        <v>0</v>
      </c>
      <c r="BY519" s="69">
        <f>IF($D510="n/a","n/a",IF(BY$3&gt;($D510+$D519),$M510-SUM($F519:BX519),$M510/$D510))</f>
        <v>0</v>
      </c>
      <c r="BZ519" s="69">
        <f>IF($D510="n/a","n/a",IF(BZ$3&gt;($D510+$D519),$M510-SUM($F519:BY519),$M510/$D510))</f>
        <v>0</v>
      </c>
    </row>
    <row r="520" spans="1:78" customFormat="1" hidden="1" outlineLevel="1">
      <c r="A520" s="19"/>
      <c r="B520" s="26"/>
      <c r="C520" s="722"/>
      <c r="D520" s="545">
        <v>9</v>
      </c>
      <c r="E520" s="27"/>
      <c r="F520" s="146"/>
      <c r="G520" s="148"/>
      <c r="H520" s="148"/>
      <c r="I520" s="148"/>
      <c r="J520" s="148"/>
      <c r="K520" s="558"/>
      <c r="L520" s="148"/>
      <c r="M520" s="148"/>
      <c r="N520" s="147"/>
      <c r="O520" s="69">
        <f>IF($D510="n/a","n/a",IF(O$3&gt;($D510+$D520),$N510-SUM($F520:N520),$N510/$D510))</f>
        <v>9.4309946406490486</v>
      </c>
      <c r="P520" s="69">
        <f>IF($D510="n/a","n/a",IF(P$3&gt;($D510+$D520),$N510-SUM($F520:O520),$N510/$D510))</f>
        <v>9.4309946406490486</v>
      </c>
      <c r="Q520" s="69">
        <f>IF($D510="n/a","n/a",IF(Q$3&gt;($D510+$D520),$N510-SUM($F520:P520),$N510/$D510))</f>
        <v>9.4309946406490486</v>
      </c>
      <c r="R520" s="69">
        <f>IF($D510="n/a","n/a",IF(R$3&gt;($D510+$D520),$N510-SUM($F520:Q520),$N510/$D510))</f>
        <v>9.4309946406490486</v>
      </c>
      <c r="S520" s="69">
        <f>IF($D510="n/a","n/a",IF(S$3&gt;($D510+$D520),$N510-SUM($F520:R520),$N510/$D510))</f>
        <v>9.4309946406490486</v>
      </c>
      <c r="T520" s="69">
        <f>IF($D510="n/a","n/a",IF(T$3&gt;($D510+$D520),$N510-SUM($F520:S520),$N510/$D510))</f>
        <v>9.4309946406490486</v>
      </c>
      <c r="U520" s="69">
        <f>IF($D510="n/a","n/a",IF(U$3&gt;($D510+$D520),$N510-SUM($F520:T520),$N510/$D510))</f>
        <v>9.4309946406490486</v>
      </c>
      <c r="V520" s="69">
        <f>IF($D510="n/a","n/a",IF(V$3&gt;($D510+$D520),$N510-SUM($F520:U520),$N510/$D510))</f>
        <v>9.4309946406490486</v>
      </c>
      <c r="W520" s="69">
        <f>IF($D510="n/a","n/a",IF(W$3&gt;($D510+$D520),$N510-SUM($F520:V520),$N510/$D510))</f>
        <v>9.4309946406490486</v>
      </c>
      <c r="X520" s="69">
        <f>IF($D510="n/a","n/a",IF(X$3&gt;($D510+$D520),$N510-SUM($F520:W520),$N510/$D510))</f>
        <v>9.4309946406490486</v>
      </c>
      <c r="Y520" s="69">
        <f>IF($D510="n/a","n/a",IF(Y$3&gt;($D510+$D520),$N510-SUM($F520:X520),$N510/$D510))</f>
        <v>0</v>
      </c>
      <c r="Z520" s="69">
        <f>IF($D510="n/a","n/a",IF(Z$3&gt;($D510+$D520),$N510-SUM($F520:Y520),$N510/$D510))</f>
        <v>0</v>
      </c>
      <c r="AA520" s="69">
        <f>IF($D510="n/a","n/a",IF(AA$3&gt;($D510+$D520),$N510-SUM($F520:Z520),$N510/$D510))</f>
        <v>0</v>
      </c>
      <c r="AB520" s="69">
        <f>IF($D510="n/a","n/a",IF(AB$3&gt;($D510+$D520),$N510-SUM($F520:AA520),$N510/$D510))</f>
        <v>0</v>
      </c>
      <c r="AC520" s="69">
        <f>IF($D510="n/a","n/a",IF(AC$3&gt;($D510+$D520),$N510-SUM($F520:AB520),$N510/$D510))</f>
        <v>0</v>
      </c>
      <c r="AD520" s="69">
        <f>IF($D510="n/a","n/a",IF(AD$3&gt;($D510+$D520),$N510-SUM($F520:AC520),$N510/$D510))</f>
        <v>0</v>
      </c>
      <c r="AE520" s="69">
        <f>IF($D510="n/a","n/a",IF(AE$3&gt;($D510+$D520),$N510-SUM($F520:AD520),$N510/$D510))</f>
        <v>0</v>
      </c>
      <c r="AF520" s="69">
        <f>IF($D510="n/a","n/a",IF(AF$3&gt;($D510+$D520),$N510-SUM($F520:AE520),$N510/$D510))</f>
        <v>0</v>
      </c>
      <c r="AG520" s="69">
        <f>IF($D510="n/a","n/a",IF(AG$3&gt;($D510+$D520),$N510-SUM($F520:AF520),$N510/$D510))</f>
        <v>0</v>
      </c>
      <c r="AH520" s="69">
        <f>IF($D510="n/a","n/a",IF(AH$3&gt;($D510+$D520),$N510-SUM($F520:AG520),$N510/$D510))</f>
        <v>0</v>
      </c>
      <c r="AI520" s="69">
        <f>IF($D510="n/a","n/a",IF(AI$3&gt;($D510+$D520),$N510-SUM($F520:AH520),$N510/$D510))</f>
        <v>0</v>
      </c>
      <c r="AJ520" s="69">
        <f>IF($D510="n/a","n/a",IF(AJ$3&gt;($D510+$D520),$N510-SUM($F520:AI520),$N510/$D510))</f>
        <v>0</v>
      </c>
      <c r="AK520" s="69">
        <f>IF($D510="n/a","n/a",IF(AK$3&gt;($D510+$D520),$N510-SUM($F520:AJ520),$N510/$D510))</f>
        <v>0</v>
      </c>
      <c r="AL520" s="69">
        <f>IF($D510="n/a","n/a",IF(AL$3&gt;($D510+$D520),$N510-SUM($F520:AK520),$N510/$D510))</f>
        <v>0</v>
      </c>
      <c r="AM520" s="69">
        <f>IF($D510="n/a","n/a",IF(AM$3&gt;($D510+$D520),$N510-SUM($F520:AL520),$N510/$D510))</f>
        <v>0</v>
      </c>
      <c r="AN520" s="69">
        <f>IF($D510="n/a","n/a",IF(AN$3&gt;($D510+$D520),$N510-SUM($F520:AM520),$N510/$D510))</f>
        <v>0</v>
      </c>
      <c r="AO520" s="69">
        <f>IF($D510="n/a","n/a",IF(AO$3&gt;($D510+$D520),$N510-SUM($F520:AN520),$N510/$D510))</f>
        <v>0</v>
      </c>
      <c r="AP520" s="69">
        <f>IF($D510="n/a","n/a",IF(AP$3&gt;($D510+$D520),$N510-SUM($F520:AO520),$N510/$D510))</f>
        <v>0</v>
      </c>
      <c r="AQ520" s="69">
        <f>IF($D510="n/a","n/a",IF(AQ$3&gt;($D510+$D520),$N510-SUM($F520:AP520),$N510/$D510))</f>
        <v>0</v>
      </c>
      <c r="AR520" s="69">
        <f>IF($D510="n/a","n/a",IF(AR$3&gt;($D510+$D520),$N510-SUM($F520:AQ520),$N510/$D510))</f>
        <v>0</v>
      </c>
      <c r="AS520" s="69">
        <f>IF($D510="n/a","n/a",IF(AS$3&gt;($D510+$D520),$N510-SUM($F520:AR520),$N510/$D510))</f>
        <v>0</v>
      </c>
      <c r="AT520" s="69">
        <f>IF($D510="n/a","n/a",IF(AT$3&gt;($D510+$D520),$N510-SUM($F520:AS520),$N510/$D510))</f>
        <v>0</v>
      </c>
      <c r="AU520" s="69">
        <f>IF($D510="n/a","n/a",IF(AU$3&gt;($D510+$D520),$N510-SUM($F520:AT520),$N510/$D510))</f>
        <v>0</v>
      </c>
      <c r="AV520" s="69">
        <f>IF($D510="n/a","n/a",IF(AV$3&gt;($D510+$D520),$N510-SUM($F520:AU520),$N510/$D510))</f>
        <v>0</v>
      </c>
      <c r="AW520" s="69">
        <f>IF($D510="n/a","n/a",IF(AW$3&gt;($D510+$D520),$N510-SUM($F520:AV520),$N510/$D510))</f>
        <v>0</v>
      </c>
      <c r="AX520" s="69">
        <f>IF($D510="n/a","n/a",IF(AX$3&gt;($D510+$D520),$N510-SUM($F520:AW520),$N510/$D510))</f>
        <v>0</v>
      </c>
      <c r="AY520" s="69">
        <f>IF($D510="n/a","n/a",IF(AY$3&gt;($D510+$D520),$N510-SUM($F520:AX520),$N510/$D510))</f>
        <v>0</v>
      </c>
      <c r="AZ520" s="69">
        <f>IF($D510="n/a","n/a",IF(AZ$3&gt;($D510+$D520),$N510-SUM($F520:AY520),$N510/$D510))</f>
        <v>0</v>
      </c>
      <c r="BA520" s="69">
        <f>IF($D510="n/a","n/a",IF(BA$3&gt;($D510+$D520),$N510-SUM($F520:AZ520),$N510/$D510))</f>
        <v>0</v>
      </c>
      <c r="BB520" s="69">
        <f>IF($D510="n/a","n/a",IF(BB$3&gt;($D510+$D520),$N510-SUM($F520:BA520),$N510/$D510))</f>
        <v>0</v>
      </c>
      <c r="BC520" s="69">
        <f>IF($D510="n/a","n/a",IF(BC$3&gt;($D510+$D520),$N510-SUM($F520:BB520),$N510/$D510))</f>
        <v>0</v>
      </c>
      <c r="BD520" s="69">
        <f>IF($D510="n/a","n/a",IF(BD$3&gt;($D510+$D520),$N510-SUM($F520:BC520),$N510/$D510))</f>
        <v>0</v>
      </c>
      <c r="BE520" s="69">
        <f>IF($D510="n/a","n/a",IF(BE$3&gt;($D510+$D520),$N510-SUM($F520:BD520),$N510/$D510))</f>
        <v>0</v>
      </c>
      <c r="BF520" s="69">
        <f>IF($D510="n/a","n/a",IF(BF$3&gt;($D510+$D520),$N510-SUM($F520:BE520),$N510/$D510))</f>
        <v>0</v>
      </c>
      <c r="BG520" s="69">
        <f>IF($D510="n/a","n/a",IF(BG$3&gt;($D510+$D520),$N510-SUM($F520:BF520),$N510/$D510))</f>
        <v>0</v>
      </c>
      <c r="BH520" s="69">
        <f>IF($D510="n/a","n/a",IF(BH$3&gt;($D510+$D520),$N510-SUM($F520:BG520),$N510/$D510))</f>
        <v>0</v>
      </c>
      <c r="BI520" s="69">
        <f>IF($D510="n/a","n/a",IF(BI$3&gt;($D510+$D520),$N510-SUM($F520:BH520),$N510/$D510))</f>
        <v>0</v>
      </c>
      <c r="BJ520" s="69">
        <f>IF($D510="n/a","n/a",IF(BJ$3&gt;($D510+$D520),$N510-SUM($F520:BI520),$N510/$D510))</f>
        <v>0</v>
      </c>
      <c r="BK520" s="69">
        <f>IF($D510="n/a","n/a",IF(BK$3&gt;($D510+$D520),$N510-SUM($F520:BJ520),$N510/$D510))</f>
        <v>0</v>
      </c>
      <c r="BL520" s="69">
        <f>IF($D510="n/a","n/a",IF(BL$3&gt;($D510+$D520),$N510-SUM($F520:BK520),$N510/$D510))</f>
        <v>0</v>
      </c>
      <c r="BM520" s="69">
        <f>IF($D510="n/a","n/a",IF(BM$3&gt;($D510+$D520),$N510-SUM($F520:BL520),$N510/$D510))</f>
        <v>0</v>
      </c>
      <c r="BN520" s="69">
        <f>IF($D510="n/a","n/a",IF(BN$3&gt;($D510+$D520),$N510-SUM($F520:BM520),$N510/$D510))</f>
        <v>0</v>
      </c>
      <c r="BO520" s="69">
        <f>IF($D510="n/a","n/a",IF(BO$3&gt;($D510+$D520),$N510-SUM($F520:BN520),$N510/$D510))</f>
        <v>0</v>
      </c>
      <c r="BP520" s="69">
        <f>IF($D510="n/a","n/a",IF(BP$3&gt;($D510+$D520),$N510-SUM($F520:BO520),$N510/$D510))</f>
        <v>0</v>
      </c>
      <c r="BQ520" s="69">
        <f>IF($D510="n/a","n/a",IF(BQ$3&gt;($D510+$D520),$N510-SUM($F520:BP520),$N510/$D510))</f>
        <v>0</v>
      </c>
      <c r="BR520" s="69">
        <f>IF($D510="n/a","n/a",IF(BR$3&gt;($D510+$D520),$N510-SUM($F520:BQ520),$N510/$D510))</f>
        <v>0</v>
      </c>
      <c r="BS520" s="69">
        <f>IF($D510="n/a","n/a",IF(BS$3&gt;($D510+$D520),$N510-SUM($F520:BR520),$N510/$D510))</f>
        <v>0</v>
      </c>
      <c r="BT520" s="69">
        <f>IF($D510="n/a","n/a",IF(BT$3&gt;($D510+$D520),$N510-SUM($F520:BS520),$N510/$D510))</f>
        <v>0</v>
      </c>
      <c r="BU520" s="69">
        <f>IF($D510="n/a","n/a",IF(BU$3&gt;($D510+$D520),$N510-SUM($F520:BT520),$N510/$D510))</f>
        <v>0</v>
      </c>
      <c r="BV520" s="69">
        <f>IF($D510="n/a","n/a",IF(BV$3&gt;($D510+$D520),$N510-SUM($F520:BU520),$N510/$D510))</f>
        <v>0</v>
      </c>
      <c r="BW520" s="69">
        <f>IF($D510="n/a","n/a",IF(BW$3&gt;($D510+$D520),$N510-SUM($F520:BV520),$N510/$D510))</f>
        <v>0</v>
      </c>
      <c r="BX520" s="69">
        <f>IF($D510="n/a","n/a",IF(BX$3&gt;($D510+$D520),$N510-SUM($F520:BW520),$N510/$D510))</f>
        <v>0</v>
      </c>
      <c r="BY520" s="69">
        <f>IF($D510="n/a","n/a",IF(BY$3&gt;($D510+$D520),$N510-SUM($F520:BX520),$N510/$D510))</f>
        <v>0</v>
      </c>
      <c r="BZ520" s="69">
        <f>IF($D510="n/a","n/a",IF(BZ$3&gt;($D510+$D520),$N510-SUM($F520:BY520),$N510/$D510))</f>
        <v>0</v>
      </c>
    </row>
    <row r="521" spans="1:78" customFormat="1" hidden="1" outlineLevel="1">
      <c r="A521" s="19"/>
      <c r="B521" s="26"/>
      <c r="C521" s="722"/>
      <c r="D521" s="545">
        <v>10</v>
      </c>
      <c r="E521" s="27"/>
      <c r="F521" s="146"/>
      <c r="G521" s="148"/>
      <c r="H521" s="148"/>
      <c r="I521" s="148"/>
      <c r="J521" s="148"/>
      <c r="K521" s="558"/>
      <c r="L521" s="148"/>
      <c r="M521" s="148"/>
      <c r="N521" s="148"/>
      <c r="O521" s="147"/>
      <c r="P521" s="69">
        <f>IF($D510="n/a","n/a",IF(P$3&gt;($D510+$D521),$O510-SUM($F521:O521),$O510/$D510))</f>
        <v>15.362262375170298</v>
      </c>
      <c r="Q521" s="69">
        <f>IF($D510="n/a","n/a",IF(Q$3&gt;($D510+$D521),$O510-SUM($F521:P521),$O510/$D510))</f>
        <v>15.362262375170298</v>
      </c>
      <c r="R521" s="69">
        <f>IF($D510="n/a","n/a",IF(R$3&gt;($D510+$D521),$O510-SUM($F521:Q521),$O510/$D510))</f>
        <v>15.362262375170298</v>
      </c>
      <c r="S521" s="69">
        <f>IF($D510="n/a","n/a",IF(S$3&gt;($D510+$D521),$O510-SUM($F521:R521),$O510/$D510))</f>
        <v>15.362262375170298</v>
      </c>
      <c r="T521" s="69">
        <f>IF($D510="n/a","n/a",IF(T$3&gt;($D510+$D521),$O510-SUM($F521:S521),$O510/$D510))</f>
        <v>15.362262375170298</v>
      </c>
      <c r="U521" s="69">
        <f>IF($D510="n/a","n/a",IF(U$3&gt;($D510+$D521),$O510-SUM($F521:T521),$O510/$D510))</f>
        <v>15.362262375170298</v>
      </c>
      <c r="V521" s="69">
        <f>IF($D510="n/a","n/a",IF(V$3&gt;($D510+$D521),$O510-SUM($F521:U521),$O510/$D510))</f>
        <v>15.362262375170298</v>
      </c>
      <c r="W521" s="69">
        <f>IF($D510="n/a","n/a",IF(W$3&gt;($D510+$D521),$O510-SUM($F521:V521),$O510/$D510))</f>
        <v>15.362262375170298</v>
      </c>
      <c r="X521" s="69">
        <f>IF($D510="n/a","n/a",IF(X$3&gt;($D510+$D521),$O510-SUM($F521:W521),$O510/$D510))</f>
        <v>15.362262375170298</v>
      </c>
      <c r="Y521" s="69">
        <f>IF($D510="n/a","n/a",IF(Y$3&gt;($D510+$D521),$O510-SUM($F521:X521),$O510/$D510))</f>
        <v>15.362262375170298</v>
      </c>
      <c r="Z521" s="69">
        <f>IF($D510="n/a","n/a",IF(Z$3&gt;($D510+$D521),$O510-SUM($F521:Y521),$O510/$D510))</f>
        <v>-2.8421709430404007E-14</v>
      </c>
      <c r="AA521" s="69">
        <f>IF($D510="n/a","n/a",IF(AA$3&gt;($D510+$D521),$O510-SUM($F521:Z521),$O510/$D510))</f>
        <v>0</v>
      </c>
      <c r="AB521" s="69">
        <f>IF($D510="n/a","n/a",IF(AB$3&gt;($D510+$D521),$O510-SUM($F521:AA521),$O510/$D510))</f>
        <v>0</v>
      </c>
      <c r="AC521" s="69">
        <f>IF($D510="n/a","n/a",IF(AC$3&gt;($D510+$D521),$O510-SUM($F521:AB521),$O510/$D510))</f>
        <v>0</v>
      </c>
      <c r="AD521" s="69">
        <f>IF($D510="n/a","n/a",IF(AD$3&gt;($D510+$D521),$O510-SUM($F521:AC521),$O510/$D510))</f>
        <v>0</v>
      </c>
      <c r="AE521" s="69">
        <f>IF($D510="n/a","n/a",IF(AE$3&gt;($D510+$D521),$O510-SUM($F521:AD521),$O510/$D510))</f>
        <v>0</v>
      </c>
      <c r="AF521" s="69">
        <f>IF($D510="n/a","n/a",IF(AF$3&gt;($D510+$D521),$O510-SUM($F521:AE521),$O510/$D510))</f>
        <v>0</v>
      </c>
      <c r="AG521" s="69">
        <f>IF($D510="n/a","n/a",IF(AG$3&gt;($D510+$D521),$O510-SUM($F521:AF521),$O510/$D510))</f>
        <v>0</v>
      </c>
      <c r="AH521" s="69">
        <f>IF($D510="n/a","n/a",IF(AH$3&gt;($D510+$D521),$O510-SUM($F521:AG521),$O510/$D510))</f>
        <v>0</v>
      </c>
      <c r="AI521" s="69">
        <f>IF($D510="n/a","n/a",IF(AI$3&gt;($D510+$D521),$O510-SUM($F521:AH521),$O510/$D510))</f>
        <v>0</v>
      </c>
      <c r="AJ521" s="69">
        <f>IF($D510="n/a","n/a",IF(AJ$3&gt;($D510+$D521),$O510-SUM($F521:AI521),$O510/$D510))</f>
        <v>0</v>
      </c>
      <c r="AK521" s="69">
        <f>IF($D510="n/a","n/a",IF(AK$3&gt;($D510+$D521),$O510-SUM($F521:AJ521),$O510/$D510))</f>
        <v>0</v>
      </c>
      <c r="AL521" s="69">
        <f>IF($D510="n/a","n/a",IF(AL$3&gt;($D510+$D521),$O510-SUM($F521:AK521),$O510/$D510))</f>
        <v>0</v>
      </c>
      <c r="AM521" s="69">
        <f>IF($D510="n/a","n/a",IF(AM$3&gt;($D510+$D521),$O510-SUM($F521:AL521),$O510/$D510))</f>
        <v>0</v>
      </c>
      <c r="AN521" s="69">
        <f>IF($D510="n/a","n/a",IF(AN$3&gt;($D510+$D521),$O510-SUM($F521:AM521),$O510/$D510))</f>
        <v>0</v>
      </c>
      <c r="AO521" s="69">
        <f>IF($D510="n/a","n/a",IF(AO$3&gt;($D510+$D521),$O510-SUM($F521:AN521),$O510/$D510))</f>
        <v>0</v>
      </c>
      <c r="AP521" s="69">
        <f>IF($D510="n/a","n/a",IF(AP$3&gt;($D510+$D521),$O510-SUM($F521:AO521),$O510/$D510))</f>
        <v>0</v>
      </c>
      <c r="AQ521" s="69">
        <f>IF($D510="n/a","n/a",IF(AQ$3&gt;($D510+$D521),$O510-SUM($F521:AP521),$O510/$D510))</f>
        <v>0</v>
      </c>
      <c r="AR521" s="69">
        <f>IF($D510="n/a","n/a",IF(AR$3&gt;($D510+$D521),$O510-SUM($F521:AQ521),$O510/$D510))</f>
        <v>0</v>
      </c>
      <c r="AS521" s="69">
        <f>IF($D510="n/a","n/a",IF(AS$3&gt;($D510+$D521),$O510-SUM($F521:AR521),$O510/$D510))</f>
        <v>0</v>
      </c>
      <c r="AT521" s="69">
        <f>IF($D510="n/a","n/a",IF(AT$3&gt;($D510+$D521),$O510-SUM($F521:AS521),$O510/$D510))</f>
        <v>0</v>
      </c>
      <c r="AU521" s="69">
        <f>IF($D510="n/a","n/a",IF(AU$3&gt;($D510+$D521),$O510-SUM($F521:AT521),$O510/$D510))</f>
        <v>0</v>
      </c>
      <c r="AV521" s="69">
        <f>IF($D510="n/a","n/a",IF(AV$3&gt;($D510+$D521),$O510-SUM($F521:AU521),$O510/$D510))</f>
        <v>0</v>
      </c>
      <c r="AW521" s="69">
        <f>IF($D510="n/a","n/a",IF(AW$3&gt;($D510+$D521),$O510-SUM($F521:AV521),$O510/$D510))</f>
        <v>0</v>
      </c>
      <c r="AX521" s="69">
        <f>IF($D510="n/a","n/a",IF(AX$3&gt;($D510+$D521),$O510-SUM($F521:AW521),$O510/$D510))</f>
        <v>0</v>
      </c>
      <c r="AY521" s="69">
        <f>IF($D510="n/a","n/a",IF(AY$3&gt;($D510+$D521),$O510-SUM($F521:AX521),$O510/$D510))</f>
        <v>0</v>
      </c>
      <c r="AZ521" s="69">
        <f>IF($D510="n/a","n/a",IF(AZ$3&gt;($D510+$D521),$O510-SUM($F521:AY521),$O510/$D510))</f>
        <v>0</v>
      </c>
      <c r="BA521" s="69">
        <f>IF($D510="n/a","n/a",IF(BA$3&gt;($D510+$D521),$O510-SUM($F521:AZ521),$O510/$D510))</f>
        <v>0</v>
      </c>
      <c r="BB521" s="69">
        <f>IF($D510="n/a","n/a",IF(BB$3&gt;($D510+$D521),$O510-SUM($F521:BA521),$O510/$D510))</f>
        <v>0</v>
      </c>
      <c r="BC521" s="69">
        <f>IF($D510="n/a","n/a",IF(BC$3&gt;($D510+$D521),$O510-SUM($F521:BB521),$O510/$D510))</f>
        <v>0</v>
      </c>
      <c r="BD521" s="69">
        <f>IF($D510="n/a","n/a",IF(BD$3&gt;($D510+$D521),$O510-SUM($F521:BC521),$O510/$D510))</f>
        <v>0</v>
      </c>
      <c r="BE521" s="69">
        <f>IF($D510="n/a","n/a",IF(BE$3&gt;($D510+$D521),$O510-SUM($F521:BD521),$O510/$D510))</f>
        <v>0</v>
      </c>
      <c r="BF521" s="69">
        <f>IF($D510="n/a","n/a",IF(BF$3&gt;($D510+$D521),$O510-SUM($F521:BE521),$O510/$D510))</f>
        <v>0</v>
      </c>
      <c r="BG521" s="69">
        <f>IF($D510="n/a","n/a",IF(BG$3&gt;($D510+$D521),$O510-SUM($F521:BF521),$O510/$D510))</f>
        <v>0</v>
      </c>
      <c r="BH521" s="69">
        <f>IF($D510="n/a","n/a",IF(BH$3&gt;($D510+$D521),$O510-SUM($F521:BG521),$O510/$D510))</f>
        <v>0</v>
      </c>
      <c r="BI521" s="69">
        <f>IF($D510="n/a","n/a",IF(BI$3&gt;($D510+$D521),$O510-SUM($F521:BH521),$O510/$D510))</f>
        <v>0</v>
      </c>
      <c r="BJ521" s="69">
        <f>IF($D510="n/a","n/a",IF(BJ$3&gt;($D510+$D521),$O510-SUM($F521:BI521),$O510/$D510))</f>
        <v>0</v>
      </c>
      <c r="BK521" s="69">
        <f>IF($D510="n/a","n/a",IF(BK$3&gt;($D510+$D521),$O510-SUM($F521:BJ521),$O510/$D510))</f>
        <v>0</v>
      </c>
      <c r="BL521" s="69">
        <f>IF($D510="n/a","n/a",IF(BL$3&gt;($D510+$D521),$O510-SUM($F521:BK521),$O510/$D510))</f>
        <v>0</v>
      </c>
      <c r="BM521" s="69">
        <f>IF($D510="n/a","n/a",IF(BM$3&gt;($D510+$D521),$O510-SUM($F521:BL521),$O510/$D510))</f>
        <v>0</v>
      </c>
      <c r="BN521" s="69">
        <f>IF($D510="n/a","n/a",IF(BN$3&gt;($D510+$D521),$O510-SUM($F521:BM521),$O510/$D510))</f>
        <v>0</v>
      </c>
      <c r="BO521" s="69">
        <f>IF($D510="n/a","n/a",IF(BO$3&gt;($D510+$D521),$O510-SUM($F521:BN521),$O510/$D510))</f>
        <v>0</v>
      </c>
      <c r="BP521" s="69">
        <f>IF($D510="n/a","n/a",IF(BP$3&gt;($D510+$D521),$O510-SUM($F521:BO521),$O510/$D510))</f>
        <v>0</v>
      </c>
      <c r="BQ521" s="69">
        <f>IF($D510="n/a","n/a",IF(BQ$3&gt;($D510+$D521),$O510-SUM($F521:BP521),$O510/$D510))</f>
        <v>0</v>
      </c>
      <c r="BR521" s="69">
        <f>IF($D510="n/a","n/a",IF(BR$3&gt;($D510+$D521),$O510-SUM($F521:BQ521),$O510/$D510))</f>
        <v>0</v>
      </c>
      <c r="BS521" s="69">
        <f>IF($D510="n/a","n/a",IF(BS$3&gt;($D510+$D521),$O510-SUM($F521:BR521),$O510/$D510))</f>
        <v>0</v>
      </c>
      <c r="BT521" s="69">
        <f>IF($D510="n/a","n/a",IF(BT$3&gt;($D510+$D521),$O510-SUM($F521:BS521),$O510/$D510))</f>
        <v>0</v>
      </c>
      <c r="BU521" s="69">
        <f>IF($D510="n/a","n/a",IF(BU$3&gt;($D510+$D521),$O510-SUM($F521:BT521),$O510/$D510))</f>
        <v>0</v>
      </c>
      <c r="BV521" s="69">
        <f>IF($D510="n/a","n/a",IF(BV$3&gt;($D510+$D521),$O510-SUM($F521:BU521),$O510/$D510))</f>
        <v>0</v>
      </c>
      <c r="BW521" s="69">
        <f>IF($D510="n/a","n/a",IF(BW$3&gt;($D510+$D521),$O510-SUM($F521:BV521),$O510/$D510))</f>
        <v>0</v>
      </c>
      <c r="BX521" s="69">
        <f>IF($D510="n/a","n/a",IF(BX$3&gt;($D510+$D521),$O510-SUM($F521:BW521),$O510/$D510))</f>
        <v>0</v>
      </c>
      <c r="BY521" s="69">
        <f>IF($D510="n/a","n/a",IF(BY$3&gt;($D510+$D521),$O510-SUM($F521:BX521),$O510/$D510))</f>
        <v>0</v>
      </c>
      <c r="BZ521" s="69">
        <f>IF($D510="n/a","n/a",IF(BZ$3&gt;($D510+$D521),$O510-SUM($F521:BY521),$O510/$D510))</f>
        <v>0</v>
      </c>
    </row>
    <row r="522" spans="1:78" customFormat="1" hidden="1" outlineLevel="1">
      <c r="A522" s="19"/>
      <c r="B522" s="25"/>
      <c r="C522" s="577"/>
      <c r="D522" s="545">
        <v>11</v>
      </c>
      <c r="E522" s="27"/>
      <c r="F522" s="146"/>
      <c r="G522" s="148"/>
      <c r="H522" s="148"/>
      <c r="I522" s="148"/>
      <c r="J522" s="148"/>
      <c r="K522" s="558"/>
      <c r="L522" s="148"/>
      <c r="M522" s="148"/>
      <c r="N522" s="148"/>
      <c r="O522" s="553"/>
      <c r="P522" s="147"/>
      <c r="Q522" s="69">
        <f>IF($D510="n/a","n/a",IF(Q$3&gt;($D510+$D522),$P510-SUM($F522:P522),$P510/$D510))</f>
        <v>6.9574309383396526</v>
      </c>
      <c r="R522" s="69">
        <f>IF($D510="n/a","n/a",IF(R$3&gt;($D510+$D522),$P510-SUM($F522:Q522),$P510/$D510))</f>
        <v>6.9574309383396526</v>
      </c>
      <c r="S522" s="69">
        <f>IF($D510="n/a","n/a",IF(S$3&gt;($D510+$D522),$P510-SUM($F522:R522),$P510/$D510))</f>
        <v>6.9574309383396526</v>
      </c>
      <c r="T522" s="69">
        <f>IF($D510="n/a","n/a",IF(T$3&gt;($D510+$D522),$P510-SUM($F522:S522),$P510/$D510))</f>
        <v>6.9574309383396526</v>
      </c>
      <c r="U522" s="69">
        <f>IF($D510="n/a","n/a",IF(U$3&gt;($D510+$D522),$P510-SUM($F522:T522),$P510/$D510))</f>
        <v>6.9574309383396526</v>
      </c>
      <c r="V522" s="69">
        <f>IF($D510="n/a","n/a",IF(V$3&gt;($D510+$D522),$P510-SUM($F522:U522),$P510/$D510))</f>
        <v>6.9574309383396526</v>
      </c>
      <c r="W522" s="69">
        <f>IF($D510="n/a","n/a",IF(W$3&gt;($D510+$D522),$P510-SUM($F522:V522),$P510/$D510))</f>
        <v>6.9574309383396526</v>
      </c>
      <c r="X522" s="69">
        <f>IF($D510="n/a","n/a",IF(X$3&gt;($D510+$D522),$P510-SUM($F522:W522),$P510/$D510))</f>
        <v>6.9574309383396526</v>
      </c>
      <c r="Y522" s="69">
        <f>IF($D510="n/a","n/a",IF(Y$3&gt;($D510+$D522),$P510-SUM($F522:X522),$P510/$D510))</f>
        <v>6.9574309383396526</v>
      </c>
      <c r="Z522" s="69">
        <f>IF($D510="n/a","n/a",IF(Z$3&gt;($D510+$D522),$P510-SUM($F522:Y522),$P510/$D510))</f>
        <v>6.9574309383396526</v>
      </c>
      <c r="AA522" s="69">
        <f>IF($D510="n/a","n/a",IF(AA$3&gt;($D510+$D522),$P510-SUM($F522:Z522),$P510/$D510))</f>
        <v>-1.4210854715202004E-14</v>
      </c>
      <c r="AB522" s="69">
        <f>IF($D510="n/a","n/a",IF(AB$3&gt;($D510+$D522),$P510-SUM($F522:AA522),$P510/$D510))</f>
        <v>0</v>
      </c>
      <c r="AC522" s="69">
        <f>IF($D510="n/a","n/a",IF(AC$3&gt;($D510+$D522),$P510-SUM($F522:AB522),$P510/$D510))</f>
        <v>0</v>
      </c>
      <c r="AD522" s="69">
        <f>IF($D510="n/a","n/a",IF(AD$3&gt;($D510+$D522),$P510-SUM($F522:AC522),$P510/$D510))</f>
        <v>0</v>
      </c>
      <c r="AE522" s="69">
        <f>IF($D510="n/a","n/a",IF(AE$3&gt;($D510+$D522),$P510-SUM($F522:AD522),$P510/$D510))</f>
        <v>0</v>
      </c>
      <c r="AF522" s="69">
        <f>IF($D510="n/a","n/a",IF(AF$3&gt;($D510+$D522),$P510-SUM($F522:AE522),$P510/$D510))</f>
        <v>0</v>
      </c>
      <c r="AG522" s="69">
        <f>IF($D510="n/a","n/a",IF(AG$3&gt;($D510+$D522),$P510-SUM($F522:AF522),$P510/$D510))</f>
        <v>0</v>
      </c>
      <c r="AH522" s="69">
        <f>IF($D510="n/a","n/a",IF(AH$3&gt;($D510+$D522),$P510-SUM($F522:AG522),$P510/$D510))</f>
        <v>0</v>
      </c>
      <c r="AI522" s="69">
        <f>IF($D510="n/a","n/a",IF(AI$3&gt;($D510+$D522),$P510-SUM($F522:AH522),$P510/$D510))</f>
        <v>0</v>
      </c>
      <c r="AJ522" s="69">
        <f>IF($D510="n/a","n/a",IF(AJ$3&gt;($D510+$D522),$P510-SUM($F522:AI522),$P510/$D510))</f>
        <v>0</v>
      </c>
      <c r="AK522" s="69">
        <f>IF($D510="n/a","n/a",IF(AK$3&gt;($D510+$D522),$P510-SUM($F522:AJ522),$P510/$D510))</f>
        <v>0</v>
      </c>
      <c r="AL522" s="69">
        <f>IF($D510="n/a","n/a",IF(AL$3&gt;($D510+$D522),$P510-SUM($F522:AK522),$P510/$D510))</f>
        <v>0</v>
      </c>
      <c r="AM522" s="69">
        <f>IF($D510="n/a","n/a",IF(AM$3&gt;($D510+$D522),$P510-SUM($F522:AL522),$P510/$D510))</f>
        <v>0</v>
      </c>
      <c r="AN522" s="69">
        <f>IF($D510="n/a","n/a",IF(AN$3&gt;($D510+$D522),$P510-SUM($F522:AM522),$P510/$D510))</f>
        <v>0</v>
      </c>
      <c r="AO522" s="69">
        <f>IF($D510="n/a","n/a",IF(AO$3&gt;($D510+$D522),$P510-SUM($F522:AN522),$P510/$D510))</f>
        <v>0</v>
      </c>
      <c r="AP522" s="69">
        <f>IF($D510="n/a","n/a",IF(AP$3&gt;($D510+$D522),$P510-SUM($F522:AO522),$P510/$D510))</f>
        <v>0</v>
      </c>
      <c r="AQ522" s="69">
        <f>IF($D510="n/a","n/a",IF(AQ$3&gt;($D510+$D522),$P510-SUM($F522:AP522),$P510/$D510))</f>
        <v>0</v>
      </c>
      <c r="AR522" s="69">
        <f>IF($D510="n/a","n/a",IF(AR$3&gt;($D510+$D522),$P510-SUM($F522:AQ522),$P510/$D510))</f>
        <v>0</v>
      </c>
      <c r="AS522" s="69">
        <f>IF($D510="n/a","n/a",IF(AS$3&gt;($D510+$D522),$P510-SUM($F522:AR522),$P510/$D510))</f>
        <v>0</v>
      </c>
      <c r="AT522" s="69">
        <f>IF($D510="n/a","n/a",IF(AT$3&gt;($D510+$D522),$P510-SUM($F522:AS522),$P510/$D510))</f>
        <v>0</v>
      </c>
      <c r="AU522" s="69">
        <f>IF($D510="n/a","n/a",IF(AU$3&gt;($D510+$D522),$P510-SUM($F522:AT522),$P510/$D510))</f>
        <v>0</v>
      </c>
      <c r="AV522" s="69">
        <f>IF($D510="n/a","n/a",IF(AV$3&gt;($D510+$D522),$P510-SUM($F522:AU522),$P510/$D510))</f>
        <v>0</v>
      </c>
      <c r="AW522" s="69">
        <f>IF($D510="n/a","n/a",IF(AW$3&gt;($D510+$D522),$P510-SUM($F522:AV522),$P510/$D510))</f>
        <v>0</v>
      </c>
      <c r="AX522" s="69">
        <f>IF($D510="n/a","n/a",IF(AX$3&gt;($D510+$D522),$P510-SUM($F522:AW522),$P510/$D510))</f>
        <v>0</v>
      </c>
      <c r="AY522" s="69">
        <f>IF($D510="n/a","n/a",IF(AY$3&gt;($D510+$D522),$P510-SUM($F522:AX522),$P510/$D510))</f>
        <v>0</v>
      </c>
      <c r="AZ522" s="69">
        <f>IF($D510="n/a","n/a",IF(AZ$3&gt;($D510+$D522),$P510-SUM($F522:AY522),$P510/$D510))</f>
        <v>0</v>
      </c>
      <c r="BA522" s="69">
        <f>IF($D510="n/a","n/a",IF(BA$3&gt;($D510+$D522),$P510-SUM($F522:AZ522),$P510/$D510))</f>
        <v>0</v>
      </c>
      <c r="BB522" s="69">
        <f>IF($D510="n/a","n/a",IF(BB$3&gt;($D510+$D522),$P510-SUM($F522:BA522),$P510/$D510))</f>
        <v>0</v>
      </c>
      <c r="BC522" s="69">
        <f>IF($D510="n/a","n/a",IF(BC$3&gt;($D510+$D522),$P510-SUM($F522:BB522),$P510/$D510))</f>
        <v>0</v>
      </c>
      <c r="BD522" s="69">
        <f>IF($D510="n/a","n/a",IF(BD$3&gt;($D510+$D522),$P510-SUM($F522:BC522),$P510/$D510))</f>
        <v>0</v>
      </c>
      <c r="BE522" s="69">
        <f>IF($D510="n/a","n/a",IF(BE$3&gt;($D510+$D522),$P510-SUM($F522:BD522),$P510/$D510))</f>
        <v>0</v>
      </c>
      <c r="BF522" s="69">
        <f>IF($D510="n/a","n/a",IF(BF$3&gt;($D510+$D522),$P510-SUM($F522:BE522),$P510/$D510))</f>
        <v>0</v>
      </c>
      <c r="BG522" s="69">
        <f>IF($D510="n/a","n/a",IF(BG$3&gt;($D510+$D522),$P510-SUM($F522:BF522),$P510/$D510))</f>
        <v>0</v>
      </c>
      <c r="BH522" s="69">
        <f>IF($D510="n/a","n/a",IF(BH$3&gt;($D510+$D522),$P510-SUM($F522:BG522),$P510/$D510))</f>
        <v>0</v>
      </c>
      <c r="BI522" s="69">
        <f>IF($D510="n/a","n/a",IF(BI$3&gt;($D510+$D522),$P510-SUM($F522:BH522),$P510/$D510))</f>
        <v>0</v>
      </c>
      <c r="BJ522" s="69">
        <f>IF($D510="n/a","n/a",IF(BJ$3&gt;($D510+$D522),$P510-SUM($F522:BI522),$P510/$D510))</f>
        <v>0</v>
      </c>
      <c r="BK522" s="69">
        <f>IF($D510="n/a","n/a",IF(BK$3&gt;($D510+$D522),$P510-SUM($F522:BJ522),$P510/$D510))</f>
        <v>0</v>
      </c>
      <c r="BL522" s="69">
        <f>IF($D510="n/a","n/a",IF(BL$3&gt;($D510+$D522),$P510-SUM($F522:BK522),$P510/$D510))</f>
        <v>0</v>
      </c>
      <c r="BM522" s="69">
        <f>IF($D510="n/a","n/a",IF(BM$3&gt;($D510+$D522),$P510-SUM($F522:BL522),$P510/$D510))</f>
        <v>0</v>
      </c>
      <c r="BN522" s="69">
        <f>IF($D510="n/a","n/a",IF(BN$3&gt;($D510+$D522),$P510-SUM($F522:BM522),$P510/$D510))</f>
        <v>0</v>
      </c>
      <c r="BO522" s="69">
        <f>IF($D510="n/a","n/a",IF(BO$3&gt;($D510+$D522),$P510-SUM($F522:BN522),$P510/$D510))</f>
        <v>0</v>
      </c>
      <c r="BP522" s="69">
        <f>IF($D510="n/a","n/a",IF(BP$3&gt;($D510+$D522),$P510-SUM($F522:BO522),$P510/$D510))</f>
        <v>0</v>
      </c>
      <c r="BQ522" s="69">
        <f>IF($D510="n/a","n/a",IF(BQ$3&gt;($D510+$D522),$P510-SUM($F522:BP522),$P510/$D510))</f>
        <v>0</v>
      </c>
      <c r="BR522" s="69">
        <f>IF($D510="n/a","n/a",IF(BR$3&gt;($D510+$D522),$P510-SUM($F522:BQ522),$P510/$D510))</f>
        <v>0</v>
      </c>
      <c r="BS522" s="69">
        <f>IF($D510="n/a","n/a",IF(BS$3&gt;($D510+$D522),$P510-SUM($F522:BR522),$P510/$D510))</f>
        <v>0</v>
      </c>
      <c r="BT522" s="69">
        <f>IF($D510="n/a","n/a",IF(BT$3&gt;($D510+$D522),$P510-SUM($F522:BS522),$P510/$D510))</f>
        <v>0</v>
      </c>
      <c r="BU522" s="69">
        <f>IF($D510="n/a","n/a",IF(BU$3&gt;($D510+$D522),$P510-SUM($F522:BT522),$P510/$D510))</f>
        <v>0</v>
      </c>
      <c r="BV522" s="69">
        <f>IF($D510="n/a","n/a",IF(BV$3&gt;($D510+$D522),$P510-SUM($F522:BU522),$P510/$D510))</f>
        <v>0</v>
      </c>
      <c r="BW522" s="69">
        <f>IF($D510="n/a","n/a",IF(BW$3&gt;($D510+$D522),$P510-SUM($F522:BV522),$P510/$D510))</f>
        <v>0</v>
      </c>
      <c r="BX522" s="69">
        <f>IF($D510="n/a","n/a",IF(BX$3&gt;($D510+$D522),$P510-SUM($F522:BW522),$P510/$D510))</f>
        <v>0</v>
      </c>
      <c r="BY522" s="69">
        <f>IF($D510="n/a","n/a",IF(BY$3&gt;($D510+$D522),$P510-SUM($F522:BX522),$P510/$D510))</f>
        <v>0</v>
      </c>
      <c r="BZ522" s="69">
        <f>IF($D510="n/a","n/a",IF(BZ$3&gt;($D510+$D522),$P510-SUM($F522:BY522),$P510/$D510))</f>
        <v>0</v>
      </c>
    </row>
    <row r="523" spans="1:78" customFormat="1" hidden="1" outlineLevel="1">
      <c r="A523" s="560"/>
      <c r="B523" s="25"/>
      <c r="C523" s="577"/>
      <c r="D523" s="545">
        <v>12</v>
      </c>
      <c r="E523" s="27"/>
      <c r="F523" s="146"/>
      <c r="G523" s="148"/>
      <c r="H523" s="148"/>
      <c r="I523" s="148"/>
      <c r="J523" s="148"/>
      <c r="K523" s="558"/>
      <c r="L523" s="148"/>
      <c r="M523" s="148"/>
      <c r="N523" s="148"/>
      <c r="O523" s="553"/>
      <c r="P523" s="553"/>
      <c r="Q523" s="147"/>
      <c r="R523" s="69">
        <f>IF($D510="n/a","n/a",IF(R$3&gt;($D510+$D523),$Q510-SUM($F523:Q523),$Q510/$D510))</f>
        <v>21.891995654413918</v>
      </c>
      <c r="S523" s="69">
        <f>IF($D510="n/a","n/a",IF(S$3&gt;($D510+$D523),$Q510-SUM($F523:R523),$Q510/$D510))</f>
        <v>21.891995654413918</v>
      </c>
      <c r="T523" s="69">
        <f>IF($D510="n/a","n/a",IF(T$3&gt;($D510+$D523),$Q510-SUM($F523:S523),$Q510/$D510))</f>
        <v>21.891995654413918</v>
      </c>
      <c r="U523" s="69">
        <f>IF($D510="n/a","n/a",IF(U$3&gt;($D510+$D523),$Q510-SUM($F523:T523),$Q510/$D510))</f>
        <v>21.891995654413918</v>
      </c>
      <c r="V523" s="69">
        <f>IF($D510="n/a","n/a",IF(V$3&gt;($D510+$D523),$Q510-SUM($F523:U523),$Q510/$D510))</f>
        <v>21.891995654413918</v>
      </c>
      <c r="W523" s="69">
        <f>IF($D510="n/a","n/a",IF(W$3&gt;($D510+$D523),$Q510-SUM($F523:V523),$Q510/$D510))</f>
        <v>21.891995654413918</v>
      </c>
      <c r="X523" s="69">
        <f>IF($D510="n/a","n/a",IF(X$3&gt;($D510+$D523),$Q510-SUM($F523:W523),$Q510/$D510))</f>
        <v>21.891995654413918</v>
      </c>
      <c r="Y523" s="69">
        <f>IF($D510="n/a","n/a",IF(Y$3&gt;($D510+$D523),$Q510-SUM($F523:X523),$Q510/$D510))</f>
        <v>21.891995654413918</v>
      </c>
      <c r="Z523" s="69">
        <f>IF($D510="n/a","n/a",IF(Z$3&gt;($D510+$D523),$Q510-SUM($F523:Y523),$Q510/$D510))</f>
        <v>21.891995654413918</v>
      </c>
      <c r="AA523" s="69">
        <f>IF($D510="n/a","n/a",IF(AA$3&gt;($D510+$D523),$Q510-SUM($F523:Z523),$Q510/$D510))</f>
        <v>21.891995654413918</v>
      </c>
      <c r="AB523" s="69">
        <f>IF($D510="n/a","n/a",IF(AB$3&gt;($D510+$D523),$Q510-SUM($F523:AA523),$Q510/$D510))</f>
        <v>2.8421709430404007E-14</v>
      </c>
      <c r="AC523" s="69">
        <f>IF($D510="n/a","n/a",IF(AC$3&gt;($D510+$D523),$Q510-SUM($F523:AB523),$Q510/$D510))</f>
        <v>0</v>
      </c>
      <c r="AD523" s="69">
        <f>IF($D510="n/a","n/a",IF(AD$3&gt;($D510+$D523),$Q510-SUM($F523:AC523),$Q510/$D510))</f>
        <v>0</v>
      </c>
      <c r="AE523" s="69">
        <f>IF($D510="n/a","n/a",IF(AE$3&gt;($D510+$D523),$Q510-SUM($F523:AD523),$Q510/$D510))</f>
        <v>0</v>
      </c>
      <c r="AF523" s="69">
        <f>IF($D510="n/a","n/a",IF(AF$3&gt;($D510+$D523),$Q510-SUM($F523:AE523),$Q510/$D510))</f>
        <v>0</v>
      </c>
      <c r="AG523" s="69">
        <f>IF($D510="n/a","n/a",IF(AG$3&gt;($D510+$D523),$Q510-SUM($F523:AF523),$Q510/$D510))</f>
        <v>0</v>
      </c>
      <c r="AH523" s="69">
        <f>IF($D510="n/a","n/a",IF(AH$3&gt;($D510+$D523),$Q510-SUM($F523:AG523),$Q510/$D510))</f>
        <v>0</v>
      </c>
      <c r="AI523" s="69">
        <f>IF($D510="n/a","n/a",IF(AI$3&gt;($D510+$D523),$Q510-SUM($F523:AH523),$Q510/$D510))</f>
        <v>0</v>
      </c>
      <c r="AJ523" s="69">
        <f>IF($D510="n/a","n/a",IF(AJ$3&gt;($D510+$D523),$Q510-SUM($F523:AI523),$Q510/$D510))</f>
        <v>0</v>
      </c>
      <c r="AK523" s="69">
        <f>IF($D510="n/a","n/a",IF(AK$3&gt;($D510+$D523),$Q510-SUM($F523:AJ523),$Q510/$D510))</f>
        <v>0</v>
      </c>
      <c r="AL523" s="69">
        <f>IF($D510="n/a","n/a",IF(AL$3&gt;($D510+$D523),$Q510-SUM($F523:AK523),$Q510/$D510))</f>
        <v>0</v>
      </c>
      <c r="AM523" s="69">
        <f>IF($D510="n/a","n/a",IF(AM$3&gt;($D510+$D523),$Q510-SUM($F523:AL523),$Q510/$D510))</f>
        <v>0</v>
      </c>
      <c r="AN523" s="69">
        <f>IF($D510="n/a","n/a",IF(AN$3&gt;($D510+$D523),$Q510-SUM($F523:AM523),$Q510/$D510))</f>
        <v>0</v>
      </c>
      <c r="AO523" s="69">
        <f>IF($D510="n/a","n/a",IF(AO$3&gt;($D510+$D523),$Q510-SUM($F523:AN523),$Q510/$D510))</f>
        <v>0</v>
      </c>
      <c r="AP523" s="69">
        <f>IF($D510="n/a","n/a",IF(AP$3&gt;($D510+$D523),$Q510-SUM($F523:AO523),$Q510/$D510))</f>
        <v>0</v>
      </c>
      <c r="AQ523" s="69">
        <f>IF($D510="n/a","n/a",IF(AQ$3&gt;($D510+$D523),$Q510-SUM($F523:AP523),$Q510/$D510))</f>
        <v>0</v>
      </c>
      <c r="AR523" s="69">
        <f>IF($D510="n/a","n/a",IF(AR$3&gt;($D510+$D523),$Q510-SUM($F523:AQ523),$Q510/$D510))</f>
        <v>0</v>
      </c>
      <c r="AS523" s="69">
        <f>IF($D510="n/a","n/a",IF(AS$3&gt;($D510+$D523),$Q510-SUM($F523:AR523),$Q510/$D510))</f>
        <v>0</v>
      </c>
      <c r="AT523" s="69">
        <f>IF($D510="n/a","n/a",IF(AT$3&gt;($D510+$D523),$Q510-SUM($F523:AS523),$Q510/$D510))</f>
        <v>0</v>
      </c>
      <c r="AU523" s="69">
        <f>IF($D510="n/a","n/a",IF(AU$3&gt;($D510+$D523),$Q510-SUM($F523:AT523),$Q510/$D510))</f>
        <v>0</v>
      </c>
      <c r="AV523" s="69">
        <f>IF($D510="n/a","n/a",IF(AV$3&gt;($D510+$D523),$Q510-SUM($F523:AU523),$Q510/$D510))</f>
        <v>0</v>
      </c>
      <c r="AW523" s="69">
        <f>IF($D510="n/a","n/a",IF(AW$3&gt;($D510+$D523),$Q510-SUM($F523:AV523),$Q510/$D510))</f>
        <v>0</v>
      </c>
      <c r="AX523" s="69">
        <f>IF($D510="n/a","n/a",IF(AX$3&gt;($D510+$D523),$Q510-SUM($F523:AW523),$Q510/$D510))</f>
        <v>0</v>
      </c>
      <c r="AY523" s="69">
        <f>IF($D510="n/a","n/a",IF(AY$3&gt;($D510+$D523),$Q510-SUM($F523:AX523),$Q510/$D510))</f>
        <v>0</v>
      </c>
      <c r="AZ523" s="69">
        <f>IF($D510="n/a","n/a",IF(AZ$3&gt;($D510+$D523),$Q510-SUM($F523:AY523),$Q510/$D510))</f>
        <v>0</v>
      </c>
      <c r="BA523" s="69">
        <f>IF($D510="n/a","n/a",IF(BA$3&gt;($D510+$D523),$Q510-SUM($F523:AZ523),$Q510/$D510))</f>
        <v>0</v>
      </c>
      <c r="BB523" s="69">
        <f>IF($D510="n/a","n/a",IF(BB$3&gt;($D510+$D523),$Q510-SUM($F523:BA523),$Q510/$D510))</f>
        <v>0</v>
      </c>
      <c r="BC523" s="69">
        <f>IF($D510="n/a","n/a",IF(BC$3&gt;($D510+$D523),$Q510-SUM($F523:BB523),$Q510/$D510))</f>
        <v>0</v>
      </c>
      <c r="BD523" s="69">
        <f>IF($D510="n/a","n/a",IF(BD$3&gt;($D510+$D523),$Q510-SUM($F523:BC523),$Q510/$D510))</f>
        <v>0</v>
      </c>
      <c r="BE523" s="69">
        <f>IF($D510="n/a","n/a",IF(BE$3&gt;($D510+$D523),$Q510-SUM($F523:BD523),$Q510/$D510))</f>
        <v>0</v>
      </c>
      <c r="BF523" s="69">
        <f>IF($D510="n/a","n/a",IF(BF$3&gt;($D510+$D523),$Q510-SUM($F523:BE523),$Q510/$D510))</f>
        <v>0</v>
      </c>
      <c r="BG523" s="69">
        <f>IF($D510="n/a","n/a",IF(BG$3&gt;($D510+$D523),$Q510-SUM($F523:BF523),$Q510/$D510))</f>
        <v>0</v>
      </c>
      <c r="BH523" s="69">
        <f>IF($D510="n/a","n/a",IF(BH$3&gt;($D510+$D523),$Q510-SUM($F523:BG523),$Q510/$D510))</f>
        <v>0</v>
      </c>
      <c r="BI523" s="69">
        <f>IF($D510="n/a","n/a",IF(BI$3&gt;($D510+$D523),$Q510-SUM($F523:BH523),$Q510/$D510))</f>
        <v>0</v>
      </c>
      <c r="BJ523" s="69">
        <f>IF($D510="n/a","n/a",IF(BJ$3&gt;($D510+$D523),$Q510-SUM($F523:BI523),$Q510/$D510))</f>
        <v>0</v>
      </c>
      <c r="BK523" s="69">
        <f>IF($D510="n/a","n/a",IF(BK$3&gt;($D510+$D523),$Q510-SUM($F523:BJ523),$Q510/$D510))</f>
        <v>0</v>
      </c>
      <c r="BL523" s="69">
        <f>IF($D510="n/a","n/a",IF(BL$3&gt;($D510+$D523),$Q510-SUM($F523:BK523),$Q510/$D510))</f>
        <v>0</v>
      </c>
      <c r="BM523" s="69">
        <f>IF($D510="n/a","n/a",IF(BM$3&gt;($D510+$D523),$Q510-SUM($F523:BL523),$Q510/$D510))</f>
        <v>0</v>
      </c>
      <c r="BN523" s="69">
        <f>IF($D510="n/a","n/a",IF(BN$3&gt;($D510+$D523),$Q510-SUM($F523:BM523),$Q510/$D510))</f>
        <v>0</v>
      </c>
      <c r="BO523" s="69">
        <f>IF($D510="n/a","n/a",IF(BO$3&gt;($D510+$D523),$Q510-SUM($F523:BN523),$Q510/$D510))</f>
        <v>0</v>
      </c>
      <c r="BP523" s="69">
        <f>IF($D510="n/a","n/a",IF(BP$3&gt;($D510+$D523),$Q510-SUM($F523:BO523),$Q510/$D510))</f>
        <v>0</v>
      </c>
      <c r="BQ523" s="69">
        <f>IF($D510="n/a","n/a",IF(BQ$3&gt;($D510+$D523),$Q510-SUM($F523:BP523),$Q510/$D510))</f>
        <v>0</v>
      </c>
      <c r="BR523" s="69">
        <f>IF($D510="n/a","n/a",IF(BR$3&gt;($D510+$D523),$Q510-SUM($F523:BQ523),$Q510/$D510))</f>
        <v>0</v>
      </c>
      <c r="BS523" s="69">
        <f>IF($D510="n/a","n/a",IF(BS$3&gt;($D510+$D523),$Q510-SUM($F523:BR523),$Q510/$D510))</f>
        <v>0</v>
      </c>
      <c r="BT523" s="69">
        <f>IF($D510="n/a","n/a",IF(BT$3&gt;($D510+$D523),$Q510-SUM($F523:BS523),$Q510/$D510))</f>
        <v>0</v>
      </c>
      <c r="BU523" s="69">
        <f>IF($D510="n/a","n/a",IF(BU$3&gt;($D510+$D523),$Q510-SUM($F523:BT523),$Q510/$D510))</f>
        <v>0</v>
      </c>
      <c r="BV523" s="69">
        <f>IF($D510="n/a","n/a",IF(BV$3&gt;($D510+$D523),$Q510-SUM($F523:BU523),$Q510/$D510))</f>
        <v>0</v>
      </c>
      <c r="BW523" s="69">
        <f>IF($D510="n/a","n/a",IF(BW$3&gt;($D510+$D523),$Q510-SUM($F523:BV523),$Q510/$D510))</f>
        <v>0</v>
      </c>
      <c r="BX523" s="69">
        <f>IF($D510="n/a","n/a",IF(BX$3&gt;($D510+$D523),$Q510-SUM($F523:BW523),$Q510/$D510))</f>
        <v>0</v>
      </c>
      <c r="BY523" s="69">
        <f>IF($D510="n/a","n/a",IF(BY$3&gt;($D510+$D523),$Q510-SUM($F523:BX523),$Q510/$D510))</f>
        <v>0</v>
      </c>
      <c r="BZ523" s="69">
        <f>IF($D510="n/a","n/a",IF(BZ$3&gt;($D510+$D523),$Q510-SUM($F523:BY523),$Q510/$D510))</f>
        <v>0</v>
      </c>
    </row>
    <row r="524" spans="1:78" customFormat="1" hidden="1" outlineLevel="1">
      <c r="A524" s="560"/>
      <c r="B524" s="25"/>
      <c r="C524" s="577"/>
      <c r="D524" s="545">
        <v>13</v>
      </c>
      <c r="E524" s="27"/>
      <c r="F524" s="146"/>
      <c r="G524" s="148"/>
      <c r="H524" s="148"/>
      <c r="I524" s="148"/>
      <c r="J524" s="148"/>
      <c r="K524" s="558"/>
      <c r="L524" s="148"/>
      <c r="M524" s="148"/>
      <c r="N524" s="148"/>
      <c r="O524" s="553"/>
      <c r="P524" s="553"/>
      <c r="Q524" s="553"/>
      <c r="R524" s="147"/>
      <c r="S524" s="69">
        <f>IF($D510="n/a","n/a",IF(S$3&gt;($D510+$D524),$R510-SUM($F524:R524),$R510/$D510))</f>
        <v>22.11032862450498</v>
      </c>
      <c r="T524" s="69">
        <f>IF($D510="n/a","n/a",IF(T$3&gt;($D510+$D524),$R510-SUM($F524:S524),$R510/$D510))</f>
        <v>22.11032862450498</v>
      </c>
      <c r="U524" s="69">
        <f>IF($D510="n/a","n/a",IF(U$3&gt;($D510+$D524),$R510-SUM($F524:T524),$R510/$D510))</f>
        <v>22.11032862450498</v>
      </c>
      <c r="V524" s="69">
        <f>IF($D510="n/a","n/a",IF(V$3&gt;($D510+$D524),$R510-SUM($F524:U524),$R510/$D510))</f>
        <v>22.11032862450498</v>
      </c>
      <c r="W524" s="69">
        <f>IF($D510="n/a","n/a",IF(W$3&gt;($D510+$D524),$R510-SUM($F524:V524),$R510/$D510))</f>
        <v>22.11032862450498</v>
      </c>
      <c r="X524" s="69">
        <f>IF($D510="n/a","n/a",IF(X$3&gt;($D510+$D524),$R510-SUM($F524:W524),$R510/$D510))</f>
        <v>22.11032862450498</v>
      </c>
      <c r="Y524" s="69">
        <f>IF($D510="n/a","n/a",IF(Y$3&gt;($D510+$D524),$R510-SUM($F524:X524),$R510/$D510))</f>
        <v>22.11032862450498</v>
      </c>
      <c r="Z524" s="69">
        <f>IF($D510="n/a","n/a",IF(Z$3&gt;($D510+$D524),$R510-SUM($F524:Y524),$R510/$D510))</f>
        <v>22.11032862450498</v>
      </c>
      <c r="AA524" s="69">
        <f>IF($D510="n/a","n/a",IF(AA$3&gt;($D510+$D524),$R510-SUM($F524:Z524),$R510/$D510))</f>
        <v>22.11032862450498</v>
      </c>
      <c r="AB524" s="69">
        <f>IF($D510="n/a","n/a",IF(AB$3&gt;($D510+$D524),$R510-SUM($F524:AA524),$R510/$D510))</f>
        <v>22.11032862450498</v>
      </c>
      <c r="AC524" s="69">
        <f>IF($D510="n/a","n/a",IF(AC$3&gt;($D510+$D524),$R510-SUM($F524:AB524),$R510/$D510))</f>
        <v>2.8421709430404007E-14</v>
      </c>
      <c r="AD524" s="69">
        <f>IF($D510="n/a","n/a",IF(AD$3&gt;($D510+$D524),$R510-SUM($F524:AC524),$R510/$D510))</f>
        <v>0</v>
      </c>
      <c r="AE524" s="69">
        <f>IF($D510="n/a","n/a",IF(AE$3&gt;($D510+$D524),$R510-SUM($F524:AD524),$R510/$D510))</f>
        <v>0</v>
      </c>
      <c r="AF524" s="69">
        <f>IF($D510="n/a","n/a",IF(AF$3&gt;($D510+$D524),$R510-SUM($F524:AE524),$R510/$D510))</f>
        <v>0</v>
      </c>
      <c r="AG524" s="69">
        <f>IF($D510="n/a","n/a",IF(AG$3&gt;($D510+$D524),$R510-SUM($F524:AF524),$R510/$D510))</f>
        <v>0</v>
      </c>
      <c r="AH524" s="69">
        <f>IF($D510="n/a","n/a",IF(AH$3&gt;($D510+$D524),$R510-SUM($F524:AG524),$R510/$D510))</f>
        <v>0</v>
      </c>
      <c r="AI524" s="69">
        <f>IF($D510="n/a","n/a",IF(AI$3&gt;($D510+$D524),$R510-SUM($F524:AH524),$R510/$D510))</f>
        <v>0</v>
      </c>
      <c r="AJ524" s="69">
        <f>IF($D510="n/a","n/a",IF(AJ$3&gt;($D510+$D524),$R510-SUM($F524:AI524),$R510/$D510))</f>
        <v>0</v>
      </c>
      <c r="AK524" s="69">
        <f>IF($D510="n/a","n/a",IF(AK$3&gt;($D510+$D524),$R510-SUM($F524:AJ524),$R510/$D510))</f>
        <v>0</v>
      </c>
      <c r="AL524" s="69">
        <f>IF($D510="n/a","n/a",IF(AL$3&gt;($D510+$D524),$R510-SUM($F524:AK524),$R510/$D510))</f>
        <v>0</v>
      </c>
      <c r="AM524" s="69">
        <f>IF($D510="n/a","n/a",IF(AM$3&gt;($D510+$D524),$R510-SUM($F524:AL524),$R510/$D510))</f>
        <v>0</v>
      </c>
      <c r="AN524" s="69">
        <f>IF($D510="n/a","n/a",IF(AN$3&gt;($D510+$D524),$R510-SUM($F524:AM524),$R510/$D510))</f>
        <v>0</v>
      </c>
      <c r="AO524" s="69">
        <f>IF($D510="n/a","n/a",IF(AO$3&gt;($D510+$D524),$R510-SUM($F524:AN524),$R510/$D510))</f>
        <v>0</v>
      </c>
      <c r="AP524" s="69">
        <f>IF($D510="n/a","n/a",IF(AP$3&gt;($D510+$D524),$R510-SUM($F524:AO524),$R510/$D510))</f>
        <v>0</v>
      </c>
      <c r="AQ524" s="69">
        <f>IF($D510="n/a","n/a",IF(AQ$3&gt;($D510+$D524),$R510-SUM($F524:AP524),$R510/$D510))</f>
        <v>0</v>
      </c>
      <c r="AR524" s="69">
        <f>IF($D510="n/a","n/a",IF(AR$3&gt;($D510+$D524),$R510-SUM($F524:AQ524),$R510/$D510))</f>
        <v>0</v>
      </c>
      <c r="AS524" s="69">
        <f>IF($D510="n/a","n/a",IF(AS$3&gt;($D510+$D524),$R510-SUM($F524:AR524),$R510/$D510))</f>
        <v>0</v>
      </c>
      <c r="AT524" s="69">
        <f>IF($D510="n/a","n/a",IF(AT$3&gt;($D510+$D524),$R510-SUM($F524:AS524),$R510/$D510))</f>
        <v>0</v>
      </c>
      <c r="AU524" s="69">
        <f>IF($D510="n/a","n/a",IF(AU$3&gt;($D510+$D524),$R510-SUM($F524:AT524),$R510/$D510))</f>
        <v>0</v>
      </c>
      <c r="AV524" s="69">
        <f>IF($D510="n/a","n/a",IF(AV$3&gt;($D510+$D524),$R510-SUM($F524:AU524),$R510/$D510))</f>
        <v>0</v>
      </c>
      <c r="AW524" s="69">
        <f>IF($D510="n/a","n/a",IF(AW$3&gt;($D510+$D524),$R510-SUM($F524:AV524),$R510/$D510))</f>
        <v>0</v>
      </c>
      <c r="AX524" s="69">
        <f>IF($D510="n/a","n/a",IF(AX$3&gt;($D510+$D524),$R510-SUM($F524:AW524),$R510/$D510))</f>
        <v>0</v>
      </c>
      <c r="AY524" s="69">
        <f>IF($D510="n/a","n/a",IF(AY$3&gt;($D510+$D524),$R510-SUM($F524:AX524),$R510/$D510))</f>
        <v>0</v>
      </c>
      <c r="AZ524" s="69">
        <f>IF($D510="n/a","n/a",IF(AZ$3&gt;($D510+$D524),$R510-SUM($F524:AY524),$R510/$D510))</f>
        <v>0</v>
      </c>
      <c r="BA524" s="69">
        <f>IF($D510="n/a","n/a",IF(BA$3&gt;($D510+$D524),$R510-SUM($F524:AZ524),$R510/$D510))</f>
        <v>0</v>
      </c>
      <c r="BB524" s="69">
        <f>IF($D510="n/a","n/a",IF(BB$3&gt;($D510+$D524),$R510-SUM($F524:BA524),$R510/$D510))</f>
        <v>0</v>
      </c>
      <c r="BC524" s="69">
        <f>IF($D510="n/a","n/a",IF(BC$3&gt;($D510+$D524),$R510-SUM($F524:BB524),$R510/$D510))</f>
        <v>0</v>
      </c>
      <c r="BD524" s="69">
        <f>IF($D510="n/a","n/a",IF(BD$3&gt;($D510+$D524),$R510-SUM($F524:BC524),$R510/$D510))</f>
        <v>0</v>
      </c>
      <c r="BE524" s="69">
        <f>IF($D510="n/a","n/a",IF(BE$3&gt;($D510+$D524),$R510-SUM($F524:BD524),$R510/$D510))</f>
        <v>0</v>
      </c>
      <c r="BF524" s="69">
        <f>IF($D510="n/a","n/a",IF(BF$3&gt;($D510+$D524),$R510-SUM($F524:BE524),$R510/$D510))</f>
        <v>0</v>
      </c>
      <c r="BG524" s="69">
        <f>IF($D510="n/a","n/a",IF(BG$3&gt;($D510+$D524),$R510-SUM($F524:BF524),$R510/$D510))</f>
        <v>0</v>
      </c>
      <c r="BH524" s="69">
        <f>IF($D510="n/a","n/a",IF(BH$3&gt;($D510+$D524),$R510-SUM($F524:BG524),$R510/$D510))</f>
        <v>0</v>
      </c>
      <c r="BI524" s="69">
        <f>IF($D510="n/a","n/a",IF(BI$3&gt;($D510+$D524),$R510-SUM($F524:BH524),$R510/$D510))</f>
        <v>0</v>
      </c>
      <c r="BJ524" s="69">
        <f>IF($D510="n/a","n/a",IF(BJ$3&gt;($D510+$D524),$R510-SUM($F524:BI524),$R510/$D510))</f>
        <v>0</v>
      </c>
      <c r="BK524" s="69">
        <f>IF($D510="n/a","n/a",IF(BK$3&gt;($D510+$D524),$R510-SUM($F524:BJ524),$R510/$D510))</f>
        <v>0</v>
      </c>
      <c r="BL524" s="69">
        <f>IF($D510="n/a","n/a",IF(BL$3&gt;($D510+$D524),$R510-SUM($F524:BK524),$R510/$D510))</f>
        <v>0</v>
      </c>
      <c r="BM524" s="69">
        <f>IF($D510="n/a","n/a",IF(BM$3&gt;($D510+$D524),$R510-SUM($F524:BL524),$R510/$D510))</f>
        <v>0</v>
      </c>
      <c r="BN524" s="69">
        <f>IF($D510="n/a","n/a",IF(BN$3&gt;($D510+$D524),$R510-SUM($F524:BM524),$R510/$D510))</f>
        <v>0</v>
      </c>
      <c r="BO524" s="69">
        <f>IF($D510="n/a","n/a",IF(BO$3&gt;($D510+$D524),$R510-SUM($F524:BN524),$R510/$D510))</f>
        <v>0</v>
      </c>
      <c r="BP524" s="69">
        <f>IF($D510="n/a","n/a",IF(BP$3&gt;($D510+$D524),$R510-SUM($F524:BO524),$R510/$D510))</f>
        <v>0</v>
      </c>
      <c r="BQ524" s="69">
        <f>IF($D510="n/a","n/a",IF(BQ$3&gt;($D510+$D524),$R510-SUM($F524:BP524),$R510/$D510))</f>
        <v>0</v>
      </c>
      <c r="BR524" s="69">
        <f>IF($D510="n/a","n/a",IF(BR$3&gt;($D510+$D524),$R510-SUM($F524:BQ524),$R510/$D510))</f>
        <v>0</v>
      </c>
      <c r="BS524" s="69">
        <f>IF($D510="n/a","n/a",IF(BS$3&gt;($D510+$D524),$R510-SUM($F524:BR524),$R510/$D510))</f>
        <v>0</v>
      </c>
      <c r="BT524" s="69">
        <f>IF($D510="n/a","n/a",IF(BT$3&gt;($D510+$D524),$R510-SUM($F524:BS524),$R510/$D510))</f>
        <v>0</v>
      </c>
      <c r="BU524" s="69">
        <f>IF($D510="n/a","n/a",IF(BU$3&gt;($D510+$D524),$R510-SUM($F524:BT524),$R510/$D510))</f>
        <v>0</v>
      </c>
      <c r="BV524" s="69">
        <f>IF($D510="n/a","n/a",IF(BV$3&gt;($D510+$D524),$R510-SUM($F524:BU524),$R510/$D510))</f>
        <v>0</v>
      </c>
      <c r="BW524" s="69">
        <f>IF($D510="n/a","n/a",IF(BW$3&gt;($D510+$D524),$R510-SUM($F524:BV524),$R510/$D510))</f>
        <v>0</v>
      </c>
      <c r="BX524" s="69">
        <f>IF($D510="n/a","n/a",IF(BX$3&gt;($D510+$D524),$R510-SUM($F524:BW524),$R510/$D510))</f>
        <v>0</v>
      </c>
      <c r="BY524" s="69">
        <f>IF($D510="n/a","n/a",IF(BY$3&gt;($D510+$D524),$R510-SUM($F524:BX524),$R510/$D510))</f>
        <v>0</v>
      </c>
      <c r="BZ524" s="69">
        <f>IF($D510="n/a","n/a",IF(BZ$3&gt;($D510+$D524),$R510-SUM($F524:BY524),$R510/$D510))</f>
        <v>0</v>
      </c>
    </row>
    <row r="525" spans="1:78" customFormat="1" hidden="1" outlineLevel="1">
      <c r="A525" s="560"/>
      <c r="B525" s="25"/>
      <c r="C525" s="577"/>
      <c r="D525" s="545">
        <v>14</v>
      </c>
      <c r="E525" s="27"/>
      <c r="F525" s="146"/>
      <c r="G525" s="148"/>
      <c r="H525" s="148"/>
      <c r="I525" s="148"/>
      <c r="J525" s="148"/>
      <c r="K525" s="558"/>
      <c r="L525" s="148"/>
      <c r="M525" s="148"/>
      <c r="N525" s="148"/>
      <c r="O525" s="553"/>
      <c r="P525" s="553"/>
      <c r="Q525" s="553"/>
      <c r="R525" s="553"/>
      <c r="S525" s="147"/>
      <c r="T525" s="69">
        <f>IF($D510="n/a","n/a",IF(T$3&gt;($D510+$D525),$S510-SUM($F525:S525),$S510/$D510))</f>
        <v>22.397386201839357</v>
      </c>
      <c r="U525" s="69">
        <f>IF($D510="n/a","n/a",IF(U$3&gt;($D510+$D525),$S510-SUM($F525:T525),$S510/$D510))</f>
        <v>22.397386201839357</v>
      </c>
      <c r="V525" s="69">
        <f>IF($D510="n/a","n/a",IF(V$3&gt;($D510+$D525),$S510-SUM($F525:U525),$S510/$D510))</f>
        <v>22.397386201839357</v>
      </c>
      <c r="W525" s="69">
        <f>IF($D510="n/a","n/a",IF(W$3&gt;($D510+$D525),$S510-SUM($F525:V525),$S510/$D510))</f>
        <v>22.397386201839357</v>
      </c>
      <c r="X525" s="69">
        <f>IF($D510="n/a","n/a",IF(X$3&gt;($D510+$D525),$S510-SUM($F525:W525),$S510/$D510))</f>
        <v>22.397386201839357</v>
      </c>
      <c r="Y525" s="69">
        <f>IF($D510="n/a","n/a",IF(Y$3&gt;($D510+$D525),$S510-SUM($F525:X525),$S510/$D510))</f>
        <v>22.397386201839357</v>
      </c>
      <c r="Z525" s="69">
        <f>IF($D510="n/a","n/a",IF(Z$3&gt;($D510+$D525),$S510-SUM($F525:Y525),$S510/$D510))</f>
        <v>22.397386201839357</v>
      </c>
      <c r="AA525" s="69">
        <f>IF($D510="n/a","n/a",IF(AA$3&gt;($D510+$D525),$S510-SUM($F525:Z525),$S510/$D510))</f>
        <v>22.397386201839357</v>
      </c>
      <c r="AB525" s="69">
        <f>IF($D510="n/a","n/a",IF(AB$3&gt;($D510+$D525),$S510-SUM($F525:AA525),$S510/$D510))</f>
        <v>22.397386201839357</v>
      </c>
      <c r="AC525" s="69">
        <f>IF($D510="n/a","n/a",IF(AC$3&gt;($D510+$D525),$S510-SUM($F525:AB525),$S510/$D510))</f>
        <v>22.397386201839357</v>
      </c>
      <c r="AD525" s="69">
        <f>IF($D510="n/a","n/a",IF(AD$3&gt;($D510+$D525),$S510-SUM($F525:AC525),$S510/$D510))</f>
        <v>-5.6843418860808015E-14</v>
      </c>
      <c r="AE525" s="69">
        <f>IF($D510="n/a","n/a",IF(AE$3&gt;($D510+$D525),$S510-SUM($F525:AD525),$S510/$D510))</f>
        <v>0</v>
      </c>
      <c r="AF525" s="69">
        <f>IF($D510="n/a","n/a",IF(AF$3&gt;($D510+$D525),$S510-SUM($F525:AE525),$S510/$D510))</f>
        <v>0</v>
      </c>
      <c r="AG525" s="69">
        <f>IF($D510="n/a","n/a",IF(AG$3&gt;($D510+$D525),$S510-SUM($F525:AF525),$S510/$D510))</f>
        <v>0</v>
      </c>
      <c r="AH525" s="69">
        <f>IF($D510="n/a","n/a",IF(AH$3&gt;($D510+$D525),$S510-SUM($F525:AG525),$S510/$D510))</f>
        <v>0</v>
      </c>
      <c r="AI525" s="69">
        <f>IF($D510="n/a","n/a",IF(AI$3&gt;($D510+$D525),$S510-SUM($F525:AH525),$S510/$D510))</f>
        <v>0</v>
      </c>
      <c r="AJ525" s="69">
        <f>IF($D510="n/a","n/a",IF(AJ$3&gt;($D510+$D525),$S510-SUM($F525:AI525),$S510/$D510))</f>
        <v>0</v>
      </c>
      <c r="AK525" s="69">
        <f>IF($D510="n/a","n/a",IF(AK$3&gt;($D510+$D525),$S510-SUM($F525:AJ525),$S510/$D510))</f>
        <v>0</v>
      </c>
      <c r="AL525" s="69">
        <f>IF($D510="n/a","n/a",IF(AL$3&gt;($D510+$D525),$S510-SUM($F525:AK525),$S510/$D510))</f>
        <v>0</v>
      </c>
      <c r="AM525" s="69">
        <f>IF($D510="n/a","n/a",IF(AM$3&gt;($D510+$D525),$S510-SUM($F525:AL525),$S510/$D510))</f>
        <v>0</v>
      </c>
      <c r="AN525" s="69">
        <f>IF($D510="n/a","n/a",IF(AN$3&gt;($D510+$D525),$S510-SUM($F525:AM525),$S510/$D510))</f>
        <v>0</v>
      </c>
      <c r="AO525" s="69">
        <f>IF($D510="n/a","n/a",IF(AO$3&gt;($D510+$D525),$S510-SUM($F525:AN525),$S510/$D510))</f>
        <v>0</v>
      </c>
      <c r="AP525" s="69">
        <f>IF($D510="n/a","n/a",IF(AP$3&gt;($D510+$D525),$S510-SUM($F525:AO525),$S510/$D510))</f>
        <v>0</v>
      </c>
      <c r="AQ525" s="69">
        <f>IF($D510="n/a","n/a",IF(AQ$3&gt;($D510+$D525),$S510-SUM($F525:AP525),$S510/$D510))</f>
        <v>0</v>
      </c>
      <c r="AR525" s="69">
        <f>IF($D510="n/a","n/a",IF(AR$3&gt;($D510+$D525),$S510-SUM($F525:AQ525),$S510/$D510))</f>
        <v>0</v>
      </c>
      <c r="AS525" s="69">
        <f>IF($D510="n/a","n/a",IF(AS$3&gt;($D510+$D525),$S510-SUM($F525:AR525),$S510/$D510))</f>
        <v>0</v>
      </c>
      <c r="AT525" s="69">
        <f>IF($D510="n/a","n/a",IF(AT$3&gt;($D510+$D525),$S510-SUM($F525:AS525),$S510/$D510))</f>
        <v>0</v>
      </c>
      <c r="AU525" s="69">
        <f>IF($D510="n/a","n/a",IF(AU$3&gt;($D510+$D525),$S510-SUM($F525:AT525),$S510/$D510))</f>
        <v>0</v>
      </c>
      <c r="AV525" s="69">
        <f>IF($D510="n/a","n/a",IF(AV$3&gt;($D510+$D525),$S510-SUM($F525:AU525),$S510/$D510))</f>
        <v>0</v>
      </c>
      <c r="AW525" s="69">
        <f>IF($D510="n/a","n/a",IF(AW$3&gt;($D510+$D525),$S510-SUM($F525:AV525),$S510/$D510))</f>
        <v>0</v>
      </c>
      <c r="AX525" s="69">
        <f>IF($D510="n/a","n/a",IF(AX$3&gt;($D510+$D525),$S510-SUM($F525:AW525),$S510/$D510))</f>
        <v>0</v>
      </c>
      <c r="AY525" s="69">
        <f>IF($D510="n/a","n/a",IF(AY$3&gt;($D510+$D525),$S510-SUM($F525:AX525),$S510/$D510))</f>
        <v>0</v>
      </c>
      <c r="AZ525" s="69">
        <f>IF($D510="n/a","n/a",IF(AZ$3&gt;($D510+$D525),$S510-SUM($F525:AY525),$S510/$D510))</f>
        <v>0</v>
      </c>
      <c r="BA525" s="69">
        <f>IF($D510="n/a","n/a",IF(BA$3&gt;($D510+$D525),$S510-SUM($F525:AZ525),$S510/$D510))</f>
        <v>0</v>
      </c>
      <c r="BB525" s="69">
        <f>IF($D510="n/a","n/a",IF(BB$3&gt;($D510+$D525),$S510-SUM($F525:BA525),$S510/$D510))</f>
        <v>0</v>
      </c>
      <c r="BC525" s="69">
        <f>IF($D510="n/a","n/a",IF(BC$3&gt;($D510+$D525),$S510-SUM($F525:BB525),$S510/$D510))</f>
        <v>0</v>
      </c>
      <c r="BD525" s="69">
        <f>IF($D510="n/a","n/a",IF(BD$3&gt;($D510+$D525),$S510-SUM($F525:BC525),$S510/$D510))</f>
        <v>0</v>
      </c>
      <c r="BE525" s="69">
        <f>IF($D510="n/a","n/a",IF(BE$3&gt;($D510+$D525),$S510-SUM($F525:BD525),$S510/$D510))</f>
        <v>0</v>
      </c>
      <c r="BF525" s="69">
        <f>IF($D510="n/a","n/a",IF(BF$3&gt;($D510+$D525),$S510-SUM($F525:BE525),$S510/$D510))</f>
        <v>0</v>
      </c>
      <c r="BG525" s="69">
        <f>IF($D510="n/a","n/a",IF(BG$3&gt;($D510+$D525),$S510-SUM($F525:BF525),$S510/$D510))</f>
        <v>0</v>
      </c>
      <c r="BH525" s="69">
        <f>IF($D510="n/a","n/a",IF(BH$3&gt;($D510+$D525),$S510-SUM($F525:BG525),$S510/$D510))</f>
        <v>0</v>
      </c>
      <c r="BI525" s="69">
        <f>IF($D510="n/a","n/a",IF(BI$3&gt;($D510+$D525),$S510-SUM($F525:BH525),$S510/$D510))</f>
        <v>0</v>
      </c>
      <c r="BJ525" s="69">
        <f>IF($D510="n/a","n/a",IF(BJ$3&gt;($D510+$D525),$S510-SUM($F525:BI525),$S510/$D510))</f>
        <v>0</v>
      </c>
      <c r="BK525" s="69">
        <f>IF($D510="n/a","n/a",IF(BK$3&gt;($D510+$D525),$S510-SUM($F525:BJ525),$S510/$D510))</f>
        <v>0</v>
      </c>
      <c r="BL525" s="69">
        <f>IF($D510="n/a","n/a",IF(BL$3&gt;($D510+$D525),$S510-SUM($F525:BK525),$S510/$D510))</f>
        <v>0</v>
      </c>
      <c r="BM525" s="69">
        <f>IF($D510="n/a","n/a",IF(BM$3&gt;($D510+$D525),$S510-SUM($F525:BL525),$S510/$D510))</f>
        <v>0</v>
      </c>
      <c r="BN525" s="69">
        <f>IF($D510="n/a","n/a",IF(BN$3&gt;($D510+$D525),$S510-SUM($F525:BM525),$S510/$D510))</f>
        <v>0</v>
      </c>
      <c r="BO525" s="69">
        <f>IF($D510="n/a","n/a",IF(BO$3&gt;($D510+$D525),$S510-SUM($F525:BN525),$S510/$D510))</f>
        <v>0</v>
      </c>
      <c r="BP525" s="69">
        <f>IF($D510="n/a","n/a",IF(BP$3&gt;($D510+$D525),$S510-SUM($F525:BO525),$S510/$D510))</f>
        <v>0</v>
      </c>
      <c r="BQ525" s="69">
        <f>IF($D510="n/a","n/a",IF(BQ$3&gt;($D510+$D525),$S510-SUM($F525:BP525),$S510/$D510))</f>
        <v>0</v>
      </c>
      <c r="BR525" s="69">
        <f>IF($D510="n/a","n/a",IF(BR$3&gt;($D510+$D525),$S510-SUM($F525:BQ525),$S510/$D510))</f>
        <v>0</v>
      </c>
      <c r="BS525" s="69">
        <f>IF($D510="n/a","n/a",IF(BS$3&gt;($D510+$D525),$S510-SUM($F525:BR525),$S510/$D510))</f>
        <v>0</v>
      </c>
      <c r="BT525" s="69">
        <f>IF($D510="n/a","n/a",IF(BT$3&gt;($D510+$D525),$S510-SUM($F525:BS525),$S510/$D510))</f>
        <v>0</v>
      </c>
      <c r="BU525" s="69">
        <f>IF($D510="n/a","n/a",IF(BU$3&gt;($D510+$D525),$S510-SUM($F525:BT525),$S510/$D510))</f>
        <v>0</v>
      </c>
      <c r="BV525" s="69">
        <f>IF($D510="n/a","n/a",IF(BV$3&gt;($D510+$D525),$S510-SUM($F525:BU525),$S510/$D510))</f>
        <v>0</v>
      </c>
      <c r="BW525" s="69">
        <f>IF($D510="n/a","n/a",IF(BW$3&gt;($D510+$D525),$S510-SUM($F525:BV525),$S510/$D510))</f>
        <v>0</v>
      </c>
      <c r="BX525" s="69">
        <f>IF($D510="n/a","n/a",IF(BX$3&gt;($D510+$D525),$S510-SUM($F525:BW525),$S510/$D510))</f>
        <v>0</v>
      </c>
      <c r="BY525" s="69">
        <f>IF($D510="n/a","n/a",IF(BY$3&gt;($D510+$D525),$S510-SUM($F525:BX525),$S510/$D510))</f>
        <v>0</v>
      </c>
      <c r="BZ525" s="69">
        <f>IF($D510="n/a","n/a",IF(BZ$3&gt;($D510+$D525),$S510-SUM($F525:BY525),$S510/$D510))</f>
        <v>0</v>
      </c>
    </row>
    <row r="526" spans="1:78" customFormat="1" hidden="1" outlineLevel="1">
      <c r="A526" s="560"/>
      <c r="B526" s="25"/>
      <c r="C526" s="577"/>
      <c r="D526" s="545">
        <v>15</v>
      </c>
      <c r="E526" s="27"/>
      <c r="F526" s="146"/>
      <c r="G526" s="148"/>
      <c r="H526" s="148"/>
      <c r="I526" s="148"/>
      <c r="J526" s="148"/>
      <c r="K526" s="558"/>
      <c r="L526" s="148"/>
      <c r="M526" s="148"/>
      <c r="N526" s="148"/>
      <c r="O526" s="553"/>
      <c r="P526" s="553"/>
      <c r="Q526" s="553"/>
      <c r="R526" s="553"/>
      <c r="S526" s="553"/>
      <c r="T526" s="147"/>
      <c r="U526" s="69">
        <f>IF($D510="n/a","n/a",IF(U$3&gt;($D510+$D526),$T510-SUM($F526:T526),$T510/$D510))</f>
        <v>22.640162858959567</v>
      </c>
      <c r="V526" s="69">
        <f>IF($D510="n/a","n/a",IF(V$3&gt;($D510+$D526),$T510-SUM($F526:U526),$T510/$D510))</f>
        <v>22.640162858959567</v>
      </c>
      <c r="W526" s="69">
        <f>IF($D510="n/a","n/a",IF(W$3&gt;($D510+$D526),$T510-SUM($F526:V526),$T510/$D510))</f>
        <v>22.640162858959567</v>
      </c>
      <c r="X526" s="69">
        <f>IF($D510="n/a","n/a",IF(X$3&gt;($D510+$D526),$T510-SUM($F526:W526),$T510/$D510))</f>
        <v>22.640162858959567</v>
      </c>
      <c r="Y526" s="69">
        <f>IF($D510="n/a","n/a",IF(Y$3&gt;($D510+$D526),$T510-SUM($F526:X526),$T510/$D510))</f>
        <v>22.640162858959567</v>
      </c>
      <c r="Z526" s="69">
        <f>IF($D510="n/a","n/a",IF(Z$3&gt;($D510+$D526),$T510-SUM($F526:Y526),$T510/$D510))</f>
        <v>22.640162858959567</v>
      </c>
      <c r="AA526" s="69">
        <f>IF($D510="n/a","n/a",IF(AA$3&gt;($D510+$D526),$T510-SUM($F526:Z526),$T510/$D510))</f>
        <v>22.640162858959567</v>
      </c>
      <c r="AB526" s="69">
        <f>IF($D510="n/a","n/a",IF(AB$3&gt;($D510+$D526),$T510-SUM($F526:AA526),$T510/$D510))</f>
        <v>22.640162858959567</v>
      </c>
      <c r="AC526" s="69">
        <f>IF($D510="n/a","n/a",IF(AC$3&gt;($D510+$D526),$T510-SUM($F526:AB526),$T510/$D510))</f>
        <v>22.640162858959567</v>
      </c>
      <c r="AD526" s="69">
        <f>IF($D510="n/a","n/a",IF(AD$3&gt;($D510+$D526),$T510-SUM($F526:AC526),$T510/$D510))</f>
        <v>22.640162858959567</v>
      </c>
      <c r="AE526" s="69">
        <f>IF($D510="n/a","n/a",IF(AE$3&gt;($D510+$D526),$T510-SUM($F526:AD526),$T510/$D510))</f>
        <v>0</v>
      </c>
      <c r="AF526" s="69">
        <f>IF($D510="n/a","n/a",IF(AF$3&gt;($D510+$D526),$T510-SUM($F526:AE526),$T510/$D510))</f>
        <v>0</v>
      </c>
      <c r="AG526" s="69">
        <f>IF($D510="n/a","n/a",IF(AG$3&gt;($D510+$D526),$T510-SUM($F526:AF526),$T510/$D510))</f>
        <v>0</v>
      </c>
      <c r="AH526" s="69">
        <f>IF($D510="n/a","n/a",IF(AH$3&gt;($D510+$D526),$T510-SUM($F526:AG526),$T510/$D510))</f>
        <v>0</v>
      </c>
      <c r="AI526" s="69">
        <f>IF($D510="n/a","n/a",IF(AI$3&gt;($D510+$D526),$T510-SUM($F526:AH526),$T510/$D510))</f>
        <v>0</v>
      </c>
      <c r="AJ526" s="69">
        <f>IF($D510="n/a","n/a",IF(AJ$3&gt;($D510+$D526),$T510-SUM($F526:AI526),$T510/$D510))</f>
        <v>0</v>
      </c>
      <c r="AK526" s="69">
        <f>IF($D510="n/a","n/a",IF(AK$3&gt;($D510+$D526),$T510-SUM($F526:AJ526),$T510/$D510))</f>
        <v>0</v>
      </c>
      <c r="AL526" s="69">
        <f>IF($D510="n/a","n/a",IF(AL$3&gt;($D510+$D526),$T510-SUM($F526:AK526),$T510/$D510))</f>
        <v>0</v>
      </c>
      <c r="AM526" s="69">
        <f>IF($D510="n/a","n/a",IF(AM$3&gt;($D510+$D526),$T510-SUM($F526:AL526),$T510/$D510))</f>
        <v>0</v>
      </c>
      <c r="AN526" s="69">
        <f>IF($D510="n/a","n/a",IF(AN$3&gt;($D510+$D526),$T510-SUM($F526:AM526),$T510/$D510))</f>
        <v>0</v>
      </c>
      <c r="AO526" s="69">
        <f>IF($D510="n/a","n/a",IF(AO$3&gt;($D510+$D526),$T510-SUM($F526:AN526),$T510/$D510))</f>
        <v>0</v>
      </c>
      <c r="AP526" s="69">
        <f>IF($D510="n/a","n/a",IF(AP$3&gt;($D510+$D526),$T510-SUM($F526:AO526),$T510/$D510))</f>
        <v>0</v>
      </c>
      <c r="AQ526" s="69">
        <f>IF($D510="n/a","n/a",IF(AQ$3&gt;($D510+$D526),$T510-SUM($F526:AP526),$T510/$D510))</f>
        <v>0</v>
      </c>
      <c r="AR526" s="69">
        <f>IF($D510="n/a","n/a",IF(AR$3&gt;($D510+$D526),$T510-SUM($F526:AQ526),$T510/$D510))</f>
        <v>0</v>
      </c>
      <c r="AS526" s="69">
        <f>IF($D510="n/a","n/a",IF(AS$3&gt;($D510+$D526),$T510-SUM($F526:AR526),$T510/$D510))</f>
        <v>0</v>
      </c>
      <c r="AT526" s="69">
        <f>IF($D510="n/a","n/a",IF(AT$3&gt;($D510+$D526),$T510-SUM($F526:AS526),$T510/$D510))</f>
        <v>0</v>
      </c>
      <c r="AU526" s="69">
        <f>IF($D510="n/a","n/a",IF(AU$3&gt;($D510+$D526),$T510-SUM($F526:AT526),$T510/$D510))</f>
        <v>0</v>
      </c>
      <c r="AV526" s="69">
        <f>IF($D510="n/a","n/a",IF(AV$3&gt;($D510+$D526),$T510-SUM($F526:AU526),$T510/$D510))</f>
        <v>0</v>
      </c>
      <c r="AW526" s="69">
        <f>IF($D510="n/a","n/a",IF(AW$3&gt;($D510+$D526),$T510-SUM($F526:AV526),$T510/$D510))</f>
        <v>0</v>
      </c>
      <c r="AX526" s="69">
        <f>IF($D510="n/a","n/a",IF(AX$3&gt;($D510+$D526),$T510-SUM($F526:AW526),$T510/$D510))</f>
        <v>0</v>
      </c>
      <c r="AY526" s="69">
        <f>IF($D510="n/a","n/a",IF(AY$3&gt;($D510+$D526),$T510-SUM($F526:AX526),$T510/$D510))</f>
        <v>0</v>
      </c>
      <c r="AZ526" s="69">
        <f>IF($D510="n/a","n/a",IF(AZ$3&gt;($D510+$D526),$T510-SUM($F526:AY526),$T510/$D510))</f>
        <v>0</v>
      </c>
      <c r="BA526" s="69">
        <f>IF($D510="n/a","n/a",IF(BA$3&gt;($D510+$D526),$T510-SUM($F526:AZ526),$T510/$D510))</f>
        <v>0</v>
      </c>
      <c r="BB526" s="69">
        <f>IF($D510="n/a","n/a",IF(BB$3&gt;($D510+$D526),$T510-SUM($F526:BA526),$T510/$D510))</f>
        <v>0</v>
      </c>
      <c r="BC526" s="69">
        <f>IF($D510="n/a","n/a",IF(BC$3&gt;($D510+$D526),$T510-SUM($F526:BB526),$T510/$D510))</f>
        <v>0</v>
      </c>
      <c r="BD526" s="69">
        <f>IF($D510="n/a","n/a",IF(BD$3&gt;($D510+$D526),$T510-SUM($F526:BC526),$T510/$D510))</f>
        <v>0</v>
      </c>
      <c r="BE526" s="69">
        <f>IF($D510="n/a","n/a",IF(BE$3&gt;($D510+$D526),$T510-SUM($F526:BD526),$T510/$D510))</f>
        <v>0</v>
      </c>
      <c r="BF526" s="69">
        <f>IF($D510="n/a","n/a",IF(BF$3&gt;($D510+$D526),$T510-SUM($F526:BE526),$T510/$D510))</f>
        <v>0</v>
      </c>
      <c r="BG526" s="69">
        <f>IF($D510="n/a","n/a",IF(BG$3&gt;($D510+$D526),$T510-SUM($F526:BF526),$T510/$D510))</f>
        <v>0</v>
      </c>
      <c r="BH526" s="69">
        <f>IF($D510="n/a","n/a",IF(BH$3&gt;($D510+$D526),$T510-SUM($F526:BG526),$T510/$D510))</f>
        <v>0</v>
      </c>
      <c r="BI526" s="69">
        <f>IF($D510="n/a","n/a",IF(BI$3&gt;($D510+$D526),$T510-SUM($F526:BH526),$T510/$D510))</f>
        <v>0</v>
      </c>
      <c r="BJ526" s="69">
        <f>IF($D510="n/a","n/a",IF(BJ$3&gt;($D510+$D526),$T510-SUM($F526:BI526),$T510/$D510))</f>
        <v>0</v>
      </c>
      <c r="BK526" s="69">
        <f>IF($D510="n/a","n/a",IF(BK$3&gt;($D510+$D526),$T510-SUM($F526:BJ526),$T510/$D510))</f>
        <v>0</v>
      </c>
      <c r="BL526" s="69">
        <f>IF($D510="n/a","n/a",IF(BL$3&gt;($D510+$D526),$T510-SUM($F526:BK526),$T510/$D510))</f>
        <v>0</v>
      </c>
      <c r="BM526" s="69">
        <f>IF($D510="n/a","n/a",IF(BM$3&gt;($D510+$D526),$T510-SUM($F526:BL526),$T510/$D510))</f>
        <v>0</v>
      </c>
      <c r="BN526" s="69">
        <f>IF($D510="n/a","n/a",IF(BN$3&gt;($D510+$D526),$T510-SUM($F526:BM526),$T510/$D510))</f>
        <v>0</v>
      </c>
      <c r="BO526" s="69">
        <f>IF($D510="n/a","n/a",IF(BO$3&gt;($D510+$D526),$T510-SUM($F526:BN526),$T510/$D510))</f>
        <v>0</v>
      </c>
      <c r="BP526" s="69">
        <f>IF($D510="n/a","n/a",IF(BP$3&gt;($D510+$D526),$T510-SUM($F526:BO526),$T510/$D510))</f>
        <v>0</v>
      </c>
      <c r="BQ526" s="69">
        <f>IF($D510="n/a","n/a",IF(BQ$3&gt;($D510+$D526),$T510-SUM($F526:BP526),$T510/$D510))</f>
        <v>0</v>
      </c>
      <c r="BR526" s="69">
        <f>IF($D510="n/a","n/a",IF(BR$3&gt;($D510+$D526),$T510-SUM($F526:BQ526),$T510/$D510))</f>
        <v>0</v>
      </c>
      <c r="BS526" s="69">
        <f>IF($D510="n/a","n/a",IF(BS$3&gt;($D510+$D526),$T510-SUM($F526:BR526),$T510/$D510))</f>
        <v>0</v>
      </c>
      <c r="BT526" s="69">
        <f>IF($D510="n/a","n/a",IF(BT$3&gt;($D510+$D526),$T510-SUM($F526:BS526),$T510/$D510))</f>
        <v>0</v>
      </c>
      <c r="BU526" s="69">
        <f>IF($D510="n/a","n/a",IF(BU$3&gt;($D510+$D526),$T510-SUM($F526:BT526),$T510/$D510))</f>
        <v>0</v>
      </c>
      <c r="BV526" s="69">
        <f>IF($D510="n/a","n/a",IF(BV$3&gt;($D510+$D526),$T510-SUM($F526:BU526),$T510/$D510))</f>
        <v>0</v>
      </c>
      <c r="BW526" s="69">
        <f>IF($D510="n/a","n/a",IF(BW$3&gt;($D510+$D526),$T510-SUM($F526:BV526),$T510/$D510))</f>
        <v>0</v>
      </c>
      <c r="BX526" s="69">
        <f>IF($D510="n/a","n/a",IF(BX$3&gt;($D510+$D526),$T510-SUM($F526:BW526),$T510/$D510))</f>
        <v>0</v>
      </c>
      <c r="BY526" s="69">
        <f>IF($D510="n/a","n/a",IF(BY$3&gt;($D510+$D526),$T510-SUM($F526:BX526),$T510/$D510))</f>
        <v>0</v>
      </c>
      <c r="BZ526" s="69">
        <f>IF($D510="n/a","n/a",IF(BZ$3&gt;($D510+$D526),$T510-SUM($F526:BY526),$T510/$D510))</f>
        <v>0</v>
      </c>
    </row>
    <row r="527" spans="1:78" customFormat="1" hidden="1" outlineLevel="1">
      <c r="A527" s="560"/>
      <c r="B527" s="25"/>
      <c r="C527" s="577"/>
      <c r="D527" s="545">
        <v>16</v>
      </c>
      <c r="E527" s="27"/>
      <c r="F527" s="146"/>
      <c r="G527" s="148"/>
      <c r="H527" s="148"/>
      <c r="I527" s="148"/>
      <c r="J527" s="148"/>
      <c r="K527" s="558"/>
      <c r="L527" s="148"/>
      <c r="M527" s="148"/>
      <c r="N527" s="148"/>
      <c r="O527" s="553"/>
      <c r="P527" s="553"/>
      <c r="Q527" s="553"/>
      <c r="R527" s="553"/>
      <c r="S527" s="553"/>
      <c r="T527" s="553"/>
      <c r="U527" s="147"/>
      <c r="V527" s="69">
        <f>IF($D510="n/a","n/a",IF(V$3&gt;($D510+$D527),$U510-SUM($F527:U527),$U510/$D510))</f>
        <v>0</v>
      </c>
      <c r="W527" s="69">
        <f>IF($D510="n/a","n/a",IF(W$3&gt;($D510+$D527),$U510-SUM($F527:V527),$U510/$D510))</f>
        <v>0</v>
      </c>
      <c r="X527" s="69">
        <f>IF($D510="n/a","n/a",IF(X$3&gt;($D510+$D527),$U510-SUM($F527:W527),$U510/$D510))</f>
        <v>0</v>
      </c>
      <c r="Y527" s="69">
        <f>IF($D510="n/a","n/a",IF(Y$3&gt;($D510+$D527),$U510-SUM($F527:X527),$U510/$D510))</f>
        <v>0</v>
      </c>
      <c r="Z527" s="69">
        <f>IF($D510="n/a","n/a",IF(Z$3&gt;($D510+$D527),$U510-SUM($F527:Y527),$U510/$D510))</f>
        <v>0</v>
      </c>
      <c r="AA527" s="69">
        <f>IF($D510="n/a","n/a",IF(AA$3&gt;($D510+$D527),$U510-SUM($F527:Z527),$U510/$D510))</f>
        <v>0</v>
      </c>
      <c r="AB527" s="69">
        <f>IF($D510="n/a","n/a",IF(AB$3&gt;($D510+$D527),$U510-SUM($F527:AA527),$U510/$D510))</f>
        <v>0</v>
      </c>
      <c r="AC527" s="69">
        <f>IF($D510="n/a","n/a",IF(AC$3&gt;($D510+$D527),$U510-SUM($F527:AB527),$U510/$D510))</f>
        <v>0</v>
      </c>
      <c r="AD527" s="69">
        <f>IF($D510="n/a","n/a",IF(AD$3&gt;($D510+$D527),$U510-SUM($F527:AC527),$U510/$D510))</f>
        <v>0</v>
      </c>
      <c r="AE527" s="69">
        <f>IF($D510="n/a","n/a",IF(AE$3&gt;($D510+$D527),$U510-SUM($F527:AD527),$U510/$D510))</f>
        <v>0</v>
      </c>
      <c r="AF527" s="69">
        <f>IF($D510="n/a","n/a",IF(AF$3&gt;($D510+$D527),$U510-SUM($F527:AE527),$U510/$D510))</f>
        <v>0</v>
      </c>
      <c r="AG527" s="69">
        <f>IF($D510="n/a","n/a",IF(AG$3&gt;($D510+$D527),$U510-SUM($F527:AF527),$U510/$D510))</f>
        <v>0</v>
      </c>
      <c r="AH527" s="69">
        <f>IF($D510="n/a","n/a",IF(AH$3&gt;($D510+$D527),$U510-SUM($F527:AG527),$U510/$D510))</f>
        <v>0</v>
      </c>
      <c r="AI527" s="69">
        <f>IF($D510="n/a","n/a",IF(AI$3&gt;($D510+$D527),$U510-SUM($F527:AH527),$U510/$D510))</f>
        <v>0</v>
      </c>
      <c r="AJ527" s="69">
        <f>IF($D510="n/a","n/a",IF(AJ$3&gt;($D510+$D527),$U510-SUM($F527:AI527),$U510/$D510))</f>
        <v>0</v>
      </c>
      <c r="AK527" s="69">
        <f>IF($D510="n/a","n/a",IF(AK$3&gt;($D510+$D527),$U510-SUM($F527:AJ527),$U510/$D510))</f>
        <v>0</v>
      </c>
      <c r="AL527" s="69">
        <f>IF($D510="n/a","n/a",IF(AL$3&gt;($D510+$D527),$U510-SUM($F527:AK527),$U510/$D510))</f>
        <v>0</v>
      </c>
      <c r="AM527" s="69">
        <f>IF($D510="n/a","n/a",IF(AM$3&gt;($D510+$D527),$U510-SUM($F527:AL527),$U510/$D510))</f>
        <v>0</v>
      </c>
      <c r="AN527" s="69">
        <f>IF($D510="n/a","n/a",IF(AN$3&gt;($D510+$D527),$U510-SUM($F527:AM527),$U510/$D510))</f>
        <v>0</v>
      </c>
      <c r="AO527" s="69">
        <f>IF($D510="n/a","n/a",IF(AO$3&gt;($D510+$D527),$U510-SUM($F527:AN527),$U510/$D510))</f>
        <v>0</v>
      </c>
      <c r="AP527" s="69">
        <f>IF($D510="n/a","n/a",IF(AP$3&gt;($D510+$D527),$U510-SUM($F527:AO527),$U510/$D510))</f>
        <v>0</v>
      </c>
      <c r="AQ527" s="69">
        <f>IF($D510="n/a","n/a",IF(AQ$3&gt;($D510+$D527),$U510-SUM($F527:AP527),$U510/$D510))</f>
        <v>0</v>
      </c>
      <c r="AR527" s="69">
        <f>IF($D510="n/a","n/a",IF(AR$3&gt;($D510+$D527),$U510-SUM($F527:AQ527),$U510/$D510))</f>
        <v>0</v>
      </c>
      <c r="AS527" s="69">
        <f>IF($D510="n/a","n/a",IF(AS$3&gt;($D510+$D527),$U510-SUM($F527:AR527),$U510/$D510))</f>
        <v>0</v>
      </c>
      <c r="AT527" s="69">
        <f>IF($D510="n/a","n/a",IF(AT$3&gt;($D510+$D527),$U510-SUM($F527:AS527),$U510/$D510))</f>
        <v>0</v>
      </c>
      <c r="AU527" s="69">
        <f>IF($D510="n/a","n/a",IF(AU$3&gt;($D510+$D527),$U510-SUM($F527:AT527),$U510/$D510))</f>
        <v>0</v>
      </c>
      <c r="AV527" s="69">
        <f>IF($D510="n/a","n/a",IF(AV$3&gt;($D510+$D527),$U510-SUM($F527:AU527),$U510/$D510))</f>
        <v>0</v>
      </c>
      <c r="AW527" s="69">
        <f>IF($D510="n/a","n/a",IF(AW$3&gt;($D510+$D527),$U510-SUM($F527:AV527),$U510/$D510))</f>
        <v>0</v>
      </c>
      <c r="AX527" s="69">
        <f>IF($D510="n/a","n/a",IF(AX$3&gt;($D510+$D527),$U510-SUM($F527:AW527),$U510/$D510))</f>
        <v>0</v>
      </c>
      <c r="AY527" s="69">
        <f>IF($D510="n/a","n/a",IF(AY$3&gt;($D510+$D527),$U510-SUM($F527:AX527),$U510/$D510))</f>
        <v>0</v>
      </c>
      <c r="AZ527" s="69">
        <f>IF($D510="n/a","n/a",IF(AZ$3&gt;($D510+$D527),$U510-SUM($F527:AY527),$U510/$D510))</f>
        <v>0</v>
      </c>
      <c r="BA527" s="69">
        <f>IF($D510="n/a","n/a",IF(BA$3&gt;($D510+$D527),$U510-SUM($F527:AZ527),$U510/$D510))</f>
        <v>0</v>
      </c>
      <c r="BB527" s="69">
        <f>IF($D510="n/a","n/a",IF(BB$3&gt;($D510+$D527),$U510-SUM($F527:BA527),$U510/$D510))</f>
        <v>0</v>
      </c>
      <c r="BC527" s="69">
        <f>IF($D510="n/a","n/a",IF(BC$3&gt;($D510+$D527),$U510-SUM($F527:BB527),$U510/$D510))</f>
        <v>0</v>
      </c>
      <c r="BD527" s="69">
        <f>IF($D510="n/a","n/a",IF(BD$3&gt;($D510+$D527),$U510-SUM($F527:BC527),$U510/$D510))</f>
        <v>0</v>
      </c>
      <c r="BE527" s="69">
        <f>IF($D510="n/a","n/a",IF(BE$3&gt;($D510+$D527),$U510-SUM($F527:BD527),$U510/$D510))</f>
        <v>0</v>
      </c>
      <c r="BF527" s="69">
        <f>IF($D510="n/a","n/a",IF(BF$3&gt;($D510+$D527),$U510-SUM($F527:BE527),$U510/$D510))</f>
        <v>0</v>
      </c>
      <c r="BG527" s="69">
        <f>IF($D510="n/a","n/a",IF(BG$3&gt;($D510+$D527),$U510-SUM($F527:BF527),$U510/$D510))</f>
        <v>0</v>
      </c>
      <c r="BH527" s="69">
        <f>IF($D510="n/a","n/a",IF(BH$3&gt;($D510+$D527),$U510-SUM($F527:BG527),$U510/$D510))</f>
        <v>0</v>
      </c>
      <c r="BI527" s="69">
        <f>IF($D510="n/a","n/a",IF(BI$3&gt;($D510+$D527),$U510-SUM($F527:BH527),$U510/$D510))</f>
        <v>0</v>
      </c>
      <c r="BJ527" s="69">
        <f>IF($D510="n/a","n/a",IF(BJ$3&gt;($D510+$D527),$U510-SUM($F527:BI527),$U510/$D510))</f>
        <v>0</v>
      </c>
      <c r="BK527" s="69">
        <f>IF($D510="n/a","n/a",IF(BK$3&gt;($D510+$D527),$U510-SUM($F527:BJ527),$U510/$D510))</f>
        <v>0</v>
      </c>
      <c r="BL527" s="69">
        <f>IF($D510="n/a","n/a",IF(BL$3&gt;($D510+$D527),$U510-SUM($F527:BK527),$U510/$D510))</f>
        <v>0</v>
      </c>
      <c r="BM527" s="69">
        <f>IF($D510="n/a","n/a",IF(BM$3&gt;($D510+$D527),$U510-SUM($F527:BL527),$U510/$D510))</f>
        <v>0</v>
      </c>
      <c r="BN527" s="69">
        <f>IF($D510="n/a","n/a",IF(BN$3&gt;($D510+$D527),$U510-SUM($F527:BM527),$U510/$D510))</f>
        <v>0</v>
      </c>
      <c r="BO527" s="69">
        <f>IF($D510="n/a","n/a",IF(BO$3&gt;($D510+$D527),$U510-SUM($F527:BN527),$U510/$D510))</f>
        <v>0</v>
      </c>
      <c r="BP527" s="69">
        <f>IF($D510="n/a","n/a",IF(BP$3&gt;($D510+$D527),$U510-SUM($F527:BO527),$U510/$D510))</f>
        <v>0</v>
      </c>
      <c r="BQ527" s="69">
        <f>IF($D510="n/a","n/a",IF(BQ$3&gt;($D510+$D527),$U510-SUM($F527:BP527),$U510/$D510))</f>
        <v>0</v>
      </c>
      <c r="BR527" s="69">
        <f>IF($D510="n/a","n/a",IF(BR$3&gt;($D510+$D527),$U510-SUM($F527:BQ527),$U510/$D510))</f>
        <v>0</v>
      </c>
      <c r="BS527" s="69">
        <f>IF($D510="n/a","n/a",IF(BS$3&gt;($D510+$D527),$U510-SUM($F527:BR527),$U510/$D510))</f>
        <v>0</v>
      </c>
      <c r="BT527" s="69">
        <f>IF($D510="n/a","n/a",IF(BT$3&gt;($D510+$D527),$U510-SUM($F527:BS527),$U510/$D510))</f>
        <v>0</v>
      </c>
      <c r="BU527" s="69">
        <f>IF($D510="n/a","n/a",IF(BU$3&gt;($D510+$D527),$U510-SUM($F527:BT527),$U510/$D510))</f>
        <v>0</v>
      </c>
      <c r="BV527" s="69">
        <f>IF($D510="n/a","n/a",IF(BV$3&gt;($D510+$D527),$U510-SUM($F527:BU527),$U510/$D510))</f>
        <v>0</v>
      </c>
      <c r="BW527" s="69">
        <f>IF($D510="n/a","n/a",IF(BW$3&gt;($D510+$D527),$U510-SUM($F527:BV527),$U510/$D510))</f>
        <v>0</v>
      </c>
      <c r="BX527" s="69">
        <f>IF($D510="n/a","n/a",IF(BX$3&gt;($D510+$D527),$U510-SUM($F527:BW527),$U510/$D510))</f>
        <v>0</v>
      </c>
      <c r="BY527" s="69">
        <f>IF($D510="n/a","n/a",IF(BY$3&gt;($D510+$D527),$U510-SUM($F527:BX527),$U510/$D510))</f>
        <v>0</v>
      </c>
      <c r="BZ527" s="69">
        <f>IF($D510="n/a","n/a",IF(BZ$3&gt;($D510+$D527),$U510-SUM($F527:BY527),$U510/$D510))</f>
        <v>0</v>
      </c>
    </row>
    <row r="528" spans="1:78" customFormat="1" hidden="1" outlineLevel="1">
      <c r="A528" s="560"/>
      <c r="B528" s="25"/>
      <c r="C528" s="577"/>
      <c r="D528" s="545">
        <v>17</v>
      </c>
      <c r="E528" s="27"/>
      <c r="F528" s="146"/>
      <c r="G528" s="148"/>
      <c r="H528" s="148"/>
      <c r="I528" s="148"/>
      <c r="J528" s="148"/>
      <c r="K528" s="558"/>
      <c r="L528" s="148"/>
      <c r="M528" s="148"/>
      <c r="N528" s="148"/>
      <c r="O528" s="553"/>
      <c r="P528" s="553"/>
      <c r="Q528" s="553"/>
      <c r="R528" s="553"/>
      <c r="S528" s="553"/>
      <c r="T528" s="553"/>
      <c r="U528" s="553"/>
      <c r="V528" s="147"/>
      <c r="W528" s="69">
        <f>IF($D510="n/a","n/a",IF(W$3&gt;($D510+$D528),$V510-SUM($F528:V528),$V510/$D510))</f>
        <v>0</v>
      </c>
      <c r="X528" s="69">
        <f>IF($D510="n/a","n/a",IF(X$3&gt;($D510+$D528),$V510-SUM($F528:W528),$V510/$D510))</f>
        <v>0</v>
      </c>
      <c r="Y528" s="69">
        <f>IF($D510="n/a","n/a",IF(Y$3&gt;($D510+$D528),$V510-SUM($F528:X528),$V510/$D510))</f>
        <v>0</v>
      </c>
      <c r="Z528" s="69">
        <f>IF($D510="n/a","n/a",IF(Z$3&gt;($D510+$D528),$V510-SUM($F528:Y528),$V510/$D510))</f>
        <v>0</v>
      </c>
      <c r="AA528" s="69">
        <f>IF($D510="n/a","n/a",IF(AA$3&gt;($D510+$D528),$V510-SUM($F528:Z528),$V510/$D510))</f>
        <v>0</v>
      </c>
      <c r="AB528" s="69">
        <f>IF($D510="n/a","n/a",IF(AB$3&gt;($D510+$D528),$V510-SUM($F528:AA528),$V510/$D510))</f>
        <v>0</v>
      </c>
      <c r="AC528" s="69">
        <f>IF($D510="n/a","n/a",IF(AC$3&gt;($D510+$D528),$V510-SUM($F528:AB528),$V510/$D510))</f>
        <v>0</v>
      </c>
      <c r="AD528" s="69">
        <f>IF($D510="n/a","n/a",IF(AD$3&gt;($D510+$D528),$V510-SUM($F528:AC528),$V510/$D510))</f>
        <v>0</v>
      </c>
      <c r="AE528" s="69">
        <f>IF($D510="n/a","n/a",IF(AE$3&gt;($D510+$D528),$V510-SUM($F528:AD528),$V510/$D510))</f>
        <v>0</v>
      </c>
      <c r="AF528" s="69">
        <f>IF($D510="n/a","n/a",IF(AF$3&gt;($D510+$D528),$V510-SUM($F528:AE528),$V510/$D510))</f>
        <v>0</v>
      </c>
      <c r="AG528" s="69">
        <f>IF($D510="n/a","n/a",IF(AG$3&gt;($D510+$D528),$V510-SUM($F528:AF528),$V510/$D510))</f>
        <v>0</v>
      </c>
      <c r="AH528" s="69">
        <f>IF($D510="n/a","n/a",IF(AH$3&gt;($D510+$D528),$V510-SUM($F528:AG528),$V510/$D510))</f>
        <v>0</v>
      </c>
      <c r="AI528" s="69">
        <f>IF($D510="n/a","n/a",IF(AI$3&gt;($D510+$D528),$V510-SUM($F528:AH528),$V510/$D510))</f>
        <v>0</v>
      </c>
      <c r="AJ528" s="69">
        <f>IF($D510="n/a","n/a",IF(AJ$3&gt;($D510+$D528),$V510-SUM($F528:AI528),$V510/$D510))</f>
        <v>0</v>
      </c>
      <c r="AK528" s="69">
        <f>IF($D510="n/a","n/a",IF(AK$3&gt;($D510+$D528),$V510-SUM($F528:AJ528),$V510/$D510))</f>
        <v>0</v>
      </c>
      <c r="AL528" s="69">
        <f>IF($D510="n/a","n/a",IF(AL$3&gt;($D510+$D528),$V510-SUM($F528:AK528),$V510/$D510))</f>
        <v>0</v>
      </c>
      <c r="AM528" s="69">
        <f>IF($D510="n/a","n/a",IF(AM$3&gt;($D510+$D528),$V510-SUM($F528:AL528),$V510/$D510))</f>
        <v>0</v>
      </c>
      <c r="AN528" s="69">
        <f>IF($D510="n/a","n/a",IF(AN$3&gt;($D510+$D528),$V510-SUM($F528:AM528),$V510/$D510))</f>
        <v>0</v>
      </c>
      <c r="AO528" s="69">
        <f>IF($D510="n/a","n/a",IF(AO$3&gt;($D510+$D528),$V510-SUM($F528:AN528),$V510/$D510))</f>
        <v>0</v>
      </c>
      <c r="AP528" s="69">
        <f>IF($D510="n/a","n/a",IF(AP$3&gt;($D510+$D528),$V510-SUM($F528:AO528),$V510/$D510))</f>
        <v>0</v>
      </c>
      <c r="AQ528" s="69">
        <f>IF($D510="n/a","n/a",IF(AQ$3&gt;($D510+$D528),$V510-SUM($F528:AP528),$V510/$D510))</f>
        <v>0</v>
      </c>
      <c r="AR528" s="69">
        <f>IF($D510="n/a","n/a",IF(AR$3&gt;($D510+$D528),$V510-SUM($F528:AQ528),$V510/$D510))</f>
        <v>0</v>
      </c>
      <c r="AS528" s="69">
        <f>IF($D510="n/a","n/a",IF(AS$3&gt;($D510+$D528),$V510-SUM($F528:AR528),$V510/$D510))</f>
        <v>0</v>
      </c>
      <c r="AT528" s="69">
        <f>IF($D510="n/a","n/a",IF(AT$3&gt;($D510+$D528),$V510-SUM($F528:AS528),$V510/$D510))</f>
        <v>0</v>
      </c>
      <c r="AU528" s="69">
        <f>IF($D510="n/a","n/a",IF(AU$3&gt;($D510+$D528),$V510-SUM($F528:AT528),$V510/$D510))</f>
        <v>0</v>
      </c>
      <c r="AV528" s="69">
        <f>IF($D510="n/a","n/a",IF(AV$3&gt;($D510+$D528),$V510-SUM($F528:AU528),$V510/$D510))</f>
        <v>0</v>
      </c>
      <c r="AW528" s="69">
        <f>IF($D510="n/a","n/a",IF(AW$3&gt;($D510+$D528),$V510-SUM($F528:AV528),$V510/$D510))</f>
        <v>0</v>
      </c>
      <c r="AX528" s="69">
        <f>IF($D510="n/a","n/a",IF(AX$3&gt;($D510+$D528),$V510-SUM($F528:AW528),$V510/$D510))</f>
        <v>0</v>
      </c>
      <c r="AY528" s="69">
        <f>IF($D510="n/a","n/a",IF(AY$3&gt;($D510+$D528),$V510-SUM($F528:AX528),$V510/$D510))</f>
        <v>0</v>
      </c>
      <c r="AZ528" s="69">
        <f>IF($D510="n/a","n/a",IF(AZ$3&gt;($D510+$D528),$V510-SUM($F528:AY528),$V510/$D510))</f>
        <v>0</v>
      </c>
      <c r="BA528" s="69">
        <f>IF($D510="n/a","n/a",IF(BA$3&gt;($D510+$D528),$V510-SUM($F528:AZ528),$V510/$D510))</f>
        <v>0</v>
      </c>
      <c r="BB528" s="69">
        <f>IF($D510="n/a","n/a",IF(BB$3&gt;($D510+$D528),$V510-SUM($F528:BA528),$V510/$D510))</f>
        <v>0</v>
      </c>
      <c r="BC528" s="69">
        <f>IF($D510="n/a","n/a",IF(BC$3&gt;($D510+$D528),$V510-SUM($F528:BB528),$V510/$D510))</f>
        <v>0</v>
      </c>
      <c r="BD528" s="69">
        <f>IF($D510="n/a","n/a",IF(BD$3&gt;($D510+$D528),$V510-SUM($F528:BC528),$V510/$D510))</f>
        <v>0</v>
      </c>
      <c r="BE528" s="69">
        <f>IF($D510="n/a","n/a",IF(BE$3&gt;($D510+$D528),$V510-SUM($F528:BD528),$V510/$D510))</f>
        <v>0</v>
      </c>
      <c r="BF528" s="69">
        <f>IF($D510="n/a","n/a",IF(BF$3&gt;($D510+$D528),$V510-SUM($F528:BE528),$V510/$D510))</f>
        <v>0</v>
      </c>
      <c r="BG528" s="69">
        <f>IF($D510="n/a","n/a",IF(BG$3&gt;($D510+$D528),$V510-SUM($F528:BF528),$V510/$D510))</f>
        <v>0</v>
      </c>
      <c r="BH528" s="69">
        <f>IF($D510="n/a","n/a",IF(BH$3&gt;($D510+$D528),$V510-SUM($F528:BG528),$V510/$D510))</f>
        <v>0</v>
      </c>
      <c r="BI528" s="69">
        <f>IF($D510="n/a","n/a",IF(BI$3&gt;($D510+$D528),$V510-SUM($F528:BH528),$V510/$D510))</f>
        <v>0</v>
      </c>
      <c r="BJ528" s="69">
        <f>IF($D510="n/a","n/a",IF(BJ$3&gt;($D510+$D528),$V510-SUM($F528:BI528),$V510/$D510))</f>
        <v>0</v>
      </c>
      <c r="BK528" s="69">
        <f>IF($D510="n/a","n/a",IF(BK$3&gt;($D510+$D528),$V510-SUM($F528:BJ528),$V510/$D510))</f>
        <v>0</v>
      </c>
      <c r="BL528" s="69">
        <f>IF($D510="n/a","n/a",IF(BL$3&gt;($D510+$D528),$V510-SUM($F528:BK528),$V510/$D510))</f>
        <v>0</v>
      </c>
      <c r="BM528" s="69">
        <f>IF($D510="n/a","n/a",IF(BM$3&gt;($D510+$D528),$V510-SUM($F528:BL528),$V510/$D510))</f>
        <v>0</v>
      </c>
      <c r="BN528" s="69">
        <f>IF($D510="n/a","n/a",IF(BN$3&gt;($D510+$D528),$V510-SUM($F528:BM528),$V510/$D510))</f>
        <v>0</v>
      </c>
      <c r="BO528" s="69">
        <f>IF($D510="n/a","n/a",IF(BO$3&gt;($D510+$D528),$V510-SUM($F528:BN528),$V510/$D510))</f>
        <v>0</v>
      </c>
      <c r="BP528" s="69">
        <f>IF($D510="n/a","n/a",IF(BP$3&gt;($D510+$D528),$V510-SUM($F528:BO528),$V510/$D510))</f>
        <v>0</v>
      </c>
      <c r="BQ528" s="69">
        <f>IF($D510="n/a","n/a",IF(BQ$3&gt;($D510+$D528),$V510-SUM($F528:BP528),$V510/$D510))</f>
        <v>0</v>
      </c>
      <c r="BR528" s="69">
        <f>IF($D510="n/a","n/a",IF(BR$3&gt;($D510+$D528),$V510-SUM($F528:BQ528),$V510/$D510))</f>
        <v>0</v>
      </c>
      <c r="BS528" s="69">
        <f>IF($D510="n/a","n/a",IF(BS$3&gt;($D510+$D528),$V510-SUM($F528:BR528),$V510/$D510))</f>
        <v>0</v>
      </c>
      <c r="BT528" s="69">
        <f>IF($D510="n/a","n/a",IF(BT$3&gt;($D510+$D528),$V510-SUM($F528:BS528),$V510/$D510))</f>
        <v>0</v>
      </c>
      <c r="BU528" s="69">
        <f>IF($D510="n/a","n/a",IF(BU$3&gt;($D510+$D528),$V510-SUM($F528:BT528),$V510/$D510))</f>
        <v>0</v>
      </c>
      <c r="BV528" s="69">
        <f>IF($D510="n/a","n/a",IF(BV$3&gt;($D510+$D528),$V510-SUM($F528:BU528),$V510/$D510))</f>
        <v>0</v>
      </c>
      <c r="BW528" s="69">
        <f>IF($D510="n/a","n/a",IF(BW$3&gt;($D510+$D528),$V510-SUM($F528:BV528),$V510/$D510))</f>
        <v>0</v>
      </c>
      <c r="BX528" s="69">
        <f>IF($D510="n/a","n/a",IF(BX$3&gt;($D510+$D528),$V510-SUM($F528:BW528),$V510/$D510))</f>
        <v>0</v>
      </c>
      <c r="BY528" s="69">
        <f>IF($D510="n/a","n/a",IF(BY$3&gt;($D510+$D528),$V510-SUM($F528:BX528),$V510/$D510))</f>
        <v>0</v>
      </c>
      <c r="BZ528" s="69">
        <f>IF($D510="n/a","n/a",IF(BZ$3&gt;($D510+$D528),$V510-SUM($F528:BY528),$V510/$D510))</f>
        <v>0</v>
      </c>
    </row>
    <row r="529" spans="1:78" customFormat="1" hidden="1" outlineLevel="1">
      <c r="A529" s="560"/>
      <c r="B529" s="25"/>
      <c r="C529" s="577"/>
      <c r="D529" s="545">
        <v>18</v>
      </c>
      <c r="E529" s="27"/>
      <c r="F529" s="146"/>
      <c r="G529" s="148"/>
      <c r="H529" s="148"/>
      <c r="I529" s="148"/>
      <c r="J529" s="148"/>
      <c r="K529" s="558"/>
      <c r="L529" s="148"/>
      <c r="M529" s="148"/>
      <c r="N529" s="553"/>
      <c r="O529" s="553"/>
      <c r="P529" s="553"/>
      <c r="Q529" s="553"/>
      <c r="R529" s="553"/>
      <c r="S529" s="553"/>
      <c r="T529" s="553"/>
      <c r="U529" s="553"/>
      <c r="V529" s="553"/>
      <c r="W529" s="147"/>
      <c r="X529" s="69">
        <f>IF($D510="n/a","n/a",IF(X$3&gt;($D510+$D529),$W510-SUM($F529:W529),$W510/$D510))</f>
        <v>0</v>
      </c>
      <c r="Y529" s="69">
        <f>IF($D510="n/a","n/a",IF(Y$3&gt;($D510+$D529),$W510-SUM($F529:X529),$W510/$D510))</f>
        <v>0</v>
      </c>
      <c r="Z529" s="69">
        <f>IF($D510="n/a","n/a",IF(Z$3&gt;($D510+$D529),$W510-SUM($F529:Y529),$W510/$D510))</f>
        <v>0</v>
      </c>
      <c r="AA529" s="69">
        <f>IF($D510="n/a","n/a",IF(AA$3&gt;($D510+$D529),$W510-SUM($F529:Z529),$W510/$D510))</f>
        <v>0</v>
      </c>
      <c r="AB529" s="69">
        <f>IF($D510="n/a","n/a",IF(AB$3&gt;($D510+$D529),$W510-SUM($F529:AA529),$W510/$D510))</f>
        <v>0</v>
      </c>
      <c r="AC529" s="69">
        <f>IF($D510="n/a","n/a",IF(AC$3&gt;($D510+$D529),$W510-SUM($F529:AB529),$W510/$D510))</f>
        <v>0</v>
      </c>
      <c r="AD529" s="69">
        <f>IF($D510="n/a","n/a",IF(AD$3&gt;($D510+$D529),$W510-SUM($F529:AC529),$W510/$D510))</f>
        <v>0</v>
      </c>
      <c r="AE529" s="69">
        <f>IF($D510="n/a","n/a",IF(AE$3&gt;($D510+$D529),$W510-SUM($F529:AD529),$W510/$D510))</f>
        <v>0</v>
      </c>
      <c r="AF529" s="69">
        <f>IF($D510="n/a","n/a",IF(AF$3&gt;($D510+$D529),$W510-SUM($F529:AE529),$W510/$D510))</f>
        <v>0</v>
      </c>
      <c r="AG529" s="69">
        <f>IF($D510="n/a","n/a",IF(AG$3&gt;($D510+$D529),$W510-SUM($F529:AF529),$W510/$D510))</f>
        <v>0</v>
      </c>
      <c r="AH529" s="69">
        <f>IF($D510="n/a","n/a",IF(AH$3&gt;($D510+$D529),$W510-SUM($F529:AG529),$W510/$D510))</f>
        <v>0</v>
      </c>
      <c r="AI529" s="69">
        <f>IF($D510="n/a","n/a",IF(AI$3&gt;($D510+$D529),$W510-SUM($F529:AH529),$W510/$D510))</f>
        <v>0</v>
      </c>
      <c r="AJ529" s="69">
        <f>IF($D510="n/a","n/a",IF(AJ$3&gt;($D510+$D529),$W510-SUM($F529:AI529),$W510/$D510))</f>
        <v>0</v>
      </c>
      <c r="AK529" s="69">
        <f>IF($D510="n/a","n/a",IF(AK$3&gt;($D510+$D529),$W510-SUM($F529:AJ529),$W510/$D510))</f>
        <v>0</v>
      </c>
      <c r="AL529" s="69">
        <f>IF($D510="n/a","n/a",IF(AL$3&gt;($D510+$D529),$W510-SUM($F529:AK529),$W510/$D510))</f>
        <v>0</v>
      </c>
      <c r="AM529" s="69">
        <f>IF($D510="n/a","n/a",IF(AM$3&gt;($D510+$D529),$W510-SUM($F529:AL529),$W510/$D510))</f>
        <v>0</v>
      </c>
      <c r="AN529" s="69">
        <f>IF($D510="n/a","n/a",IF(AN$3&gt;($D510+$D529),$W510-SUM($F529:AM529),$W510/$D510))</f>
        <v>0</v>
      </c>
      <c r="AO529" s="69">
        <f>IF($D510="n/a","n/a",IF(AO$3&gt;($D510+$D529),$W510-SUM($F529:AN529),$W510/$D510))</f>
        <v>0</v>
      </c>
      <c r="AP529" s="69">
        <f>IF($D510="n/a","n/a",IF(AP$3&gt;($D510+$D529),$W510-SUM($F529:AO529),$W510/$D510))</f>
        <v>0</v>
      </c>
      <c r="AQ529" s="69">
        <f>IF($D510="n/a","n/a",IF(AQ$3&gt;($D510+$D529),$W510-SUM($F529:AP529),$W510/$D510))</f>
        <v>0</v>
      </c>
      <c r="AR529" s="69">
        <f>IF($D510="n/a","n/a",IF(AR$3&gt;($D510+$D529),$W510-SUM($F529:AQ529),$W510/$D510))</f>
        <v>0</v>
      </c>
      <c r="AS529" s="69">
        <f>IF($D510="n/a","n/a",IF(AS$3&gt;($D510+$D529),$W510-SUM($F529:AR529),$W510/$D510))</f>
        <v>0</v>
      </c>
      <c r="AT529" s="69">
        <f>IF($D510="n/a","n/a",IF(AT$3&gt;($D510+$D529),$W510-SUM($F529:AS529),$W510/$D510))</f>
        <v>0</v>
      </c>
      <c r="AU529" s="69">
        <f>IF($D510="n/a","n/a",IF(AU$3&gt;($D510+$D529),$W510-SUM($F529:AT529),$W510/$D510))</f>
        <v>0</v>
      </c>
      <c r="AV529" s="69">
        <f>IF($D510="n/a","n/a",IF(AV$3&gt;($D510+$D529),$W510-SUM($F529:AU529),$W510/$D510))</f>
        <v>0</v>
      </c>
      <c r="AW529" s="69">
        <f>IF($D510="n/a","n/a",IF(AW$3&gt;($D510+$D529),$W510-SUM($F529:AV529),$W510/$D510))</f>
        <v>0</v>
      </c>
      <c r="AX529" s="69">
        <f>IF($D510="n/a","n/a",IF(AX$3&gt;($D510+$D529),$W510-SUM($F529:AW529),$W510/$D510))</f>
        <v>0</v>
      </c>
      <c r="AY529" s="69">
        <f>IF($D510="n/a","n/a",IF(AY$3&gt;($D510+$D529),$W510-SUM($F529:AX529),$W510/$D510))</f>
        <v>0</v>
      </c>
      <c r="AZ529" s="69">
        <f>IF($D510="n/a","n/a",IF(AZ$3&gt;($D510+$D529),$W510-SUM($F529:AY529),$W510/$D510))</f>
        <v>0</v>
      </c>
      <c r="BA529" s="69">
        <f>IF($D510="n/a","n/a",IF(BA$3&gt;($D510+$D529),$W510-SUM($F529:AZ529),$W510/$D510))</f>
        <v>0</v>
      </c>
      <c r="BB529" s="69">
        <f>IF($D510="n/a","n/a",IF(BB$3&gt;($D510+$D529),$W510-SUM($F529:BA529),$W510/$D510))</f>
        <v>0</v>
      </c>
      <c r="BC529" s="69">
        <f>IF($D510="n/a","n/a",IF(BC$3&gt;($D510+$D529),$W510-SUM($F529:BB529),$W510/$D510))</f>
        <v>0</v>
      </c>
      <c r="BD529" s="69">
        <f>IF($D510="n/a","n/a",IF(BD$3&gt;($D510+$D529),$W510-SUM($F529:BC529),$W510/$D510))</f>
        <v>0</v>
      </c>
      <c r="BE529" s="69">
        <f>IF($D510="n/a","n/a",IF(BE$3&gt;($D510+$D529),$W510-SUM($F529:BD529),$W510/$D510))</f>
        <v>0</v>
      </c>
      <c r="BF529" s="69">
        <f>IF($D510="n/a","n/a",IF(BF$3&gt;($D510+$D529),$W510-SUM($F529:BE529),$W510/$D510))</f>
        <v>0</v>
      </c>
      <c r="BG529" s="69">
        <f>IF($D510="n/a","n/a",IF(BG$3&gt;($D510+$D529),$W510-SUM($F529:BF529),$W510/$D510))</f>
        <v>0</v>
      </c>
      <c r="BH529" s="69">
        <f>IF($D510="n/a","n/a",IF(BH$3&gt;($D510+$D529),$W510-SUM($F529:BG529),$W510/$D510))</f>
        <v>0</v>
      </c>
      <c r="BI529" s="69">
        <f>IF($D510="n/a","n/a",IF(BI$3&gt;($D510+$D529),$W510-SUM($F529:BH529),$W510/$D510))</f>
        <v>0</v>
      </c>
      <c r="BJ529" s="69">
        <f>IF($D510="n/a","n/a",IF(BJ$3&gt;($D510+$D529),$W510-SUM($F529:BI529),$W510/$D510))</f>
        <v>0</v>
      </c>
      <c r="BK529" s="69">
        <f>IF($D510="n/a","n/a",IF(BK$3&gt;($D510+$D529),$W510-SUM($F529:BJ529),$W510/$D510))</f>
        <v>0</v>
      </c>
      <c r="BL529" s="69">
        <f>IF($D510="n/a","n/a",IF(BL$3&gt;($D510+$D529),$W510-SUM($F529:BK529),$W510/$D510))</f>
        <v>0</v>
      </c>
      <c r="BM529" s="69">
        <f>IF($D510="n/a","n/a",IF(BM$3&gt;($D510+$D529),$W510-SUM($F529:BL529),$W510/$D510))</f>
        <v>0</v>
      </c>
      <c r="BN529" s="69">
        <f>IF($D510="n/a","n/a",IF(BN$3&gt;($D510+$D529),$W510-SUM($F529:BM529),$W510/$D510))</f>
        <v>0</v>
      </c>
      <c r="BO529" s="69">
        <f>IF($D510="n/a","n/a",IF(BO$3&gt;($D510+$D529),$W510-SUM($F529:BN529),$W510/$D510))</f>
        <v>0</v>
      </c>
      <c r="BP529" s="69">
        <f>IF($D510="n/a","n/a",IF(BP$3&gt;($D510+$D529),$W510-SUM($F529:BO529),$W510/$D510))</f>
        <v>0</v>
      </c>
      <c r="BQ529" s="69">
        <f>IF($D510="n/a","n/a",IF(BQ$3&gt;($D510+$D529),$W510-SUM($F529:BP529),$W510/$D510))</f>
        <v>0</v>
      </c>
      <c r="BR529" s="69">
        <f>IF($D510="n/a","n/a",IF(BR$3&gt;($D510+$D529),$W510-SUM($F529:BQ529),$W510/$D510))</f>
        <v>0</v>
      </c>
      <c r="BS529" s="69">
        <f>IF($D510="n/a","n/a",IF(BS$3&gt;($D510+$D529),$W510-SUM($F529:BR529),$W510/$D510))</f>
        <v>0</v>
      </c>
      <c r="BT529" s="69">
        <f>IF($D510="n/a","n/a",IF(BT$3&gt;($D510+$D529),$W510-SUM($F529:BS529),$W510/$D510))</f>
        <v>0</v>
      </c>
      <c r="BU529" s="69">
        <f>IF($D510="n/a","n/a",IF(BU$3&gt;($D510+$D529),$W510-SUM($F529:BT529),$W510/$D510))</f>
        <v>0</v>
      </c>
      <c r="BV529" s="69">
        <f>IF($D510="n/a","n/a",IF(BV$3&gt;($D510+$D529),$W510-SUM($F529:BU529),$W510/$D510))</f>
        <v>0</v>
      </c>
      <c r="BW529" s="69">
        <f>IF($D510="n/a","n/a",IF(BW$3&gt;($D510+$D529),$W510-SUM($F529:BV529),$W510/$D510))</f>
        <v>0</v>
      </c>
      <c r="BX529" s="69">
        <f>IF($D510="n/a","n/a",IF(BX$3&gt;($D510+$D529),$W510-SUM($F529:BW529),$W510/$D510))</f>
        <v>0</v>
      </c>
      <c r="BY529" s="69">
        <f>IF($D510="n/a","n/a",IF(BY$3&gt;($D510+$D529),$W510-SUM($F529:BX529),$W510/$D510))</f>
        <v>0</v>
      </c>
      <c r="BZ529" s="69">
        <f>IF($D510="n/a","n/a",IF(BZ$3&gt;($D510+$D529),$W510-SUM($F529:BY529),$W510/$D510))</f>
        <v>0</v>
      </c>
    </row>
    <row r="530" spans="1:78" customFormat="1" hidden="1" outlineLevel="1">
      <c r="A530" s="560"/>
      <c r="B530" s="25"/>
      <c r="C530" s="577"/>
      <c r="D530" s="545">
        <v>19</v>
      </c>
      <c r="E530" s="27"/>
      <c r="F530" s="146"/>
      <c r="G530" s="148"/>
      <c r="H530" s="148"/>
      <c r="I530" s="148"/>
      <c r="J530" s="148"/>
      <c r="K530" s="558"/>
      <c r="L530" s="148"/>
      <c r="M530" s="148"/>
      <c r="N530" s="553"/>
      <c r="O530" s="553"/>
      <c r="P530" s="553"/>
      <c r="Q530" s="553"/>
      <c r="R530" s="553"/>
      <c r="S530" s="553"/>
      <c r="T530" s="553"/>
      <c r="U530" s="553"/>
      <c r="V530" s="553"/>
      <c r="W530" s="553"/>
      <c r="X530" s="147"/>
      <c r="Y530" s="69">
        <f>IF($D510="n/a","n/a",IF(Y$3&gt;($D510+$D530),$X510-SUM($F530:X530),$X510/$D510))</f>
        <v>0</v>
      </c>
      <c r="Z530" s="69">
        <f>IF($D510="n/a","n/a",IF(Z$3&gt;($D510+$D530),$X510-SUM($F530:Y530),$X510/$D510))</f>
        <v>0</v>
      </c>
      <c r="AA530" s="69">
        <f>IF($D510="n/a","n/a",IF(AA$3&gt;($D510+$D530),$X510-SUM($F530:Z530),$X510/$D510))</f>
        <v>0</v>
      </c>
      <c r="AB530" s="69">
        <f>IF($D510="n/a","n/a",IF(AB$3&gt;($D510+$D530),$X510-SUM($F530:AA530),$X510/$D510))</f>
        <v>0</v>
      </c>
      <c r="AC530" s="69">
        <f>IF($D510="n/a","n/a",IF(AC$3&gt;($D510+$D530),$X510-SUM($F530:AB530),$X510/$D510))</f>
        <v>0</v>
      </c>
      <c r="AD530" s="69">
        <f>IF($D510="n/a","n/a",IF(AD$3&gt;($D510+$D530),$X510-SUM($F530:AC530),$X510/$D510))</f>
        <v>0</v>
      </c>
      <c r="AE530" s="69">
        <f>IF($D510="n/a","n/a",IF(AE$3&gt;($D510+$D530),$X510-SUM($F530:AD530),$X510/$D510))</f>
        <v>0</v>
      </c>
      <c r="AF530" s="69">
        <f>IF($D510="n/a","n/a",IF(AF$3&gt;($D510+$D530),$X510-SUM($F530:AE530),$X510/$D510))</f>
        <v>0</v>
      </c>
      <c r="AG530" s="69">
        <f>IF($D510="n/a","n/a",IF(AG$3&gt;($D510+$D530),$X510-SUM($F530:AF530),$X510/$D510))</f>
        <v>0</v>
      </c>
      <c r="AH530" s="69">
        <f>IF($D510="n/a","n/a",IF(AH$3&gt;($D510+$D530),$X510-SUM($F530:AG530),$X510/$D510))</f>
        <v>0</v>
      </c>
      <c r="AI530" s="69">
        <f>IF($D510="n/a","n/a",IF(AI$3&gt;($D510+$D530),$X510-SUM($F530:AH530),$X510/$D510))</f>
        <v>0</v>
      </c>
      <c r="AJ530" s="69">
        <f>IF($D510="n/a","n/a",IF(AJ$3&gt;($D510+$D530),$X510-SUM($F530:AI530),$X510/$D510))</f>
        <v>0</v>
      </c>
      <c r="AK530" s="69">
        <f>IF($D510="n/a","n/a",IF(AK$3&gt;($D510+$D530),$X510-SUM($F530:AJ530),$X510/$D510))</f>
        <v>0</v>
      </c>
      <c r="AL530" s="69">
        <f>IF($D510="n/a","n/a",IF(AL$3&gt;($D510+$D530),$X510-SUM($F530:AK530),$X510/$D510))</f>
        <v>0</v>
      </c>
      <c r="AM530" s="69">
        <f>IF($D510="n/a","n/a",IF(AM$3&gt;($D510+$D530),$X510-SUM($F530:AL530),$X510/$D510))</f>
        <v>0</v>
      </c>
      <c r="AN530" s="69">
        <f>IF($D510="n/a","n/a",IF(AN$3&gt;($D510+$D530),$X510-SUM($F530:AM530),$X510/$D510))</f>
        <v>0</v>
      </c>
      <c r="AO530" s="69">
        <f>IF($D510="n/a","n/a",IF(AO$3&gt;($D510+$D530),$X510-SUM($F530:AN530),$X510/$D510))</f>
        <v>0</v>
      </c>
      <c r="AP530" s="69">
        <f>IF($D510="n/a","n/a",IF(AP$3&gt;($D510+$D530),$X510-SUM($F530:AO530),$X510/$D510))</f>
        <v>0</v>
      </c>
      <c r="AQ530" s="69">
        <f>IF($D510="n/a","n/a",IF(AQ$3&gt;($D510+$D530),$X510-SUM($F530:AP530),$X510/$D510))</f>
        <v>0</v>
      </c>
      <c r="AR530" s="69">
        <f>IF($D510="n/a","n/a",IF(AR$3&gt;($D510+$D530),$X510-SUM($F530:AQ530),$X510/$D510))</f>
        <v>0</v>
      </c>
      <c r="AS530" s="69">
        <f>IF($D510="n/a","n/a",IF(AS$3&gt;($D510+$D530),$X510-SUM($F530:AR530),$X510/$D510))</f>
        <v>0</v>
      </c>
      <c r="AT530" s="69">
        <f>IF($D510="n/a","n/a",IF(AT$3&gt;($D510+$D530),$X510-SUM($F530:AS530),$X510/$D510))</f>
        <v>0</v>
      </c>
      <c r="AU530" s="69">
        <f>IF($D510="n/a","n/a",IF(AU$3&gt;($D510+$D530),$X510-SUM($F530:AT530),$X510/$D510))</f>
        <v>0</v>
      </c>
      <c r="AV530" s="69">
        <f>IF($D510="n/a","n/a",IF(AV$3&gt;($D510+$D530),$X510-SUM($F530:AU530),$X510/$D510))</f>
        <v>0</v>
      </c>
      <c r="AW530" s="69">
        <f>IF($D510="n/a","n/a",IF(AW$3&gt;($D510+$D530),$X510-SUM($F530:AV530),$X510/$D510))</f>
        <v>0</v>
      </c>
      <c r="AX530" s="69">
        <f>IF($D510="n/a","n/a",IF(AX$3&gt;($D510+$D530),$X510-SUM($F530:AW530),$X510/$D510))</f>
        <v>0</v>
      </c>
      <c r="AY530" s="69">
        <f>IF($D510="n/a","n/a",IF(AY$3&gt;($D510+$D530),$X510-SUM($F530:AX530),$X510/$D510))</f>
        <v>0</v>
      </c>
      <c r="AZ530" s="69">
        <f>IF($D510="n/a","n/a",IF(AZ$3&gt;($D510+$D530),$X510-SUM($F530:AY530),$X510/$D510))</f>
        <v>0</v>
      </c>
      <c r="BA530" s="69">
        <f>IF($D510="n/a","n/a",IF(BA$3&gt;($D510+$D530),$X510-SUM($F530:AZ530),$X510/$D510))</f>
        <v>0</v>
      </c>
      <c r="BB530" s="69">
        <f>IF($D510="n/a","n/a",IF(BB$3&gt;($D510+$D530),$X510-SUM($F530:BA530),$X510/$D510))</f>
        <v>0</v>
      </c>
      <c r="BC530" s="69">
        <f>IF($D510="n/a","n/a",IF(BC$3&gt;($D510+$D530),$X510-SUM($F530:BB530),$X510/$D510))</f>
        <v>0</v>
      </c>
      <c r="BD530" s="69">
        <f>IF($D510="n/a","n/a",IF(BD$3&gt;($D510+$D530),$X510-SUM($F530:BC530),$X510/$D510))</f>
        <v>0</v>
      </c>
      <c r="BE530" s="69">
        <f>IF($D510="n/a","n/a",IF(BE$3&gt;($D510+$D530),$X510-SUM($F530:BD530),$X510/$D510))</f>
        <v>0</v>
      </c>
      <c r="BF530" s="69">
        <f>IF($D510="n/a","n/a",IF(BF$3&gt;($D510+$D530),$X510-SUM($F530:BE530),$X510/$D510))</f>
        <v>0</v>
      </c>
      <c r="BG530" s="69">
        <f>IF($D510="n/a","n/a",IF(BG$3&gt;($D510+$D530),$X510-SUM($F530:BF530),$X510/$D510))</f>
        <v>0</v>
      </c>
      <c r="BH530" s="69">
        <f>IF($D510="n/a","n/a",IF(BH$3&gt;($D510+$D530),$X510-SUM($F530:BG530),$X510/$D510))</f>
        <v>0</v>
      </c>
      <c r="BI530" s="69">
        <f>IF($D510="n/a","n/a",IF(BI$3&gt;($D510+$D530),$X510-SUM($F530:BH530),$X510/$D510))</f>
        <v>0</v>
      </c>
      <c r="BJ530" s="69">
        <f>IF($D510="n/a","n/a",IF(BJ$3&gt;($D510+$D530),$X510-SUM($F530:BI530),$X510/$D510))</f>
        <v>0</v>
      </c>
      <c r="BK530" s="69">
        <f>IF($D510="n/a","n/a",IF(BK$3&gt;($D510+$D530),$X510-SUM($F530:BJ530),$X510/$D510))</f>
        <v>0</v>
      </c>
      <c r="BL530" s="69">
        <f>IF($D510="n/a","n/a",IF(BL$3&gt;($D510+$D530),$X510-SUM($F530:BK530),$X510/$D510))</f>
        <v>0</v>
      </c>
      <c r="BM530" s="69">
        <f>IF($D510="n/a","n/a",IF(BM$3&gt;($D510+$D530),$X510-SUM($F530:BL530),$X510/$D510))</f>
        <v>0</v>
      </c>
      <c r="BN530" s="69">
        <f>IF($D510="n/a","n/a",IF(BN$3&gt;($D510+$D530),$X510-SUM($F530:BM530),$X510/$D510))</f>
        <v>0</v>
      </c>
      <c r="BO530" s="69">
        <f>IF($D510="n/a","n/a",IF(BO$3&gt;($D510+$D530),$X510-SUM($F530:BN530),$X510/$D510))</f>
        <v>0</v>
      </c>
      <c r="BP530" s="69">
        <f>IF($D510="n/a","n/a",IF(BP$3&gt;($D510+$D530),$X510-SUM($F530:BO530),$X510/$D510))</f>
        <v>0</v>
      </c>
      <c r="BQ530" s="69">
        <f>IF($D510="n/a","n/a",IF(BQ$3&gt;($D510+$D530),$X510-SUM($F530:BP530),$X510/$D510))</f>
        <v>0</v>
      </c>
      <c r="BR530" s="69">
        <f>IF($D510="n/a","n/a",IF(BR$3&gt;($D510+$D530),$X510-SUM($F530:BQ530),$X510/$D510))</f>
        <v>0</v>
      </c>
      <c r="BS530" s="69">
        <f>IF($D510="n/a","n/a",IF(BS$3&gt;($D510+$D530),$X510-SUM($F530:BR530),$X510/$D510))</f>
        <v>0</v>
      </c>
      <c r="BT530" s="69">
        <f>IF($D510="n/a","n/a",IF(BT$3&gt;($D510+$D530),$X510-SUM($F530:BS530),$X510/$D510))</f>
        <v>0</v>
      </c>
      <c r="BU530" s="69">
        <f>IF($D510="n/a","n/a",IF(BU$3&gt;($D510+$D530),$X510-SUM($F530:BT530),$X510/$D510))</f>
        <v>0</v>
      </c>
      <c r="BV530" s="69">
        <f>IF($D510="n/a","n/a",IF(BV$3&gt;($D510+$D530),$X510-SUM($F530:BU530),$X510/$D510))</f>
        <v>0</v>
      </c>
      <c r="BW530" s="69">
        <f>IF($D510="n/a","n/a",IF(BW$3&gt;($D510+$D530),$X510-SUM($F530:BV530),$X510/$D510))</f>
        <v>0</v>
      </c>
      <c r="BX530" s="69">
        <f>IF($D510="n/a","n/a",IF(BX$3&gt;($D510+$D530),$X510-SUM($F530:BW530),$X510/$D510))</f>
        <v>0</v>
      </c>
      <c r="BY530" s="69">
        <f>IF($D510="n/a","n/a",IF(BY$3&gt;($D510+$D530),$X510-SUM($F530:BX530),$X510/$D510))</f>
        <v>0</v>
      </c>
      <c r="BZ530" s="69">
        <f>IF($D510="n/a","n/a",IF(BZ$3&gt;($D510+$D530),$X510-SUM($F530:BY530),$X510/$D510))</f>
        <v>0</v>
      </c>
    </row>
    <row r="531" spans="1:78" customFormat="1" hidden="1" outlineLevel="1">
      <c r="A531" s="560"/>
      <c r="B531" s="25"/>
      <c r="C531" s="577"/>
      <c r="D531" s="545">
        <v>20</v>
      </c>
      <c r="E531" s="27"/>
      <c r="F531" s="146"/>
      <c r="G531" s="148"/>
      <c r="H531" s="148"/>
      <c r="I531" s="148"/>
      <c r="J531" s="148"/>
      <c r="K531" s="558"/>
      <c r="L531" s="148"/>
      <c r="M531" s="148"/>
      <c r="N531" s="553"/>
      <c r="O531" s="553"/>
      <c r="P531" s="553"/>
      <c r="Q531" s="553"/>
      <c r="R531" s="553"/>
      <c r="S531" s="553"/>
      <c r="T531" s="553"/>
      <c r="U531" s="553"/>
      <c r="V531" s="553"/>
      <c r="W531" s="553"/>
      <c r="X531" s="553"/>
      <c r="Y531" s="147"/>
      <c r="Z531" s="69">
        <f>IF($D510="n/a","n/a",IF(Z$3&gt;($D510+$D531),$Y510-SUM($F531:Y531),$Y510/$D510))</f>
        <v>0</v>
      </c>
      <c r="AA531" s="69">
        <f>IF($D510="n/a","n/a",IF(AA$3&gt;($D510+$D531),$Y510-SUM($F531:Z531),$Y510/$D510))</f>
        <v>0</v>
      </c>
      <c r="AB531" s="69">
        <f>IF($D510="n/a","n/a",IF(AB$3&gt;($D510+$D531),$Y510-SUM($F531:AA531),$Y510/$D510))</f>
        <v>0</v>
      </c>
      <c r="AC531" s="69">
        <f>IF($D510="n/a","n/a",IF(AC$3&gt;($D510+$D531),$Y510-SUM($F531:AB531),$Y510/$D510))</f>
        <v>0</v>
      </c>
      <c r="AD531" s="69">
        <f>IF($D510="n/a","n/a",IF(AD$3&gt;($D510+$D531),$Y510-SUM($F531:AC531),$Y510/$D510))</f>
        <v>0</v>
      </c>
      <c r="AE531" s="69">
        <f>IF($D510="n/a","n/a",IF(AE$3&gt;($D510+$D531),$Y510-SUM($F531:AD531),$Y510/$D510))</f>
        <v>0</v>
      </c>
      <c r="AF531" s="69">
        <f>IF($D510="n/a","n/a",IF(AF$3&gt;($D510+$D531),$Y510-SUM($F531:AE531),$Y510/$D510))</f>
        <v>0</v>
      </c>
      <c r="AG531" s="69">
        <f>IF($D510="n/a","n/a",IF(AG$3&gt;($D510+$D531),$Y510-SUM($F531:AF531),$Y510/$D510))</f>
        <v>0</v>
      </c>
      <c r="AH531" s="69">
        <f>IF($D510="n/a","n/a",IF(AH$3&gt;($D510+$D531),$Y510-SUM($F531:AG531),$Y510/$D510))</f>
        <v>0</v>
      </c>
      <c r="AI531" s="69">
        <f>IF($D510="n/a","n/a",IF(AI$3&gt;($D510+$D531),$Y510-SUM($F531:AH531),$Y510/$D510))</f>
        <v>0</v>
      </c>
      <c r="AJ531" s="69">
        <f>IF($D510="n/a","n/a",IF(AJ$3&gt;($D510+$D531),$Y510-SUM($F531:AI531),$Y510/$D510))</f>
        <v>0</v>
      </c>
      <c r="AK531" s="69">
        <f>IF($D510="n/a","n/a",IF(AK$3&gt;($D510+$D531),$Y510-SUM($F531:AJ531),$Y510/$D510))</f>
        <v>0</v>
      </c>
      <c r="AL531" s="69">
        <f>IF($D510="n/a","n/a",IF(AL$3&gt;($D510+$D531),$Y510-SUM($F531:AK531),$Y510/$D510))</f>
        <v>0</v>
      </c>
      <c r="AM531" s="69">
        <f>IF($D510="n/a","n/a",IF(AM$3&gt;($D510+$D531),$Y510-SUM($F531:AL531),$Y510/$D510))</f>
        <v>0</v>
      </c>
      <c r="AN531" s="69">
        <f>IF($D510="n/a","n/a",IF(AN$3&gt;($D510+$D531),$Y510-SUM($F531:AM531),$Y510/$D510))</f>
        <v>0</v>
      </c>
      <c r="AO531" s="69">
        <f>IF($D510="n/a","n/a",IF(AO$3&gt;($D510+$D531),$Y510-SUM($F531:AN531),$Y510/$D510))</f>
        <v>0</v>
      </c>
      <c r="AP531" s="69">
        <f>IF($D510="n/a","n/a",IF(AP$3&gt;($D510+$D531),$Y510-SUM($F531:AO531),$Y510/$D510))</f>
        <v>0</v>
      </c>
      <c r="AQ531" s="69">
        <f>IF($D510="n/a","n/a",IF(AQ$3&gt;($D510+$D531),$Y510-SUM($F531:AP531),$Y510/$D510))</f>
        <v>0</v>
      </c>
      <c r="AR531" s="69">
        <f>IF($D510="n/a","n/a",IF(AR$3&gt;($D510+$D531),$Y510-SUM($F531:AQ531),$Y510/$D510))</f>
        <v>0</v>
      </c>
      <c r="AS531" s="69">
        <f>IF($D510="n/a","n/a",IF(AS$3&gt;($D510+$D531),$Y510-SUM($F531:AR531),$Y510/$D510))</f>
        <v>0</v>
      </c>
      <c r="AT531" s="69">
        <f>IF($D510="n/a","n/a",IF(AT$3&gt;($D510+$D531),$Y510-SUM($F531:AS531),$Y510/$D510))</f>
        <v>0</v>
      </c>
      <c r="AU531" s="69">
        <f>IF($D510="n/a","n/a",IF(AU$3&gt;($D510+$D531),$Y510-SUM($F531:AT531),$Y510/$D510))</f>
        <v>0</v>
      </c>
      <c r="AV531" s="69">
        <f>IF($D510="n/a","n/a",IF(AV$3&gt;($D510+$D531),$Y510-SUM($F531:AU531),$Y510/$D510))</f>
        <v>0</v>
      </c>
      <c r="AW531" s="69">
        <f>IF($D510="n/a","n/a",IF(AW$3&gt;($D510+$D531),$Y510-SUM($F531:AV531),$Y510/$D510))</f>
        <v>0</v>
      </c>
      <c r="AX531" s="69">
        <f>IF($D510="n/a","n/a",IF(AX$3&gt;($D510+$D531),$Y510-SUM($F531:AW531),$Y510/$D510))</f>
        <v>0</v>
      </c>
      <c r="AY531" s="69">
        <f>IF($D510="n/a","n/a",IF(AY$3&gt;($D510+$D531),$Y510-SUM($F531:AX531),$Y510/$D510))</f>
        <v>0</v>
      </c>
      <c r="AZ531" s="69">
        <f>IF($D510="n/a","n/a",IF(AZ$3&gt;($D510+$D531),$Y510-SUM($F531:AY531),$Y510/$D510))</f>
        <v>0</v>
      </c>
      <c r="BA531" s="69">
        <f>IF($D510="n/a","n/a",IF(BA$3&gt;($D510+$D531),$Y510-SUM($F531:AZ531),$Y510/$D510))</f>
        <v>0</v>
      </c>
      <c r="BB531" s="69">
        <f>IF($D510="n/a","n/a",IF(BB$3&gt;($D510+$D531),$Y510-SUM($F531:BA531),$Y510/$D510))</f>
        <v>0</v>
      </c>
      <c r="BC531" s="69">
        <f>IF($D510="n/a","n/a",IF(BC$3&gt;($D510+$D531),$Y510-SUM($F531:BB531),$Y510/$D510))</f>
        <v>0</v>
      </c>
      <c r="BD531" s="69">
        <f>IF($D510="n/a","n/a",IF(BD$3&gt;($D510+$D531),$Y510-SUM($F531:BC531),$Y510/$D510))</f>
        <v>0</v>
      </c>
      <c r="BE531" s="69">
        <f>IF($D510="n/a","n/a",IF(BE$3&gt;($D510+$D531),$Y510-SUM($F531:BD531),$Y510/$D510))</f>
        <v>0</v>
      </c>
      <c r="BF531" s="69">
        <f>IF($D510="n/a","n/a",IF(BF$3&gt;($D510+$D531),$Y510-SUM($F531:BE531),$Y510/$D510))</f>
        <v>0</v>
      </c>
      <c r="BG531" s="69">
        <f>IF($D510="n/a","n/a",IF(BG$3&gt;($D510+$D531),$Y510-SUM($F531:BF531),$Y510/$D510))</f>
        <v>0</v>
      </c>
      <c r="BH531" s="69">
        <f>IF($D510="n/a","n/a",IF(BH$3&gt;($D510+$D531),$Y510-SUM($F531:BG531),$Y510/$D510))</f>
        <v>0</v>
      </c>
      <c r="BI531" s="69">
        <f>IF($D510="n/a","n/a",IF(BI$3&gt;($D510+$D531),$Y510-SUM($F531:BH531),$Y510/$D510))</f>
        <v>0</v>
      </c>
      <c r="BJ531" s="69">
        <f>IF($D510="n/a","n/a",IF(BJ$3&gt;($D510+$D531),$Y510-SUM($F531:BI531),$Y510/$D510))</f>
        <v>0</v>
      </c>
      <c r="BK531" s="69">
        <f>IF($D510="n/a","n/a",IF(BK$3&gt;($D510+$D531),$Y510-SUM($F531:BJ531),$Y510/$D510))</f>
        <v>0</v>
      </c>
      <c r="BL531" s="69">
        <f>IF($D510="n/a","n/a",IF(BL$3&gt;($D510+$D531),$Y510-SUM($F531:BK531),$Y510/$D510))</f>
        <v>0</v>
      </c>
      <c r="BM531" s="69">
        <f>IF($D510="n/a","n/a",IF(BM$3&gt;($D510+$D531),$Y510-SUM($F531:BL531),$Y510/$D510))</f>
        <v>0</v>
      </c>
      <c r="BN531" s="69">
        <f>IF($D510="n/a","n/a",IF(BN$3&gt;($D510+$D531),$Y510-SUM($F531:BM531),$Y510/$D510))</f>
        <v>0</v>
      </c>
      <c r="BO531" s="69">
        <f>IF($D510="n/a","n/a",IF(BO$3&gt;($D510+$D531),$Y510-SUM($F531:BN531),$Y510/$D510))</f>
        <v>0</v>
      </c>
      <c r="BP531" s="69">
        <f>IF($D510="n/a","n/a",IF(BP$3&gt;($D510+$D531),$Y510-SUM($F531:BO531),$Y510/$D510))</f>
        <v>0</v>
      </c>
      <c r="BQ531" s="69">
        <f>IF($D510="n/a","n/a",IF(BQ$3&gt;($D510+$D531),$Y510-SUM($F531:BP531),$Y510/$D510))</f>
        <v>0</v>
      </c>
      <c r="BR531" s="69">
        <f>IF($D510="n/a","n/a",IF(BR$3&gt;($D510+$D531),$Y510-SUM($F531:BQ531),$Y510/$D510))</f>
        <v>0</v>
      </c>
      <c r="BS531" s="69">
        <f>IF($D510="n/a","n/a",IF(BS$3&gt;($D510+$D531),$Y510-SUM($F531:BR531),$Y510/$D510))</f>
        <v>0</v>
      </c>
      <c r="BT531" s="69">
        <f>IF($D510="n/a","n/a",IF(BT$3&gt;($D510+$D531),$Y510-SUM($F531:BS531),$Y510/$D510))</f>
        <v>0</v>
      </c>
      <c r="BU531" s="69">
        <f>IF($D510="n/a","n/a",IF(BU$3&gt;($D510+$D531),$Y510-SUM($F531:BT531),$Y510/$D510))</f>
        <v>0</v>
      </c>
      <c r="BV531" s="69">
        <f>IF($D510="n/a","n/a",IF(BV$3&gt;($D510+$D531),$Y510-SUM($F531:BU531),$Y510/$D510))</f>
        <v>0</v>
      </c>
      <c r="BW531" s="69">
        <f>IF($D510="n/a","n/a",IF(BW$3&gt;($D510+$D531),$Y510-SUM($F531:BV531),$Y510/$D510))</f>
        <v>0</v>
      </c>
      <c r="BX531" s="69">
        <f>IF($D510="n/a","n/a",IF(BX$3&gt;($D510+$D531),$Y510-SUM($F531:BW531),$Y510/$D510))</f>
        <v>0</v>
      </c>
      <c r="BY531" s="69">
        <f>IF($D510="n/a","n/a",IF(BY$3&gt;($D510+$D531),$Y510-SUM($F531:BX531),$Y510/$D510))</f>
        <v>0</v>
      </c>
      <c r="BZ531" s="69">
        <f>IF($D510="n/a","n/a",IF(BZ$3&gt;($D510+$D531),$Y510-SUM($F531:BY531),$Y510/$D510))</f>
        <v>0</v>
      </c>
    </row>
    <row r="532" spans="1:78" customFormat="1" hidden="1" outlineLevel="1">
      <c r="A532" s="560"/>
      <c r="B532" s="25"/>
      <c r="C532" s="577"/>
      <c r="D532" s="545">
        <v>21</v>
      </c>
      <c r="E532" s="27"/>
      <c r="F532" s="146"/>
      <c r="G532" s="148"/>
      <c r="H532" s="148"/>
      <c r="I532" s="148"/>
      <c r="J532" s="148"/>
      <c r="K532" s="558"/>
      <c r="L532" s="148"/>
      <c r="M532" s="148"/>
      <c r="N532" s="553"/>
      <c r="O532" s="553"/>
      <c r="P532" s="553"/>
      <c r="Q532" s="553"/>
      <c r="R532" s="553"/>
      <c r="S532" s="553"/>
      <c r="T532" s="553"/>
      <c r="U532" s="553"/>
      <c r="V532" s="553"/>
      <c r="W532" s="553"/>
      <c r="X532" s="553"/>
      <c r="Y532" s="553"/>
      <c r="Z532" s="147"/>
      <c r="AA532" s="69">
        <f>IF($D510="n/a","n/a",IF(AA$3&gt;($D510+$D532),$Z510-SUM($F532:Z532),$Z510/$D510))</f>
        <v>0</v>
      </c>
      <c r="AB532" s="69">
        <f>IF($D510="n/a","n/a",IF(AB$3&gt;($D510+$D532),$Z510-SUM($F532:AA532),$Z510/$D510))</f>
        <v>0</v>
      </c>
      <c r="AC532" s="69">
        <f>IF($D510="n/a","n/a",IF(AC$3&gt;($D510+$D532),$Z510-SUM($F532:AB532),$Z510/$D510))</f>
        <v>0</v>
      </c>
      <c r="AD532" s="69">
        <f>IF($D510="n/a","n/a",IF(AD$3&gt;($D510+$D532),$Z510-SUM($F532:AC532),$Z510/$D510))</f>
        <v>0</v>
      </c>
      <c r="AE532" s="69">
        <f>IF($D510="n/a","n/a",IF(AE$3&gt;($D510+$D532),$Z510-SUM($F532:AD532),$Z510/$D510))</f>
        <v>0</v>
      </c>
      <c r="AF532" s="69">
        <f>IF($D510="n/a","n/a",IF(AF$3&gt;($D510+$D532),$Z510-SUM($F532:AE532),$Z510/$D510))</f>
        <v>0</v>
      </c>
      <c r="AG532" s="69">
        <f>IF($D510="n/a","n/a",IF(AG$3&gt;($D510+$D532),$Z510-SUM($F532:AF532),$Z510/$D510))</f>
        <v>0</v>
      </c>
      <c r="AH532" s="69">
        <f>IF($D510="n/a","n/a",IF(AH$3&gt;($D510+$D532),$Z510-SUM($F532:AG532),$Z510/$D510))</f>
        <v>0</v>
      </c>
      <c r="AI532" s="69">
        <f>IF($D510="n/a","n/a",IF(AI$3&gt;($D510+$D532),$Z510-SUM($F532:AH532),$Z510/$D510))</f>
        <v>0</v>
      </c>
      <c r="AJ532" s="69">
        <f>IF($D510="n/a","n/a",IF(AJ$3&gt;($D510+$D532),$Z510-SUM($F532:AI532),$Z510/$D510))</f>
        <v>0</v>
      </c>
      <c r="AK532" s="69">
        <f>IF($D510="n/a","n/a",IF(AK$3&gt;($D510+$D532),$Z510-SUM($F532:AJ532),$Z510/$D510))</f>
        <v>0</v>
      </c>
      <c r="AL532" s="69">
        <f>IF($D510="n/a","n/a",IF(AL$3&gt;($D510+$D532),$Z510-SUM($F532:AK532),$Z510/$D510))</f>
        <v>0</v>
      </c>
      <c r="AM532" s="69">
        <f>IF($D510="n/a","n/a",IF(AM$3&gt;($D510+$D532),$Z510-SUM($F532:AL532),$Z510/$D510))</f>
        <v>0</v>
      </c>
      <c r="AN532" s="69">
        <f>IF($D510="n/a","n/a",IF(AN$3&gt;($D510+$D532),$Z510-SUM($F532:AM532),$Z510/$D510))</f>
        <v>0</v>
      </c>
      <c r="AO532" s="69">
        <f>IF($D510="n/a","n/a",IF(AO$3&gt;($D510+$D532),$Z510-SUM($F532:AN532),$Z510/$D510))</f>
        <v>0</v>
      </c>
      <c r="AP532" s="69">
        <f>IF($D510="n/a","n/a",IF(AP$3&gt;($D510+$D532),$Z510-SUM($F532:AO532),$Z510/$D510))</f>
        <v>0</v>
      </c>
      <c r="AQ532" s="69">
        <f>IF($D510="n/a","n/a",IF(AQ$3&gt;($D510+$D532),$Z510-SUM($F532:AP532),$Z510/$D510))</f>
        <v>0</v>
      </c>
      <c r="AR532" s="69">
        <f>IF($D510="n/a","n/a",IF(AR$3&gt;($D510+$D532),$Z510-SUM($F532:AQ532),$Z510/$D510))</f>
        <v>0</v>
      </c>
      <c r="AS532" s="69">
        <f>IF($D510="n/a","n/a",IF(AS$3&gt;($D510+$D532),$Z510-SUM($F532:AR532),$Z510/$D510))</f>
        <v>0</v>
      </c>
      <c r="AT532" s="69">
        <f>IF($D510="n/a","n/a",IF(AT$3&gt;($D510+$D532),$Z510-SUM($F532:AS532),$Z510/$D510))</f>
        <v>0</v>
      </c>
      <c r="AU532" s="69">
        <f>IF($D510="n/a","n/a",IF(AU$3&gt;($D510+$D532),$Z510-SUM($F532:AT532),$Z510/$D510))</f>
        <v>0</v>
      </c>
      <c r="AV532" s="69">
        <f>IF($D510="n/a","n/a",IF(AV$3&gt;($D510+$D532),$Z510-SUM($F532:AU532),$Z510/$D510))</f>
        <v>0</v>
      </c>
      <c r="AW532" s="69">
        <f>IF($D510="n/a","n/a",IF(AW$3&gt;($D510+$D532),$Z510-SUM($F532:AV532),$Z510/$D510))</f>
        <v>0</v>
      </c>
      <c r="AX532" s="69">
        <f>IF($D510="n/a","n/a",IF(AX$3&gt;($D510+$D532),$Z510-SUM($F532:AW532),$Z510/$D510))</f>
        <v>0</v>
      </c>
      <c r="AY532" s="69">
        <f>IF($D510="n/a","n/a",IF(AY$3&gt;($D510+$D532),$Z510-SUM($F532:AX532),$Z510/$D510))</f>
        <v>0</v>
      </c>
      <c r="AZ532" s="69">
        <f>IF($D510="n/a","n/a",IF(AZ$3&gt;($D510+$D532),$Z510-SUM($F532:AY532),$Z510/$D510))</f>
        <v>0</v>
      </c>
      <c r="BA532" s="69">
        <f>IF($D510="n/a","n/a",IF(BA$3&gt;($D510+$D532),$Z510-SUM($F532:AZ532),$Z510/$D510))</f>
        <v>0</v>
      </c>
      <c r="BB532" s="69">
        <f>IF($D510="n/a","n/a",IF(BB$3&gt;($D510+$D532),$Z510-SUM($F532:BA532),$Z510/$D510))</f>
        <v>0</v>
      </c>
      <c r="BC532" s="69">
        <f>IF($D510="n/a","n/a",IF(BC$3&gt;($D510+$D532),$Z510-SUM($F532:BB532),$Z510/$D510))</f>
        <v>0</v>
      </c>
      <c r="BD532" s="69">
        <f>IF($D510="n/a","n/a",IF(BD$3&gt;($D510+$D532),$Z510-SUM($F532:BC532),$Z510/$D510))</f>
        <v>0</v>
      </c>
      <c r="BE532" s="69">
        <f>IF($D510="n/a","n/a",IF(BE$3&gt;($D510+$D532),$Z510-SUM($F532:BD532),$Z510/$D510))</f>
        <v>0</v>
      </c>
      <c r="BF532" s="69">
        <f>IF($D510="n/a","n/a",IF(BF$3&gt;($D510+$D532),$Z510-SUM($F532:BE532),$Z510/$D510))</f>
        <v>0</v>
      </c>
      <c r="BG532" s="69">
        <f>IF($D510="n/a","n/a",IF(BG$3&gt;($D510+$D532),$Z510-SUM($F532:BF532),$Z510/$D510))</f>
        <v>0</v>
      </c>
      <c r="BH532" s="69">
        <f>IF($D510="n/a","n/a",IF(BH$3&gt;($D510+$D532),$Z510-SUM($F532:BG532),$Z510/$D510))</f>
        <v>0</v>
      </c>
      <c r="BI532" s="69">
        <f>IF($D510="n/a","n/a",IF(BI$3&gt;($D510+$D532),$Z510-SUM($F532:BH532),$Z510/$D510))</f>
        <v>0</v>
      </c>
      <c r="BJ532" s="69">
        <f>IF($D510="n/a","n/a",IF(BJ$3&gt;($D510+$D532),$Z510-SUM($F532:BI532),$Z510/$D510))</f>
        <v>0</v>
      </c>
      <c r="BK532" s="69">
        <f>IF($D510="n/a","n/a",IF(BK$3&gt;($D510+$D532),$Z510-SUM($F532:BJ532),$Z510/$D510))</f>
        <v>0</v>
      </c>
      <c r="BL532" s="69">
        <f>IF($D510="n/a","n/a",IF(BL$3&gt;($D510+$D532),$Z510-SUM($F532:BK532),$Z510/$D510))</f>
        <v>0</v>
      </c>
      <c r="BM532" s="69">
        <f>IF($D510="n/a","n/a",IF(BM$3&gt;($D510+$D532),$Z510-SUM($F532:BL532),$Z510/$D510))</f>
        <v>0</v>
      </c>
      <c r="BN532" s="69">
        <f>IF($D510="n/a","n/a",IF(BN$3&gt;($D510+$D532),$Z510-SUM($F532:BM532),$Z510/$D510))</f>
        <v>0</v>
      </c>
      <c r="BO532" s="69">
        <f>IF($D510="n/a","n/a",IF(BO$3&gt;($D510+$D532),$Z510-SUM($F532:BN532),$Z510/$D510))</f>
        <v>0</v>
      </c>
      <c r="BP532" s="69">
        <f>IF($D510="n/a","n/a",IF(BP$3&gt;($D510+$D532),$Z510-SUM($F532:BO532),$Z510/$D510))</f>
        <v>0</v>
      </c>
      <c r="BQ532" s="69">
        <f>IF($D510="n/a","n/a",IF(BQ$3&gt;($D510+$D532),$Z510-SUM($F532:BP532),$Z510/$D510))</f>
        <v>0</v>
      </c>
      <c r="BR532" s="69">
        <f>IF($D510="n/a","n/a",IF(BR$3&gt;($D510+$D532),$Z510-SUM($F532:BQ532),$Z510/$D510))</f>
        <v>0</v>
      </c>
      <c r="BS532" s="69">
        <f>IF($D510="n/a","n/a",IF(BS$3&gt;($D510+$D532),$Z510-SUM($F532:BR532),$Z510/$D510))</f>
        <v>0</v>
      </c>
      <c r="BT532" s="69">
        <f>IF($D510="n/a","n/a",IF(BT$3&gt;($D510+$D532),$Z510-SUM($F532:BS532),$Z510/$D510))</f>
        <v>0</v>
      </c>
      <c r="BU532" s="69">
        <f>IF($D510="n/a","n/a",IF(BU$3&gt;($D510+$D532),$Z510-SUM($F532:BT532),$Z510/$D510))</f>
        <v>0</v>
      </c>
      <c r="BV532" s="69">
        <f>IF($D510="n/a","n/a",IF(BV$3&gt;($D510+$D532),$Z510-SUM($F532:BU532),$Z510/$D510))</f>
        <v>0</v>
      </c>
      <c r="BW532" s="69">
        <f>IF($D510="n/a","n/a",IF(BW$3&gt;($D510+$D532),$Z510-SUM($F532:BV532),$Z510/$D510))</f>
        <v>0</v>
      </c>
      <c r="BX532" s="69">
        <f>IF($D510="n/a","n/a",IF(BX$3&gt;($D510+$D532),$Z510-SUM($F532:BW532),$Z510/$D510))</f>
        <v>0</v>
      </c>
      <c r="BY532" s="69">
        <f>IF($D510="n/a","n/a",IF(BY$3&gt;($D510+$D532),$Z510-SUM($F532:BX532),$Z510/$D510))</f>
        <v>0</v>
      </c>
      <c r="BZ532" s="69">
        <f>IF($D510="n/a","n/a",IF(BZ$3&gt;($D510+$D532),$Z510-SUM($F532:BY532),$Z510/$D510))</f>
        <v>0</v>
      </c>
    </row>
    <row r="533" spans="1:78" customFormat="1" hidden="1" outlineLevel="1">
      <c r="A533" s="560"/>
      <c r="B533" s="25"/>
      <c r="C533" s="577"/>
      <c r="D533" s="545">
        <v>22</v>
      </c>
      <c r="E533" s="27"/>
      <c r="F533" s="146"/>
      <c r="G533" s="148"/>
      <c r="H533" s="148"/>
      <c r="I533" s="148"/>
      <c r="J533" s="148"/>
      <c r="K533" s="558"/>
      <c r="L533" s="148"/>
      <c r="M533" s="148"/>
      <c r="N533" s="553"/>
      <c r="O533" s="553"/>
      <c r="P533" s="553"/>
      <c r="Q533" s="553"/>
      <c r="R533" s="553"/>
      <c r="S533" s="553"/>
      <c r="T533" s="553"/>
      <c r="U533" s="553"/>
      <c r="V533" s="553"/>
      <c r="W533" s="553"/>
      <c r="X533" s="553"/>
      <c r="Y533" s="553"/>
      <c r="Z533" s="553"/>
      <c r="AA533" s="147"/>
      <c r="AB533" s="69">
        <f>IF($D510="n/a","n/a",IF(AB$3&gt;($D510+$D533),$AA510-SUM($F533:AA533),$AA510/$D510))</f>
        <v>0</v>
      </c>
      <c r="AC533" s="69">
        <f>IF($D510="n/a","n/a",IF(AC$3&gt;($D510+$D533),$AA510-SUM($F533:AB533),$AA510/$D510))</f>
        <v>0</v>
      </c>
      <c r="AD533" s="69">
        <f>IF($D510="n/a","n/a",IF(AD$3&gt;($D510+$D533),$AA510-SUM($F533:AC533),$AA510/$D510))</f>
        <v>0</v>
      </c>
      <c r="AE533" s="69">
        <f>IF($D510="n/a","n/a",IF(AE$3&gt;($D510+$D533),$AA510-SUM($F533:AD533),$AA510/$D510))</f>
        <v>0</v>
      </c>
      <c r="AF533" s="69">
        <f>IF($D510="n/a","n/a",IF(AF$3&gt;($D510+$D533),$AA510-SUM($F533:AE533),$AA510/$D510))</f>
        <v>0</v>
      </c>
      <c r="AG533" s="69">
        <f>IF($D510="n/a","n/a",IF(AG$3&gt;($D510+$D533),$AA510-SUM($F533:AF533),$AA510/$D510))</f>
        <v>0</v>
      </c>
      <c r="AH533" s="69">
        <f>IF($D510="n/a","n/a",IF(AH$3&gt;($D510+$D533),$AA510-SUM($F533:AG533),$AA510/$D510))</f>
        <v>0</v>
      </c>
      <c r="AI533" s="69">
        <f>IF($D510="n/a","n/a",IF(AI$3&gt;($D510+$D533),$AA510-SUM($F533:AH533),$AA510/$D510))</f>
        <v>0</v>
      </c>
      <c r="AJ533" s="69">
        <f>IF($D510="n/a","n/a",IF(AJ$3&gt;($D510+$D533),$AA510-SUM($F533:AI533),$AA510/$D510))</f>
        <v>0</v>
      </c>
      <c r="AK533" s="69">
        <f>IF($D510="n/a","n/a",IF(AK$3&gt;($D510+$D533),$AA510-SUM($F533:AJ533),$AA510/$D510))</f>
        <v>0</v>
      </c>
      <c r="AL533" s="69">
        <f>IF($D510="n/a","n/a",IF(AL$3&gt;($D510+$D533),$AA510-SUM($F533:AK533),$AA510/$D510))</f>
        <v>0</v>
      </c>
      <c r="AM533" s="69">
        <f>IF($D510="n/a","n/a",IF(AM$3&gt;($D510+$D533),$AA510-SUM($F533:AL533),$AA510/$D510))</f>
        <v>0</v>
      </c>
      <c r="AN533" s="69">
        <f>IF($D510="n/a","n/a",IF(AN$3&gt;($D510+$D533),$AA510-SUM($F533:AM533),$AA510/$D510))</f>
        <v>0</v>
      </c>
      <c r="AO533" s="69">
        <f>IF($D510="n/a","n/a",IF(AO$3&gt;($D510+$D533),$AA510-SUM($F533:AN533),$AA510/$D510))</f>
        <v>0</v>
      </c>
      <c r="AP533" s="69">
        <f>IF($D510="n/a","n/a",IF(AP$3&gt;($D510+$D533),$AA510-SUM($F533:AO533),$AA510/$D510))</f>
        <v>0</v>
      </c>
      <c r="AQ533" s="69">
        <f>IF($D510="n/a","n/a",IF(AQ$3&gt;($D510+$D533),$AA510-SUM($F533:AP533),$AA510/$D510))</f>
        <v>0</v>
      </c>
      <c r="AR533" s="69">
        <f>IF($D510="n/a","n/a",IF(AR$3&gt;($D510+$D533),$AA510-SUM($F533:AQ533),$AA510/$D510))</f>
        <v>0</v>
      </c>
      <c r="AS533" s="69">
        <f>IF($D510="n/a","n/a",IF(AS$3&gt;($D510+$D533),$AA510-SUM($F533:AR533),$AA510/$D510))</f>
        <v>0</v>
      </c>
      <c r="AT533" s="69">
        <f>IF($D510="n/a","n/a",IF(AT$3&gt;($D510+$D533),$AA510-SUM($F533:AS533),$AA510/$D510))</f>
        <v>0</v>
      </c>
      <c r="AU533" s="69">
        <f>IF($D510="n/a","n/a",IF(AU$3&gt;($D510+$D533),$AA510-SUM($F533:AT533),$AA510/$D510))</f>
        <v>0</v>
      </c>
      <c r="AV533" s="69">
        <f>IF($D510="n/a","n/a",IF(AV$3&gt;($D510+$D533),$AA510-SUM($F533:AU533),$AA510/$D510))</f>
        <v>0</v>
      </c>
      <c r="AW533" s="69">
        <f>IF($D510="n/a","n/a",IF(AW$3&gt;($D510+$D533),$AA510-SUM($F533:AV533),$AA510/$D510))</f>
        <v>0</v>
      </c>
      <c r="AX533" s="69">
        <f>IF($D510="n/a","n/a",IF(AX$3&gt;($D510+$D533),$AA510-SUM($F533:AW533),$AA510/$D510))</f>
        <v>0</v>
      </c>
      <c r="AY533" s="69">
        <f>IF($D510="n/a","n/a",IF(AY$3&gt;($D510+$D533),$AA510-SUM($F533:AX533),$AA510/$D510))</f>
        <v>0</v>
      </c>
      <c r="AZ533" s="69">
        <f>IF($D510="n/a","n/a",IF(AZ$3&gt;($D510+$D533),$AA510-SUM($F533:AY533),$AA510/$D510))</f>
        <v>0</v>
      </c>
      <c r="BA533" s="69">
        <f>IF($D510="n/a","n/a",IF(BA$3&gt;($D510+$D533),$AA510-SUM($F533:AZ533),$AA510/$D510))</f>
        <v>0</v>
      </c>
      <c r="BB533" s="69">
        <f>IF($D510="n/a","n/a",IF(BB$3&gt;($D510+$D533),$AA510-SUM($F533:BA533),$AA510/$D510))</f>
        <v>0</v>
      </c>
      <c r="BC533" s="69">
        <f>IF($D510="n/a","n/a",IF(BC$3&gt;($D510+$D533),$AA510-SUM($F533:BB533),$AA510/$D510))</f>
        <v>0</v>
      </c>
      <c r="BD533" s="69">
        <f>IF($D510="n/a","n/a",IF(BD$3&gt;($D510+$D533),$AA510-SUM($F533:BC533),$AA510/$D510))</f>
        <v>0</v>
      </c>
      <c r="BE533" s="69">
        <f>IF($D510="n/a","n/a",IF(BE$3&gt;($D510+$D533),$AA510-SUM($F533:BD533),$AA510/$D510))</f>
        <v>0</v>
      </c>
      <c r="BF533" s="69">
        <f>IF($D510="n/a","n/a",IF(BF$3&gt;($D510+$D533),$AA510-SUM($F533:BE533),$AA510/$D510))</f>
        <v>0</v>
      </c>
      <c r="BG533" s="69">
        <f>IF($D510="n/a","n/a",IF(BG$3&gt;($D510+$D533),$AA510-SUM($F533:BF533),$AA510/$D510))</f>
        <v>0</v>
      </c>
      <c r="BH533" s="69">
        <f>IF($D510="n/a","n/a",IF(BH$3&gt;($D510+$D533),$AA510-SUM($F533:BG533),$AA510/$D510))</f>
        <v>0</v>
      </c>
      <c r="BI533" s="69">
        <f>IF($D510="n/a","n/a",IF(BI$3&gt;($D510+$D533),$AA510-SUM($F533:BH533),$AA510/$D510))</f>
        <v>0</v>
      </c>
      <c r="BJ533" s="69">
        <f>IF($D510="n/a","n/a",IF(BJ$3&gt;($D510+$D533),$AA510-SUM($F533:BI533),$AA510/$D510))</f>
        <v>0</v>
      </c>
      <c r="BK533" s="69">
        <f>IF($D510="n/a","n/a",IF(BK$3&gt;($D510+$D533),$AA510-SUM($F533:BJ533),$AA510/$D510))</f>
        <v>0</v>
      </c>
      <c r="BL533" s="69">
        <f>IF($D510="n/a","n/a",IF(BL$3&gt;($D510+$D533),$AA510-SUM($F533:BK533),$AA510/$D510))</f>
        <v>0</v>
      </c>
      <c r="BM533" s="69">
        <f>IF($D510="n/a","n/a",IF(BM$3&gt;($D510+$D533),$AA510-SUM($F533:BL533),$AA510/$D510))</f>
        <v>0</v>
      </c>
      <c r="BN533" s="69">
        <f>IF($D510="n/a","n/a",IF(BN$3&gt;($D510+$D533),$AA510-SUM($F533:BM533),$AA510/$D510))</f>
        <v>0</v>
      </c>
      <c r="BO533" s="69">
        <f>IF($D510="n/a","n/a",IF(BO$3&gt;($D510+$D533),$AA510-SUM($F533:BN533),$AA510/$D510))</f>
        <v>0</v>
      </c>
      <c r="BP533" s="69">
        <f>IF($D510="n/a","n/a",IF(BP$3&gt;($D510+$D533),$AA510-SUM($F533:BO533),$AA510/$D510))</f>
        <v>0</v>
      </c>
      <c r="BQ533" s="69">
        <f>IF($D510="n/a","n/a",IF(BQ$3&gt;($D510+$D533),$AA510-SUM($F533:BP533),$AA510/$D510))</f>
        <v>0</v>
      </c>
      <c r="BR533" s="69">
        <f>IF($D510="n/a","n/a",IF(BR$3&gt;($D510+$D533),$AA510-SUM($F533:BQ533),$AA510/$D510))</f>
        <v>0</v>
      </c>
      <c r="BS533" s="69">
        <f>IF($D510="n/a","n/a",IF(BS$3&gt;($D510+$D533),$AA510-SUM($F533:BR533),$AA510/$D510))</f>
        <v>0</v>
      </c>
      <c r="BT533" s="69">
        <f>IF($D510="n/a","n/a",IF(BT$3&gt;($D510+$D533),$AA510-SUM($F533:BS533),$AA510/$D510))</f>
        <v>0</v>
      </c>
      <c r="BU533" s="69">
        <f>IF($D510="n/a","n/a",IF(BU$3&gt;($D510+$D533),$AA510-SUM($F533:BT533),$AA510/$D510))</f>
        <v>0</v>
      </c>
      <c r="BV533" s="69">
        <f>IF($D510="n/a","n/a",IF(BV$3&gt;($D510+$D533),$AA510-SUM($F533:BU533),$AA510/$D510))</f>
        <v>0</v>
      </c>
      <c r="BW533" s="69">
        <f>IF($D510="n/a","n/a",IF(BW$3&gt;($D510+$D533),$AA510-SUM($F533:BV533),$AA510/$D510))</f>
        <v>0</v>
      </c>
      <c r="BX533" s="69">
        <f>IF($D510="n/a","n/a",IF(BX$3&gt;($D510+$D533),$AA510-SUM($F533:BW533),$AA510/$D510))</f>
        <v>0</v>
      </c>
      <c r="BY533" s="69">
        <f>IF($D510="n/a","n/a",IF(BY$3&gt;($D510+$D533),$AA510-SUM($F533:BX533),$AA510/$D510))</f>
        <v>0</v>
      </c>
      <c r="BZ533" s="69">
        <f>IF($D510="n/a","n/a",IF(BZ$3&gt;($D510+$D533),$AA510-SUM($F533:BY533),$AA510/$D510))</f>
        <v>0</v>
      </c>
    </row>
    <row r="534" spans="1:78" customFormat="1" hidden="1" outlineLevel="1">
      <c r="A534" s="560"/>
      <c r="B534" s="25"/>
      <c r="C534" s="577"/>
      <c r="D534" s="545">
        <v>23</v>
      </c>
      <c r="E534" s="27"/>
      <c r="F534" s="146"/>
      <c r="G534" s="148"/>
      <c r="H534" s="148"/>
      <c r="I534" s="148"/>
      <c r="J534" s="148"/>
      <c r="K534" s="558"/>
      <c r="L534" s="148"/>
      <c r="M534" s="148"/>
      <c r="N534" s="553"/>
      <c r="O534" s="553"/>
      <c r="P534" s="553"/>
      <c r="Q534" s="553"/>
      <c r="R534" s="553"/>
      <c r="S534" s="553"/>
      <c r="T534" s="553"/>
      <c r="U534" s="553"/>
      <c r="V534" s="553"/>
      <c r="W534" s="553"/>
      <c r="X534" s="553"/>
      <c r="Y534" s="553"/>
      <c r="Z534" s="553"/>
      <c r="AA534" s="553"/>
      <c r="AB534" s="147"/>
      <c r="AC534" s="69">
        <f>IF($D510="n/a","n/a",IF(AC$3&gt;($D510+$D534),$AB510-SUM($F534:AB534),$AB510/$D510))</f>
        <v>0</v>
      </c>
      <c r="AD534" s="69">
        <f>IF($D510="n/a","n/a",IF(AD$3&gt;($D510+$D534),$AB510-SUM($F534:AC534),$AB510/$D510))</f>
        <v>0</v>
      </c>
      <c r="AE534" s="69">
        <f>IF($D510="n/a","n/a",IF(AE$3&gt;($D510+$D534),$AB510-SUM($F534:AD534),$AB510/$D510))</f>
        <v>0</v>
      </c>
      <c r="AF534" s="69">
        <f>IF($D510="n/a","n/a",IF(AF$3&gt;($D510+$D534),$AB510-SUM($F534:AE534),$AB510/$D510))</f>
        <v>0</v>
      </c>
      <c r="AG534" s="69">
        <f>IF($D510="n/a","n/a",IF(AG$3&gt;($D510+$D534),$AB510-SUM($F534:AF534),$AB510/$D510))</f>
        <v>0</v>
      </c>
      <c r="AH534" s="69">
        <f>IF($D510="n/a","n/a",IF(AH$3&gt;($D510+$D534),$AB510-SUM($F534:AG534),$AB510/$D510))</f>
        <v>0</v>
      </c>
      <c r="AI534" s="69">
        <f>IF($D510="n/a","n/a",IF(AI$3&gt;($D510+$D534),$AB510-SUM($F534:AH534),$AB510/$D510))</f>
        <v>0</v>
      </c>
      <c r="AJ534" s="69">
        <f>IF($D510="n/a","n/a",IF(AJ$3&gt;($D510+$D534),$AB510-SUM($F534:AI534),$AB510/$D510))</f>
        <v>0</v>
      </c>
      <c r="AK534" s="69">
        <f>IF($D510="n/a","n/a",IF(AK$3&gt;($D510+$D534),$AB510-SUM($F534:AJ534),$AB510/$D510))</f>
        <v>0</v>
      </c>
      <c r="AL534" s="69">
        <f>IF($D510="n/a","n/a",IF(AL$3&gt;($D510+$D534),$AB510-SUM($F534:AK534),$AB510/$D510))</f>
        <v>0</v>
      </c>
      <c r="AM534" s="69">
        <f>IF($D510="n/a","n/a",IF(AM$3&gt;($D510+$D534),$AB510-SUM($F534:AL534),$AB510/$D510))</f>
        <v>0</v>
      </c>
      <c r="AN534" s="69">
        <f>IF($D510="n/a","n/a",IF(AN$3&gt;($D510+$D534),$AB510-SUM($F534:AM534),$AB510/$D510))</f>
        <v>0</v>
      </c>
      <c r="AO534" s="69">
        <f>IF($D510="n/a","n/a",IF(AO$3&gt;($D510+$D534),$AB510-SUM($F534:AN534),$AB510/$D510))</f>
        <v>0</v>
      </c>
      <c r="AP534" s="69">
        <f>IF($D510="n/a","n/a",IF(AP$3&gt;($D510+$D534),$AB510-SUM($F534:AO534),$AB510/$D510))</f>
        <v>0</v>
      </c>
      <c r="AQ534" s="69">
        <f>IF($D510="n/a","n/a",IF(AQ$3&gt;($D510+$D534),$AB510-SUM($F534:AP534),$AB510/$D510))</f>
        <v>0</v>
      </c>
      <c r="AR534" s="69">
        <f>IF($D510="n/a","n/a",IF(AR$3&gt;($D510+$D534),$AB510-SUM($F534:AQ534),$AB510/$D510))</f>
        <v>0</v>
      </c>
      <c r="AS534" s="69">
        <f>IF($D510="n/a","n/a",IF(AS$3&gt;($D510+$D534),$AB510-SUM($F534:AR534),$AB510/$D510))</f>
        <v>0</v>
      </c>
      <c r="AT534" s="69">
        <f>IF($D510="n/a","n/a",IF(AT$3&gt;($D510+$D534),$AB510-SUM($F534:AS534),$AB510/$D510))</f>
        <v>0</v>
      </c>
      <c r="AU534" s="69">
        <f>IF($D510="n/a","n/a",IF(AU$3&gt;($D510+$D534),$AB510-SUM($F534:AT534),$AB510/$D510))</f>
        <v>0</v>
      </c>
      <c r="AV534" s="69">
        <f>IF($D510="n/a","n/a",IF(AV$3&gt;($D510+$D534),$AB510-SUM($F534:AU534),$AB510/$D510))</f>
        <v>0</v>
      </c>
      <c r="AW534" s="69">
        <f>IF($D510="n/a","n/a",IF(AW$3&gt;($D510+$D534),$AB510-SUM($F534:AV534),$AB510/$D510))</f>
        <v>0</v>
      </c>
      <c r="AX534" s="69">
        <f>IF($D510="n/a","n/a",IF(AX$3&gt;($D510+$D534),$AB510-SUM($F534:AW534),$AB510/$D510))</f>
        <v>0</v>
      </c>
      <c r="AY534" s="69">
        <f>IF($D510="n/a","n/a",IF(AY$3&gt;($D510+$D534),$AB510-SUM($F534:AX534),$AB510/$D510))</f>
        <v>0</v>
      </c>
      <c r="AZ534" s="69">
        <f>IF($D510="n/a","n/a",IF(AZ$3&gt;($D510+$D534),$AB510-SUM($F534:AY534),$AB510/$D510))</f>
        <v>0</v>
      </c>
      <c r="BA534" s="69">
        <f>IF($D510="n/a","n/a",IF(BA$3&gt;($D510+$D534),$AB510-SUM($F534:AZ534),$AB510/$D510))</f>
        <v>0</v>
      </c>
      <c r="BB534" s="69">
        <f>IF($D510="n/a","n/a",IF(BB$3&gt;($D510+$D534),$AB510-SUM($F534:BA534),$AB510/$D510))</f>
        <v>0</v>
      </c>
      <c r="BC534" s="69">
        <f>IF($D510="n/a","n/a",IF(BC$3&gt;($D510+$D534),$AB510-SUM($F534:BB534),$AB510/$D510))</f>
        <v>0</v>
      </c>
      <c r="BD534" s="69">
        <f>IF($D510="n/a","n/a",IF(BD$3&gt;($D510+$D534),$AB510-SUM($F534:BC534),$AB510/$D510))</f>
        <v>0</v>
      </c>
      <c r="BE534" s="69">
        <f>IF($D510="n/a","n/a",IF(BE$3&gt;($D510+$D534),$AB510-SUM($F534:BD534),$AB510/$D510))</f>
        <v>0</v>
      </c>
      <c r="BF534" s="69">
        <f>IF($D510="n/a","n/a",IF(BF$3&gt;($D510+$D534),$AB510-SUM($F534:BE534),$AB510/$D510))</f>
        <v>0</v>
      </c>
      <c r="BG534" s="69">
        <f>IF($D510="n/a","n/a",IF(BG$3&gt;($D510+$D534),$AB510-SUM($F534:BF534),$AB510/$D510))</f>
        <v>0</v>
      </c>
      <c r="BH534" s="69">
        <f>IF($D510="n/a","n/a",IF(BH$3&gt;($D510+$D534),$AB510-SUM($F534:BG534),$AB510/$D510))</f>
        <v>0</v>
      </c>
      <c r="BI534" s="69">
        <f>IF($D510="n/a","n/a",IF(BI$3&gt;($D510+$D534),$AB510-SUM($F534:BH534),$AB510/$D510))</f>
        <v>0</v>
      </c>
      <c r="BJ534" s="69">
        <f>IF($D510="n/a","n/a",IF(BJ$3&gt;($D510+$D534),$AB510-SUM($F534:BI534),$AB510/$D510))</f>
        <v>0</v>
      </c>
      <c r="BK534" s="69">
        <f>IF($D510="n/a","n/a",IF(BK$3&gt;($D510+$D534),$AB510-SUM($F534:BJ534),$AB510/$D510))</f>
        <v>0</v>
      </c>
      <c r="BL534" s="69">
        <f>IF($D510="n/a","n/a",IF(BL$3&gt;($D510+$D534),$AB510-SUM($F534:BK534),$AB510/$D510))</f>
        <v>0</v>
      </c>
      <c r="BM534" s="69">
        <f>IF($D510="n/a","n/a",IF(BM$3&gt;($D510+$D534),$AB510-SUM($F534:BL534),$AB510/$D510))</f>
        <v>0</v>
      </c>
      <c r="BN534" s="69">
        <f>IF($D510="n/a","n/a",IF(BN$3&gt;($D510+$D534),$AB510-SUM($F534:BM534),$AB510/$D510))</f>
        <v>0</v>
      </c>
      <c r="BO534" s="69">
        <f>IF($D510="n/a","n/a",IF(BO$3&gt;($D510+$D534),$AB510-SUM($F534:BN534),$AB510/$D510))</f>
        <v>0</v>
      </c>
      <c r="BP534" s="69">
        <f>IF($D510="n/a","n/a",IF(BP$3&gt;($D510+$D534),$AB510-SUM($F534:BO534),$AB510/$D510))</f>
        <v>0</v>
      </c>
      <c r="BQ534" s="69">
        <f>IF($D510="n/a","n/a",IF(BQ$3&gt;($D510+$D534),$AB510-SUM($F534:BP534),$AB510/$D510))</f>
        <v>0</v>
      </c>
      <c r="BR534" s="69">
        <f>IF($D510="n/a","n/a",IF(BR$3&gt;($D510+$D534),$AB510-SUM($F534:BQ534),$AB510/$D510))</f>
        <v>0</v>
      </c>
      <c r="BS534" s="69">
        <f>IF($D510="n/a","n/a",IF(BS$3&gt;($D510+$D534),$AB510-SUM($F534:BR534),$AB510/$D510))</f>
        <v>0</v>
      </c>
      <c r="BT534" s="69">
        <f>IF($D510="n/a","n/a",IF(BT$3&gt;($D510+$D534),$AB510-SUM($F534:BS534),$AB510/$D510))</f>
        <v>0</v>
      </c>
      <c r="BU534" s="69">
        <f>IF($D510="n/a","n/a",IF(BU$3&gt;($D510+$D534),$AB510-SUM($F534:BT534),$AB510/$D510))</f>
        <v>0</v>
      </c>
      <c r="BV534" s="69">
        <f>IF($D510="n/a","n/a",IF(BV$3&gt;($D510+$D534),$AB510-SUM($F534:BU534),$AB510/$D510))</f>
        <v>0</v>
      </c>
      <c r="BW534" s="69">
        <f>IF($D510="n/a","n/a",IF(BW$3&gt;($D510+$D534),$AB510-SUM($F534:BV534),$AB510/$D510))</f>
        <v>0</v>
      </c>
      <c r="BX534" s="69">
        <f>IF($D510="n/a","n/a",IF(BX$3&gt;($D510+$D534),$AB510-SUM($F534:BW534),$AB510/$D510))</f>
        <v>0</v>
      </c>
      <c r="BY534" s="69">
        <f>IF($D510="n/a","n/a",IF(BY$3&gt;($D510+$D534),$AB510-SUM($F534:BX534),$AB510/$D510))</f>
        <v>0</v>
      </c>
      <c r="BZ534" s="69">
        <f>IF($D510="n/a","n/a",IF(BZ$3&gt;($D510+$D534),$AB510-SUM($F534:BY534),$AB510/$D510))</f>
        <v>0</v>
      </c>
    </row>
    <row r="535" spans="1:78" customFormat="1" hidden="1" outlineLevel="1">
      <c r="A535" s="560"/>
      <c r="B535" s="25"/>
      <c r="C535" s="577"/>
      <c r="D535" s="545">
        <v>24</v>
      </c>
      <c r="E535" s="27"/>
      <c r="F535" s="146"/>
      <c r="G535" s="148"/>
      <c r="H535" s="148"/>
      <c r="I535" s="148"/>
      <c r="J535" s="148"/>
      <c r="K535" s="558"/>
      <c r="L535" s="148"/>
      <c r="M535" s="148"/>
      <c r="N535" s="553"/>
      <c r="O535" s="553"/>
      <c r="P535" s="553"/>
      <c r="Q535" s="553"/>
      <c r="R535" s="553"/>
      <c r="S535" s="553"/>
      <c r="T535" s="553"/>
      <c r="U535" s="553"/>
      <c r="V535" s="553"/>
      <c r="W535" s="553"/>
      <c r="X535" s="553"/>
      <c r="Y535" s="553"/>
      <c r="Z535" s="553"/>
      <c r="AA535" s="553"/>
      <c r="AB535" s="553"/>
      <c r="AC535" s="147"/>
      <c r="AD535" s="69">
        <f>IF($D510="n/a","n/a",IF(AD$3&gt;($D510+$D535),$AC510-SUM($F535:AC535),$AC510/$D510))</f>
        <v>0</v>
      </c>
      <c r="AE535" s="69">
        <f>IF($D510="n/a","n/a",IF(AE$3&gt;($D510+$D535),$AC510-SUM($F535:AD535),$AC510/$D510))</f>
        <v>0</v>
      </c>
      <c r="AF535" s="69">
        <f>IF($D510="n/a","n/a",IF(AF$3&gt;($D510+$D535),$AC510-SUM($F535:AE535),$AC510/$D510))</f>
        <v>0</v>
      </c>
      <c r="AG535" s="69">
        <f>IF($D510="n/a","n/a",IF(AG$3&gt;($D510+$D535),$AC510-SUM($F535:AF535),$AC510/$D510))</f>
        <v>0</v>
      </c>
      <c r="AH535" s="69">
        <f>IF($D510="n/a","n/a",IF(AH$3&gt;($D510+$D535),$AC510-SUM($F535:AG535),$AC510/$D510))</f>
        <v>0</v>
      </c>
      <c r="AI535" s="69">
        <f>IF($D510="n/a","n/a",IF(AI$3&gt;($D510+$D535),$AC510-SUM($F535:AH535),$AC510/$D510))</f>
        <v>0</v>
      </c>
      <c r="AJ535" s="69">
        <f>IF($D510="n/a","n/a",IF(AJ$3&gt;($D510+$D535),$AC510-SUM($F535:AI535),$AC510/$D510))</f>
        <v>0</v>
      </c>
      <c r="AK535" s="69">
        <f>IF($D510="n/a","n/a",IF(AK$3&gt;($D510+$D535),$AC510-SUM($F535:AJ535),$AC510/$D510))</f>
        <v>0</v>
      </c>
      <c r="AL535" s="69">
        <f>IF($D510="n/a","n/a",IF(AL$3&gt;($D510+$D535),$AC510-SUM($F535:AK535),$AC510/$D510))</f>
        <v>0</v>
      </c>
      <c r="AM535" s="69">
        <f>IF($D510="n/a","n/a",IF(AM$3&gt;($D510+$D535),$AC510-SUM($F535:AL535),$AC510/$D510))</f>
        <v>0</v>
      </c>
      <c r="AN535" s="69">
        <f>IF($D510="n/a","n/a",IF(AN$3&gt;($D510+$D535),$AC510-SUM($F535:AM535),$AC510/$D510))</f>
        <v>0</v>
      </c>
      <c r="AO535" s="69">
        <f>IF($D510="n/a","n/a",IF(AO$3&gt;($D510+$D535),$AC510-SUM($F535:AN535),$AC510/$D510))</f>
        <v>0</v>
      </c>
      <c r="AP535" s="69">
        <f>IF($D510="n/a","n/a",IF(AP$3&gt;($D510+$D535),$AC510-SUM($F535:AO535),$AC510/$D510))</f>
        <v>0</v>
      </c>
      <c r="AQ535" s="69">
        <f>IF($D510="n/a","n/a",IF(AQ$3&gt;($D510+$D535),$AC510-SUM($F535:AP535),$AC510/$D510))</f>
        <v>0</v>
      </c>
      <c r="AR535" s="69">
        <f>IF($D510="n/a","n/a",IF(AR$3&gt;($D510+$D535),$AC510-SUM($F535:AQ535),$AC510/$D510))</f>
        <v>0</v>
      </c>
      <c r="AS535" s="69">
        <f>IF($D510="n/a","n/a",IF(AS$3&gt;($D510+$D535),$AC510-SUM($F535:AR535),$AC510/$D510))</f>
        <v>0</v>
      </c>
      <c r="AT535" s="69">
        <f>IF($D510="n/a","n/a",IF(AT$3&gt;($D510+$D535),$AC510-SUM($F535:AS535),$AC510/$D510))</f>
        <v>0</v>
      </c>
      <c r="AU535" s="69">
        <f>IF($D510="n/a","n/a",IF(AU$3&gt;($D510+$D535),$AC510-SUM($F535:AT535),$AC510/$D510))</f>
        <v>0</v>
      </c>
      <c r="AV535" s="69">
        <f>IF($D510="n/a","n/a",IF(AV$3&gt;($D510+$D535),$AC510-SUM($F535:AU535),$AC510/$D510))</f>
        <v>0</v>
      </c>
      <c r="AW535" s="69">
        <f>IF($D510="n/a","n/a",IF(AW$3&gt;($D510+$D535),$AC510-SUM($F535:AV535),$AC510/$D510))</f>
        <v>0</v>
      </c>
      <c r="AX535" s="69">
        <f>IF($D510="n/a","n/a",IF(AX$3&gt;($D510+$D535),$AC510-SUM($F535:AW535),$AC510/$D510))</f>
        <v>0</v>
      </c>
      <c r="AY535" s="69">
        <f>IF($D510="n/a","n/a",IF(AY$3&gt;($D510+$D535),$AC510-SUM($F535:AX535),$AC510/$D510))</f>
        <v>0</v>
      </c>
      <c r="AZ535" s="69">
        <f>IF($D510="n/a","n/a",IF(AZ$3&gt;($D510+$D535),$AC510-SUM($F535:AY535),$AC510/$D510))</f>
        <v>0</v>
      </c>
      <c r="BA535" s="69">
        <f>IF($D510="n/a","n/a",IF(BA$3&gt;($D510+$D535),$AC510-SUM($F535:AZ535),$AC510/$D510))</f>
        <v>0</v>
      </c>
      <c r="BB535" s="69">
        <f>IF($D510="n/a","n/a",IF(BB$3&gt;($D510+$D535),$AC510-SUM($F535:BA535),$AC510/$D510))</f>
        <v>0</v>
      </c>
      <c r="BC535" s="69">
        <f>IF($D510="n/a","n/a",IF(BC$3&gt;($D510+$D535),$AC510-SUM($F535:BB535),$AC510/$D510))</f>
        <v>0</v>
      </c>
      <c r="BD535" s="69">
        <f>IF($D510="n/a","n/a",IF(BD$3&gt;($D510+$D535),$AC510-SUM($F535:BC535),$AC510/$D510))</f>
        <v>0</v>
      </c>
      <c r="BE535" s="69">
        <f>IF($D510="n/a","n/a",IF(BE$3&gt;($D510+$D535),$AC510-SUM($F535:BD535),$AC510/$D510))</f>
        <v>0</v>
      </c>
      <c r="BF535" s="69">
        <f>IF($D510="n/a","n/a",IF(BF$3&gt;($D510+$D535),$AC510-SUM($F535:BE535),$AC510/$D510))</f>
        <v>0</v>
      </c>
      <c r="BG535" s="69">
        <f>IF($D510="n/a","n/a",IF(BG$3&gt;($D510+$D535),$AC510-SUM($F535:BF535),$AC510/$D510))</f>
        <v>0</v>
      </c>
      <c r="BH535" s="69">
        <f>IF($D510="n/a","n/a",IF(BH$3&gt;($D510+$D535),$AC510-SUM($F535:BG535),$AC510/$D510))</f>
        <v>0</v>
      </c>
      <c r="BI535" s="69">
        <f>IF($D510="n/a","n/a",IF(BI$3&gt;($D510+$D535),$AC510-SUM($F535:BH535),$AC510/$D510))</f>
        <v>0</v>
      </c>
      <c r="BJ535" s="69">
        <f>IF($D510="n/a","n/a",IF(BJ$3&gt;($D510+$D535),$AC510-SUM($F535:BI535),$AC510/$D510))</f>
        <v>0</v>
      </c>
      <c r="BK535" s="69">
        <f>IF($D510="n/a","n/a",IF(BK$3&gt;($D510+$D535),$AC510-SUM($F535:BJ535),$AC510/$D510))</f>
        <v>0</v>
      </c>
      <c r="BL535" s="69">
        <f>IF($D510="n/a","n/a",IF(BL$3&gt;($D510+$D535),$AC510-SUM($F535:BK535),$AC510/$D510))</f>
        <v>0</v>
      </c>
      <c r="BM535" s="69">
        <f>IF($D510="n/a","n/a",IF(BM$3&gt;($D510+$D535),$AC510-SUM($F535:BL535),$AC510/$D510))</f>
        <v>0</v>
      </c>
      <c r="BN535" s="69">
        <f>IF($D510="n/a","n/a",IF(BN$3&gt;($D510+$D535),$AC510-SUM($F535:BM535),$AC510/$D510))</f>
        <v>0</v>
      </c>
      <c r="BO535" s="69">
        <f>IF($D510="n/a","n/a",IF(BO$3&gt;($D510+$D535),$AC510-SUM($F535:BN535),$AC510/$D510))</f>
        <v>0</v>
      </c>
      <c r="BP535" s="69">
        <f>IF($D510="n/a","n/a",IF(BP$3&gt;($D510+$D535),$AC510-SUM($F535:BO535),$AC510/$D510))</f>
        <v>0</v>
      </c>
      <c r="BQ535" s="69">
        <f>IF($D510="n/a","n/a",IF(BQ$3&gt;($D510+$D535),$AC510-SUM($F535:BP535),$AC510/$D510))</f>
        <v>0</v>
      </c>
      <c r="BR535" s="69">
        <f>IF($D510="n/a","n/a",IF(BR$3&gt;($D510+$D535),$AC510-SUM($F535:BQ535),$AC510/$D510))</f>
        <v>0</v>
      </c>
      <c r="BS535" s="69">
        <f>IF($D510="n/a","n/a",IF(BS$3&gt;($D510+$D535),$AC510-SUM($F535:BR535),$AC510/$D510))</f>
        <v>0</v>
      </c>
      <c r="BT535" s="69">
        <f>IF($D510="n/a","n/a",IF(BT$3&gt;($D510+$D535),$AC510-SUM($F535:BS535),$AC510/$D510))</f>
        <v>0</v>
      </c>
      <c r="BU535" s="69">
        <f>IF($D510="n/a","n/a",IF(BU$3&gt;($D510+$D535),$AC510-SUM($F535:BT535),$AC510/$D510))</f>
        <v>0</v>
      </c>
      <c r="BV535" s="69">
        <f>IF($D510="n/a","n/a",IF(BV$3&gt;($D510+$D535),$AC510-SUM($F535:BU535),$AC510/$D510))</f>
        <v>0</v>
      </c>
      <c r="BW535" s="69">
        <f>IF($D510="n/a","n/a",IF(BW$3&gt;($D510+$D535),$AC510-SUM($F535:BV535),$AC510/$D510))</f>
        <v>0</v>
      </c>
      <c r="BX535" s="69">
        <f>IF($D510="n/a","n/a",IF(BX$3&gt;($D510+$D535),$AC510-SUM($F535:BW535),$AC510/$D510))</f>
        <v>0</v>
      </c>
      <c r="BY535" s="69">
        <f>IF($D510="n/a","n/a",IF(BY$3&gt;($D510+$D535),$AC510-SUM($F535:BX535),$AC510/$D510))</f>
        <v>0</v>
      </c>
      <c r="BZ535" s="69">
        <f>IF($D510="n/a","n/a",IF(BZ$3&gt;($D510+$D535),$AC510-SUM($F535:BY535),$AC510/$D510))</f>
        <v>0</v>
      </c>
    </row>
    <row r="536" spans="1:78" customFormat="1" hidden="1" outlineLevel="1">
      <c r="A536" s="560"/>
      <c r="B536" s="25"/>
      <c r="C536" s="577"/>
      <c r="D536" s="562">
        <v>25</v>
      </c>
      <c r="E536" s="27"/>
      <c r="F536" s="146"/>
      <c r="G536" s="148"/>
      <c r="H536" s="148"/>
      <c r="I536" s="148"/>
      <c r="J536" s="148"/>
      <c r="K536" s="558"/>
      <c r="L536" s="148"/>
      <c r="M536" s="148"/>
      <c r="N536" s="148"/>
      <c r="O536" s="553"/>
      <c r="P536" s="553"/>
      <c r="Q536" s="553"/>
      <c r="R536" s="553"/>
      <c r="S536" s="553"/>
      <c r="T536" s="553"/>
      <c r="U536" s="553"/>
      <c r="V536" s="553"/>
      <c r="W536" s="553"/>
      <c r="X536" s="553"/>
      <c r="Y536" s="553"/>
      <c r="Z536" s="553"/>
      <c r="AA536" s="553"/>
      <c r="AB536" s="553"/>
      <c r="AC536" s="553"/>
      <c r="AD536" s="147"/>
      <c r="AE536" s="147"/>
      <c r="AF536" s="147"/>
      <c r="AG536" s="147"/>
      <c r="AH536" s="147"/>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c r="BI536" s="147"/>
      <c r="BJ536" s="147"/>
      <c r="BK536" s="147"/>
      <c r="BL536" s="147"/>
      <c r="BM536" s="147"/>
      <c r="BN536" s="147"/>
      <c r="BO536" s="147"/>
      <c r="BP536" s="147"/>
      <c r="BQ536" s="147"/>
      <c r="BR536" s="147"/>
      <c r="BS536" s="147"/>
      <c r="BT536" s="147"/>
      <c r="BU536" s="147"/>
      <c r="BV536" s="147"/>
      <c r="BW536" s="147"/>
      <c r="BX536" s="147"/>
      <c r="BY536" s="147"/>
      <c r="BZ536" s="147"/>
    </row>
    <row r="537" spans="1:78" customFormat="1" collapsed="1">
      <c r="A537" s="560"/>
      <c r="B537" s="271" t="str">
        <f>A50</f>
        <v>Premises</v>
      </c>
      <c r="C537" s="9"/>
      <c r="D537" s="9"/>
      <c r="E537" s="563"/>
      <c r="F537" s="161">
        <f t="shared" ref="F537:AK537" si="102">SUM(F511:F536)</f>
        <v>0</v>
      </c>
      <c r="G537" s="161">
        <f t="shared" si="102"/>
        <v>92.228870553442107</v>
      </c>
      <c r="H537" s="161">
        <f t="shared" si="102"/>
        <v>157.82902064844831</v>
      </c>
      <c r="I537" s="161">
        <f t="shared" si="102"/>
        <v>242.66628637392517</v>
      </c>
      <c r="J537" s="161">
        <f t="shared" si="102"/>
        <v>1016.2320863283244</v>
      </c>
      <c r="K537" s="564">
        <f t="shared" si="102"/>
        <v>1029.8007457619017</v>
      </c>
      <c r="L537" s="161">
        <f t="shared" si="102"/>
        <v>1105.1088213762373</v>
      </c>
      <c r="M537" s="161">
        <f t="shared" si="102"/>
        <v>1102.733962365216</v>
      </c>
      <c r="N537" s="161">
        <f t="shared" si="102"/>
        <v>1143.2684542558723</v>
      </c>
      <c r="O537" s="161">
        <f t="shared" si="102"/>
        <v>1152.6994488965213</v>
      </c>
      <c r="P537" s="161">
        <f t="shared" si="102"/>
        <v>1168.0617112716916</v>
      </c>
      <c r="Q537" s="161">
        <f t="shared" si="102"/>
        <v>1082.7902716565891</v>
      </c>
      <c r="R537" s="161">
        <f t="shared" si="102"/>
        <v>1039.082117215997</v>
      </c>
      <c r="S537" s="161">
        <f t="shared" si="102"/>
        <v>976.35518011502495</v>
      </c>
      <c r="T537" s="161">
        <f t="shared" si="102"/>
        <v>225.18676636246516</v>
      </c>
      <c r="U537" s="161">
        <f t="shared" si="102"/>
        <v>234.25826978784744</v>
      </c>
      <c r="V537" s="161">
        <f t="shared" si="102"/>
        <v>158.95019417351187</v>
      </c>
      <c r="W537" s="161">
        <f t="shared" si="102"/>
        <v>161.32505318453312</v>
      </c>
      <c r="X537" s="161">
        <f t="shared" si="102"/>
        <v>120.79056129387693</v>
      </c>
      <c r="Y537" s="161">
        <f t="shared" si="102"/>
        <v>111.35956665322777</v>
      </c>
      <c r="Z537" s="161">
        <f t="shared" si="102"/>
        <v>95.997304278057442</v>
      </c>
      <c r="AA537" s="161">
        <f t="shared" si="102"/>
        <v>89.039873339717815</v>
      </c>
      <c r="AB537" s="161">
        <f t="shared" si="102"/>
        <v>67.147877685303939</v>
      </c>
      <c r="AC537" s="161">
        <f t="shared" si="102"/>
        <v>45.037549060798952</v>
      </c>
      <c r="AD537" s="161">
        <f t="shared" si="102"/>
        <v>22.64016285895951</v>
      </c>
      <c r="AE537" s="161">
        <f t="shared" si="102"/>
        <v>0</v>
      </c>
      <c r="AF537" s="161">
        <f t="shared" si="102"/>
        <v>0</v>
      </c>
      <c r="AG537" s="161">
        <f t="shared" si="102"/>
        <v>0</v>
      </c>
      <c r="AH537" s="161">
        <f t="shared" si="102"/>
        <v>0</v>
      </c>
      <c r="AI537" s="161">
        <f t="shared" si="102"/>
        <v>0</v>
      </c>
      <c r="AJ537" s="161">
        <f t="shared" si="102"/>
        <v>0</v>
      </c>
      <c r="AK537" s="161">
        <f t="shared" si="102"/>
        <v>0</v>
      </c>
      <c r="AL537" s="161">
        <f t="shared" ref="AL537:BZ537" si="103">SUM(AL511:AL536)</f>
        <v>0</v>
      </c>
      <c r="AM537" s="161">
        <f t="shared" si="103"/>
        <v>0</v>
      </c>
      <c r="AN537" s="161">
        <f t="shared" si="103"/>
        <v>0</v>
      </c>
      <c r="AO537" s="161">
        <f t="shared" si="103"/>
        <v>0</v>
      </c>
      <c r="AP537" s="161">
        <f t="shared" si="103"/>
        <v>0</v>
      </c>
      <c r="AQ537" s="161">
        <f t="shared" si="103"/>
        <v>0</v>
      </c>
      <c r="AR537" s="161">
        <f t="shared" si="103"/>
        <v>0</v>
      </c>
      <c r="AS537" s="161">
        <f t="shared" si="103"/>
        <v>0</v>
      </c>
      <c r="AT537" s="161">
        <f t="shared" si="103"/>
        <v>0</v>
      </c>
      <c r="AU537" s="161">
        <f t="shared" si="103"/>
        <v>0</v>
      </c>
      <c r="AV537" s="161">
        <f t="shared" si="103"/>
        <v>0</v>
      </c>
      <c r="AW537" s="161">
        <f t="shared" si="103"/>
        <v>0</v>
      </c>
      <c r="AX537" s="161">
        <f t="shared" si="103"/>
        <v>0</v>
      </c>
      <c r="AY537" s="161">
        <f t="shared" si="103"/>
        <v>0</v>
      </c>
      <c r="AZ537" s="161">
        <f t="shared" si="103"/>
        <v>0</v>
      </c>
      <c r="BA537" s="161">
        <f t="shared" si="103"/>
        <v>0</v>
      </c>
      <c r="BB537" s="161">
        <f t="shared" si="103"/>
        <v>0</v>
      </c>
      <c r="BC537" s="161">
        <f t="shared" si="103"/>
        <v>0</v>
      </c>
      <c r="BD537" s="161">
        <f t="shared" si="103"/>
        <v>0</v>
      </c>
      <c r="BE537" s="161">
        <f t="shared" si="103"/>
        <v>0</v>
      </c>
      <c r="BF537" s="161">
        <f t="shared" si="103"/>
        <v>0</v>
      </c>
      <c r="BG537" s="161">
        <f t="shared" si="103"/>
        <v>0</v>
      </c>
      <c r="BH537" s="161">
        <f t="shared" si="103"/>
        <v>0</v>
      </c>
      <c r="BI537" s="161">
        <f t="shared" si="103"/>
        <v>0</v>
      </c>
      <c r="BJ537" s="161">
        <f t="shared" si="103"/>
        <v>0</v>
      </c>
      <c r="BK537" s="161">
        <f t="shared" si="103"/>
        <v>0</v>
      </c>
      <c r="BL537" s="161">
        <f t="shared" si="103"/>
        <v>0</v>
      </c>
      <c r="BM537" s="161">
        <f t="shared" si="103"/>
        <v>0</v>
      </c>
      <c r="BN537" s="161">
        <f t="shared" si="103"/>
        <v>0</v>
      </c>
      <c r="BO537" s="161">
        <f t="shared" si="103"/>
        <v>0</v>
      </c>
      <c r="BP537" s="161">
        <f t="shared" si="103"/>
        <v>0</v>
      </c>
      <c r="BQ537" s="161">
        <f t="shared" si="103"/>
        <v>0</v>
      </c>
      <c r="BR537" s="161">
        <f t="shared" si="103"/>
        <v>0</v>
      </c>
      <c r="BS537" s="161">
        <f t="shared" si="103"/>
        <v>0</v>
      </c>
      <c r="BT537" s="161">
        <f t="shared" si="103"/>
        <v>0</v>
      </c>
      <c r="BU537" s="161">
        <f t="shared" si="103"/>
        <v>0</v>
      </c>
      <c r="BV537" s="161">
        <f t="shared" si="103"/>
        <v>0</v>
      </c>
      <c r="BW537" s="161">
        <f t="shared" si="103"/>
        <v>0</v>
      </c>
      <c r="BX537" s="161">
        <f t="shared" si="103"/>
        <v>0</v>
      </c>
      <c r="BY537" s="161">
        <f t="shared" si="103"/>
        <v>0</v>
      </c>
      <c r="BZ537" s="161">
        <f t="shared" si="103"/>
        <v>0</v>
      </c>
    </row>
    <row r="538" spans="1:78" customFormat="1" hidden="1" outlineLevel="1">
      <c r="A538" s="19"/>
      <c r="B538" s="26"/>
      <c r="C538" s="9"/>
      <c r="D538" s="9"/>
      <c r="E538" s="563"/>
      <c r="F538" s="161"/>
      <c r="G538" s="161"/>
      <c r="H538" s="161"/>
      <c r="I538" s="161"/>
      <c r="J538" s="161"/>
      <c r="K538" s="564"/>
      <c r="L538" s="161"/>
      <c r="M538" s="161"/>
      <c r="N538" s="161"/>
      <c r="O538" s="161"/>
      <c r="P538" s="161"/>
      <c r="Q538" s="161"/>
      <c r="R538" s="161"/>
      <c r="S538" s="161"/>
      <c r="T538" s="161"/>
      <c r="U538" s="161"/>
      <c r="V538" s="161"/>
      <c r="W538" s="161"/>
      <c r="X538" s="161"/>
      <c r="Y538" s="161"/>
      <c r="Z538" s="161"/>
      <c r="AA538" s="161"/>
      <c r="AB538" s="161"/>
      <c r="AC538" s="161"/>
      <c r="AD538" s="161"/>
      <c r="AE538" s="161"/>
      <c r="AF538" s="161"/>
      <c r="AG538" s="161"/>
      <c r="AH538" s="161"/>
      <c r="AI538" s="161"/>
      <c r="AJ538" s="161"/>
      <c r="AK538" s="161"/>
      <c r="AL538" s="161"/>
      <c r="AM538" s="161"/>
      <c r="AN538" s="161"/>
      <c r="AO538" s="161"/>
      <c r="AP538" s="161"/>
      <c r="AQ538" s="161"/>
      <c r="AR538" s="161"/>
      <c r="AS538" s="161"/>
      <c r="AT538" s="161"/>
      <c r="AU538" s="161"/>
      <c r="AV538" s="161"/>
      <c r="AW538" s="161"/>
      <c r="AX538" s="161"/>
      <c r="AY538" s="161"/>
      <c r="AZ538" s="161"/>
      <c r="BA538" s="161"/>
      <c r="BB538" s="161"/>
      <c r="BC538" s="161"/>
      <c r="BD538" s="161"/>
      <c r="BE538" s="161"/>
      <c r="BF538" s="161"/>
      <c r="BG538" s="161"/>
      <c r="BH538" s="161"/>
      <c r="BI538" s="161"/>
      <c r="BJ538" s="161"/>
      <c r="BK538" s="161"/>
      <c r="BL538" s="161"/>
      <c r="BM538" s="161"/>
      <c r="BN538" s="161"/>
      <c r="BO538" s="161"/>
      <c r="BP538" s="161"/>
      <c r="BQ538" s="161"/>
      <c r="BR538" s="161"/>
      <c r="BS538" s="161"/>
      <c r="BT538" s="161"/>
      <c r="BU538" s="161"/>
      <c r="BV538" s="161"/>
      <c r="BW538" s="161"/>
      <c r="BX538" s="161"/>
      <c r="BY538" s="161"/>
      <c r="BZ538" s="161"/>
    </row>
    <row r="539" spans="1:78" customFormat="1" hidden="1" outlineLevel="1">
      <c r="A539" s="19"/>
      <c r="B539" s="103"/>
      <c r="C539" s="542" t="str">
        <f>B566</f>
        <v>Land</v>
      </c>
      <c r="D539" s="103" t="str">
        <f>VLOOKUP(C539,$A$123:$D$139,4,FALSE)</f>
        <v>n/a</v>
      </c>
      <c r="E539" s="103" t="str">
        <f>VLOOKUP(C539,$A$123:$D$139,3,FALSE)</f>
        <v>n/a</v>
      </c>
      <c r="F539" s="565">
        <f>IF(F$123="",0,HLOOKUP(F$2,$F$123:$BZ$140,MATCH($C539,$A$60:$A$76,0),FALSE))</f>
        <v>-83.449341779643362</v>
      </c>
      <c r="G539" s="565">
        <f t="shared" ref="G539:BR539" si="104">IF(G$123="",0,HLOOKUP(G$2,$F$123:$BZ$140,MATCH($C539,$A$60:$A$76,0),FALSE))</f>
        <v>0</v>
      </c>
      <c r="H539" s="565">
        <f t="shared" si="104"/>
        <v>-2036.2940894293931</v>
      </c>
      <c r="I539" s="565">
        <f t="shared" si="104"/>
        <v>-1026.163789992816</v>
      </c>
      <c r="J539" s="565">
        <f t="shared" si="104"/>
        <v>0</v>
      </c>
      <c r="K539" s="565">
        <f t="shared" si="104"/>
        <v>-30.814191110269842</v>
      </c>
      <c r="L539" s="565">
        <f t="shared" si="104"/>
        <v>0</v>
      </c>
      <c r="M539" s="565">
        <f t="shared" si="104"/>
        <v>221.30827726136204</v>
      </c>
      <c r="N539" s="565">
        <f t="shared" si="104"/>
        <v>-537.36498198714344</v>
      </c>
      <c r="O539" s="565">
        <f t="shared" si="104"/>
        <v>-1071.3556244871647</v>
      </c>
      <c r="P539" s="565">
        <f t="shared" si="104"/>
        <v>-2255.3902759935727</v>
      </c>
      <c r="Q539" s="565">
        <f t="shared" si="104"/>
        <v>0</v>
      </c>
      <c r="R539" s="565">
        <f t="shared" si="104"/>
        <v>0</v>
      </c>
      <c r="S539" s="565">
        <f t="shared" si="104"/>
        <v>0</v>
      </c>
      <c r="T539" s="565">
        <f t="shared" si="104"/>
        <v>0</v>
      </c>
      <c r="U539" s="565">
        <f t="shared" si="104"/>
        <v>0</v>
      </c>
      <c r="V539" s="565">
        <f t="shared" si="104"/>
        <v>0</v>
      </c>
      <c r="W539" s="565">
        <f t="shared" si="104"/>
        <v>0</v>
      </c>
      <c r="X539" s="565">
        <f t="shared" si="104"/>
        <v>0</v>
      </c>
      <c r="Y539" s="565">
        <f t="shared" si="104"/>
        <v>0</v>
      </c>
      <c r="Z539" s="565">
        <f t="shared" si="104"/>
        <v>0</v>
      </c>
      <c r="AA539" s="565">
        <f t="shared" si="104"/>
        <v>0</v>
      </c>
      <c r="AB539" s="565">
        <f t="shared" si="104"/>
        <v>0</v>
      </c>
      <c r="AC539" s="565">
        <f t="shared" si="104"/>
        <v>0</v>
      </c>
      <c r="AD539" s="565">
        <f t="shared" si="104"/>
        <v>0</v>
      </c>
      <c r="AE539" s="565">
        <f t="shared" si="104"/>
        <v>0</v>
      </c>
      <c r="AF539" s="565">
        <f t="shared" si="104"/>
        <v>0</v>
      </c>
      <c r="AG539" s="565">
        <f t="shared" si="104"/>
        <v>0</v>
      </c>
      <c r="AH539" s="565">
        <f t="shared" si="104"/>
        <v>0</v>
      </c>
      <c r="AI539" s="565">
        <f t="shared" si="104"/>
        <v>0</v>
      </c>
      <c r="AJ539" s="565">
        <f t="shared" si="104"/>
        <v>0</v>
      </c>
      <c r="AK539" s="565">
        <f t="shared" si="104"/>
        <v>0</v>
      </c>
      <c r="AL539" s="565">
        <f t="shared" si="104"/>
        <v>0</v>
      </c>
      <c r="AM539" s="565">
        <f t="shared" si="104"/>
        <v>0</v>
      </c>
      <c r="AN539" s="565">
        <f t="shared" si="104"/>
        <v>0</v>
      </c>
      <c r="AO539" s="565">
        <f t="shared" si="104"/>
        <v>0</v>
      </c>
      <c r="AP539" s="565">
        <f t="shared" si="104"/>
        <v>0</v>
      </c>
      <c r="AQ539" s="565">
        <f t="shared" si="104"/>
        <v>0</v>
      </c>
      <c r="AR539" s="565">
        <f t="shared" si="104"/>
        <v>0</v>
      </c>
      <c r="AS539" s="565">
        <f t="shared" si="104"/>
        <v>0</v>
      </c>
      <c r="AT539" s="565">
        <f t="shared" si="104"/>
        <v>0</v>
      </c>
      <c r="AU539" s="565">
        <f t="shared" si="104"/>
        <v>0</v>
      </c>
      <c r="AV539" s="565">
        <f t="shared" si="104"/>
        <v>0</v>
      </c>
      <c r="AW539" s="565">
        <f t="shared" si="104"/>
        <v>0</v>
      </c>
      <c r="AX539" s="565">
        <f t="shared" si="104"/>
        <v>0</v>
      </c>
      <c r="AY539" s="565">
        <f t="shared" si="104"/>
        <v>0</v>
      </c>
      <c r="AZ539" s="565">
        <f t="shared" si="104"/>
        <v>0</v>
      </c>
      <c r="BA539" s="565">
        <f t="shared" si="104"/>
        <v>0</v>
      </c>
      <c r="BB539" s="565">
        <f t="shared" si="104"/>
        <v>0</v>
      </c>
      <c r="BC539" s="565">
        <f t="shared" si="104"/>
        <v>0</v>
      </c>
      <c r="BD539" s="565">
        <f t="shared" si="104"/>
        <v>0</v>
      </c>
      <c r="BE539" s="565">
        <f t="shared" si="104"/>
        <v>0</v>
      </c>
      <c r="BF539" s="565">
        <f t="shared" si="104"/>
        <v>0</v>
      </c>
      <c r="BG539" s="565">
        <f t="shared" si="104"/>
        <v>0</v>
      </c>
      <c r="BH539" s="565">
        <f t="shared" si="104"/>
        <v>0</v>
      </c>
      <c r="BI539" s="565">
        <f t="shared" si="104"/>
        <v>0</v>
      </c>
      <c r="BJ539" s="565">
        <f t="shared" si="104"/>
        <v>0</v>
      </c>
      <c r="BK539" s="565">
        <f t="shared" si="104"/>
        <v>0</v>
      </c>
      <c r="BL539" s="565">
        <f t="shared" si="104"/>
        <v>0</v>
      </c>
      <c r="BM539" s="565">
        <f t="shared" si="104"/>
        <v>0</v>
      </c>
      <c r="BN539" s="565">
        <f t="shared" si="104"/>
        <v>0</v>
      </c>
      <c r="BO539" s="565">
        <f t="shared" si="104"/>
        <v>0</v>
      </c>
      <c r="BP539" s="565">
        <f t="shared" si="104"/>
        <v>0</v>
      </c>
      <c r="BQ539" s="565">
        <f t="shared" si="104"/>
        <v>0</v>
      </c>
      <c r="BR539" s="565">
        <f t="shared" si="104"/>
        <v>0</v>
      </c>
      <c r="BS539" s="565">
        <f t="shared" ref="BS539:BZ539" si="105">IF(BS$123="",0,HLOOKUP(BS$2,$F$123:$BZ$140,MATCH($C539,$A$60:$A$76,0),FALSE))</f>
        <v>0</v>
      </c>
      <c r="BT539" s="565">
        <f t="shared" si="105"/>
        <v>0</v>
      </c>
      <c r="BU539" s="565">
        <f t="shared" si="105"/>
        <v>0</v>
      </c>
      <c r="BV539" s="565">
        <f t="shared" si="105"/>
        <v>0</v>
      </c>
      <c r="BW539" s="565">
        <f t="shared" si="105"/>
        <v>0</v>
      </c>
      <c r="BX539" s="565">
        <f t="shared" si="105"/>
        <v>0</v>
      </c>
      <c r="BY539" s="565">
        <f t="shared" si="105"/>
        <v>0</v>
      </c>
      <c r="BZ539" s="565">
        <f t="shared" si="105"/>
        <v>0</v>
      </c>
    </row>
    <row r="540" spans="1:78" customFormat="1" hidden="1" outlineLevel="1">
      <c r="A540" s="578"/>
      <c r="B540" s="26"/>
      <c r="C540" s="722" t="s">
        <v>296</v>
      </c>
      <c r="D540" s="566">
        <v>0</v>
      </c>
      <c r="E540" s="27"/>
      <c r="F540" s="69"/>
      <c r="G540" s="69"/>
      <c r="H540" s="69"/>
      <c r="I540" s="69"/>
      <c r="J540" s="69"/>
      <c r="K540" s="546"/>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c r="BG540" s="69"/>
      <c r="BH540" s="69"/>
      <c r="BI540" s="69"/>
      <c r="BJ540" s="69"/>
      <c r="BK540" s="69"/>
      <c r="BL540" s="69"/>
      <c r="BM540" s="69"/>
      <c r="BN540" s="69"/>
      <c r="BO540" s="69"/>
      <c r="BP540" s="69"/>
      <c r="BQ540" s="69"/>
      <c r="BR540" s="69"/>
    </row>
    <row r="541" spans="1:78" customFormat="1" hidden="1" outlineLevel="1">
      <c r="A541" s="19"/>
      <c r="B541" s="26"/>
      <c r="C541" s="722"/>
      <c r="D541" s="545">
        <v>1</v>
      </c>
      <c r="E541" s="27"/>
      <c r="F541" s="145"/>
      <c r="G541" s="567" t="str">
        <f>IF($E539="n/a","n/a",IF(G$3&gt;($E539+$D541),$F539-SUM($F541:F541),$F539/$E539))</f>
        <v>n/a</v>
      </c>
      <c r="H541" s="568" t="str">
        <f>IF($E539="n/a","n/a",IF(H$3&gt;($E539+$D541),$F539-SUM($F541:G541),$F539/$E539))</f>
        <v>n/a</v>
      </c>
      <c r="I541" s="568" t="str">
        <f>IF($E539="n/a","n/a",IF(I$3&gt;($E539+$D541),$F539-SUM($F541:H541),$F539/$E539))</f>
        <v>n/a</v>
      </c>
      <c r="J541" s="568" t="str">
        <f>IF($E539="n/a","n/a",IF(J$3&gt;($E539+$D541),$F539-SUM($F541:I541),$F539/$E539))</f>
        <v>n/a</v>
      </c>
      <c r="K541" s="569" t="str">
        <f>IF($E539="n/a","n/a",IF(K$3&gt;($E539+$D541),$F539-SUM($F541:J541),$F539/$E539))</f>
        <v>n/a</v>
      </c>
      <c r="L541" s="568" t="str">
        <f>IF($E539="n/a","n/a",IF(L$3&gt;($E539+$D541),$F539-SUM($F541:K541),$F539/$E539))</f>
        <v>n/a</v>
      </c>
      <c r="M541" s="568" t="str">
        <f>IF($E539="n/a","n/a",IF(M$3&gt;($E539+$D541),$F539-SUM($F541:L541),$F539/$E539))</f>
        <v>n/a</v>
      </c>
      <c r="N541" s="568" t="str">
        <f>IF($E539="n/a","n/a",IF(N$3&gt;($E539+$D541),$F539-SUM($F541:M541),$F539/$E539))</f>
        <v>n/a</v>
      </c>
      <c r="O541" s="568" t="str">
        <f>IF($E539="n/a","n/a",IF(O$3&gt;($E539+$D541),$F539-SUM($F541:N541),$F539/$E539))</f>
        <v>n/a</v>
      </c>
      <c r="P541" s="568" t="str">
        <f>IF($E539="n/a","n/a",IF(P$3&gt;($E539+$D541),$F539-SUM($F541:O541),$F539/$E539))</f>
        <v>n/a</v>
      </c>
      <c r="Q541" s="568" t="str">
        <f>IF($E539="n/a","n/a",IF(Q$3&gt;($E539+$D541),$F539-SUM($F541:P541),$F539/$E539))</f>
        <v>n/a</v>
      </c>
      <c r="R541" s="568" t="str">
        <f>IF($E539="n/a","n/a",IF(R$3&gt;($E539+$D541),$F539-SUM($F541:Q541),$F539/$E539))</f>
        <v>n/a</v>
      </c>
      <c r="S541" s="568" t="str">
        <f>IF($E539="n/a","n/a",IF(S$3&gt;($E539+$D541),$F539-SUM($F541:R541),$F539/$E539))</f>
        <v>n/a</v>
      </c>
      <c r="T541" s="568" t="str">
        <f>IF($E539="n/a","n/a",IF(T$3&gt;($E539+$D541),$F539-SUM($F541:S541),$F539/$E539))</f>
        <v>n/a</v>
      </c>
      <c r="U541" s="568" t="str">
        <f>IF($E539="n/a","n/a",IF(U$3&gt;($E539+$D541),$F539-SUM($F541:T541),$F539/$E539))</f>
        <v>n/a</v>
      </c>
      <c r="V541" s="568" t="str">
        <f>IF($E539="n/a","n/a",IF(V$3&gt;($E539+$D541),$F539-SUM($F541:U541),$F539/$E539))</f>
        <v>n/a</v>
      </c>
      <c r="W541" s="568" t="str">
        <f>IF($E539="n/a","n/a",IF(W$3&gt;($E539+$D541),$F539-SUM($F541:V541),$F539/$E539))</f>
        <v>n/a</v>
      </c>
      <c r="X541" s="568" t="str">
        <f>IF($E539="n/a","n/a",IF(X$3&gt;($E539+$D541),$F539-SUM($F541:W541),$F539/$E539))</f>
        <v>n/a</v>
      </c>
      <c r="Y541" s="568" t="str">
        <f>IF($E539="n/a","n/a",IF(Y$3&gt;($E539+$D541),$F539-SUM($F541:X541),$F539/$E539))</f>
        <v>n/a</v>
      </c>
      <c r="Z541" s="568" t="str">
        <f>IF($E539="n/a","n/a",IF(Z$3&gt;($E539+$D541),$F539-SUM($F541:Y541),$F539/$E539))</f>
        <v>n/a</v>
      </c>
      <c r="AA541" s="568" t="str">
        <f>IF($E539="n/a","n/a",IF(AA$3&gt;($E539+$D541),$F539-SUM($F541:Z541),$F539/$E539))</f>
        <v>n/a</v>
      </c>
      <c r="AB541" s="568" t="str">
        <f>IF($E539="n/a","n/a",IF(AB$3&gt;($E539+$D541),$F539-SUM($F541:AA541),$F539/$E539))</f>
        <v>n/a</v>
      </c>
      <c r="AC541" s="568" t="str">
        <f>IF($E539="n/a","n/a",IF(AC$3&gt;($E539+$D541),$F539-SUM($F541:AB541),$F539/$E539))</f>
        <v>n/a</v>
      </c>
      <c r="AD541" s="568" t="str">
        <f>IF($E539="n/a","n/a",IF(AD$3&gt;($E539+$D541),$F539-SUM($F541:AC541),$F539/$E539))</f>
        <v>n/a</v>
      </c>
      <c r="AE541" s="568" t="str">
        <f>IF($E539="n/a","n/a",IF(AE$3&gt;($E539+$D541),$F539-SUM($F541:AD541),$F539/$E539))</f>
        <v>n/a</v>
      </c>
      <c r="AF541" s="568" t="str">
        <f>IF($E539="n/a","n/a",IF(AF$3&gt;($E539+$D541),$F539-SUM($F541:AE541),$F539/$E539))</f>
        <v>n/a</v>
      </c>
      <c r="AG541" s="568" t="str">
        <f>IF($E539="n/a","n/a",IF(AG$3&gt;($E539+$D541),$F539-SUM($F541:AF541),$F539/$E539))</f>
        <v>n/a</v>
      </c>
      <c r="AH541" s="568" t="str">
        <f>IF($E539="n/a","n/a",IF(AH$3&gt;($E539+$D541),$F539-SUM($F541:AG541),$F539/$E539))</f>
        <v>n/a</v>
      </c>
      <c r="AI541" s="568" t="str">
        <f>IF($E539="n/a","n/a",IF(AI$3&gt;($E539+$D541),$F539-SUM($F541:AH541),$F539/$E539))</f>
        <v>n/a</v>
      </c>
      <c r="AJ541" s="568" t="str">
        <f>IF($E539="n/a","n/a",IF(AJ$3&gt;($E539+$D541),$F539-SUM($F541:AI541),$F539/$E539))</f>
        <v>n/a</v>
      </c>
      <c r="AK541" s="568" t="str">
        <f>IF($E539="n/a","n/a",IF(AK$3&gt;($E539+$D541),$F539-SUM($F541:AJ541),$F539/$E539))</f>
        <v>n/a</v>
      </c>
      <c r="AL541" s="568" t="str">
        <f>IF($E539="n/a","n/a",IF(AL$3&gt;($E539+$D541),$F539-SUM($F541:AK541),$F539/$E539))</f>
        <v>n/a</v>
      </c>
      <c r="AM541" s="568" t="str">
        <f>IF($E539="n/a","n/a",IF(AM$3&gt;($E539+$D541),$F539-SUM($F541:AL541),$F539/$E539))</f>
        <v>n/a</v>
      </c>
      <c r="AN541" s="568" t="str">
        <f>IF($E539="n/a","n/a",IF(AN$3&gt;($E539+$D541),$F539-SUM($F541:AM541),$F539/$E539))</f>
        <v>n/a</v>
      </c>
      <c r="AO541" s="568" t="str">
        <f>IF($E539="n/a","n/a",IF(AO$3&gt;($E539+$D541),$F539-SUM($F541:AN541),$F539/$E539))</f>
        <v>n/a</v>
      </c>
      <c r="AP541" s="568" t="str">
        <f>IF($E539="n/a","n/a",IF(AP$3&gt;($E539+$D541),$F539-SUM($F541:AO541),$F539/$E539))</f>
        <v>n/a</v>
      </c>
      <c r="AQ541" s="568" t="str">
        <f>IF($E539="n/a","n/a",IF(AQ$3&gt;($E539+$D541),$F539-SUM($F541:AP541),$F539/$E539))</f>
        <v>n/a</v>
      </c>
      <c r="AR541" s="568" t="str">
        <f>IF($E539="n/a","n/a",IF(AR$3&gt;($E539+$D541),$F539-SUM($F541:AQ541),$F539/$E539))</f>
        <v>n/a</v>
      </c>
      <c r="AS541" s="568" t="str">
        <f>IF($E539="n/a","n/a",IF(AS$3&gt;($E539+$D541),$F539-SUM($F541:AR541),$F539/$E539))</f>
        <v>n/a</v>
      </c>
      <c r="AT541" s="568" t="str">
        <f>IF($E539="n/a","n/a",IF(AT$3&gt;($E539+$D541),$F539-SUM($F541:AS541),$F539/$E539))</f>
        <v>n/a</v>
      </c>
      <c r="AU541" s="568" t="str">
        <f>IF($E539="n/a","n/a",IF(AU$3&gt;($E539+$D541),$F539-SUM($F541:AT541),$F539/$E539))</f>
        <v>n/a</v>
      </c>
      <c r="AV541" s="568" t="str">
        <f>IF($E539="n/a","n/a",IF(AV$3&gt;($E539+$D541),$F539-SUM($F541:AU541),$F539/$E539))</f>
        <v>n/a</v>
      </c>
      <c r="AW541" s="568" t="str">
        <f>IF($E539="n/a","n/a",IF(AW$3&gt;($E539+$D541),$F539-SUM($F541:AV541),$F539/$E539))</f>
        <v>n/a</v>
      </c>
      <c r="AX541" s="568" t="str">
        <f>IF($E539="n/a","n/a",IF(AX$3&gt;($E539+$D541),$F539-SUM($F541:AW541),$F539/$E539))</f>
        <v>n/a</v>
      </c>
      <c r="AY541" s="568" t="str">
        <f>IF($E539="n/a","n/a",IF(AY$3&gt;($E539+$D541),$F539-SUM($F541:AX541),$F539/$E539))</f>
        <v>n/a</v>
      </c>
      <c r="AZ541" s="568" t="str">
        <f>IF($E539="n/a","n/a",IF(AZ$3&gt;($E539+$D541),$F539-SUM($F541:AY541),$F539/$E539))</f>
        <v>n/a</v>
      </c>
      <c r="BA541" s="568" t="str">
        <f>IF($E539="n/a","n/a",IF(BA$3&gt;($E539+$D541),$F539-SUM($F541:AZ541),$F539/$E539))</f>
        <v>n/a</v>
      </c>
      <c r="BB541" s="568" t="str">
        <f>IF($E539="n/a","n/a",IF(BB$3&gt;($E539+$D541),$F539-SUM($F541:BA541),$F539/$E539))</f>
        <v>n/a</v>
      </c>
      <c r="BC541" s="568" t="str">
        <f>IF($E539="n/a","n/a",IF(BC$3&gt;($E539+$D541),$F539-SUM($F541:BB541),$F539/$E539))</f>
        <v>n/a</v>
      </c>
      <c r="BD541" s="568" t="str">
        <f>IF($E539="n/a","n/a",IF(BD$3&gt;($E539+$D541),$F539-SUM($F541:BC541),$F539/$E539))</f>
        <v>n/a</v>
      </c>
      <c r="BE541" s="568" t="str">
        <f>IF($E539="n/a","n/a",IF(BE$3&gt;($E539+$D541),$F539-SUM($F541:BD541),$F539/$E539))</f>
        <v>n/a</v>
      </c>
      <c r="BF541" s="568" t="str">
        <f>IF($E539="n/a","n/a",IF(BF$3&gt;($E539+$D541),$F539-SUM($F541:BE541),$F539/$E539))</f>
        <v>n/a</v>
      </c>
      <c r="BG541" s="568" t="str">
        <f>IF($E539="n/a","n/a",IF(BG$3&gt;($E539+$D541),$F539-SUM($F541:BF541),$F539/$E539))</f>
        <v>n/a</v>
      </c>
      <c r="BH541" s="568" t="str">
        <f>IF($E539="n/a","n/a",IF(BH$3&gt;($E539+$D541),$F539-SUM($F541:BG541),$F539/$E539))</f>
        <v>n/a</v>
      </c>
      <c r="BI541" s="568" t="str">
        <f>IF($E539="n/a","n/a",IF(BI$3&gt;($E539+$D541),$F539-SUM($F541:BH541),$F539/$E539))</f>
        <v>n/a</v>
      </c>
      <c r="BJ541" s="568" t="str">
        <f>IF($E539="n/a","n/a",IF(BJ$3&gt;($E539+$D541),$F539-SUM($F541:BI541),$F539/$E539))</f>
        <v>n/a</v>
      </c>
      <c r="BK541" s="568" t="str">
        <f>IF($E539="n/a","n/a",IF(BK$3&gt;($E539+$D541),$F539-SUM($F541:BJ541),$F539/$E539))</f>
        <v>n/a</v>
      </c>
      <c r="BL541" s="568" t="str">
        <f>IF($E539="n/a","n/a",IF(BL$3&gt;($E539+$D541),$F539-SUM($F541:BK541),$F539/$E539))</f>
        <v>n/a</v>
      </c>
      <c r="BM541" s="568" t="str">
        <f>IF($E539="n/a","n/a",IF(BM$3&gt;($E539+$D541),$F539-SUM($F541:BL541),$F539/$E539))</f>
        <v>n/a</v>
      </c>
      <c r="BN541" s="568" t="str">
        <f>IF($E539="n/a","n/a",IF(BN$3&gt;($E539+$D541),$F539-SUM($F541:BM541),$F539/$E539))</f>
        <v>n/a</v>
      </c>
      <c r="BO541" s="568" t="str">
        <f>IF($E539="n/a","n/a",IF(BO$3&gt;($E539+$D541),$F539-SUM($F541:BN541),$F539/$E539))</f>
        <v>n/a</v>
      </c>
      <c r="BP541" s="568" t="str">
        <f>IF($E539="n/a","n/a",IF(BP$3&gt;($E539+$D541),$F539-SUM($F541:BO541),$F539/$E539))</f>
        <v>n/a</v>
      </c>
      <c r="BQ541" s="568" t="str">
        <f>IF($E539="n/a","n/a",IF(BQ$3&gt;($E539+$D541),$F539-SUM($F541:BP541),$F539/$E539))</f>
        <v>n/a</v>
      </c>
      <c r="BR541" s="568" t="str">
        <f>IF($E539="n/a","n/a",IF(BR$3&gt;($E539+$D541),$F539-SUM($F541:BQ541),$F539/$E539))</f>
        <v>n/a</v>
      </c>
      <c r="BS541" s="568" t="str">
        <f>IF($E539="n/a","n/a",IF(BS$3&gt;($E539+$D541),$F539-SUM($F541:BR541),$F539/$E539))</f>
        <v>n/a</v>
      </c>
      <c r="BT541" s="568" t="str">
        <f>IF($E539="n/a","n/a",IF(BT$3&gt;($E539+$D541),$F539-SUM($F541:BS541),$F539/$E539))</f>
        <v>n/a</v>
      </c>
      <c r="BU541" s="568" t="str">
        <f>IF($E539="n/a","n/a",IF(BU$3&gt;($E539+$D541),$F539-SUM($F541:BT541),$F539/$E539))</f>
        <v>n/a</v>
      </c>
      <c r="BV541" s="568" t="str">
        <f>IF($E539="n/a","n/a",IF(BV$3&gt;($E539+$D541),$F539-SUM($F541:BU541),$F539/$E539))</f>
        <v>n/a</v>
      </c>
      <c r="BW541" s="568" t="str">
        <f>IF($E539="n/a","n/a",IF(BW$3&gt;($E539+$D541),$F539-SUM($F541:BV541),$F539/$E539))</f>
        <v>n/a</v>
      </c>
      <c r="BX541" s="568" t="str">
        <f>IF($E539="n/a","n/a",IF(BX$3&gt;($E539+$D541),$F539-SUM($F541:BW541),$F539/$E539))</f>
        <v>n/a</v>
      </c>
      <c r="BY541" s="568" t="str">
        <f>IF($E539="n/a","n/a",IF(BY$3&gt;($E539+$D541),$F539-SUM($F541:BX541),$F539/$E539))</f>
        <v>n/a</v>
      </c>
      <c r="BZ541" s="569" t="str">
        <f>IF($E539="n/a","n/a",IF(BZ$3&gt;($E539+$D541),$F539-SUM($F541:BY541),$F539/$E539))</f>
        <v>n/a</v>
      </c>
    </row>
    <row r="542" spans="1:78" customFormat="1" hidden="1" outlineLevel="1">
      <c r="A542" s="19"/>
      <c r="B542" s="26"/>
      <c r="C542" s="722"/>
      <c r="D542" s="545">
        <v>2</v>
      </c>
      <c r="E542" s="27"/>
      <c r="F542" s="146"/>
      <c r="G542" s="570"/>
      <c r="H542" s="571" t="str">
        <f>IF($E539="n/a","n/a",IF(H$3&gt;($E539+$D542),$G539-SUM($F542:G542),$G539/$E539))</f>
        <v>n/a</v>
      </c>
      <c r="I542" s="571" t="str">
        <f>IF($E539="n/a","n/a",IF(I$3&gt;($E539+$D542),$G539-SUM($F542:H542),$G539/$E539))</f>
        <v>n/a</v>
      </c>
      <c r="J542" s="571" t="str">
        <f>IF($E539="n/a","n/a",IF(J$3&gt;($E539+$D542),$G539-SUM($F542:I542),$G539/$E539))</f>
        <v>n/a</v>
      </c>
      <c r="K542" s="572" t="str">
        <f>IF($E539="n/a","n/a",IF(K$3&gt;($E539+$D542),$G539-SUM($F542:J542),$G539/$E539))</f>
        <v>n/a</v>
      </c>
      <c r="L542" s="571" t="str">
        <f>IF($E539="n/a","n/a",IF(L$3&gt;($E539+$D542),$G539-SUM($F542:K542),$G539/$E539))</f>
        <v>n/a</v>
      </c>
      <c r="M542" s="571" t="str">
        <f>IF($E539="n/a","n/a",IF(M$3&gt;($E539+$D542),$G539-SUM($F542:L542),$G539/$E539))</f>
        <v>n/a</v>
      </c>
      <c r="N542" s="571" t="str">
        <f>IF($E539="n/a","n/a",IF(N$3&gt;($E539+$D542),$G539-SUM($F542:M542),$G539/$E539))</f>
        <v>n/a</v>
      </c>
      <c r="O542" s="571" t="str">
        <f>IF($E539="n/a","n/a",IF(O$3&gt;($E539+$D542),$G539-SUM($F542:N542),$G539/$E539))</f>
        <v>n/a</v>
      </c>
      <c r="P542" s="571" t="str">
        <f>IF($E539="n/a","n/a",IF(P$3&gt;($E539+$D542),$G539-SUM($F542:O542),$G539/$E539))</f>
        <v>n/a</v>
      </c>
      <c r="Q542" s="571" t="str">
        <f>IF($E539="n/a","n/a",IF(Q$3&gt;($E539+$D542),$G539-SUM($F542:P542),$G539/$E539))</f>
        <v>n/a</v>
      </c>
      <c r="R542" s="571" t="str">
        <f>IF($E539="n/a","n/a",IF(R$3&gt;($E539+$D542),$G539-SUM($F542:Q542),$G539/$E539))</f>
        <v>n/a</v>
      </c>
      <c r="S542" s="571" t="str">
        <f>IF($E539="n/a","n/a",IF(S$3&gt;($E539+$D542),$G539-SUM($F542:R542),$G539/$E539))</f>
        <v>n/a</v>
      </c>
      <c r="T542" s="571" t="str">
        <f>IF($E539="n/a","n/a",IF(T$3&gt;($E539+$D542),$G539-SUM($F542:S542),$G539/$E539))</f>
        <v>n/a</v>
      </c>
      <c r="U542" s="571" t="str">
        <f>IF($E539="n/a","n/a",IF(U$3&gt;($E539+$D542),$G539-SUM($F542:T542),$G539/$E539))</f>
        <v>n/a</v>
      </c>
      <c r="V542" s="571" t="str">
        <f>IF($E539="n/a","n/a",IF(V$3&gt;($E539+$D542),$G539-SUM($F542:U542),$G539/$E539))</f>
        <v>n/a</v>
      </c>
      <c r="W542" s="571" t="str">
        <f>IF($E539="n/a","n/a",IF(W$3&gt;($E539+$D542),$G539-SUM($F542:V542),$G539/$E539))</f>
        <v>n/a</v>
      </c>
      <c r="X542" s="571" t="str">
        <f>IF($E539="n/a","n/a",IF(X$3&gt;($E539+$D542),$G539-SUM($F542:W542),$G539/$E539))</f>
        <v>n/a</v>
      </c>
      <c r="Y542" s="571" t="str">
        <f>IF($E539="n/a","n/a",IF(Y$3&gt;($E539+$D542),$G539-SUM($F542:X542),$G539/$E539))</f>
        <v>n/a</v>
      </c>
      <c r="Z542" s="571" t="str">
        <f>IF($E539="n/a","n/a",IF(Z$3&gt;($E539+$D542),$G539-SUM($F542:Y542),$G539/$E539))</f>
        <v>n/a</v>
      </c>
      <c r="AA542" s="571" t="str">
        <f>IF($E539="n/a","n/a",IF(AA$3&gt;($E539+$D542),$G539-SUM($F542:Z542),$G539/$E539))</f>
        <v>n/a</v>
      </c>
      <c r="AB542" s="571" t="str">
        <f>IF($E539="n/a","n/a",IF(AB$3&gt;($E539+$D542),$G539-SUM($F542:AA542),$G539/$E539))</f>
        <v>n/a</v>
      </c>
      <c r="AC542" s="571" t="str">
        <f>IF($E539="n/a","n/a",IF(AC$3&gt;($E539+$D542),$G539-SUM($F542:AB542),$G539/$E539))</f>
        <v>n/a</v>
      </c>
      <c r="AD542" s="571" t="str">
        <f>IF($E539="n/a","n/a",IF(AD$3&gt;($E539+$D542),$G539-SUM($F542:AC542),$G539/$E539))</f>
        <v>n/a</v>
      </c>
      <c r="AE542" s="571" t="str">
        <f>IF($E539="n/a","n/a",IF(AE$3&gt;($E539+$D542),$G539-SUM($F542:AD542),$G539/$E539))</f>
        <v>n/a</v>
      </c>
      <c r="AF542" s="571" t="str">
        <f>IF($E539="n/a","n/a",IF(AF$3&gt;($E539+$D542),$G539-SUM($F542:AE542),$G539/$E539))</f>
        <v>n/a</v>
      </c>
      <c r="AG542" s="571" t="str">
        <f>IF($E539="n/a","n/a",IF(AG$3&gt;($E539+$D542),$G539-SUM($F542:AF542),$G539/$E539))</f>
        <v>n/a</v>
      </c>
      <c r="AH542" s="571" t="str">
        <f>IF($E539="n/a","n/a",IF(AH$3&gt;($E539+$D542),$G539-SUM($F542:AG542),$G539/$E539))</f>
        <v>n/a</v>
      </c>
      <c r="AI542" s="571" t="str">
        <f>IF($E539="n/a","n/a",IF(AI$3&gt;($E539+$D542),$G539-SUM($F542:AH542),$G539/$E539))</f>
        <v>n/a</v>
      </c>
      <c r="AJ542" s="571" t="str">
        <f>IF($E539="n/a","n/a",IF(AJ$3&gt;($E539+$D542),$G539-SUM($F542:AI542),$G539/$E539))</f>
        <v>n/a</v>
      </c>
      <c r="AK542" s="571" t="str">
        <f>IF($E539="n/a","n/a",IF(AK$3&gt;($E539+$D542),$G539-SUM($F542:AJ542),$G539/$E539))</f>
        <v>n/a</v>
      </c>
      <c r="AL542" s="571" t="str">
        <f>IF($E539="n/a","n/a",IF(AL$3&gt;($E539+$D542),$G539-SUM($F542:AK542),$G539/$E539))</f>
        <v>n/a</v>
      </c>
      <c r="AM542" s="571" t="str">
        <f>IF($E539="n/a","n/a",IF(AM$3&gt;($E539+$D542),$G539-SUM($F542:AL542),$G539/$E539))</f>
        <v>n/a</v>
      </c>
      <c r="AN542" s="571" t="str">
        <f>IF($E539="n/a","n/a",IF(AN$3&gt;($E539+$D542),$G539-SUM($F542:AM542),$G539/$E539))</f>
        <v>n/a</v>
      </c>
      <c r="AO542" s="571" t="str">
        <f>IF($E539="n/a","n/a",IF(AO$3&gt;($E539+$D542),$G539-SUM($F542:AN542),$G539/$E539))</f>
        <v>n/a</v>
      </c>
      <c r="AP542" s="571" t="str">
        <f>IF($E539="n/a","n/a",IF(AP$3&gt;($E539+$D542),$G539-SUM($F542:AO542),$G539/$E539))</f>
        <v>n/a</v>
      </c>
      <c r="AQ542" s="571" t="str">
        <f>IF($E539="n/a","n/a",IF(AQ$3&gt;($E539+$D542),$G539-SUM($F542:AP542),$G539/$E539))</f>
        <v>n/a</v>
      </c>
      <c r="AR542" s="571" t="str">
        <f>IF($E539="n/a","n/a",IF(AR$3&gt;($E539+$D542),$G539-SUM($F542:AQ542),$G539/$E539))</f>
        <v>n/a</v>
      </c>
      <c r="AS542" s="571" t="str">
        <f>IF($E539="n/a","n/a",IF(AS$3&gt;($E539+$D542),$G539-SUM($F542:AR542),$G539/$E539))</f>
        <v>n/a</v>
      </c>
      <c r="AT542" s="571" t="str">
        <f>IF($E539="n/a","n/a",IF(AT$3&gt;($E539+$D542),$G539-SUM($F542:AS542),$G539/$E539))</f>
        <v>n/a</v>
      </c>
      <c r="AU542" s="571" t="str">
        <f>IF($E539="n/a","n/a",IF(AU$3&gt;($E539+$D542),$G539-SUM($F542:AT542),$G539/$E539))</f>
        <v>n/a</v>
      </c>
      <c r="AV542" s="571" t="str">
        <f>IF($E539="n/a","n/a",IF(AV$3&gt;($E539+$D542),$G539-SUM($F542:AU542),$G539/$E539))</f>
        <v>n/a</v>
      </c>
      <c r="AW542" s="571" t="str">
        <f>IF($E539="n/a","n/a",IF(AW$3&gt;($E539+$D542),$G539-SUM($F542:AV542),$G539/$E539))</f>
        <v>n/a</v>
      </c>
      <c r="AX542" s="571" t="str">
        <f>IF($E539="n/a","n/a",IF(AX$3&gt;($E539+$D542),$G539-SUM($F542:AW542),$G539/$E539))</f>
        <v>n/a</v>
      </c>
      <c r="AY542" s="571" t="str">
        <f>IF($E539="n/a","n/a",IF(AY$3&gt;($E539+$D542),$G539-SUM($F542:AX542),$G539/$E539))</f>
        <v>n/a</v>
      </c>
      <c r="AZ542" s="571" t="str">
        <f>IF($E539="n/a","n/a",IF(AZ$3&gt;($E539+$D542),$G539-SUM($F542:AY542),$G539/$E539))</f>
        <v>n/a</v>
      </c>
      <c r="BA542" s="571" t="str">
        <f>IF($E539="n/a","n/a",IF(BA$3&gt;($E539+$D542),$G539-SUM($F542:AZ542),$G539/$E539))</f>
        <v>n/a</v>
      </c>
      <c r="BB542" s="571" t="str">
        <f>IF($E539="n/a","n/a",IF(BB$3&gt;($E539+$D542),$G539-SUM($F542:BA542),$G539/$E539))</f>
        <v>n/a</v>
      </c>
      <c r="BC542" s="571" t="str">
        <f>IF($E539="n/a","n/a",IF(BC$3&gt;($E539+$D542),$G539-SUM($F542:BB542),$G539/$E539))</f>
        <v>n/a</v>
      </c>
      <c r="BD542" s="571" t="str">
        <f>IF($E539="n/a","n/a",IF(BD$3&gt;($E539+$D542),$G539-SUM($F542:BC542),$G539/$E539))</f>
        <v>n/a</v>
      </c>
      <c r="BE542" s="571" t="str">
        <f>IF($E539="n/a","n/a",IF(BE$3&gt;($E539+$D542),$G539-SUM($F542:BD542),$G539/$E539))</f>
        <v>n/a</v>
      </c>
      <c r="BF542" s="571" t="str">
        <f>IF($E539="n/a","n/a",IF(BF$3&gt;($E539+$D542),$G539-SUM($F542:BE542),$G539/$E539))</f>
        <v>n/a</v>
      </c>
      <c r="BG542" s="571" t="str">
        <f>IF($E539="n/a","n/a",IF(BG$3&gt;($E539+$D542),$G539-SUM($F542:BF542),$G539/$E539))</f>
        <v>n/a</v>
      </c>
      <c r="BH542" s="571" t="str">
        <f>IF($E539="n/a","n/a",IF(BH$3&gt;($E539+$D542),$G539-SUM($F542:BG542),$G539/$E539))</f>
        <v>n/a</v>
      </c>
      <c r="BI542" s="571" t="str">
        <f>IF($E539="n/a","n/a",IF(BI$3&gt;($E539+$D542),$G539-SUM($F542:BH542),$G539/$E539))</f>
        <v>n/a</v>
      </c>
      <c r="BJ542" s="571" t="str">
        <f>IF($E539="n/a","n/a",IF(BJ$3&gt;($E539+$D542),$G539-SUM($F542:BI542),$G539/$E539))</f>
        <v>n/a</v>
      </c>
      <c r="BK542" s="571" t="str">
        <f>IF($E539="n/a","n/a",IF(BK$3&gt;($E539+$D542),$G539-SUM($F542:BJ542),$G539/$E539))</f>
        <v>n/a</v>
      </c>
      <c r="BL542" s="571" t="str">
        <f>IF($E539="n/a","n/a",IF(BL$3&gt;($E539+$D542),$G539-SUM($F542:BK542),$G539/$E539))</f>
        <v>n/a</v>
      </c>
      <c r="BM542" s="571" t="str">
        <f>IF($E539="n/a","n/a",IF(BM$3&gt;($E539+$D542),$G539-SUM($F542:BL542),$G539/$E539))</f>
        <v>n/a</v>
      </c>
      <c r="BN542" s="571" t="str">
        <f>IF($E539="n/a","n/a",IF(BN$3&gt;($E539+$D542),$G539-SUM($F542:BM542),$G539/$E539))</f>
        <v>n/a</v>
      </c>
      <c r="BO542" s="571" t="str">
        <f>IF($E539="n/a","n/a",IF(BO$3&gt;($E539+$D542),$G539-SUM($F542:BN542),$G539/$E539))</f>
        <v>n/a</v>
      </c>
      <c r="BP542" s="571" t="str">
        <f>IF($E539="n/a","n/a",IF(BP$3&gt;($E539+$D542),$G539-SUM($F542:BO542),$G539/$E539))</f>
        <v>n/a</v>
      </c>
      <c r="BQ542" s="571" t="str">
        <f>IF($E539="n/a","n/a",IF(BQ$3&gt;($E539+$D542),$G539-SUM($F542:BP542),$G539/$E539))</f>
        <v>n/a</v>
      </c>
      <c r="BR542" s="571" t="str">
        <f>IF($E539="n/a","n/a",IF(BR$3&gt;($E539+$D542),$G539-SUM($F542:BQ542),$G539/$E539))</f>
        <v>n/a</v>
      </c>
      <c r="BS542" s="571" t="str">
        <f>IF($E539="n/a","n/a",IF(BS$3&gt;($E539+$D542),$G539-SUM($F542:BR542),$G539/$E539))</f>
        <v>n/a</v>
      </c>
      <c r="BT542" s="571" t="str">
        <f>IF($E539="n/a","n/a",IF(BT$3&gt;($E539+$D542),$G539-SUM($F542:BS542),$G539/$E539))</f>
        <v>n/a</v>
      </c>
      <c r="BU542" s="571" t="str">
        <f>IF($E539="n/a","n/a",IF(BU$3&gt;($E539+$D542),$G539-SUM($F542:BT542),$G539/$E539))</f>
        <v>n/a</v>
      </c>
      <c r="BV542" s="571" t="str">
        <f>IF($E539="n/a","n/a",IF(BV$3&gt;($E539+$D542),$G539-SUM($F542:BU542),$G539/$E539))</f>
        <v>n/a</v>
      </c>
      <c r="BW542" s="571" t="str">
        <f>IF($E539="n/a","n/a",IF(BW$3&gt;($E539+$D542),$G539-SUM($F542:BV542),$G539/$E539))</f>
        <v>n/a</v>
      </c>
      <c r="BX542" s="571" t="str">
        <f>IF($E539="n/a","n/a",IF(BX$3&gt;($E539+$D542),$G539-SUM($F542:BW542),$G539/$E539))</f>
        <v>n/a</v>
      </c>
      <c r="BY542" s="571" t="str">
        <f>IF($E539="n/a","n/a",IF(BY$3&gt;($E539+$D542),$G539-SUM($F542:BX542),$G539/$E539))</f>
        <v>n/a</v>
      </c>
      <c r="BZ542" s="572" t="str">
        <f>IF($E539="n/a","n/a",IF(BZ$3&gt;($E539+$D542),$G539-SUM($F542:BY542),$G539/$E539))</f>
        <v>n/a</v>
      </c>
    </row>
    <row r="543" spans="1:78" customFormat="1" hidden="1" outlineLevel="1">
      <c r="A543" s="19"/>
      <c r="B543" s="26"/>
      <c r="C543" s="722"/>
      <c r="D543" s="545">
        <v>3</v>
      </c>
      <c r="E543" s="27"/>
      <c r="F543" s="146"/>
      <c r="G543" s="570"/>
      <c r="H543" s="571"/>
      <c r="I543" s="571" t="str">
        <f>IF($E539="n/a","n/a",IF(I$3&gt;($E539+$D543),$H539-SUM($F543:H543),$H539/$E539))</f>
        <v>n/a</v>
      </c>
      <c r="J543" s="571" t="str">
        <f>IF($E539="n/a","n/a",IF(J$3&gt;($E539+$D543),$H539-SUM($F543:I543),$H539/$E539))</f>
        <v>n/a</v>
      </c>
      <c r="K543" s="572" t="str">
        <f>IF($E539="n/a","n/a",IF(K$3&gt;($E539+$D543),$H539-SUM($F543:J543),$H539/$E539))</f>
        <v>n/a</v>
      </c>
      <c r="L543" s="571" t="str">
        <f>IF($E539="n/a","n/a",IF(L$3&gt;($E539+$D543),$H539-SUM($F543:K543),$H539/$E539))</f>
        <v>n/a</v>
      </c>
      <c r="M543" s="571" t="str">
        <f>IF($E539="n/a","n/a",IF(M$3&gt;($E539+$D543),$H539-SUM($F543:L543),$H539/$E539))</f>
        <v>n/a</v>
      </c>
      <c r="N543" s="571" t="str">
        <f>IF($E539="n/a","n/a",IF(N$3&gt;($E539+$D543),$H539-SUM($F543:M543),$H539/$E539))</f>
        <v>n/a</v>
      </c>
      <c r="O543" s="571" t="str">
        <f>IF($E539="n/a","n/a",IF(O$3&gt;($E539+$D543),$H539-SUM($F543:N543),$H539/$E539))</f>
        <v>n/a</v>
      </c>
      <c r="P543" s="571" t="str">
        <f>IF($E539="n/a","n/a",IF(P$3&gt;($E539+$D543),$H539-SUM($F543:O543),$H539/$E539))</f>
        <v>n/a</v>
      </c>
      <c r="Q543" s="571" t="str">
        <f>IF($E539="n/a","n/a",IF(Q$3&gt;($E539+$D543),$H539-SUM($F543:P543),$H539/$E539))</f>
        <v>n/a</v>
      </c>
      <c r="R543" s="571" t="str">
        <f>IF($E539="n/a","n/a",IF(R$3&gt;($E539+$D543),$H539-SUM($F543:Q543),$H539/$E539))</f>
        <v>n/a</v>
      </c>
      <c r="S543" s="571" t="str">
        <f>IF($E539="n/a","n/a",IF(S$3&gt;($E539+$D543),$H539-SUM($F543:R543),$H539/$E539))</f>
        <v>n/a</v>
      </c>
      <c r="T543" s="571" t="str">
        <f>IF($E539="n/a","n/a",IF(T$3&gt;($E539+$D543),$H539-SUM($F543:S543),$H539/$E539))</f>
        <v>n/a</v>
      </c>
      <c r="U543" s="571" t="str">
        <f>IF($E539="n/a","n/a",IF(U$3&gt;($E539+$D543),$H539-SUM($F543:T543),$H539/$E539))</f>
        <v>n/a</v>
      </c>
      <c r="V543" s="571" t="str">
        <f>IF($E539="n/a","n/a",IF(V$3&gt;($E539+$D543),$H539-SUM($F543:U543),$H539/$E539))</f>
        <v>n/a</v>
      </c>
      <c r="W543" s="571" t="str">
        <f>IF($E539="n/a","n/a",IF(W$3&gt;($E539+$D543),$H539-SUM($F543:V543),$H539/$E539))</f>
        <v>n/a</v>
      </c>
      <c r="X543" s="571" t="str">
        <f>IF($E539="n/a","n/a",IF(X$3&gt;($E539+$D543),$H539-SUM($F543:W543),$H539/$E539))</f>
        <v>n/a</v>
      </c>
      <c r="Y543" s="571" t="str">
        <f>IF($E539="n/a","n/a",IF(Y$3&gt;($E539+$D543),$H539-SUM($F543:X543),$H539/$E539))</f>
        <v>n/a</v>
      </c>
      <c r="Z543" s="571" t="str">
        <f>IF($E539="n/a","n/a",IF(Z$3&gt;($E539+$D543),$H539-SUM($F543:Y543),$H539/$E539))</f>
        <v>n/a</v>
      </c>
      <c r="AA543" s="571" t="str">
        <f>IF($E539="n/a","n/a",IF(AA$3&gt;($E539+$D543),$H539-SUM($F543:Z543),$H539/$E539))</f>
        <v>n/a</v>
      </c>
      <c r="AB543" s="571" t="str">
        <f>IF($E539="n/a","n/a",IF(AB$3&gt;($E539+$D543),$H539-SUM($F543:AA543),$H539/$E539))</f>
        <v>n/a</v>
      </c>
      <c r="AC543" s="571" t="str">
        <f>IF($E539="n/a","n/a",IF(AC$3&gt;($E539+$D543),$H539-SUM($F543:AB543),$H539/$E539))</f>
        <v>n/a</v>
      </c>
      <c r="AD543" s="571" t="str">
        <f>IF($E539="n/a","n/a",IF(AD$3&gt;($E539+$D543),$H539-SUM($F543:AC543),$H539/$E539))</f>
        <v>n/a</v>
      </c>
      <c r="AE543" s="571" t="str">
        <f>IF($E539="n/a","n/a",IF(AE$3&gt;($E539+$D543),$H539-SUM($F543:AD543),$H539/$E539))</f>
        <v>n/a</v>
      </c>
      <c r="AF543" s="571" t="str">
        <f>IF($E539="n/a","n/a",IF(AF$3&gt;($E539+$D543),$H539-SUM($F543:AE543),$H539/$E539))</f>
        <v>n/a</v>
      </c>
      <c r="AG543" s="571" t="str">
        <f>IF($E539="n/a","n/a",IF(AG$3&gt;($E539+$D543),$H539-SUM($F543:AF543),$H539/$E539))</f>
        <v>n/a</v>
      </c>
      <c r="AH543" s="571" t="str">
        <f>IF($E539="n/a","n/a",IF(AH$3&gt;($E539+$D543),$H539-SUM($F543:AG543),$H539/$E539))</f>
        <v>n/a</v>
      </c>
      <c r="AI543" s="571" t="str">
        <f>IF($E539="n/a","n/a",IF(AI$3&gt;($E539+$D543),$H539-SUM($F543:AH543),$H539/$E539))</f>
        <v>n/a</v>
      </c>
      <c r="AJ543" s="571" t="str">
        <f>IF($E539="n/a","n/a",IF(AJ$3&gt;($E539+$D543),$H539-SUM($F543:AI543),$H539/$E539))</f>
        <v>n/a</v>
      </c>
      <c r="AK543" s="571" t="str">
        <f>IF($E539="n/a","n/a",IF(AK$3&gt;($E539+$D543),$H539-SUM($F543:AJ543),$H539/$E539))</f>
        <v>n/a</v>
      </c>
      <c r="AL543" s="571" t="str">
        <f>IF($E539="n/a","n/a",IF(AL$3&gt;($E539+$D543),$H539-SUM($F543:AK543),$H539/$E539))</f>
        <v>n/a</v>
      </c>
      <c r="AM543" s="571" t="str">
        <f>IF($E539="n/a","n/a",IF(AM$3&gt;($E539+$D543),$H539-SUM($F543:AL543),$H539/$E539))</f>
        <v>n/a</v>
      </c>
      <c r="AN543" s="571" t="str">
        <f>IF($E539="n/a","n/a",IF(AN$3&gt;($E539+$D543),$H539-SUM($F543:AM543),$H539/$E539))</f>
        <v>n/a</v>
      </c>
      <c r="AO543" s="571" t="str">
        <f>IF($E539="n/a","n/a",IF(AO$3&gt;($E539+$D543),$H539-SUM($F543:AN543),$H539/$E539))</f>
        <v>n/a</v>
      </c>
      <c r="AP543" s="571" t="str">
        <f>IF($E539="n/a","n/a",IF(AP$3&gt;($E539+$D543),$H539-SUM($F543:AO543),$H539/$E539))</f>
        <v>n/a</v>
      </c>
      <c r="AQ543" s="571" t="str">
        <f>IF($E539="n/a","n/a",IF(AQ$3&gt;($E539+$D543),$H539-SUM($F543:AP543),$H539/$E539))</f>
        <v>n/a</v>
      </c>
      <c r="AR543" s="571" t="str">
        <f>IF($E539="n/a","n/a",IF(AR$3&gt;($E539+$D543),$H539-SUM($F543:AQ543),$H539/$E539))</f>
        <v>n/a</v>
      </c>
      <c r="AS543" s="571" t="str">
        <f>IF($E539="n/a","n/a",IF(AS$3&gt;($E539+$D543),$H539-SUM($F543:AR543),$H539/$E539))</f>
        <v>n/a</v>
      </c>
      <c r="AT543" s="571" t="str">
        <f>IF($E539="n/a","n/a",IF(AT$3&gt;($E539+$D543),$H539-SUM($F543:AS543),$H539/$E539))</f>
        <v>n/a</v>
      </c>
      <c r="AU543" s="571" t="str">
        <f>IF($E539="n/a","n/a",IF(AU$3&gt;($E539+$D543),$H539-SUM($F543:AT543),$H539/$E539))</f>
        <v>n/a</v>
      </c>
      <c r="AV543" s="571" t="str">
        <f>IF($E539="n/a","n/a",IF(AV$3&gt;($E539+$D543),$H539-SUM($F543:AU543),$H539/$E539))</f>
        <v>n/a</v>
      </c>
      <c r="AW543" s="571" t="str">
        <f>IF($E539="n/a","n/a",IF(AW$3&gt;($E539+$D543),$H539-SUM($F543:AV543),$H539/$E539))</f>
        <v>n/a</v>
      </c>
      <c r="AX543" s="571" t="str">
        <f>IF($E539="n/a","n/a",IF(AX$3&gt;($E539+$D543),$H539-SUM($F543:AW543),$H539/$E539))</f>
        <v>n/a</v>
      </c>
      <c r="AY543" s="571" t="str">
        <f>IF($E539="n/a","n/a",IF(AY$3&gt;($E539+$D543),$H539-SUM($F543:AX543),$H539/$E539))</f>
        <v>n/a</v>
      </c>
      <c r="AZ543" s="571" t="str">
        <f>IF($E539="n/a","n/a",IF(AZ$3&gt;($E539+$D543),$H539-SUM($F543:AY543),$H539/$E539))</f>
        <v>n/a</v>
      </c>
      <c r="BA543" s="571" t="str">
        <f>IF($E539="n/a","n/a",IF(BA$3&gt;($E539+$D543),$H539-SUM($F543:AZ543),$H539/$E539))</f>
        <v>n/a</v>
      </c>
      <c r="BB543" s="571" t="str">
        <f>IF($E539="n/a","n/a",IF(BB$3&gt;($E539+$D543),$H539-SUM($F543:BA543),$H539/$E539))</f>
        <v>n/a</v>
      </c>
      <c r="BC543" s="571" t="str">
        <f>IF($E539="n/a","n/a",IF(BC$3&gt;($E539+$D543),$H539-SUM($F543:BB543),$H539/$E539))</f>
        <v>n/a</v>
      </c>
      <c r="BD543" s="571" t="str">
        <f>IF($E539="n/a","n/a",IF(BD$3&gt;($E539+$D543),$H539-SUM($F543:BC543),$H539/$E539))</f>
        <v>n/a</v>
      </c>
      <c r="BE543" s="571" t="str">
        <f>IF($E539="n/a","n/a",IF(BE$3&gt;($E539+$D543),$H539-SUM($F543:BD543),$H539/$E539))</f>
        <v>n/a</v>
      </c>
      <c r="BF543" s="571" t="str">
        <f>IF($E539="n/a","n/a",IF(BF$3&gt;($E539+$D543),$H539-SUM($F543:BE543),$H539/$E539))</f>
        <v>n/a</v>
      </c>
      <c r="BG543" s="571" t="str">
        <f>IF($E539="n/a","n/a",IF(BG$3&gt;($E539+$D543),$H539-SUM($F543:BF543),$H539/$E539))</f>
        <v>n/a</v>
      </c>
      <c r="BH543" s="571" t="str">
        <f>IF($E539="n/a","n/a",IF(BH$3&gt;($E539+$D543),$H539-SUM($F543:BG543),$H539/$E539))</f>
        <v>n/a</v>
      </c>
      <c r="BI543" s="571" t="str">
        <f>IF($E539="n/a","n/a",IF(BI$3&gt;($E539+$D543),$H539-SUM($F543:BH543),$H539/$E539))</f>
        <v>n/a</v>
      </c>
      <c r="BJ543" s="571" t="str">
        <f>IF($E539="n/a","n/a",IF(BJ$3&gt;($E539+$D543),$H539-SUM($F543:BI543),$H539/$E539))</f>
        <v>n/a</v>
      </c>
      <c r="BK543" s="571" t="str">
        <f>IF($E539="n/a","n/a",IF(BK$3&gt;($E539+$D543),$H539-SUM($F543:BJ543),$H539/$E539))</f>
        <v>n/a</v>
      </c>
      <c r="BL543" s="571" t="str">
        <f>IF($E539="n/a","n/a",IF(BL$3&gt;($E539+$D543),$H539-SUM($F543:BK543),$H539/$E539))</f>
        <v>n/a</v>
      </c>
      <c r="BM543" s="571" t="str">
        <f>IF($E539="n/a","n/a",IF(BM$3&gt;($E539+$D543),$H539-SUM($F543:BL543),$H539/$E539))</f>
        <v>n/a</v>
      </c>
      <c r="BN543" s="571" t="str">
        <f>IF($E539="n/a","n/a",IF(BN$3&gt;($E539+$D543),$H539-SUM($F543:BM543),$H539/$E539))</f>
        <v>n/a</v>
      </c>
      <c r="BO543" s="571" t="str">
        <f>IF($E539="n/a","n/a",IF(BO$3&gt;($E539+$D543),$H539-SUM($F543:BN543),$H539/$E539))</f>
        <v>n/a</v>
      </c>
      <c r="BP543" s="571" t="str">
        <f>IF($E539="n/a","n/a",IF(BP$3&gt;($E539+$D543),$H539-SUM($F543:BO543),$H539/$E539))</f>
        <v>n/a</v>
      </c>
      <c r="BQ543" s="571" t="str">
        <f>IF($E539="n/a","n/a",IF(BQ$3&gt;($E539+$D543),$H539-SUM($F543:BP543),$H539/$E539))</f>
        <v>n/a</v>
      </c>
      <c r="BR543" s="571" t="str">
        <f>IF($E539="n/a","n/a",IF(BR$3&gt;($E539+$D543),$H539-SUM($F543:BQ543),$H539/$E539))</f>
        <v>n/a</v>
      </c>
      <c r="BS543" s="571" t="str">
        <f>IF($E539="n/a","n/a",IF(BS$3&gt;($E539+$D543),$H539-SUM($F543:BR543),$H539/$E539))</f>
        <v>n/a</v>
      </c>
      <c r="BT543" s="571" t="str">
        <f>IF($E539="n/a","n/a",IF(BT$3&gt;($E539+$D543),$H539-SUM($F543:BS543),$H539/$E539))</f>
        <v>n/a</v>
      </c>
      <c r="BU543" s="571" t="str">
        <f>IF($E539="n/a","n/a",IF(BU$3&gt;($E539+$D543),$H539-SUM($F543:BT543),$H539/$E539))</f>
        <v>n/a</v>
      </c>
      <c r="BV543" s="571" t="str">
        <f>IF($E539="n/a","n/a",IF(BV$3&gt;($E539+$D543),$H539-SUM($F543:BU543),$H539/$E539))</f>
        <v>n/a</v>
      </c>
      <c r="BW543" s="571" t="str">
        <f>IF($E539="n/a","n/a",IF(BW$3&gt;($E539+$D543),$H539-SUM($F543:BV543),$H539/$E539))</f>
        <v>n/a</v>
      </c>
      <c r="BX543" s="571" t="str">
        <f>IF($E539="n/a","n/a",IF(BX$3&gt;($E539+$D543),$H539-SUM($F543:BW543),$H539/$E539))</f>
        <v>n/a</v>
      </c>
      <c r="BY543" s="571" t="str">
        <f>IF($E539="n/a","n/a",IF(BY$3&gt;($E539+$D543),$H539-SUM($F543:BX543),$H539/$E539))</f>
        <v>n/a</v>
      </c>
      <c r="BZ543" s="572" t="str">
        <f>IF($E539="n/a","n/a",IF(BZ$3&gt;($E539+$D543),$H539-SUM($F543:BY543),$H539/$E539))</f>
        <v>n/a</v>
      </c>
    </row>
    <row r="544" spans="1:78" customFormat="1" hidden="1" outlineLevel="1">
      <c r="A544" s="19"/>
      <c r="B544" s="26"/>
      <c r="C544" s="722"/>
      <c r="D544" s="545">
        <v>4</v>
      </c>
      <c r="E544" s="27"/>
      <c r="F544" s="146"/>
      <c r="G544" s="570"/>
      <c r="H544" s="571"/>
      <c r="I544" s="571"/>
      <c r="J544" s="571" t="str">
        <f>IF($E539="n/a","n/a",IF(J$3&gt;($E539+$D544),$I539-SUM($F544:I544),$I539/$E539))</f>
        <v>n/a</v>
      </c>
      <c r="K544" s="572" t="str">
        <f>IF($E539="n/a","n/a",IF(K$3&gt;($E539+$D544),$I539-SUM($F544:J544),$I539/$E539))</f>
        <v>n/a</v>
      </c>
      <c r="L544" s="571" t="str">
        <f>IF($E539="n/a","n/a",IF(L$3&gt;($E539+$D544),$I539-SUM($F544:K544),$I539/$E539))</f>
        <v>n/a</v>
      </c>
      <c r="M544" s="571" t="str">
        <f>IF($E539="n/a","n/a",IF(M$3&gt;($E539+$D544),$I539-SUM($F544:L544),$I539/$E539))</f>
        <v>n/a</v>
      </c>
      <c r="N544" s="571" t="str">
        <f>IF($E539="n/a","n/a",IF(N$3&gt;($E539+$D544),$I539-SUM($F544:M544),$I539/$E539))</f>
        <v>n/a</v>
      </c>
      <c r="O544" s="571" t="str">
        <f>IF($E539="n/a","n/a",IF(O$3&gt;($E539+$D544),$I539-SUM($F544:N544),$I539/$E539))</f>
        <v>n/a</v>
      </c>
      <c r="P544" s="571" t="str">
        <f>IF($E539="n/a","n/a",IF(P$3&gt;($E539+$D544),$I539-SUM($F544:O544),$I539/$E539))</f>
        <v>n/a</v>
      </c>
      <c r="Q544" s="571" t="str">
        <f>IF($E539="n/a","n/a",IF(Q$3&gt;($E539+$D544),$I539-SUM($F544:P544),$I539/$E539))</f>
        <v>n/a</v>
      </c>
      <c r="R544" s="571" t="str">
        <f>IF($E539="n/a","n/a",IF(R$3&gt;($E539+$D544),$I539-SUM($F544:Q544),$I539/$E539))</f>
        <v>n/a</v>
      </c>
      <c r="S544" s="571" t="str">
        <f>IF($E539="n/a","n/a",IF(S$3&gt;($E539+$D544),$I539-SUM($F544:R544),$I539/$E539))</f>
        <v>n/a</v>
      </c>
      <c r="T544" s="571" t="str">
        <f>IF($E539="n/a","n/a",IF(T$3&gt;($E539+$D544),$I539-SUM($F544:S544),$I539/$E539))</f>
        <v>n/a</v>
      </c>
      <c r="U544" s="571" t="str">
        <f>IF($E539="n/a","n/a",IF(U$3&gt;($E539+$D544),$I539-SUM($F544:T544),$I539/$E539))</f>
        <v>n/a</v>
      </c>
      <c r="V544" s="571" t="str">
        <f>IF($E539="n/a","n/a",IF(V$3&gt;($E539+$D544),$I539-SUM($F544:U544),$I539/$E539))</f>
        <v>n/a</v>
      </c>
      <c r="W544" s="571" t="str">
        <f>IF($E539="n/a","n/a",IF(W$3&gt;($E539+$D544),$I539-SUM($F544:V544),$I539/$E539))</f>
        <v>n/a</v>
      </c>
      <c r="X544" s="571" t="str">
        <f>IF($E539="n/a","n/a",IF(X$3&gt;($E539+$D544),$I539-SUM($F544:W544),$I539/$E539))</f>
        <v>n/a</v>
      </c>
      <c r="Y544" s="571" t="str">
        <f>IF($E539="n/a","n/a",IF(Y$3&gt;($E539+$D544),$I539-SUM($F544:X544),$I539/$E539))</f>
        <v>n/a</v>
      </c>
      <c r="Z544" s="571" t="str">
        <f>IF($E539="n/a","n/a",IF(Z$3&gt;($E539+$D544),$I539-SUM($F544:Y544),$I539/$E539))</f>
        <v>n/a</v>
      </c>
      <c r="AA544" s="571" t="str">
        <f>IF($E539="n/a","n/a",IF(AA$3&gt;($E539+$D544),$I539-SUM($F544:Z544),$I539/$E539))</f>
        <v>n/a</v>
      </c>
      <c r="AB544" s="571" t="str">
        <f>IF($E539="n/a","n/a",IF(AB$3&gt;($E539+$D544),$I539-SUM($F544:AA544),$I539/$E539))</f>
        <v>n/a</v>
      </c>
      <c r="AC544" s="571" t="str">
        <f>IF($E539="n/a","n/a",IF(AC$3&gt;($E539+$D544),$I539-SUM($F544:AB544),$I539/$E539))</f>
        <v>n/a</v>
      </c>
      <c r="AD544" s="571" t="str">
        <f>IF($E539="n/a","n/a",IF(AD$3&gt;($E539+$D544),$I539-SUM($F544:AC544),$I539/$E539))</f>
        <v>n/a</v>
      </c>
      <c r="AE544" s="571" t="str">
        <f>IF($E539="n/a","n/a",IF(AE$3&gt;($E539+$D544),$I539-SUM($F544:AD544),$I539/$E539))</f>
        <v>n/a</v>
      </c>
      <c r="AF544" s="571" t="str">
        <f>IF($E539="n/a","n/a",IF(AF$3&gt;($E539+$D544),$I539-SUM($F544:AE544),$I539/$E539))</f>
        <v>n/a</v>
      </c>
      <c r="AG544" s="571" t="str">
        <f>IF($E539="n/a","n/a",IF(AG$3&gt;($E539+$D544),$I539-SUM($F544:AF544),$I539/$E539))</f>
        <v>n/a</v>
      </c>
      <c r="AH544" s="571" t="str">
        <f>IF($E539="n/a","n/a",IF(AH$3&gt;($E539+$D544),$I539-SUM($F544:AG544),$I539/$E539))</f>
        <v>n/a</v>
      </c>
      <c r="AI544" s="571" t="str">
        <f>IF($E539="n/a","n/a",IF(AI$3&gt;($E539+$D544),$I539-SUM($F544:AH544),$I539/$E539))</f>
        <v>n/a</v>
      </c>
      <c r="AJ544" s="571" t="str">
        <f>IF($E539="n/a","n/a",IF(AJ$3&gt;($E539+$D544),$I539-SUM($F544:AI544),$I539/$E539))</f>
        <v>n/a</v>
      </c>
      <c r="AK544" s="571" t="str">
        <f>IF($E539="n/a","n/a",IF(AK$3&gt;($E539+$D544),$I539-SUM($F544:AJ544),$I539/$E539))</f>
        <v>n/a</v>
      </c>
      <c r="AL544" s="571" t="str">
        <f>IF($E539="n/a","n/a",IF(AL$3&gt;($E539+$D544),$I539-SUM($F544:AK544),$I539/$E539))</f>
        <v>n/a</v>
      </c>
      <c r="AM544" s="571" t="str">
        <f>IF($E539="n/a","n/a",IF(AM$3&gt;($E539+$D544),$I539-SUM($F544:AL544),$I539/$E539))</f>
        <v>n/a</v>
      </c>
      <c r="AN544" s="571" t="str">
        <f>IF($E539="n/a","n/a",IF(AN$3&gt;($E539+$D544),$I539-SUM($F544:AM544),$I539/$E539))</f>
        <v>n/a</v>
      </c>
      <c r="AO544" s="571" t="str">
        <f>IF($E539="n/a","n/a",IF(AO$3&gt;($E539+$D544),$I539-SUM($F544:AN544),$I539/$E539))</f>
        <v>n/a</v>
      </c>
      <c r="AP544" s="571" t="str">
        <f>IF($E539="n/a","n/a",IF(AP$3&gt;($E539+$D544),$I539-SUM($F544:AO544),$I539/$E539))</f>
        <v>n/a</v>
      </c>
      <c r="AQ544" s="571" t="str">
        <f>IF($E539="n/a","n/a",IF(AQ$3&gt;($E539+$D544),$I539-SUM($F544:AP544),$I539/$E539))</f>
        <v>n/a</v>
      </c>
      <c r="AR544" s="571" t="str">
        <f>IF($E539="n/a","n/a",IF(AR$3&gt;($E539+$D544),$I539-SUM($F544:AQ544),$I539/$E539))</f>
        <v>n/a</v>
      </c>
      <c r="AS544" s="571" t="str">
        <f>IF($E539="n/a","n/a",IF(AS$3&gt;($E539+$D544),$I539-SUM($F544:AR544),$I539/$E539))</f>
        <v>n/a</v>
      </c>
      <c r="AT544" s="571" t="str">
        <f>IF($E539="n/a","n/a",IF(AT$3&gt;($E539+$D544),$I539-SUM($F544:AS544),$I539/$E539))</f>
        <v>n/a</v>
      </c>
      <c r="AU544" s="571" t="str">
        <f>IF($E539="n/a","n/a",IF(AU$3&gt;($E539+$D544),$I539-SUM($F544:AT544),$I539/$E539))</f>
        <v>n/a</v>
      </c>
      <c r="AV544" s="571" t="str">
        <f>IF($E539="n/a","n/a",IF(AV$3&gt;($E539+$D544),$I539-SUM($F544:AU544),$I539/$E539))</f>
        <v>n/a</v>
      </c>
      <c r="AW544" s="571" t="str">
        <f>IF($E539="n/a","n/a",IF(AW$3&gt;($E539+$D544),$I539-SUM($F544:AV544),$I539/$E539))</f>
        <v>n/a</v>
      </c>
      <c r="AX544" s="571" t="str">
        <f>IF($E539="n/a","n/a",IF(AX$3&gt;($E539+$D544),$I539-SUM($F544:AW544),$I539/$E539))</f>
        <v>n/a</v>
      </c>
      <c r="AY544" s="571" t="str">
        <f>IF($E539="n/a","n/a",IF(AY$3&gt;($E539+$D544),$I539-SUM($F544:AX544),$I539/$E539))</f>
        <v>n/a</v>
      </c>
      <c r="AZ544" s="571" t="str">
        <f>IF($E539="n/a","n/a",IF(AZ$3&gt;($E539+$D544),$I539-SUM($F544:AY544),$I539/$E539))</f>
        <v>n/a</v>
      </c>
      <c r="BA544" s="571" t="str">
        <f>IF($E539="n/a","n/a",IF(BA$3&gt;($E539+$D544),$I539-SUM($F544:AZ544),$I539/$E539))</f>
        <v>n/a</v>
      </c>
      <c r="BB544" s="571" t="str">
        <f>IF($E539="n/a","n/a",IF(BB$3&gt;($E539+$D544),$I539-SUM($F544:BA544),$I539/$E539))</f>
        <v>n/a</v>
      </c>
      <c r="BC544" s="571" t="str">
        <f>IF($E539="n/a","n/a",IF(BC$3&gt;($E539+$D544),$I539-SUM($F544:BB544),$I539/$E539))</f>
        <v>n/a</v>
      </c>
      <c r="BD544" s="571" t="str">
        <f>IF($E539="n/a","n/a",IF(BD$3&gt;($E539+$D544),$I539-SUM($F544:BC544),$I539/$E539))</f>
        <v>n/a</v>
      </c>
      <c r="BE544" s="571" t="str">
        <f>IF($E539="n/a","n/a",IF(BE$3&gt;($E539+$D544),$I539-SUM($F544:BD544),$I539/$E539))</f>
        <v>n/a</v>
      </c>
      <c r="BF544" s="571" t="str">
        <f>IF($E539="n/a","n/a",IF(BF$3&gt;($E539+$D544),$I539-SUM($F544:BE544),$I539/$E539))</f>
        <v>n/a</v>
      </c>
      <c r="BG544" s="571" t="str">
        <f>IF($E539="n/a","n/a",IF(BG$3&gt;($E539+$D544),$I539-SUM($F544:BF544),$I539/$E539))</f>
        <v>n/a</v>
      </c>
      <c r="BH544" s="571" t="str">
        <f>IF($E539="n/a","n/a",IF(BH$3&gt;($E539+$D544),$I539-SUM($F544:BG544),$I539/$E539))</f>
        <v>n/a</v>
      </c>
      <c r="BI544" s="571" t="str">
        <f>IF($E539="n/a","n/a",IF(BI$3&gt;($E539+$D544),$I539-SUM($F544:BH544),$I539/$E539))</f>
        <v>n/a</v>
      </c>
      <c r="BJ544" s="571" t="str">
        <f>IF($E539="n/a","n/a",IF(BJ$3&gt;($E539+$D544),$I539-SUM($F544:BI544),$I539/$E539))</f>
        <v>n/a</v>
      </c>
      <c r="BK544" s="571" t="str">
        <f>IF($E539="n/a","n/a",IF(BK$3&gt;($E539+$D544),$I539-SUM($F544:BJ544),$I539/$E539))</f>
        <v>n/a</v>
      </c>
      <c r="BL544" s="571" t="str">
        <f>IF($E539="n/a","n/a",IF(BL$3&gt;($E539+$D544),$I539-SUM($F544:BK544),$I539/$E539))</f>
        <v>n/a</v>
      </c>
      <c r="BM544" s="571" t="str">
        <f>IF($E539="n/a","n/a",IF(BM$3&gt;($E539+$D544),$I539-SUM($F544:BL544),$I539/$E539))</f>
        <v>n/a</v>
      </c>
      <c r="BN544" s="571" t="str">
        <f>IF($E539="n/a","n/a",IF(BN$3&gt;($E539+$D544),$I539-SUM($F544:BM544),$I539/$E539))</f>
        <v>n/a</v>
      </c>
      <c r="BO544" s="571" t="str">
        <f>IF($E539="n/a","n/a",IF(BO$3&gt;($E539+$D544),$I539-SUM($F544:BN544),$I539/$E539))</f>
        <v>n/a</v>
      </c>
      <c r="BP544" s="571" t="str">
        <f>IF($E539="n/a","n/a",IF(BP$3&gt;($E539+$D544),$I539-SUM($F544:BO544),$I539/$E539))</f>
        <v>n/a</v>
      </c>
      <c r="BQ544" s="571" t="str">
        <f>IF($E539="n/a","n/a",IF(BQ$3&gt;($E539+$D544),$I539-SUM($F544:BP544),$I539/$E539))</f>
        <v>n/a</v>
      </c>
      <c r="BR544" s="571" t="str">
        <f>IF($E539="n/a","n/a",IF(BR$3&gt;($E539+$D544),$I539-SUM($F544:BQ544),$I539/$E539))</f>
        <v>n/a</v>
      </c>
      <c r="BS544" s="571" t="str">
        <f>IF($E539="n/a","n/a",IF(BS$3&gt;($E539+$D544),$I539-SUM($F544:BR544),$I539/$E539))</f>
        <v>n/a</v>
      </c>
      <c r="BT544" s="571" t="str">
        <f>IF($E539="n/a","n/a",IF(BT$3&gt;($E539+$D544),$I539-SUM($F544:BS544),$I539/$E539))</f>
        <v>n/a</v>
      </c>
      <c r="BU544" s="571" t="str">
        <f>IF($E539="n/a","n/a",IF(BU$3&gt;($E539+$D544),$I539-SUM($F544:BT544),$I539/$E539))</f>
        <v>n/a</v>
      </c>
      <c r="BV544" s="571" t="str">
        <f>IF($E539="n/a","n/a",IF(BV$3&gt;($E539+$D544),$I539-SUM($F544:BU544),$I539/$E539))</f>
        <v>n/a</v>
      </c>
      <c r="BW544" s="571" t="str">
        <f>IF($E539="n/a","n/a",IF(BW$3&gt;($E539+$D544),$I539-SUM($F544:BV544),$I539/$E539))</f>
        <v>n/a</v>
      </c>
      <c r="BX544" s="571" t="str">
        <f>IF($E539="n/a","n/a",IF(BX$3&gt;($E539+$D544),$I539-SUM($F544:BW544),$I539/$E539))</f>
        <v>n/a</v>
      </c>
      <c r="BY544" s="571" t="str">
        <f>IF($E539="n/a","n/a",IF(BY$3&gt;($E539+$D544),$I539-SUM($F544:BX544),$I539/$E539))</f>
        <v>n/a</v>
      </c>
      <c r="BZ544" s="572" t="str">
        <f>IF($E539="n/a","n/a",IF(BZ$3&gt;($E539+$D544),$I539-SUM($F544:BY544),$I539/$E539))</f>
        <v>n/a</v>
      </c>
    </row>
    <row r="545" spans="1:78" customFormat="1" hidden="1" outlineLevel="1">
      <c r="A545" s="19"/>
      <c r="B545" s="26"/>
      <c r="C545" s="722"/>
      <c r="D545" s="545">
        <v>5</v>
      </c>
      <c r="E545" s="27"/>
      <c r="F545" s="146"/>
      <c r="G545" s="573"/>
      <c r="H545" s="574"/>
      <c r="I545" s="574"/>
      <c r="J545" s="574"/>
      <c r="K545" s="575" t="str">
        <f>IF($E539="n/a","n/a",IF(K$3&gt;($E539+$D545),$J539-SUM($F545:J545),$J539/$E539))</f>
        <v>n/a</v>
      </c>
      <c r="L545" s="574" t="str">
        <f>IF($E539="n/a","n/a",IF(L$3&gt;($E539+$D545),$J539-SUM($F545:K545),$J539/$E539))</f>
        <v>n/a</v>
      </c>
      <c r="M545" s="574" t="str">
        <f>IF($E539="n/a","n/a",IF(M$3&gt;($E539+$D545),$J539-SUM($F545:L545),$J539/$E539))</f>
        <v>n/a</v>
      </c>
      <c r="N545" s="574" t="str">
        <f>IF($E539="n/a","n/a",IF(N$3&gt;($E539+$D545),$J539-SUM($F545:M545),$J539/$E539))</f>
        <v>n/a</v>
      </c>
      <c r="O545" s="574" t="str">
        <f>IF($E539="n/a","n/a",IF(O$3&gt;($E539+$D545),$J539-SUM($F545:N545),$J539/$E539))</f>
        <v>n/a</v>
      </c>
      <c r="P545" s="574" t="str">
        <f>IF($E539="n/a","n/a",IF(P$3&gt;($E539+$D545),$J539-SUM($F545:O545),$J539/$E539))</f>
        <v>n/a</v>
      </c>
      <c r="Q545" s="574" t="str">
        <f>IF($E539="n/a","n/a",IF(Q$3&gt;($E539+$D545),$J539-SUM($F545:P545),$J539/$E539))</f>
        <v>n/a</v>
      </c>
      <c r="R545" s="574" t="str">
        <f>IF($E539="n/a","n/a",IF(R$3&gt;($E539+$D545),$J539-SUM($F545:Q545),$J539/$E539))</f>
        <v>n/a</v>
      </c>
      <c r="S545" s="574" t="str">
        <f>IF($E539="n/a","n/a",IF(S$3&gt;($E539+$D545),$J539-SUM($F545:R545),$J539/$E539))</f>
        <v>n/a</v>
      </c>
      <c r="T545" s="574" t="str">
        <f>IF($E539="n/a","n/a",IF(T$3&gt;($E539+$D545),$J539-SUM($F545:S545),$J539/$E539))</f>
        <v>n/a</v>
      </c>
      <c r="U545" s="574" t="str">
        <f>IF($E539="n/a","n/a",IF(U$3&gt;($E539+$D545),$J539-SUM($F545:T545),$J539/$E539))</f>
        <v>n/a</v>
      </c>
      <c r="V545" s="574" t="str">
        <f>IF($E539="n/a","n/a",IF(V$3&gt;($E539+$D545),$J539-SUM($F545:U545),$J539/$E539))</f>
        <v>n/a</v>
      </c>
      <c r="W545" s="574" t="str">
        <f>IF($E539="n/a","n/a",IF(W$3&gt;($E539+$D545),$J539-SUM($F545:V545),$J539/$E539))</f>
        <v>n/a</v>
      </c>
      <c r="X545" s="574" t="str">
        <f>IF($E539="n/a","n/a",IF(X$3&gt;($E539+$D545),$J539-SUM($F545:W545),$J539/$E539))</f>
        <v>n/a</v>
      </c>
      <c r="Y545" s="574" t="str">
        <f>IF($E539="n/a","n/a",IF(Y$3&gt;($E539+$D545),$J539-SUM($F545:X545),$J539/$E539))</f>
        <v>n/a</v>
      </c>
      <c r="Z545" s="574" t="str">
        <f>IF($E539="n/a","n/a",IF(Z$3&gt;($E539+$D545),$J539-SUM($F545:Y545),$J539/$E539))</f>
        <v>n/a</v>
      </c>
      <c r="AA545" s="574" t="str">
        <f>IF($E539="n/a","n/a",IF(AA$3&gt;($E539+$D545),$J539-SUM($F545:Z545),$J539/$E539))</f>
        <v>n/a</v>
      </c>
      <c r="AB545" s="574" t="str">
        <f>IF($E539="n/a","n/a",IF(AB$3&gt;($E539+$D545),$J539-SUM($F545:AA545),$J539/$E539))</f>
        <v>n/a</v>
      </c>
      <c r="AC545" s="574" t="str">
        <f>IF($E539="n/a","n/a",IF(AC$3&gt;($E539+$D545),$J539-SUM($F545:AB545),$J539/$E539))</f>
        <v>n/a</v>
      </c>
      <c r="AD545" s="574" t="str">
        <f>IF($E539="n/a","n/a",IF(AD$3&gt;($E539+$D545),$J539-SUM($F545:AC545),$J539/$E539))</f>
        <v>n/a</v>
      </c>
      <c r="AE545" s="574" t="str">
        <f>IF($E539="n/a","n/a",IF(AE$3&gt;($E539+$D545),$J539-SUM($F545:AD545),$J539/$E539))</f>
        <v>n/a</v>
      </c>
      <c r="AF545" s="574" t="str">
        <f>IF($E539="n/a","n/a",IF(AF$3&gt;($E539+$D545),$J539-SUM($F545:AE545),$J539/$E539))</f>
        <v>n/a</v>
      </c>
      <c r="AG545" s="574" t="str">
        <f>IF($E539="n/a","n/a",IF(AG$3&gt;($E539+$D545),$J539-SUM($F545:AF545),$J539/$E539))</f>
        <v>n/a</v>
      </c>
      <c r="AH545" s="574" t="str">
        <f>IF($E539="n/a","n/a",IF(AH$3&gt;($E539+$D545),$J539-SUM($F545:AG545),$J539/$E539))</f>
        <v>n/a</v>
      </c>
      <c r="AI545" s="574" t="str">
        <f>IF($E539="n/a","n/a",IF(AI$3&gt;($E539+$D545),$J539-SUM($F545:AH545),$J539/$E539))</f>
        <v>n/a</v>
      </c>
      <c r="AJ545" s="574" t="str">
        <f>IF($E539="n/a","n/a",IF(AJ$3&gt;($E539+$D545),$J539-SUM($F545:AI545),$J539/$E539))</f>
        <v>n/a</v>
      </c>
      <c r="AK545" s="574" t="str">
        <f>IF($E539="n/a","n/a",IF(AK$3&gt;($E539+$D545),$J539-SUM($F545:AJ545),$J539/$E539))</f>
        <v>n/a</v>
      </c>
      <c r="AL545" s="574" t="str">
        <f>IF($E539="n/a","n/a",IF(AL$3&gt;($E539+$D545),$J539-SUM($F545:AK545),$J539/$E539))</f>
        <v>n/a</v>
      </c>
      <c r="AM545" s="574" t="str">
        <f>IF($E539="n/a","n/a",IF(AM$3&gt;($E539+$D545),$J539-SUM($F545:AL545),$J539/$E539))</f>
        <v>n/a</v>
      </c>
      <c r="AN545" s="574" t="str">
        <f>IF($E539="n/a","n/a",IF(AN$3&gt;($E539+$D545),$J539-SUM($F545:AM545),$J539/$E539))</f>
        <v>n/a</v>
      </c>
      <c r="AO545" s="574" t="str">
        <f>IF($E539="n/a","n/a",IF(AO$3&gt;($E539+$D545),$J539-SUM($F545:AN545),$J539/$E539))</f>
        <v>n/a</v>
      </c>
      <c r="AP545" s="574" t="str">
        <f>IF($E539="n/a","n/a",IF(AP$3&gt;($E539+$D545),$J539-SUM($F545:AO545),$J539/$E539))</f>
        <v>n/a</v>
      </c>
      <c r="AQ545" s="574" t="str">
        <f>IF($E539="n/a","n/a",IF(AQ$3&gt;($E539+$D545),$J539-SUM($F545:AP545),$J539/$E539))</f>
        <v>n/a</v>
      </c>
      <c r="AR545" s="574" t="str">
        <f>IF($E539="n/a","n/a",IF(AR$3&gt;($E539+$D545),$J539-SUM($F545:AQ545),$J539/$E539))</f>
        <v>n/a</v>
      </c>
      <c r="AS545" s="574" t="str">
        <f>IF($E539="n/a","n/a",IF(AS$3&gt;($E539+$D545),$J539-SUM($F545:AR545),$J539/$E539))</f>
        <v>n/a</v>
      </c>
      <c r="AT545" s="574" t="str">
        <f>IF($E539="n/a","n/a",IF(AT$3&gt;($E539+$D545),$J539-SUM($F545:AS545),$J539/$E539))</f>
        <v>n/a</v>
      </c>
      <c r="AU545" s="574" t="str">
        <f>IF($E539="n/a","n/a",IF(AU$3&gt;($E539+$D545),$J539-SUM($F545:AT545),$J539/$E539))</f>
        <v>n/a</v>
      </c>
      <c r="AV545" s="574" t="str">
        <f>IF($E539="n/a","n/a",IF(AV$3&gt;($E539+$D545),$J539-SUM($F545:AU545),$J539/$E539))</f>
        <v>n/a</v>
      </c>
      <c r="AW545" s="574" t="str">
        <f>IF($E539="n/a","n/a",IF(AW$3&gt;($E539+$D545),$J539-SUM($F545:AV545),$J539/$E539))</f>
        <v>n/a</v>
      </c>
      <c r="AX545" s="574" t="str">
        <f>IF($E539="n/a","n/a",IF(AX$3&gt;($E539+$D545),$J539-SUM($F545:AW545),$J539/$E539))</f>
        <v>n/a</v>
      </c>
      <c r="AY545" s="574" t="str">
        <f>IF($E539="n/a","n/a",IF(AY$3&gt;($E539+$D545),$J539-SUM($F545:AX545),$J539/$E539))</f>
        <v>n/a</v>
      </c>
      <c r="AZ545" s="574" t="str">
        <f>IF($E539="n/a","n/a",IF(AZ$3&gt;($E539+$D545),$J539-SUM($F545:AY545),$J539/$E539))</f>
        <v>n/a</v>
      </c>
      <c r="BA545" s="574" t="str">
        <f>IF($E539="n/a","n/a",IF(BA$3&gt;($E539+$D545),$J539-SUM($F545:AZ545),$J539/$E539))</f>
        <v>n/a</v>
      </c>
      <c r="BB545" s="574" t="str">
        <f>IF($E539="n/a","n/a",IF(BB$3&gt;($E539+$D545),$J539-SUM($F545:BA545),$J539/$E539))</f>
        <v>n/a</v>
      </c>
      <c r="BC545" s="574" t="str">
        <f>IF($E539="n/a","n/a",IF(BC$3&gt;($E539+$D545),$J539-SUM($F545:BB545),$J539/$E539))</f>
        <v>n/a</v>
      </c>
      <c r="BD545" s="574" t="str">
        <f>IF($E539="n/a","n/a",IF(BD$3&gt;($E539+$D545),$J539-SUM($F545:BC545),$J539/$E539))</f>
        <v>n/a</v>
      </c>
      <c r="BE545" s="574" t="str">
        <f>IF($E539="n/a","n/a",IF(BE$3&gt;($E539+$D545),$J539-SUM($F545:BD545),$J539/$E539))</f>
        <v>n/a</v>
      </c>
      <c r="BF545" s="574" t="str">
        <f>IF($E539="n/a","n/a",IF(BF$3&gt;($E539+$D545),$J539-SUM($F545:BE545),$J539/$E539))</f>
        <v>n/a</v>
      </c>
      <c r="BG545" s="574" t="str">
        <f>IF($E539="n/a","n/a",IF(BG$3&gt;($E539+$D545),$J539-SUM($F545:BF545),$J539/$E539))</f>
        <v>n/a</v>
      </c>
      <c r="BH545" s="574" t="str">
        <f>IF($E539="n/a","n/a",IF(BH$3&gt;($E539+$D545),$J539-SUM($F545:BG545),$J539/$E539))</f>
        <v>n/a</v>
      </c>
      <c r="BI545" s="574" t="str">
        <f>IF($E539="n/a","n/a",IF(BI$3&gt;($E539+$D545),$J539-SUM($F545:BH545),$J539/$E539))</f>
        <v>n/a</v>
      </c>
      <c r="BJ545" s="574" t="str">
        <f>IF($E539="n/a","n/a",IF(BJ$3&gt;($E539+$D545),$J539-SUM($F545:BI545),$J539/$E539))</f>
        <v>n/a</v>
      </c>
      <c r="BK545" s="574" t="str">
        <f>IF($E539="n/a","n/a",IF(BK$3&gt;($E539+$D545),$J539-SUM($F545:BJ545),$J539/$E539))</f>
        <v>n/a</v>
      </c>
      <c r="BL545" s="574" t="str">
        <f>IF($E539="n/a","n/a",IF(BL$3&gt;($E539+$D545),$J539-SUM($F545:BK545),$J539/$E539))</f>
        <v>n/a</v>
      </c>
      <c r="BM545" s="574" t="str">
        <f>IF($E539="n/a","n/a",IF(BM$3&gt;($E539+$D545),$J539-SUM($F545:BL545),$J539/$E539))</f>
        <v>n/a</v>
      </c>
      <c r="BN545" s="574" t="str">
        <f>IF($E539="n/a","n/a",IF(BN$3&gt;($E539+$D545),$J539-SUM($F545:BM545),$J539/$E539))</f>
        <v>n/a</v>
      </c>
      <c r="BO545" s="574" t="str">
        <f>IF($E539="n/a","n/a",IF(BO$3&gt;($E539+$D545),$J539-SUM($F545:BN545),$J539/$E539))</f>
        <v>n/a</v>
      </c>
      <c r="BP545" s="574" t="str">
        <f>IF($E539="n/a","n/a",IF(BP$3&gt;($E539+$D545),$J539-SUM($F545:BO545),$J539/$E539))</f>
        <v>n/a</v>
      </c>
      <c r="BQ545" s="574" t="str">
        <f>IF($E539="n/a","n/a",IF(BQ$3&gt;($E539+$D545),$J539-SUM($F545:BP545),$J539/$E539))</f>
        <v>n/a</v>
      </c>
      <c r="BR545" s="574" t="str">
        <f>IF($E539="n/a","n/a",IF(BR$3&gt;($E539+$D545),$J539-SUM($F545:BQ545),$J539/$E539))</f>
        <v>n/a</v>
      </c>
      <c r="BS545" s="574" t="str">
        <f>IF($E539="n/a","n/a",IF(BS$3&gt;($E539+$D545),$J539-SUM($F545:BR545),$J539/$E539))</f>
        <v>n/a</v>
      </c>
      <c r="BT545" s="574" t="str">
        <f>IF($E539="n/a","n/a",IF(BT$3&gt;($E539+$D545),$J539-SUM($F545:BS545),$J539/$E539))</f>
        <v>n/a</v>
      </c>
      <c r="BU545" s="574" t="str">
        <f>IF($E539="n/a","n/a",IF(BU$3&gt;($E539+$D545),$J539-SUM($F545:BT545),$J539/$E539))</f>
        <v>n/a</v>
      </c>
      <c r="BV545" s="574" t="str">
        <f>IF($E539="n/a","n/a",IF(BV$3&gt;($E539+$D545),$J539-SUM($F545:BU545),$J539/$E539))</f>
        <v>n/a</v>
      </c>
      <c r="BW545" s="574" t="str">
        <f>IF($E539="n/a","n/a",IF(BW$3&gt;($E539+$D545),$J539-SUM($F545:BV545),$J539/$E539))</f>
        <v>n/a</v>
      </c>
      <c r="BX545" s="574" t="str">
        <f>IF($E539="n/a","n/a",IF(BX$3&gt;($E539+$D545),$J539-SUM($F545:BW545),$J539/$E539))</f>
        <v>n/a</v>
      </c>
      <c r="BY545" s="574" t="str">
        <f>IF($E539="n/a","n/a",IF(BY$3&gt;($E539+$D545),$J539-SUM($F545:BX545),$J539/$E539))</f>
        <v>n/a</v>
      </c>
      <c r="BZ545" s="575" t="str">
        <f>IF($E539="n/a","n/a",IF(BZ$3&gt;($E539+$D545),$J539-SUM($F545:BY545),$J539/$E539))</f>
        <v>n/a</v>
      </c>
    </row>
    <row r="546" spans="1:78" customFormat="1" hidden="1" outlineLevel="1">
      <c r="A546" s="19"/>
      <c r="B546" s="26"/>
      <c r="C546" s="722"/>
      <c r="D546" s="545">
        <v>6</v>
      </c>
      <c r="E546" s="27"/>
      <c r="F546" s="146"/>
      <c r="G546" s="148"/>
      <c r="H546" s="148"/>
      <c r="I546" s="148"/>
      <c r="J546" s="148"/>
      <c r="K546" s="576"/>
      <c r="L546" s="69" t="str">
        <f>IF($D539="n/a","n/a",IF(L$3&gt;($D539+$D546),$K539-SUM($F546:K546),$K539/$D539))</f>
        <v>n/a</v>
      </c>
      <c r="M546" s="69" t="str">
        <f>IF($D539="n/a","n/a",IF(M$3&gt;($D539+$D546),$K539-SUM($F546:L546),$K539/$D539))</f>
        <v>n/a</v>
      </c>
      <c r="N546" s="69" t="str">
        <f>IF($D539="n/a","n/a",IF(N$3&gt;($D539+$D546),$K539-SUM($F546:M546),$K539/$D539))</f>
        <v>n/a</v>
      </c>
      <c r="O546" s="69" t="str">
        <f>IF($D539="n/a","n/a",IF(O$3&gt;($D539+$D546),$K539-SUM($F546:N546),$K539/$D539))</f>
        <v>n/a</v>
      </c>
      <c r="P546" s="69" t="str">
        <f>IF($D539="n/a","n/a",IF(P$3&gt;($D539+$D546),$K539-SUM($F546:O546),$K539/$D539))</f>
        <v>n/a</v>
      </c>
      <c r="Q546" s="69" t="str">
        <f>IF($D539="n/a","n/a",IF(Q$3&gt;($D539+$D546),$K539-SUM($F546:P546),$K539/$D539))</f>
        <v>n/a</v>
      </c>
      <c r="R546" s="69" t="str">
        <f>IF($D539="n/a","n/a",IF(R$3&gt;($D539+$D546),$K539-SUM($F546:Q546),$K539/$D539))</f>
        <v>n/a</v>
      </c>
      <c r="S546" s="69" t="str">
        <f>IF($D539="n/a","n/a",IF(S$3&gt;($D539+$D546),$K539-SUM($F546:R546),$K539/$D539))</f>
        <v>n/a</v>
      </c>
      <c r="T546" s="69" t="str">
        <f>IF($D539="n/a","n/a",IF(T$3&gt;($D539+$D546),$K539-SUM($F546:S546),$K539/$D539))</f>
        <v>n/a</v>
      </c>
      <c r="U546" s="69" t="str">
        <f>IF($D539="n/a","n/a",IF(U$3&gt;($D539+$D546),$K539-SUM($F546:T546),$K539/$D539))</f>
        <v>n/a</v>
      </c>
      <c r="V546" s="69" t="str">
        <f>IF($D539="n/a","n/a",IF(V$3&gt;($D539+$D546),$K539-SUM($F546:U546),$K539/$D539))</f>
        <v>n/a</v>
      </c>
      <c r="W546" s="69" t="str">
        <f>IF($D539="n/a","n/a",IF(W$3&gt;($D539+$D546),$K539-SUM($F546:V546),$K539/$D539))</f>
        <v>n/a</v>
      </c>
      <c r="X546" s="69" t="str">
        <f>IF($D539="n/a","n/a",IF(X$3&gt;($D539+$D546),$K539-SUM($F546:W546),$K539/$D539))</f>
        <v>n/a</v>
      </c>
      <c r="Y546" s="69" t="str">
        <f>IF($D539="n/a","n/a",IF(Y$3&gt;($D539+$D546),$K539-SUM($F546:X546),$K539/$D539))</f>
        <v>n/a</v>
      </c>
      <c r="Z546" s="69" t="str">
        <f>IF($D539="n/a","n/a",IF(Z$3&gt;($D539+$D546),$K539-SUM($F546:Y546),$K539/$D539))</f>
        <v>n/a</v>
      </c>
      <c r="AA546" s="69" t="str">
        <f>IF($D539="n/a","n/a",IF(AA$3&gt;($D539+$D546),$K539-SUM($F546:Z546),$K539/$D539))</f>
        <v>n/a</v>
      </c>
      <c r="AB546" s="69" t="str">
        <f>IF($D539="n/a","n/a",IF(AB$3&gt;($D539+$D546),$K539-SUM($F546:AA546),$K539/$D539))</f>
        <v>n/a</v>
      </c>
      <c r="AC546" s="69" t="str">
        <f>IF($D539="n/a","n/a",IF(AC$3&gt;($D539+$D546),$K539-SUM($F546:AB546),$K539/$D539))</f>
        <v>n/a</v>
      </c>
      <c r="AD546" s="69" t="str">
        <f>IF($D539="n/a","n/a",IF(AD$3&gt;($D539+$D546),$K539-SUM($F546:AC546),$K539/$D539))</f>
        <v>n/a</v>
      </c>
      <c r="AE546" s="69" t="str">
        <f>IF($D539="n/a","n/a",IF(AE$3&gt;($D539+$D546),$K539-SUM($F546:AD546),$K539/$D539))</f>
        <v>n/a</v>
      </c>
      <c r="AF546" s="69" t="str">
        <f>IF($D539="n/a","n/a",IF(AF$3&gt;($D539+$D546),$K539-SUM($F546:AE546),$K539/$D539))</f>
        <v>n/a</v>
      </c>
      <c r="AG546" s="69" t="str">
        <f>IF($D539="n/a","n/a",IF(AG$3&gt;($D539+$D546),$K539-SUM($F546:AF546),$K539/$D539))</f>
        <v>n/a</v>
      </c>
      <c r="AH546" s="69" t="str">
        <f>IF($D539="n/a","n/a",IF(AH$3&gt;($D539+$D546),$K539-SUM($F546:AG546),$K539/$D539))</f>
        <v>n/a</v>
      </c>
      <c r="AI546" s="69" t="str">
        <f>IF($D539="n/a","n/a",IF(AI$3&gt;($D539+$D546),$K539-SUM($F546:AH546),$K539/$D539))</f>
        <v>n/a</v>
      </c>
      <c r="AJ546" s="69" t="str">
        <f>IF($D539="n/a","n/a",IF(AJ$3&gt;($D539+$D546),$K539-SUM($F546:AI546),$K539/$D539))</f>
        <v>n/a</v>
      </c>
      <c r="AK546" s="69" t="str">
        <f>IF($D539="n/a","n/a",IF(AK$3&gt;($D539+$D546),$K539-SUM($F546:AJ546),$K539/$D539))</f>
        <v>n/a</v>
      </c>
      <c r="AL546" s="69" t="str">
        <f>IF($D539="n/a","n/a",IF(AL$3&gt;($D539+$D546),$K539-SUM($F546:AK546),$K539/$D539))</f>
        <v>n/a</v>
      </c>
      <c r="AM546" s="69" t="str">
        <f>IF($D539="n/a","n/a",IF(AM$3&gt;($D539+$D546),$K539-SUM($F546:AL546),$K539/$D539))</f>
        <v>n/a</v>
      </c>
      <c r="AN546" s="69" t="str">
        <f>IF($D539="n/a","n/a",IF(AN$3&gt;($D539+$D546),$K539-SUM($F546:AM546),$K539/$D539))</f>
        <v>n/a</v>
      </c>
      <c r="AO546" s="69" t="str">
        <f>IF($D539="n/a","n/a",IF(AO$3&gt;($D539+$D546),$K539-SUM($F546:AN546),$K539/$D539))</f>
        <v>n/a</v>
      </c>
      <c r="AP546" s="69" t="str">
        <f>IF($D539="n/a","n/a",IF(AP$3&gt;($D539+$D546),$K539-SUM($F546:AO546),$K539/$D539))</f>
        <v>n/a</v>
      </c>
      <c r="AQ546" s="69" t="str">
        <f>IF($D539="n/a","n/a",IF(AQ$3&gt;($D539+$D546),$K539-SUM($F546:AP546),$K539/$D539))</f>
        <v>n/a</v>
      </c>
      <c r="AR546" s="69" t="str">
        <f>IF($D539="n/a","n/a",IF(AR$3&gt;($D539+$D546),$K539-SUM($F546:AQ546),$K539/$D539))</f>
        <v>n/a</v>
      </c>
      <c r="AS546" s="69" t="str">
        <f>IF($D539="n/a","n/a",IF(AS$3&gt;($D539+$D546),$K539-SUM($F546:AR546),$K539/$D539))</f>
        <v>n/a</v>
      </c>
      <c r="AT546" s="69" t="str">
        <f>IF($D539="n/a","n/a",IF(AT$3&gt;($D539+$D546),$K539-SUM($F546:AS546),$K539/$D539))</f>
        <v>n/a</v>
      </c>
      <c r="AU546" s="69" t="str">
        <f>IF($D539="n/a","n/a",IF(AU$3&gt;($D539+$D546),$K539-SUM($F546:AT546),$K539/$D539))</f>
        <v>n/a</v>
      </c>
      <c r="AV546" s="69" t="str">
        <f>IF($D539="n/a","n/a",IF(AV$3&gt;($D539+$D546),$K539-SUM($F546:AU546),$K539/$D539))</f>
        <v>n/a</v>
      </c>
      <c r="AW546" s="69" t="str">
        <f>IF($D539="n/a","n/a",IF(AW$3&gt;($D539+$D546),$K539-SUM($F546:AV546),$K539/$D539))</f>
        <v>n/a</v>
      </c>
      <c r="AX546" s="69" t="str">
        <f>IF($D539="n/a","n/a",IF(AX$3&gt;($D539+$D546),$K539-SUM($F546:AW546),$K539/$D539))</f>
        <v>n/a</v>
      </c>
      <c r="AY546" s="69" t="str">
        <f>IF($D539="n/a","n/a",IF(AY$3&gt;($D539+$D546),$K539-SUM($F546:AX546),$K539/$D539))</f>
        <v>n/a</v>
      </c>
      <c r="AZ546" s="69" t="str">
        <f>IF($D539="n/a","n/a",IF(AZ$3&gt;($D539+$D546),$K539-SUM($F546:AY546),$K539/$D539))</f>
        <v>n/a</v>
      </c>
      <c r="BA546" s="69" t="str">
        <f>IF($D539="n/a","n/a",IF(BA$3&gt;($D539+$D546),$K539-SUM($F546:AZ546),$K539/$D539))</f>
        <v>n/a</v>
      </c>
      <c r="BB546" s="69" t="str">
        <f>IF($D539="n/a","n/a",IF(BB$3&gt;($D539+$D546),$K539-SUM($F546:BA546),$K539/$D539))</f>
        <v>n/a</v>
      </c>
      <c r="BC546" s="69" t="str">
        <f>IF($D539="n/a","n/a",IF(BC$3&gt;($D539+$D546),$K539-SUM($F546:BB546),$K539/$D539))</f>
        <v>n/a</v>
      </c>
      <c r="BD546" s="69" t="str">
        <f>IF($D539="n/a","n/a",IF(BD$3&gt;($D539+$D546),$K539-SUM($F546:BC546),$K539/$D539))</f>
        <v>n/a</v>
      </c>
      <c r="BE546" s="69" t="str">
        <f>IF($D539="n/a","n/a",IF(BE$3&gt;($D539+$D546),$K539-SUM($F546:BD546),$K539/$D539))</f>
        <v>n/a</v>
      </c>
      <c r="BF546" s="69" t="str">
        <f>IF($D539="n/a","n/a",IF(BF$3&gt;($D539+$D546),$K539-SUM($F546:BE546),$K539/$D539))</f>
        <v>n/a</v>
      </c>
      <c r="BG546" s="69" t="str">
        <f>IF($D539="n/a","n/a",IF(BG$3&gt;($D539+$D546),$K539-SUM($F546:BF546),$K539/$D539))</f>
        <v>n/a</v>
      </c>
      <c r="BH546" s="69" t="str">
        <f>IF($D539="n/a","n/a",IF(BH$3&gt;($D539+$D546),$K539-SUM($F546:BG546),$K539/$D539))</f>
        <v>n/a</v>
      </c>
      <c r="BI546" s="69" t="str">
        <f>IF($D539="n/a","n/a",IF(BI$3&gt;($D539+$D546),$K539-SUM($F546:BH546),$K539/$D539))</f>
        <v>n/a</v>
      </c>
      <c r="BJ546" s="69" t="str">
        <f>IF($D539="n/a","n/a",IF(BJ$3&gt;($D539+$D546),$K539-SUM($F546:BI546),$K539/$D539))</f>
        <v>n/a</v>
      </c>
      <c r="BK546" s="69" t="str">
        <f>IF($D539="n/a","n/a",IF(BK$3&gt;($D539+$D546),$K539-SUM($F546:BJ546),$K539/$D539))</f>
        <v>n/a</v>
      </c>
      <c r="BL546" s="69" t="str">
        <f>IF($D539="n/a","n/a",IF(BL$3&gt;($D539+$D546),$K539-SUM($F546:BK546),$K539/$D539))</f>
        <v>n/a</v>
      </c>
      <c r="BM546" s="69" t="str">
        <f>IF($D539="n/a","n/a",IF(BM$3&gt;($D539+$D546),$K539-SUM($F546:BL546),$K539/$D539))</f>
        <v>n/a</v>
      </c>
      <c r="BN546" s="69" t="str">
        <f>IF($D539="n/a","n/a",IF(BN$3&gt;($D539+$D546),$K539-SUM($F546:BM546),$K539/$D539))</f>
        <v>n/a</v>
      </c>
      <c r="BO546" s="69" t="str">
        <f>IF($D539="n/a","n/a",IF(BO$3&gt;($D539+$D546),$K539-SUM($F546:BN546),$K539/$D539))</f>
        <v>n/a</v>
      </c>
      <c r="BP546" s="69" t="str">
        <f>IF($D539="n/a","n/a",IF(BP$3&gt;($D539+$D546),$K539-SUM($F546:BO546),$K539/$D539))</f>
        <v>n/a</v>
      </c>
      <c r="BQ546" s="69" t="str">
        <f>IF($D539="n/a","n/a",IF(BQ$3&gt;($D539+$D546),$K539-SUM($F546:BP546),$K539/$D539))</f>
        <v>n/a</v>
      </c>
      <c r="BR546" s="69" t="str">
        <f>IF($D539="n/a","n/a",IF(BR$3&gt;($D539+$D546),$K539-SUM($F546:BQ546),$K539/$D539))</f>
        <v>n/a</v>
      </c>
      <c r="BS546" s="69" t="str">
        <f>IF($D539="n/a","n/a",IF(BS$3&gt;($D539+$D546),$K539-SUM($F546:BR546),$K539/$D539))</f>
        <v>n/a</v>
      </c>
      <c r="BT546" s="69" t="str">
        <f>IF($D539="n/a","n/a",IF(BT$3&gt;($D539+$D546),$K539-SUM($F546:BS546),$K539/$D539))</f>
        <v>n/a</v>
      </c>
      <c r="BU546" s="69" t="str">
        <f>IF($D539="n/a","n/a",IF(BU$3&gt;($D539+$D546),$K539-SUM($F546:BT546),$K539/$D539))</f>
        <v>n/a</v>
      </c>
      <c r="BV546" s="69" t="str">
        <f>IF($D539="n/a","n/a",IF(BV$3&gt;($D539+$D546),$K539-SUM($F546:BU546),$K539/$D539))</f>
        <v>n/a</v>
      </c>
      <c r="BW546" s="69" t="str">
        <f>IF($D539="n/a","n/a",IF(BW$3&gt;($D539+$D546),$K539-SUM($F546:BV546),$K539/$D539))</f>
        <v>n/a</v>
      </c>
      <c r="BX546" s="69" t="str">
        <f>IF($D539="n/a","n/a",IF(BX$3&gt;($D539+$D546),$K539-SUM($F546:BW546),$K539/$D539))</f>
        <v>n/a</v>
      </c>
      <c r="BY546" s="69" t="str">
        <f>IF($D539="n/a","n/a",IF(BY$3&gt;($D539+$D546),$K539-SUM($F546:BX546),$K539/$D539))</f>
        <v>n/a</v>
      </c>
      <c r="BZ546" s="69" t="str">
        <f>IF($D539="n/a","n/a",IF(BZ$3&gt;($D539+$D546),$K539-SUM($F546:BY546),$K539/$D539))</f>
        <v>n/a</v>
      </c>
    </row>
    <row r="547" spans="1:78" customFormat="1" hidden="1" outlineLevel="1">
      <c r="A547" s="19"/>
      <c r="B547" s="26"/>
      <c r="C547" s="722"/>
      <c r="D547" s="545">
        <v>7</v>
      </c>
      <c r="E547" s="27"/>
      <c r="F547" s="146"/>
      <c r="G547" s="148"/>
      <c r="H547" s="148"/>
      <c r="I547" s="148"/>
      <c r="J547" s="148"/>
      <c r="K547" s="558"/>
      <c r="L547" s="147"/>
      <c r="M547" s="69" t="str">
        <f>IF($D539="n/a","n/a",IF(M$3&gt;($D539+$D547),$L539-SUM($F547:L547),$L539/$D539))</f>
        <v>n/a</v>
      </c>
      <c r="N547" s="69" t="str">
        <f>IF($D539="n/a","n/a",IF(N$3&gt;($D539+$D547),$L539-SUM($F547:M547),$L539/$D539))</f>
        <v>n/a</v>
      </c>
      <c r="O547" s="69" t="str">
        <f>IF($D539="n/a","n/a",IF(O$3&gt;($D539+$D547),$L539-SUM($F547:N547),$L539/$D539))</f>
        <v>n/a</v>
      </c>
      <c r="P547" s="69" t="str">
        <f>IF($D539="n/a","n/a",IF(P$3&gt;($D539+$D547),$L539-SUM($F547:O547),$L539/$D539))</f>
        <v>n/a</v>
      </c>
      <c r="Q547" s="69" t="str">
        <f>IF($D539="n/a","n/a",IF(Q$3&gt;($D539+$D547),$L539-SUM($F547:P547),$L539/$D539))</f>
        <v>n/a</v>
      </c>
      <c r="R547" s="69" t="str">
        <f>IF($D539="n/a","n/a",IF(R$3&gt;($D539+$D547),$L539-SUM($F547:Q547),$L539/$D539))</f>
        <v>n/a</v>
      </c>
      <c r="S547" s="69" t="str">
        <f>IF($D539="n/a","n/a",IF(S$3&gt;($D539+$D547),$L539-SUM($F547:R547),$L539/$D539))</f>
        <v>n/a</v>
      </c>
      <c r="T547" s="69" t="str">
        <f>IF($D539="n/a","n/a",IF(T$3&gt;($D539+$D547),$L539-SUM($F547:S547),$L539/$D539))</f>
        <v>n/a</v>
      </c>
      <c r="U547" s="69" t="str">
        <f>IF($D539="n/a","n/a",IF(U$3&gt;($D539+$D547),$L539-SUM($F547:T547),$L539/$D539))</f>
        <v>n/a</v>
      </c>
      <c r="V547" s="69" t="str">
        <f>IF($D539="n/a","n/a",IF(V$3&gt;($D539+$D547),$L539-SUM($F547:U547),$L539/$D539))</f>
        <v>n/a</v>
      </c>
      <c r="W547" s="69" t="str">
        <f>IF($D539="n/a","n/a",IF(W$3&gt;($D539+$D547),$L539-SUM($F547:V547),$L539/$D539))</f>
        <v>n/a</v>
      </c>
      <c r="X547" s="69" t="str">
        <f>IF($D539="n/a","n/a",IF(X$3&gt;($D539+$D547),$L539-SUM($F547:W547),$L539/$D539))</f>
        <v>n/a</v>
      </c>
      <c r="Y547" s="69" t="str">
        <f>IF($D539="n/a","n/a",IF(Y$3&gt;($D539+$D547),$L539-SUM($F547:X547),$L539/$D539))</f>
        <v>n/a</v>
      </c>
      <c r="Z547" s="69" t="str">
        <f>IF($D539="n/a","n/a",IF(Z$3&gt;($D539+$D547),$L539-SUM($F547:Y547),$L539/$D539))</f>
        <v>n/a</v>
      </c>
      <c r="AA547" s="69" t="str">
        <f>IF($D539="n/a","n/a",IF(AA$3&gt;($D539+$D547),$L539-SUM($F547:Z547),$L539/$D539))</f>
        <v>n/a</v>
      </c>
      <c r="AB547" s="69" t="str">
        <f>IF($D539="n/a","n/a",IF(AB$3&gt;($D539+$D547),$L539-SUM($F547:AA547),$L539/$D539))</f>
        <v>n/a</v>
      </c>
      <c r="AC547" s="69" t="str">
        <f>IF($D539="n/a","n/a",IF(AC$3&gt;($D539+$D547),$L539-SUM($F547:AB547),$L539/$D539))</f>
        <v>n/a</v>
      </c>
      <c r="AD547" s="69" t="str">
        <f>IF($D539="n/a","n/a",IF(AD$3&gt;($D539+$D547),$L539-SUM($F547:AC547),$L539/$D539))</f>
        <v>n/a</v>
      </c>
      <c r="AE547" s="69" t="str">
        <f>IF($D539="n/a","n/a",IF(AE$3&gt;($D539+$D547),$L539-SUM($F547:AD547),$L539/$D539))</f>
        <v>n/a</v>
      </c>
      <c r="AF547" s="69" t="str">
        <f>IF($D539="n/a","n/a",IF(AF$3&gt;($D539+$D547),$L539-SUM($F547:AE547),$L539/$D539))</f>
        <v>n/a</v>
      </c>
      <c r="AG547" s="69" t="str">
        <f>IF($D539="n/a","n/a",IF(AG$3&gt;($D539+$D547),$L539-SUM($F547:AF547),$L539/$D539))</f>
        <v>n/a</v>
      </c>
      <c r="AH547" s="69" t="str">
        <f>IF($D539="n/a","n/a",IF(AH$3&gt;($D539+$D547),$L539-SUM($F547:AG547),$L539/$D539))</f>
        <v>n/a</v>
      </c>
      <c r="AI547" s="69" t="str">
        <f>IF($D539="n/a","n/a",IF(AI$3&gt;($D539+$D547),$L539-SUM($F547:AH547),$L539/$D539))</f>
        <v>n/a</v>
      </c>
      <c r="AJ547" s="69" t="str">
        <f>IF($D539="n/a","n/a",IF(AJ$3&gt;($D539+$D547),$L539-SUM($F547:AI547),$L539/$D539))</f>
        <v>n/a</v>
      </c>
      <c r="AK547" s="69" t="str">
        <f>IF($D539="n/a","n/a",IF(AK$3&gt;($D539+$D547),$L539-SUM($F547:AJ547),$L539/$D539))</f>
        <v>n/a</v>
      </c>
      <c r="AL547" s="69" t="str">
        <f>IF($D539="n/a","n/a",IF(AL$3&gt;($D539+$D547),$L539-SUM($F547:AK547),$L539/$D539))</f>
        <v>n/a</v>
      </c>
      <c r="AM547" s="69" t="str">
        <f>IF($D539="n/a","n/a",IF(AM$3&gt;($D539+$D547),$L539-SUM($F547:AL547),$L539/$D539))</f>
        <v>n/a</v>
      </c>
      <c r="AN547" s="69" t="str">
        <f>IF($D539="n/a","n/a",IF(AN$3&gt;($D539+$D547),$L539-SUM($F547:AM547),$L539/$D539))</f>
        <v>n/a</v>
      </c>
      <c r="AO547" s="69" t="str">
        <f>IF($D539="n/a","n/a",IF(AO$3&gt;($D539+$D547),$L539-SUM($F547:AN547),$L539/$D539))</f>
        <v>n/a</v>
      </c>
      <c r="AP547" s="69" t="str">
        <f>IF($D539="n/a","n/a",IF(AP$3&gt;($D539+$D547),$L539-SUM($F547:AO547),$L539/$D539))</f>
        <v>n/a</v>
      </c>
      <c r="AQ547" s="69" t="str">
        <f>IF($D539="n/a","n/a",IF(AQ$3&gt;($D539+$D547),$L539-SUM($F547:AP547),$L539/$D539))</f>
        <v>n/a</v>
      </c>
      <c r="AR547" s="69" t="str">
        <f>IF($D539="n/a","n/a",IF(AR$3&gt;($D539+$D547),$L539-SUM($F547:AQ547),$L539/$D539))</f>
        <v>n/a</v>
      </c>
      <c r="AS547" s="69" t="str">
        <f>IF($D539="n/a","n/a",IF(AS$3&gt;($D539+$D547),$L539-SUM($F547:AR547),$L539/$D539))</f>
        <v>n/a</v>
      </c>
      <c r="AT547" s="69" t="str">
        <f>IF($D539="n/a","n/a",IF(AT$3&gt;($D539+$D547),$L539-SUM($F547:AS547),$L539/$D539))</f>
        <v>n/a</v>
      </c>
      <c r="AU547" s="69" t="str">
        <f>IF($D539="n/a","n/a",IF(AU$3&gt;($D539+$D547),$L539-SUM($F547:AT547),$L539/$D539))</f>
        <v>n/a</v>
      </c>
      <c r="AV547" s="69" t="str">
        <f>IF($D539="n/a","n/a",IF(AV$3&gt;($D539+$D547),$L539-SUM($F547:AU547),$L539/$D539))</f>
        <v>n/a</v>
      </c>
      <c r="AW547" s="69" t="str">
        <f>IF($D539="n/a","n/a",IF(AW$3&gt;($D539+$D547),$L539-SUM($F547:AV547),$L539/$D539))</f>
        <v>n/a</v>
      </c>
      <c r="AX547" s="69" t="str">
        <f>IF($D539="n/a","n/a",IF(AX$3&gt;($D539+$D547),$L539-SUM($F547:AW547),$L539/$D539))</f>
        <v>n/a</v>
      </c>
      <c r="AY547" s="69" t="str">
        <f>IF($D539="n/a","n/a",IF(AY$3&gt;($D539+$D547),$L539-SUM($F547:AX547),$L539/$D539))</f>
        <v>n/a</v>
      </c>
      <c r="AZ547" s="69" t="str">
        <f>IF($D539="n/a","n/a",IF(AZ$3&gt;($D539+$D547),$L539-SUM($F547:AY547),$L539/$D539))</f>
        <v>n/a</v>
      </c>
      <c r="BA547" s="69" t="str">
        <f>IF($D539="n/a","n/a",IF(BA$3&gt;($D539+$D547),$L539-SUM($F547:AZ547),$L539/$D539))</f>
        <v>n/a</v>
      </c>
      <c r="BB547" s="69" t="str">
        <f>IF($D539="n/a","n/a",IF(BB$3&gt;($D539+$D547),$L539-SUM($F547:BA547),$L539/$D539))</f>
        <v>n/a</v>
      </c>
      <c r="BC547" s="69" t="str">
        <f>IF($D539="n/a","n/a",IF(BC$3&gt;($D539+$D547),$L539-SUM($F547:BB547),$L539/$D539))</f>
        <v>n/a</v>
      </c>
      <c r="BD547" s="69" t="str">
        <f>IF($D539="n/a","n/a",IF(BD$3&gt;($D539+$D547),$L539-SUM($F547:BC547),$L539/$D539))</f>
        <v>n/a</v>
      </c>
      <c r="BE547" s="69" t="str">
        <f>IF($D539="n/a","n/a",IF(BE$3&gt;($D539+$D547),$L539-SUM($F547:BD547),$L539/$D539))</f>
        <v>n/a</v>
      </c>
      <c r="BF547" s="69" t="str">
        <f>IF($D539="n/a","n/a",IF(BF$3&gt;($D539+$D547),$L539-SUM($F547:BE547),$L539/$D539))</f>
        <v>n/a</v>
      </c>
      <c r="BG547" s="69" t="str">
        <f>IF($D539="n/a","n/a",IF(BG$3&gt;($D539+$D547),$L539-SUM($F547:BF547),$L539/$D539))</f>
        <v>n/a</v>
      </c>
      <c r="BH547" s="69" t="str">
        <f>IF($D539="n/a","n/a",IF(BH$3&gt;($D539+$D547),$L539-SUM($F547:BG547),$L539/$D539))</f>
        <v>n/a</v>
      </c>
      <c r="BI547" s="69" t="str">
        <f>IF($D539="n/a","n/a",IF(BI$3&gt;($D539+$D547),$L539-SUM($F547:BH547),$L539/$D539))</f>
        <v>n/a</v>
      </c>
      <c r="BJ547" s="69" t="str">
        <f>IF($D539="n/a","n/a",IF(BJ$3&gt;($D539+$D547),$L539-SUM($F547:BI547),$L539/$D539))</f>
        <v>n/a</v>
      </c>
      <c r="BK547" s="69" t="str">
        <f>IF($D539="n/a","n/a",IF(BK$3&gt;($D539+$D547),$L539-SUM($F547:BJ547),$L539/$D539))</f>
        <v>n/a</v>
      </c>
      <c r="BL547" s="69" t="str">
        <f>IF($D539="n/a","n/a",IF(BL$3&gt;($D539+$D547),$L539-SUM($F547:BK547),$L539/$D539))</f>
        <v>n/a</v>
      </c>
      <c r="BM547" s="69" t="str">
        <f>IF($D539="n/a","n/a",IF(BM$3&gt;($D539+$D547),$L539-SUM($F547:BL547),$L539/$D539))</f>
        <v>n/a</v>
      </c>
      <c r="BN547" s="69" t="str">
        <f>IF($D539="n/a","n/a",IF(BN$3&gt;($D539+$D547),$L539-SUM($F547:BM547),$L539/$D539))</f>
        <v>n/a</v>
      </c>
      <c r="BO547" s="69" t="str">
        <f>IF($D539="n/a","n/a",IF(BO$3&gt;($D539+$D547),$L539-SUM($F547:BN547),$L539/$D539))</f>
        <v>n/a</v>
      </c>
      <c r="BP547" s="69" t="str">
        <f>IF($D539="n/a","n/a",IF(BP$3&gt;($D539+$D547),$L539-SUM($F547:BO547),$L539/$D539))</f>
        <v>n/a</v>
      </c>
      <c r="BQ547" s="69" t="str">
        <f>IF($D539="n/a","n/a",IF(BQ$3&gt;($D539+$D547),$L539-SUM($F547:BP547),$L539/$D539))</f>
        <v>n/a</v>
      </c>
      <c r="BR547" s="69" t="str">
        <f>IF($D539="n/a","n/a",IF(BR$3&gt;($D539+$D547),$L539-SUM($F547:BQ547),$L539/$D539))</f>
        <v>n/a</v>
      </c>
      <c r="BS547" s="69" t="str">
        <f>IF($D539="n/a","n/a",IF(BS$3&gt;($D539+$D547),$L539-SUM($F547:BR547),$L539/$D539))</f>
        <v>n/a</v>
      </c>
      <c r="BT547" s="69" t="str">
        <f>IF($D539="n/a","n/a",IF(BT$3&gt;($D539+$D547),$L539-SUM($F547:BS547),$L539/$D539))</f>
        <v>n/a</v>
      </c>
      <c r="BU547" s="69" t="str">
        <f>IF($D539="n/a","n/a",IF(BU$3&gt;($D539+$D547),$L539-SUM($F547:BT547),$L539/$D539))</f>
        <v>n/a</v>
      </c>
      <c r="BV547" s="69" t="str">
        <f>IF($D539="n/a","n/a",IF(BV$3&gt;($D539+$D547),$L539-SUM($F547:BU547),$L539/$D539))</f>
        <v>n/a</v>
      </c>
      <c r="BW547" s="69" t="str">
        <f>IF($D539="n/a","n/a",IF(BW$3&gt;($D539+$D547),$L539-SUM($F547:BV547),$L539/$D539))</f>
        <v>n/a</v>
      </c>
      <c r="BX547" s="69" t="str">
        <f>IF($D539="n/a","n/a",IF(BX$3&gt;($D539+$D547),$L539-SUM($F547:BW547),$L539/$D539))</f>
        <v>n/a</v>
      </c>
      <c r="BY547" s="69" t="str">
        <f>IF($D539="n/a","n/a",IF(BY$3&gt;($D539+$D547),$L539-SUM($F547:BX547),$L539/$D539))</f>
        <v>n/a</v>
      </c>
      <c r="BZ547" s="69" t="str">
        <f>IF($D539="n/a","n/a",IF(BZ$3&gt;($D539+$D547),$L539-SUM($F547:BY547),$L539/$D539))</f>
        <v>n/a</v>
      </c>
    </row>
    <row r="548" spans="1:78" customFormat="1" hidden="1" outlineLevel="1">
      <c r="A548" s="19"/>
      <c r="B548" s="26"/>
      <c r="C548" s="722"/>
      <c r="D548" s="545">
        <v>8</v>
      </c>
      <c r="E548" s="27"/>
      <c r="F548" s="146"/>
      <c r="G548" s="148"/>
      <c r="H548" s="148"/>
      <c r="I548" s="148"/>
      <c r="J548" s="148"/>
      <c r="K548" s="558"/>
      <c r="L548" s="148"/>
      <c r="M548" s="147"/>
      <c r="N548" s="69" t="str">
        <f>IF($D539="n/a","n/a",IF(N$3&gt;($D539+$D548),$M539-SUM($F548:M548),$M539/$D539))</f>
        <v>n/a</v>
      </c>
      <c r="O548" s="69" t="str">
        <f>IF($D539="n/a","n/a",IF(O$3&gt;($D539+$D548),$M539-SUM($F548:N548),$M539/$D539))</f>
        <v>n/a</v>
      </c>
      <c r="P548" s="69" t="str">
        <f>IF($D539="n/a","n/a",IF(P$3&gt;($D539+$D548),$M539-SUM($F548:O548),$M539/$D539))</f>
        <v>n/a</v>
      </c>
      <c r="Q548" s="69" t="str">
        <f>IF($D539="n/a","n/a",IF(Q$3&gt;($D539+$D548),$M539-SUM($F548:P548),$M539/$D539))</f>
        <v>n/a</v>
      </c>
      <c r="R548" s="69" t="str">
        <f>IF($D539="n/a","n/a",IF(R$3&gt;($D539+$D548),$M539-SUM($F548:Q548),$M539/$D539))</f>
        <v>n/a</v>
      </c>
      <c r="S548" s="69" t="str">
        <f>IF($D539="n/a","n/a",IF(S$3&gt;($D539+$D548),$M539-SUM($F548:R548),$M539/$D539))</f>
        <v>n/a</v>
      </c>
      <c r="T548" s="69" t="str">
        <f>IF($D539="n/a","n/a",IF(T$3&gt;($D539+$D548),$M539-SUM($F548:S548),$M539/$D539))</f>
        <v>n/a</v>
      </c>
      <c r="U548" s="69" t="str">
        <f>IF($D539="n/a","n/a",IF(U$3&gt;($D539+$D548),$M539-SUM($F548:T548),$M539/$D539))</f>
        <v>n/a</v>
      </c>
      <c r="V548" s="69" t="str">
        <f>IF($D539="n/a","n/a",IF(V$3&gt;($D539+$D548),$M539-SUM($F548:U548),$M539/$D539))</f>
        <v>n/a</v>
      </c>
      <c r="W548" s="69" t="str">
        <f>IF($D539="n/a","n/a",IF(W$3&gt;($D539+$D548),$M539-SUM($F548:V548),$M539/$D539))</f>
        <v>n/a</v>
      </c>
      <c r="X548" s="69" t="str">
        <f>IF($D539="n/a","n/a",IF(X$3&gt;($D539+$D548),$M539-SUM($F548:W548),$M539/$D539))</f>
        <v>n/a</v>
      </c>
      <c r="Y548" s="69" t="str">
        <f>IF($D539="n/a","n/a",IF(Y$3&gt;($D539+$D548),$M539-SUM($F548:X548),$M539/$D539))</f>
        <v>n/a</v>
      </c>
      <c r="Z548" s="69" t="str">
        <f>IF($D539="n/a","n/a",IF(Z$3&gt;($D539+$D548),$M539-SUM($F548:Y548),$M539/$D539))</f>
        <v>n/a</v>
      </c>
      <c r="AA548" s="69" t="str">
        <f>IF($D539="n/a","n/a",IF(AA$3&gt;($D539+$D548),$M539-SUM($F548:Z548),$M539/$D539))</f>
        <v>n/a</v>
      </c>
      <c r="AB548" s="69" t="str">
        <f>IF($D539="n/a","n/a",IF(AB$3&gt;($D539+$D548),$M539-SUM($F548:AA548),$M539/$D539))</f>
        <v>n/a</v>
      </c>
      <c r="AC548" s="69" t="str">
        <f>IF($D539="n/a","n/a",IF(AC$3&gt;($D539+$D548),$M539-SUM($F548:AB548),$M539/$D539))</f>
        <v>n/a</v>
      </c>
      <c r="AD548" s="69" t="str">
        <f>IF($D539="n/a","n/a",IF(AD$3&gt;($D539+$D548),$M539-SUM($F548:AC548),$M539/$D539))</f>
        <v>n/a</v>
      </c>
      <c r="AE548" s="69" t="str">
        <f>IF($D539="n/a","n/a",IF(AE$3&gt;($D539+$D548),$M539-SUM($F548:AD548),$M539/$D539))</f>
        <v>n/a</v>
      </c>
      <c r="AF548" s="69" t="str">
        <f>IF($D539="n/a","n/a",IF(AF$3&gt;($D539+$D548),$M539-SUM($F548:AE548),$M539/$D539))</f>
        <v>n/a</v>
      </c>
      <c r="AG548" s="69" t="str">
        <f>IF($D539="n/a","n/a",IF(AG$3&gt;($D539+$D548),$M539-SUM($F548:AF548),$M539/$D539))</f>
        <v>n/a</v>
      </c>
      <c r="AH548" s="69" t="str">
        <f>IF($D539="n/a","n/a",IF(AH$3&gt;($D539+$D548),$M539-SUM($F548:AG548),$M539/$D539))</f>
        <v>n/a</v>
      </c>
      <c r="AI548" s="69" t="str">
        <f>IF($D539="n/a","n/a",IF(AI$3&gt;($D539+$D548),$M539-SUM($F548:AH548),$M539/$D539))</f>
        <v>n/a</v>
      </c>
      <c r="AJ548" s="69" t="str">
        <f>IF($D539="n/a","n/a",IF(AJ$3&gt;($D539+$D548),$M539-SUM($F548:AI548),$M539/$D539))</f>
        <v>n/a</v>
      </c>
      <c r="AK548" s="69" t="str">
        <f>IF($D539="n/a","n/a",IF(AK$3&gt;($D539+$D548),$M539-SUM($F548:AJ548),$M539/$D539))</f>
        <v>n/a</v>
      </c>
      <c r="AL548" s="69" t="str">
        <f>IF($D539="n/a","n/a",IF(AL$3&gt;($D539+$D548),$M539-SUM($F548:AK548),$M539/$D539))</f>
        <v>n/a</v>
      </c>
      <c r="AM548" s="69" t="str">
        <f>IF($D539="n/a","n/a",IF(AM$3&gt;($D539+$D548),$M539-SUM($F548:AL548),$M539/$D539))</f>
        <v>n/a</v>
      </c>
      <c r="AN548" s="69" t="str">
        <f>IF($D539="n/a","n/a",IF(AN$3&gt;($D539+$D548),$M539-SUM($F548:AM548),$M539/$D539))</f>
        <v>n/a</v>
      </c>
      <c r="AO548" s="69" t="str">
        <f>IF($D539="n/a","n/a",IF(AO$3&gt;($D539+$D548),$M539-SUM($F548:AN548),$M539/$D539))</f>
        <v>n/a</v>
      </c>
      <c r="AP548" s="69" t="str">
        <f>IF($D539="n/a","n/a",IF(AP$3&gt;($D539+$D548),$M539-SUM($F548:AO548),$M539/$D539))</f>
        <v>n/a</v>
      </c>
      <c r="AQ548" s="69" t="str">
        <f>IF($D539="n/a","n/a",IF(AQ$3&gt;($D539+$D548),$M539-SUM($F548:AP548),$M539/$D539))</f>
        <v>n/a</v>
      </c>
      <c r="AR548" s="69" t="str">
        <f>IF($D539="n/a","n/a",IF(AR$3&gt;($D539+$D548),$M539-SUM($F548:AQ548),$M539/$D539))</f>
        <v>n/a</v>
      </c>
      <c r="AS548" s="69" t="str">
        <f>IF($D539="n/a","n/a",IF(AS$3&gt;($D539+$D548),$M539-SUM($F548:AR548),$M539/$D539))</f>
        <v>n/a</v>
      </c>
      <c r="AT548" s="69" t="str">
        <f>IF($D539="n/a","n/a",IF(AT$3&gt;($D539+$D548),$M539-SUM($F548:AS548),$M539/$D539))</f>
        <v>n/a</v>
      </c>
      <c r="AU548" s="69" t="str">
        <f>IF($D539="n/a","n/a",IF(AU$3&gt;($D539+$D548),$M539-SUM($F548:AT548),$M539/$D539))</f>
        <v>n/a</v>
      </c>
      <c r="AV548" s="69" t="str">
        <f>IF($D539="n/a","n/a",IF(AV$3&gt;($D539+$D548),$M539-SUM($F548:AU548),$M539/$D539))</f>
        <v>n/a</v>
      </c>
      <c r="AW548" s="69" t="str">
        <f>IF($D539="n/a","n/a",IF(AW$3&gt;($D539+$D548),$M539-SUM($F548:AV548),$M539/$D539))</f>
        <v>n/a</v>
      </c>
      <c r="AX548" s="69" t="str">
        <f>IF($D539="n/a","n/a",IF(AX$3&gt;($D539+$D548),$M539-SUM($F548:AW548),$M539/$D539))</f>
        <v>n/a</v>
      </c>
      <c r="AY548" s="69" t="str">
        <f>IF($D539="n/a","n/a",IF(AY$3&gt;($D539+$D548),$M539-SUM($F548:AX548),$M539/$D539))</f>
        <v>n/a</v>
      </c>
      <c r="AZ548" s="69" t="str">
        <f>IF($D539="n/a","n/a",IF(AZ$3&gt;($D539+$D548),$M539-SUM($F548:AY548),$M539/$D539))</f>
        <v>n/a</v>
      </c>
      <c r="BA548" s="69" t="str">
        <f>IF($D539="n/a","n/a",IF(BA$3&gt;($D539+$D548),$M539-SUM($F548:AZ548),$M539/$D539))</f>
        <v>n/a</v>
      </c>
      <c r="BB548" s="69" t="str">
        <f>IF($D539="n/a","n/a",IF(BB$3&gt;($D539+$D548),$M539-SUM($F548:BA548),$M539/$D539))</f>
        <v>n/a</v>
      </c>
      <c r="BC548" s="69" t="str">
        <f>IF($D539="n/a","n/a",IF(BC$3&gt;($D539+$D548),$M539-SUM($F548:BB548),$M539/$D539))</f>
        <v>n/a</v>
      </c>
      <c r="BD548" s="69" t="str">
        <f>IF($D539="n/a","n/a",IF(BD$3&gt;($D539+$D548),$M539-SUM($F548:BC548),$M539/$D539))</f>
        <v>n/a</v>
      </c>
      <c r="BE548" s="69" t="str">
        <f>IF($D539="n/a","n/a",IF(BE$3&gt;($D539+$D548),$M539-SUM($F548:BD548),$M539/$D539))</f>
        <v>n/a</v>
      </c>
      <c r="BF548" s="69" t="str">
        <f>IF($D539="n/a","n/a",IF(BF$3&gt;($D539+$D548),$M539-SUM($F548:BE548),$M539/$D539))</f>
        <v>n/a</v>
      </c>
      <c r="BG548" s="69" t="str">
        <f>IF($D539="n/a","n/a",IF(BG$3&gt;($D539+$D548),$M539-SUM($F548:BF548),$M539/$D539))</f>
        <v>n/a</v>
      </c>
      <c r="BH548" s="69" t="str">
        <f>IF($D539="n/a","n/a",IF(BH$3&gt;($D539+$D548),$M539-SUM($F548:BG548),$M539/$D539))</f>
        <v>n/a</v>
      </c>
      <c r="BI548" s="69" t="str">
        <f>IF($D539="n/a","n/a",IF(BI$3&gt;($D539+$D548),$M539-SUM($F548:BH548),$M539/$D539))</f>
        <v>n/a</v>
      </c>
      <c r="BJ548" s="69" t="str">
        <f>IF($D539="n/a","n/a",IF(BJ$3&gt;($D539+$D548),$M539-SUM($F548:BI548),$M539/$D539))</f>
        <v>n/a</v>
      </c>
      <c r="BK548" s="69" t="str">
        <f>IF($D539="n/a","n/a",IF(BK$3&gt;($D539+$D548),$M539-SUM($F548:BJ548),$M539/$D539))</f>
        <v>n/a</v>
      </c>
      <c r="BL548" s="69" t="str">
        <f>IF($D539="n/a","n/a",IF(BL$3&gt;($D539+$D548),$M539-SUM($F548:BK548),$M539/$D539))</f>
        <v>n/a</v>
      </c>
      <c r="BM548" s="69" t="str">
        <f>IF($D539="n/a","n/a",IF(BM$3&gt;($D539+$D548),$M539-SUM($F548:BL548),$M539/$D539))</f>
        <v>n/a</v>
      </c>
      <c r="BN548" s="69" t="str">
        <f>IF($D539="n/a","n/a",IF(BN$3&gt;($D539+$D548),$M539-SUM($F548:BM548),$M539/$D539))</f>
        <v>n/a</v>
      </c>
      <c r="BO548" s="69" t="str">
        <f>IF($D539="n/a","n/a",IF(BO$3&gt;($D539+$D548),$M539-SUM($F548:BN548),$M539/$D539))</f>
        <v>n/a</v>
      </c>
      <c r="BP548" s="69" t="str">
        <f>IF($D539="n/a","n/a",IF(BP$3&gt;($D539+$D548),$M539-SUM($F548:BO548),$M539/$D539))</f>
        <v>n/a</v>
      </c>
      <c r="BQ548" s="69" t="str">
        <f>IF($D539="n/a","n/a",IF(BQ$3&gt;($D539+$D548),$M539-SUM($F548:BP548),$M539/$D539))</f>
        <v>n/a</v>
      </c>
      <c r="BR548" s="69" t="str">
        <f>IF($D539="n/a","n/a",IF(BR$3&gt;($D539+$D548),$M539-SUM($F548:BQ548),$M539/$D539))</f>
        <v>n/a</v>
      </c>
      <c r="BS548" s="69" t="str">
        <f>IF($D539="n/a","n/a",IF(BS$3&gt;($D539+$D548),$M539-SUM($F548:BR548),$M539/$D539))</f>
        <v>n/a</v>
      </c>
      <c r="BT548" s="69" t="str">
        <f>IF($D539="n/a","n/a",IF(BT$3&gt;($D539+$D548),$M539-SUM($F548:BS548),$M539/$D539))</f>
        <v>n/a</v>
      </c>
      <c r="BU548" s="69" t="str">
        <f>IF($D539="n/a","n/a",IF(BU$3&gt;($D539+$D548),$M539-SUM($F548:BT548),$M539/$D539))</f>
        <v>n/a</v>
      </c>
      <c r="BV548" s="69" t="str">
        <f>IF($D539="n/a","n/a",IF(BV$3&gt;($D539+$D548),$M539-SUM($F548:BU548),$M539/$D539))</f>
        <v>n/a</v>
      </c>
      <c r="BW548" s="69" t="str">
        <f>IF($D539="n/a","n/a",IF(BW$3&gt;($D539+$D548),$M539-SUM($F548:BV548),$M539/$D539))</f>
        <v>n/a</v>
      </c>
      <c r="BX548" s="69" t="str">
        <f>IF($D539="n/a","n/a",IF(BX$3&gt;($D539+$D548),$M539-SUM($F548:BW548),$M539/$D539))</f>
        <v>n/a</v>
      </c>
      <c r="BY548" s="69" t="str">
        <f>IF($D539="n/a","n/a",IF(BY$3&gt;($D539+$D548),$M539-SUM($F548:BX548),$M539/$D539))</f>
        <v>n/a</v>
      </c>
      <c r="BZ548" s="69" t="str">
        <f>IF($D539="n/a","n/a",IF(BZ$3&gt;($D539+$D548),$M539-SUM($F548:BY548),$M539/$D539))</f>
        <v>n/a</v>
      </c>
    </row>
    <row r="549" spans="1:78" customFormat="1" hidden="1" outlineLevel="1">
      <c r="A549" s="19"/>
      <c r="B549" s="26"/>
      <c r="C549" s="722"/>
      <c r="D549" s="545">
        <v>9</v>
      </c>
      <c r="E549" s="27"/>
      <c r="F549" s="146"/>
      <c r="G549" s="148"/>
      <c r="H549" s="148"/>
      <c r="I549" s="148"/>
      <c r="J549" s="148"/>
      <c r="K549" s="558"/>
      <c r="L549" s="148"/>
      <c r="M549" s="148"/>
      <c r="N549" s="147"/>
      <c r="O549" s="69" t="str">
        <f>IF($D539="n/a","n/a",IF(O$3&gt;($D539+$D549),$N539-SUM($F549:N549),$N539/$D539))</f>
        <v>n/a</v>
      </c>
      <c r="P549" s="69" t="str">
        <f>IF($D539="n/a","n/a",IF(P$3&gt;($D539+$D549),$N539-SUM($F549:O549),$N539/$D539))</f>
        <v>n/a</v>
      </c>
      <c r="Q549" s="69" t="str">
        <f>IF($D539="n/a","n/a",IF(Q$3&gt;($D539+$D549),$N539-SUM($F549:P549),$N539/$D539))</f>
        <v>n/a</v>
      </c>
      <c r="R549" s="69" t="str">
        <f>IF($D539="n/a","n/a",IF(R$3&gt;($D539+$D549),$N539-SUM($F549:Q549),$N539/$D539))</f>
        <v>n/a</v>
      </c>
      <c r="S549" s="69" t="str">
        <f>IF($D539="n/a","n/a",IF(S$3&gt;($D539+$D549),$N539-SUM($F549:R549),$N539/$D539))</f>
        <v>n/a</v>
      </c>
      <c r="T549" s="69" t="str">
        <f>IF($D539="n/a","n/a",IF(T$3&gt;($D539+$D549),$N539-SUM($F549:S549),$N539/$D539))</f>
        <v>n/a</v>
      </c>
      <c r="U549" s="69" t="str">
        <f>IF($D539="n/a","n/a",IF(U$3&gt;($D539+$D549),$N539-SUM($F549:T549),$N539/$D539))</f>
        <v>n/a</v>
      </c>
      <c r="V549" s="69" t="str">
        <f>IF($D539="n/a","n/a",IF(V$3&gt;($D539+$D549),$N539-SUM($F549:U549),$N539/$D539))</f>
        <v>n/a</v>
      </c>
      <c r="W549" s="69" t="str">
        <f>IF($D539="n/a","n/a",IF(W$3&gt;($D539+$D549),$N539-SUM($F549:V549),$N539/$D539))</f>
        <v>n/a</v>
      </c>
      <c r="X549" s="69" t="str">
        <f>IF($D539="n/a","n/a",IF(X$3&gt;($D539+$D549),$N539-SUM($F549:W549),$N539/$D539))</f>
        <v>n/a</v>
      </c>
      <c r="Y549" s="69" t="str">
        <f>IF($D539="n/a","n/a",IF(Y$3&gt;($D539+$D549),$N539-SUM($F549:X549),$N539/$D539))</f>
        <v>n/a</v>
      </c>
      <c r="Z549" s="69" t="str">
        <f>IF($D539="n/a","n/a",IF(Z$3&gt;($D539+$D549),$N539-SUM($F549:Y549),$N539/$D539))</f>
        <v>n/a</v>
      </c>
      <c r="AA549" s="69" t="str">
        <f>IF($D539="n/a","n/a",IF(AA$3&gt;($D539+$D549),$N539-SUM($F549:Z549),$N539/$D539))</f>
        <v>n/a</v>
      </c>
      <c r="AB549" s="69" t="str">
        <f>IF($D539="n/a","n/a",IF(AB$3&gt;($D539+$D549),$N539-SUM($F549:AA549),$N539/$D539))</f>
        <v>n/a</v>
      </c>
      <c r="AC549" s="69" t="str">
        <f>IF($D539="n/a","n/a",IF(AC$3&gt;($D539+$D549),$N539-SUM($F549:AB549),$N539/$D539))</f>
        <v>n/a</v>
      </c>
      <c r="AD549" s="69" t="str">
        <f>IF($D539="n/a","n/a",IF(AD$3&gt;($D539+$D549),$N539-SUM($F549:AC549),$N539/$D539))</f>
        <v>n/a</v>
      </c>
      <c r="AE549" s="69" t="str">
        <f>IF($D539="n/a","n/a",IF(AE$3&gt;($D539+$D549),$N539-SUM($F549:AD549),$N539/$D539))</f>
        <v>n/a</v>
      </c>
      <c r="AF549" s="69" t="str">
        <f>IF($D539="n/a","n/a",IF(AF$3&gt;($D539+$D549),$N539-SUM($F549:AE549),$N539/$D539))</f>
        <v>n/a</v>
      </c>
      <c r="AG549" s="69" t="str">
        <f>IF($D539="n/a","n/a",IF(AG$3&gt;($D539+$D549),$N539-SUM($F549:AF549),$N539/$D539))</f>
        <v>n/a</v>
      </c>
      <c r="AH549" s="69" t="str">
        <f>IF($D539="n/a","n/a",IF(AH$3&gt;($D539+$D549),$N539-SUM($F549:AG549),$N539/$D539))</f>
        <v>n/a</v>
      </c>
      <c r="AI549" s="69" t="str">
        <f>IF($D539="n/a","n/a",IF(AI$3&gt;($D539+$D549),$N539-SUM($F549:AH549),$N539/$D539))</f>
        <v>n/a</v>
      </c>
      <c r="AJ549" s="69" t="str">
        <f>IF($D539="n/a","n/a",IF(AJ$3&gt;($D539+$D549),$N539-SUM($F549:AI549),$N539/$D539))</f>
        <v>n/a</v>
      </c>
      <c r="AK549" s="69" t="str">
        <f>IF($D539="n/a","n/a",IF(AK$3&gt;($D539+$D549),$N539-SUM($F549:AJ549),$N539/$D539))</f>
        <v>n/a</v>
      </c>
      <c r="AL549" s="69" t="str">
        <f>IF($D539="n/a","n/a",IF(AL$3&gt;($D539+$D549),$N539-SUM($F549:AK549),$N539/$D539))</f>
        <v>n/a</v>
      </c>
      <c r="AM549" s="69" t="str">
        <f>IF($D539="n/a","n/a",IF(AM$3&gt;($D539+$D549),$N539-SUM($F549:AL549),$N539/$D539))</f>
        <v>n/a</v>
      </c>
      <c r="AN549" s="69" t="str">
        <f>IF($D539="n/a","n/a",IF(AN$3&gt;($D539+$D549),$N539-SUM($F549:AM549),$N539/$D539))</f>
        <v>n/a</v>
      </c>
      <c r="AO549" s="69" t="str">
        <f>IF($D539="n/a","n/a",IF(AO$3&gt;($D539+$D549),$N539-SUM($F549:AN549),$N539/$D539))</f>
        <v>n/a</v>
      </c>
      <c r="AP549" s="69" t="str">
        <f>IF($D539="n/a","n/a",IF(AP$3&gt;($D539+$D549),$N539-SUM($F549:AO549),$N539/$D539))</f>
        <v>n/a</v>
      </c>
      <c r="AQ549" s="69" t="str">
        <f>IF($D539="n/a","n/a",IF(AQ$3&gt;($D539+$D549),$N539-SUM($F549:AP549),$N539/$D539))</f>
        <v>n/a</v>
      </c>
      <c r="AR549" s="69" t="str">
        <f>IF($D539="n/a","n/a",IF(AR$3&gt;($D539+$D549),$N539-SUM($F549:AQ549),$N539/$D539))</f>
        <v>n/a</v>
      </c>
      <c r="AS549" s="69" t="str">
        <f>IF($D539="n/a","n/a",IF(AS$3&gt;($D539+$D549),$N539-SUM($F549:AR549),$N539/$D539))</f>
        <v>n/a</v>
      </c>
      <c r="AT549" s="69" t="str">
        <f>IF($D539="n/a","n/a",IF(AT$3&gt;($D539+$D549),$N539-SUM($F549:AS549),$N539/$D539))</f>
        <v>n/a</v>
      </c>
      <c r="AU549" s="69" t="str">
        <f>IF($D539="n/a","n/a",IF(AU$3&gt;($D539+$D549),$N539-SUM($F549:AT549),$N539/$D539))</f>
        <v>n/a</v>
      </c>
      <c r="AV549" s="69" t="str">
        <f>IF($D539="n/a","n/a",IF(AV$3&gt;($D539+$D549),$N539-SUM($F549:AU549),$N539/$D539))</f>
        <v>n/a</v>
      </c>
      <c r="AW549" s="69" t="str">
        <f>IF($D539="n/a","n/a",IF(AW$3&gt;($D539+$D549),$N539-SUM($F549:AV549),$N539/$D539))</f>
        <v>n/a</v>
      </c>
      <c r="AX549" s="69" t="str">
        <f>IF($D539="n/a","n/a",IF(AX$3&gt;($D539+$D549),$N539-SUM($F549:AW549),$N539/$D539))</f>
        <v>n/a</v>
      </c>
      <c r="AY549" s="69" t="str">
        <f>IF($D539="n/a","n/a",IF(AY$3&gt;($D539+$D549),$N539-SUM($F549:AX549),$N539/$D539))</f>
        <v>n/a</v>
      </c>
      <c r="AZ549" s="69" t="str">
        <f>IF($D539="n/a","n/a",IF(AZ$3&gt;($D539+$D549),$N539-SUM($F549:AY549),$N539/$D539))</f>
        <v>n/a</v>
      </c>
      <c r="BA549" s="69" t="str">
        <f>IF($D539="n/a","n/a",IF(BA$3&gt;($D539+$D549),$N539-SUM($F549:AZ549),$N539/$D539))</f>
        <v>n/a</v>
      </c>
      <c r="BB549" s="69" t="str">
        <f>IF($D539="n/a","n/a",IF(BB$3&gt;($D539+$D549),$N539-SUM($F549:BA549),$N539/$D539))</f>
        <v>n/a</v>
      </c>
      <c r="BC549" s="69" t="str">
        <f>IF($D539="n/a","n/a",IF(BC$3&gt;($D539+$D549),$N539-SUM($F549:BB549),$N539/$D539))</f>
        <v>n/a</v>
      </c>
      <c r="BD549" s="69" t="str">
        <f>IF($D539="n/a","n/a",IF(BD$3&gt;($D539+$D549),$N539-SUM($F549:BC549),$N539/$D539))</f>
        <v>n/a</v>
      </c>
      <c r="BE549" s="69" t="str">
        <f>IF($D539="n/a","n/a",IF(BE$3&gt;($D539+$D549),$N539-SUM($F549:BD549),$N539/$D539))</f>
        <v>n/a</v>
      </c>
      <c r="BF549" s="69" t="str">
        <f>IF($D539="n/a","n/a",IF(BF$3&gt;($D539+$D549),$N539-SUM($F549:BE549),$N539/$D539))</f>
        <v>n/a</v>
      </c>
      <c r="BG549" s="69" t="str">
        <f>IF($D539="n/a","n/a",IF(BG$3&gt;($D539+$D549),$N539-SUM($F549:BF549),$N539/$D539))</f>
        <v>n/a</v>
      </c>
      <c r="BH549" s="69" t="str">
        <f>IF($D539="n/a","n/a",IF(BH$3&gt;($D539+$D549),$N539-SUM($F549:BG549),$N539/$D539))</f>
        <v>n/a</v>
      </c>
      <c r="BI549" s="69" t="str">
        <f>IF($D539="n/a","n/a",IF(BI$3&gt;($D539+$D549),$N539-SUM($F549:BH549),$N539/$D539))</f>
        <v>n/a</v>
      </c>
      <c r="BJ549" s="69" t="str">
        <f>IF($D539="n/a","n/a",IF(BJ$3&gt;($D539+$D549),$N539-SUM($F549:BI549),$N539/$D539))</f>
        <v>n/a</v>
      </c>
      <c r="BK549" s="69" t="str">
        <f>IF($D539="n/a","n/a",IF(BK$3&gt;($D539+$D549),$N539-SUM($F549:BJ549),$N539/$D539))</f>
        <v>n/a</v>
      </c>
      <c r="BL549" s="69" t="str">
        <f>IF($D539="n/a","n/a",IF(BL$3&gt;($D539+$D549),$N539-SUM($F549:BK549),$N539/$D539))</f>
        <v>n/a</v>
      </c>
      <c r="BM549" s="69" t="str">
        <f>IF($D539="n/a","n/a",IF(BM$3&gt;($D539+$D549),$N539-SUM($F549:BL549),$N539/$D539))</f>
        <v>n/a</v>
      </c>
      <c r="BN549" s="69" t="str">
        <f>IF($D539="n/a","n/a",IF(BN$3&gt;($D539+$D549),$N539-SUM($F549:BM549),$N539/$D539))</f>
        <v>n/a</v>
      </c>
      <c r="BO549" s="69" t="str">
        <f>IF($D539="n/a","n/a",IF(BO$3&gt;($D539+$D549),$N539-SUM($F549:BN549),$N539/$D539))</f>
        <v>n/a</v>
      </c>
      <c r="BP549" s="69" t="str">
        <f>IF($D539="n/a","n/a",IF(BP$3&gt;($D539+$D549),$N539-SUM($F549:BO549),$N539/$D539))</f>
        <v>n/a</v>
      </c>
      <c r="BQ549" s="69" t="str">
        <f>IF($D539="n/a","n/a",IF(BQ$3&gt;($D539+$D549),$N539-SUM($F549:BP549),$N539/$D539))</f>
        <v>n/a</v>
      </c>
      <c r="BR549" s="69" t="str">
        <f>IF($D539="n/a","n/a",IF(BR$3&gt;($D539+$D549),$N539-SUM($F549:BQ549),$N539/$D539))</f>
        <v>n/a</v>
      </c>
      <c r="BS549" s="69" t="str">
        <f>IF($D539="n/a","n/a",IF(BS$3&gt;($D539+$D549),$N539-SUM($F549:BR549),$N539/$D539))</f>
        <v>n/a</v>
      </c>
      <c r="BT549" s="69" t="str">
        <f>IF($D539="n/a","n/a",IF(BT$3&gt;($D539+$D549),$N539-SUM($F549:BS549),$N539/$D539))</f>
        <v>n/a</v>
      </c>
      <c r="BU549" s="69" t="str">
        <f>IF($D539="n/a","n/a",IF(BU$3&gt;($D539+$D549),$N539-SUM($F549:BT549),$N539/$D539))</f>
        <v>n/a</v>
      </c>
      <c r="BV549" s="69" t="str">
        <f>IF($D539="n/a","n/a",IF(BV$3&gt;($D539+$D549),$N539-SUM($F549:BU549),$N539/$D539))</f>
        <v>n/a</v>
      </c>
      <c r="BW549" s="69" t="str">
        <f>IF($D539="n/a","n/a",IF(BW$3&gt;($D539+$D549),$N539-SUM($F549:BV549),$N539/$D539))</f>
        <v>n/a</v>
      </c>
      <c r="BX549" s="69" t="str">
        <f>IF($D539="n/a","n/a",IF(BX$3&gt;($D539+$D549),$N539-SUM($F549:BW549),$N539/$D539))</f>
        <v>n/a</v>
      </c>
      <c r="BY549" s="69" t="str">
        <f>IF($D539="n/a","n/a",IF(BY$3&gt;($D539+$D549),$N539-SUM($F549:BX549),$N539/$D539))</f>
        <v>n/a</v>
      </c>
      <c r="BZ549" s="69" t="str">
        <f>IF($D539="n/a","n/a",IF(BZ$3&gt;($D539+$D549),$N539-SUM($F549:BY549),$N539/$D539))</f>
        <v>n/a</v>
      </c>
    </row>
    <row r="550" spans="1:78" customFormat="1" hidden="1" outlineLevel="1">
      <c r="A550" s="19"/>
      <c r="B550" s="26"/>
      <c r="C550" s="722"/>
      <c r="D550" s="545">
        <v>10</v>
      </c>
      <c r="E550" s="27"/>
      <c r="F550" s="146"/>
      <c r="G550" s="148"/>
      <c r="H550" s="148"/>
      <c r="I550" s="148"/>
      <c r="J550" s="148"/>
      <c r="K550" s="558"/>
      <c r="L550" s="148"/>
      <c r="M550" s="148"/>
      <c r="N550" s="148"/>
      <c r="O550" s="147"/>
      <c r="P550" s="69" t="str">
        <f>IF($D539="n/a","n/a",IF(P$3&gt;($D539+$D550),$O539-SUM($F550:O550),$O539/$D539))</f>
        <v>n/a</v>
      </c>
      <c r="Q550" s="69" t="str">
        <f>IF($D539="n/a","n/a",IF(Q$3&gt;($D539+$D550),$O539-SUM($F550:P550),$O539/$D539))</f>
        <v>n/a</v>
      </c>
      <c r="R550" s="69" t="str">
        <f>IF($D539="n/a","n/a",IF(R$3&gt;($D539+$D550),$O539-SUM($F550:Q550),$O539/$D539))</f>
        <v>n/a</v>
      </c>
      <c r="S550" s="69" t="str">
        <f>IF($D539="n/a","n/a",IF(S$3&gt;($D539+$D550),$O539-SUM($F550:R550),$O539/$D539))</f>
        <v>n/a</v>
      </c>
      <c r="T550" s="69" t="str">
        <f>IF($D539="n/a","n/a",IF(T$3&gt;($D539+$D550),$O539-SUM($F550:S550),$O539/$D539))</f>
        <v>n/a</v>
      </c>
      <c r="U550" s="69" t="str">
        <f>IF($D539="n/a","n/a",IF(U$3&gt;($D539+$D550),$O539-SUM($F550:T550),$O539/$D539))</f>
        <v>n/a</v>
      </c>
      <c r="V550" s="69" t="str">
        <f>IF($D539="n/a","n/a",IF(V$3&gt;($D539+$D550),$O539-SUM($F550:U550),$O539/$D539))</f>
        <v>n/a</v>
      </c>
      <c r="W550" s="69" t="str">
        <f>IF($D539="n/a","n/a",IF(W$3&gt;($D539+$D550),$O539-SUM($F550:V550),$O539/$D539))</f>
        <v>n/a</v>
      </c>
      <c r="X550" s="69" t="str">
        <f>IF($D539="n/a","n/a",IF(X$3&gt;($D539+$D550),$O539-SUM($F550:W550),$O539/$D539))</f>
        <v>n/a</v>
      </c>
      <c r="Y550" s="69" t="str">
        <f>IF($D539="n/a","n/a",IF(Y$3&gt;($D539+$D550),$O539-SUM($F550:X550),$O539/$D539))</f>
        <v>n/a</v>
      </c>
      <c r="Z550" s="69" t="str">
        <f>IF($D539="n/a","n/a",IF(Z$3&gt;($D539+$D550),$O539-SUM($F550:Y550),$O539/$D539))</f>
        <v>n/a</v>
      </c>
      <c r="AA550" s="69" t="str">
        <f>IF($D539="n/a","n/a",IF(AA$3&gt;($D539+$D550),$O539-SUM($F550:Z550),$O539/$D539))</f>
        <v>n/a</v>
      </c>
      <c r="AB550" s="69" t="str">
        <f>IF($D539="n/a","n/a",IF(AB$3&gt;($D539+$D550),$O539-SUM($F550:AA550),$O539/$D539))</f>
        <v>n/a</v>
      </c>
      <c r="AC550" s="69" t="str">
        <f>IF($D539="n/a","n/a",IF(AC$3&gt;($D539+$D550),$O539-SUM($F550:AB550),$O539/$D539))</f>
        <v>n/a</v>
      </c>
      <c r="AD550" s="69" t="str">
        <f>IF($D539="n/a","n/a",IF(AD$3&gt;($D539+$D550),$O539-SUM($F550:AC550),$O539/$D539))</f>
        <v>n/a</v>
      </c>
      <c r="AE550" s="69" t="str">
        <f>IF($D539="n/a","n/a",IF(AE$3&gt;($D539+$D550),$O539-SUM($F550:AD550),$O539/$D539))</f>
        <v>n/a</v>
      </c>
      <c r="AF550" s="69" t="str">
        <f>IF($D539="n/a","n/a",IF(AF$3&gt;($D539+$D550),$O539-SUM($F550:AE550),$O539/$D539))</f>
        <v>n/a</v>
      </c>
      <c r="AG550" s="69" t="str">
        <f>IF($D539="n/a","n/a",IF(AG$3&gt;($D539+$D550),$O539-SUM($F550:AF550),$O539/$D539))</f>
        <v>n/a</v>
      </c>
      <c r="AH550" s="69" t="str">
        <f>IF($D539="n/a","n/a",IF(AH$3&gt;($D539+$D550),$O539-SUM($F550:AG550),$O539/$D539))</f>
        <v>n/a</v>
      </c>
      <c r="AI550" s="69" t="str">
        <f>IF($D539="n/a","n/a",IF(AI$3&gt;($D539+$D550),$O539-SUM($F550:AH550),$O539/$D539))</f>
        <v>n/a</v>
      </c>
      <c r="AJ550" s="69" t="str">
        <f>IF($D539="n/a","n/a",IF(AJ$3&gt;($D539+$D550),$O539-SUM($F550:AI550),$O539/$D539))</f>
        <v>n/a</v>
      </c>
      <c r="AK550" s="69" t="str">
        <f>IF($D539="n/a","n/a",IF(AK$3&gt;($D539+$D550),$O539-SUM($F550:AJ550),$O539/$D539))</f>
        <v>n/a</v>
      </c>
      <c r="AL550" s="69" t="str">
        <f>IF($D539="n/a","n/a",IF(AL$3&gt;($D539+$D550),$O539-SUM($F550:AK550),$O539/$D539))</f>
        <v>n/a</v>
      </c>
      <c r="AM550" s="69" t="str">
        <f>IF($D539="n/a","n/a",IF(AM$3&gt;($D539+$D550),$O539-SUM($F550:AL550),$O539/$D539))</f>
        <v>n/a</v>
      </c>
      <c r="AN550" s="69" t="str">
        <f>IF($D539="n/a","n/a",IF(AN$3&gt;($D539+$D550),$O539-SUM($F550:AM550),$O539/$D539))</f>
        <v>n/a</v>
      </c>
      <c r="AO550" s="69" t="str">
        <f>IF($D539="n/a","n/a",IF(AO$3&gt;($D539+$D550),$O539-SUM($F550:AN550),$O539/$D539))</f>
        <v>n/a</v>
      </c>
      <c r="AP550" s="69" t="str">
        <f>IF($D539="n/a","n/a",IF(AP$3&gt;($D539+$D550),$O539-SUM($F550:AO550),$O539/$D539))</f>
        <v>n/a</v>
      </c>
      <c r="AQ550" s="69" t="str">
        <f>IF($D539="n/a","n/a",IF(AQ$3&gt;($D539+$D550),$O539-SUM($F550:AP550),$O539/$D539))</f>
        <v>n/a</v>
      </c>
      <c r="AR550" s="69" t="str">
        <f>IF($D539="n/a","n/a",IF(AR$3&gt;($D539+$D550),$O539-SUM($F550:AQ550),$O539/$D539))</f>
        <v>n/a</v>
      </c>
      <c r="AS550" s="69" t="str">
        <f>IF($D539="n/a","n/a",IF(AS$3&gt;($D539+$D550),$O539-SUM($F550:AR550),$O539/$D539))</f>
        <v>n/a</v>
      </c>
      <c r="AT550" s="69" t="str">
        <f>IF($D539="n/a","n/a",IF(AT$3&gt;($D539+$D550),$O539-SUM($F550:AS550),$O539/$D539))</f>
        <v>n/a</v>
      </c>
      <c r="AU550" s="69" t="str">
        <f>IF($D539="n/a","n/a",IF(AU$3&gt;($D539+$D550),$O539-SUM($F550:AT550),$O539/$D539))</f>
        <v>n/a</v>
      </c>
      <c r="AV550" s="69" t="str">
        <f>IF($D539="n/a","n/a",IF(AV$3&gt;($D539+$D550),$O539-SUM($F550:AU550),$O539/$D539))</f>
        <v>n/a</v>
      </c>
      <c r="AW550" s="69" t="str">
        <f>IF($D539="n/a","n/a",IF(AW$3&gt;($D539+$D550),$O539-SUM($F550:AV550),$O539/$D539))</f>
        <v>n/a</v>
      </c>
      <c r="AX550" s="69" t="str">
        <f>IF($D539="n/a","n/a",IF(AX$3&gt;($D539+$D550),$O539-SUM($F550:AW550),$O539/$D539))</f>
        <v>n/a</v>
      </c>
      <c r="AY550" s="69" t="str">
        <f>IF($D539="n/a","n/a",IF(AY$3&gt;($D539+$D550),$O539-SUM($F550:AX550),$O539/$D539))</f>
        <v>n/a</v>
      </c>
      <c r="AZ550" s="69" t="str">
        <f>IF($D539="n/a","n/a",IF(AZ$3&gt;($D539+$D550),$O539-SUM($F550:AY550),$O539/$D539))</f>
        <v>n/a</v>
      </c>
      <c r="BA550" s="69" t="str">
        <f>IF($D539="n/a","n/a",IF(BA$3&gt;($D539+$D550),$O539-SUM($F550:AZ550),$O539/$D539))</f>
        <v>n/a</v>
      </c>
      <c r="BB550" s="69" t="str">
        <f>IF($D539="n/a","n/a",IF(BB$3&gt;($D539+$D550),$O539-SUM($F550:BA550),$O539/$D539))</f>
        <v>n/a</v>
      </c>
      <c r="BC550" s="69" t="str">
        <f>IF($D539="n/a","n/a",IF(BC$3&gt;($D539+$D550),$O539-SUM($F550:BB550),$O539/$D539))</f>
        <v>n/a</v>
      </c>
      <c r="BD550" s="69" t="str">
        <f>IF($D539="n/a","n/a",IF(BD$3&gt;($D539+$D550),$O539-SUM($F550:BC550),$O539/$D539))</f>
        <v>n/a</v>
      </c>
      <c r="BE550" s="69" t="str">
        <f>IF($D539="n/a","n/a",IF(BE$3&gt;($D539+$D550),$O539-SUM($F550:BD550),$O539/$D539))</f>
        <v>n/a</v>
      </c>
      <c r="BF550" s="69" t="str">
        <f>IF($D539="n/a","n/a",IF(BF$3&gt;($D539+$D550),$O539-SUM($F550:BE550),$O539/$D539))</f>
        <v>n/a</v>
      </c>
      <c r="BG550" s="69" t="str">
        <f>IF($D539="n/a","n/a",IF(BG$3&gt;($D539+$D550),$O539-SUM($F550:BF550),$O539/$D539))</f>
        <v>n/a</v>
      </c>
      <c r="BH550" s="69" t="str">
        <f>IF($D539="n/a","n/a",IF(BH$3&gt;($D539+$D550),$O539-SUM($F550:BG550),$O539/$D539))</f>
        <v>n/a</v>
      </c>
      <c r="BI550" s="69" t="str">
        <f>IF($D539="n/a","n/a",IF(BI$3&gt;($D539+$D550),$O539-SUM($F550:BH550),$O539/$D539))</f>
        <v>n/a</v>
      </c>
      <c r="BJ550" s="69" t="str">
        <f>IF($D539="n/a","n/a",IF(BJ$3&gt;($D539+$D550),$O539-SUM($F550:BI550),$O539/$D539))</f>
        <v>n/a</v>
      </c>
      <c r="BK550" s="69" t="str">
        <f>IF($D539="n/a","n/a",IF(BK$3&gt;($D539+$D550),$O539-SUM($F550:BJ550),$O539/$D539))</f>
        <v>n/a</v>
      </c>
      <c r="BL550" s="69" t="str">
        <f>IF($D539="n/a","n/a",IF(BL$3&gt;($D539+$D550),$O539-SUM($F550:BK550),$O539/$D539))</f>
        <v>n/a</v>
      </c>
      <c r="BM550" s="69" t="str">
        <f>IF($D539="n/a","n/a",IF(BM$3&gt;($D539+$D550),$O539-SUM($F550:BL550),$O539/$D539))</f>
        <v>n/a</v>
      </c>
      <c r="BN550" s="69" t="str">
        <f>IF($D539="n/a","n/a",IF(BN$3&gt;($D539+$D550),$O539-SUM($F550:BM550),$O539/$D539))</f>
        <v>n/a</v>
      </c>
      <c r="BO550" s="69" t="str">
        <f>IF($D539="n/a","n/a",IF(BO$3&gt;($D539+$D550),$O539-SUM($F550:BN550),$O539/$D539))</f>
        <v>n/a</v>
      </c>
      <c r="BP550" s="69" t="str">
        <f>IF($D539="n/a","n/a",IF(BP$3&gt;($D539+$D550),$O539-SUM($F550:BO550),$O539/$D539))</f>
        <v>n/a</v>
      </c>
      <c r="BQ550" s="69" t="str">
        <f>IF($D539="n/a","n/a",IF(BQ$3&gt;($D539+$D550),$O539-SUM($F550:BP550),$O539/$D539))</f>
        <v>n/a</v>
      </c>
      <c r="BR550" s="69" t="str">
        <f>IF($D539="n/a","n/a",IF(BR$3&gt;($D539+$D550),$O539-SUM($F550:BQ550),$O539/$D539))</f>
        <v>n/a</v>
      </c>
      <c r="BS550" s="69" t="str">
        <f>IF($D539="n/a","n/a",IF(BS$3&gt;($D539+$D550),$O539-SUM($F550:BR550),$O539/$D539))</f>
        <v>n/a</v>
      </c>
      <c r="BT550" s="69" t="str">
        <f>IF($D539="n/a","n/a",IF(BT$3&gt;($D539+$D550),$O539-SUM($F550:BS550),$O539/$D539))</f>
        <v>n/a</v>
      </c>
      <c r="BU550" s="69" t="str">
        <f>IF($D539="n/a","n/a",IF(BU$3&gt;($D539+$D550),$O539-SUM($F550:BT550),$O539/$D539))</f>
        <v>n/a</v>
      </c>
      <c r="BV550" s="69" t="str">
        <f>IF($D539="n/a","n/a",IF(BV$3&gt;($D539+$D550),$O539-SUM($F550:BU550),$O539/$D539))</f>
        <v>n/a</v>
      </c>
      <c r="BW550" s="69" t="str">
        <f>IF($D539="n/a","n/a",IF(BW$3&gt;($D539+$D550),$O539-SUM($F550:BV550),$O539/$D539))</f>
        <v>n/a</v>
      </c>
      <c r="BX550" s="69" t="str">
        <f>IF($D539="n/a","n/a",IF(BX$3&gt;($D539+$D550),$O539-SUM($F550:BW550),$O539/$D539))</f>
        <v>n/a</v>
      </c>
      <c r="BY550" s="69" t="str">
        <f>IF($D539="n/a","n/a",IF(BY$3&gt;($D539+$D550),$O539-SUM($F550:BX550),$O539/$D539))</f>
        <v>n/a</v>
      </c>
      <c r="BZ550" s="69" t="str">
        <f>IF($D539="n/a","n/a",IF(BZ$3&gt;($D539+$D550),$O539-SUM($F550:BY550),$O539/$D539))</f>
        <v>n/a</v>
      </c>
    </row>
    <row r="551" spans="1:78" customFormat="1" hidden="1" outlineLevel="1">
      <c r="A551" s="19"/>
      <c r="B551" s="25"/>
      <c r="C551" s="577"/>
      <c r="D551" s="545">
        <v>11</v>
      </c>
      <c r="E551" s="27"/>
      <c r="F551" s="146"/>
      <c r="G551" s="148"/>
      <c r="H551" s="148"/>
      <c r="I551" s="148"/>
      <c r="J551" s="148"/>
      <c r="K551" s="558"/>
      <c r="L551" s="148"/>
      <c r="M551" s="148"/>
      <c r="N551" s="148"/>
      <c r="O551" s="553"/>
      <c r="P551" s="147"/>
      <c r="Q551" s="69" t="str">
        <f>IF($D539="n/a","n/a",IF(Q$3&gt;($D539+$D551),$P539-SUM($F551:P551),$P539/$D539))</f>
        <v>n/a</v>
      </c>
      <c r="R551" s="69" t="str">
        <f>IF($D539="n/a","n/a",IF(R$3&gt;($D539+$D551),$P539-SUM($F551:Q551),$P539/$D539))</f>
        <v>n/a</v>
      </c>
      <c r="S551" s="69" t="str">
        <f>IF($D539="n/a","n/a",IF(S$3&gt;($D539+$D551),$P539-SUM($F551:R551),$P539/$D539))</f>
        <v>n/a</v>
      </c>
      <c r="T551" s="69" t="str">
        <f>IF($D539="n/a","n/a",IF(T$3&gt;($D539+$D551),$P539-SUM($F551:S551),$P539/$D539))</f>
        <v>n/a</v>
      </c>
      <c r="U551" s="69" t="str">
        <f>IF($D539="n/a","n/a",IF(U$3&gt;($D539+$D551),$P539-SUM($F551:T551),$P539/$D539))</f>
        <v>n/a</v>
      </c>
      <c r="V551" s="69" t="str">
        <f>IF($D539="n/a","n/a",IF(V$3&gt;($D539+$D551),$P539-SUM($F551:U551),$P539/$D539))</f>
        <v>n/a</v>
      </c>
      <c r="W551" s="69" t="str">
        <f>IF($D539="n/a","n/a",IF(W$3&gt;($D539+$D551),$P539-SUM($F551:V551),$P539/$D539))</f>
        <v>n/a</v>
      </c>
      <c r="X551" s="69" t="str">
        <f>IF($D539="n/a","n/a",IF(X$3&gt;($D539+$D551),$P539-SUM($F551:W551),$P539/$D539))</f>
        <v>n/a</v>
      </c>
      <c r="Y551" s="69" t="str">
        <f>IF($D539="n/a","n/a",IF(Y$3&gt;($D539+$D551),$P539-SUM($F551:X551),$P539/$D539))</f>
        <v>n/a</v>
      </c>
      <c r="Z551" s="69" t="str">
        <f>IF($D539="n/a","n/a",IF(Z$3&gt;($D539+$D551),$P539-SUM($F551:Y551),$P539/$D539))</f>
        <v>n/a</v>
      </c>
      <c r="AA551" s="69" t="str">
        <f>IF($D539="n/a","n/a",IF(AA$3&gt;($D539+$D551),$P539-SUM($F551:Z551),$P539/$D539))</f>
        <v>n/a</v>
      </c>
      <c r="AB551" s="69" t="str">
        <f>IF($D539="n/a","n/a",IF(AB$3&gt;($D539+$D551),$P539-SUM($F551:AA551),$P539/$D539))</f>
        <v>n/a</v>
      </c>
      <c r="AC551" s="69" t="str">
        <f>IF($D539="n/a","n/a",IF(AC$3&gt;($D539+$D551),$P539-SUM($F551:AB551),$P539/$D539))</f>
        <v>n/a</v>
      </c>
      <c r="AD551" s="69" t="str">
        <f>IF($D539="n/a","n/a",IF(AD$3&gt;($D539+$D551),$P539-SUM($F551:AC551),$P539/$D539))</f>
        <v>n/a</v>
      </c>
      <c r="AE551" s="69" t="str">
        <f>IF($D539="n/a","n/a",IF(AE$3&gt;($D539+$D551),$P539-SUM($F551:AD551),$P539/$D539))</f>
        <v>n/a</v>
      </c>
      <c r="AF551" s="69" t="str">
        <f>IF($D539="n/a","n/a",IF(AF$3&gt;($D539+$D551),$P539-SUM($F551:AE551),$P539/$D539))</f>
        <v>n/a</v>
      </c>
      <c r="AG551" s="69" t="str">
        <f>IF($D539="n/a","n/a",IF(AG$3&gt;($D539+$D551),$P539-SUM($F551:AF551),$P539/$D539))</f>
        <v>n/a</v>
      </c>
      <c r="AH551" s="69" t="str">
        <f>IF($D539="n/a","n/a",IF(AH$3&gt;($D539+$D551),$P539-SUM($F551:AG551),$P539/$D539))</f>
        <v>n/a</v>
      </c>
      <c r="AI551" s="69" t="str">
        <f>IF($D539="n/a","n/a",IF(AI$3&gt;($D539+$D551),$P539-SUM($F551:AH551),$P539/$D539))</f>
        <v>n/a</v>
      </c>
      <c r="AJ551" s="69" t="str">
        <f>IF($D539="n/a","n/a",IF(AJ$3&gt;($D539+$D551),$P539-SUM($F551:AI551),$P539/$D539))</f>
        <v>n/a</v>
      </c>
      <c r="AK551" s="69" t="str">
        <f>IF($D539="n/a","n/a",IF(AK$3&gt;($D539+$D551),$P539-SUM($F551:AJ551),$P539/$D539))</f>
        <v>n/a</v>
      </c>
      <c r="AL551" s="69" t="str">
        <f>IF($D539="n/a","n/a",IF(AL$3&gt;($D539+$D551),$P539-SUM($F551:AK551),$P539/$D539))</f>
        <v>n/a</v>
      </c>
      <c r="AM551" s="69" t="str">
        <f>IF($D539="n/a","n/a",IF(AM$3&gt;($D539+$D551),$P539-SUM($F551:AL551),$P539/$D539))</f>
        <v>n/a</v>
      </c>
      <c r="AN551" s="69" t="str">
        <f>IF($D539="n/a","n/a",IF(AN$3&gt;($D539+$D551),$P539-SUM($F551:AM551),$P539/$D539))</f>
        <v>n/a</v>
      </c>
      <c r="AO551" s="69" t="str">
        <f>IF($D539="n/a","n/a",IF(AO$3&gt;($D539+$D551),$P539-SUM($F551:AN551),$P539/$D539))</f>
        <v>n/a</v>
      </c>
      <c r="AP551" s="69" t="str">
        <f>IF($D539="n/a","n/a",IF(AP$3&gt;($D539+$D551),$P539-SUM($F551:AO551),$P539/$D539))</f>
        <v>n/a</v>
      </c>
      <c r="AQ551" s="69" t="str">
        <f>IF($D539="n/a","n/a",IF(AQ$3&gt;($D539+$D551),$P539-SUM($F551:AP551),$P539/$D539))</f>
        <v>n/a</v>
      </c>
      <c r="AR551" s="69" t="str">
        <f>IF($D539="n/a","n/a",IF(AR$3&gt;($D539+$D551),$P539-SUM($F551:AQ551),$P539/$D539))</f>
        <v>n/a</v>
      </c>
      <c r="AS551" s="69" t="str">
        <f>IF($D539="n/a","n/a",IF(AS$3&gt;($D539+$D551),$P539-SUM($F551:AR551),$P539/$D539))</f>
        <v>n/a</v>
      </c>
      <c r="AT551" s="69" t="str">
        <f>IF($D539="n/a","n/a",IF(AT$3&gt;($D539+$D551),$P539-SUM($F551:AS551),$P539/$D539))</f>
        <v>n/a</v>
      </c>
      <c r="AU551" s="69" t="str">
        <f>IF($D539="n/a","n/a",IF(AU$3&gt;($D539+$D551),$P539-SUM($F551:AT551),$P539/$D539))</f>
        <v>n/a</v>
      </c>
      <c r="AV551" s="69" t="str">
        <f>IF($D539="n/a","n/a",IF(AV$3&gt;($D539+$D551),$P539-SUM($F551:AU551),$P539/$D539))</f>
        <v>n/a</v>
      </c>
      <c r="AW551" s="69" t="str">
        <f>IF($D539="n/a","n/a",IF(AW$3&gt;($D539+$D551),$P539-SUM($F551:AV551),$P539/$D539))</f>
        <v>n/a</v>
      </c>
      <c r="AX551" s="69" t="str">
        <f>IF($D539="n/a","n/a",IF(AX$3&gt;($D539+$D551),$P539-SUM($F551:AW551),$P539/$D539))</f>
        <v>n/a</v>
      </c>
      <c r="AY551" s="69" t="str">
        <f>IF($D539="n/a","n/a",IF(AY$3&gt;($D539+$D551),$P539-SUM($F551:AX551),$P539/$D539))</f>
        <v>n/a</v>
      </c>
      <c r="AZ551" s="69" t="str">
        <f>IF($D539="n/a","n/a",IF(AZ$3&gt;($D539+$D551),$P539-SUM($F551:AY551),$P539/$D539))</f>
        <v>n/a</v>
      </c>
      <c r="BA551" s="69" t="str">
        <f>IF($D539="n/a","n/a",IF(BA$3&gt;($D539+$D551),$P539-SUM($F551:AZ551),$P539/$D539))</f>
        <v>n/a</v>
      </c>
      <c r="BB551" s="69" t="str">
        <f>IF($D539="n/a","n/a",IF(BB$3&gt;($D539+$D551),$P539-SUM($F551:BA551),$P539/$D539))</f>
        <v>n/a</v>
      </c>
      <c r="BC551" s="69" t="str">
        <f>IF($D539="n/a","n/a",IF(BC$3&gt;($D539+$D551),$P539-SUM($F551:BB551),$P539/$D539))</f>
        <v>n/a</v>
      </c>
      <c r="BD551" s="69" t="str">
        <f>IF($D539="n/a","n/a",IF(BD$3&gt;($D539+$D551),$P539-SUM($F551:BC551),$P539/$D539))</f>
        <v>n/a</v>
      </c>
      <c r="BE551" s="69" t="str">
        <f>IF($D539="n/a","n/a",IF(BE$3&gt;($D539+$D551),$P539-SUM($F551:BD551),$P539/$D539))</f>
        <v>n/a</v>
      </c>
      <c r="BF551" s="69" t="str">
        <f>IF($D539="n/a","n/a",IF(BF$3&gt;($D539+$D551),$P539-SUM($F551:BE551),$P539/$D539))</f>
        <v>n/a</v>
      </c>
      <c r="BG551" s="69" t="str">
        <f>IF($D539="n/a","n/a",IF(BG$3&gt;($D539+$D551),$P539-SUM($F551:BF551),$P539/$D539))</f>
        <v>n/a</v>
      </c>
      <c r="BH551" s="69" t="str">
        <f>IF($D539="n/a","n/a",IF(BH$3&gt;($D539+$D551),$P539-SUM($F551:BG551),$P539/$D539))</f>
        <v>n/a</v>
      </c>
      <c r="BI551" s="69" t="str">
        <f>IF($D539="n/a","n/a",IF(BI$3&gt;($D539+$D551),$P539-SUM($F551:BH551),$P539/$D539))</f>
        <v>n/a</v>
      </c>
      <c r="BJ551" s="69" t="str">
        <f>IF($D539="n/a","n/a",IF(BJ$3&gt;($D539+$D551),$P539-SUM($F551:BI551),$P539/$D539))</f>
        <v>n/a</v>
      </c>
      <c r="BK551" s="69" t="str">
        <f>IF($D539="n/a","n/a",IF(BK$3&gt;($D539+$D551),$P539-SUM($F551:BJ551),$P539/$D539))</f>
        <v>n/a</v>
      </c>
      <c r="BL551" s="69" t="str">
        <f>IF($D539="n/a","n/a",IF(BL$3&gt;($D539+$D551),$P539-SUM($F551:BK551),$P539/$D539))</f>
        <v>n/a</v>
      </c>
      <c r="BM551" s="69" t="str">
        <f>IF($D539="n/a","n/a",IF(BM$3&gt;($D539+$D551),$P539-SUM($F551:BL551),$P539/$D539))</f>
        <v>n/a</v>
      </c>
      <c r="BN551" s="69" t="str">
        <f>IF($D539="n/a","n/a",IF(BN$3&gt;($D539+$D551),$P539-SUM($F551:BM551),$P539/$D539))</f>
        <v>n/a</v>
      </c>
      <c r="BO551" s="69" t="str">
        <f>IF($D539="n/a","n/a",IF(BO$3&gt;($D539+$D551),$P539-SUM($F551:BN551),$P539/$D539))</f>
        <v>n/a</v>
      </c>
      <c r="BP551" s="69" t="str">
        <f>IF($D539="n/a","n/a",IF(BP$3&gt;($D539+$D551),$P539-SUM($F551:BO551),$P539/$D539))</f>
        <v>n/a</v>
      </c>
      <c r="BQ551" s="69" t="str">
        <f>IF($D539="n/a","n/a",IF(BQ$3&gt;($D539+$D551),$P539-SUM($F551:BP551),$P539/$D539))</f>
        <v>n/a</v>
      </c>
      <c r="BR551" s="69" t="str">
        <f>IF($D539="n/a","n/a",IF(BR$3&gt;($D539+$D551),$P539-SUM($F551:BQ551),$P539/$D539))</f>
        <v>n/a</v>
      </c>
      <c r="BS551" s="69" t="str">
        <f>IF($D539="n/a","n/a",IF(BS$3&gt;($D539+$D551),$P539-SUM($F551:BR551),$P539/$D539))</f>
        <v>n/a</v>
      </c>
      <c r="BT551" s="69" t="str">
        <f>IF($D539="n/a","n/a",IF(BT$3&gt;($D539+$D551),$P539-SUM($F551:BS551),$P539/$D539))</f>
        <v>n/a</v>
      </c>
      <c r="BU551" s="69" t="str">
        <f>IF($D539="n/a","n/a",IF(BU$3&gt;($D539+$D551),$P539-SUM($F551:BT551),$P539/$D539))</f>
        <v>n/a</v>
      </c>
      <c r="BV551" s="69" t="str">
        <f>IF($D539="n/a","n/a",IF(BV$3&gt;($D539+$D551),$P539-SUM($F551:BU551),$P539/$D539))</f>
        <v>n/a</v>
      </c>
      <c r="BW551" s="69" t="str">
        <f>IF($D539="n/a","n/a",IF(BW$3&gt;($D539+$D551),$P539-SUM($F551:BV551),$P539/$D539))</f>
        <v>n/a</v>
      </c>
      <c r="BX551" s="69" t="str">
        <f>IF($D539="n/a","n/a",IF(BX$3&gt;($D539+$D551),$P539-SUM($F551:BW551),$P539/$D539))</f>
        <v>n/a</v>
      </c>
      <c r="BY551" s="69" t="str">
        <f>IF($D539="n/a","n/a",IF(BY$3&gt;($D539+$D551),$P539-SUM($F551:BX551),$P539/$D539))</f>
        <v>n/a</v>
      </c>
      <c r="BZ551" s="69" t="str">
        <f>IF($D539="n/a","n/a",IF(BZ$3&gt;($D539+$D551),$P539-SUM($F551:BY551),$P539/$D539))</f>
        <v>n/a</v>
      </c>
    </row>
    <row r="552" spans="1:78" customFormat="1" hidden="1" outlineLevel="1">
      <c r="A552" s="560"/>
      <c r="B552" s="25"/>
      <c r="C552" s="577"/>
      <c r="D552" s="545">
        <v>12</v>
      </c>
      <c r="E552" s="27"/>
      <c r="F552" s="146"/>
      <c r="G552" s="148"/>
      <c r="H552" s="148"/>
      <c r="I552" s="148"/>
      <c r="J552" s="148"/>
      <c r="K552" s="558"/>
      <c r="L552" s="148"/>
      <c r="M552" s="148"/>
      <c r="N552" s="148"/>
      <c r="O552" s="553"/>
      <c r="P552" s="553"/>
      <c r="Q552" s="147"/>
      <c r="R552" s="69" t="str">
        <f>IF($D539="n/a","n/a",IF(R$3&gt;($D539+$D552),$Q539-SUM($F552:Q552),$Q539/$D539))</f>
        <v>n/a</v>
      </c>
      <c r="S552" s="69" t="str">
        <f>IF($D539="n/a","n/a",IF(S$3&gt;($D539+$D552),$Q539-SUM($F552:R552),$Q539/$D539))</f>
        <v>n/a</v>
      </c>
      <c r="T552" s="69" t="str">
        <f>IF($D539="n/a","n/a",IF(T$3&gt;($D539+$D552),$Q539-SUM($F552:S552),$Q539/$D539))</f>
        <v>n/a</v>
      </c>
      <c r="U552" s="69" t="str">
        <f>IF($D539="n/a","n/a",IF(U$3&gt;($D539+$D552),$Q539-SUM($F552:T552),$Q539/$D539))</f>
        <v>n/a</v>
      </c>
      <c r="V552" s="69" t="str">
        <f>IF($D539="n/a","n/a",IF(V$3&gt;($D539+$D552),$Q539-SUM($F552:U552),$Q539/$D539))</f>
        <v>n/a</v>
      </c>
      <c r="W552" s="69" t="str">
        <f>IF($D539="n/a","n/a",IF(W$3&gt;($D539+$D552),$Q539-SUM($F552:V552),$Q539/$D539))</f>
        <v>n/a</v>
      </c>
      <c r="X552" s="69" t="str">
        <f>IF($D539="n/a","n/a",IF(X$3&gt;($D539+$D552),$Q539-SUM($F552:W552),$Q539/$D539))</f>
        <v>n/a</v>
      </c>
      <c r="Y552" s="69" t="str">
        <f>IF($D539="n/a","n/a",IF(Y$3&gt;($D539+$D552),$Q539-SUM($F552:X552),$Q539/$D539))</f>
        <v>n/a</v>
      </c>
      <c r="Z552" s="69" t="str">
        <f>IF($D539="n/a","n/a",IF(Z$3&gt;($D539+$D552),$Q539-SUM($F552:Y552),$Q539/$D539))</f>
        <v>n/a</v>
      </c>
      <c r="AA552" s="69" t="str">
        <f>IF($D539="n/a","n/a",IF(AA$3&gt;($D539+$D552),$Q539-SUM($F552:Z552),$Q539/$D539))</f>
        <v>n/a</v>
      </c>
      <c r="AB552" s="69" t="str">
        <f>IF($D539="n/a","n/a",IF(AB$3&gt;($D539+$D552),$Q539-SUM($F552:AA552),$Q539/$D539))</f>
        <v>n/a</v>
      </c>
      <c r="AC552" s="69" t="str">
        <f>IF($D539="n/a","n/a",IF(AC$3&gt;($D539+$D552),$Q539-SUM($F552:AB552),$Q539/$D539))</f>
        <v>n/a</v>
      </c>
      <c r="AD552" s="69" t="str">
        <f>IF($D539="n/a","n/a",IF(AD$3&gt;($D539+$D552),$Q539-SUM($F552:AC552),$Q539/$D539))</f>
        <v>n/a</v>
      </c>
      <c r="AE552" s="69" t="str">
        <f>IF($D539="n/a","n/a",IF(AE$3&gt;($D539+$D552),$Q539-SUM($F552:AD552),$Q539/$D539))</f>
        <v>n/a</v>
      </c>
      <c r="AF552" s="69" t="str">
        <f>IF($D539="n/a","n/a",IF(AF$3&gt;($D539+$D552),$Q539-SUM($F552:AE552),$Q539/$D539))</f>
        <v>n/a</v>
      </c>
      <c r="AG552" s="69" t="str">
        <f>IF($D539="n/a","n/a",IF(AG$3&gt;($D539+$D552),$Q539-SUM($F552:AF552),$Q539/$D539))</f>
        <v>n/a</v>
      </c>
      <c r="AH552" s="69" t="str">
        <f>IF($D539="n/a","n/a",IF(AH$3&gt;($D539+$D552),$Q539-SUM($F552:AG552),$Q539/$D539))</f>
        <v>n/a</v>
      </c>
      <c r="AI552" s="69" t="str">
        <f>IF($D539="n/a","n/a",IF(AI$3&gt;($D539+$D552),$Q539-SUM($F552:AH552),$Q539/$D539))</f>
        <v>n/a</v>
      </c>
      <c r="AJ552" s="69" t="str">
        <f>IF($D539="n/a","n/a",IF(AJ$3&gt;($D539+$D552),$Q539-SUM($F552:AI552),$Q539/$D539))</f>
        <v>n/a</v>
      </c>
      <c r="AK552" s="69" t="str">
        <f>IF($D539="n/a","n/a",IF(AK$3&gt;($D539+$D552),$Q539-SUM($F552:AJ552),$Q539/$D539))</f>
        <v>n/a</v>
      </c>
      <c r="AL552" s="69" t="str">
        <f>IF($D539="n/a","n/a",IF(AL$3&gt;($D539+$D552),$Q539-SUM($F552:AK552),$Q539/$D539))</f>
        <v>n/a</v>
      </c>
      <c r="AM552" s="69" t="str">
        <f>IF($D539="n/a","n/a",IF(AM$3&gt;($D539+$D552),$Q539-SUM($F552:AL552),$Q539/$D539))</f>
        <v>n/a</v>
      </c>
      <c r="AN552" s="69" t="str">
        <f>IF($D539="n/a","n/a",IF(AN$3&gt;($D539+$D552),$Q539-SUM($F552:AM552),$Q539/$D539))</f>
        <v>n/a</v>
      </c>
      <c r="AO552" s="69" t="str">
        <f>IF($D539="n/a","n/a",IF(AO$3&gt;($D539+$D552),$Q539-SUM($F552:AN552),$Q539/$D539))</f>
        <v>n/a</v>
      </c>
      <c r="AP552" s="69" t="str">
        <f>IF($D539="n/a","n/a",IF(AP$3&gt;($D539+$D552),$Q539-SUM($F552:AO552),$Q539/$D539))</f>
        <v>n/a</v>
      </c>
      <c r="AQ552" s="69" t="str">
        <f>IF($D539="n/a","n/a",IF(AQ$3&gt;($D539+$D552),$Q539-SUM($F552:AP552),$Q539/$D539))</f>
        <v>n/a</v>
      </c>
      <c r="AR552" s="69" t="str">
        <f>IF($D539="n/a","n/a",IF(AR$3&gt;($D539+$D552),$Q539-SUM($F552:AQ552),$Q539/$D539))</f>
        <v>n/a</v>
      </c>
      <c r="AS552" s="69" t="str">
        <f>IF($D539="n/a","n/a",IF(AS$3&gt;($D539+$D552),$Q539-SUM($F552:AR552),$Q539/$D539))</f>
        <v>n/a</v>
      </c>
      <c r="AT552" s="69" t="str">
        <f>IF($D539="n/a","n/a",IF(AT$3&gt;($D539+$D552),$Q539-SUM($F552:AS552),$Q539/$D539))</f>
        <v>n/a</v>
      </c>
      <c r="AU552" s="69" t="str">
        <f>IF($D539="n/a","n/a",IF(AU$3&gt;($D539+$D552),$Q539-SUM($F552:AT552),$Q539/$D539))</f>
        <v>n/a</v>
      </c>
      <c r="AV552" s="69" t="str">
        <f>IF($D539="n/a","n/a",IF(AV$3&gt;($D539+$D552),$Q539-SUM($F552:AU552),$Q539/$D539))</f>
        <v>n/a</v>
      </c>
      <c r="AW552" s="69" t="str">
        <f>IF($D539="n/a","n/a",IF(AW$3&gt;($D539+$D552),$Q539-SUM($F552:AV552),$Q539/$D539))</f>
        <v>n/a</v>
      </c>
      <c r="AX552" s="69" t="str">
        <f>IF($D539="n/a","n/a",IF(AX$3&gt;($D539+$D552),$Q539-SUM($F552:AW552),$Q539/$D539))</f>
        <v>n/a</v>
      </c>
      <c r="AY552" s="69" t="str">
        <f>IF($D539="n/a","n/a",IF(AY$3&gt;($D539+$D552),$Q539-SUM($F552:AX552),$Q539/$D539))</f>
        <v>n/a</v>
      </c>
      <c r="AZ552" s="69" t="str">
        <f>IF($D539="n/a","n/a",IF(AZ$3&gt;($D539+$D552),$Q539-SUM($F552:AY552),$Q539/$D539))</f>
        <v>n/a</v>
      </c>
      <c r="BA552" s="69" t="str">
        <f>IF($D539="n/a","n/a",IF(BA$3&gt;($D539+$D552),$Q539-SUM($F552:AZ552),$Q539/$D539))</f>
        <v>n/a</v>
      </c>
      <c r="BB552" s="69" t="str">
        <f>IF($D539="n/a","n/a",IF(BB$3&gt;($D539+$D552),$Q539-SUM($F552:BA552),$Q539/$D539))</f>
        <v>n/a</v>
      </c>
      <c r="BC552" s="69" t="str">
        <f>IF($D539="n/a","n/a",IF(BC$3&gt;($D539+$D552),$Q539-SUM($F552:BB552),$Q539/$D539))</f>
        <v>n/a</v>
      </c>
      <c r="BD552" s="69" t="str">
        <f>IF($D539="n/a","n/a",IF(BD$3&gt;($D539+$D552),$Q539-SUM($F552:BC552),$Q539/$D539))</f>
        <v>n/a</v>
      </c>
      <c r="BE552" s="69" t="str">
        <f>IF($D539="n/a","n/a",IF(BE$3&gt;($D539+$D552),$Q539-SUM($F552:BD552),$Q539/$D539))</f>
        <v>n/a</v>
      </c>
      <c r="BF552" s="69" t="str">
        <f>IF($D539="n/a","n/a",IF(BF$3&gt;($D539+$D552),$Q539-SUM($F552:BE552),$Q539/$D539))</f>
        <v>n/a</v>
      </c>
      <c r="BG552" s="69" t="str">
        <f>IF($D539="n/a","n/a",IF(BG$3&gt;($D539+$D552),$Q539-SUM($F552:BF552),$Q539/$D539))</f>
        <v>n/a</v>
      </c>
      <c r="BH552" s="69" t="str">
        <f>IF($D539="n/a","n/a",IF(BH$3&gt;($D539+$D552),$Q539-SUM($F552:BG552),$Q539/$D539))</f>
        <v>n/a</v>
      </c>
      <c r="BI552" s="69" t="str">
        <f>IF($D539="n/a","n/a",IF(BI$3&gt;($D539+$D552),$Q539-SUM($F552:BH552),$Q539/$D539))</f>
        <v>n/a</v>
      </c>
      <c r="BJ552" s="69" t="str">
        <f>IF($D539="n/a","n/a",IF(BJ$3&gt;($D539+$D552),$Q539-SUM($F552:BI552),$Q539/$D539))</f>
        <v>n/a</v>
      </c>
      <c r="BK552" s="69" t="str">
        <f>IF($D539="n/a","n/a",IF(BK$3&gt;($D539+$D552),$Q539-SUM($F552:BJ552),$Q539/$D539))</f>
        <v>n/a</v>
      </c>
      <c r="BL552" s="69" t="str">
        <f>IF($D539="n/a","n/a",IF(BL$3&gt;($D539+$D552),$Q539-SUM($F552:BK552),$Q539/$D539))</f>
        <v>n/a</v>
      </c>
      <c r="BM552" s="69" t="str">
        <f>IF($D539="n/a","n/a",IF(BM$3&gt;($D539+$D552),$Q539-SUM($F552:BL552),$Q539/$D539))</f>
        <v>n/a</v>
      </c>
      <c r="BN552" s="69" t="str">
        <f>IF($D539="n/a","n/a",IF(BN$3&gt;($D539+$D552),$Q539-SUM($F552:BM552),$Q539/$D539))</f>
        <v>n/a</v>
      </c>
      <c r="BO552" s="69" t="str">
        <f>IF($D539="n/a","n/a",IF(BO$3&gt;($D539+$D552),$Q539-SUM($F552:BN552),$Q539/$D539))</f>
        <v>n/a</v>
      </c>
      <c r="BP552" s="69" t="str">
        <f>IF($D539="n/a","n/a",IF(BP$3&gt;($D539+$D552),$Q539-SUM($F552:BO552),$Q539/$D539))</f>
        <v>n/a</v>
      </c>
      <c r="BQ552" s="69" t="str">
        <f>IF($D539="n/a","n/a",IF(BQ$3&gt;($D539+$D552),$Q539-SUM($F552:BP552),$Q539/$D539))</f>
        <v>n/a</v>
      </c>
      <c r="BR552" s="69" t="str">
        <f>IF($D539="n/a","n/a",IF(BR$3&gt;($D539+$D552),$Q539-SUM($F552:BQ552),$Q539/$D539))</f>
        <v>n/a</v>
      </c>
      <c r="BS552" s="69" t="str">
        <f>IF($D539="n/a","n/a",IF(BS$3&gt;($D539+$D552),$Q539-SUM($F552:BR552),$Q539/$D539))</f>
        <v>n/a</v>
      </c>
      <c r="BT552" s="69" t="str">
        <f>IF($D539="n/a","n/a",IF(BT$3&gt;($D539+$D552),$Q539-SUM($F552:BS552),$Q539/$D539))</f>
        <v>n/a</v>
      </c>
      <c r="BU552" s="69" t="str">
        <f>IF($D539="n/a","n/a",IF(BU$3&gt;($D539+$D552),$Q539-SUM($F552:BT552),$Q539/$D539))</f>
        <v>n/a</v>
      </c>
      <c r="BV552" s="69" t="str">
        <f>IF($D539="n/a","n/a",IF(BV$3&gt;($D539+$D552),$Q539-SUM($F552:BU552),$Q539/$D539))</f>
        <v>n/a</v>
      </c>
      <c r="BW552" s="69" t="str">
        <f>IF($D539="n/a","n/a",IF(BW$3&gt;($D539+$D552),$Q539-SUM($F552:BV552),$Q539/$D539))</f>
        <v>n/a</v>
      </c>
      <c r="BX552" s="69" t="str">
        <f>IF($D539="n/a","n/a",IF(BX$3&gt;($D539+$D552),$Q539-SUM($F552:BW552),$Q539/$D539))</f>
        <v>n/a</v>
      </c>
      <c r="BY552" s="69" t="str">
        <f>IF($D539="n/a","n/a",IF(BY$3&gt;($D539+$D552),$Q539-SUM($F552:BX552),$Q539/$D539))</f>
        <v>n/a</v>
      </c>
      <c r="BZ552" s="69" t="str">
        <f>IF($D539="n/a","n/a",IF(BZ$3&gt;($D539+$D552),$Q539-SUM($F552:BY552),$Q539/$D539))</f>
        <v>n/a</v>
      </c>
    </row>
    <row r="553" spans="1:78" customFormat="1" hidden="1" outlineLevel="1">
      <c r="A553" s="560"/>
      <c r="B553" s="25"/>
      <c r="C553" s="577"/>
      <c r="D553" s="545">
        <v>13</v>
      </c>
      <c r="E553" s="27"/>
      <c r="F553" s="146"/>
      <c r="G553" s="148"/>
      <c r="H553" s="148"/>
      <c r="I553" s="148"/>
      <c r="J553" s="148"/>
      <c r="K553" s="558"/>
      <c r="L553" s="148"/>
      <c r="M553" s="148"/>
      <c r="N553" s="148"/>
      <c r="O553" s="553"/>
      <c r="P553" s="553"/>
      <c r="Q553" s="553"/>
      <c r="R553" s="147"/>
      <c r="S553" s="69" t="str">
        <f>IF($D539="n/a","n/a",IF(S$3&gt;($D539+$D553),$R539-SUM($F553:R553),$R539/$D539))</f>
        <v>n/a</v>
      </c>
      <c r="T553" s="69" t="str">
        <f>IF($D539="n/a","n/a",IF(T$3&gt;($D539+$D553),$R539-SUM($F553:S553),$R539/$D539))</f>
        <v>n/a</v>
      </c>
      <c r="U553" s="69" t="str">
        <f>IF($D539="n/a","n/a",IF(U$3&gt;($D539+$D553),$R539-SUM($F553:T553),$R539/$D539))</f>
        <v>n/a</v>
      </c>
      <c r="V553" s="69" t="str">
        <f>IF($D539="n/a","n/a",IF(V$3&gt;($D539+$D553),$R539-SUM($F553:U553),$R539/$D539))</f>
        <v>n/a</v>
      </c>
      <c r="W553" s="69" t="str">
        <f>IF($D539="n/a","n/a",IF(W$3&gt;($D539+$D553),$R539-SUM($F553:V553),$R539/$D539))</f>
        <v>n/a</v>
      </c>
      <c r="X553" s="69" t="str">
        <f>IF($D539="n/a","n/a",IF(X$3&gt;($D539+$D553),$R539-SUM($F553:W553),$R539/$D539))</f>
        <v>n/a</v>
      </c>
      <c r="Y553" s="69" t="str">
        <f>IF($D539="n/a","n/a",IF(Y$3&gt;($D539+$D553),$R539-SUM($F553:X553),$R539/$D539))</f>
        <v>n/a</v>
      </c>
      <c r="Z553" s="69" t="str">
        <f>IF($D539="n/a","n/a",IF(Z$3&gt;($D539+$D553),$R539-SUM($F553:Y553),$R539/$D539))</f>
        <v>n/a</v>
      </c>
      <c r="AA553" s="69" t="str">
        <f>IF($D539="n/a","n/a",IF(AA$3&gt;($D539+$D553),$R539-SUM($F553:Z553),$R539/$D539))</f>
        <v>n/a</v>
      </c>
      <c r="AB553" s="69" t="str">
        <f>IF($D539="n/a","n/a",IF(AB$3&gt;($D539+$D553),$R539-SUM($F553:AA553),$R539/$D539))</f>
        <v>n/a</v>
      </c>
      <c r="AC553" s="69" t="str">
        <f>IF($D539="n/a","n/a",IF(AC$3&gt;($D539+$D553),$R539-SUM($F553:AB553),$R539/$D539))</f>
        <v>n/a</v>
      </c>
      <c r="AD553" s="69" t="str">
        <f>IF($D539="n/a","n/a",IF(AD$3&gt;($D539+$D553),$R539-SUM($F553:AC553),$R539/$D539))</f>
        <v>n/a</v>
      </c>
      <c r="AE553" s="69" t="str">
        <f>IF($D539="n/a","n/a",IF(AE$3&gt;($D539+$D553),$R539-SUM($F553:AD553),$R539/$D539))</f>
        <v>n/a</v>
      </c>
      <c r="AF553" s="69" t="str">
        <f>IF($D539="n/a","n/a",IF(AF$3&gt;($D539+$D553),$R539-SUM($F553:AE553),$R539/$D539))</f>
        <v>n/a</v>
      </c>
      <c r="AG553" s="69" t="str">
        <f>IF($D539="n/a","n/a",IF(AG$3&gt;($D539+$D553),$R539-SUM($F553:AF553),$R539/$D539))</f>
        <v>n/a</v>
      </c>
      <c r="AH553" s="69" t="str">
        <f>IF($D539="n/a","n/a",IF(AH$3&gt;($D539+$D553),$R539-SUM($F553:AG553),$R539/$D539))</f>
        <v>n/a</v>
      </c>
      <c r="AI553" s="69" t="str">
        <f>IF($D539="n/a","n/a",IF(AI$3&gt;($D539+$D553),$R539-SUM($F553:AH553),$R539/$D539))</f>
        <v>n/a</v>
      </c>
      <c r="AJ553" s="69" t="str">
        <f>IF($D539="n/a","n/a",IF(AJ$3&gt;($D539+$D553),$R539-SUM($F553:AI553),$R539/$D539))</f>
        <v>n/a</v>
      </c>
      <c r="AK553" s="69" t="str">
        <f>IF($D539="n/a","n/a",IF(AK$3&gt;($D539+$D553),$R539-SUM($F553:AJ553),$R539/$D539))</f>
        <v>n/a</v>
      </c>
      <c r="AL553" s="69" t="str">
        <f>IF($D539="n/a","n/a",IF(AL$3&gt;($D539+$D553),$R539-SUM($F553:AK553),$R539/$D539))</f>
        <v>n/a</v>
      </c>
      <c r="AM553" s="69" t="str">
        <f>IF($D539="n/a","n/a",IF(AM$3&gt;($D539+$D553),$R539-SUM($F553:AL553),$R539/$D539))</f>
        <v>n/a</v>
      </c>
      <c r="AN553" s="69" t="str">
        <f>IF($D539="n/a","n/a",IF(AN$3&gt;($D539+$D553),$R539-SUM($F553:AM553),$R539/$D539))</f>
        <v>n/a</v>
      </c>
      <c r="AO553" s="69" t="str">
        <f>IF($D539="n/a","n/a",IF(AO$3&gt;($D539+$D553),$R539-SUM($F553:AN553),$R539/$D539))</f>
        <v>n/a</v>
      </c>
      <c r="AP553" s="69" t="str">
        <f>IF($D539="n/a","n/a",IF(AP$3&gt;($D539+$D553),$R539-SUM($F553:AO553),$R539/$D539))</f>
        <v>n/a</v>
      </c>
      <c r="AQ553" s="69" t="str">
        <f>IF($D539="n/a","n/a",IF(AQ$3&gt;($D539+$D553),$R539-SUM($F553:AP553),$R539/$D539))</f>
        <v>n/a</v>
      </c>
      <c r="AR553" s="69" t="str">
        <f>IF($D539="n/a","n/a",IF(AR$3&gt;($D539+$D553),$R539-SUM($F553:AQ553),$R539/$D539))</f>
        <v>n/a</v>
      </c>
      <c r="AS553" s="69" t="str">
        <f>IF($D539="n/a","n/a",IF(AS$3&gt;($D539+$D553),$R539-SUM($F553:AR553),$R539/$D539))</f>
        <v>n/a</v>
      </c>
      <c r="AT553" s="69" t="str">
        <f>IF($D539="n/a","n/a",IF(AT$3&gt;($D539+$D553),$R539-SUM($F553:AS553),$R539/$D539))</f>
        <v>n/a</v>
      </c>
      <c r="AU553" s="69" t="str">
        <f>IF($D539="n/a","n/a",IF(AU$3&gt;($D539+$D553),$R539-SUM($F553:AT553),$R539/$D539))</f>
        <v>n/a</v>
      </c>
      <c r="AV553" s="69" t="str">
        <f>IF($D539="n/a","n/a",IF(AV$3&gt;($D539+$D553),$R539-SUM($F553:AU553),$R539/$D539))</f>
        <v>n/a</v>
      </c>
      <c r="AW553" s="69" t="str">
        <f>IF($D539="n/a","n/a",IF(AW$3&gt;($D539+$D553),$R539-SUM($F553:AV553),$R539/$D539))</f>
        <v>n/a</v>
      </c>
      <c r="AX553" s="69" t="str">
        <f>IF($D539="n/a","n/a",IF(AX$3&gt;($D539+$D553),$R539-SUM($F553:AW553),$R539/$D539))</f>
        <v>n/a</v>
      </c>
      <c r="AY553" s="69" t="str">
        <f>IF($D539="n/a","n/a",IF(AY$3&gt;($D539+$D553),$R539-SUM($F553:AX553),$R539/$D539))</f>
        <v>n/a</v>
      </c>
      <c r="AZ553" s="69" t="str">
        <f>IF($D539="n/a","n/a",IF(AZ$3&gt;($D539+$D553),$R539-SUM($F553:AY553),$R539/$D539))</f>
        <v>n/a</v>
      </c>
      <c r="BA553" s="69" t="str">
        <f>IF($D539="n/a","n/a",IF(BA$3&gt;($D539+$D553),$R539-SUM($F553:AZ553),$R539/$D539))</f>
        <v>n/a</v>
      </c>
      <c r="BB553" s="69" t="str">
        <f>IF($D539="n/a","n/a",IF(BB$3&gt;($D539+$D553),$R539-SUM($F553:BA553),$R539/$D539))</f>
        <v>n/a</v>
      </c>
      <c r="BC553" s="69" t="str">
        <f>IF($D539="n/a","n/a",IF(BC$3&gt;($D539+$D553),$R539-SUM($F553:BB553),$R539/$D539))</f>
        <v>n/a</v>
      </c>
      <c r="BD553" s="69" t="str">
        <f>IF($D539="n/a","n/a",IF(BD$3&gt;($D539+$D553),$R539-SUM($F553:BC553),$R539/$D539))</f>
        <v>n/a</v>
      </c>
      <c r="BE553" s="69" t="str">
        <f>IF($D539="n/a","n/a",IF(BE$3&gt;($D539+$D553),$R539-SUM($F553:BD553),$R539/$D539))</f>
        <v>n/a</v>
      </c>
      <c r="BF553" s="69" t="str">
        <f>IF($D539="n/a","n/a",IF(BF$3&gt;($D539+$D553),$R539-SUM($F553:BE553),$R539/$D539))</f>
        <v>n/a</v>
      </c>
      <c r="BG553" s="69" t="str">
        <f>IF($D539="n/a","n/a",IF(BG$3&gt;($D539+$D553),$R539-SUM($F553:BF553),$R539/$D539))</f>
        <v>n/a</v>
      </c>
      <c r="BH553" s="69" t="str">
        <f>IF($D539="n/a","n/a",IF(BH$3&gt;($D539+$D553),$R539-SUM($F553:BG553),$R539/$D539))</f>
        <v>n/a</v>
      </c>
      <c r="BI553" s="69" t="str">
        <f>IF($D539="n/a","n/a",IF(BI$3&gt;($D539+$D553),$R539-SUM($F553:BH553),$R539/$D539))</f>
        <v>n/a</v>
      </c>
      <c r="BJ553" s="69" t="str">
        <f>IF($D539="n/a","n/a",IF(BJ$3&gt;($D539+$D553),$R539-SUM($F553:BI553),$R539/$D539))</f>
        <v>n/a</v>
      </c>
      <c r="BK553" s="69" t="str">
        <f>IF($D539="n/a","n/a",IF(BK$3&gt;($D539+$D553),$R539-SUM($F553:BJ553),$R539/$D539))</f>
        <v>n/a</v>
      </c>
      <c r="BL553" s="69" t="str">
        <f>IF($D539="n/a","n/a",IF(BL$3&gt;($D539+$D553),$R539-SUM($F553:BK553),$R539/$D539))</f>
        <v>n/a</v>
      </c>
      <c r="BM553" s="69" t="str">
        <f>IF($D539="n/a","n/a",IF(BM$3&gt;($D539+$D553),$R539-SUM($F553:BL553),$R539/$D539))</f>
        <v>n/a</v>
      </c>
      <c r="BN553" s="69" t="str">
        <f>IF($D539="n/a","n/a",IF(BN$3&gt;($D539+$D553),$R539-SUM($F553:BM553),$R539/$D539))</f>
        <v>n/a</v>
      </c>
      <c r="BO553" s="69" t="str">
        <f>IF($D539="n/a","n/a",IF(BO$3&gt;($D539+$D553),$R539-SUM($F553:BN553),$R539/$D539))</f>
        <v>n/a</v>
      </c>
      <c r="BP553" s="69" t="str">
        <f>IF($D539="n/a","n/a",IF(BP$3&gt;($D539+$D553),$R539-SUM($F553:BO553),$R539/$D539))</f>
        <v>n/a</v>
      </c>
      <c r="BQ553" s="69" t="str">
        <f>IF($D539="n/a","n/a",IF(BQ$3&gt;($D539+$D553),$R539-SUM($F553:BP553),$R539/$D539))</f>
        <v>n/a</v>
      </c>
      <c r="BR553" s="69" t="str">
        <f>IF($D539="n/a","n/a",IF(BR$3&gt;($D539+$D553),$R539-SUM($F553:BQ553),$R539/$D539))</f>
        <v>n/a</v>
      </c>
      <c r="BS553" s="69" t="str">
        <f>IF($D539="n/a","n/a",IF(BS$3&gt;($D539+$D553),$R539-SUM($F553:BR553),$R539/$D539))</f>
        <v>n/a</v>
      </c>
      <c r="BT553" s="69" t="str">
        <f>IF($D539="n/a","n/a",IF(BT$3&gt;($D539+$D553),$R539-SUM($F553:BS553),$R539/$D539))</f>
        <v>n/a</v>
      </c>
      <c r="BU553" s="69" t="str">
        <f>IF($D539="n/a","n/a",IF(BU$3&gt;($D539+$D553),$R539-SUM($F553:BT553),$R539/$D539))</f>
        <v>n/a</v>
      </c>
      <c r="BV553" s="69" t="str">
        <f>IF($D539="n/a","n/a",IF(BV$3&gt;($D539+$D553),$R539-SUM($F553:BU553),$R539/$D539))</f>
        <v>n/a</v>
      </c>
      <c r="BW553" s="69" t="str">
        <f>IF($D539="n/a","n/a",IF(BW$3&gt;($D539+$D553),$R539-SUM($F553:BV553),$R539/$D539))</f>
        <v>n/a</v>
      </c>
      <c r="BX553" s="69" t="str">
        <f>IF($D539="n/a","n/a",IF(BX$3&gt;($D539+$D553),$R539-SUM($F553:BW553),$R539/$D539))</f>
        <v>n/a</v>
      </c>
      <c r="BY553" s="69" t="str">
        <f>IF($D539="n/a","n/a",IF(BY$3&gt;($D539+$D553),$R539-SUM($F553:BX553),$R539/$D539))</f>
        <v>n/a</v>
      </c>
      <c r="BZ553" s="69" t="str">
        <f>IF($D539="n/a","n/a",IF(BZ$3&gt;($D539+$D553),$R539-SUM($F553:BY553),$R539/$D539))</f>
        <v>n/a</v>
      </c>
    </row>
    <row r="554" spans="1:78" customFormat="1" hidden="1" outlineLevel="1">
      <c r="A554" s="560"/>
      <c r="B554" s="25"/>
      <c r="C554" s="577"/>
      <c r="D554" s="545">
        <v>14</v>
      </c>
      <c r="E554" s="27"/>
      <c r="F554" s="146"/>
      <c r="G554" s="148"/>
      <c r="H554" s="148"/>
      <c r="I554" s="148"/>
      <c r="J554" s="148"/>
      <c r="K554" s="558"/>
      <c r="L554" s="148"/>
      <c r="M554" s="148"/>
      <c r="N554" s="148"/>
      <c r="O554" s="553"/>
      <c r="P554" s="553"/>
      <c r="Q554" s="553"/>
      <c r="R554" s="553"/>
      <c r="S554" s="147"/>
      <c r="T554" s="69" t="str">
        <f>IF($D539="n/a","n/a",IF(T$3&gt;($D539+$D554),$S539-SUM($F554:S554),$S539/$D539))</f>
        <v>n/a</v>
      </c>
      <c r="U554" s="69" t="str">
        <f>IF($D539="n/a","n/a",IF(U$3&gt;($D539+$D554),$S539-SUM($F554:T554),$S539/$D539))</f>
        <v>n/a</v>
      </c>
      <c r="V554" s="69" t="str">
        <f>IF($D539="n/a","n/a",IF(V$3&gt;($D539+$D554),$S539-SUM($F554:U554),$S539/$D539))</f>
        <v>n/a</v>
      </c>
      <c r="W554" s="69" t="str">
        <f>IF($D539="n/a","n/a",IF(W$3&gt;($D539+$D554),$S539-SUM($F554:V554),$S539/$D539))</f>
        <v>n/a</v>
      </c>
      <c r="X554" s="69" t="str">
        <f>IF($D539="n/a","n/a",IF(X$3&gt;($D539+$D554),$S539-SUM($F554:W554),$S539/$D539))</f>
        <v>n/a</v>
      </c>
      <c r="Y554" s="69" t="str">
        <f>IF($D539="n/a","n/a",IF(Y$3&gt;($D539+$D554),$S539-SUM($F554:X554),$S539/$D539))</f>
        <v>n/a</v>
      </c>
      <c r="Z554" s="69" t="str">
        <f>IF($D539="n/a","n/a",IF(Z$3&gt;($D539+$D554),$S539-SUM($F554:Y554),$S539/$D539))</f>
        <v>n/a</v>
      </c>
      <c r="AA554" s="69" t="str">
        <f>IF($D539="n/a","n/a",IF(AA$3&gt;($D539+$D554),$S539-SUM($F554:Z554),$S539/$D539))</f>
        <v>n/a</v>
      </c>
      <c r="AB554" s="69" t="str">
        <f>IF($D539="n/a","n/a",IF(AB$3&gt;($D539+$D554),$S539-SUM($F554:AA554),$S539/$D539))</f>
        <v>n/a</v>
      </c>
      <c r="AC554" s="69" t="str">
        <f>IF($D539="n/a","n/a",IF(AC$3&gt;($D539+$D554),$S539-SUM($F554:AB554),$S539/$D539))</f>
        <v>n/a</v>
      </c>
      <c r="AD554" s="69" t="str">
        <f>IF($D539="n/a","n/a",IF(AD$3&gt;($D539+$D554),$S539-SUM($F554:AC554),$S539/$D539))</f>
        <v>n/a</v>
      </c>
      <c r="AE554" s="69" t="str">
        <f>IF($D539="n/a","n/a",IF(AE$3&gt;($D539+$D554),$S539-SUM($F554:AD554),$S539/$D539))</f>
        <v>n/a</v>
      </c>
      <c r="AF554" s="69" t="str">
        <f>IF($D539="n/a","n/a",IF(AF$3&gt;($D539+$D554),$S539-SUM($F554:AE554),$S539/$D539))</f>
        <v>n/a</v>
      </c>
      <c r="AG554" s="69" t="str">
        <f>IF($D539="n/a","n/a",IF(AG$3&gt;($D539+$D554),$S539-SUM($F554:AF554),$S539/$D539))</f>
        <v>n/a</v>
      </c>
      <c r="AH554" s="69" t="str">
        <f>IF($D539="n/a","n/a",IF(AH$3&gt;($D539+$D554),$S539-SUM($F554:AG554),$S539/$D539))</f>
        <v>n/a</v>
      </c>
      <c r="AI554" s="69" t="str">
        <f>IF($D539="n/a","n/a",IF(AI$3&gt;($D539+$D554),$S539-SUM($F554:AH554),$S539/$D539))</f>
        <v>n/a</v>
      </c>
      <c r="AJ554" s="69" t="str">
        <f>IF($D539="n/a","n/a",IF(AJ$3&gt;($D539+$D554),$S539-SUM($F554:AI554),$S539/$D539))</f>
        <v>n/a</v>
      </c>
      <c r="AK554" s="69" t="str">
        <f>IF($D539="n/a","n/a",IF(AK$3&gt;($D539+$D554),$S539-SUM($F554:AJ554),$S539/$D539))</f>
        <v>n/a</v>
      </c>
      <c r="AL554" s="69" t="str">
        <f>IF($D539="n/a","n/a",IF(AL$3&gt;($D539+$D554),$S539-SUM($F554:AK554),$S539/$D539))</f>
        <v>n/a</v>
      </c>
      <c r="AM554" s="69" t="str">
        <f>IF($D539="n/a","n/a",IF(AM$3&gt;($D539+$D554),$S539-SUM($F554:AL554),$S539/$D539))</f>
        <v>n/a</v>
      </c>
      <c r="AN554" s="69" t="str">
        <f>IF($D539="n/a","n/a",IF(AN$3&gt;($D539+$D554),$S539-SUM($F554:AM554),$S539/$D539))</f>
        <v>n/a</v>
      </c>
      <c r="AO554" s="69" t="str">
        <f>IF($D539="n/a","n/a",IF(AO$3&gt;($D539+$D554),$S539-SUM($F554:AN554),$S539/$D539))</f>
        <v>n/a</v>
      </c>
      <c r="AP554" s="69" t="str">
        <f>IF($D539="n/a","n/a",IF(AP$3&gt;($D539+$D554),$S539-SUM($F554:AO554),$S539/$D539))</f>
        <v>n/a</v>
      </c>
      <c r="AQ554" s="69" t="str">
        <f>IF($D539="n/a","n/a",IF(AQ$3&gt;($D539+$D554),$S539-SUM($F554:AP554),$S539/$D539))</f>
        <v>n/a</v>
      </c>
      <c r="AR554" s="69" t="str">
        <f>IF($D539="n/a","n/a",IF(AR$3&gt;($D539+$D554),$S539-SUM($F554:AQ554),$S539/$D539))</f>
        <v>n/a</v>
      </c>
      <c r="AS554" s="69" t="str">
        <f>IF($D539="n/a","n/a",IF(AS$3&gt;($D539+$D554),$S539-SUM($F554:AR554),$S539/$D539))</f>
        <v>n/a</v>
      </c>
      <c r="AT554" s="69" t="str">
        <f>IF($D539="n/a","n/a",IF(AT$3&gt;($D539+$D554),$S539-SUM($F554:AS554),$S539/$D539))</f>
        <v>n/a</v>
      </c>
      <c r="AU554" s="69" t="str">
        <f>IF($D539="n/a","n/a",IF(AU$3&gt;($D539+$D554),$S539-SUM($F554:AT554),$S539/$D539))</f>
        <v>n/a</v>
      </c>
      <c r="AV554" s="69" t="str">
        <f>IF($D539="n/a","n/a",IF(AV$3&gt;($D539+$D554),$S539-SUM($F554:AU554),$S539/$D539))</f>
        <v>n/a</v>
      </c>
      <c r="AW554" s="69" t="str">
        <f>IF($D539="n/a","n/a",IF(AW$3&gt;($D539+$D554),$S539-SUM($F554:AV554),$S539/$D539))</f>
        <v>n/a</v>
      </c>
      <c r="AX554" s="69" t="str">
        <f>IF($D539="n/a","n/a",IF(AX$3&gt;($D539+$D554),$S539-SUM($F554:AW554),$S539/$D539))</f>
        <v>n/a</v>
      </c>
      <c r="AY554" s="69" t="str">
        <f>IF($D539="n/a","n/a",IF(AY$3&gt;($D539+$D554),$S539-SUM($F554:AX554),$S539/$D539))</f>
        <v>n/a</v>
      </c>
      <c r="AZ554" s="69" t="str">
        <f>IF($D539="n/a","n/a",IF(AZ$3&gt;($D539+$D554),$S539-SUM($F554:AY554),$S539/$D539))</f>
        <v>n/a</v>
      </c>
      <c r="BA554" s="69" t="str">
        <f>IF($D539="n/a","n/a",IF(BA$3&gt;($D539+$D554),$S539-SUM($F554:AZ554),$S539/$D539))</f>
        <v>n/a</v>
      </c>
      <c r="BB554" s="69" t="str">
        <f>IF($D539="n/a","n/a",IF(BB$3&gt;($D539+$D554),$S539-SUM($F554:BA554),$S539/$D539))</f>
        <v>n/a</v>
      </c>
      <c r="BC554" s="69" t="str">
        <f>IF($D539="n/a","n/a",IF(BC$3&gt;($D539+$D554),$S539-SUM($F554:BB554),$S539/$D539))</f>
        <v>n/a</v>
      </c>
      <c r="BD554" s="69" t="str">
        <f>IF($D539="n/a","n/a",IF(BD$3&gt;($D539+$D554),$S539-SUM($F554:BC554),$S539/$D539))</f>
        <v>n/a</v>
      </c>
      <c r="BE554" s="69" t="str">
        <f>IF($D539="n/a","n/a",IF(BE$3&gt;($D539+$D554),$S539-SUM($F554:BD554),$S539/$D539))</f>
        <v>n/a</v>
      </c>
      <c r="BF554" s="69" t="str">
        <f>IF($D539="n/a","n/a",IF(BF$3&gt;($D539+$D554),$S539-SUM($F554:BE554),$S539/$D539))</f>
        <v>n/a</v>
      </c>
      <c r="BG554" s="69" t="str">
        <f>IF($D539="n/a","n/a",IF(BG$3&gt;($D539+$D554),$S539-SUM($F554:BF554),$S539/$D539))</f>
        <v>n/a</v>
      </c>
      <c r="BH554" s="69" t="str">
        <f>IF($D539="n/a","n/a",IF(BH$3&gt;($D539+$D554),$S539-SUM($F554:BG554),$S539/$D539))</f>
        <v>n/a</v>
      </c>
      <c r="BI554" s="69" t="str">
        <f>IF($D539="n/a","n/a",IF(BI$3&gt;($D539+$D554),$S539-SUM($F554:BH554),$S539/$D539))</f>
        <v>n/a</v>
      </c>
      <c r="BJ554" s="69" t="str">
        <f>IF($D539="n/a","n/a",IF(BJ$3&gt;($D539+$D554),$S539-SUM($F554:BI554),$S539/$D539))</f>
        <v>n/a</v>
      </c>
      <c r="BK554" s="69" t="str">
        <f>IF($D539="n/a","n/a",IF(BK$3&gt;($D539+$D554),$S539-SUM($F554:BJ554),$S539/$D539))</f>
        <v>n/a</v>
      </c>
      <c r="BL554" s="69" t="str">
        <f>IF($D539="n/a","n/a",IF(BL$3&gt;($D539+$D554),$S539-SUM($F554:BK554),$S539/$D539))</f>
        <v>n/a</v>
      </c>
      <c r="BM554" s="69" t="str">
        <f>IF($D539="n/a","n/a",IF(BM$3&gt;($D539+$D554),$S539-SUM($F554:BL554),$S539/$D539))</f>
        <v>n/a</v>
      </c>
      <c r="BN554" s="69" t="str">
        <f>IF($D539="n/a","n/a",IF(BN$3&gt;($D539+$D554),$S539-SUM($F554:BM554),$S539/$D539))</f>
        <v>n/a</v>
      </c>
      <c r="BO554" s="69" t="str">
        <f>IF($D539="n/a","n/a",IF(BO$3&gt;($D539+$D554),$S539-SUM($F554:BN554),$S539/$D539))</f>
        <v>n/a</v>
      </c>
      <c r="BP554" s="69" t="str">
        <f>IF($D539="n/a","n/a",IF(BP$3&gt;($D539+$D554),$S539-SUM($F554:BO554),$S539/$D539))</f>
        <v>n/a</v>
      </c>
      <c r="BQ554" s="69" t="str">
        <f>IF($D539="n/a","n/a",IF(BQ$3&gt;($D539+$D554),$S539-SUM($F554:BP554),$S539/$D539))</f>
        <v>n/a</v>
      </c>
      <c r="BR554" s="69" t="str">
        <f>IF($D539="n/a","n/a",IF(BR$3&gt;($D539+$D554),$S539-SUM($F554:BQ554),$S539/$D539))</f>
        <v>n/a</v>
      </c>
      <c r="BS554" s="69" t="str">
        <f>IF($D539="n/a","n/a",IF(BS$3&gt;($D539+$D554),$S539-SUM($F554:BR554),$S539/$D539))</f>
        <v>n/a</v>
      </c>
      <c r="BT554" s="69" t="str">
        <f>IF($D539="n/a","n/a",IF(BT$3&gt;($D539+$D554),$S539-SUM($F554:BS554),$S539/$D539))</f>
        <v>n/a</v>
      </c>
      <c r="BU554" s="69" t="str">
        <f>IF($D539="n/a","n/a",IF(BU$3&gt;($D539+$D554),$S539-SUM($F554:BT554),$S539/$D539))</f>
        <v>n/a</v>
      </c>
      <c r="BV554" s="69" t="str">
        <f>IF($D539="n/a","n/a",IF(BV$3&gt;($D539+$D554),$S539-SUM($F554:BU554),$S539/$D539))</f>
        <v>n/a</v>
      </c>
      <c r="BW554" s="69" t="str">
        <f>IF($D539="n/a","n/a",IF(BW$3&gt;($D539+$D554),$S539-SUM($F554:BV554),$S539/$D539))</f>
        <v>n/a</v>
      </c>
      <c r="BX554" s="69" t="str">
        <f>IF($D539="n/a","n/a",IF(BX$3&gt;($D539+$D554),$S539-SUM($F554:BW554),$S539/$D539))</f>
        <v>n/a</v>
      </c>
      <c r="BY554" s="69" t="str">
        <f>IF($D539="n/a","n/a",IF(BY$3&gt;($D539+$D554),$S539-SUM($F554:BX554),$S539/$D539))</f>
        <v>n/a</v>
      </c>
      <c r="BZ554" s="69" t="str">
        <f>IF($D539="n/a","n/a",IF(BZ$3&gt;($D539+$D554),$S539-SUM($F554:BY554),$S539/$D539))</f>
        <v>n/a</v>
      </c>
    </row>
    <row r="555" spans="1:78" customFormat="1" hidden="1" outlineLevel="1">
      <c r="A555" s="560"/>
      <c r="B555" s="25"/>
      <c r="C555" s="577"/>
      <c r="D555" s="545">
        <v>15</v>
      </c>
      <c r="E555" s="27"/>
      <c r="F555" s="146"/>
      <c r="G555" s="148"/>
      <c r="H555" s="148"/>
      <c r="I555" s="148"/>
      <c r="J555" s="148"/>
      <c r="K555" s="558"/>
      <c r="L555" s="148"/>
      <c r="M555" s="148"/>
      <c r="N555" s="148"/>
      <c r="O555" s="553"/>
      <c r="P555" s="553"/>
      <c r="Q555" s="553"/>
      <c r="R555" s="553"/>
      <c r="S555" s="553"/>
      <c r="T555" s="147"/>
      <c r="U555" s="69" t="str">
        <f>IF($D539="n/a","n/a",IF(U$3&gt;($D539+$D555),$T539-SUM($F555:T555),$T539/$D539))</f>
        <v>n/a</v>
      </c>
      <c r="V555" s="69" t="str">
        <f>IF($D539="n/a","n/a",IF(V$3&gt;($D539+$D555),$T539-SUM($F555:U555),$T539/$D539))</f>
        <v>n/a</v>
      </c>
      <c r="W555" s="69" t="str">
        <f>IF($D539="n/a","n/a",IF(W$3&gt;($D539+$D555),$T539-SUM($F555:V555),$T539/$D539))</f>
        <v>n/a</v>
      </c>
      <c r="X555" s="69" t="str">
        <f>IF($D539="n/a","n/a",IF(X$3&gt;($D539+$D555),$T539-SUM($F555:W555),$T539/$D539))</f>
        <v>n/a</v>
      </c>
      <c r="Y555" s="69" t="str">
        <f>IF($D539="n/a","n/a",IF(Y$3&gt;($D539+$D555),$T539-SUM($F555:X555),$T539/$D539))</f>
        <v>n/a</v>
      </c>
      <c r="Z555" s="69" t="str">
        <f>IF($D539="n/a","n/a",IF(Z$3&gt;($D539+$D555),$T539-SUM($F555:Y555),$T539/$D539))</f>
        <v>n/a</v>
      </c>
      <c r="AA555" s="69" t="str">
        <f>IF($D539="n/a","n/a",IF(AA$3&gt;($D539+$D555),$T539-SUM($F555:Z555),$T539/$D539))</f>
        <v>n/a</v>
      </c>
      <c r="AB555" s="69" t="str">
        <f>IF($D539="n/a","n/a",IF(AB$3&gt;($D539+$D555),$T539-SUM($F555:AA555),$T539/$D539))</f>
        <v>n/a</v>
      </c>
      <c r="AC555" s="69" t="str">
        <f>IF($D539="n/a","n/a",IF(AC$3&gt;($D539+$D555),$T539-SUM($F555:AB555),$T539/$D539))</f>
        <v>n/a</v>
      </c>
      <c r="AD555" s="69" t="str">
        <f>IF($D539="n/a","n/a",IF(AD$3&gt;($D539+$D555),$T539-SUM($F555:AC555),$T539/$D539))</f>
        <v>n/a</v>
      </c>
      <c r="AE555" s="69" t="str">
        <f>IF($D539="n/a","n/a",IF(AE$3&gt;($D539+$D555),$T539-SUM($F555:AD555),$T539/$D539))</f>
        <v>n/a</v>
      </c>
      <c r="AF555" s="69" t="str">
        <f>IF($D539="n/a","n/a",IF(AF$3&gt;($D539+$D555),$T539-SUM($F555:AE555),$T539/$D539))</f>
        <v>n/a</v>
      </c>
      <c r="AG555" s="69" t="str">
        <f>IF($D539="n/a","n/a",IF(AG$3&gt;($D539+$D555),$T539-SUM($F555:AF555),$T539/$D539))</f>
        <v>n/a</v>
      </c>
      <c r="AH555" s="69" t="str">
        <f>IF($D539="n/a","n/a",IF(AH$3&gt;($D539+$D555),$T539-SUM($F555:AG555),$T539/$D539))</f>
        <v>n/a</v>
      </c>
      <c r="AI555" s="69" t="str">
        <f>IF($D539="n/a","n/a",IF(AI$3&gt;($D539+$D555),$T539-SUM($F555:AH555),$T539/$D539))</f>
        <v>n/a</v>
      </c>
      <c r="AJ555" s="69" t="str">
        <f>IF($D539="n/a","n/a",IF(AJ$3&gt;($D539+$D555),$T539-SUM($F555:AI555),$T539/$D539))</f>
        <v>n/a</v>
      </c>
      <c r="AK555" s="69" t="str">
        <f>IF($D539="n/a","n/a",IF(AK$3&gt;($D539+$D555),$T539-SUM($F555:AJ555),$T539/$D539))</f>
        <v>n/a</v>
      </c>
      <c r="AL555" s="69" t="str">
        <f>IF($D539="n/a","n/a",IF(AL$3&gt;($D539+$D555),$T539-SUM($F555:AK555),$T539/$D539))</f>
        <v>n/a</v>
      </c>
      <c r="AM555" s="69" t="str">
        <f>IF($D539="n/a","n/a",IF(AM$3&gt;($D539+$D555),$T539-SUM($F555:AL555),$T539/$D539))</f>
        <v>n/a</v>
      </c>
      <c r="AN555" s="69" t="str">
        <f>IF($D539="n/a","n/a",IF(AN$3&gt;($D539+$D555),$T539-SUM($F555:AM555),$T539/$D539))</f>
        <v>n/a</v>
      </c>
      <c r="AO555" s="69" t="str">
        <f>IF($D539="n/a","n/a",IF(AO$3&gt;($D539+$D555),$T539-SUM($F555:AN555),$T539/$D539))</f>
        <v>n/a</v>
      </c>
      <c r="AP555" s="69" t="str">
        <f>IF($D539="n/a","n/a",IF(AP$3&gt;($D539+$D555),$T539-SUM($F555:AO555),$T539/$D539))</f>
        <v>n/a</v>
      </c>
      <c r="AQ555" s="69" t="str">
        <f>IF($D539="n/a","n/a",IF(AQ$3&gt;($D539+$D555),$T539-SUM($F555:AP555),$T539/$D539))</f>
        <v>n/a</v>
      </c>
      <c r="AR555" s="69" t="str">
        <f>IF($D539="n/a","n/a",IF(AR$3&gt;($D539+$D555),$T539-SUM($F555:AQ555),$T539/$D539))</f>
        <v>n/a</v>
      </c>
      <c r="AS555" s="69" t="str">
        <f>IF($D539="n/a","n/a",IF(AS$3&gt;($D539+$D555),$T539-SUM($F555:AR555),$T539/$D539))</f>
        <v>n/a</v>
      </c>
      <c r="AT555" s="69" t="str">
        <f>IF($D539="n/a","n/a",IF(AT$3&gt;($D539+$D555),$T539-SUM($F555:AS555),$T539/$D539))</f>
        <v>n/a</v>
      </c>
      <c r="AU555" s="69" t="str">
        <f>IF($D539="n/a","n/a",IF(AU$3&gt;($D539+$D555),$T539-SUM($F555:AT555),$T539/$D539))</f>
        <v>n/a</v>
      </c>
      <c r="AV555" s="69" t="str">
        <f>IF($D539="n/a","n/a",IF(AV$3&gt;($D539+$D555),$T539-SUM($F555:AU555),$T539/$D539))</f>
        <v>n/a</v>
      </c>
      <c r="AW555" s="69" t="str">
        <f>IF($D539="n/a","n/a",IF(AW$3&gt;($D539+$D555),$T539-SUM($F555:AV555),$T539/$D539))</f>
        <v>n/a</v>
      </c>
      <c r="AX555" s="69" t="str">
        <f>IF($D539="n/a","n/a",IF(AX$3&gt;($D539+$D555),$T539-SUM($F555:AW555),$T539/$D539))</f>
        <v>n/a</v>
      </c>
      <c r="AY555" s="69" t="str">
        <f>IF($D539="n/a","n/a",IF(AY$3&gt;($D539+$D555),$T539-SUM($F555:AX555),$T539/$D539))</f>
        <v>n/a</v>
      </c>
      <c r="AZ555" s="69" t="str">
        <f>IF($D539="n/a","n/a",IF(AZ$3&gt;($D539+$D555),$T539-SUM($F555:AY555),$T539/$D539))</f>
        <v>n/a</v>
      </c>
      <c r="BA555" s="69" t="str">
        <f>IF($D539="n/a","n/a",IF(BA$3&gt;($D539+$D555),$T539-SUM($F555:AZ555),$T539/$D539))</f>
        <v>n/a</v>
      </c>
      <c r="BB555" s="69" t="str">
        <f>IF($D539="n/a","n/a",IF(BB$3&gt;($D539+$D555),$T539-SUM($F555:BA555),$T539/$D539))</f>
        <v>n/a</v>
      </c>
      <c r="BC555" s="69" t="str">
        <f>IF($D539="n/a","n/a",IF(BC$3&gt;($D539+$D555),$T539-SUM($F555:BB555),$T539/$D539))</f>
        <v>n/a</v>
      </c>
      <c r="BD555" s="69" t="str">
        <f>IF($D539="n/a","n/a",IF(BD$3&gt;($D539+$D555),$T539-SUM($F555:BC555),$T539/$D539))</f>
        <v>n/a</v>
      </c>
      <c r="BE555" s="69" t="str">
        <f>IF($D539="n/a","n/a",IF(BE$3&gt;($D539+$D555),$T539-SUM($F555:BD555),$T539/$D539))</f>
        <v>n/a</v>
      </c>
      <c r="BF555" s="69" t="str">
        <f>IF($D539="n/a","n/a",IF(BF$3&gt;($D539+$D555),$T539-SUM($F555:BE555),$T539/$D539))</f>
        <v>n/a</v>
      </c>
      <c r="BG555" s="69" t="str">
        <f>IF($D539="n/a","n/a",IF(BG$3&gt;($D539+$D555),$T539-SUM($F555:BF555),$T539/$D539))</f>
        <v>n/a</v>
      </c>
      <c r="BH555" s="69" t="str">
        <f>IF($D539="n/a","n/a",IF(BH$3&gt;($D539+$D555),$T539-SUM($F555:BG555),$T539/$D539))</f>
        <v>n/a</v>
      </c>
      <c r="BI555" s="69" t="str">
        <f>IF($D539="n/a","n/a",IF(BI$3&gt;($D539+$D555),$T539-SUM($F555:BH555),$T539/$D539))</f>
        <v>n/a</v>
      </c>
      <c r="BJ555" s="69" t="str">
        <f>IF($D539="n/a","n/a",IF(BJ$3&gt;($D539+$D555),$T539-SUM($F555:BI555),$T539/$D539))</f>
        <v>n/a</v>
      </c>
      <c r="BK555" s="69" t="str">
        <f>IF($D539="n/a","n/a",IF(BK$3&gt;($D539+$D555),$T539-SUM($F555:BJ555),$T539/$D539))</f>
        <v>n/a</v>
      </c>
      <c r="BL555" s="69" t="str">
        <f>IF($D539="n/a","n/a",IF(BL$3&gt;($D539+$D555),$T539-SUM($F555:BK555),$T539/$D539))</f>
        <v>n/a</v>
      </c>
      <c r="BM555" s="69" t="str">
        <f>IF($D539="n/a","n/a",IF(BM$3&gt;($D539+$D555),$T539-SUM($F555:BL555),$T539/$D539))</f>
        <v>n/a</v>
      </c>
      <c r="BN555" s="69" t="str">
        <f>IF($D539="n/a","n/a",IF(BN$3&gt;($D539+$D555),$T539-SUM($F555:BM555),$T539/$D539))</f>
        <v>n/a</v>
      </c>
      <c r="BO555" s="69" t="str">
        <f>IF($D539="n/a","n/a",IF(BO$3&gt;($D539+$D555),$T539-SUM($F555:BN555),$T539/$D539))</f>
        <v>n/a</v>
      </c>
      <c r="BP555" s="69" t="str">
        <f>IF($D539="n/a","n/a",IF(BP$3&gt;($D539+$D555),$T539-SUM($F555:BO555),$T539/$D539))</f>
        <v>n/a</v>
      </c>
      <c r="BQ555" s="69" t="str">
        <f>IF($D539="n/a","n/a",IF(BQ$3&gt;($D539+$D555),$T539-SUM($F555:BP555),$T539/$D539))</f>
        <v>n/a</v>
      </c>
      <c r="BR555" s="69" t="str">
        <f>IF($D539="n/a","n/a",IF(BR$3&gt;($D539+$D555),$T539-SUM($F555:BQ555),$T539/$D539))</f>
        <v>n/a</v>
      </c>
      <c r="BS555" s="69" t="str">
        <f>IF($D539="n/a","n/a",IF(BS$3&gt;($D539+$D555),$T539-SUM($F555:BR555),$T539/$D539))</f>
        <v>n/a</v>
      </c>
      <c r="BT555" s="69" t="str">
        <f>IF($D539="n/a","n/a",IF(BT$3&gt;($D539+$D555),$T539-SUM($F555:BS555),$T539/$D539))</f>
        <v>n/a</v>
      </c>
      <c r="BU555" s="69" t="str">
        <f>IF($D539="n/a","n/a",IF(BU$3&gt;($D539+$D555),$T539-SUM($F555:BT555),$T539/$D539))</f>
        <v>n/a</v>
      </c>
      <c r="BV555" s="69" t="str">
        <f>IF($D539="n/a","n/a",IF(BV$3&gt;($D539+$D555),$T539-SUM($F555:BU555),$T539/$D539))</f>
        <v>n/a</v>
      </c>
      <c r="BW555" s="69" t="str">
        <f>IF($D539="n/a","n/a",IF(BW$3&gt;($D539+$D555),$T539-SUM($F555:BV555),$T539/$D539))</f>
        <v>n/a</v>
      </c>
      <c r="BX555" s="69" t="str">
        <f>IF($D539="n/a","n/a",IF(BX$3&gt;($D539+$D555),$T539-SUM($F555:BW555),$T539/$D539))</f>
        <v>n/a</v>
      </c>
      <c r="BY555" s="69" t="str">
        <f>IF($D539="n/a","n/a",IF(BY$3&gt;($D539+$D555),$T539-SUM($F555:BX555),$T539/$D539))</f>
        <v>n/a</v>
      </c>
      <c r="BZ555" s="69" t="str">
        <f>IF($D539="n/a","n/a",IF(BZ$3&gt;($D539+$D555),$T539-SUM($F555:BY555),$T539/$D539))</f>
        <v>n/a</v>
      </c>
    </row>
    <row r="556" spans="1:78" customFormat="1" hidden="1" outlineLevel="1">
      <c r="A556" s="560"/>
      <c r="B556" s="25"/>
      <c r="C556" s="577"/>
      <c r="D556" s="545">
        <v>16</v>
      </c>
      <c r="E556" s="27"/>
      <c r="F556" s="146"/>
      <c r="G556" s="148"/>
      <c r="H556" s="148"/>
      <c r="I556" s="148"/>
      <c r="J556" s="148"/>
      <c r="K556" s="558"/>
      <c r="L556" s="148"/>
      <c r="M556" s="148"/>
      <c r="N556" s="148"/>
      <c r="O556" s="553"/>
      <c r="P556" s="553"/>
      <c r="Q556" s="553"/>
      <c r="R556" s="553"/>
      <c r="S556" s="553"/>
      <c r="T556" s="553"/>
      <c r="U556" s="147"/>
      <c r="V556" s="69" t="str">
        <f>IF($D539="n/a","n/a",IF(V$3&gt;($D539+$D556),$U539-SUM($F556:U556),$U539/$D539))</f>
        <v>n/a</v>
      </c>
      <c r="W556" s="69" t="str">
        <f>IF($D539="n/a","n/a",IF(W$3&gt;($D539+$D556),$U539-SUM($F556:V556),$U539/$D539))</f>
        <v>n/a</v>
      </c>
      <c r="X556" s="69" t="str">
        <f>IF($D539="n/a","n/a",IF(X$3&gt;($D539+$D556),$U539-SUM($F556:W556),$U539/$D539))</f>
        <v>n/a</v>
      </c>
      <c r="Y556" s="69" t="str">
        <f>IF($D539="n/a","n/a",IF(Y$3&gt;($D539+$D556),$U539-SUM($F556:X556),$U539/$D539))</f>
        <v>n/a</v>
      </c>
      <c r="Z556" s="69" t="str">
        <f>IF($D539="n/a","n/a",IF(Z$3&gt;($D539+$D556),$U539-SUM($F556:Y556),$U539/$D539))</f>
        <v>n/a</v>
      </c>
      <c r="AA556" s="69" t="str">
        <f>IF($D539="n/a","n/a",IF(AA$3&gt;($D539+$D556),$U539-SUM($F556:Z556),$U539/$D539))</f>
        <v>n/a</v>
      </c>
      <c r="AB556" s="69" t="str">
        <f>IF($D539="n/a","n/a",IF(AB$3&gt;($D539+$D556),$U539-SUM($F556:AA556),$U539/$D539))</f>
        <v>n/a</v>
      </c>
      <c r="AC556" s="69" t="str">
        <f>IF($D539="n/a","n/a",IF(AC$3&gt;($D539+$D556),$U539-SUM($F556:AB556),$U539/$D539))</f>
        <v>n/a</v>
      </c>
      <c r="AD556" s="69" t="str">
        <f>IF($D539="n/a","n/a",IF(AD$3&gt;($D539+$D556),$U539-SUM($F556:AC556),$U539/$D539))</f>
        <v>n/a</v>
      </c>
      <c r="AE556" s="69" t="str">
        <f>IF($D539="n/a","n/a",IF(AE$3&gt;($D539+$D556),$U539-SUM($F556:AD556),$U539/$D539))</f>
        <v>n/a</v>
      </c>
      <c r="AF556" s="69" t="str">
        <f>IF($D539="n/a","n/a",IF(AF$3&gt;($D539+$D556),$U539-SUM($F556:AE556),$U539/$D539))</f>
        <v>n/a</v>
      </c>
      <c r="AG556" s="69" t="str">
        <f>IF($D539="n/a","n/a",IF(AG$3&gt;($D539+$D556),$U539-SUM($F556:AF556),$U539/$D539))</f>
        <v>n/a</v>
      </c>
      <c r="AH556" s="69" t="str">
        <f>IF($D539="n/a","n/a",IF(AH$3&gt;($D539+$D556),$U539-SUM($F556:AG556),$U539/$D539))</f>
        <v>n/a</v>
      </c>
      <c r="AI556" s="69" t="str">
        <f>IF($D539="n/a","n/a",IF(AI$3&gt;($D539+$D556),$U539-SUM($F556:AH556),$U539/$D539))</f>
        <v>n/a</v>
      </c>
      <c r="AJ556" s="69" t="str">
        <f>IF($D539="n/a","n/a",IF(AJ$3&gt;($D539+$D556),$U539-SUM($F556:AI556),$U539/$D539))</f>
        <v>n/a</v>
      </c>
      <c r="AK556" s="69" t="str">
        <f>IF($D539="n/a","n/a",IF(AK$3&gt;($D539+$D556),$U539-SUM($F556:AJ556),$U539/$D539))</f>
        <v>n/a</v>
      </c>
      <c r="AL556" s="69" t="str">
        <f>IF($D539="n/a","n/a",IF(AL$3&gt;($D539+$D556),$U539-SUM($F556:AK556),$U539/$D539))</f>
        <v>n/a</v>
      </c>
      <c r="AM556" s="69" t="str">
        <f>IF($D539="n/a","n/a",IF(AM$3&gt;($D539+$D556),$U539-SUM($F556:AL556),$U539/$D539))</f>
        <v>n/a</v>
      </c>
      <c r="AN556" s="69" t="str">
        <f>IF($D539="n/a","n/a",IF(AN$3&gt;($D539+$D556),$U539-SUM($F556:AM556),$U539/$D539))</f>
        <v>n/a</v>
      </c>
      <c r="AO556" s="69" t="str">
        <f>IF($D539="n/a","n/a",IF(AO$3&gt;($D539+$D556),$U539-SUM($F556:AN556),$U539/$D539))</f>
        <v>n/a</v>
      </c>
      <c r="AP556" s="69" t="str">
        <f>IF($D539="n/a","n/a",IF(AP$3&gt;($D539+$D556),$U539-SUM($F556:AO556),$U539/$D539))</f>
        <v>n/a</v>
      </c>
      <c r="AQ556" s="69" t="str">
        <f>IF($D539="n/a","n/a",IF(AQ$3&gt;($D539+$D556),$U539-SUM($F556:AP556),$U539/$D539))</f>
        <v>n/a</v>
      </c>
      <c r="AR556" s="69" t="str">
        <f>IF($D539="n/a","n/a",IF(AR$3&gt;($D539+$D556),$U539-SUM($F556:AQ556),$U539/$D539))</f>
        <v>n/a</v>
      </c>
      <c r="AS556" s="69" t="str">
        <f>IF($D539="n/a","n/a",IF(AS$3&gt;($D539+$D556),$U539-SUM($F556:AR556),$U539/$D539))</f>
        <v>n/a</v>
      </c>
      <c r="AT556" s="69" t="str">
        <f>IF($D539="n/a","n/a",IF(AT$3&gt;($D539+$D556),$U539-SUM($F556:AS556),$U539/$D539))</f>
        <v>n/a</v>
      </c>
      <c r="AU556" s="69" t="str">
        <f>IF($D539="n/a","n/a",IF(AU$3&gt;($D539+$D556),$U539-SUM($F556:AT556),$U539/$D539))</f>
        <v>n/a</v>
      </c>
      <c r="AV556" s="69" t="str">
        <f>IF($D539="n/a","n/a",IF(AV$3&gt;($D539+$D556),$U539-SUM($F556:AU556),$U539/$D539))</f>
        <v>n/a</v>
      </c>
      <c r="AW556" s="69" t="str">
        <f>IF($D539="n/a","n/a",IF(AW$3&gt;($D539+$D556),$U539-SUM($F556:AV556),$U539/$D539))</f>
        <v>n/a</v>
      </c>
      <c r="AX556" s="69" t="str">
        <f>IF($D539="n/a","n/a",IF(AX$3&gt;($D539+$D556),$U539-SUM($F556:AW556),$U539/$D539))</f>
        <v>n/a</v>
      </c>
      <c r="AY556" s="69" t="str">
        <f>IF($D539="n/a","n/a",IF(AY$3&gt;($D539+$D556),$U539-SUM($F556:AX556),$U539/$D539))</f>
        <v>n/a</v>
      </c>
      <c r="AZ556" s="69" t="str">
        <f>IF($D539="n/a","n/a",IF(AZ$3&gt;($D539+$D556),$U539-SUM($F556:AY556),$U539/$D539))</f>
        <v>n/a</v>
      </c>
      <c r="BA556" s="69" t="str">
        <f>IF($D539="n/a","n/a",IF(BA$3&gt;($D539+$D556),$U539-SUM($F556:AZ556),$U539/$D539))</f>
        <v>n/a</v>
      </c>
      <c r="BB556" s="69" t="str">
        <f>IF($D539="n/a","n/a",IF(BB$3&gt;($D539+$D556),$U539-SUM($F556:BA556),$U539/$D539))</f>
        <v>n/a</v>
      </c>
      <c r="BC556" s="69" t="str">
        <f>IF($D539="n/a","n/a",IF(BC$3&gt;($D539+$D556),$U539-SUM($F556:BB556),$U539/$D539))</f>
        <v>n/a</v>
      </c>
      <c r="BD556" s="69" t="str">
        <f>IF($D539="n/a","n/a",IF(BD$3&gt;($D539+$D556),$U539-SUM($F556:BC556),$U539/$D539))</f>
        <v>n/a</v>
      </c>
      <c r="BE556" s="69" t="str">
        <f>IF($D539="n/a","n/a",IF(BE$3&gt;($D539+$D556),$U539-SUM($F556:BD556),$U539/$D539))</f>
        <v>n/a</v>
      </c>
      <c r="BF556" s="69" t="str">
        <f>IF($D539="n/a","n/a",IF(BF$3&gt;($D539+$D556),$U539-SUM($F556:BE556),$U539/$D539))</f>
        <v>n/a</v>
      </c>
      <c r="BG556" s="69" t="str">
        <f>IF($D539="n/a","n/a",IF(BG$3&gt;($D539+$D556),$U539-SUM($F556:BF556),$U539/$D539))</f>
        <v>n/a</v>
      </c>
      <c r="BH556" s="69" t="str">
        <f>IF($D539="n/a","n/a",IF(BH$3&gt;($D539+$D556),$U539-SUM($F556:BG556),$U539/$D539))</f>
        <v>n/a</v>
      </c>
      <c r="BI556" s="69" t="str">
        <f>IF($D539="n/a","n/a",IF(BI$3&gt;($D539+$D556),$U539-SUM($F556:BH556),$U539/$D539))</f>
        <v>n/a</v>
      </c>
      <c r="BJ556" s="69" t="str">
        <f>IF($D539="n/a","n/a",IF(BJ$3&gt;($D539+$D556),$U539-SUM($F556:BI556),$U539/$D539))</f>
        <v>n/a</v>
      </c>
      <c r="BK556" s="69" t="str">
        <f>IF($D539="n/a","n/a",IF(BK$3&gt;($D539+$D556),$U539-SUM($F556:BJ556),$U539/$D539))</f>
        <v>n/a</v>
      </c>
      <c r="BL556" s="69" t="str">
        <f>IF($D539="n/a","n/a",IF(BL$3&gt;($D539+$D556),$U539-SUM($F556:BK556),$U539/$D539))</f>
        <v>n/a</v>
      </c>
      <c r="BM556" s="69" t="str">
        <f>IF($D539="n/a","n/a",IF(BM$3&gt;($D539+$D556),$U539-SUM($F556:BL556),$U539/$D539))</f>
        <v>n/a</v>
      </c>
      <c r="BN556" s="69" t="str">
        <f>IF($D539="n/a","n/a",IF(BN$3&gt;($D539+$D556),$U539-SUM($F556:BM556),$U539/$D539))</f>
        <v>n/a</v>
      </c>
      <c r="BO556" s="69" t="str">
        <f>IF($D539="n/a","n/a",IF(BO$3&gt;($D539+$D556),$U539-SUM($F556:BN556),$U539/$D539))</f>
        <v>n/a</v>
      </c>
      <c r="BP556" s="69" t="str">
        <f>IF($D539="n/a","n/a",IF(BP$3&gt;($D539+$D556),$U539-SUM($F556:BO556),$U539/$D539))</f>
        <v>n/a</v>
      </c>
      <c r="BQ556" s="69" t="str">
        <f>IF($D539="n/a","n/a",IF(BQ$3&gt;($D539+$D556),$U539-SUM($F556:BP556),$U539/$D539))</f>
        <v>n/a</v>
      </c>
      <c r="BR556" s="69" t="str">
        <f>IF($D539="n/a","n/a",IF(BR$3&gt;($D539+$D556),$U539-SUM($F556:BQ556),$U539/$D539))</f>
        <v>n/a</v>
      </c>
      <c r="BS556" s="69" t="str">
        <f>IF($D539="n/a","n/a",IF(BS$3&gt;($D539+$D556),$U539-SUM($F556:BR556),$U539/$D539))</f>
        <v>n/a</v>
      </c>
      <c r="BT556" s="69" t="str">
        <f>IF($D539="n/a","n/a",IF(BT$3&gt;($D539+$D556),$U539-SUM($F556:BS556),$U539/$D539))</f>
        <v>n/a</v>
      </c>
      <c r="BU556" s="69" t="str">
        <f>IF($D539="n/a","n/a",IF(BU$3&gt;($D539+$D556),$U539-SUM($F556:BT556),$U539/$D539))</f>
        <v>n/a</v>
      </c>
      <c r="BV556" s="69" t="str">
        <f>IF($D539="n/a","n/a",IF(BV$3&gt;($D539+$D556),$U539-SUM($F556:BU556),$U539/$D539))</f>
        <v>n/a</v>
      </c>
      <c r="BW556" s="69" t="str">
        <f>IF($D539="n/a","n/a",IF(BW$3&gt;($D539+$D556),$U539-SUM($F556:BV556),$U539/$D539))</f>
        <v>n/a</v>
      </c>
      <c r="BX556" s="69" t="str">
        <f>IF($D539="n/a","n/a",IF(BX$3&gt;($D539+$D556),$U539-SUM($F556:BW556),$U539/$D539))</f>
        <v>n/a</v>
      </c>
      <c r="BY556" s="69" t="str">
        <f>IF($D539="n/a","n/a",IF(BY$3&gt;($D539+$D556),$U539-SUM($F556:BX556),$U539/$D539))</f>
        <v>n/a</v>
      </c>
      <c r="BZ556" s="69" t="str">
        <f>IF($D539="n/a","n/a",IF(BZ$3&gt;($D539+$D556),$U539-SUM($F556:BY556),$U539/$D539))</f>
        <v>n/a</v>
      </c>
    </row>
    <row r="557" spans="1:78" customFormat="1" hidden="1" outlineLevel="1">
      <c r="A557" s="560"/>
      <c r="B557" s="25"/>
      <c r="C557" s="577"/>
      <c r="D557" s="545">
        <v>17</v>
      </c>
      <c r="E557" s="27"/>
      <c r="F557" s="146"/>
      <c r="G557" s="148"/>
      <c r="H557" s="148"/>
      <c r="I557" s="148"/>
      <c r="J557" s="148"/>
      <c r="K557" s="558"/>
      <c r="L557" s="148"/>
      <c r="M557" s="148"/>
      <c r="N557" s="148"/>
      <c r="O557" s="553"/>
      <c r="P557" s="553"/>
      <c r="Q557" s="553"/>
      <c r="R557" s="553"/>
      <c r="S557" s="553"/>
      <c r="T557" s="553"/>
      <c r="U557" s="553"/>
      <c r="V557" s="147"/>
      <c r="W557" s="69" t="str">
        <f>IF($D539="n/a","n/a",IF(W$3&gt;($D539+$D557),$V539-SUM($F557:V557),$V539/$D539))</f>
        <v>n/a</v>
      </c>
      <c r="X557" s="69" t="str">
        <f>IF($D539="n/a","n/a",IF(X$3&gt;($D539+$D557),$V539-SUM($F557:W557),$V539/$D539))</f>
        <v>n/a</v>
      </c>
      <c r="Y557" s="69" t="str">
        <f>IF($D539="n/a","n/a",IF(Y$3&gt;($D539+$D557),$V539-SUM($F557:X557),$V539/$D539))</f>
        <v>n/a</v>
      </c>
      <c r="Z557" s="69" t="str">
        <f>IF($D539="n/a","n/a",IF(Z$3&gt;($D539+$D557),$V539-SUM($F557:Y557),$V539/$D539))</f>
        <v>n/a</v>
      </c>
      <c r="AA557" s="69" t="str">
        <f>IF($D539="n/a","n/a",IF(AA$3&gt;($D539+$D557),$V539-SUM($F557:Z557),$V539/$D539))</f>
        <v>n/a</v>
      </c>
      <c r="AB557" s="69" t="str">
        <f>IF($D539="n/a","n/a",IF(AB$3&gt;($D539+$D557),$V539-SUM($F557:AA557),$V539/$D539))</f>
        <v>n/a</v>
      </c>
      <c r="AC557" s="69" t="str">
        <f>IF($D539="n/a","n/a",IF(AC$3&gt;($D539+$D557),$V539-SUM($F557:AB557),$V539/$D539))</f>
        <v>n/a</v>
      </c>
      <c r="AD557" s="69" t="str">
        <f>IF($D539="n/a","n/a",IF(AD$3&gt;($D539+$D557),$V539-SUM($F557:AC557),$V539/$D539))</f>
        <v>n/a</v>
      </c>
      <c r="AE557" s="69" t="str">
        <f>IF($D539="n/a","n/a",IF(AE$3&gt;($D539+$D557),$V539-SUM($F557:AD557),$V539/$D539))</f>
        <v>n/a</v>
      </c>
      <c r="AF557" s="69" t="str">
        <f>IF($D539="n/a","n/a",IF(AF$3&gt;($D539+$D557),$V539-SUM($F557:AE557),$V539/$D539))</f>
        <v>n/a</v>
      </c>
      <c r="AG557" s="69" t="str">
        <f>IF($D539="n/a","n/a",IF(AG$3&gt;($D539+$D557),$V539-SUM($F557:AF557),$V539/$D539))</f>
        <v>n/a</v>
      </c>
      <c r="AH557" s="69" t="str">
        <f>IF($D539="n/a","n/a",IF(AH$3&gt;($D539+$D557),$V539-SUM($F557:AG557),$V539/$D539))</f>
        <v>n/a</v>
      </c>
      <c r="AI557" s="69" t="str">
        <f>IF($D539="n/a","n/a",IF(AI$3&gt;($D539+$D557),$V539-SUM($F557:AH557),$V539/$D539))</f>
        <v>n/a</v>
      </c>
      <c r="AJ557" s="69" t="str">
        <f>IF($D539="n/a","n/a",IF(AJ$3&gt;($D539+$D557),$V539-SUM($F557:AI557),$V539/$D539))</f>
        <v>n/a</v>
      </c>
      <c r="AK557" s="69" t="str">
        <f>IF($D539="n/a","n/a",IF(AK$3&gt;($D539+$D557),$V539-SUM($F557:AJ557),$V539/$D539))</f>
        <v>n/a</v>
      </c>
      <c r="AL557" s="69" t="str">
        <f>IF($D539="n/a","n/a",IF(AL$3&gt;($D539+$D557),$V539-SUM($F557:AK557),$V539/$D539))</f>
        <v>n/a</v>
      </c>
      <c r="AM557" s="69" t="str">
        <f>IF($D539="n/a","n/a",IF(AM$3&gt;($D539+$D557),$V539-SUM($F557:AL557),$V539/$D539))</f>
        <v>n/a</v>
      </c>
      <c r="AN557" s="69" t="str">
        <f>IF($D539="n/a","n/a",IF(AN$3&gt;($D539+$D557),$V539-SUM($F557:AM557),$V539/$D539))</f>
        <v>n/a</v>
      </c>
      <c r="AO557" s="69" t="str">
        <f>IF($D539="n/a","n/a",IF(AO$3&gt;($D539+$D557),$V539-SUM($F557:AN557),$V539/$D539))</f>
        <v>n/a</v>
      </c>
      <c r="AP557" s="69" t="str">
        <f>IF($D539="n/a","n/a",IF(AP$3&gt;($D539+$D557),$V539-SUM($F557:AO557),$V539/$D539))</f>
        <v>n/a</v>
      </c>
      <c r="AQ557" s="69" t="str">
        <f>IF($D539="n/a","n/a",IF(AQ$3&gt;($D539+$D557),$V539-SUM($F557:AP557),$V539/$D539))</f>
        <v>n/a</v>
      </c>
      <c r="AR557" s="69" t="str">
        <f>IF($D539="n/a","n/a",IF(AR$3&gt;($D539+$D557),$V539-SUM($F557:AQ557),$V539/$D539))</f>
        <v>n/a</v>
      </c>
      <c r="AS557" s="69" t="str">
        <f>IF($D539="n/a","n/a",IF(AS$3&gt;($D539+$D557),$V539-SUM($F557:AR557),$V539/$D539))</f>
        <v>n/a</v>
      </c>
      <c r="AT557" s="69" t="str">
        <f>IF($D539="n/a","n/a",IF(AT$3&gt;($D539+$D557),$V539-SUM($F557:AS557),$V539/$D539))</f>
        <v>n/a</v>
      </c>
      <c r="AU557" s="69" t="str">
        <f>IF($D539="n/a","n/a",IF(AU$3&gt;($D539+$D557),$V539-SUM($F557:AT557),$V539/$D539))</f>
        <v>n/a</v>
      </c>
      <c r="AV557" s="69" t="str">
        <f>IF($D539="n/a","n/a",IF(AV$3&gt;($D539+$D557),$V539-SUM($F557:AU557),$V539/$D539))</f>
        <v>n/a</v>
      </c>
      <c r="AW557" s="69" t="str">
        <f>IF($D539="n/a","n/a",IF(AW$3&gt;($D539+$D557),$V539-SUM($F557:AV557),$V539/$D539))</f>
        <v>n/a</v>
      </c>
      <c r="AX557" s="69" t="str">
        <f>IF($D539="n/a","n/a",IF(AX$3&gt;($D539+$D557),$V539-SUM($F557:AW557),$V539/$D539))</f>
        <v>n/a</v>
      </c>
      <c r="AY557" s="69" t="str">
        <f>IF($D539="n/a","n/a",IF(AY$3&gt;($D539+$D557),$V539-SUM($F557:AX557),$V539/$D539))</f>
        <v>n/a</v>
      </c>
      <c r="AZ557" s="69" t="str">
        <f>IF($D539="n/a","n/a",IF(AZ$3&gt;($D539+$D557),$V539-SUM($F557:AY557),$V539/$D539))</f>
        <v>n/a</v>
      </c>
      <c r="BA557" s="69" t="str">
        <f>IF($D539="n/a","n/a",IF(BA$3&gt;($D539+$D557),$V539-SUM($F557:AZ557),$V539/$D539))</f>
        <v>n/a</v>
      </c>
      <c r="BB557" s="69" t="str">
        <f>IF($D539="n/a","n/a",IF(BB$3&gt;($D539+$D557),$V539-SUM($F557:BA557),$V539/$D539))</f>
        <v>n/a</v>
      </c>
      <c r="BC557" s="69" t="str">
        <f>IF($D539="n/a","n/a",IF(BC$3&gt;($D539+$D557),$V539-SUM($F557:BB557),$V539/$D539))</f>
        <v>n/a</v>
      </c>
      <c r="BD557" s="69" t="str">
        <f>IF($D539="n/a","n/a",IF(BD$3&gt;($D539+$D557),$V539-SUM($F557:BC557),$V539/$D539))</f>
        <v>n/a</v>
      </c>
      <c r="BE557" s="69" t="str">
        <f>IF($D539="n/a","n/a",IF(BE$3&gt;($D539+$D557),$V539-SUM($F557:BD557),$V539/$D539))</f>
        <v>n/a</v>
      </c>
      <c r="BF557" s="69" t="str">
        <f>IF($D539="n/a","n/a",IF(BF$3&gt;($D539+$D557),$V539-SUM($F557:BE557),$V539/$D539))</f>
        <v>n/a</v>
      </c>
      <c r="BG557" s="69" t="str">
        <f>IF($D539="n/a","n/a",IF(BG$3&gt;($D539+$D557),$V539-SUM($F557:BF557),$V539/$D539))</f>
        <v>n/a</v>
      </c>
      <c r="BH557" s="69" t="str">
        <f>IF($D539="n/a","n/a",IF(BH$3&gt;($D539+$D557),$V539-SUM($F557:BG557),$V539/$D539))</f>
        <v>n/a</v>
      </c>
      <c r="BI557" s="69" t="str">
        <f>IF($D539="n/a","n/a",IF(BI$3&gt;($D539+$D557),$V539-SUM($F557:BH557),$V539/$D539))</f>
        <v>n/a</v>
      </c>
      <c r="BJ557" s="69" t="str">
        <f>IF($D539="n/a","n/a",IF(BJ$3&gt;($D539+$D557),$V539-SUM($F557:BI557),$V539/$D539))</f>
        <v>n/a</v>
      </c>
      <c r="BK557" s="69" t="str">
        <f>IF($D539="n/a","n/a",IF(BK$3&gt;($D539+$D557),$V539-SUM($F557:BJ557),$V539/$D539))</f>
        <v>n/a</v>
      </c>
      <c r="BL557" s="69" t="str">
        <f>IF($D539="n/a","n/a",IF(BL$3&gt;($D539+$D557),$V539-SUM($F557:BK557),$V539/$D539))</f>
        <v>n/a</v>
      </c>
      <c r="BM557" s="69" t="str">
        <f>IF($D539="n/a","n/a",IF(BM$3&gt;($D539+$D557),$V539-SUM($F557:BL557),$V539/$D539))</f>
        <v>n/a</v>
      </c>
      <c r="BN557" s="69" t="str">
        <f>IF($D539="n/a","n/a",IF(BN$3&gt;($D539+$D557),$V539-SUM($F557:BM557),$V539/$D539))</f>
        <v>n/a</v>
      </c>
      <c r="BO557" s="69" t="str">
        <f>IF($D539="n/a","n/a",IF(BO$3&gt;($D539+$D557),$V539-SUM($F557:BN557),$V539/$D539))</f>
        <v>n/a</v>
      </c>
      <c r="BP557" s="69" t="str">
        <f>IF($D539="n/a","n/a",IF(BP$3&gt;($D539+$D557),$V539-SUM($F557:BO557),$V539/$D539))</f>
        <v>n/a</v>
      </c>
      <c r="BQ557" s="69" t="str">
        <f>IF($D539="n/a","n/a",IF(BQ$3&gt;($D539+$D557),$V539-SUM($F557:BP557),$V539/$D539))</f>
        <v>n/a</v>
      </c>
      <c r="BR557" s="69" t="str">
        <f>IF($D539="n/a","n/a",IF(BR$3&gt;($D539+$D557),$V539-SUM($F557:BQ557),$V539/$D539))</f>
        <v>n/a</v>
      </c>
      <c r="BS557" s="69" t="str">
        <f>IF($D539="n/a","n/a",IF(BS$3&gt;($D539+$D557),$V539-SUM($F557:BR557),$V539/$D539))</f>
        <v>n/a</v>
      </c>
      <c r="BT557" s="69" t="str">
        <f>IF($D539="n/a","n/a",IF(BT$3&gt;($D539+$D557),$V539-SUM($F557:BS557),$V539/$D539))</f>
        <v>n/a</v>
      </c>
      <c r="BU557" s="69" t="str">
        <f>IF($D539="n/a","n/a",IF(BU$3&gt;($D539+$D557),$V539-SUM($F557:BT557),$V539/$D539))</f>
        <v>n/a</v>
      </c>
      <c r="BV557" s="69" t="str">
        <f>IF($D539="n/a","n/a",IF(BV$3&gt;($D539+$D557),$V539-SUM($F557:BU557),$V539/$D539))</f>
        <v>n/a</v>
      </c>
      <c r="BW557" s="69" t="str">
        <f>IF($D539="n/a","n/a",IF(BW$3&gt;($D539+$D557),$V539-SUM($F557:BV557),$V539/$D539))</f>
        <v>n/a</v>
      </c>
      <c r="BX557" s="69" t="str">
        <f>IF($D539="n/a","n/a",IF(BX$3&gt;($D539+$D557),$V539-SUM($F557:BW557),$V539/$D539))</f>
        <v>n/a</v>
      </c>
      <c r="BY557" s="69" t="str">
        <f>IF($D539="n/a","n/a",IF(BY$3&gt;($D539+$D557),$V539-SUM($F557:BX557),$V539/$D539))</f>
        <v>n/a</v>
      </c>
      <c r="BZ557" s="69" t="str">
        <f>IF($D539="n/a","n/a",IF(BZ$3&gt;($D539+$D557),$V539-SUM($F557:BY557),$V539/$D539))</f>
        <v>n/a</v>
      </c>
    </row>
    <row r="558" spans="1:78" customFormat="1" hidden="1" outlineLevel="1">
      <c r="A558" s="560"/>
      <c r="B558" s="25"/>
      <c r="C558" s="577"/>
      <c r="D558" s="545">
        <v>18</v>
      </c>
      <c r="E558" s="27"/>
      <c r="F558" s="146"/>
      <c r="G558" s="148"/>
      <c r="H558" s="148"/>
      <c r="I558" s="148"/>
      <c r="J558" s="148"/>
      <c r="K558" s="558"/>
      <c r="L558" s="148"/>
      <c r="M558" s="148"/>
      <c r="N558" s="553"/>
      <c r="O558" s="553"/>
      <c r="P558" s="553"/>
      <c r="Q558" s="553"/>
      <c r="R558" s="553"/>
      <c r="S558" s="553"/>
      <c r="T558" s="553"/>
      <c r="U558" s="553"/>
      <c r="V558" s="553"/>
      <c r="W558" s="147"/>
      <c r="X558" s="69" t="str">
        <f>IF($D539="n/a","n/a",IF(X$3&gt;($D539+$D558),$W539-SUM($F558:W558),$W539/$D539))</f>
        <v>n/a</v>
      </c>
      <c r="Y558" s="69" t="str">
        <f>IF($D539="n/a","n/a",IF(Y$3&gt;($D539+$D558),$W539-SUM($F558:X558),$W539/$D539))</f>
        <v>n/a</v>
      </c>
      <c r="Z558" s="69" t="str">
        <f>IF($D539="n/a","n/a",IF(Z$3&gt;($D539+$D558),$W539-SUM($F558:Y558),$W539/$D539))</f>
        <v>n/a</v>
      </c>
      <c r="AA558" s="69" t="str">
        <f>IF($D539="n/a","n/a",IF(AA$3&gt;($D539+$D558),$W539-SUM($F558:Z558),$W539/$D539))</f>
        <v>n/a</v>
      </c>
      <c r="AB558" s="69" t="str">
        <f>IF($D539="n/a","n/a",IF(AB$3&gt;($D539+$D558),$W539-SUM($F558:AA558),$W539/$D539))</f>
        <v>n/a</v>
      </c>
      <c r="AC558" s="69" t="str">
        <f>IF($D539="n/a","n/a",IF(AC$3&gt;($D539+$D558),$W539-SUM($F558:AB558),$W539/$D539))</f>
        <v>n/a</v>
      </c>
      <c r="AD558" s="69" t="str">
        <f>IF($D539="n/a","n/a",IF(AD$3&gt;($D539+$D558),$W539-SUM($F558:AC558),$W539/$D539))</f>
        <v>n/a</v>
      </c>
      <c r="AE558" s="69" t="str">
        <f>IF($D539="n/a","n/a",IF(AE$3&gt;($D539+$D558),$W539-SUM($F558:AD558),$W539/$D539))</f>
        <v>n/a</v>
      </c>
      <c r="AF558" s="69" t="str">
        <f>IF($D539="n/a","n/a",IF(AF$3&gt;($D539+$D558),$W539-SUM($F558:AE558),$W539/$D539))</f>
        <v>n/a</v>
      </c>
      <c r="AG558" s="69" t="str">
        <f>IF($D539="n/a","n/a",IF(AG$3&gt;($D539+$D558),$W539-SUM($F558:AF558),$W539/$D539))</f>
        <v>n/a</v>
      </c>
      <c r="AH558" s="69" t="str">
        <f>IF($D539="n/a","n/a",IF(AH$3&gt;($D539+$D558),$W539-SUM($F558:AG558),$W539/$D539))</f>
        <v>n/a</v>
      </c>
      <c r="AI558" s="69" t="str">
        <f>IF($D539="n/a","n/a",IF(AI$3&gt;($D539+$D558),$W539-SUM($F558:AH558),$W539/$D539))</f>
        <v>n/a</v>
      </c>
      <c r="AJ558" s="69" t="str">
        <f>IF($D539="n/a","n/a",IF(AJ$3&gt;($D539+$D558),$W539-SUM($F558:AI558),$W539/$D539))</f>
        <v>n/a</v>
      </c>
      <c r="AK558" s="69" t="str">
        <f>IF($D539="n/a","n/a",IF(AK$3&gt;($D539+$D558),$W539-SUM($F558:AJ558),$W539/$D539))</f>
        <v>n/a</v>
      </c>
      <c r="AL558" s="69" t="str">
        <f>IF($D539="n/a","n/a",IF(AL$3&gt;($D539+$D558),$W539-SUM($F558:AK558),$W539/$D539))</f>
        <v>n/a</v>
      </c>
      <c r="AM558" s="69" t="str">
        <f>IF($D539="n/a","n/a",IF(AM$3&gt;($D539+$D558),$W539-SUM($F558:AL558),$W539/$D539))</f>
        <v>n/a</v>
      </c>
      <c r="AN558" s="69" t="str">
        <f>IF($D539="n/a","n/a",IF(AN$3&gt;($D539+$D558),$W539-SUM($F558:AM558),$W539/$D539))</f>
        <v>n/a</v>
      </c>
      <c r="AO558" s="69" t="str">
        <f>IF($D539="n/a","n/a",IF(AO$3&gt;($D539+$D558),$W539-SUM($F558:AN558),$W539/$D539))</f>
        <v>n/a</v>
      </c>
      <c r="AP558" s="69" t="str">
        <f>IF($D539="n/a","n/a",IF(AP$3&gt;($D539+$D558),$W539-SUM($F558:AO558),$W539/$D539))</f>
        <v>n/a</v>
      </c>
      <c r="AQ558" s="69" t="str">
        <f>IF($D539="n/a","n/a",IF(AQ$3&gt;($D539+$D558),$W539-SUM($F558:AP558),$W539/$D539))</f>
        <v>n/a</v>
      </c>
      <c r="AR558" s="69" t="str">
        <f>IF($D539="n/a","n/a",IF(AR$3&gt;($D539+$D558),$W539-SUM($F558:AQ558),$W539/$D539))</f>
        <v>n/a</v>
      </c>
      <c r="AS558" s="69" t="str">
        <f>IF($D539="n/a","n/a",IF(AS$3&gt;($D539+$D558),$W539-SUM($F558:AR558),$W539/$D539))</f>
        <v>n/a</v>
      </c>
      <c r="AT558" s="69" t="str">
        <f>IF($D539="n/a","n/a",IF(AT$3&gt;($D539+$D558),$W539-SUM($F558:AS558),$W539/$D539))</f>
        <v>n/a</v>
      </c>
      <c r="AU558" s="69" t="str">
        <f>IF($D539="n/a","n/a",IF(AU$3&gt;($D539+$D558),$W539-SUM($F558:AT558),$W539/$D539))</f>
        <v>n/a</v>
      </c>
      <c r="AV558" s="69" t="str">
        <f>IF($D539="n/a","n/a",IF(AV$3&gt;($D539+$D558),$W539-SUM($F558:AU558),$W539/$D539))</f>
        <v>n/a</v>
      </c>
      <c r="AW558" s="69" t="str">
        <f>IF($D539="n/a","n/a",IF(AW$3&gt;($D539+$D558),$W539-SUM($F558:AV558),$W539/$D539))</f>
        <v>n/a</v>
      </c>
      <c r="AX558" s="69" t="str">
        <f>IF($D539="n/a","n/a",IF(AX$3&gt;($D539+$D558),$W539-SUM($F558:AW558),$W539/$D539))</f>
        <v>n/a</v>
      </c>
      <c r="AY558" s="69" t="str">
        <f>IF($D539="n/a","n/a",IF(AY$3&gt;($D539+$D558),$W539-SUM($F558:AX558),$W539/$D539))</f>
        <v>n/a</v>
      </c>
      <c r="AZ558" s="69" t="str">
        <f>IF($D539="n/a","n/a",IF(AZ$3&gt;($D539+$D558),$W539-SUM($F558:AY558),$W539/$D539))</f>
        <v>n/a</v>
      </c>
      <c r="BA558" s="69" t="str">
        <f>IF($D539="n/a","n/a",IF(BA$3&gt;($D539+$D558),$W539-SUM($F558:AZ558),$W539/$D539))</f>
        <v>n/a</v>
      </c>
      <c r="BB558" s="69" t="str">
        <f>IF($D539="n/a","n/a",IF(BB$3&gt;($D539+$D558),$W539-SUM($F558:BA558),$W539/$D539))</f>
        <v>n/a</v>
      </c>
      <c r="BC558" s="69" t="str">
        <f>IF($D539="n/a","n/a",IF(BC$3&gt;($D539+$D558),$W539-SUM($F558:BB558),$W539/$D539))</f>
        <v>n/a</v>
      </c>
      <c r="BD558" s="69" t="str">
        <f>IF($D539="n/a","n/a",IF(BD$3&gt;($D539+$D558),$W539-SUM($F558:BC558),$W539/$D539))</f>
        <v>n/a</v>
      </c>
      <c r="BE558" s="69" t="str">
        <f>IF($D539="n/a","n/a",IF(BE$3&gt;($D539+$D558),$W539-SUM($F558:BD558),$W539/$D539))</f>
        <v>n/a</v>
      </c>
      <c r="BF558" s="69" t="str">
        <f>IF($D539="n/a","n/a",IF(BF$3&gt;($D539+$D558),$W539-SUM($F558:BE558),$W539/$D539))</f>
        <v>n/a</v>
      </c>
      <c r="BG558" s="69" t="str">
        <f>IF($D539="n/a","n/a",IF(BG$3&gt;($D539+$D558),$W539-SUM($F558:BF558),$W539/$D539))</f>
        <v>n/a</v>
      </c>
      <c r="BH558" s="69" t="str">
        <f>IF($D539="n/a","n/a",IF(BH$3&gt;($D539+$D558),$W539-SUM($F558:BG558),$W539/$D539))</f>
        <v>n/a</v>
      </c>
      <c r="BI558" s="69" t="str">
        <f>IF($D539="n/a","n/a",IF(BI$3&gt;($D539+$D558),$W539-SUM($F558:BH558),$W539/$D539))</f>
        <v>n/a</v>
      </c>
      <c r="BJ558" s="69" t="str">
        <f>IF($D539="n/a","n/a",IF(BJ$3&gt;($D539+$D558),$W539-SUM($F558:BI558),$W539/$D539))</f>
        <v>n/a</v>
      </c>
      <c r="BK558" s="69" t="str">
        <f>IF($D539="n/a","n/a",IF(BK$3&gt;($D539+$D558),$W539-SUM($F558:BJ558),$W539/$D539))</f>
        <v>n/a</v>
      </c>
      <c r="BL558" s="69" t="str">
        <f>IF($D539="n/a","n/a",IF(BL$3&gt;($D539+$D558),$W539-SUM($F558:BK558),$W539/$D539))</f>
        <v>n/a</v>
      </c>
      <c r="BM558" s="69" t="str">
        <f>IF($D539="n/a","n/a",IF(BM$3&gt;($D539+$D558),$W539-SUM($F558:BL558),$W539/$D539))</f>
        <v>n/a</v>
      </c>
      <c r="BN558" s="69" t="str">
        <f>IF($D539="n/a","n/a",IF(BN$3&gt;($D539+$D558),$W539-SUM($F558:BM558),$W539/$D539))</f>
        <v>n/a</v>
      </c>
      <c r="BO558" s="69" t="str">
        <f>IF($D539="n/a","n/a",IF(BO$3&gt;($D539+$D558),$W539-SUM($F558:BN558),$W539/$D539))</f>
        <v>n/a</v>
      </c>
      <c r="BP558" s="69" t="str">
        <f>IF($D539="n/a","n/a",IF(BP$3&gt;($D539+$D558),$W539-SUM($F558:BO558),$W539/$D539))</f>
        <v>n/a</v>
      </c>
      <c r="BQ558" s="69" t="str">
        <f>IF($D539="n/a","n/a",IF(BQ$3&gt;($D539+$D558),$W539-SUM($F558:BP558),$W539/$D539))</f>
        <v>n/a</v>
      </c>
      <c r="BR558" s="69" t="str">
        <f>IF($D539="n/a","n/a",IF(BR$3&gt;($D539+$D558),$W539-SUM($F558:BQ558),$W539/$D539))</f>
        <v>n/a</v>
      </c>
      <c r="BS558" s="69" t="str">
        <f>IF($D539="n/a","n/a",IF(BS$3&gt;($D539+$D558),$W539-SUM($F558:BR558),$W539/$D539))</f>
        <v>n/a</v>
      </c>
      <c r="BT558" s="69" t="str">
        <f>IF($D539="n/a","n/a",IF(BT$3&gt;($D539+$D558),$W539-SUM($F558:BS558),$W539/$D539))</f>
        <v>n/a</v>
      </c>
      <c r="BU558" s="69" t="str">
        <f>IF($D539="n/a","n/a",IF(BU$3&gt;($D539+$D558),$W539-SUM($F558:BT558),$W539/$D539))</f>
        <v>n/a</v>
      </c>
      <c r="BV558" s="69" t="str">
        <f>IF($D539="n/a","n/a",IF(BV$3&gt;($D539+$D558),$W539-SUM($F558:BU558),$W539/$D539))</f>
        <v>n/a</v>
      </c>
      <c r="BW558" s="69" t="str">
        <f>IF($D539="n/a","n/a",IF(BW$3&gt;($D539+$D558),$W539-SUM($F558:BV558),$W539/$D539))</f>
        <v>n/a</v>
      </c>
      <c r="BX558" s="69" t="str">
        <f>IF($D539="n/a","n/a",IF(BX$3&gt;($D539+$D558),$W539-SUM($F558:BW558),$W539/$D539))</f>
        <v>n/a</v>
      </c>
      <c r="BY558" s="69" t="str">
        <f>IF($D539="n/a","n/a",IF(BY$3&gt;($D539+$D558),$W539-SUM($F558:BX558),$W539/$D539))</f>
        <v>n/a</v>
      </c>
      <c r="BZ558" s="69" t="str">
        <f>IF($D539="n/a","n/a",IF(BZ$3&gt;($D539+$D558),$W539-SUM($F558:BY558),$W539/$D539))</f>
        <v>n/a</v>
      </c>
    </row>
    <row r="559" spans="1:78" customFormat="1" hidden="1" outlineLevel="1">
      <c r="A559" s="560"/>
      <c r="B559" s="25"/>
      <c r="C559" s="577"/>
      <c r="D559" s="545">
        <v>19</v>
      </c>
      <c r="E559" s="27"/>
      <c r="F559" s="146"/>
      <c r="G559" s="148"/>
      <c r="H559" s="148"/>
      <c r="I559" s="148"/>
      <c r="J559" s="148"/>
      <c r="K559" s="558"/>
      <c r="L559" s="148"/>
      <c r="M559" s="148"/>
      <c r="N559" s="553"/>
      <c r="O559" s="553"/>
      <c r="P559" s="553"/>
      <c r="Q559" s="553"/>
      <c r="R559" s="553"/>
      <c r="S559" s="553"/>
      <c r="T559" s="553"/>
      <c r="U559" s="553"/>
      <c r="V559" s="553"/>
      <c r="W559" s="553"/>
      <c r="X559" s="147"/>
      <c r="Y559" s="69" t="str">
        <f>IF($D539="n/a","n/a",IF(Y$3&gt;($D539+$D559),$X539-SUM($F559:X559),$X539/$D539))</f>
        <v>n/a</v>
      </c>
      <c r="Z559" s="69" t="str">
        <f>IF($D539="n/a","n/a",IF(Z$3&gt;($D539+$D559),$X539-SUM($F559:Y559),$X539/$D539))</f>
        <v>n/a</v>
      </c>
      <c r="AA559" s="69" t="str">
        <f>IF($D539="n/a","n/a",IF(AA$3&gt;($D539+$D559),$X539-SUM($F559:Z559),$X539/$D539))</f>
        <v>n/a</v>
      </c>
      <c r="AB559" s="69" t="str">
        <f>IF($D539="n/a","n/a",IF(AB$3&gt;($D539+$D559),$X539-SUM($F559:AA559),$X539/$D539))</f>
        <v>n/a</v>
      </c>
      <c r="AC559" s="69" t="str">
        <f>IF($D539="n/a","n/a",IF(AC$3&gt;($D539+$D559),$X539-SUM($F559:AB559),$X539/$D539))</f>
        <v>n/a</v>
      </c>
      <c r="AD559" s="69" t="str">
        <f>IF($D539="n/a","n/a",IF(AD$3&gt;($D539+$D559),$X539-SUM($F559:AC559),$X539/$D539))</f>
        <v>n/a</v>
      </c>
      <c r="AE559" s="69" t="str">
        <f>IF($D539="n/a","n/a",IF(AE$3&gt;($D539+$D559),$X539-SUM($F559:AD559),$X539/$D539))</f>
        <v>n/a</v>
      </c>
      <c r="AF559" s="69" t="str">
        <f>IF($D539="n/a","n/a",IF(AF$3&gt;($D539+$D559),$X539-SUM($F559:AE559),$X539/$D539))</f>
        <v>n/a</v>
      </c>
      <c r="AG559" s="69" t="str">
        <f>IF($D539="n/a","n/a",IF(AG$3&gt;($D539+$D559),$X539-SUM($F559:AF559),$X539/$D539))</f>
        <v>n/a</v>
      </c>
      <c r="AH559" s="69" t="str">
        <f>IF($D539="n/a","n/a",IF(AH$3&gt;($D539+$D559),$X539-SUM($F559:AG559),$X539/$D539))</f>
        <v>n/a</v>
      </c>
      <c r="AI559" s="69" t="str">
        <f>IF($D539="n/a","n/a",IF(AI$3&gt;($D539+$D559),$X539-SUM($F559:AH559),$X539/$D539))</f>
        <v>n/a</v>
      </c>
      <c r="AJ559" s="69" t="str">
        <f>IF($D539="n/a","n/a",IF(AJ$3&gt;($D539+$D559),$X539-SUM($F559:AI559),$X539/$D539))</f>
        <v>n/a</v>
      </c>
      <c r="AK559" s="69" t="str">
        <f>IF($D539="n/a","n/a",IF(AK$3&gt;($D539+$D559),$X539-SUM($F559:AJ559),$X539/$D539))</f>
        <v>n/a</v>
      </c>
      <c r="AL559" s="69" t="str">
        <f>IF($D539="n/a","n/a",IF(AL$3&gt;($D539+$D559),$X539-SUM($F559:AK559),$X539/$D539))</f>
        <v>n/a</v>
      </c>
      <c r="AM559" s="69" t="str">
        <f>IF($D539="n/a","n/a",IF(AM$3&gt;($D539+$D559),$X539-SUM($F559:AL559),$X539/$D539))</f>
        <v>n/a</v>
      </c>
      <c r="AN559" s="69" t="str">
        <f>IF($D539="n/a","n/a",IF(AN$3&gt;($D539+$D559),$X539-SUM($F559:AM559),$X539/$D539))</f>
        <v>n/a</v>
      </c>
      <c r="AO559" s="69" t="str">
        <f>IF($D539="n/a","n/a",IF(AO$3&gt;($D539+$D559),$X539-SUM($F559:AN559),$X539/$D539))</f>
        <v>n/a</v>
      </c>
      <c r="AP559" s="69" t="str">
        <f>IF($D539="n/a","n/a",IF(AP$3&gt;($D539+$D559),$X539-SUM($F559:AO559),$X539/$D539))</f>
        <v>n/a</v>
      </c>
      <c r="AQ559" s="69" t="str">
        <f>IF($D539="n/a","n/a",IF(AQ$3&gt;($D539+$D559),$X539-SUM($F559:AP559),$X539/$D539))</f>
        <v>n/a</v>
      </c>
      <c r="AR559" s="69" t="str">
        <f>IF($D539="n/a","n/a",IF(AR$3&gt;($D539+$D559),$X539-SUM($F559:AQ559),$X539/$D539))</f>
        <v>n/a</v>
      </c>
      <c r="AS559" s="69" t="str">
        <f>IF($D539="n/a","n/a",IF(AS$3&gt;($D539+$D559),$X539-SUM($F559:AR559),$X539/$D539))</f>
        <v>n/a</v>
      </c>
      <c r="AT559" s="69" t="str">
        <f>IF($D539="n/a","n/a",IF(AT$3&gt;($D539+$D559),$X539-SUM($F559:AS559),$X539/$D539))</f>
        <v>n/a</v>
      </c>
      <c r="AU559" s="69" t="str">
        <f>IF($D539="n/a","n/a",IF(AU$3&gt;($D539+$D559),$X539-SUM($F559:AT559),$X539/$D539))</f>
        <v>n/a</v>
      </c>
      <c r="AV559" s="69" t="str">
        <f>IF($D539="n/a","n/a",IF(AV$3&gt;($D539+$D559),$X539-SUM($F559:AU559),$X539/$D539))</f>
        <v>n/a</v>
      </c>
      <c r="AW559" s="69" t="str">
        <f>IF($D539="n/a","n/a",IF(AW$3&gt;($D539+$D559),$X539-SUM($F559:AV559),$X539/$D539))</f>
        <v>n/a</v>
      </c>
      <c r="AX559" s="69" t="str">
        <f>IF($D539="n/a","n/a",IF(AX$3&gt;($D539+$D559),$X539-SUM($F559:AW559),$X539/$D539))</f>
        <v>n/a</v>
      </c>
      <c r="AY559" s="69" t="str">
        <f>IF($D539="n/a","n/a",IF(AY$3&gt;($D539+$D559),$X539-SUM($F559:AX559),$X539/$D539))</f>
        <v>n/a</v>
      </c>
      <c r="AZ559" s="69" t="str">
        <f>IF($D539="n/a","n/a",IF(AZ$3&gt;($D539+$D559),$X539-SUM($F559:AY559),$X539/$D539))</f>
        <v>n/a</v>
      </c>
      <c r="BA559" s="69" t="str">
        <f>IF($D539="n/a","n/a",IF(BA$3&gt;($D539+$D559),$X539-SUM($F559:AZ559),$X539/$D539))</f>
        <v>n/a</v>
      </c>
      <c r="BB559" s="69" t="str">
        <f>IF($D539="n/a","n/a",IF(BB$3&gt;($D539+$D559),$X539-SUM($F559:BA559),$X539/$D539))</f>
        <v>n/a</v>
      </c>
      <c r="BC559" s="69" t="str">
        <f>IF($D539="n/a","n/a",IF(BC$3&gt;($D539+$D559),$X539-SUM($F559:BB559),$X539/$D539))</f>
        <v>n/a</v>
      </c>
      <c r="BD559" s="69" t="str">
        <f>IF($D539="n/a","n/a",IF(BD$3&gt;($D539+$D559),$X539-SUM($F559:BC559),$X539/$D539))</f>
        <v>n/a</v>
      </c>
      <c r="BE559" s="69" t="str">
        <f>IF($D539="n/a","n/a",IF(BE$3&gt;($D539+$D559),$X539-SUM($F559:BD559),$X539/$D539))</f>
        <v>n/a</v>
      </c>
      <c r="BF559" s="69" t="str">
        <f>IF($D539="n/a","n/a",IF(BF$3&gt;($D539+$D559),$X539-SUM($F559:BE559),$X539/$D539))</f>
        <v>n/a</v>
      </c>
      <c r="BG559" s="69" t="str">
        <f>IF($D539="n/a","n/a",IF(BG$3&gt;($D539+$D559),$X539-SUM($F559:BF559),$X539/$D539))</f>
        <v>n/a</v>
      </c>
      <c r="BH559" s="69" t="str">
        <f>IF($D539="n/a","n/a",IF(BH$3&gt;($D539+$D559),$X539-SUM($F559:BG559),$X539/$D539))</f>
        <v>n/a</v>
      </c>
      <c r="BI559" s="69" t="str">
        <f>IF($D539="n/a","n/a",IF(BI$3&gt;($D539+$D559),$X539-SUM($F559:BH559),$X539/$D539))</f>
        <v>n/a</v>
      </c>
      <c r="BJ559" s="69" t="str">
        <f>IF($D539="n/a","n/a",IF(BJ$3&gt;($D539+$D559),$X539-SUM($F559:BI559),$X539/$D539))</f>
        <v>n/a</v>
      </c>
      <c r="BK559" s="69" t="str">
        <f>IF($D539="n/a","n/a",IF(BK$3&gt;($D539+$D559),$X539-SUM($F559:BJ559),$X539/$D539))</f>
        <v>n/a</v>
      </c>
      <c r="BL559" s="69" t="str">
        <f>IF($D539="n/a","n/a",IF(BL$3&gt;($D539+$D559),$X539-SUM($F559:BK559),$X539/$D539))</f>
        <v>n/a</v>
      </c>
      <c r="BM559" s="69" t="str">
        <f>IF($D539="n/a","n/a",IF(BM$3&gt;($D539+$D559),$X539-SUM($F559:BL559),$X539/$D539))</f>
        <v>n/a</v>
      </c>
      <c r="BN559" s="69" t="str">
        <f>IF($D539="n/a","n/a",IF(BN$3&gt;($D539+$D559),$X539-SUM($F559:BM559),$X539/$D539))</f>
        <v>n/a</v>
      </c>
      <c r="BO559" s="69" t="str">
        <f>IF($D539="n/a","n/a",IF(BO$3&gt;($D539+$D559),$X539-SUM($F559:BN559),$X539/$D539))</f>
        <v>n/a</v>
      </c>
      <c r="BP559" s="69" t="str">
        <f>IF($D539="n/a","n/a",IF(BP$3&gt;($D539+$D559),$X539-SUM($F559:BO559),$X539/$D539))</f>
        <v>n/a</v>
      </c>
      <c r="BQ559" s="69" t="str">
        <f>IF($D539="n/a","n/a",IF(BQ$3&gt;($D539+$D559),$X539-SUM($F559:BP559),$X539/$D539))</f>
        <v>n/a</v>
      </c>
      <c r="BR559" s="69" t="str">
        <f>IF($D539="n/a","n/a",IF(BR$3&gt;($D539+$D559),$X539-SUM($F559:BQ559),$X539/$D539))</f>
        <v>n/a</v>
      </c>
      <c r="BS559" s="69" t="str">
        <f>IF($D539="n/a","n/a",IF(BS$3&gt;($D539+$D559),$X539-SUM($F559:BR559),$X539/$D539))</f>
        <v>n/a</v>
      </c>
      <c r="BT559" s="69" t="str">
        <f>IF($D539="n/a","n/a",IF(BT$3&gt;($D539+$D559),$X539-SUM($F559:BS559),$X539/$D539))</f>
        <v>n/a</v>
      </c>
      <c r="BU559" s="69" t="str">
        <f>IF($D539="n/a","n/a",IF(BU$3&gt;($D539+$D559),$X539-SUM($F559:BT559),$X539/$D539))</f>
        <v>n/a</v>
      </c>
      <c r="BV559" s="69" t="str">
        <f>IF($D539="n/a","n/a",IF(BV$3&gt;($D539+$D559),$X539-SUM($F559:BU559),$X539/$D539))</f>
        <v>n/a</v>
      </c>
      <c r="BW559" s="69" t="str">
        <f>IF($D539="n/a","n/a",IF(BW$3&gt;($D539+$D559),$X539-SUM($F559:BV559),$X539/$D539))</f>
        <v>n/a</v>
      </c>
      <c r="BX559" s="69" t="str">
        <f>IF($D539="n/a","n/a",IF(BX$3&gt;($D539+$D559),$X539-SUM($F559:BW559),$X539/$D539))</f>
        <v>n/a</v>
      </c>
      <c r="BY559" s="69" t="str">
        <f>IF($D539="n/a","n/a",IF(BY$3&gt;($D539+$D559),$X539-SUM($F559:BX559),$X539/$D539))</f>
        <v>n/a</v>
      </c>
      <c r="BZ559" s="69" t="str">
        <f>IF($D539="n/a","n/a",IF(BZ$3&gt;($D539+$D559),$X539-SUM($F559:BY559),$X539/$D539))</f>
        <v>n/a</v>
      </c>
    </row>
    <row r="560" spans="1:78" customFormat="1" hidden="1" outlineLevel="1">
      <c r="A560" s="560"/>
      <c r="B560" s="25"/>
      <c r="C560" s="577"/>
      <c r="D560" s="545">
        <v>20</v>
      </c>
      <c r="E560" s="27"/>
      <c r="F560" s="146"/>
      <c r="G560" s="148"/>
      <c r="H560" s="148"/>
      <c r="I560" s="148"/>
      <c r="J560" s="148"/>
      <c r="K560" s="558"/>
      <c r="L560" s="148"/>
      <c r="M560" s="148"/>
      <c r="N560" s="553"/>
      <c r="O560" s="553"/>
      <c r="P560" s="553"/>
      <c r="Q560" s="553"/>
      <c r="R560" s="553"/>
      <c r="S560" s="553"/>
      <c r="T560" s="553"/>
      <c r="U560" s="553"/>
      <c r="V560" s="553"/>
      <c r="W560" s="553"/>
      <c r="X560" s="553"/>
      <c r="Y560" s="147"/>
      <c r="Z560" s="69" t="str">
        <f>IF($D539="n/a","n/a",IF(Z$3&gt;($D539+$D560),$Y539-SUM($F560:Y560),$Y539/$D539))</f>
        <v>n/a</v>
      </c>
      <c r="AA560" s="69" t="str">
        <f>IF($D539="n/a","n/a",IF(AA$3&gt;($D539+$D560),$Y539-SUM($F560:Z560),$Y539/$D539))</f>
        <v>n/a</v>
      </c>
      <c r="AB560" s="69" t="str">
        <f>IF($D539="n/a","n/a",IF(AB$3&gt;($D539+$D560),$Y539-SUM($F560:AA560),$Y539/$D539))</f>
        <v>n/a</v>
      </c>
      <c r="AC560" s="69" t="str">
        <f>IF($D539="n/a","n/a",IF(AC$3&gt;($D539+$D560),$Y539-SUM($F560:AB560),$Y539/$D539))</f>
        <v>n/a</v>
      </c>
      <c r="AD560" s="69" t="str">
        <f>IF($D539="n/a","n/a",IF(AD$3&gt;($D539+$D560),$Y539-SUM($F560:AC560),$Y539/$D539))</f>
        <v>n/a</v>
      </c>
      <c r="AE560" s="69" t="str">
        <f>IF($D539="n/a","n/a",IF(AE$3&gt;($D539+$D560),$Y539-SUM($F560:AD560),$Y539/$D539))</f>
        <v>n/a</v>
      </c>
      <c r="AF560" s="69" t="str">
        <f>IF($D539="n/a","n/a",IF(AF$3&gt;($D539+$D560),$Y539-SUM($F560:AE560),$Y539/$D539))</f>
        <v>n/a</v>
      </c>
      <c r="AG560" s="69" t="str">
        <f>IF($D539="n/a","n/a",IF(AG$3&gt;($D539+$D560),$Y539-SUM($F560:AF560),$Y539/$D539))</f>
        <v>n/a</v>
      </c>
      <c r="AH560" s="69" t="str">
        <f>IF($D539="n/a","n/a",IF(AH$3&gt;($D539+$D560),$Y539-SUM($F560:AG560),$Y539/$D539))</f>
        <v>n/a</v>
      </c>
      <c r="AI560" s="69" t="str">
        <f>IF($D539="n/a","n/a",IF(AI$3&gt;($D539+$D560),$Y539-SUM($F560:AH560),$Y539/$D539))</f>
        <v>n/a</v>
      </c>
      <c r="AJ560" s="69" t="str">
        <f>IF($D539="n/a","n/a",IF(AJ$3&gt;($D539+$D560),$Y539-SUM($F560:AI560),$Y539/$D539))</f>
        <v>n/a</v>
      </c>
      <c r="AK560" s="69" t="str">
        <f>IF($D539="n/a","n/a",IF(AK$3&gt;($D539+$D560),$Y539-SUM($F560:AJ560),$Y539/$D539))</f>
        <v>n/a</v>
      </c>
      <c r="AL560" s="69" t="str">
        <f>IF($D539="n/a","n/a",IF(AL$3&gt;($D539+$D560),$Y539-SUM($F560:AK560),$Y539/$D539))</f>
        <v>n/a</v>
      </c>
      <c r="AM560" s="69" t="str">
        <f>IF($D539="n/a","n/a",IF(AM$3&gt;($D539+$D560),$Y539-SUM($F560:AL560),$Y539/$D539))</f>
        <v>n/a</v>
      </c>
      <c r="AN560" s="69" t="str">
        <f>IF($D539="n/a","n/a",IF(AN$3&gt;($D539+$D560),$Y539-SUM($F560:AM560),$Y539/$D539))</f>
        <v>n/a</v>
      </c>
      <c r="AO560" s="69" t="str">
        <f>IF($D539="n/a","n/a",IF(AO$3&gt;($D539+$D560),$Y539-SUM($F560:AN560),$Y539/$D539))</f>
        <v>n/a</v>
      </c>
      <c r="AP560" s="69" t="str">
        <f>IF($D539="n/a","n/a",IF(AP$3&gt;($D539+$D560),$Y539-SUM($F560:AO560),$Y539/$D539))</f>
        <v>n/a</v>
      </c>
      <c r="AQ560" s="69" t="str">
        <f>IF($D539="n/a","n/a",IF(AQ$3&gt;($D539+$D560),$Y539-SUM($F560:AP560),$Y539/$D539))</f>
        <v>n/a</v>
      </c>
      <c r="AR560" s="69" t="str">
        <f>IF($D539="n/a","n/a",IF(AR$3&gt;($D539+$D560),$Y539-SUM($F560:AQ560),$Y539/$D539))</f>
        <v>n/a</v>
      </c>
      <c r="AS560" s="69" t="str">
        <f>IF($D539="n/a","n/a",IF(AS$3&gt;($D539+$D560),$Y539-SUM($F560:AR560),$Y539/$D539))</f>
        <v>n/a</v>
      </c>
      <c r="AT560" s="69" t="str">
        <f>IF($D539="n/a","n/a",IF(AT$3&gt;($D539+$D560),$Y539-SUM($F560:AS560),$Y539/$D539))</f>
        <v>n/a</v>
      </c>
      <c r="AU560" s="69" t="str">
        <f>IF($D539="n/a","n/a",IF(AU$3&gt;($D539+$D560),$Y539-SUM($F560:AT560),$Y539/$D539))</f>
        <v>n/a</v>
      </c>
      <c r="AV560" s="69" t="str">
        <f>IF($D539="n/a","n/a",IF(AV$3&gt;($D539+$D560),$Y539-SUM($F560:AU560),$Y539/$D539))</f>
        <v>n/a</v>
      </c>
      <c r="AW560" s="69" t="str">
        <f>IF($D539="n/a","n/a",IF(AW$3&gt;($D539+$D560),$Y539-SUM($F560:AV560),$Y539/$D539))</f>
        <v>n/a</v>
      </c>
      <c r="AX560" s="69" t="str">
        <f>IF($D539="n/a","n/a",IF(AX$3&gt;($D539+$D560),$Y539-SUM($F560:AW560),$Y539/$D539))</f>
        <v>n/a</v>
      </c>
      <c r="AY560" s="69" t="str">
        <f>IF($D539="n/a","n/a",IF(AY$3&gt;($D539+$D560),$Y539-SUM($F560:AX560),$Y539/$D539))</f>
        <v>n/a</v>
      </c>
      <c r="AZ560" s="69" t="str">
        <f>IF($D539="n/a","n/a",IF(AZ$3&gt;($D539+$D560),$Y539-SUM($F560:AY560),$Y539/$D539))</f>
        <v>n/a</v>
      </c>
      <c r="BA560" s="69" t="str">
        <f>IF($D539="n/a","n/a",IF(BA$3&gt;($D539+$D560),$Y539-SUM($F560:AZ560),$Y539/$D539))</f>
        <v>n/a</v>
      </c>
      <c r="BB560" s="69" t="str">
        <f>IF($D539="n/a","n/a",IF(BB$3&gt;($D539+$D560),$Y539-SUM($F560:BA560),$Y539/$D539))</f>
        <v>n/a</v>
      </c>
      <c r="BC560" s="69" t="str">
        <f>IF($D539="n/a","n/a",IF(BC$3&gt;($D539+$D560),$Y539-SUM($F560:BB560),$Y539/$D539))</f>
        <v>n/a</v>
      </c>
      <c r="BD560" s="69" t="str">
        <f>IF($D539="n/a","n/a",IF(BD$3&gt;($D539+$D560),$Y539-SUM($F560:BC560),$Y539/$D539))</f>
        <v>n/a</v>
      </c>
      <c r="BE560" s="69" t="str">
        <f>IF($D539="n/a","n/a",IF(BE$3&gt;($D539+$D560),$Y539-SUM($F560:BD560),$Y539/$D539))</f>
        <v>n/a</v>
      </c>
      <c r="BF560" s="69" t="str">
        <f>IF($D539="n/a","n/a",IF(BF$3&gt;($D539+$D560),$Y539-SUM($F560:BE560),$Y539/$D539))</f>
        <v>n/a</v>
      </c>
      <c r="BG560" s="69" t="str">
        <f>IF($D539="n/a","n/a",IF(BG$3&gt;($D539+$D560),$Y539-SUM($F560:BF560),$Y539/$D539))</f>
        <v>n/a</v>
      </c>
      <c r="BH560" s="69" t="str">
        <f>IF($D539="n/a","n/a",IF(BH$3&gt;($D539+$D560),$Y539-SUM($F560:BG560),$Y539/$D539))</f>
        <v>n/a</v>
      </c>
      <c r="BI560" s="69" t="str">
        <f>IF($D539="n/a","n/a",IF(BI$3&gt;($D539+$D560),$Y539-SUM($F560:BH560),$Y539/$D539))</f>
        <v>n/a</v>
      </c>
      <c r="BJ560" s="69" t="str">
        <f>IF($D539="n/a","n/a",IF(BJ$3&gt;($D539+$D560),$Y539-SUM($F560:BI560),$Y539/$D539))</f>
        <v>n/a</v>
      </c>
      <c r="BK560" s="69" t="str">
        <f>IF($D539="n/a","n/a",IF(BK$3&gt;($D539+$D560),$Y539-SUM($F560:BJ560),$Y539/$D539))</f>
        <v>n/a</v>
      </c>
      <c r="BL560" s="69" t="str">
        <f>IF($D539="n/a","n/a",IF(BL$3&gt;($D539+$D560),$Y539-SUM($F560:BK560),$Y539/$D539))</f>
        <v>n/a</v>
      </c>
      <c r="BM560" s="69" t="str">
        <f>IF($D539="n/a","n/a",IF(BM$3&gt;($D539+$D560),$Y539-SUM($F560:BL560),$Y539/$D539))</f>
        <v>n/a</v>
      </c>
      <c r="BN560" s="69" t="str">
        <f>IF($D539="n/a","n/a",IF(BN$3&gt;($D539+$D560),$Y539-SUM($F560:BM560),$Y539/$D539))</f>
        <v>n/a</v>
      </c>
      <c r="BO560" s="69" t="str">
        <f>IF($D539="n/a","n/a",IF(BO$3&gt;($D539+$D560),$Y539-SUM($F560:BN560),$Y539/$D539))</f>
        <v>n/a</v>
      </c>
      <c r="BP560" s="69" t="str">
        <f>IF($D539="n/a","n/a",IF(BP$3&gt;($D539+$D560),$Y539-SUM($F560:BO560),$Y539/$D539))</f>
        <v>n/a</v>
      </c>
      <c r="BQ560" s="69" t="str">
        <f>IF($D539="n/a","n/a",IF(BQ$3&gt;($D539+$D560),$Y539-SUM($F560:BP560),$Y539/$D539))</f>
        <v>n/a</v>
      </c>
      <c r="BR560" s="69" t="str">
        <f>IF($D539="n/a","n/a",IF(BR$3&gt;($D539+$D560),$Y539-SUM($F560:BQ560),$Y539/$D539))</f>
        <v>n/a</v>
      </c>
      <c r="BS560" s="69" t="str">
        <f>IF($D539="n/a","n/a",IF(BS$3&gt;($D539+$D560),$Y539-SUM($F560:BR560),$Y539/$D539))</f>
        <v>n/a</v>
      </c>
      <c r="BT560" s="69" t="str">
        <f>IF($D539="n/a","n/a",IF(BT$3&gt;($D539+$D560),$Y539-SUM($F560:BS560),$Y539/$D539))</f>
        <v>n/a</v>
      </c>
      <c r="BU560" s="69" t="str">
        <f>IF($D539="n/a","n/a",IF(BU$3&gt;($D539+$D560),$Y539-SUM($F560:BT560),$Y539/$D539))</f>
        <v>n/a</v>
      </c>
      <c r="BV560" s="69" t="str">
        <f>IF($D539="n/a","n/a",IF(BV$3&gt;($D539+$D560),$Y539-SUM($F560:BU560),$Y539/$D539))</f>
        <v>n/a</v>
      </c>
      <c r="BW560" s="69" t="str">
        <f>IF($D539="n/a","n/a",IF(BW$3&gt;($D539+$D560),$Y539-SUM($F560:BV560),$Y539/$D539))</f>
        <v>n/a</v>
      </c>
      <c r="BX560" s="69" t="str">
        <f>IF($D539="n/a","n/a",IF(BX$3&gt;($D539+$D560),$Y539-SUM($F560:BW560),$Y539/$D539))</f>
        <v>n/a</v>
      </c>
      <c r="BY560" s="69" t="str">
        <f>IF($D539="n/a","n/a",IF(BY$3&gt;($D539+$D560),$Y539-SUM($F560:BX560),$Y539/$D539))</f>
        <v>n/a</v>
      </c>
      <c r="BZ560" s="69" t="str">
        <f>IF($D539="n/a","n/a",IF(BZ$3&gt;($D539+$D560),$Y539-SUM($F560:BY560),$Y539/$D539))</f>
        <v>n/a</v>
      </c>
    </row>
    <row r="561" spans="1:78" customFormat="1" hidden="1" outlineLevel="1">
      <c r="A561" s="560"/>
      <c r="B561" s="25"/>
      <c r="C561" s="577"/>
      <c r="D561" s="545">
        <v>21</v>
      </c>
      <c r="E561" s="27"/>
      <c r="F561" s="146"/>
      <c r="G561" s="148"/>
      <c r="H561" s="148"/>
      <c r="I561" s="148"/>
      <c r="J561" s="148"/>
      <c r="K561" s="558"/>
      <c r="L561" s="148"/>
      <c r="M561" s="148"/>
      <c r="N561" s="553"/>
      <c r="O561" s="553"/>
      <c r="P561" s="553"/>
      <c r="Q561" s="553"/>
      <c r="R561" s="553"/>
      <c r="S561" s="553"/>
      <c r="T561" s="553"/>
      <c r="U561" s="553"/>
      <c r="V561" s="553"/>
      <c r="W561" s="553"/>
      <c r="X561" s="553"/>
      <c r="Y561" s="553"/>
      <c r="Z561" s="147"/>
      <c r="AA561" s="69" t="str">
        <f>IF($D539="n/a","n/a",IF(AA$3&gt;($D539+$D561),$Z539-SUM($F561:Z561),$Z539/$D539))</f>
        <v>n/a</v>
      </c>
      <c r="AB561" s="69" t="str">
        <f>IF($D539="n/a","n/a",IF(AB$3&gt;($D539+$D561),$Z539-SUM($F561:AA561),$Z539/$D539))</f>
        <v>n/a</v>
      </c>
      <c r="AC561" s="69" t="str">
        <f>IF($D539="n/a","n/a",IF(AC$3&gt;($D539+$D561),$Z539-SUM($F561:AB561),$Z539/$D539))</f>
        <v>n/a</v>
      </c>
      <c r="AD561" s="69" t="str">
        <f>IF($D539="n/a","n/a",IF(AD$3&gt;($D539+$D561),$Z539-SUM($F561:AC561),$Z539/$D539))</f>
        <v>n/a</v>
      </c>
      <c r="AE561" s="69" t="str">
        <f>IF($D539="n/a","n/a",IF(AE$3&gt;($D539+$D561),$Z539-SUM($F561:AD561),$Z539/$D539))</f>
        <v>n/a</v>
      </c>
      <c r="AF561" s="69" t="str">
        <f>IF($D539="n/a","n/a",IF(AF$3&gt;($D539+$D561),$Z539-SUM($F561:AE561),$Z539/$D539))</f>
        <v>n/a</v>
      </c>
      <c r="AG561" s="69" t="str">
        <f>IF($D539="n/a","n/a",IF(AG$3&gt;($D539+$D561),$Z539-SUM($F561:AF561),$Z539/$D539))</f>
        <v>n/a</v>
      </c>
      <c r="AH561" s="69" t="str">
        <f>IF($D539="n/a","n/a",IF(AH$3&gt;($D539+$D561),$Z539-SUM($F561:AG561),$Z539/$D539))</f>
        <v>n/a</v>
      </c>
      <c r="AI561" s="69" t="str">
        <f>IF($D539="n/a","n/a",IF(AI$3&gt;($D539+$D561),$Z539-SUM($F561:AH561),$Z539/$D539))</f>
        <v>n/a</v>
      </c>
      <c r="AJ561" s="69" t="str">
        <f>IF($D539="n/a","n/a",IF(AJ$3&gt;($D539+$D561),$Z539-SUM($F561:AI561),$Z539/$D539))</f>
        <v>n/a</v>
      </c>
      <c r="AK561" s="69" t="str">
        <f>IF($D539="n/a","n/a",IF(AK$3&gt;($D539+$D561),$Z539-SUM($F561:AJ561),$Z539/$D539))</f>
        <v>n/a</v>
      </c>
      <c r="AL561" s="69" t="str">
        <f>IF($D539="n/a","n/a",IF(AL$3&gt;($D539+$D561),$Z539-SUM($F561:AK561),$Z539/$D539))</f>
        <v>n/a</v>
      </c>
      <c r="AM561" s="69" t="str">
        <f>IF($D539="n/a","n/a",IF(AM$3&gt;($D539+$D561),$Z539-SUM($F561:AL561),$Z539/$D539))</f>
        <v>n/a</v>
      </c>
      <c r="AN561" s="69" t="str">
        <f>IF($D539="n/a","n/a",IF(AN$3&gt;($D539+$D561),$Z539-SUM($F561:AM561),$Z539/$D539))</f>
        <v>n/a</v>
      </c>
      <c r="AO561" s="69" t="str">
        <f>IF($D539="n/a","n/a",IF(AO$3&gt;($D539+$D561),$Z539-SUM($F561:AN561),$Z539/$D539))</f>
        <v>n/a</v>
      </c>
      <c r="AP561" s="69" t="str">
        <f>IF($D539="n/a","n/a",IF(AP$3&gt;($D539+$D561),$Z539-SUM($F561:AO561),$Z539/$D539))</f>
        <v>n/a</v>
      </c>
      <c r="AQ561" s="69" t="str">
        <f>IF($D539="n/a","n/a",IF(AQ$3&gt;($D539+$D561),$Z539-SUM($F561:AP561),$Z539/$D539))</f>
        <v>n/a</v>
      </c>
      <c r="AR561" s="69" t="str">
        <f>IF($D539="n/a","n/a",IF(AR$3&gt;($D539+$D561),$Z539-SUM($F561:AQ561),$Z539/$D539))</f>
        <v>n/a</v>
      </c>
      <c r="AS561" s="69" t="str">
        <f>IF($D539="n/a","n/a",IF(AS$3&gt;($D539+$D561),$Z539-SUM($F561:AR561),$Z539/$D539))</f>
        <v>n/a</v>
      </c>
      <c r="AT561" s="69" t="str">
        <f>IF($D539="n/a","n/a",IF(AT$3&gt;($D539+$D561),$Z539-SUM($F561:AS561),$Z539/$D539))</f>
        <v>n/a</v>
      </c>
      <c r="AU561" s="69" t="str">
        <f>IF($D539="n/a","n/a",IF(AU$3&gt;($D539+$D561),$Z539-SUM($F561:AT561),$Z539/$D539))</f>
        <v>n/a</v>
      </c>
      <c r="AV561" s="69" t="str">
        <f>IF($D539="n/a","n/a",IF(AV$3&gt;($D539+$D561),$Z539-SUM($F561:AU561),$Z539/$D539))</f>
        <v>n/a</v>
      </c>
      <c r="AW561" s="69" t="str">
        <f>IF($D539="n/a","n/a",IF(AW$3&gt;($D539+$D561),$Z539-SUM($F561:AV561),$Z539/$D539))</f>
        <v>n/a</v>
      </c>
      <c r="AX561" s="69" t="str">
        <f>IF($D539="n/a","n/a",IF(AX$3&gt;($D539+$D561),$Z539-SUM($F561:AW561),$Z539/$D539))</f>
        <v>n/a</v>
      </c>
      <c r="AY561" s="69" t="str">
        <f>IF($D539="n/a","n/a",IF(AY$3&gt;($D539+$D561),$Z539-SUM($F561:AX561),$Z539/$D539))</f>
        <v>n/a</v>
      </c>
      <c r="AZ561" s="69" t="str">
        <f>IF($D539="n/a","n/a",IF(AZ$3&gt;($D539+$D561),$Z539-SUM($F561:AY561),$Z539/$D539))</f>
        <v>n/a</v>
      </c>
      <c r="BA561" s="69" t="str">
        <f>IF($D539="n/a","n/a",IF(BA$3&gt;($D539+$D561),$Z539-SUM($F561:AZ561),$Z539/$D539))</f>
        <v>n/a</v>
      </c>
      <c r="BB561" s="69" t="str">
        <f>IF($D539="n/a","n/a",IF(BB$3&gt;($D539+$D561),$Z539-SUM($F561:BA561),$Z539/$D539))</f>
        <v>n/a</v>
      </c>
      <c r="BC561" s="69" t="str">
        <f>IF($D539="n/a","n/a",IF(BC$3&gt;($D539+$D561),$Z539-SUM($F561:BB561),$Z539/$D539))</f>
        <v>n/a</v>
      </c>
      <c r="BD561" s="69" t="str">
        <f>IF($D539="n/a","n/a",IF(BD$3&gt;($D539+$D561),$Z539-SUM($F561:BC561),$Z539/$D539))</f>
        <v>n/a</v>
      </c>
      <c r="BE561" s="69" t="str">
        <f>IF($D539="n/a","n/a",IF(BE$3&gt;($D539+$D561),$Z539-SUM($F561:BD561),$Z539/$D539))</f>
        <v>n/a</v>
      </c>
      <c r="BF561" s="69" t="str">
        <f>IF($D539="n/a","n/a",IF(BF$3&gt;($D539+$D561),$Z539-SUM($F561:BE561),$Z539/$D539))</f>
        <v>n/a</v>
      </c>
      <c r="BG561" s="69" t="str">
        <f>IF($D539="n/a","n/a",IF(BG$3&gt;($D539+$D561),$Z539-SUM($F561:BF561),$Z539/$D539))</f>
        <v>n/a</v>
      </c>
      <c r="BH561" s="69" t="str">
        <f>IF($D539="n/a","n/a",IF(BH$3&gt;($D539+$D561),$Z539-SUM($F561:BG561),$Z539/$D539))</f>
        <v>n/a</v>
      </c>
      <c r="BI561" s="69" t="str">
        <f>IF($D539="n/a","n/a",IF(BI$3&gt;($D539+$D561),$Z539-SUM($F561:BH561),$Z539/$D539))</f>
        <v>n/a</v>
      </c>
      <c r="BJ561" s="69" t="str">
        <f>IF($D539="n/a","n/a",IF(BJ$3&gt;($D539+$D561),$Z539-SUM($F561:BI561),$Z539/$D539))</f>
        <v>n/a</v>
      </c>
      <c r="BK561" s="69" t="str">
        <f>IF($D539="n/a","n/a",IF(BK$3&gt;($D539+$D561),$Z539-SUM($F561:BJ561),$Z539/$D539))</f>
        <v>n/a</v>
      </c>
      <c r="BL561" s="69" t="str">
        <f>IF($D539="n/a","n/a",IF(BL$3&gt;($D539+$D561),$Z539-SUM($F561:BK561),$Z539/$D539))</f>
        <v>n/a</v>
      </c>
      <c r="BM561" s="69" t="str">
        <f>IF($D539="n/a","n/a",IF(BM$3&gt;($D539+$D561),$Z539-SUM($F561:BL561),$Z539/$D539))</f>
        <v>n/a</v>
      </c>
      <c r="BN561" s="69" t="str">
        <f>IF($D539="n/a","n/a",IF(BN$3&gt;($D539+$D561),$Z539-SUM($F561:BM561),$Z539/$D539))</f>
        <v>n/a</v>
      </c>
      <c r="BO561" s="69" t="str">
        <f>IF($D539="n/a","n/a",IF(BO$3&gt;($D539+$D561),$Z539-SUM($F561:BN561),$Z539/$D539))</f>
        <v>n/a</v>
      </c>
      <c r="BP561" s="69" t="str">
        <f>IF($D539="n/a","n/a",IF(BP$3&gt;($D539+$D561),$Z539-SUM($F561:BO561),$Z539/$D539))</f>
        <v>n/a</v>
      </c>
      <c r="BQ561" s="69" t="str">
        <f>IF($D539="n/a","n/a",IF(BQ$3&gt;($D539+$D561),$Z539-SUM($F561:BP561),$Z539/$D539))</f>
        <v>n/a</v>
      </c>
      <c r="BR561" s="69" t="str">
        <f>IF($D539="n/a","n/a",IF(BR$3&gt;($D539+$D561),$Z539-SUM($F561:BQ561),$Z539/$D539))</f>
        <v>n/a</v>
      </c>
      <c r="BS561" s="69" t="str">
        <f>IF($D539="n/a","n/a",IF(BS$3&gt;($D539+$D561),$Z539-SUM($F561:BR561),$Z539/$D539))</f>
        <v>n/a</v>
      </c>
      <c r="BT561" s="69" t="str">
        <f>IF($D539="n/a","n/a",IF(BT$3&gt;($D539+$D561),$Z539-SUM($F561:BS561),$Z539/$D539))</f>
        <v>n/a</v>
      </c>
      <c r="BU561" s="69" t="str">
        <f>IF($D539="n/a","n/a",IF(BU$3&gt;($D539+$D561),$Z539-SUM($F561:BT561),$Z539/$D539))</f>
        <v>n/a</v>
      </c>
      <c r="BV561" s="69" t="str">
        <f>IF($D539="n/a","n/a",IF(BV$3&gt;($D539+$D561),$Z539-SUM($F561:BU561),$Z539/$D539))</f>
        <v>n/a</v>
      </c>
      <c r="BW561" s="69" t="str">
        <f>IF($D539="n/a","n/a",IF(BW$3&gt;($D539+$D561),$Z539-SUM($F561:BV561),$Z539/$D539))</f>
        <v>n/a</v>
      </c>
      <c r="BX561" s="69" t="str">
        <f>IF($D539="n/a","n/a",IF(BX$3&gt;($D539+$D561),$Z539-SUM($F561:BW561),$Z539/$D539))</f>
        <v>n/a</v>
      </c>
      <c r="BY561" s="69" t="str">
        <f>IF($D539="n/a","n/a",IF(BY$3&gt;($D539+$D561),$Z539-SUM($F561:BX561),$Z539/$D539))</f>
        <v>n/a</v>
      </c>
      <c r="BZ561" s="69" t="str">
        <f>IF($D539="n/a","n/a",IF(BZ$3&gt;($D539+$D561),$Z539-SUM($F561:BY561),$Z539/$D539))</f>
        <v>n/a</v>
      </c>
    </row>
    <row r="562" spans="1:78" customFormat="1" hidden="1" outlineLevel="1">
      <c r="A562" s="560"/>
      <c r="B562" s="25"/>
      <c r="C562" s="577"/>
      <c r="D562" s="545">
        <v>22</v>
      </c>
      <c r="E562" s="27"/>
      <c r="F562" s="146"/>
      <c r="G562" s="148"/>
      <c r="H562" s="148"/>
      <c r="I562" s="148"/>
      <c r="J562" s="148"/>
      <c r="K562" s="558"/>
      <c r="L562" s="148"/>
      <c r="M562" s="148"/>
      <c r="N562" s="553"/>
      <c r="O562" s="553"/>
      <c r="P562" s="553"/>
      <c r="Q562" s="553"/>
      <c r="R562" s="553"/>
      <c r="S562" s="553"/>
      <c r="T562" s="553"/>
      <c r="U562" s="553"/>
      <c r="V562" s="553"/>
      <c r="W562" s="553"/>
      <c r="X562" s="553"/>
      <c r="Y562" s="553"/>
      <c r="Z562" s="553"/>
      <c r="AA562" s="147"/>
      <c r="AB562" s="69" t="str">
        <f>IF($D539="n/a","n/a",IF(AB$3&gt;($D539+$D562),$AA539-SUM($F562:AA562),$AA539/$D539))</f>
        <v>n/a</v>
      </c>
      <c r="AC562" s="69" t="str">
        <f>IF($D539="n/a","n/a",IF(AC$3&gt;($D539+$D562),$AA539-SUM($F562:AB562),$AA539/$D539))</f>
        <v>n/a</v>
      </c>
      <c r="AD562" s="69" t="str">
        <f>IF($D539="n/a","n/a",IF(AD$3&gt;($D539+$D562),$AA539-SUM($F562:AC562),$AA539/$D539))</f>
        <v>n/a</v>
      </c>
      <c r="AE562" s="69" t="str">
        <f>IF($D539="n/a","n/a",IF(AE$3&gt;($D539+$D562),$AA539-SUM($F562:AD562),$AA539/$D539))</f>
        <v>n/a</v>
      </c>
      <c r="AF562" s="69" t="str">
        <f>IF($D539="n/a","n/a",IF(AF$3&gt;($D539+$D562),$AA539-SUM($F562:AE562),$AA539/$D539))</f>
        <v>n/a</v>
      </c>
      <c r="AG562" s="69" t="str">
        <f>IF($D539="n/a","n/a",IF(AG$3&gt;($D539+$D562),$AA539-SUM($F562:AF562),$AA539/$D539))</f>
        <v>n/a</v>
      </c>
      <c r="AH562" s="69" t="str">
        <f>IF($D539="n/a","n/a",IF(AH$3&gt;($D539+$D562),$AA539-SUM($F562:AG562),$AA539/$D539))</f>
        <v>n/a</v>
      </c>
      <c r="AI562" s="69" t="str">
        <f>IF($D539="n/a","n/a",IF(AI$3&gt;($D539+$D562),$AA539-SUM($F562:AH562),$AA539/$D539))</f>
        <v>n/a</v>
      </c>
      <c r="AJ562" s="69" t="str">
        <f>IF($D539="n/a","n/a",IF(AJ$3&gt;($D539+$D562),$AA539-SUM($F562:AI562),$AA539/$D539))</f>
        <v>n/a</v>
      </c>
      <c r="AK562" s="69" t="str">
        <f>IF($D539="n/a","n/a",IF(AK$3&gt;($D539+$D562),$AA539-SUM($F562:AJ562),$AA539/$D539))</f>
        <v>n/a</v>
      </c>
      <c r="AL562" s="69" t="str">
        <f>IF($D539="n/a","n/a",IF(AL$3&gt;($D539+$D562),$AA539-SUM($F562:AK562),$AA539/$D539))</f>
        <v>n/a</v>
      </c>
      <c r="AM562" s="69" t="str">
        <f>IF($D539="n/a","n/a",IF(AM$3&gt;($D539+$D562),$AA539-SUM($F562:AL562),$AA539/$D539))</f>
        <v>n/a</v>
      </c>
      <c r="AN562" s="69" t="str">
        <f>IF($D539="n/a","n/a",IF(AN$3&gt;($D539+$D562),$AA539-SUM($F562:AM562),$AA539/$D539))</f>
        <v>n/a</v>
      </c>
      <c r="AO562" s="69" t="str">
        <f>IF($D539="n/a","n/a",IF(AO$3&gt;($D539+$D562),$AA539-SUM($F562:AN562),$AA539/$D539))</f>
        <v>n/a</v>
      </c>
      <c r="AP562" s="69" t="str">
        <f>IF($D539="n/a","n/a",IF(AP$3&gt;($D539+$D562),$AA539-SUM($F562:AO562),$AA539/$D539))</f>
        <v>n/a</v>
      </c>
      <c r="AQ562" s="69" t="str">
        <f>IF($D539="n/a","n/a",IF(AQ$3&gt;($D539+$D562),$AA539-SUM($F562:AP562),$AA539/$D539))</f>
        <v>n/a</v>
      </c>
      <c r="AR562" s="69" t="str">
        <f>IF($D539="n/a","n/a",IF(AR$3&gt;($D539+$D562),$AA539-SUM($F562:AQ562),$AA539/$D539))</f>
        <v>n/a</v>
      </c>
      <c r="AS562" s="69" t="str">
        <f>IF($D539="n/a","n/a",IF(AS$3&gt;($D539+$D562),$AA539-SUM($F562:AR562),$AA539/$D539))</f>
        <v>n/a</v>
      </c>
      <c r="AT562" s="69" t="str">
        <f>IF($D539="n/a","n/a",IF(AT$3&gt;($D539+$D562),$AA539-SUM($F562:AS562),$AA539/$D539))</f>
        <v>n/a</v>
      </c>
      <c r="AU562" s="69" t="str">
        <f>IF($D539="n/a","n/a",IF(AU$3&gt;($D539+$D562),$AA539-SUM($F562:AT562),$AA539/$D539))</f>
        <v>n/a</v>
      </c>
      <c r="AV562" s="69" t="str">
        <f>IF($D539="n/a","n/a",IF(AV$3&gt;($D539+$D562),$AA539-SUM($F562:AU562),$AA539/$D539))</f>
        <v>n/a</v>
      </c>
      <c r="AW562" s="69" t="str">
        <f>IF($D539="n/a","n/a",IF(AW$3&gt;($D539+$D562),$AA539-SUM($F562:AV562),$AA539/$D539))</f>
        <v>n/a</v>
      </c>
      <c r="AX562" s="69" t="str">
        <f>IF($D539="n/a","n/a",IF(AX$3&gt;($D539+$D562),$AA539-SUM($F562:AW562),$AA539/$D539))</f>
        <v>n/a</v>
      </c>
      <c r="AY562" s="69" t="str">
        <f>IF($D539="n/a","n/a",IF(AY$3&gt;($D539+$D562),$AA539-SUM($F562:AX562),$AA539/$D539))</f>
        <v>n/a</v>
      </c>
      <c r="AZ562" s="69" t="str">
        <f>IF($D539="n/a","n/a",IF(AZ$3&gt;($D539+$D562),$AA539-SUM($F562:AY562),$AA539/$D539))</f>
        <v>n/a</v>
      </c>
      <c r="BA562" s="69" t="str">
        <f>IF($D539="n/a","n/a",IF(BA$3&gt;($D539+$D562),$AA539-SUM($F562:AZ562),$AA539/$D539))</f>
        <v>n/a</v>
      </c>
      <c r="BB562" s="69" t="str">
        <f>IF($D539="n/a","n/a",IF(BB$3&gt;($D539+$D562),$AA539-SUM($F562:BA562),$AA539/$D539))</f>
        <v>n/a</v>
      </c>
      <c r="BC562" s="69" t="str">
        <f>IF($D539="n/a","n/a",IF(BC$3&gt;($D539+$D562),$AA539-SUM($F562:BB562),$AA539/$D539))</f>
        <v>n/a</v>
      </c>
      <c r="BD562" s="69" t="str">
        <f>IF($D539="n/a","n/a",IF(BD$3&gt;($D539+$D562),$AA539-SUM($F562:BC562),$AA539/$D539))</f>
        <v>n/a</v>
      </c>
      <c r="BE562" s="69" t="str">
        <f>IF($D539="n/a","n/a",IF(BE$3&gt;($D539+$D562),$AA539-SUM($F562:BD562),$AA539/$D539))</f>
        <v>n/a</v>
      </c>
      <c r="BF562" s="69" t="str">
        <f>IF($D539="n/a","n/a",IF(BF$3&gt;($D539+$D562),$AA539-SUM($F562:BE562),$AA539/$D539))</f>
        <v>n/a</v>
      </c>
      <c r="BG562" s="69" t="str">
        <f>IF($D539="n/a","n/a",IF(BG$3&gt;($D539+$D562),$AA539-SUM($F562:BF562),$AA539/$D539))</f>
        <v>n/a</v>
      </c>
      <c r="BH562" s="69" t="str">
        <f>IF($D539="n/a","n/a",IF(BH$3&gt;($D539+$D562),$AA539-SUM($F562:BG562),$AA539/$D539))</f>
        <v>n/a</v>
      </c>
      <c r="BI562" s="69" t="str">
        <f>IF($D539="n/a","n/a",IF(BI$3&gt;($D539+$D562),$AA539-SUM($F562:BH562),$AA539/$D539))</f>
        <v>n/a</v>
      </c>
      <c r="BJ562" s="69" t="str">
        <f>IF($D539="n/a","n/a",IF(BJ$3&gt;($D539+$D562),$AA539-SUM($F562:BI562),$AA539/$D539))</f>
        <v>n/a</v>
      </c>
      <c r="BK562" s="69" t="str">
        <f>IF($D539="n/a","n/a",IF(BK$3&gt;($D539+$D562),$AA539-SUM($F562:BJ562),$AA539/$D539))</f>
        <v>n/a</v>
      </c>
      <c r="BL562" s="69" t="str">
        <f>IF($D539="n/a","n/a",IF(BL$3&gt;($D539+$D562),$AA539-SUM($F562:BK562),$AA539/$D539))</f>
        <v>n/a</v>
      </c>
      <c r="BM562" s="69" t="str">
        <f>IF($D539="n/a","n/a",IF(BM$3&gt;($D539+$D562),$AA539-SUM($F562:BL562),$AA539/$D539))</f>
        <v>n/a</v>
      </c>
      <c r="BN562" s="69" t="str">
        <f>IF($D539="n/a","n/a",IF(BN$3&gt;($D539+$D562),$AA539-SUM($F562:BM562),$AA539/$D539))</f>
        <v>n/a</v>
      </c>
      <c r="BO562" s="69" t="str">
        <f>IF($D539="n/a","n/a",IF(BO$3&gt;($D539+$D562),$AA539-SUM($F562:BN562),$AA539/$D539))</f>
        <v>n/a</v>
      </c>
      <c r="BP562" s="69" t="str">
        <f>IF($D539="n/a","n/a",IF(BP$3&gt;($D539+$D562),$AA539-SUM($F562:BO562),$AA539/$D539))</f>
        <v>n/a</v>
      </c>
      <c r="BQ562" s="69" t="str">
        <f>IF($D539="n/a","n/a",IF(BQ$3&gt;($D539+$D562),$AA539-SUM($F562:BP562),$AA539/$D539))</f>
        <v>n/a</v>
      </c>
      <c r="BR562" s="69" t="str">
        <f>IF($D539="n/a","n/a",IF(BR$3&gt;($D539+$D562),$AA539-SUM($F562:BQ562),$AA539/$D539))</f>
        <v>n/a</v>
      </c>
      <c r="BS562" s="69" t="str">
        <f>IF($D539="n/a","n/a",IF(BS$3&gt;($D539+$D562),$AA539-SUM($F562:BR562),$AA539/$D539))</f>
        <v>n/a</v>
      </c>
      <c r="BT562" s="69" t="str">
        <f>IF($D539="n/a","n/a",IF(BT$3&gt;($D539+$D562),$AA539-SUM($F562:BS562),$AA539/$D539))</f>
        <v>n/a</v>
      </c>
      <c r="BU562" s="69" t="str">
        <f>IF($D539="n/a","n/a",IF(BU$3&gt;($D539+$D562),$AA539-SUM($F562:BT562),$AA539/$D539))</f>
        <v>n/a</v>
      </c>
      <c r="BV562" s="69" t="str">
        <f>IF($D539="n/a","n/a",IF(BV$3&gt;($D539+$D562),$AA539-SUM($F562:BU562),$AA539/$D539))</f>
        <v>n/a</v>
      </c>
      <c r="BW562" s="69" t="str">
        <f>IF($D539="n/a","n/a",IF(BW$3&gt;($D539+$D562),$AA539-SUM($F562:BV562),$AA539/$D539))</f>
        <v>n/a</v>
      </c>
      <c r="BX562" s="69" t="str">
        <f>IF($D539="n/a","n/a",IF(BX$3&gt;($D539+$D562),$AA539-SUM($F562:BW562),$AA539/$D539))</f>
        <v>n/a</v>
      </c>
      <c r="BY562" s="69" t="str">
        <f>IF($D539="n/a","n/a",IF(BY$3&gt;($D539+$D562),$AA539-SUM($F562:BX562),$AA539/$D539))</f>
        <v>n/a</v>
      </c>
      <c r="BZ562" s="69" t="str">
        <f>IF($D539="n/a","n/a",IF(BZ$3&gt;($D539+$D562),$AA539-SUM($F562:BY562),$AA539/$D539))</f>
        <v>n/a</v>
      </c>
    </row>
    <row r="563" spans="1:78" customFormat="1" hidden="1" outlineLevel="1">
      <c r="A563" s="560"/>
      <c r="B563" s="25"/>
      <c r="C563" s="577"/>
      <c r="D563" s="545">
        <v>23</v>
      </c>
      <c r="E563" s="27"/>
      <c r="F563" s="146"/>
      <c r="G563" s="148"/>
      <c r="H563" s="148"/>
      <c r="I563" s="148"/>
      <c r="J563" s="148"/>
      <c r="K563" s="558"/>
      <c r="L563" s="148"/>
      <c r="M563" s="148"/>
      <c r="N563" s="553"/>
      <c r="O563" s="553"/>
      <c r="P563" s="553"/>
      <c r="Q563" s="553"/>
      <c r="R563" s="553"/>
      <c r="S563" s="553"/>
      <c r="T563" s="553"/>
      <c r="U563" s="553"/>
      <c r="V563" s="553"/>
      <c r="W563" s="553"/>
      <c r="X563" s="553"/>
      <c r="Y563" s="553"/>
      <c r="Z563" s="553"/>
      <c r="AA563" s="553"/>
      <c r="AB563" s="147"/>
      <c r="AC563" s="69" t="str">
        <f>IF($D539="n/a","n/a",IF(AC$3&gt;($D539+$D563),$AB539-SUM($F563:AB563),$AB539/$D539))</f>
        <v>n/a</v>
      </c>
      <c r="AD563" s="69" t="str">
        <f>IF($D539="n/a","n/a",IF(AD$3&gt;($D539+$D563),$AB539-SUM($F563:AC563),$AB539/$D539))</f>
        <v>n/a</v>
      </c>
      <c r="AE563" s="69" t="str">
        <f>IF($D539="n/a","n/a",IF(AE$3&gt;($D539+$D563),$AB539-SUM($F563:AD563),$AB539/$D539))</f>
        <v>n/a</v>
      </c>
      <c r="AF563" s="69" t="str">
        <f>IF($D539="n/a","n/a",IF(AF$3&gt;($D539+$D563),$AB539-SUM($F563:AE563),$AB539/$D539))</f>
        <v>n/a</v>
      </c>
      <c r="AG563" s="69" t="str">
        <f>IF($D539="n/a","n/a",IF(AG$3&gt;($D539+$D563),$AB539-SUM($F563:AF563),$AB539/$D539))</f>
        <v>n/a</v>
      </c>
      <c r="AH563" s="69" t="str">
        <f>IF($D539="n/a","n/a",IF(AH$3&gt;($D539+$D563),$AB539-SUM($F563:AG563),$AB539/$D539))</f>
        <v>n/a</v>
      </c>
      <c r="AI563" s="69" t="str">
        <f>IF($D539="n/a","n/a",IF(AI$3&gt;($D539+$D563),$AB539-SUM($F563:AH563),$AB539/$D539))</f>
        <v>n/a</v>
      </c>
      <c r="AJ563" s="69" t="str">
        <f>IF($D539="n/a","n/a",IF(AJ$3&gt;($D539+$D563),$AB539-SUM($F563:AI563),$AB539/$D539))</f>
        <v>n/a</v>
      </c>
      <c r="AK563" s="69" t="str">
        <f>IF($D539="n/a","n/a",IF(AK$3&gt;($D539+$D563),$AB539-SUM($F563:AJ563),$AB539/$D539))</f>
        <v>n/a</v>
      </c>
      <c r="AL563" s="69" t="str">
        <f>IF($D539="n/a","n/a",IF(AL$3&gt;($D539+$D563),$AB539-SUM($F563:AK563),$AB539/$D539))</f>
        <v>n/a</v>
      </c>
      <c r="AM563" s="69" t="str">
        <f>IF($D539="n/a","n/a",IF(AM$3&gt;($D539+$D563),$AB539-SUM($F563:AL563),$AB539/$D539))</f>
        <v>n/a</v>
      </c>
      <c r="AN563" s="69" t="str">
        <f>IF($D539="n/a","n/a",IF(AN$3&gt;($D539+$D563),$AB539-SUM($F563:AM563),$AB539/$D539))</f>
        <v>n/a</v>
      </c>
      <c r="AO563" s="69" t="str">
        <f>IF($D539="n/a","n/a",IF(AO$3&gt;($D539+$D563),$AB539-SUM($F563:AN563),$AB539/$D539))</f>
        <v>n/a</v>
      </c>
      <c r="AP563" s="69" t="str">
        <f>IF($D539="n/a","n/a",IF(AP$3&gt;($D539+$D563),$AB539-SUM($F563:AO563),$AB539/$D539))</f>
        <v>n/a</v>
      </c>
      <c r="AQ563" s="69" t="str">
        <f>IF($D539="n/a","n/a",IF(AQ$3&gt;($D539+$D563),$AB539-SUM($F563:AP563),$AB539/$D539))</f>
        <v>n/a</v>
      </c>
      <c r="AR563" s="69" t="str">
        <f>IF($D539="n/a","n/a",IF(AR$3&gt;($D539+$D563),$AB539-SUM($F563:AQ563),$AB539/$D539))</f>
        <v>n/a</v>
      </c>
      <c r="AS563" s="69" t="str">
        <f>IF($D539="n/a","n/a",IF(AS$3&gt;($D539+$D563),$AB539-SUM($F563:AR563),$AB539/$D539))</f>
        <v>n/a</v>
      </c>
      <c r="AT563" s="69" t="str">
        <f>IF($D539="n/a","n/a",IF(AT$3&gt;($D539+$D563),$AB539-SUM($F563:AS563),$AB539/$D539))</f>
        <v>n/a</v>
      </c>
      <c r="AU563" s="69" t="str">
        <f>IF($D539="n/a","n/a",IF(AU$3&gt;($D539+$D563),$AB539-SUM($F563:AT563),$AB539/$D539))</f>
        <v>n/a</v>
      </c>
      <c r="AV563" s="69" t="str">
        <f>IF($D539="n/a","n/a",IF(AV$3&gt;($D539+$D563),$AB539-SUM($F563:AU563),$AB539/$D539))</f>
        <v>n/a</v>
      </c>
      <c r="AW563" s="69" t="str">
        <f>IF($D539="n/a","n/a",IF(AW$3&gt;($D539+$D563),$AB539-SUM($F563:AV563),$AB539/$D539))</f>
        <v>n/a</v>
      </c>
      <c r="AX563" s="69" t="str">
        <f>IF($D539="n/a","n/a",IF(AX$3&gt;($D539+$D563),$AB539-SUM($F563:AW563),$AB539/$D539))</f>
        <v>n/a</v>
      </c>
      <c r="AY563" s="69" t="str">
        <f>IF($D539="n/a","n/a",IF(AY$3&gt;($D539+$D563),$AB539-SUM($F563:AX563),$AB539/$D539))</f>
        <v>n/a</v>
      </c>
      <c r="AZ563" s="69" t="str">
        <f>IF($D539="n/a","n/a",IF(AZ$3&gt;($D539+$D563),$AB539-SUM($F563:AY563),$AB539/$D539))</f>
        <v>n/a</v>
      </c>
      <c r="BA563" s="69" t="str">
        <f>IF($D539="n/a","n/a",IF(BA$3&gt;($D539+$D563),$AB539-SUM($F563:AZ563),$AB539/$D539))</f>
        <v>n/a</v>
      </c>
      <c r="BB563" s="69" t="str">
        <f>IF($D539="n/a","n/a",IF(BB$3&gt;($D539+$D563),$AB539-SUM($F563:BA563),$AB539/$D539))</f>
        <v>n/a</v>
      </c>
      <c r="BC563" s="69" t="str">
        <f>IF($D539="n/a","n/a",IF(BC$3&gt;($D539+$D563),$AB539-SUM($F563:BB563),$AB539/$D539))</f>
        <v>n/a</v>
      </c>
      <c r="BD563" s="69" t="str">
        <f>IF($D539="n/a","n/a",IF(BD$3&gt;($D539+$D563),$AB539-SUM($F563:BC563),$AB539/$D539))</f>
        <v>n/a</v>
      </c>
      <c r="BE563" s="69" t="str">
        <f>IF($D539="n/a","n/a",IF(BE$3&gt;($D539+$D563),$AB539-SUM($F563:BD563),$AB539/$D539))</f>
        <v>n/a</v>
      </c>
      <c r="BF563" s="69" t="str">
        <f>IF($D539="n/a","n/a",IF(BF$3&gt;($D539+$D563),$AB539-SUM($F563:BE563),$AB539/$D539))</f>
        <v>n/a</v>
      </c>
      <c r="BG563" s="69" t="str">
        <f>IF($D539="n/a","n/a",IF(BG$3&gt;($D539+$D563),$AB539-SUM($F563:BF563),$AB539/$D539))</f>
        <v>n/a</v>
      </c>
      <c r="BH563" s="69" t="str">
        <f>IF($D539="n/a","n/a",IF(BH$3&gt;($D539+$D563),$AB539-SUM($F563:BG563),$AB539/$D539))</f>
        <v>n/a</v>
      </c>
      <c r="BI563" s="69" t="str">
        <f>IF($D539="n/a","n/a",IF(BI$3&gt;($D539+$D563),$AB539-SUM($F563:BH563),$AB539/$D539))</f>
        <v>n/a</v>
      </c>
      <c r="BJ563" s="69" t="str">
        <f>IF($D539="n/a","n/a",IF(BJ$3&gt;($D539+$D563),$AB539-SUM($F563:BI563),$AB539/$D539))</f>
        <v>n/a</v>
      </c>
      <c r="BK563" s="69" t="str">
        <f>IF($D539="n/a","n/a",IF(BK$3&gt;($D539+$D563),$AB539-SUM($F563:BJ563),$AB539/$D539))</f>
        <v>n/a</v>
      </c>
      <c r="BL563" s="69" t="str">
        <f>IF($D539="n/a","n/a",IF(BL$3&gt;($D539+$D563),$AB539-SUM($F563:BK563),$AB539/$D539))</f>
        <v>n/a</v>
      </c>
      <c r="BM563" s="69" t="str">
        <f>IF($D539="n/a","n/a",IF(BM$3&gt;($D539+$D563),$AB539-SUM($F563:BL563),$AB539/$D539))</f>
        <v>n/a</v>
      </c>
      <c r="BN563" s="69" t="str">
        <f>IF($D539="n/a","n/a",IF(BN$3&gt;($D539+$D563),$AB539-SUM($F563:BM563),$AB539/$D539))</f>
        <v>n/a</v>
      </c>
      <c r="BO563" s="69" t="str">
        <f>IF($D539="n/a","n/a",IF(BO$3&gt;($D539+$D563),$AB539-SUM($F563:BN563),$AB539/$D539))</f>
        <v>n/a</v>
      </c>
      <c r="BP563" s="69" t="str">
        <f>IF($D539="n/a","n/a",IF(BP$3&gt;($D539+$D563),$AB539-SUM($F563:BO563),$AB539/$D539))</f>
        <v>n/a</v>
      </c>
      <c r="BQ563" s="69" t="str">
        <f>IF($D539="n/a","n/a",IF(BQ$3&gt;($D539+$D563),$AB539-SUM($F563:BP563),$AB539/$D539))</f>
        <v>n/a</v>
      </c>
      <c r="BR563" s="69" t="str">
        <f>IF($D539="n/a","n/a",IF(BR$3&gt;($D539+$D563),$AB539-SUM($F563:BQ563),$AB539/$D539))</f>
        <v>n/a</v>
      </c>
      <c r="BS563" s="69" t="str">
        <f>IF($D539="n/a","n/a",IF(BS$3&gt;($D539+$D563),$AB539-SUM($F563:BR563),$AB539/$D539))</f>
        <v>n/a</v>
      </c>
      <c r="BT563" s="69" t="str">
        <f>IF($D539="n/a","n/a",IF(BT$3&gt;($D539+$D563),$AB539-SUM($F563:BS563),$AB539/$D539))</f>
        <v>n/a</v>
      </c>
      <c r="BU563" s="69" t="str">
        <f>IF($D539="n/a","n/a",IF(BU$3&gt;($D539+$D563),$AB539-SUM($F563:BT563),$AB539/$D539))</f>
        <v>n/a</v>
      </c>
      <c r="BV563" s="69" t="str">
        <f>IF($D539="n/a","n/a",IF(BV$3&gt;($D539+$D563),$AB539-SUM($F563:BU563),$AB539/$D539))</f>
        <v>n/a</v>
      </c>
      <c r="BW563" s="69" t="str">
        <f>IF($D539="n/a","n/a",IF(BW$3&gt;($D539+$D563),$AB539-SUM($F563:BV563),$AB539/$D539))</f>
        <v>n/a</v>
      </c>
      <c r="BX563" s="69" t="str">
        <f>IF($D539="n/a","n/a",IF(BX$3&gt;($D539+$D563),$AB539-SUM($F563:BW563),$AB539/$D539))</f>
        <v>n/a</v>
      </c>
      <c r="BY563" s="69" t="str">
        <f>IF($D539="n/a","n/a",IF(BY$3&gt;($D539+$D563),$AB539-SUM($F563:BX563),$AB539/$D539))</f>
        <v>n/a</v>
      </c>
      <c r="BZ563" s="69" t="str">
        <f>IF($D539="n/a","n/a",IF(BZ$3&gt;($D539+$D563),$AB539-SUM($F563:BY563),$AB539/$D539))</f>
        <v>n/a</v>
      </c>
    </row>
    <row r="564" spans="1:78" customFormat="1" hidden="1" outlineLevel="1">
      <c r="A564" s="560"/>
      <c r="B564" s="25"/>
      <c r="C564" s="577"/>
      <c r="D564" s="545">
        <v>24</v>
      </c>
      <c r="E564" s="27"/>
      <c r="F564" s="146"/>
      <c r="G564" s="148"/>
      <c r="H564" s="148"/>
      <c r="I564" s="148"/>
      <c r="J564" s="148"/>
      <c r="K564" s="558"/>
      <c r="L564" s="148"/>
      <c r="M564" s="148"/>
      <c r="N564" s="553"/>
      <c r="O564" s="553"/>
      <c r="P564" s="553"/>
      <c r="Q564" s="553"/>
      <c r="R564" s="553"/>
      <c r="S564" s="553"/>
      <c r="T564" s="553"/>
      <c r="U564" s="553"/>
      <c r="V564" s="553"/>
      <c r="W564" s="553"/>
      <c r="X564" s="553"/>
      <c r="Y564" s="553"/>
      <c r="Z564" s="553"/>
      <c r="AA564" s="553"/>
      <c r="AB564" s="553"/>
      <c r="AC564" s="147"/>
      <c r="AD564" s="69" t="str">
        <f>IF($D539="n/a","n/a",IF(AD$3&gt;($D539+$D564),$AC539-SUM($F564:AC564),$AC539/$D539))</f>
        <v>n/a</v>
      </c>
      <c r="AE564" s="69" t="str">
        <f>IF($D539="n/a","n/a",IF(AE$3&gt;($D539+$D564),$AC539-SUM($F564:AD564),$AC539/$D539))</f>
        <v>n/a</v>
      </c>
      <c r="AF564" s="69" t="str">
        <f>IF($D539="n/a","n/a",IF(AF$3&gt;($D539+$D564),$AC539-SUM($F564:AE564),$AC539/$D539))</f>
        <v>n/a</v>
      </c>
      <c r="AG564" s="69" t="str">
        <f>IF($D539="n/a","n/a",IF(AG$3&gt;($D539+$D564),$AC539-SUM($F564:AF564),$AC539/$D539))</f>
        <v>n/a</v>
      </c>
      <c r="AH564" s="69" t="str">
        <f>IF($D539="n/a","n/a",IF(AH$3&gt;($D539+$D564),$AC539-SUM($F564:AG564),$AC539/$D539))</f>
        <v>n/a</v>
      </c>
      <c r="AI564" s="69" t="str">
        <f>IF($D539="n/a","n/a",IF(AI$3&gt;($D539+$D564),$AC539-SUM($F564:AH564),$AC539/$D539))</f>
        <v>n/a</v>
      </c>
      <c r="AJ564" s="69" t="str">
        <f>IF($D539="n/a","n/a",IF(AJ$3&gt;($D539+$D564),$AC539-SUM($F564:AI564),$AC539/$D539))</f>
        <v>n/a</v>
      </c>
      <c r="AK564" s="69" t="str">
        <f>IF($D539="n/a","n/a",IF(AK$3&gt;($D539+$D564),$AC539-SUM($F564:AJ564),$AC539/$D539))</f>
        <v>n/a</v>
      </c>
      <c r="AL564" s="69" t="str">
        <f>IF($D539="n/a","n/a",IF(AL$3&gt;($D539+$D564),$AC539-SUM($F564:AK564),$AC539/$D539))</f>
        <v>n/a</v>
      </c>
      <c r="AM564" s="69" t="str">
        <f>IF($D539="n/a","n/a",IF(AM$3&gt;($D539+$D564),$AC539-SUM($F564:AL564),$AC539/$D539))</f>
        <v>n/a</v>
      </c>
      <c r="AN564" s="69" t="str">
        <f>IF($D539="n/a","n/a",IF(AN$3&gt;($D539+$D564),$AC539-SUM($F564:AM564),$AC539/$D539))</f>
        <v>n/a</v>
      </c>
      <c r="AO564" s="69" t="str">
        <f>IF($D539="n/a","n/a",IF(AO$3&gt;($D539+$D564),$AC539-SUM($F564:AN564),$AC539/$D539))</f>
        <v>n/a</v>
      </c>
      <c r="AP564" s="69" t="str">
        <f>IF($D539="n/a","n/a",IF(AP$3&gt;($D539+$D564),$AC539-SUM($F564:AO564),$AC539/$D539))</f>
        <v>n/a</v>
      </c>
      <c r="AQ564" s="69" t="str">
        <f>IF($D539="n/a","n/a",IF(AQ$3&gt;($D539+$D564),$AC539-SUM($F564:AP564),$AC539/$D539))</f>
        <v>n/a</v>
      </c>
      <c r="AR564" s="69" t="str">
        <f>IF($D539="n/a","n/a",IF(AR$3&gt;($D539+$D564),$AC539-SUM($F564:AQ564),$AC539/$D539))</f>
        <v>n/a</v>
      </c>
      <c r="AS564" s="69" t="str">
        <f>IF($D539="n/a","n/a",IF(AS$3&gt;($D539+$D564),$AC539-SUM($F564:AR564),$AC539/$D539))</f>
        <v>n/a</v>
      </c>
      <c r="AT564" s="69" t="str">
        <f>IF($D539="n/a","n/a",IF(AT$3&gt;($D539+$D564),$AC539-SUM($F564:AS564),$AC539/$D539))</f>
        <v>n/a</v>
      </c>
      <c r="AU564" s="69" t="str">
        <f>IF($D539="n/a","n/a",IF(AU$3&gt;($D539+$D564),$AC539-SUM($F564:AT564),$AC539/$D539))</f>
        <v>n/a</v>
      </c>
      <c r="AV564" s="69" t="str">
        <f>IF($D539="n/a","n/a",IF(AV$3&gt;($D539+$D564),$AC539-SUM($F564:AU564),$AC539/$D539))</f>
        <v>n/a</v>
      </c>
      <c r="AW564" s="69" t="str">
        <f>IF($D539="n/a","n/a",IF(AW$3&gt;($D539+$D564),$AC539-SUM($F564:AV564),$AC539/$D539))</f>
        <v>n/a</v>
      </c>
      <c r="AX564" s="69" t="str">
        <f>IF($D539="n/a","n/a",IF(AX$3&gt;($D539+$D564),$AC539-SUM($F564:AW564),$AC539/$D539))</f>
        <v>n/a</v>
      </c>
      <c r="AY564" s="69" t="str">
        <f>IF($D539="n/a","n/a",IF(AY$3&gt;($D539+$D564),$AC539-SUM($F564:AX564),$AC539/$D539))</f>
        <v>n/a</v>
      </c>
      <c r="AZ564" s="69" t="str">
        <f>IF($D539="n/a","n/a",IF(AZ$3&gt;($D539+$D564),$AC539-SUM($F564:AY564),$AC539/$D539))</f>
        <v>n/a</v>
      </c>
      <c r="BA564" s="69" t="str">
        <f>IF($D539="n/a","n/a",IF(BA$3&gt;($D539+$D564),$AC539-SUM($F564:AZ564),$AC539/$D539))</f>
        <v>n/a</v>
      </c>
      <c r="BB564" s="69" t="str">
        <f>IF($D539="n/a","n/a",IF(BB$3&gt;($D539+$D564),$AC539-SUM($F564:BA564),$AC539/$D539))</f>
        <v>n/a</v>
      </c>
      <c r="BC564" s="69" t="str">
        <f>IF($D539="n/a","n/a",IF(BC$3&gt;($D539+$D564),$AC539-SUM($F564:BB564),$AC539/$D539))</f>
        <v>n/a</v>
      </c>
      <c r="BD564" s="69" t="str">
        <f>IF($D539="n/a","n/a",IF(BD$3&gt;($D539+$D564),$AC539-SUM($F564:BC564),$AC539/$D539))</f>
        <v>n/a</v>
      </c>
      <c r="BE564" s="69" t="str">
        <f>IF($D539="n/a","n/a",IF(BE$3&gt;($D539+$D564),$AC539-SUM($F564:BD564),$AC539/$D539))</f>
        <v>n/a</v>
      </c>
      <c r="BF564" s="69" t="str">
        <f>IF($D539="n/a","n/a",IF(BF$3&gt;($D539+$D564),$AC539-SUM($F564:BE564),$AC539/$D539))</f>
        <v>n/a</v>
      </c>
      <c r="BG564" s="69" t="str">
        <f>IF($D539="n/a","n/a",IF(BG$3&gt;($D539+$D564),$AC539-SUM($F564:BF564),$AC539/$D539))</f>
        <v>n/a</v>
      </c>
      <c r="BH564" s="69" t="str">
        <f>IF($D539="n/a","n/a",IF(BH$3&gt;($D539+$D564),$AC539-SUM($F564:BG564),$AC539/$D539))</f>
        <v>n/a</v>
      </c>
      <c r="BI564" s="69" t="str">
        <f>IF($D539="n/a","n/a",IF(BI$3&gt;($D539+$D564),$AC539-SUM($F564:BH564),$AC539/$D539))</f>
        <v>n/a</v>
      </c>
      <c r="BJ564" s="69" t="str">
        <f>IF($D539="n/a","n/a",IF(BJ$3&gt;($D539+$D564),$AC539-SUM($F564:BI564),$AC539/$D539))</f>
        <v>n/a</v>
      </c>
      <c r="BK564" s="69" t="str">
        <f>IF($D539="n/a","n/a",IF(BK$3&gt;($D539+$D564),$AC539-SUM($F564:BJ564),$AC539/$D539))</f>
        <v>n/a</v>
      </c>
      <c r="BL564" s="69" t="str">
        <f>IF($D539="n/a","n/a",IF(BL$3&gt;($D539+$D564),$AC539-SUM($F564:BK564),$AC539/$D539))</f>
        <v>n/a</v>
      </c>
      <c r="BM564" s="69" t="str">
        <f>IF($D539="n/a","n/a",IF(BM$3&gt;($D539+$D564),$AC539-SUM($F564:BL564),$AC539/$D539))</f>
        <v>n/a</v>
      </c>
      <c r="BN564" s="69" t="str">
        <f>IF($D539="n/a","n/a",IF(BN$3&gt;($D539+$D564),$AC539-SUM($F564:BM564),$AC539/$D539))</f>
        <v>n/a</v>
      </c>
      <c r="BO564" s="69" t="str">
        <f>IF($D539="n/a","n/a",IF(BO$3&gt;($D539+$D564),$AC539-SUM($F564:BN564),$AC539/$D539))</f>
        <v>n/a</v>
      </c>
      <c r="BP564" s="69" t="str">
        <f>IF($D539="n/a","n/a",IF(BP$3&gt;($D539+$D564),$AC539-SUM($F564:BO564),$AC539/$D539))</f>
        <v>n/a</v>
      </c>
      <c r="BQ564" s="69" t="str">
        <f>IF($D539="n/a","n/a",IF(BQ$3&gt;($D539+$D564),$AC539-SUM($F564:BP564),$AC539/$D539))</f>
        <v>n/a</v>
      </c>
      <c r="BR564" s="69" t="str">
        <f>IF($D539="n/a","n/a",IF(BR$3&gt;($D539+$D564),$AC539-SUM($F564:BQ564),$AC539/$D539))</f>
        <v>n/a</v>
      </c>
      <c r="BS564" s="69" t="str">
        <f>IF($D539="n/a","n/a",IF(BS$3&gt;($D539+$D564),$AC539-SUM($F564:BR564),$AC539/$D539))</f>
        <v>n/a</v>
      </c>
      <c r="BT564" s="69" t="str">
        <f>IF($D539="n/a","n/a",IF(BT$3&gt;($D539+$D564),$AC539-SUM($F564:BS564),$AC539/$D539))</f>
        <v>n/a</v>
      </c>
      <c r="BU564" s="69" t="str">
        <f>IF($D539="n/a","n/a",IF(BU$3&gt;($D539+$D564),$AC539-SUM($F564:BT564),$AC539/$D539))</f>
        <v>n/a</v>
      </c>
      <c r="BV564" s="69" t="str">
        <f>IF($D539="n/a","n/a",IF(BV$3&gt;($D539+$D564),$AC539-SUM($F564:BU564),$AC539/$D539))</f>
        <v>n/a</v>
      </c>
      <c r="BW564" s="69" t="str">
        <f>IF($D539="n/a","n/a",IF(BW$3&gt;($D539+$D564),$AC539-SUM($F564:BV564),$AC539/$D539))</f>
        <v>n/a</v>
      </c>
      <c r="BX564" s="69" t="str">
        <f>IF($D539="n/a","n/a",IF(BX$3&gt;($D539+$D564),$AC539-SUM($F564:BW564),$AC539/$D539))</f>
        <v>n/a</v>
      </c>
      <c r="BY564" s="69" t="str">
        <f>IF($D539="n/a","n/a",IF(BY$3&gt;($D539+$D564),$AC539-SUM($F564:BX564),$AC539/$D539))</f>
        <v>n/a</v>
      </c>
      <c r="BZ564" s="69" t="str">
        <f>IF($D539="n/a","n/a",IF(BZ$3&gt;($D539+$D564),$AC539-SUM($F564:BY564),$AC539/$D539))</f>
        <v>n/a</v>
      </c>
    </row>
    <row r="565" spans="1:78" customFormat="1" hidden="1" outlineLevel="1">
      <c r="A565" s="560"/>
      <c r="B565" s="25"/>
      <c r="C565" s="577"/>
      <c r="D565" s="562">
        <v>25</v>
      </c>
      <c r="E565" s="27"/>
      <c r="F565" s="146"/>
      <c r="G565" s="148"/>
      <c r="H565" s="148"/>
      <c r="I565" s="148"/>
      <c r="J565" s="148"/>
      <c r="K565" s="558"/>
      <c r="L565" s="148"/>
      <c r="M565" s="148"/>
      <c r="N565" s="148"/>
      <c r="O565" s="553"/>
      <c r="P565" s="553"/>
      <c r="Q565" s="553"/>
      <c r="R565" s="553"/>
      <c r="S565" s="553"/>
      <c r="T565" s="553"/>
      <c r="U565" s="553"/>
      <c r="V565" s="553"/>
      <c r="W565" s="553"/>
      <c r="X565" s="553"/>
      <c r="Y565" s="553"/>
      <c r="Z565" s="553"/>
      <c r="AA565" s="553"/>
      <c r="AB565" s="553"/>
      <c r="AC565" s="553"/>
      <c r="AD565" s="147"/>
      <c r="AE565" s="147"/>
      <c r="AF565" s="147"/>
      <c r="AG565" s="147"/>
      <c r="AH565" s="147"/>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c r="BI565" s="147"/>
      <c r="BJ565" s="147"/>
      <c r="BK565" s="147"/>
      <c r="BL565" s="147"/>
      <c r="BM565" s="147"/>
      <c r="BN565" s="147"/>
      <c r="BO565" s="147"/>
      <c r="BP565" s="147"/>
      <c r="BQ565" s="147"/>
      <c r="BR565" s="147"/>
      <c r="BS565" s="147"/>
      <c r="BT565" s="147"/>
      <c r="BU565" s="147"/>
      <c r="BV565" s="147"/>
      <c r="BW565" s="147"/>
      <c r="BX565" s="147"/>
      <c r="BY565" s="147"/>
      <c r="BZ565" s="147"/>
    </row>
    <row r="566" spans="1:78" customFormat="1" collapsed="1">
      <c r="A566" s="560"/>
      <c r="B566" s="271" t="str">
        <f>A51</f>
        <v>Land</v>
      </c>
      <c r="C566" s="9"/>
      <c r="D566" s="9"/>
      <c r="E566" s="563"/>
      <c r="F566" s="161">
        <f t="shared" ref="F566:AK566" si="106">SUM(F540:F565)</f>
        <v>0</v>
      </c>
      <c r="G566" s="161">
        <f t="shared" si="106"/>
        <v>0</v>
      </c>
      <c r="H566" s="161">
        <f t="shared" si="106"/>
        <v>0</v>
      </c>
      <c r="I566" s="161">
        <f t="shared" si="106"/>
        <v>0</v>
      </c>
      <c r="J566" s="161">
        <f t="shared" si="106"/>
        <v>0</v>
      </c>
      <c r="K566" s="564">
        <f t="shared" si="106"/>
        <v>0</v>
      </c>
      <c r="L566" s="161">
        <f t="shared" si="106"/>
        <v>0</v>
      </c>
      <c r="M566" s="161">
        <f t="shared" si="106"/>
        <v>0</v>
      </c>
      <c r="N566" s="161">
        <f t="shared" si="106"/>
        <v>0</v>
      </c>
      <c r="O566" s="161">
        <f t="shared" si="106"/>
        <v>0</v>
      </c>
      <c r="P566" s="161">
        <f t="shared" si="106"/>
        <v>0</v>
      </c>
      <c r="Q566" s="161">
        <f t="shared" si="106"/>
        <v>0</v>
      </c>
      <c r="R566" s="161">
        <f t="shared" si="106"/>
        <v>0</v>
      </c>
      <c r="S566" s="161">
        <f t="shared" si="106"/>
        <v>0</v>
      </c>
      <c r="T566" s="161">
        <f t="shared" si="106"/>
        <v>0</v>
      </c>
      <c r="U566" s="161">
        <f t="shared" si="106"/>
        <v>0</v>
      </c>
      <c r="V566" s="161">
        <f t="shared" si="106"/>
        <v>0</v>
      </c>
      <c r="W566" s="161">
        <f t="shared" si="106"/>
        <v>0</v>
      </c>
      <c r="X566" s="161">
        <f t="shared" si="106"/>
        <v>0</v>
      </c>
      <c r="Y566" s="161">
        <f t="shared" si="106"/>
        <v>0</v>
      </c>
      <c r="Z566" s="161">
        <f t="shared" si="106"/>
        <v>0</v>
      </c>
      <c r="AA566" s="161">
        <f t="shared" si="106"/>
        <v>0</v>
      </c>
      <c r="AB566" s="161">
        <f t="shared" si="106"/>
        <v>0</v>
      </c>
      <c r="AC566" s="161">
        <f t="shared" si="106"/>
        <v>0</v>
      </c>
      <c r="AD566" s="161">
        <f t="shared" si="106"/>
        <v>0</v>
      </c>
      <c r="AE566" s="161">
        <f t="shared" si="106"/>
        <v>0</v>
      </c>
      <c r="AF566" s="161">
        <f t="shared" si="106"/>
        <v>0</v>
      </c>
      <c r="AG566" s="161">
        <f t="shared" si="106"/>
        <v>0</v>
      </c>
      <c r="AH566" s="161">
        <f t="shared" si="106"/>
        <v>0</v>
      </c>
      <c r="AI566" s="161">
        <f t="shared" si="106"/>
        <v>0</v>
      </c>
      <c r="AJ566" s="161">
        <f t="shared" si="106"/>
        <v>0</v>
      </c>
      <c r="AK566" s="161">
        <f t="shared" si="106"/>
        <v>0</v>
      </c>
      <c r="AL566" s="161">
        <f t="shared" ref="AL566:BZ566" si="107">SUM(AL540:AL565)</f>
        <v>0</v>
      </c>
      <c r="AM566" s="161">
        <f t="shared" si="107"/>
        <v>0</v>
      </c>
      <c r="AN566" s="161">
        <f t="shared" si="107"/>
        <v>0</v>
      </c>
      <c r="AO566" s="161">
        <f t="shared" si="107"/>
        <v>0</v>
      </c>
      <c r="AP566" s="161">
        <f t="shared" si="107"/>
        <v>0</v>
      </c>
      <c r="AQ566" s="161">
        <f t="shared" si="107"/>
        <v>0</v>
      </c>
      <c r="AR566" s="161">
        <f t="shared" si="107"/>
        <v>0</v>
      </c>
      <c r="AS566" s="161">
        <f t="shared" si="107"/>
        <v>0</v>
      </c>
      <c r="AT566" s="161">
        <f t="shared" si="107"/>
        <v>0</v>
      </c>
      <c r="AU566" s="161">
        <f t="shared" si="107"/>
        <v>0</v>
      </c>
      <c r="AV566" s="161">
        <f t="shared" si="107"/>
        <v>0</v>
      </c>
      <c r="AW566" s="161">
        <f t="shared" si="107"/>
        <v>0</v>
      </c>
      <c r="AX566" s="161">
        <f t="shared" si="107"/>
        <v>0</v>
      </c>
      <c r="AY566" s="161">
        <f t="shared" si="107"/>
        <v>0</v>
      </c>
      <c r="AZ566" s="161">
        <f t="shared" si="107"/>
        <v>0</v>
      </c>
      <c r="BA566" s="161">
        <f t="shared" si="107"/>
        <v>0</v>
      </c>
      <c r="BB566" s="161">
        <f t="shared" si="107"/>
        <v>0</v>
      </c>
      <c r="BC566" s="161">
        <f t="shared" si="107"/>
        <v>0</v>
      </c>
      <c r="BD566" s="161">
        <f t="shared" si="107"/>
        <v>0</v>
      </c>
      <c r="BE566" s="161">
        <f t="shared" si="107"/>
        <v>0</v>
      </c>
      <c r="BF566" s="161">
        <f t="shared" si="107"/>
        <v>0</v>
      </c>
      <c r="BG566" s="161">
        <f t="shared" si="107"/>
        <v>0</v>
      </c>
      <c r="BH566" s="161">
        <f t="shared" si="107"/>
        <v>0</v>
      </c>
      <c r="BI566" s="161">
        <f t="shared" si="107"/>
        <v>0</v>
      </c>
      <c r="BJ566" s="161">
        <f t="shared" si="107"/>
        <v>0</v>
      </c>
      <c r="BK566" s="161">
        <f t="shared" si="107"/>
        <v>0</v>
      </c>
      <c r="BL566" s="161">
        <f t="shared" si="107"/>
        <v>0</v>
      </c>
      <c r="BM566" s="161">
        <f t="shared" si="107"/>
        <v>0</v>
      </c>
      <c r="BN566" s="161">
        <f t="shared" si="107"/>
        <v>0</v>
      </c>
      <c r="BO566" s="161">
        <f t="shared" si="107"/>
        <v>0</v>
      </c>
      <c r="BP566" s="161">
        <f t="shared" si="107"/>
        <v>0</v>
      </c>
      <c r="BQ566" s="161">
        <f t="shared" si="107"/>
        <v>0</v>
      </c>
      <c r="BR566" s="161">
        <f t="shared" si="107"/>
        <v>0</v>
      </c>
      <c r="BS566" s="161">
        <f t="shared" si="107"/>
        <v>0</v>
      </c>
      <c r="BT566" s="161">
        <f t="shared" si="107"/>
        <v>0</v>
      </c>
      <c r="BU566" s="161">
        <f t="shared" si="107"/>
        <v>0</v>
      </c>
      <c r="BV566" s="161">
        <f t="shared" si="107"/>
        <v>0</v>
      </c>
      <c r="BW566" s="161">
        <f t="shared" si="107"/>
        <v>0</v>
      </c>
      <c r="BX566" s="161">
        <f t="shared" si="107"/>
        <v>0</v>
      </c>
      <c r="BY566" s="161">
        <f t="shared" si="107"/>
        <v>0</v>
      </c>
      <c r="BZ566" s="161">
        <f t="shared" si="107"/>
        <v>0</v>
      </c>
    </row>
    <row r="567" spans="1:78" customFormat="1" hidden="1" outlineLevel="1">
      <c r="A567" s="19"/>
      <c r="B567" s="26"/>
      <c r="C567" s="9"/>
      <c r="D567" s="9"/>
      <c r="E567" s="563"/>
      <c r="F567" s="161"/>
      <c r="G567" s="161"/>
      <c r="H567" s="161"/>
      <c r="I567" s="161"/>
      <c r="J567" s="161"/>
      <c r="K567" s="564"/>
      <c r="L567" s="161"/>
      <c r="M567" s="161"/>
      <c r="N567" s="161"/>
      <c r="O567" s="161"/>
      <c r="P567" s="161"/>
      <c r="Q567" s="161"/>
      <c r="R567" s="161"/>
      <c r="S567" s="161"/>
      <c r="T567" s="161"/>
      <c r="U567" s="161"/>
      <c r="V567" s="161"/>
      <c r="W567" s="161"/>
      <c r="X567" s="161"/>
      <c r="Y567" s="161"/>
      <c r="Z567" s="161"/>
      <c r="AA567" s="161"/>
      <c r="AB567" s="161"/>
      <c r="AC567" s="161"/>
      <c r="AD567" s="161"/>
      <c r="AE567" s="161"/>
      <c r="AF567" s="161"/>
      <c r="AG567" s="161"/>
      <c r="AH567" s="161"/>
      <c r="AI567" s="161"/>
      <c r="AJ567" s="161"/>
      <c r="AK567" s="161"/>
      <c r="AL567" s="161"/>
      <c r="AM567" s="161"/>
      <c r="AN567" s="161"/>
      <c r="AO567" s="161"/>
      <c r="AP567" s="161"/>
      <c r="AQ567" s="161"/>
      <c r="AR567" s="161"/>
      <c r="AS567" s="161"/>
      <c r="AT567" s="161"/>
      <c r="AU567" s="161"/>
      <c r="AV567" s="161"/>
      <c r="AW567" s="161"/>
      <c r="AX567" s="161"/>
      <c r="AY567" s="161"/>
      <c r="AZ567" s="161"/>
      <c r="BA567" s="161"/>
      <c r="BB567" s="161"/>
      <c r="BC567" s="161"/>
      <c r="BD567" s="161"/>
      <c r="BE567" s="161"/>
      <c r="BF567" s="161"/>
      <c r="BG567" s="161"/>
      <c r="BH567" s="161"/>
      <c r="BI567" s="161"/>
      <c r="BJ567" s="161"/>
      <c r="BK567" s="161"/>
      <c r="BL567" s="161"/>
      <c r="BM567" s="161"/>
      <c r="BN567" s="161"/>
      <c r="BO567" s="161"/>
      <c r="BP567" s="161"/>
      <c r="BQ567" s="161"/>
      <c r="BR567" s="161"/>
      <c r="BS567" s="161"/>
      <c r="BT567" s="161"/>
      <c r="BU567" s="161"/>
      <c r="BV567" s="161"/>
      <c r="BW567" s="161"/>
      <c r="BX567" s="161"/>
      <c r="BY567" s="161"/>
      <c r="BZ567" s="161"/>
    </row>
    <row r="568" spans="1:78" customFormat="1" hidden="1" outlineLevel="1">
      <c r="A568" s="19"/>
      <c r="B568" s="103"/>
      <c r="C568" s="542" t="str">
        <f>B595</f>
        <v>Easements</v>
      </c>
      <c r="D568" s="103" t="str">
        <f>VLOOKUP(C568,$A$123:$D$139,4,FALSE)</f>
        <v>n/a</v>
      </c>
      <c r="E568" s="103" t="str">
        <f>VLOOKUP(C568,$A$123:$D$139,3,FALSE)</f>
        <v>n/a</v>
      </c>
      <c r="F568" s="565">
        <f>IF(F$123="",0,HLOOKUP(F$2,$F$123:$BZ$140,MATCH($C568,$A$60:$A$76,0),FALSE))</f>
        <v>0</v>
      </c>
      <c r="G568" s="565">
        <f t="shared" ref="G568:BR568" si="108">IF(G$123="",0,HLOOKUP(G$2,$F$123:$BZ$140,MATCH($C568,$A$60:$A$76,0),FALSE))</f>
        <v>78.275630095913783</v>
      </c>
      <c r="H568" s="565">
        <f t="shared" si="108"/>
        <v>0</v>
      </c>
      <c r="I568" s="565">
        <f t="shared" si="108"/>
        <v>0</v>
      </c>
      <c r="J568" s="565">
        <f t="shared" si="108"/>
        <v>0</v>
      </c>
      <c r="K568" s="565">
        <f t="shared" si="108"/>
        <v>0</v>
      </c>
      <c r="L568" s="565">
        <f t="shared" si="108"/>
        <v>0</v>
      </c>
      <c r="M568" s="565">
        <f t="shared" si="108"/>
        <v>0</v>
      </c>
      <c r="N568" s="565">
        <f t="shared" si="108"/>
        <v>0</v>
      </c>
      <c r="O568" s="565">
        <f t="shared" si="108"/>
        <v>0</v>
      </c>
      <c r="P568" s="565">
        <f t="shared" si="108"/>
        <v>0</v>
      </c>
      <c r="Q568" s="565">
        <f t="shared" si="108"/>
        <v>0</v>
      </c>
      <c r="R568" s="565">
        <f t="shared" si="108"/>
        <v>0</v>
      </c>
      <c r="S568" s="565">
        <f t="shared" si="108"/>
        <v>0</v>
      </c>
      <c r="T568" s="565">
        <f t="shared" si="108"/>
        <v>0</v>
      </c>
      <c r="U568" s="565">
        <f t="shared" si="108"/>
        <v>0</v>
      </c>
      <c r="V568" s="565">
        <f t="shared" si="108"/>
        <v>0</v>
      </c>
      <c r="W568" s="565">
        <f t="shared" si="108"/>
        <v>0</v>
      </c>
      <c r="X568" s="565">
        <f t="shared" si="108"/>
        <v>0</v>
      </c>
      <c r="Y568" s="565">
        <f t="shared" si="108"/>
        <v>0</v>
      </c>
      <c r="Z568" s="565">
        <f t="shared" si="108"/>
        <v>0</v>
      </c>
      <c r="AA568" s="565">
        <f t="shared" si="108"/>
        <v>0</v>
      </c>
      <c r="AB568" s="565">
        <f t="shared" si="108"/>
        <v>0</v>
      </c>
      <c r="AC568" s="565">
        <f t="shared" si="108"/>
        <v>0</v>
      </c>
      <c r="AD568" s="565">
        <f t="shared" si="108"/>
        <v>0</v>
      </c>
      <c r="AE568" s="565">
        <f t="shared" si="108"/>
        <v>0</v>
      </c>
      <c r="AF568" s="565">
        <f t="shared" si="108"/>
        <v>0</v>
      </c>
      <c r="AG568" s="565">
        <f t="shared" si="108"/>
        <v>0</v>
      </c>
      <c r="AH568" s="565">
        <f t="shared" si="108"/>
        <v>0</v>
      </c>
      <c r="AI568" s="565">
        <f t="shared" si="108"/>
        <v>0</v>
      </c>
      <c r="AJ568" s="565">
        <f t="shared" si="108"/>
        <v>0</v>
      </c>
      <c r="AK568" s="565">
        <f t="shared" si="108"/>
        <v>0</v>
      </c>
      <c r="AL568" s="565">
        <f t="shared" si="108"/>
        <v>0</v>
      </c>
      <c r="AM568" s="565">
        <f t="shared" si="108"/>
        <v>0</v>
      </c>
      <c r="AN568" s="565">
        <f t="shared" si="108"/>
        <v>0</v>
      </c>
      <c r="AO568" s="565">
        <f t="shared" si="108"/>
        <v>0</v>
      </c>
      <c r="AP568" s="565">
        <f t="shared" si="108"/>
        <v>0</v>
      </c>
      <c r="AQ568" s="565">
        <f t="shared" si="108"/>
        <v>0</v>
      </c>
      <c r="AR568" s="565">
        <f t="shared" si="108"/>
        <v>0</v>
      </c>
      <c r="AS568" s="565">
        <f t="shared" si="108"/>
        <v>0</v>
      </c>
      <c r="AT568" s="565">
        <f t="shared" si="108"/>
        <v>0</v>
      </c>
      <c r="AU568" s="565">
        <f t="shared" si="108"/>
        <v>0</v>
      </c>
      <c r="AV568" s="565">
        <f t="shared" si="108"/>
        <v>0</v>
      </c>
      <c r="AW568" s="565">
        <f t="shared" si="108"/>
        <v>0</v>
      </c>
      <c r="AX568" s="565">
        <f t="shared" si="108"/>
        <v>0</v>
      </c>
      <c r="AY568" s="565">
        <f t="shared" si="108"/>
        <v>0</v>
      </c>
      <c r="AZ568" s="565">
        <f t="shared" si="108"/>
        <v>0</v>
      </c>
      <c r="BA568" s="565">
        <f t="shared" si="108"/>
        <v>0</v>
      </c>
      <c r="BB568" s="565">
        <f t="shared" si="108"/>
        <v>0</v>
      </c>
      <c r="BC568" s="565">
        <f t="shared" si="108"/>
        <v>0</v>
      </c>
      <c r="BD568" s="565">
        <f t="shared" si="108"/>
        <v>0</v>
      </c>
      <c r="BE568" s="565">
        <f t="shared" si="108"/>
        <v>0</v>
      </c>
      <c r="BF568" s="565">
        <f t="shared" si="108"/>
        <v>0</v>
      </c>
      <c r="BG568" s="565">
        <f t="shared" si="108"/>
        <v>0</v>
      </c>
      <c r="BH568" s="565">
        <f t="shared" si="108"/>
        <v>0</v>
      </c>
      <c r="BI568" s="565">
        <f t="shared" si="108"/>
        <v>0</v>
      </c>
      <c r="BJ568" s="565">
        <f t="shared" si="108"/>
        <v>0</v>
      </c>
      <c r="BK568" s="565">
        <f t="shared" si="108"/>
        <v>0</v>
      </c>
      <c r="BL568" s="565">
        <f t="shared" si="108"/>
        <v>0</v>
      </c>
      <c r="BM568" s="565">
        <f t="shared" si="108"/>
        <v>0</v>
      </c>
      <c r="BN568" s="565">
        <f t="shared" si="108"/>
        <v>0</v>
      </c>
      <c r="BO568" s="565">
        <f t="shared" si="108"/>
        <v>0</v>
      </c>
      <c r="BP568" s="565">
        <f t="shared" si="108"/>
        <v>0</v>
      </c>
      <c r="BQ568" s="565">
        <f t="shared" si="108"/>
        <v>0</v>
      </c>
      <c r="BR568" s="565">
        <f t="shared" si="108"/>
        <v>0</v>
      </c>
      <c r="BS568" s="565">
        <f t="shared" ref="BS568:BZ568" si="109">IF(BS$123="",0,HLOOKUP(BS$2,$F$123:$BZ$140,MATCH($C568,$A$60:$A$76,0),FALSE))</f>
        <v>0</v>
      </c>
      <c r="BT568" s="565">
        <f t="shared" si="109"/>
        <v>0</v>
      </c>
      <c r="BU568" s="565">
        <f t="shared" si="109"/>
        <v>0</v>
      </c>
      <c r="BV568" s="565">
        <f t="shared" si="109"/>
        <v>0</v>
      </c>
      <c r="BW568" s="565">
        <f t="shared" si="109"/>
        <v>0</v>
      </c>
      <c r="BX568" s="565">
        <f t="shared" si="109"/>
        <v>0</v>
      </c>
      <c r="BY568" s="565">
        <f t="shared" si="109"/>
        <v>0</v>
      </c>
      <c r="BZ568" s="565">
        <f t="shared" si="109"/>
        <v>0</v>
      </c>
    </row>
    <row r="569" spans="1:78" customFormat="1" hidden="1" outlineLevel="1">
      <c r="A569" s="578"/>
      <c r="B569" s="26"/>
      <c r="C569" s="722" t="s">
        <v>296</v>
      </c>
      <c r="D569" s="566">
        <v>0</v>
      </c>
      <c r="E569" s="27"/>
      <c r="F569" s="69"/>
      <c r="G569" s="69"/>
      <c r="H569" s="69"/>
      <c r="I569" s="69"/>
      <c r="J569" s="69"/>
      <c r="K569" s="546"/>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c r="BG569" s="69"/>
      <c r="BH569" s="69"/>
      <c r="BI569" s="69"/>
      <c r="BJ569" s="69"/>
      <c r="BK569" s="69"/>
      <c r="BL569" s="69"/>
      <c r="BM569" s="69"/>
      <c r="BN569" s="69"/>
      <c r="BO569" s="69"/>
      <c r="BP569" s="69"/>
      <c r="BQ569" s="69"/>
      <c r="BR569" s="69"/>
    </row>
    <row r="570" spans="1:78" customFormat="1" hidden="1" outlineLevel="1">
      <c r="A570" s="19"/>
      <c r="B570" s="26"/>
      <c r="C570" s="722"/>
      <c r="D570" s="545">
        <v>1</v>
      </c>
      <c r="E570" s="27"/>
      <c r="F570" s="145"/>
      <c r="G570" s="567" t="str">
        <f>IF($E568="n/a","n/a",IF(G$3&gt;($E568+$D570),$F568-SUM($F570:F570),$F568/$E568))</f>
        <v>n/a</v>
      </c>
      <c r="H570" s="568" t="str">
        <f>IF($E568="n/a","n/a",IF(H$3&gt;($E568+$D570),$F568-SUM($F570:G570),$F568/$E568))</f>
        <v>n/a</v>
      </c>
      <c r="I570" s="568" t="str">
        <f>IF($E568="n/a","n/a",IF(I$3&gt;($E568+$D570),$F568-SUM($F570:H570),$F568/$E568))</f>
        <v>n/a</v>
      </c>
      <c r="J570" s="568" t="str">
        <f>IF($E568="n/a","n/a",IF(J$3&gt;($E568+$D570),$F568-SUM($F570:I570),$F568/$E568))</f>
        <v>n/a</v>
      </c>
      <c r="K570" s="569" t="str">
        <f>IF($E568="n/a","n/a",IF(K$3&gt;($E568+$D570),$F568-SUM($F570:J570),$F568/$E568))</f>
        <v>n/a</v>
      </c>
      <c r="L570" s="568" t="str">
        <f>IF($E568="n/a","n/a",IF(L$3&gt;($E568+$D570),$F568-SUM($F570:K570),$F568/$E568))</f>
        <v>n/a</v>
      </c>
      <c r="M570" s="568" t="str">
        <f>IF($E568="n/a","n/a",IF(M$3&gt;($E568+$D570),$F568-SUM($F570:L570),$F568/$E568))</f>
        <v>n/a</v>
      </c>
      <c r="N570" s="568" t="str">
        <f>IF($E568="n/a","n/a",IF(N$3&gt;($E568+$D570),$F568-SUM($F570:M570),$F568/$E568))</f>
        <v>n/a</v>
      </c>
      <c r="O570" s="568" t="str">
        <f>IF($E568="n/a","n/a",IF(O$3&gt;($E568+$D570),$F568-SUM($F570:N570),$F568/$E568))</f>
        <v>n/a</v>
      </c>
      <c r="P570" s="568" t="str">
        <f>IF($E568="n/a","n/a",IF(P$3&gt;($E568+$D570),$F568-SUM($F570:O570),$F568/$E568))</f>
        <v>n/a</v>
      </c>
      <c r="Q570" s="568" t="str">
        <f>IF($E568="n/a","n/a",IF(Q$3&gt;($E568+$D570),$F568-SUM($F570:P570),$F568/$E568))</f>
        <v>n/a</v>
      </c>
      <c r="R570" s="568" t="str">
        <f>IF($E568="n/a","n/a",IF(R$3&gt;($E568+$D570),$F568-SUM($F570:Q570),$F568/$E568))</f>
        <v>n/a</v>
      </c>
      <c r="S570" s="568" t="str">
        <f>IF($E568="n/a","n/a",IF(S$3&gt;($E568+$D570),$F568-SUM($F570:R570),$F568/$E568))</f>
        <v>n/a</v>
      </c>
      <c r="T570" s="568" t="str">
        <f>IF($E568="n/a","n/a",IF(T$3&gt;($E568+$D570),$F568-SUM($F570:S570),$F568/$E568))</f>
        <v>n/a</v>
      </c>
      <c r="U570" s="568" t="str">
        <f>IF($E568="n/a","n/a",IF(U$3&gt;($E568+$D570),$F568-SUM($F570:T570),$F568/$E568))</f>
        <v>n/a</v>
      </c>
      <c r="V570" s="568" t="str">
        <f>IF($E568="n/a","n/a",IF(V$3&gt;($E568+$D570),$F568-SUM($F570:U570),$F568/$E568))</f>
        <v>n/a</v>
      </c>
      <c r="W570" s="568" t="str">
        <f>IF($E568="n/a","n/a",IF(W$3&gt;($E568+$D570),$F568-SUM($F570:V570),$F568/$E568))</f>
        <v>n/a</v>
      </c>
      <c r="X570" s="568" t="str">
        <f>IF($E568="n/a","n/a",IF(X$3&gt;($E568+$D570),$F568-SUM($F570:W570),$F568/$E568))</f>
        <v>n/a</v>
      </c>
      <c r="Y570" s="568" t="str">
        <f>IF($E568="n/a","n/a",IF(Y$3&gt;($E568+$D570),$F568-SUM($F570:X570),$F568/$E568))</f>
        <v>n/a</v>
      </c>
      <c r="Z570" s="568" t="str">
        <f>IF($E568="n/a","n/a",IF(Z$3&gt;($E568+$D570),$F568-SUM($F570:Y570),$F568/$E568))</f>
        <v>n/a</v>
      </c>
      <c r="AA570" s="568" t="str">
        <f>IF($E568="n/a","n/a",IF(AA$3&gt;($E568+$D570),$F568-SUM($F570:Z570),$F568/$E568))</f>
        <v>n/a</v>
      </c>
      <c r="AB570" s="568" t="str">
        <f>IF($E568="n/a","n/a",IF(AB$3&gt;($E568+$D570),$F568-SUM($F570:AA570),$F568/$E568))</f>
        <v>n/a</v>
      </c>
      <c r="AC570" s="568" t="str">
        <f>IF($E568="n/a","n/a",IF(AC$3&gt;($E568+$D570),$F568-SUM($F570:AB570),$F568/$E568))</f>
        <v>n/a</v>
      </c>
      <c r="AD570" s="568" t="str">
        <f>IF($E568="n/a","n/a",IF(AD$3&gt;($E568+$D570),$F568-SUM($F570:AC570),$F568/$E568))</f>
        <v>n/a</v>
      </c>
      <c r="AE570" s="568" t="str">
        <f>IF($E568="n/a","n/a",IF(AE$3&gt;($E568+$D570),$F568-SUM($F570:AD570),$F568/$E568))</f>
        <v>n/a</v>
      </c>
      <c r="AF570" s="568" t="str">
        <f>IF($E568="n/a","n/a",IF(AF$3&gt;($E568+$D570),$F568-SUM($F570:AE570),$F568/$E568))</f>
        <v>n/a</v>
      </c>
      <c r="AG570" s="568" t="str">
        <f>IF($E568="n/a","n/a",IF(AG$3&gt;($E568+$D570),$F568-SUM($F570:AF570),$F568/$E568))</f>
        <v>n/a</v>
      </c>
      <c r="AH570" s="568" t="str">
        <f>IF($E568="n/a","n/a",IF(AH$3&gt;($E568+$D570),$F568-SUM($F570:AG570),$F568/$E568))</f>
        <v>n/a</v>
      </c>
      <c r="AI570" s="568" t="str">
        <f>IF($E568="n/a","n/a",IF(AI$3&gt;($E568+$D570),$F568-SUM($F570:AH570),$F568/$E568))</f>
        <v>n/a</v>
      </c>
      <c r="AJ570" s="568" t="str">
        <f>IF($E568="n/a","n/a",IF(AJ$3&gt;($E568+$D570),$F568-SUM($F570:AI570),$F568/$E568))</f>
        <v>n/a</v>
      </c>
      <c r="AK570" s="568" t="str">
        <f>IF($E568="n/a","n/a",IF(AK$3&gt;($E568+$D570),$F568-SUM($F570:AJ570),$F568/$E568))</f>
        <v>n/a</v>
      </c>
      <c r="AL570" s="568" t="str">
        <f>IF($E568="n/a","n/a",IF(AL$3&gt;($E568+$D570),$F568-SUM($F570:AK570),$F568/$E568))</f>
        <v>n/a</v>
      </c>
      <c r="AM570" s="568" t="str">
        <f>IF($E568="n/a","n/a",IF(AM$3&gt;($E568+$D570),$F568-SUM($F570:AL570),$F568/$E568))</f>
        <v>n/a</v>
      </c>
      <c r="AN570" s="568" t="str">
        <f>IF($E568="n/a","n/a",IF(AN$3&gt;($E568+$D570),$F568-SUM($F570:AM570),$F568/$E568))</f>
        <v>n/a</v>
      </c>
      <c r="AO570" s="568" t="str">
        <f>IF($E568="n/a","n/a",IF(AO$3&gt;($E568+$D570),$F568-SUM($F570:AN570),$F568/$E568))</f>
        <v>n/a</v>
      </c>
      <c r="AP570" s="568" t="str">
        <f>IF($E568="n/a","n/a",IF(AP$3&gt;($E568+$D570),$F568-SUM($F570:AO570),$F568/$E568))</f>
        <v>n/a</v>
      </c>
      <c r="AQ570" s="568" t="str">
        <f>IF($E568="n/a","n/a",IF(AQ$3&gt;($E568+$D570),$F568-SUM($F570:AP570),$F568/$E568))</f>
        <v>n/a</v>
      </c>
      <c r="AR570" s="568" t="str">
        <f>IF($E568="n/a","n/a",IF(AR$3&gt;($E568+$D570),$F568-SUM($F570:AQ570),$F568/$E568))</f>
        <v>n/a</v>
      </c>
      <c r="AS570" s="568" t="str">
        <f>IF($E568="n/a","n/a",IF(AS$3&gt;($E568+$D570),$F568-SUM($F570:AR570),$F568/$E568))</f>
        <v>n/a</v>
      </c>
      <c r="AT570" s="568" t="str">
        <f>IF($E568="n/a","n/a",IF(AT$3&gt;($E568+$D570),$F568-SUM($F570:AS570),$F568/$E568))</f>
        <v>n/a</v>
      </c>
      <c r="AU570" s="568" t="str">
        <f>IF($E568="n/a","n/a",IF(AU$3&gt;($E568+$D570),$F568-SUM($F570:AT570),$F568/$E568))</f>
        <v>n/a</v>
      </c>
      <c r="AV570" s="568" t="str">
        <f>IF($E568="n/a","n/a",IF(AV$3&gt;($E568+$D570),$F568-SUM($F570:AU570),$F568/$E568))</f>
        <v>n/a</v>
      </c>
      <c r="AW570" s="568" t="str">
        <f>IF($E568="n/a","n/a",IF(AW$3&gt;($E568+$D570),$F568-SUM($F570:AV570),$F568/$E568))</f>
        <v>n/a</v>
      </c>
      <c r="AX570" s="568" t="str">
        <f>IF($E568="n/a","n/a",IF(AX$3&gt;($E568+$D570),$F568-SUM($F570:AW570),$F568/$E568))</f>
        <v>n/a</v>
      </c>
      <c r="AY570" s="568" t="str">
        <f>IF($E568="n/a","n/a",IF(AY$3&gt;($E568+$D570),$F568-SUM($F570:AX570),$F568/$E568))</f>
        <v>n/a</v>
      </c>
      <c r="AZ570" s="568" t="str">
        <f>IF($E568="n/a","n/a",IF(AZ$3&gt;($E568+$D570),$F568-SUM($F570:AY570),$F568/$E568))</f>
        <v>n/a</v>
      </c>
      <c r="BA570" s="568" t="str">
        <f>IF($E568="n/a","n/a",IF(BA$3&gt;($E568+$D570),$F568-SUM($F570:AZ570),$F568/$E568))</f>
        <v>n/a</v>
      </c>
      <c r="BB570" s="568" t="str">
        <f>IF($E568="n/a","n/a",IF(BB$3&gt;($E568+$D570),$F568-SUM($F570:BA570),$F568/$E568))</f>
        <v>n/a</v>
      </c>
      <c r="BC570" s="568" t="str">
        <f>IF($E568="n/a","n/a",IF(BC$3&gt;($E568+$D570),$F568-SUM($F570:BB570),$F568/$E568))</f>
        <v>n/a</v>
      </c>
      <c r="BD570" s="568" t="str">
        <f>IF($E568="n/a","n/a",IF(BD$3&gt;($E568+$D570),$F568-SUM($F570:BC570),$F568/$E568))</f>
        <v>n/a</v>
      </c>
      <c r="BE570" s="568" t="str">
        <f>IF($E568="n/a","n/a",IF(BE$3&gt;($E568+$D570),$F568-SUM($F570:BD570),$F568/$E568))</f>
        <v>n/a</v>
      </c>
      <c r="BF570" s="568" t="str">
        <f>IF($E568="n/a","n/a",IF(BF$3&gt;($E568+$D570),$F568-SUM($F570:BE570),$F568/$E568))</f>
        <v>n/a</v>
      </c>
      <c r="BG570" s="568" t="str">
        <f>IF($E568="n/a","n/a",IF(BG$3&gt;($E568+$D570),$F568-SUM($F570:BF570),$F568/$E568))</f>
        <v>n/a</v>
      </c>
      <c r="BH570" s="568" t="str">
        <f>IF($E568="n/a","n/a",IF(BH$3&gt;($E568+$D570),$F568-SUM($F570:BG570),$F568/$E568))</f>
        <v>n/a</v>
      </c>
      <c r="BI570" s="568" t="str">
        <f>IF($E568="n/a","n/a",IF(BI$3&gt;($E568+$D570),$F568-SUM($F570:BH570),$F568/$E568))</f>
        <v>n/a</v>
      </c>
      <c r="BJ570" s="568" t="str">
        <f>IF($E568="n/a","n/a",IF(BJ$3&gt;($E568+$D570),$F568-SUM($F570:BI570),$F568/$E568))</f>
        <v>n/a</v>
      </c>
      <c r="BK570" s="568" t="str">
        <f>IF($E568="n/a","n/a",IF(BK$3&gt;($E568+$D570),$F568-SUM($F570:BJ570),$F568/$E568))</f>
        <v>n/a</v>
      </c>
      <c r="BL570" s="568" t="str">
        <f>IF($E568="n/a","n/a",IF(BL$3&gt;($E568+$D570),$F568-SUM($F570:BK570),$F568/$E568))</f>
        <v>n/a</v>
      </c>
      <c r="BM570" s="568" t="str">
        <f>IF($E568="n/a","n/a",IF(BM$3&gt;($E568+$D570),$F568-SUM($F570:BL570),$F568/$E568))</f>
        <v>n/a</v>
      </c>
      <c r="BN570" s="568" t="str">
        <f>IF($E568="n/a","n/a",IF(BN$3&gt;($E568+$D570),$F568-SUM($F570:BM570),$F568/$E568))</f>
        <v>n/a</v>
      </c>
      <c r="BO570" s="568" t="str">
        <f>IF($E568="n/a","n/a",IF(BO$3&gt;($E568+$D570),$F568-SUM($F570:BN570),$F568/$E568))</f>
        <v>n/a</v>
      </c>
      <c r="BP570" s="568" t="str">
        <f>IF($E568="n/a","n/a",IF(BP$3&gt;($E568+$D570),$F568-SUM($F570:BO570),$F568/$E568))</f>
        <v>n/a</v>
      </c>
      <c r="BQ570" s="568" t="str">
        <f>IF($E568="n/a","n/a",IF(BQ$3&gt;($E568+$D570),$F568-SUM($F570:BP570),$F568/$E568))</f>
        <v>n/a</v>
      </c>
      <c r="BR570" s="568" t="str">
        <f>IF($E568="n/a","n/a",IF(BR$3&gt;($E568+$D570),$F568-SUM($F570:BQ570),$F568/$E568))</f>
        <v>n/a</v>
      </c>
      <c r="BS570" s="568" t="str">
        <f>IF($E568="n/a","n/a",IF(BS$3&gt;($E568+$D570),$F568-SUM($F570:BR570),$F568/$E568))</f>
        <v>n/a</v>
      </c>
      <c r="BT570" s="568" t="str">
        <f>IF($E568="n/a","n/a",IF(BT$3&gt;($E568+$D570),$F568-SUM($F570:BS570),$F568/$E568))</f>
        <v>n/a</v>
      </c>
      <c r="BU570" s="568" t="str">
        <f>IF($E568="n/a","n/a",IF(BU$3&gt;($E568+$D570),$F568-SUM($F570:BT570),$F568/$E568))</f>
        <v>n/a</v>
      </c>
      <c r="BV570" s="568" t="str">
        <f>IF($E568="n/a","n/a",IF(BV$3&gt;($E568+$D570),$F568-SUM($F570:BU570),$F568/$E568))</f>
        <v>n/a</v>
      </c>
      <c r="BW570" s="568" t="str">
        <f>IF($E568="n/a","n/a",IF(BW$3&gt;($E568+$D570),$F568-SUM($F570:BV570),$F568/$E568))</f>
        <v>n/a</v>
      </c>
      <c r="BX570" s="568" t="str">
        <f>IF($E568="n/a","n/a",IF(BX$3&gt;($E568+$D570),$F568-SUM($F570:BW570),$F568/$E568))</f>
        <v>n/a</v>
      </c>
      <c r="BY570" s="568" t="str">
        <f>IF($E568="n/a","n/a",IF(BY$3&gt;($E568+$D570),$F568-SUM($F570:BX570),$F568/$E568))</f>
        <v>n/a</v>
      </c>
      <c r="BZ570" s="569" t="str">
        <f>IF($E568="n/a","n/a",IF(BZ$3&gt;($E568+$D570),$F568-SUM($F570:BY570),$F568/$E568))</f>
        <v>n/a</v>
      </c>
    </row>
    <row r="571" spans="1:78" customFormat="1" hidden="1" outlineLevel="1">
      <c r="A571" s="19"/>
      <c r="B571" s="26"/>
      <c r="C571" s="722"/>
      <c r="D571" s="545">
        <v>2</v>
      </c>
      <c r="E571" s="27"/>
      <c r="F571" s="146"/>
      <c r="G571" s="570"/>
      <c r="H571" s="571" t="str">
        <f>IF($E568="n/a","n/a",IF(H$3&gt;($E568+$D571),$G568-SUM($F571:G571),$G568/$E568))</f>
        <v>n/a</v>
      </c>
      <c r="I571" s="571" t="str">
        <f>IF($E568="n/a","n/a",IF(I$3&gt;($E568+$D571),$G568-SUM($F571:H571),$G568/$E568))</f>
        <v>n/a</v>
      </c>
      <c r="J571" s="571" t="str">
        <f>IF($E568="n/a","n/a",IF(J$3&gt;($E568+$D571),$G568-SUM($F571:I571),$G568/$E568))</f>
        <v>n/a</v>
      </c>
      <c r="K571" s="572" t="str">
        <f>IF($E568="n/a","n/a",IF(K$3&gt;($E568+$D571),$G568-SUM($F571:J571),$G568/$E568))</f>
        <v>n/a</v>
      </c>
      <c r="L571" s="571" t="str">
        <f>IF($E568="n/a","n/a",IF(L$3&gt;($E568+$D571),$G568-SUM($F571:K571),$G568/$E568))</f>
        <v>n/a</v>
      </c>
      <c r="M571" s="571" t="str">
        <f>IF($E568="n/a","n/a",IF(M$3&gt;($E568+$D571),$G568-SUM($F571:L571),$G568/$E568))</f>
        <v>n/a</v>
      </c>
      <c r="N571" s="571" t="str">
        <f>IF($E568="n/a","n/a",IF(N$3&gt;($E568+$D571),$G568-SUM($F571:M571),$G568/$E568))</f>
        <v>n/a</v>
      </c>
      <c r="O571" s="571" t="str">
        <f>IF($E568="n/a","n/a",IF(O$3&gt;($E568+$D571),$G568-SUM($F571:N571),$G568/$E568))</f>
        <v>n/a</v>
      </c>
      <c r="P571" s="571" t="str">
        <f>IF($E568="n/a","n/a",IF(P$3&gt;($E568+$D571),$G568-SUM($F571:O571),$G568/$E568))</f>
        <v>n/a</v>
      </c>
      <c r="Q571" s="571" t="str">
        <f>IF($E568="n/a","n/a",IF(Q$3&gt;($E568+$D571),$G568-SUM($F571:P571),$G568/$E568))</f>
        <v>n/a</v>
      </c>
      <c r="R571" s="571" t="str">
        <f>IF($E568="n/a","n/a",IF(R$3&gt;($E568+$D571),$G568-SUM($F571:Q571),$G568/$E568))</f>
        <v>n/a</v>
      </c>
      <c r="S571" s="571" t="str">
        <f>IF($E568="n/a","n/a",IF(S$3&gt;($E568+$D571),$G568-SUM($F571:R571),$G568/$E568))</f>
        <v>n/a</v>
      </c>
      <c r="T571" s="571" t="str">
        <f>IF($E568="n/a","n/a",IF(T$3&gt;($E568+$D571),$G568-SUM($F571:S571),$G568/$E568))</f>
        <v>n/a</v>
      </c>
      <c r="U571" s="571" t="str">
        <f>IF($E568="n/a","n/a",IF(U$3&gt;($E568+$D571),$G568-SUM($F571:T571),$G568/$E568))</f>
        <v>n/a</v>
      </c>
      <c r="V571" s="571" t="str">
        <f>IF($E568="n/a","n/a",IF(V$3&gt;($E568+$D571),$G568-SUM($F571:U571),$G568/$E568))</f>
        <v>n/a</v>
      </c>
      <c r="W571" s="571" t="str">
        <f>IF($E568="n/a","n/a",IF(W$3&gt;($E568+$D571),$G568-SUM($F571:V571),$G568/$E568))</f>
        <v>n/a</v>
      </c>
      <c r="X571" s="571" t="str">
        <f>IF($E568="n/a","n/a",IF(X$3&gt;($E568+$D571),$G568-SUM($F571:W571),$G568/$E568))</f>
        <v>n/a</v>
      </c>
      <c r="Y571" s="571" t="str">
        <f>IF($E568="n/a","n/a",IF(Y$3&gt;($E568+$D571),$G568-SUM($F571:X571),$G568/$E568))</f>
        <v>n/a</v>
      </c>
      <c r="Z571" s="571" t="str">
        <f>IF($E568="n/a","n/a",IF(Z$3&gt;($E568+$D571),$G568-SUM($F571:Y571),$G568/$E568))</f>
        <v>n/a</v>
      </c>
      <c r="AA571" s="571" t="str">
        <f>IF($E568="n/a","n/a",IF(AA$3&gt;($E568+$D571),$G568-SUM($F571:Z571),$G568/$E568))</f>
        <v>n/a</v>
      </c>
      <c r="AB571" s="571" t="str">
        <f>IF($E568="n/a","n/a",IF(AB$3&gt;($E568+$D571),$G568-SUM($F571:AA571),$G568/$E568))</f>
        <v>n/a</v>
      </c>
      <c r="AC571" s="571" t="str">
        <f>IF($E568="n/a","n/a",IF(AC$3&gt;($E568+$D571),$G568-SUM($F571:AB571),$G568/$E568))</f>
        <v>n/a</v>
      </c>
      <c r="AD571" s="571" t="str">
        <f>IF($E568="n/a","n/a",IF(AD$3&gt;($E568+$D571),$G568-SUM($F571:AC571),$G568/$E568))</f>
        <v>n/a</v>
      </c>
      <c r="AE571" s="571" t="str">
        <f>IF($E568="n/a","n/a",IF(AE$3&gt;($E568+$D571),$G568-SUM($F571:AD571),$G568/$E568))</f>
        <v>n/a</v>
      </c>
      <c r="AF571" s="571" t="str">
        <f>IF($E568="n/a","n/a",IF(AF$3&gt;($E568+$D571),$G568-SUM($F571:AE571),$G568/$E568))</f>
        <v>n/a</v>
      </c>
      <c r="AG571" s="571" t="str">
        <f>IF($E568="n/a","n/a",IF(AG$3&gt;($E568+$D571),$G568-SUM($F571:AF571),$G568/$E568))</f>
        <v>n/a</v>
      </c>
      <c r="AH571" s="571" t="str">
        <f>IF($E568="n/a","n/a",IF(AH$3&gt;($E568+$D571),$G568-SUM($F571:AG571),$G568/$E568))</f>
        <v>n/a</v>
      </c>
      <c r="AI571" s="571" t="str">
        <f>IF($E568="n/a","n/a",IF(AI$3&gt;($E568+$D571),$G568-SUM($F571:AH571),$G568/$E568))</f>
        <v>n/a</v>
      </c>
      <c r="AJ571" s="571" t="str">
        <f>IF($E568="n/a","n/a",IF(AJ$3&gt;($E568+$D571),$G568-SUM($F571:AI571),$G568/$E568))</f>
        <v>n/a</v>
      </c>
      <c r="AK571" s="571" t="str">
        <f>IF($E568="n/a","n/a",IF(AK$3&gt;($E568+$D571),$G568-SUM($F571:AJ571),$G568/$E568))</f>
        <v>n/a</v>
      </c>
      <c r="AL571" s="571" t="str">
        <f>IF($E568="n/a","n/a",IF(AL$3&gt;($E568+$D571),$G568-SUM($F571:AK571),$G568/$E568))</f>
        <v>n/a</v>
      </c>
      <c r="AM571" s="571" t="str">
        <f>IF($E568="n/a","n/a",IF(AM$3&gt;($E568+$D571),$G568-SUM($F571:AL571),$G568/$E568))</f>
        <v>n/a</v>
      </c>
      <c r="AN571" s="571" t="str">
        <f>IF($E568="n/a","n/a",IF(AN$3&gt;($E568+$D571),$G568-SUM($F571:AM571),$G568/$E568))</f>
        <v>n/a</v>
      </c>
      <c r="AO571" s="571" t="str">
        <f>IF($E568="n/a","n/a",IF(AO$3&gt;($E568+$D571),$G568-SUM($F571:AN571),$G568/$E568))</f>
        <v>n/a</v>
      </c>
      <c r="AP571" s="571" t="str">
        <f>IF($E568="n/a","n/a",IF(AP$3&gt;($E568+$D571),$G568-SUM($F571:AO571),$G568/$E568))</f>
        <v>n/a</v>
      </c>
      <c r="AQ571" s="571" t="str">
        <f>IF($E568="n/a","n/a",IF(AQ$3&gt;($E568+$D571),$G568-SUM($F571:AP571),$G568/$E568))</f>
        <v>n/a</v>
      </c>
      <c r="AR571" s="571" t="str">
        <f>IF($E568="n/a","n/a",IF(AR$3&gt;($E568+$D571),$G568-SUM($F571:AQ571),$G568/$E568))</f>
        <v>n/a</v>
      </c>
      <c r="AS571" s="571" t="str">
        <f>IF($E568="n/a","n/a",IF(AS$3&gt;($E568+$D571),$G568-SUM($F571:AR571),$G568/$E568))</f>
        <v>n/a</v>
      </c>
      <c r="AT571" s="571" t="str">
        <f>IF($E568="n/a","n/a",IF(AT$3&gt;($E568+$D571),$G568-SUM($F571:AS571),$G568/$E568))</f>
        <v>n/a</v>
      </c>
      <c r="AU571" s="571" t="str">
        <f>IF($E568="n/a","n/a",IF(AU$3&gt;($E568+$D571),$G568-SUM($F571:AT571),$G568/$E568))</f>
        <v>n/a</v>
      </c>
      <c r="AV571" s="571" t="str">
        <f>IF($E568="n/a","n/a",IF(AV$3&gt;($E568+$D571),$G568-SUM($F571:AU571),$G568/$E568))</f>
        <v>n/a</v>
      </c>
      <c r="AW571" s="571" t="str">
        <f>IF($E568="n/a","n/a",IF(AW$3&gt;($E568+$D571),$G568-SUM($F571:AV571),$G568/$E568))</f>
        <v>n/a</v>
      </c>
      <c r="AX571" s="571" t="str">
        <f>IF($E568="n/a","n/a",IF(AX$3&gt;($E568+$D571),$G568-SUM($F571:AW571),$G568/$E568))</f>
        <v>n/a</v>
      </c>
      <c r="AY571" s="571" t="str">
        <f>IF($E568="n/a","n/a",IF(AY$3&gt;($E568+$D571),$G568-SUM($F571:AX571),$G568/$E568))</f>
        <v>n/a</v>
      </c>
      <c r="AZ571" s="571" t="str">
        <f>IF($E568="n/a","n/a",IF(AZ$3&gt;($E568+$D571),$G568-SUM($F571:AY571),$G568/$E568))</f>
        <v>n/a</v>
      </c>
      <c r="BA571" s="571" t="str">
        <f>IF($E568="n/a","n/a",IF(BA$3&gt;($E568+$D571),$G568-SUM($F571:AZ571),$G568/$E568))</f>
        <v>n/a</v>
      </c>
      <c r="BB571" s="571" t="str">
        <f>IF($E568="n/a","n/a",IF(BB$3&gt;($E568+$D571),$G568-SUM($F571:BA571),$G568/$E568))</f>
        <v>n/a</v>
      </c>
      <c r="BC571" s="571" t="str">
        <f>IF($E568="n/a","n/a",IF(BC$3&gt;($E568+$D571),$G568-SUM($F571:BB571),$G568/$E568))</f>
        <v>n/a</v>
      </c>
      <c r="BD571" s="571" t="str">
        <f>IF($E568="n/a","n/a",IF(BD$3&gt;($E568+$D571),$G568-SUM($F571:BC571),$G568/$E568))</f>
        <v>n/a</v>
      </c>
      <c r="BE571" s="571" t="str">
        <f>IF($E568="n/a","n/a",IF(BE$3&gt;($E568+$D571),$G568-SUM($F571:BD571),$G568/$E568))</f>
        <v>n/a</v>
      </c>
      <c r="BF571" s="571" t="str">
        <f>IF($E568="n/a","n/a",IF(BF$3&gt;($E568+$D571),$G568-SUM($F571:BE571),$G568/$E568))</f>
        <v>n/a</v>
      </c>
      <c r="BG571" s="571" t="str">
        <f>IF($E568="n/a","n/a",IF(BG$3&gt;($E568+$D571),$G568-SUM($F571:BF571),$G568/$E568))</f>
        <v>n/a</v>
      </c>
      <c r="BH571" s="571" t="str">
        <f>IF($E568="n/a","n/a",IF(BH$3&gt;($E568+$D571),$G568-SUM($F571:BG571),$G568/$E568))</f>
        <v>n/a</v>
      </c>
      <c r="BI571" s="571" t="str">
        <f>IF($E568="n/a","n/a",IF(BI$3&gt;($E568+$D571),$G568-SUM($F571:BH571),$G568/$E568))</f>
        <v>n/a</v>
      </c>
      <c r="BJ571" s="571" t="str">
        <f>IF($E568="n/a","n/a",IF(BJ$3&gt;($E568+$D571),$G568-SUM($F571:BI571),$G568/$E568))</f>
        <v>n/a</v>
      </c>
      <c r="BK571" s="571" t="str">
        <f>IF($E568="n/a","n/a",IF(BK$3&gt;($E568+$D571),$G568-SUM($F571:BJ571),$G568/$E568))</f>
        <v>n/a</v>
      </c>
      <c r="BL571" s="571" t="str">
        <f>IF($E568="n/a","n/a",IF(BL$3&gt;($E568+$D571),$G568-SUM($F571:BK571),$G568/$E568))</f>
        <v>n/a</v>
      </c>
      <c r="BM571" s="571" t="str">
        <f>IF($E568="n/a","n/a",IF(BM$3&gt;($E568+$D571),$G568-SUM($F571:BL571),$G568/$E568))</f>
        <v>n/a</v>
      </c>
      <c r="BN571" s="571" t="str">
        <f>IF($E568="n/a","n/a",IF(BN$3&gt;($E568+$D571),$G568-SUM($F571:BM571),$G568/$E568))</f>
        <v>n/a</v>
      </c>
      <c r="BO571" s="571" t="str">
        <f>IF($E568="n/a","n/a",IF(BO$3&gt;($E568+$D571),$G568-SUM($F571:BN571),$G568/$E568))</f>
        <v>n/a</v>
      </c>
      <c r="BP571" s="571" t="str">
        <f>IF($E568="n/a","n/a",IF(BP$3&gt;($E568+$D571),$G568-SUM($F571:BO571),$G568/$E568))</f>
        <v>n/a</v>
      </c>
      <c r="BQ571" s="571" t="str">
        <f>IF($E568="n/a","n/a",IF(BQ$3&gt;($E568+$D571),$G568-SUM($F571:BP571),$G568/$E568))</f>
        <v>n/a</v>
      </c>
      <c r="BR571" s="571" t="str">
        <f>IF($E568="n/a","n/a",IF(BR$3&gt;($E568+$D571),$G568-SUM($F571:BQ571),$G568/$E568))</f>
        <v>n/a</v>
      </c>
      <c r="BS571" s="571" t="str">
        <f>IF($E568="n/a","n/a",IF(BS$3&gt;($E568+$D571),$G568-SUM($F571:BR571),$G568/$E568))</f>
        <v>n/a</v>
      </c>
      <c r="BT571" s="571" t="str">
        <f>IF($E568="n/a","n/a",IF(BT$3&gt;($E568+$D571),$G568-SUM($F571:BS571),$G568/$E568))</f>
        <v>n/a</v>
      </c>
      <c r="BU571" s="571" t="str">
        <f>IF($E568="n/a","n/a",IF(BU$3&gt;($E568+$D571),$G568-SUM($F571:BT571),$G568/$E568))</f>
        <v>n/a</v>
      </c>
      <c r="BV571" s="571" t="str">
        <f>IF($E568="n/a","n/a",IF(BV$3&gt;($E568+$D571),$G568-SUM($F571:BU571),$G568/$E568))</f>
        <v>n/a</v>
      </c>
      <c r="BW571" s="571" t="str">
        <f>IF($E568="n/a","n/a",IF(BW$3&gt;($E568+$D571),$G568-SUM($F571:BV571),$G568/$E568))</f>
        <v>n/a</v>
      </c>
      <c r="BX571" s="571" t="str">
        <f>IF($E568="n/a","n/a",IF(BX$3&gt;($E568+$D571),$G568-SUM($F571:BW571),$G568/$E568))</f>
        <v>n/a</v>
      </c>
      <c r="BY571" s="571" t="str">
        <f>IF($E568="n/a","n/a",IF(BY$3&gt;($E568+$D571),$G568-SUM($F571:BX571),$G568/$E568))</f>
        <v>n/a</v>
      </c>
      <c r="BZ571" s="572" t="str">
        <f>IF($E568="n/a","n/a",IF(BZ$3&gt;($E568+$D571),$G568-SUM($F571:BY571),$G568/$E568))</f>
        <v>n/a</v>
      </c>
    </row>
    <row r="572" spans="1:78" customFormat="1" hidden="1" outlineLevel="1">
      <c r="A572" s="19"/>
      <c r="B572" s="26"/>
      <c r="C572" s="722"/>
      <c r="D572" s="545">
        <v>3</v>
      </c>
      <c r="E572" s="27"/>
      <c r="F572" s="146"/>
      <c r="G572" s="570"/>
      <c r="H572" s="571"/>
      <c r="I572" s="571" t="str">
        <f>IF($E568="n/a","n/a",IF(I$3&gt;($E568+$D572),$H568-SUM($F572:H572),$H568/$E568))</f>
        <v>n/a</v>
      </c>
      <c r="J572" s="571" t="str">
        <f>IF($E568="n/a","n/a",IF(J$3&gt;($E568+$D572),$H568-SUM($F572:I572),$H568/$E568))</f>
        <v>n/a</v>
      </c>
      <c r="K572" s="572" t="str">
        <f>IF($E568="n/a","n/a",IF(K$3&gt;($E568+$D572),$H568-SUM($F572:J572),$H568/$E568))</f>
        <v>n/a</v>
      </c>
      <c r="L572" s="571" t="str">
        <f>IF($E568="n/a","n/a",IF(L$3&gt;($E568+$D572),$H568-SUM($F572:K572),$H568/$E568))</f>
        <v>n/a</v>
      </c>
      <c r="M572" s="571" t="str">
        <f>IF($E568="n/a","n/a",IF(M$3&gt;($E568+$D572),$H568-SUM($F572:L572),$H568/$E568))</f>
        <v>n/a</v>
      </c>
      <c r="N572" s="571" t="str">
        <f>IF($E568="n/a","n/a",IF(N$3&gt;($E568+$D572),$H568-SUM($F572:M572),$H568/$E568))</f>
        <v>n/a</v>
      </c>
      <c r="O572" s="571" t="str">
        <f>IF($E568="n/a","n/a",IF(O$3&gt;($E568+$D572),$H568-SUM($F572:N572),$H568/$E568))</f>
        <v>n/a</v>
      </c>
      <c r="P572" s="571" t="str">
        <f>IF($E568="n/a","n/a",IF(P$3&gt;($E568+$D572),$H568-SUM($F572:O572),$H568/$E568))</f>
        <v>n/a</v>
      </c>
      <c r="Q572" s="571" t="str">
        <f>IF($E568="n/a","n/a",IF(Q$3&gt;($E568+$D572),$H568-SUM($F572:P572),$H568/$E568))</f>
        <v>n/a</v>
      </c>
      <c r="R572" s="571" t="str">
        <f>IF($E568="n/a","n/a",IF(R$3&gt;($E568+$D572),$H568-SUM($F572:Q572),$H568/$E568))</f>
        <v>n/a</v>
      </c>
      <c r="S572" s="571" t="str">
        <f>IF($E568="n/a","n/a",IF(S$3&gt;($E568+$D572),$H568-SUM($F572:R572),$H568/$E568))</f>
        <v>n/a</v>
      </c>
      <c r="T572" s="571" t="str">
        <f>IF($E568="n/a","n/a",IF(T$3&gt;($E568+$D572),$H568-SUM($F572:S572),$H568/$E568))</f>
        <v>n/a</v>
      </c>
      <c r="U572" s="571" t="str">
        <f>IF($E568="n/a","n/a",IF(U$3&gt;($E568+$D572),$H568-SUM($F572:T572),$H568/$E568))</f>
        <v>n/a</v>
      </c>
      <c r="V572" s="571" t="str">
        <f>IF($E568="n/a","n/a",IF(V$3&gt;($E568+$D572),$H568-SUM($F572:U572),$H568/$E568))</f>
        <v>n/a</v>
      </c>
      <c r="W572" s="571" t="str">
        <f>IF($E568="n/a","n/a",IF(W$3&gt;($E568+$D572),$H568-SUM($F572:V572),$H568/$E568))</f>
        <v>n/a</v>
      </c>
      <c r="X572" s="571" t="str">
        <f>IF($E568="n/a","n/a",IF(X$3&gt;($E568+$D572),$H568-SUM($F572:W572),$H568/$E568))</f>
        <v>n/a</v>
      </c>
      <c r="Y572" s="571" t="str">
        <f>IF($E568="n/a","n/a",IF(Y$3&gt;($E568+$D572),$H568-SUM($F572:X572),$H568/$E568))</f>
        <v>n/a</v>
      </c>
      <c r="Z572" s="571" t="str">
        <f>IF($E568="n/a","n/a",IF(Z$3&gt;($E568+$D572),$H568-SUM($F572:Y572),$H568/$E568))</f>
        <v>n/a</v>
      </c>
      <c r="AA572" s="571" t="str">
        <f>IF($E568="n/a","n/a",IF(AA$3&gt;($E568+$D572),$H568-SUM($F572:Z572),$H568/$E568))</f>
        <v>n/a</v>
      </c>
      <c r="AB572" s="571" t="str">
        <f>IF($E568="n/a","n/a",IF(AB$3&gt;($E568+$D572),$H568-SUM($F572:AA572),$H568/$E568))</f>
        <v>n/a</v>
      </c>
      <c r="AC572" s="571" t="str">
        <f>IF($E568="n/a","n/a",IF(AC$3&gt;($E568+$D572),$H568-SUM($F572:AB572),$H568/$E568))</f>
        <v>n/a</v>
      </c>
      <c r="AD572" s="571" t="str">
        <f>IF($E568="n/a","n/a",IF(AD$3&gt;($E568+$D572),$H568-SUM($F572:AC572),$H568/$E568))</f>
        <v>n/a</v>
      </c>
      <c r="AE572" s="571" t="str">
        <f>IF($E568="n/a","n/a",IF(AE$3&gt;($E568+$D572),$H568-SUM($F572:AD572),$H568/$E568))</f>
        <v>n/a</v>
      </c>
      <c r="AF572" s="571" t="str">
        <f>IF($E568="n/a","n/a",IF(AF$3&gt;($E568+$D572),$H568-SUM($F572:AE572),$H568/$E568))</f>
        <v>n/a</v>
      </c>
      <c r="AG572" s="571" t="str">
        <f>IF($E568="n/a","n/a",IF(AG$3&gt;($E568+$D572),$H568-SUM($F572:AF572),$H568/$E568))</f>
        <v>n/a</v>
      </c>
      <c r="AH572" s="571" t="str">
        <f>IF($E568="n/a","n/a",IF(AH$3&gt;($E568+$D572),$H568-SUM($F572:AG572),$H568/$E568))</f>
        <v>n/a</v>
      </c>
      <c r="AI572" s="571" t="str">
        <f>IF($E568="n/a","n/a",IF(AI$3&gt;($E568+$D572),$H568-SUM($F572:AH572),$H568/$E568))</f>
        <v>n/a</v>
      </c>
      <c r="AJ572" s="571" t="str">
        <f>IF($E568="n/a","n/a",IF(AJ$3&gt;($E568+$D572),$H568-SUM($F572:AI572),$H568/$E568))</f>
        <v>n/a</v>
      </c>
      <c r="AK572" s="571" t="str">
        <f>IF($E568="n/a","n/a",IF(AK$3&gt;($E568+$D572),$H568-SUM($F572:AJ572),$H568/$E568))</f>
        <v>n/a</v>
      </c>
      <c r="AL572" s="571" t="str">
        <f>IF($E568="n/a","n/a",IF(AL$3&gt;($E568+$D572),$H568-SUM($F572:AK572),$H568/$E568))</f>
        <v>n/a</v>
      </c>
      <c r="AM572" s="571" t="str">
        <f>IF($E568="n/a","n/a",IF(AM$3&gt;($E568+$D572),$H568-SUM($F572:AL572),$H568/$E568))</f>
        <v>n/a</v>
      </c>
      <c r="AN572" s="571" t="str">
        <f>IF($E568="n/a","n/a",IF(AN$3&gt;($E568+$D572),$H568-SUM($F572:AM572),$H568/$E568))</f>
        <v>n/a</v>
      </c>
      <c r="AO572" s="571" t="str">
        <f>IF($E568="n/a","n/a",IF(AO$3&gt;($E568+$D572),$H568-SUM($F572:AN572),$H568/$E568))</f>
        <v>n/a</v>
      </c>
      <c r="AP572" s="571" t="str">
        <f>IF($E568="n/a","n/a",IF(AP$3&gt;($E568+$D572),$H568-SUM($F572:AO572),$H568/$E568))</f>
        <v>n/a</v>
      </c>
      <c r="AQ572" s="571" t="str">
        <f>IF($E568="n/a","n/a",IF(AQ$3&gt;($E568+$D572),$H568-SUM($F572:AP572),$H568/$E568))</f>
        <v>n/a</v>
      </c>
      <c r="AR572" s="571" t="str">
        <f>IF($E568="n/a","n/a",IF(AR$3&gt;($E568+$D572),$H568-SUM($F572:AQ572),$H568/$E568))</f>
        <v>n/a</v>
      </c>
      <c r="AS572" s="571" t="str">
        <f>IF($E568="n/a","n/a",IF(AS$3&gt;($E568+$D572),$H568-SUM($F572:AR572),$H568/$E568))</f>
        <v>n/a</v>
      </c>
      <c r="AT572" s="571" t="str">
        <f>IF($E568="n/a","n/a",IF(AT$3&gt;($E568+$D572),$H568-SUM($F572:AS572),$H568/$E568))</f>
        <v>n/a</v>
      </c>
      <c r="AU572" s="571" t="str">
        <f>IF($E568="n/a","n/a",IF(AU$3&gt;($E568+$D572),$H568-SUM($F572:AT572),$H568/$E568))</f>
        <v>n/a</v>
      </c>
      <c r="AV572" s="571" t="str">
        <f>IF($E568="n/a","n/a",IF(AV$3&gt;($E568+$D572),$H568-SUM($F572:AU572),$H568/$E568))</f>
        <v>n/a</v>
      </c>
      <c r="AW572" s="571" t="str">
        <f>IF($E568="n/a","n/a",IF(AW$3&gt;($E568+$D572),$H568-SUM($F572:AV572),$H568/$E568))</f>
        <v>n/a</v>
      </c>
      <c r="AX572" s="571" t="str">
        <f>IF($E568="n/a","n/a",IF(AX$3&gt;($E568+$D572),$H568-SUM($F572:AW572),$H568/$E568))</f>
        <v>n/a</v>
      </c>
      <c r="AY572" s="571" t="str">
        <f>IF($E568="n/a","n/a",IF(AY$3&gt;($E568+$D572),$H568-SUM($F572:AX572),$H568/$E568))</f>
        <v>n/a</v>
      </c>
      <c r="AZ572" s="571" t="str">
        <f>IF($E568="n/a","n/a",IF(AZ$3&gt;($E568+$D572),$H568-SUM($F572:AY572),$H568/$E568))</f>
        <v>n/a</v>
      </c>
      <c r="BA572" s="571" t="str">
        <f>IF($E568="n/a","n/a",IF(BA$3&gt;($E568+$D572),$H568-SUM($F572:AZ572),$H568/$E568))</f>
        <v>n/a</v>
      </c>
      <c r="BB572" s="571" t="str">
        <f>IF($E568="n/a","n/a",IF(BB$3&gt;($E568+$D572),$H568-SUM($F572:BA572),$H568/$E568))</f>
        <v>n/a</v>
      </c>
      <c r="BC572" s="571" t="str">
        <f>IF($E568="n/a","n/a",IF(BC$3&gt;($E568+$D572),$H568-SUM($F572:BB572),$H568/$E568))</f>
        <v>n/a</v>
      </c>
      <c r="BD572" s="571" t="str">
        <f>IF($E568="n/a","n/a",IF(BD$3&gt;($E568+$D572),$H568-SUM($F572:BC572),$H568/$E568))</f>
        <v>n/a</v>
      </c>
      <c r="BE572" s="571" t="str">
        <f>IF($E568="n/a","n/a",IF(BE$3&gt;($E568+$D572),$H568-SUM($F572:BD572),$H568/$E568))</f>
        <v>n/a</v>
      </c>
      <c r="BF572" s="571" t="str">
        <f>IF($E568="n/a","n/a",IF(BF$3&gt;($E568+$D572),$H568-SUM($F572:BE572),$H568/$E568))</f>
        <v>n/a</v>
      </c>
      <c r="BG572" s="571" t="str">
        <f>IF($E568="n/a","n/a",IF(BG$3&gt;($E568+$D572),$H568-SUM($F572:BF572),$H568/$E568))</f>
        <v>n/a</v>
      </c>
      <c r="BH572" s="571" t="str">
        <f>IF($E568="n/a","n/a",IF(BH$3&gt;($E568+$D572),$H568-SUM($F572:BG572),$H568/$E568))</f>
        <v>n/a</v>
      </c>
      <c r="BI572" s="571" t="str">
        <f>IF($E568="n/a","n/a",IF(BI$3&gt;($E568+$D572),$H568-SUM($F572:BH572),$H568/$E568))</f>
        <v>n/a</v>
      </c>
      <c r="BJ572" s="571" t="str">
        <f>IF($E568="n/a","n/a",IF(BJ$3&gt;($E568+$D572),$H568-SUM($F572:BI572),$H568/$E568))</f>
        <v>n/a</v>
      </c>
      <c r="BK572" s="571" t="str">
        <f>IF($E568="n/a","n/a",IF(BK$3&gt;($E568+$D572),$H568-SUM($F572:BJ572),$H568/$E568))</f>
        <v>n/a</v>
      </c>
      <c r="BL572" s="571" t="str">
        <f>IF($E568="n/a","n/a",IF(BL$3&gt;($E568+$D572),$H568-SUM($F572:BK572),$H568/$E568))</f>
        <v>n/a</v>
      </c>
      <c r="BM572" s="571" t="str">
        <f>IF($E568="n/a","n/a",IF(BM$3&gt;($E568+$D572),$H568-SUM($F572:BL572),$H568/$E568))</f>
        <v>n/a</v>
      </c>
      <c r="BN572" s="571" t="str">
        <f>IF($E568="n/a","n/a",IF(BN$3&gt;($E568+$D572),$H568-SUM($F572:BM572),$H568/$E568))</f>
        <v>n/a</v>
      </c>
      <c r="BO572" s="571" t="str">
        <f>IF($E568="n/a","n/a",IF(BO$3&gt;($E568+$D572),$H568-SUM($F572:BN572),$H568/$E568))</f>
        <v>n/a</v>
      </c>
      <c r="BP572" s="571" t="str">
        <f>IF($E568="n/a","n/a",IF(BP$3&gt;($E568+$D572),$H568-SUM($F572:BO572),$H568/$E568))</f>
        <v>n/a</v>
      </c>
      <c r="BQ572" s="571" t="str">
        <f>IF($E568="n/a","n/a",IF(BQ$3&gt;($E568+$D572),$H568-SUM($F572:BP572),$H568/$E568))</f>
        <v>n/a</v>
      </c>
      <c r="BR572" s="571" t="str">
        <f>IF($E568="n/a","n/a",IF(BR$3&gt;($E568+$D572),$H568-SUM($F572:BQ572),$H568/$E568))</f>
        <v>n/a</v>
      </c>
      <c r="BS572" s="571" t="str">
        <f>IF($E568="n/a","n/a",IF(BS$3&gt;($E568+$D572),$H568-SUM($F572:BR572),$H568/$E568))</f>
        <v>n/a</v>
      </c>
      <c r="BT572" s="571" t="str">
        <f>IF($E568="n/a","n/a",IF(BT$3&gt;($E568+$D572),$H568-SUM($F572:BS572),$H568/$E568))</f>
        <v>n/a</v>
      </c>
      <c r="BU572" s="571" t="str">
        <f>IF($E568="n/a","n/a",IF(BU$3&gt;($E568+$D572),$H568-SUM($F572:BT572),$H568/$E568))</f>
        <v>n/a</v>
      </c>
      <c r="BV572" s="571" t="str">
        <f>IF($E568="n/a","n/a",IF(BV$3&gt;($E568+$D572),$H568-SUM($F572:BU572),$H568/$E568))</f>
        <v>n/a</v>
      </c>
      <c r="BW572" s="571" t="str">
        <f>IF($E568="n/a","n/a",IF(BW$3&gt;($E568+$D572),$H568-SUM($F572:BV572),$H568/$E568))</f>
        <v>n/a</v>
      </c>
      <c r="BX572" s="571" t="str">
        <f>IF($E568="n/a","n/a",IF(BX$3&gt;($E568+$D572),$H568-SUM($F572:BW572),$H568/$E568))</f>
        <v>n/a</v>
      </c>
      <c r="BY572" s="571" t="str">
        <f>IF($E568="n/a","n/a",IF(BY$3&gt;($E568+$D572),$H568-SUM($F572:BX572),$H568/$E568))</f>
        <v>n/a</v>
      </c>
      <c r="BZ572" s="572" t="str">
        <f>IF($E568="n/a","n/a",IF(BZ$3&gt;($E568+$D572),$H568-SUM($F572:BY572),$H568/$E568))</f>
        <v>n/a</v>
      </c>
    </row>
    <row r="573" spans="1:78" customFormat="1" hidden="1" outlineLevel="1">
      <c r="A573" s="19"/>
      <c r="B573" s="26"/>
      <c r="C573" s="722"/>
      <c r="D573" s="545">
        <v>4</v>
      </c>
      <c r="E573" s="27"/>
      <c r="F573" s="146"/>
      <c r="G573" s="570"/>
      <c r="H573" s="571"/>
      <c r="I573" s="571"/>
      <c r="J573" s="571" t="str">
        <f>IF($E568="n/a","n/a",IF(J$3&gt;($E568+$D573),$I568-SUM($F573:I573),$I568/$E568))</f>
        <v>n/a</v>
      </c>
      <c r="K573" s="572" t="str">
        <f>IF($E568="n/a","n/a",IF(K$3&gt;($E568+$D573),$I568-SUM($F573:J573),$I568/$E568))</f>
        <v>n/a</v>
      </c>
      <c r="L573" s="571" t="str">
        <f>IF($E568="n/a","n/a",IF(L$3&gt;($E568+$D573),$I568-SUM($F573:K573),$I568/$E568))</f>
        <v>n/a</v>
      </c>
      <c r="M573" s="571" t="str">
        <f>IF($E568="n/a","n/a",IF(M$3&gt;($E568+$D573),$I568-SUM($F573:L573),$I568/$E568))</f>
        <v>n/a</v>
      </c>
      <c r="N573" s="571" t="str">
        <f>IF($E568="n/a","n/a",IF(N$3&gt;($E568+$D573),$I568-SUM($F573:M573),$I568/$E568))</f>
        <v>n/a</v>
      </c>
      <c r="O573" s="571" t="str">
        <f>IF($E568="n/a","n/a",IF(O$3&gt;($E568+$D573),$I568-SUM($F573:N573),$I568/$E568))</f>
        <v>n/a</v>
      </c>
      <c r="P573" s="571" t="str">
        <f>IF($E568="n/a","n/a",IF(P$3&gt;($E568+$D573),$I568-SUM($F573:O573),$I568/$E568))</f>
        <v>n/a</v>
      </c>
      <c r="Q573" s="571" t="str">
        <f>IF($E568="n/a","n/a",IF(Q$3&gt;($E568+$D573),$I568-SUM($F573:P573),$I568/$E568))</f>
        <v>n/a</v>
      </c>
      <c r="R573" s="571" t="str">
        <f>IF($E568="n/a","n/a",IF(R$3&gt;($E568+$D573),$I568-SUM($F573:Q573),$I568/$E568))</f>
        <v>n/a</v>
      </c>
      <c r="S573" s="571" t="str">
        <f>IF($E568="n/a","n/a",IF(S$3&gt;($E568+$D573),$I568-SUM($F573:R573),$I568/$E568))</f>
        <v>n/a</v>
      </c>
      <c r="T573" s="571" t="str">
        <f>IF($E568="n/a","n/a",IF(T$3&gt;($E568+$D573),$I568-SUM($F573:S573),$I568/$E568))</f>
        <v>n/a</v>
      </c>
      <c r="U573" s="571" t="str">
        <f>IF($E568="n/a","n/a",IF(U$3&gt;($E568+$D573),$I568-SUM($F573:T573),$I568/$E568))</f>
        <v>n/a</v>
      </c>
      <c r="V573" s="571" t="str">
        <f>IF($E568="n/a","n/a",IF(V$3&gt;($E568+$D573),$I568-SUM($F573:U573),$I568/$E568))</f>
        <v>n/a</v>
      </c>
      <c r="W573" s="571" t="str">
        <f>IF($E568="n/a","n/a",IF(W$3&gt;($E568+$D573),$I568-SUM($F573:V573),$I568/$E568))</f>
        <v>n/a</v>
      </c>
      <c r="X573" s="571" t="str">
        <f>IF($E568="n/a","n/a",IF(X$3&gt;($E568+$D573),$I568-SUM($F573:W573),$I568/$E568))</f>
        <v>n/a</v>
      </c>
      <c r="Y573" s="571" t="str">
        <f>IF($E568="n/a","n/a",IF(Y$3&gt;($E568+$D573),$I568-SUM($F573:X573),$I568/$E568))</f>
        <v>n/a</v>
      </c>
      <c r="Z573" s="571" t="str">
        <f>IF($E568="n/a","n/a",IF(Z$3&gt;($E568+$D573),$I568-SUM($F573:Y573),$I568/$E568))</f>
        <v>n/a</v>
      </c>
      <c r="AA573" s="571" t="str">
        <f>IF($E568="n/a","n/a",IF(AA$3&gt;($E568+$D573),$I568-SUM($F573:Z573),$I568/$E568))</f>
        <v>n/a</v>
      </c>
      <c r="AB573" s="571" t="str">
        <f>IF($E568="n/a","n/a",IF(AB$3&gt;($E568+$D573),$I568-SUM($F573:AA573),$I568/$E568))</f>
        <v>n/a</v>
      </c>
      <c r="AC573" s="571" t="str">
        <f>IF($E568="n/a","n/a",IF(AC$3&gt;($E568+$D573),$I568-SUM($F573:AB573),$I568/$E568))</f>
        <v>n/a</v>
      </c>
      <c r="AD573" s="571" t="str">
        <f>IF($E568="n/a","n/a",IF(AD$3&gt;($E568+$D573),$I568-SUM($F573:AC573),$I568/$E568))</f>
        <v>n/a</v>
      </c>
      <c r="AE573" s="571" t="str">
        <f>IF($E568="n/a","n/a",IF(AE$3&gt;($E568+$D573),$I568-SUM($F573:AD573),$I568/$E568))</f>
        <v>n/a</v>
      </c>
      <c r="AF573" s="571" t="str">
        <f>IF($E568="n/a","n/a",IF(AF$3&gt;($E568+$D573),$I568-SUM($F573:AE573),$I568/$E568))</f>
        <v>n/a</v>
      </c>
      <c r="AG573" s="571" t="str">
        <f>IF($E568="n/a","n/a",IF(AG$3&gt;($E568+$D573),$I568-SUM($F573:AF573),$I568/$E568))</f>
        <v>n/a</v>
      </c>
      <c r="AH573" s="571" t="str">
        <f>IF($E568="n/a","n/a",IF(AH$3&gt;($E568+$D573),$I568-SUM($F573:AG573),$I568/$E568))</f>
        <v>n/a</v>
      </c>
      <c r="AI573" s="571" t="str">
        <f>IF($E568="n/a","n/a",IF(AI$3&gt;($E568+$D573),$I568-SUM($F573:AH573),$I568/$E568))</f>
        <v>n/a</v>
      </c>
      <c r="AJ573" s="571" t="str">
        <f>IF($E568="n/a","n/a",IF(AJ$3&gt;($E568+$D573),$I568-SUM($F573:AI573),$I568/$E568))</f>
        <v>n/a</v>
      </c>
      <c r="AK573" s="571" t="str">
        <f>IF($E568="n/a","n/a",IF(AK$3&gt;($E568+$D573),$I568-SUM($F573:AJ573),$I568/$E568))</f>
        <v>n/a</v>
      </c>
      <c r="AL573" s="571" t="str">
        <f>IF($E568="n/a","n/a",IF(AL$3&gt;($E568+$D573),$I568-SUM($F573:AK573),$I568/$E568))</f>
        <v>n/a</v>
      </c>
      <c r="AM573" s="571" t="str">
        <f>IF($E568="n/a","n/a",IF(AM$3&gt;($E568+$D573),$I568-SUM($F573:AL573),$I568/$E568))</f>
        <v>n/a</v>
      </c>
      <c r="AN573" s="571" t="str">
        <f>IF($E568="n/a","n/a",IF(AN$3&gt;($E568+$D573),$I568-SUM($F573:AM573),$I568/$E568))</f>
        <v>n/a</v>
      </c>
      <c r="AO573" s="571" t="str">
        <f>IF($E568="n/a","n/a",IF(AO$3&gt;($E568+$D573),$I568-SUM($F573:AN573),$I568/$E568))</f>
        <v>n/a</v>
      </c>
      <c r="AP573" s="571" t="str">
        <f>IF($E568="n/a","n/a",IF(AP$3&gt;($E568+$D573),$I568-SUM($F573:AO573),$I568/$E568))</f>
        <v>n/a</v>
      </c>
      <c r="AQ573" s="571" t="str">
        <f>IF($E568="n/a","n/a",IF(AQ$3&gt;($E568+$D573),$I568-SUM($F573:AP573),$I568/$E568))</f>
        <v>n/a</v>
      </c>
      <c r="AR573" s="571" t="str">
        <f>IF($E568="n/a","n/a",IF(AR$3&gt;($E568+$D573),$I568-SUM($F573:AQ573),$I568/$E568))</f>
        <v>n/a</v>
      </c>
      <c r="AS573" s="571" t="str">
        <f>IF($E568="n/a","n/a",IF(AS$3&gt;($E568+$D573),$I568-SUM($F573:AR573),$I568/$E568))</f>
        <v>n/a</v>
      </c>
      <c r="AT573" s="571" t="str">
        <f>IF($E568="n/a","n/a",IF(AT$3&gt;($E568+$D573),$I568-SUM($F573:AS573),$I568/$E568))</f>
        <v>n/a</v>
      </c>
      <c r="AU573" s="571" t="str">
        <f>IF($E568="n/a","n/a",IF(AU$3&gt;($E568+$D573),$I568-SUM($F573:AT573),$I568/$E568))</f>
        <v>n/a</v>
      </c>
      <c r="AV573" s="571" t="str">
        <f>IF($E568="n/a","n/a",IF(AV$3&gt;($E568+$D573),$I568-SUM($F573:AU573),$I568/$E568))</f>
        <v>n/a</v>
      </c>
      <c r="AW573" s="571" t="str">
        <f>IF($E568="n/a","n/a",IF(AW$3&gt;($E568+$D573),$I568-SUM($F573:AV573),$I568/$E568))</f>
        <v>n/a</v>
      </c>
      <c r="AX573" s="571" t="str">
        <f>IF($E568="n/a","n/a",IF(AX$3&gt;($E568+$D573),$I568-SUM($F573:AW573),$I568/$E568))</f>
        <v>n/a</v>
      </c>
      <c r="AY573" s="571" t="str">
        <f>IF($E568="n/a","n/a",IF(AY$3&gt;($E568+$D573),$I568-SUM($F573:AX573),$I568/$E568))</f>
        <v>n/a</v>
      </c>
      <c r="AZ573" s="571" t="str">
        <f>IF($E568="n/a","n/a",IF(AZ$3&gt;($E568+$D573),$I568-SUM($F573:AY573),$I568/$E568))</f>
        <v>n/a</v>
      </c>
      <c r="BA573" s="571" t="str">
        <f>IF($E568="n/a","n/a",IF(BA$3&gt;($E568+$D573),$I568-SUM($F573:AZ573),$I568/$E568))</f>
        <v>n/a</v>
      </c>
      <c r="BB573" s="571" t="str">
        <f>IF($E568="n/a","n/a",IF(BB$3&gt;($E568+$D573),$I568-SUM($F573:BA573),$I568/$E568))</f>
        <v>n/a</v>
      </c>
      <c r="BC573" s="571" t="str">
        <f>IF($E568="n/a","n/a",IF(BC$3&gt;($E568+$D573),$I568-SUM($F573:BB573),$I568/$E568))</f>
        <v>n/a</v>
      </c>
      <c r="BD573" s="571" t="str">
        <f>IF($E568="n/a","n/a",IF(BD$3&gt;($E568+$D573),$I568-SUM($F573:BC573),$I568/$E568))</f>
        <v>n/a</v>
      </c>
      <c r="BE573" s="571" t="str">
        <f>IF($E568="n/a","n/a",IF(BE$3&gt;($E568+$D573),$I568-SUM($F573:BD573),$I568/$E568))</f>
        <v>n/a</v>
      </c>
      <c r="BF573" s="571" t="str">
        <f>IF($E568="n/a","n/a",IF(BF$3&gt;($E568+$D573),$I568-SUM($F573:BE573),$I568/$E568))</f>
        <v>n/a</v>
      </c>
      <c r="BG573" s="571" t="str">
        <f>IF($E568="n/a","n/a",IF(BG$3&gt;($E568+$D573),$I568-SUM($F573:BF573),$I568/$E568))</f>
        <v>n/a</v>
      </c>
      <c r="BH573" s="571" t="str">
        <f>IF($E568="n/a","n/a",IF(BH$3&gt;($E568+$D573),$I568-SUM($F573:BG573),$I568/$E568))</f>
        <v>n/a</v>
      </c>
      <c r="BI573" s="571" t="str">
        <f>IF($E568="n/a","n/a",IF(BI$3&gt;($E568+$D573),$I568-SUM($F573:BH573),$I568/$E568))</f>
        <v>n/a</v>
      </c>
      <c r="BJ573" s="571" t="str">
        <f>IF($E568="n/a","n/a",IF(BJ$3&gt;($E568+$D573),$I568-SUM($F573:BI573),$I568/$E568))</f>
        <v>n/a</v>
      </c>
      <c r="BK573" s="571" t="str">
        <f>IF($E568="n/a","n/a",IF(BK$3&gt;($E568+$D573),$I568-SUM($F573:BJ573),$I568/$E568))</f>
        <v>n/a</v>
      </c>
      <c r="BL573" s="571" t="str">
        <f>IF($E568="n/a","n/a",IF(BL$3&gt;($E568+$D573),$I568-SUM($F573:BK573),$I568/$E568))</f>
        <v>n/a</v>
      </c>
      <c r="BM573" s="571" t="str">
        <f>IF($E568="n/a","n/a",IF(BM$3&gt;($E568+$D573),$I568-SUM($F573:BL573),$I568/$E568))</f>
        <v>n/a</v>
      </c>
      <c r="BN573" s="571" t="str">
        <f>IF($E568="n/a","n/a",IF(BN$3&gt;($E568+$D573),$I568-SUM($F573:BM573),$I568/$E568))</f>
        <v>n/a</v>
      </c>
      <c r="BO573" s="571" t="str">
        <f>IF($E568="n/a","n/a",IF(BO$3&gt;($E568+$D573),$I568-SUM($F573:BN573),$I568/$E568))</f>
        <v>n/a</v>
      </c>
      <c r="BP573" s="571" t="str">
        <f>IF($E568="n/a","n/a",IF(BP$3&gt;($E568+$D573),$I568-SUM($F573:BO573),$I568/$E568))</f>
        <v>n/a</v>
      </c>
      <c r="BQ573" s="571" t="str">
        <f>IF($E568="n/a","n/a",IF(BQ$3&gt;($E568+$D573),$I568-SUM($F573:BP573),$I568/$E568))</f>
        <v>n/a</v>
      </c>
      <c r="BR573" s="571" t="str">
        <f>IF($E568="n/a","n/a",IF(BR$3&gt;($E568+$D573),$I568-SUM($F573:BQ573),$I568/$E568))</f>
        <v>n/a</v>
      </c>
      <c r="BS573" s="571" t="str">
        <f>IF($E568="n/a","n/a",IF(BS$3&gt;($E568+$D573),$I568-SUM($F573:BR573),$I568/$E568))</f>
        <v>n/a</v>
      </c>
      <c r="BT573" s="571" t="str">
        <f>IF($E568="n/a","n/a",IF(BT$3&gt;($E568+$D573),$I568-SUM($F573:BS573),$I568/$E568))</f>
        <v>n/a</v>
      </c>
      <c r="BU573" s="571" t="str">
        <f>IF($E568="n/a","n/a",IF(BU$3&gt;($E568+$D573),$I568-SUM($F573:BT573),$I568/$E568))</f>
        <v>n/a</v>
      </c>
      <c r="BV573" s="571" t="str">
        <f>IF($E568="n/a","n/a",IF(BV$3&gt;($E568+$D573),$I568-SUM($F573:BU573),$I568/$E568))</f>
        <v>n/a</v>
      </c>
      <c r="BW573" s="571" t="str">
        <f>IF($E568="n/a","n/a",IF(BW$3&gt;($E568+$D573),$I568-SUM($F573:BV573),$I568/$E568))</f>
        <v>n/a</v>
      </c>
      <c r="BX573" s="571" t="str">
        <f>IF($E568="n/a","n/a",IF(BX$3&gt;($E568+$D573),$I568-SUM($F573:BW573),$I568/$E568))</f>
        <v>n/a</v>
      </c>
      <c r="BY573" s="571" t="str">
        <f>IF($E568="n/a","n/a",IF(BY$3&gt;($E568+$D573),$I568-SUM($F573:BX573),$I568/$E568))</f>
        <v>n/a</v>
      </c>
      <c r="BZ573" s="572" t="str">
        <f>IF($E568="n/a","n/a",IF(BZ$3&gt;($E568+$D573),$I568-SUM($F573:BY573),$I568/$E568))</f>
        <v>n/a</v>
      </c>
    </row>
    <row r="574" spans="1:78" customFormat="1" hidden="1" outlineLevel="1">
      <c r="A574" s="19"/>
      <c r="B574" s="26"/>
      <c r="C574" s="722"/>
      <c r="D574" s="545">
        <v>5</v>
      </c>
      <c r="E574" s="27"/>
      <c r="F574" s="146"/>
      <c r="G574" s="573"/>
      <c r="H574" s="574"/>
      <c r="I574" s="574"/>
      <c r="J574" s="574"/>
      <c r="K574" s="575" t="str">
        <f>IF($E568="n/a","n/a",IF(K$3&gt;($E568+$D574),$J568-SUM($F574:J574),$J568/$E568))</f>
        <v>n/a</v>
      </c>
      <c r="L574" s="574" t="str">
        <f>IF($E568="n/a","n/a",IF(L$3&gt;($E568+$D574),$J568-SUM($F574:K574),$J568/$E568))</f>
        <v>n/a</v>
      </c>
      <c r="M574" s="574" t="str">
        <f>IF($E568="n/a","n/a",IF(M$3&gt;($E568+$D574),$J568-SUM($F574:L574),$J568/$E568))</f>
        <v>n/a</v>
      </c>
      <c r="N574" s="574" t="str">
        <f>IF($E568="n/a","n/a",IF(N$3&gt;($E568+$D574),$J568-SUM($F574:M574),$J568/$E568))</f>
        <v>n/a</v>
      </c>
      <c r="O574" s="574" t="str">
        <f>IF($E568="n/a","n/a",IF(O$3&gt;($E568+$D574),$J568-SUM($F574:N574),$J568/$E568))</f>
        <v>n/a</v>
      </c>
      <c r="P574" s="574" t="str">
        <f>IF($E568="n/a","n/a",IF(P$3&gt;($E568+$D574),$J568-SUM($F574:O574),$J568/$E568))</f>
        <v>n/a</v>
      </c>
      <c r="Q574" s="574" t="str">
        <f>IF($E568="n/a","n/a",IF(Q$3&gt;($E568+$D574),$J568-SUM($F574:P574),$J568/$E568))</f>
        <v>n/a</v>
      </c>
      <c r="R574" s="574" t="str">
        <f>IF($E568="n/a","n/a",IF(R$3&gt;($E568+$D574),$J568-SUM($F574:Q574),$J568/$E568))</f>
        <v>n/a</v>
      </c>
      <c r="S574" s="574" t="str">
        <f>IF($E568="n/a","n/a",IF(S$3&gt;($E568+$D574),$J568-SUM($F574:R574),$J568/$E568))</f>
        <v>n/a</v>
      </c>
      <c r="T574" s="574" t="str">
        <f>IF($E568="n/a","n/a",IF(T$3&gt;($E568+$D574),$J568-SUM($F574:S574),$J568/$E568))</f>
        <v>n/a</v>
      </c>
      <c r="U574" s="574" t="str">
        <f>IF($E568="n/a","n/a",IF(U$3&gt;($E568+$D574),$J568-SUM($F574:T574),$J568/$E568))</f>
        <v>n/a</v>
      </c>
      <c r="V574" s="574" t="str">
        <f>IF($E568="n/a","n/a",IF(V$3&gt;($E568+$D574),$J568-SUM($F574:U574),$J568/$E568))</f>
        <v>n/a</v>
      </c>
      <c r="W574" s="574" t="str">
        <f>IF($E568="n/a","n/a",IF(W$3&gt;($E568+$D574),$J568-SUM($F574:V574),$J568/$E568))</f>
        <v>n/a</v>
      </c>
      <c r="X574" s="574" t="str">
        <f>IF($E568="n/a","n/a",IF(X$3&gt;($E568+$D574),$J568-SUM($F574:W574),$J568/$E568))</f>
        <v>n/a</v>
      </c>
      <c r="Y574" s="574" t="str">
        <f>IF($E568="n/a","n/a",IF(Y$3&gt;($E568+$D574),$J568-SUM($F574:X574),$J568/$E568))</f>
        <v>n/a</v>
      </c>
      <c r="Z574" s="574" t="str">
        <f>IF($E568="n/a","n/a",IF(Z$3&gt;($E568+$D574),$J568-SUM($F574:Y574),$J568/$E568))</f>
        <v>n/a</v>
      </c>
      <c r="AA574" s="574" t="str">
        <f>IF($E568="n/a","n/a",IF(AA$3&gt;($E568+$D574),$J568-SUM($F574:Z574),$J568/$E568))</f>
        <v>n/a</v>
      </c>
      <c r="AB574" s="574" t="str">
        <f>IF($E568="n/a","n/a",IF(AB$3&gt;($E568+$D574),$J568-SUM($F574:AA574),$J568/$E568))</f>
        <v>n/a</v>
      </c>
      <c r="AC574" s="574" t="str">
        <f>IF($E568="n/a","n/a",IF(AC$3&gt;($E568+$D574),$J568-SUM($F574:AB574),$J568/$E568))</f>
        <v>n/a</v>
      </c>
      <c r="AD574" s="574" t="str">
        <f>IF($E568="n/a","n/a",IF(AD$3&gt;($E568+$D574),$J568-SUM($F574:AC574),$J568/$E568))</f>
        <v>n/a</v>
      </c>
      <c r="AE574" s="574" t="str">
        <f>IF($E568="n/a","n/a",IF(AE$3&gt;($E568+$D574),$J568-SUM($F574:AD574),$J568/$E568))</f>
        <v>n/a</v>
      </c>
      <c r="AF574" s="574" t="str">
        <f>IF($E568="n/a","n/a",IF(AF$3&gt;($E568+$D574),$J568-SUM($F574:AE574),$J568/$E568))</f>
        <v>n/a</v>
      </c>
      <c r="AG574" s="574" t="str">
        <f>IF($E568="n/a","n/a",IF(AG$3&gt;($E568+$D574),$J568-SUM($F574:AF574),$J568/$E568))</f>
        <v>n/a</v>
      </c>
      <c r="AH574" s="574" t="str">
        <f>IF($E568="n/a","n/a",IF(AH$3&gt;($E568+$D574),$J568-SUM($F574:AG574),$J568/$E568))</f>
        <v>n/a</v>
      </c>
      <c r="AI574" s="574" t="str">
        <f>IF($E568="n/a","n/a",IF(AI$3&gt;($E568+$D574),$J568-SUM($F574:AH574),$J568/$E568))</f>
        <v>n/a</v>
      </c>
      <c r="AJ574" s="574" t="str">
        <f>IF($E568="n/a","n/a",IF(AJ$3&gt;($E568+$D574),$J568-SUM($F574:AI574),$J568/$E568))</f>
        <v>n/a</v>
      </c>
      <c r="AK574" s="574" t="str">
        <f>IF($E568="n/a","n/a",IF(AK$3&gt;($E568+$D574),$J568-SUM($F574:AJ574),$J568/$E568))</f>
        <v>n/a</v>
      </c>
      <c r="AL574" s="574" t="str">
        <f>IF($E568="n/a","n/a",IF(AL$3&gt;($E568+$D574),$J568-SUM($F574:AK574),$J568/$E568))</f>
        <v>n/a</v>
      </c>
      <c r="AM574" s="574" t="str">
        <f>IF($E568="n/a","n/a",IF(AM$3&gt;($E568+$D574),$J568-SUM($F574:AL574),$J568/$E568))</f>
        <v>n/a</v>
      </c>
      <c r="AN574" s="574" t="str">
        <f>IF($E568="n/a","n/a",IF(AN$3&gt;($E568+$D574),$J568-SUM($F574:AM574),$J568/$E568))</f>
        <v>n/a</v>
      </c>
      <c r="AO574" s="574" t="str">
        <f>IF($E568="n/a","n/a",IF(AO$3&gt;($E568+$D574),$J568-SUM($F574:AN574),$J568/$E568))</f>
        <v>n/a</v>
      </c>
      <c r="AP574" s="574" t="str">
        <f>IF($E568="n/a","n/a",IF(AP$3&gt;($E568+$D574),$J568-SUM($F574:AO574),$J568/$E568))</f>
        <v>n/a</v>
      </c>
      <c r="AQ574" s="574" t="str">
        <f>IF($E568="n/a","n/a",IF(AQ$3&gt;($E568+$D574),$J568-SUM($F574:AP574),$J568/$E568))</f>
        <v>n/a</v>
      </c>
      <c r="AR574" s="574" t="str">
        <f>IF($E568="n/a","n/a",IF(AR$3&gt;($E568+$D574),$J568-SUM($F574:AQ574),$J568/$E568))</f>
        <v>n/a</v>
      </c>
      <c r="AS574" s="574" t="str">
        <f>IF($E568="n/a","n/a",IF(AS$3&gt;($E568+$D574),$J568-SUM($F574:AR574),$J568/$E568))</f>
        <v>n/a</v>
      </c>
      <c r="AT574" s="574" t="str">
        <f>IF($E568="n/a","n/a",IF(AT$3&gt;($E568+$D574),$J568-SUM($F574:AS574),$J568/$E568))</f>
        <v>n/a</v>
      </c>
      <c r="AU574" s="574" t="str">
        <f>IF($E568="n/a","n/a",IF(AU$3&gt;($E568+$D574),$J568-SUM($F574:AT574),$J568/$E568))</f>
        <v>n/a</v>
      </c>
      <c r="AV574" s="574" t="str">
        <f>IF($E568="n/a","n/a",IF(AV$3&gt;($E568+$D574),$J568-SUM($F574:AU574),$J568/$E568))</f>
        <v>n/a</v>
      </c>
      <c r="AW574" s="574" t="str">
        <f>IF($E568="n/a","n/a",IF(AW$3&gt;($E568+$D574),$J568-SUM($F574:AV574),$J568/$E568))</f>
        <v>n/a</v>
      </c>
      <c r="AX574" s="574" t="str">
        <f>IF($E568="n/a","n/a",IF(AX$3&gt;($E568+$D574),$J568-SUM($F574:AW574),$J568/$E568))</f>
        <v>n/a</v>
      </c>
      <c r="AY574" s="574" t="str">
        <f>IF($E568="n/a","n/a",IF(AY$3&gt;($E568+$D574),$J568-SUM($F574:AX574),$J568/$E568))</f>
        <v>n/a</v>
      </c>
      <c r="AZ574" s="574" t="str">
        <f>IF($E568="n/a","n/a",IF(AZ$3&gt;($E568+$D574),$J568-SUM($F574:AY574),$J568/$E568))</f>
        <v>n/a</v>
      </c>
      <c r="BA574" s="574" t="str">
        <f>IF($E568="n/a","n/a",IF(BA$3&gt;($E568+$D574),$J568-SUM($F574:AZ574),$J568/$E568))</f>
        <v>n/a</v>
      </c>
      <c r="BB574" s="574" t="str">
        <f>IF($E568="n/a","n/a",IF(BB$3&gt;($E568+$D574),$J568-SUM($F574:BA574),$J568/$E568))</f>
        <v>n/a</v>
      </c>
      <c r="BC574" s="574" t="str">
        <f>IF($E568="n/a","n/a",IF(BC$3&gt;($E568+$D574),$J568-SUM($F574:BB574),$J568/$E568))</f>
        <v>n/a</v>
      </c>
      <c r="BD574" s="574" t="str">
        <f>IF($E568="n/a","n/a",IF(BD$3&gt;($E568+$D574),$J568-SUM($F574:BC574),$J568/$E568))</f>
        <v>n/a</v>
      </c>
      <c r="BE574" s="574" t="str">
        <f>IF($E568="n/a","n/a",IF(BE$3&gt;($E568+$D574),$J568-SUM($F574:BD574),$J568/$E568))</f>
        <v>n/a</v>
      </c>
      <c r="BF574" s="574" t="str">
        <f>IF($E568="n/a","n/a",IF(BF$3&gt;($E568+$D574),$J568-SUM($F574:BE574),$J568/$E568))</f>
        <v>n/a</v>
      </c>
      <c r="BG574" s="574" t="str">
        <f>IF($E568="n/a","n/a",IF(BG$3&gt;($E568+$D574),$J568-SUM($F574:BF574),$J568/$E568))</f>
        <v>n/a</v>
      </c>
      <c r="BH574" s="574" t="str">
        <f>IF($E568="n/a","n/a",IF(BH$3&gt;($E568+$D574),$J568-SUM($F574:BG574),$J568/$E568))</f>
        <v>n/a</v>
      </c>
      <c r="BI574" s="574" t="str">
        <f>IF($E568="n/a","n/a",IF(BI$3&gt;($E568+$D574),$J568-SUM($F574:BH574),$J568/$E568))</f>
        <v>n/a</v>
      </c>
      <c r="BJ574" s="574" t="str">
        <f>IF($E568="n/a","n/a",IF(BJ$3&gt;($E568+$D574),$J568-SUM($F574:BI574),$J568/$E568))</f>
        <v>n/a</v>
      </c>
      <c r="BK574" s="574" t="str">
        <f>IF($E568="n/a","n/a",IF(BK$3&gt;($E568+$D574),$J568-SUM($F574:BJ574),$J568/$E568))</f>
        <v>n/a</v>
      </c>
      <c r="BL574" s="574" t="str">
        <f>IF($E568="n/a","n/a",IF(BL$3&gt;($E568+$D574),$J568-SUM($F574:BK574),$J568/$E568))</f>
        <v>n/a</v>
      </c>
      <c r="BM574" s="574" t="str">
        <f>IF($E568="n/a","n/a",IF(BM$3&gt;($E568+$D574),$J568-SUM($F574:BL574),$J568/$E568))</f>
        <v>n/a</v>
      </c>
      <c r="BN574" s="574" t="str">
        <f>IF($E568="n/a","n/a",IF(BN$3&gt;($E568+$D574),$J568-SUM($F574:BM574),$J568/$E568))</f>
        <v>n/a</v>
      </c>
      <c r="BO574" s="574" t="str">
        <f>IF($E568="n/a","n/a",IF(BO$3&gt;($E568+$D574),$J568-SUM($F574:BN574),$J568/$E568))</f>
        <v>n/a</v>
      </c>
      <c r="BP574" s="574" t="str">
        <f>IF($E568="n/a","n/a",IF(BP$3&gt;($E568+$D574),$J568-SUM($F574:BO574),$J568/$E568))</f>
        <v>n/a</v>
      </c>
      <c r="BQ574" s="574" t="str">
        <f>IF($E568="n/a","n/a",IF(BQ$3&gt;($E568+$D574),$J568-SUM($F574:BP574),$J568/$E568))</f>
        <v>n/a</v>
      </c>
      <c r="BR574" s="574" t="str">
        <f>IF($E568="n/a","n/a",IF(BR$3&gt;($E568+$D574),$J568-SUM($F574:BQ574),$J568/$E568))</f>
        <v>n/a</v>
      </c>
      <c r="BS574" s="574" t="str">
        <f>IF($E568="n/a","n/a",IF(BS$3&gt;($E568+$D574),$J568-SUM($F574:BR574),$J568/$E568))</f>
        <v>n/a</v>
      </c>
      <c r="BT574" s="574" t="str">
        <f>IF($E568="n/a","n/a",IF(BT$3&gt;($E568+$D574),$J568-SUM($F574:BS574),$J568/$E568))</f>
        <v>n/a</v>
      </c>
      <c r="BU574" s="574" t="str">
        <f>IF($E568="n/a","n/a",IF(BU$3&gt;($E568+$D574),$J568-SUM($F574:BT574),$J568/$E568))</f>
        <v>n/a</v>
      </c>
      <c r="BV574" s="574" t="str">
        <f>IF($E568="n/a","n/a",IF(BV$3&gt;($E568+$D574),$J568-SUM($F574:BU574),$J568/$E568))</f>
        <v>n/a</v>
      </c>
      <c r="BW574" s="574" t="str">
        <f>IF($E568="n/a","n/a",IF(BW$3&gt;($E568+$D574),$J568-SUM($F574:BV574),$J568/$E568))</f>
        <v>n/a</v>
      </c>
      <c r="BX574" s="574" t="str">
        <f>IF($E568="n/a","n/a",IF(BX$3&gt;($E568+$D574),$J568-SUM($F574:BW574),$J568/$E568))</f>
        <v>n/a</v>
      </c>
      <c r="BY574" s="574" t="str">
        <f>IF($E568="n/a","n/a",IF(BY$3&gt;($E568+$D574),$J568-SUM($F574:BX574),$J568/$E568))</f>
        <v>n/a</v>
      </c>
      <c r="BZ574" s="575" t="str">
        <f>IF($E568="n/a","n/a",IF(BZ$3&gt;($E568+$D574),$J568-SUM($F574:BY574),$J568/$E568))</f>
        <v>n/a</v>
      </c>
    </row>
    <row r="575" spans="1:78" customFormat="1" hidden="1" outlineLevel="1">
      <c r="A575" s="19"/>
      <c r="B575" s="26"/>
      <c r="C575" s="722"/>
      <c r="D575" s="545">
        <v>6</v>
      </c>
      <c r="E575" s="27"/>
      <c r="F575" s="146"/>
      <c r="G575" s="148"/>
      <c r="H575" s="148"/>
      <c r="I575" s="148"/>
      <c r="J575" s="148"/>
      <c r="K575" s="576"/>
      <c r="L575" s="69" t="str">
        <f>IF($D568="n/a","n/a",IF(L$3&gt;($D568+$D575),$K568-SUM($F575:K575),$K568/$D568))</f>
        <v>n/a</v>
      </c>
      <c r="M575" s="69" t="str">
        <f>IF($D568="n/a","n/a",IF(M$3&gt;($D568+$D575),$K568-SUM($F575:L575),$K568/$D568))</f>
        <v>n/a</v>
      </c>
      <c r="N575" s="69" t="str">
        <f>IF($D568="n/a","n/a",IF(N$3&gt;($D568+$D575),$K568-SUM($F575:M575),$K568/$D568))</f>
        <v>n/a</v>
      </c>
      <c r="O575" s="69" t="str">
        <f>IF($D568="n/a","n/a",IF(O$3&gt;($D568+$D575),$K568-SUM($F575:N575),$K568/$D568))</f>
        <v>n/a</v>
      </c>
      <c r="P575" s="69" t="str">
        <f>IF($D568="n/a","n/a",IF(P$3&gt;($D568+$D575),$K568-SUM($F575:O575),$K568/$D568))</f>
        <v>n/a</v>
      </c>
      <c r="Q575" s="69" t="str">
        <f>IF($D568="n/a","n/a",IF(Q$3&gt;($D568+$D575),$K568-SUM($F575:P575),$K568/$D568))</f>
        <v>n/a</v>
      </c>
      <c r="R575" s="69" t="str">
        <f>IF($D568="n/a","n/a",IF(R$3&gt;($D568+$D575),$K568-SUM($F575:Q575),$K568/$D568))</f>
        <v>n/a</v>
      </c>
      <c r="S575" s="69" t="str">
        <f>IF($D568="n/a","n/a",IF(S$3&gt;($D568+$D575),$K568-SUM($F575:R575),$K568/$D568))</f>
        <v>n/a</v>
      </c>
      <c r="T575" s="69" t="str">
        <f>IF($D568="n/a","n/a",IF(T$3&gt;($D568+$D575),$K568-SUM($F575:S575),$K568/$D568))</f>
        <v>n/a</v>
      </c>
      <c r="U575" s="69" t="str">
        <f>IF($D568="n/a","n/a",IF(U$3&gt;($D568+$D575),$K568-SUM($F575:T575),$K568/$D568))</f>
        <v>n/a</v>
      </c>
      <c r="V575" s="69" t="str">
        <f>IF($D568="n/a","n/a",IF(V$3&gt;($D568+$D575),$K568-SUM($F575:U575),$K568/$D568))</f>
        <v>n/a</v>
      </c>
      <c r="W575" s="69" t="str">
        <f>IF($D568="n/a","n/a",IF(W$3&gt;($D568+$D575),$K568-SUM($F575:V575),$K568/$D568))</f>
        <v>n/a</v>
      </c>
      <c r="X575" s="69" t="str">
        <f>IF($D568="n/a","n/a",IF(X$3&gt;($D568+$D575),$K568-SUM($F575:W575),$K568/$D568))</f>
        <v>n/a</v>
      </c>
      <c r="Y575" s="69" t="str">
        <f>IF($D568="n/a","n/a",IF(Y$3&gt;($D568+$D575),$K568-SUM($F575:X575),$K568/$D568))</f>
        <v>n/a</v>
      </c>
      <c r="Z575" s="69" t="str">
        <f>IF($D568="n/a","n/a",IF(Z$3&gt;($D568+$D575),$K568-SUM($F575:Y575),$K568/$D568))</f>
        <v>n/a</v>
      </c>
      <c r="AA575" s="69" t="str">
        <f>IF($D568="n/a","n/a",IF(AA$3&gt;($D568+$D575),$K568-SUM($F575:Z575),$K568/$D568))</f>
        <v>n/a</v>
      </c>
      <c r="AB575" s="69" t="str">
        <f>IF($D568="n/a","n/a",IF(AB$3&gt;($D568+$D575),$K568-SUM($F575:AA575),$K568/$D568))</f>
        <v>n/a</v>
      </c>
      <c r="AC575" s="69" t="str">
        <f>IF($D568="n/a","n/a",IF(AC$3&gt;($D568+$D575),$K568-SUM($F575:AB575),$K568/$D568))</f>
        <v>n/a</v>
      </c>
      <c r="AD575" s="69" t="str">
        <f>IF($D568="n/a","n/a",IF(AD$3&gt;($D568+$D575),$K568-SUM($F575:AC575),$K568/$D568))</f>
        <v>n/a</v>
      </c>
      <c r="AE575" s="69" t="str">
        <f>IF($D568="n/a","n/a",IF(AE$3&gt;($D568+$D575),$K568-SUM($F575:AD575),$K568/$D568))</f>
        <v>n/a</v>
      </c>
      <c r="AF575" s="69" t="str">
        <f>IF($D568="n/a","n/a",IF(AF$3&gt;($D568+$D575),$K568-SUM($F575:AE575),$K568/$D568))</f>
        <v>n/a</v>
      </c>
      <c r="AG575" s="69" t="str">
        <f>IF($D568="n/a","n/a",IF(AG$3&gt;($D568+$D575),$K568-SUM($F575:AF575),$K568/$D568))</f>
        <v>n/a</v>
      </c>
      <c r="AH575" s="69" t="str">
        <f>IF($D568="n/a","n/a",IF(AH$3&gt;($D568+$D575),$K568-SUM($F575:AG575),$K568/$D568))</f>
        <v>n/a</v>
      </c>
      <c r="AI575" s="69" t="str">
        <f>IF($D568="n/a","n/a",IF(AI$3&gt;($D568+$D575),$K568-SUM($F575:AH575),$K568/$D568))</f>
        <v>n/a</v>
      </c>
      <c r="AJ575" s="69" t="str">
        <f>IF($D568="n/a","n/a",IF(AJ$3&gt;($D568+$D575),$K568-SUM($F575:AI575),$K568/$D568))</f>
        <v>n/a</v>
      </c>
      <c r="AK575" s="69" t="str">
        <f>IF($D568="n/a","n/a",IF(AK$3&gt;($D568+$D575),$K568-SUM($F575:AJ575),$K568/$D568))</f>
        <v>n/a</v>
      </c>
      <c r="AL575" s="69" t="str">
        <f>IF($D568="n/a","n/a",IF(AL$3&gt;($D568+$D575),$K568-SUM($F575:AK575),$K568/$D568))</f>
        <v>n/a</v>
      </c>
      <c r="AM575" s="69" t="str">
        <f>IF($D568="n/a","n/a",IF(AM$3&gt;($D568+$D575),$K568-SUM($F575:AL575),$K568/$D568))</f>
        <v>n/a</v>
      </c>
      <c r="AN575" s="69" t="str">
        <f>IF($D568="n/a","n/a",IF(AN$3&gt;($D568+$D575),$K568-SUM($F575:AM575),$K568/$D568))</f>
        <v>n/a</v>
      </c>
      <c r="AO575" s="69" t="str">
        <f>IF($D568="n/a","n/a",IF(AO$3&gt;($D568+$D575),$K568-SUM($F575:AN575),$K568/$D568))</f>
        <v>n/a</v>
      </c>
      <c r="AP575" s="69" t="str">
        <f>IF($D568="n/a","n/a",IF(AP$3&gt;($D568+$D575),$K568-SUM($F575:AO575),$K568/$D568))</f>
        <v>n/a</v>
      </c>
      <c r="AQ575" s="69" t="str">
        <f>IF($D568="n/a","n/a",IF(AQ$3&gt;($D568+$D575),$K568-SUM($F575:AP575),$K568/$D568))</f>
        <v>n/a</v>
      </c>
      <c r="AR575" s="69" t="str">
        <f>IF($D568="n/a","n/a",IF(AR$3&gt;($D568+$D575),$K568-SUM($F575:AQ575),$K568/$D568))</f>
        <v>n/a</v>
      </c>
      <c r="AS575" s="69" t="str">
        <f>IF($D568="n/a","n/a",IF(AS$3&gt;($D568+$D575),$K568-SUM($F575:AR575),$K568/$D568))</f>
        <v>n/a</v>
      </c>
      <c r="AT575" s="69" t="str">
        <f>IF($D568="n/a","n/a",IF(AT$3&gt;($D568+$D575),$K568-SUM($F575:AS575),$K568/$D568))</f>
        <v>n/a</v>
      </c>
      <c r="AU575" s="69" t="str">
        <f>IF($D568="n/a","n/a",IF(AU$3&gt;($D568+$D575),$K568-SUM($F575:AT575),$K568/$D568))</f>
        <v>n/a</v>
      </c>
      <c r="AV575" s="69" t="str">
        <f>IF($D568="n/a","n/a",IF(AV$3&gt;($D568+$D575),$K568-SUM($F575:AU575),$K568/$D568))</f>
        <v>n/a</v>
      </c>
      <c r="AW575" s="69" t="str">
        <f>IF($D568="n/a","n/a",IF(AW$3&gt;($D568+$D575),$K568-SUM($F575:AV575),$K568/$D568))</f>
        <v>n/a</v>
      </c>
      <c r="AX575" s="69" t="str">
        <f>IF($D568="n/a","n/a",IF(AX$3&gt;($D568+$D575),$K568-SUM($F575:AW575),$K568/$D568))</f>
        <v>n/a</v>
      </c>
      <c r="AY575" s="69" t="str">
        <f>IF($D568="n/a","n/a",IF(AY$3&gt;($D568+$D575),$K568-SUM($F575:AX575),$K568/$D568))</f>
        <v>n/a</v>
      </c>
      <c r="AZ575" s="69" t="str">
        <f>IF($D568="n/a","n/a",IF(AZ$3&gt;($D568+$D575),$K568-SUM($F575:AY575),$K568/$D568))</f>
        <v>n/a</v>
      </c>
      <c r="BA575" s="69" t="str">
        <f>IF($D568="n/a","n/a",IF(BA$3&gt;($D568+$D575),$K568-SUM($F575:AZ575),$K568/$D568))</f>
        <v>n/a</v>
      </c>
      <c r="BB575" s="69" t="str">
        <f>IF($D568="n/a","n/a",IF(BB$3&gt;($D568+$D575),$K568-SUM($F575:BA575),$K568/$D568))</f>
        <v>n/a</v>
      </c>
      <c r="BC575" s="69" t="str">
        <f>IF($D568="n/a","n/a",IF(BC$3&gt;($D568+$D575),$K568-SUM($F575:BB575),$K568/$D568))</f>
        <v>n/a</v>
      </c>
      <c r="BD575" s="69" t="str">
        <f>IF($D568="n/a","n/a",IF(BD$3&gt;($D568+$D575),$K568-SUM($F575:BC575),$K568/$D568))</f>
        <v>n/a</v>
      </c>
      <c r="BE575" s="69" t="str">
        <f>IF($D568="n/a","n/a",IF(BE$3&gt;($D568+$D575),$K568-SUM($F575:BD575),$K568/$D568))</f>
        <v>n/a</v>
      </c>
      <c r="BF575" s="69" t="str">
        <f>IF($D568="n/a","n/a",IF(BF$3&gt;($D568+$D575),$K568-SUM($F575:BE575),$K568/$D568))</f>
        <v>n/a</v>
      </c>
      <c r="BG575" s="69" t="str">
        <f>IF($D568="n/a","n/a",IF(BG$3&gt;($D568+$D575),$K568-SUM($F575:BF575),$K568/$D568))</f>
        <v>n/a</v>
      </c>
      <c r="BH575" s="69" t="str">
        <f>IF($D568="n/a","n/a",IF(BH$3&gt;($D568+$D575),$K568-SUM($F575:BG575),$K568/$D568))</f>
        <v>n/a</v>
      </c>
      <c r="BI575" s="69" t="str">
        <f>IF($D568="n/a","n/a",IF(BI$3&gt;($D568+$D575),$K568-SUM($F575:BH575),$K568/$D568))</f>
        <v>n/a</v>
      </c>
      <c r="BJ575" s="69" t="str">
        <f>IF($D568="n/a","n/a",IF(BJ$3&gt;($D568+$D575),$K568-SUM($F575:BI575),$K568/$D568))</f>
        <v>n/a</v>
      </c>
      <c r="BK575" s="69" t="str">
        <f>IF($D568="n/a","n/a",IF(BK$3&gt;($D568+$D575),$K568-SUM($F575:BJ575),$K568/$D568))</f>
        <v>n/a</v>
      </c>
      <c r="BL575" s="69" t="str">
        <f>IF($D568="n/a","n/a",IF(BL$3&gt;($D568+$D575),$K568-SUM($F575:BK575),$K568/$D568))</f>
        <v>n/a</v>
      </c>
      <c r="BM575" s="69" t="str">
        <f>IF($D568="n/a","n/a",IF(BM$3&gt;($D568+$D575),$K568-SUM($F575:BL575),$K568/$D568))</f>
        <v>n/a</v>
      </c>
      <c r="BN575" s="69" t="str">
        <f>IF($D568="n/a","n/a",IF(BN$3&gt;($D568+$D575),$K568-SUM($F575:BM575),$K568/$D568))</f>
        <v>n/a</v>
      </c>
      <c r="BO575" s="69" t="str">
        <f>IF($D568="n/a","n/a",IF(BO$3&gt;($D568+$D575),$K568-SUM($F575:BN575),$K568/$D568))</f>
        <v>n/a</v>
      </c>
      <c r="BP575" s="69" t="str">
        <f>IF($D568="n/a","n/a",IF(BP$3&gt;($D568+$D575),$K568-SUM($F575:BO575),$K568/$D568))</f>
        <v>n/a</v>
      </c>
      <c r="BQ575" s="69" t="str">
        <f>IF($D568="n/a","n/a",IF(BQ$3&gt;($D568+$D575),$K568-SUM($F575:BP575),$K568/$D568))</f>
        <v>n/a</v>
      </c>
      <c r="BR575" s="69" t="str">
        <f>IF($D568="n/a","n/a",IF(BR$3&gt;($D568+$D575),$K568-SUM($F575:BQ575),$K568/$D568))</f>
        <v>n/a</v>
      </c>
      <c r="BS575" s="69" t="str">
        <f>IF($D568="n/a","n/a",IF(BS$3&gt;($D568+$D575),$K568-SUM($F575:BR575),$K568/$D568))</f>
        <v>n/a</v>
      </c>
      <c r="BT575" s="69" t="str">
        <f>IF($D568="n/a","n/a",IF(BT$3&gt;($D568+$D575),$K568-SUM($F575:BS575),$K568/$D568))</f>
        <v>n/a</v>
      </c>
      <c r="BU575" s="69" t="str">
        <f>IF($D568="n/a","n/a",IF(BU$3&gt;($D568+$D575),$K568-SUM($F575:BT575),$K568/$D568))</f>
        <v>n/a</v>
      </c>
      <c r="BV575" s="69" t="str">
        <f>IF($D568="n/a","n/a",IF(BV$3&gt;($D568+$D575),$K568-SUM($F575:BU575),$K568/$D568))</f>
        <v>n/a</v>
      </c>
      <c r="BW575" s="69" t="str">
        <f>IF($D568="n/a","n/a",IF(BW$3&gt;($D568+$D575),$K568-SUM($F575:BV575),$K568/$D568))</f>
        <v>n/a</v>
      </c>
      <c r="BX575" s="69" t="str">
        <f>IF($D568="n/a","n/a",IF(BX$3&gt;($D568+$D575),$K568-SUM($F575:BW575),$K568/$D568))</f>
        <v>n/a</v>
      </c>
      <c r="BY575" s="69" t="str">
        <f>IF($D568="n/a","n/a",IF(BY$3&gt;($D568+$D575),$K568-SUM($F575:BX575),$K568/$D568))</f>
        <v>n/a</v>
      </c>
      <c r="BZ575" s="69" t="str">
        <f>IF($D568="n/a","n/a",IF(BZ$3&gt;($D568+$D575),$K568-SUM($F575:BY575),$K568/$D568))</f>
        <v>n/a</v>
      </c>
    </row>
    <row r="576" spans="1:78" customFormat="1" hidden="1" outlineLevel="1">
      <c r="A576" s="19"/>
      <c r="B576" s="26"/>
      <c r="C576" s="722"/>
      <c r="D576" s="545">
        <v>7</v>
      </c>
      <c r="E576" s="27"/>
      <c r="F576" s="146"/>
      <c r="G576" s="148"/>
      <c r="H576" s="148"/>
      <c r="I576" s="148"/>
      <c r="J576" s="148"/>
      <c r="K576" s="558"/>
      <c r="L576" s="147"/>
      <c r="M576" s="69" t="str">
        <f>IF($D568="n/a","n/a",IF(M$3&gt;($D568+$D576),$L568-SUM($F576:L576),$L568/$D568))</f>
        <v>n/a</v>
      </c>
      <c r="N576" s="69" t="str">
        <f>IF($D568="n/a","n/a",IF(N$3&gt;($D568+$D576),$L568-SUM($F576:M576),$L568/$D568))</f>
        <v>n/a</v>
      </c>
      <c r="O576" s="69" t="str">
        <f>IF($D568="n/a","n/a",IF(O$3&gt;($D568+$D576),$L568-SUM($F576:N576),$L568/$D568))</f>
        <v>n/a</v>
      </c>
      <c r="P576" s="69" t="str">
        <f>IF($D568="n/a","n/a",IF(P$3&gt;($D568+$D576),$L568-SUM($F576:O576),$L568/$D568))</f>
        <v>n/a</v>
      </c>
      <c r="Q576" s="69" t="str">
        <f>IF($D568="n/a","n/a",IF(Q$3&gt;($D568+$D576),$L568-SUM($F576:P576),$L568/$D568))</f>
        <v>n/a</v>
      </c>
      <c r="R576" s="69" t="str">
        <f>IF($D568="n/a","n/a",IF(R$3&gt;($D568+$D576),$L568-SUM($F576:Q576),$L568/$D568))</f>
        <v>n/a</v>
      </c>
      <c r="S576" s="69" t="str">
        <f>IF($D568="n/a","n/a",IF(S$3&gt;($D568+$D576),$L568-SUM($F576:R576),$L568/$D568))</f>
        <v>n/a</v>
      </c>
      <c r="T576" s="69" t="str">
        <f>IF($D568="n/a","n/a",IF(T$3&gt;($D568+$D576),$L568-SUM($F576:S576),$L568/$D568))</f>
        <v>n/a</v>
      </c>
      <c r="U576" s="69" t="str">
        <f>IF($D568="n/a","n/a",IF(U$3&gt;($D568+$D576),$L568-SUM($F576:T576),$L568/$D568))</f>
        <v>n/a</v>
      </c>
      <c r="V576" s="69" t="str">
        <f>IF($D568="n/a","n/a",IF(V$3&gt;($D568+$D576),$L568-SUM($F576:U576),$L568/$D568))</f>
        <v>n/a</v>
      </c>
      <c r="W576" s="69" t="str">
        <f>IF($D568="n/a","n/a",IF(W$3&gt;($D568+$D576),$L568-SUM($F576:V576),$L568/$D568))</f>
        <v>n/a</v>
      </c>
      <c r="X576" s="69" t="str">
        <f>IF($D568="n/a","n/a",IF(X$3&gt;($D568+$D576),$L568-SUM($F576:W576),$L568/$D568))</f>
        <v>n/a</v>
      </c>
      <c r="Y576" s="69" t="str">
        <f>IF($D568="n/a","n/a",IF(Y$3&gt;($D568+$D576),$L568-SUM($F576:X576),$L568/$D568))</f>
        <v>n/a</v>
      </c>
      <c r="Z576" s="69" t="str">
        <f>IF($D568="n/a","n/a",IF(Z$3&gt;($D568+$D576),$L568-SUM($F576:Y576),$L568/$D568))</f>
        <v>n/a</v>
      </c>
      <c r="AA576" s="69" t="str">
        <f>IF($D568="n/a","n/a",IF(AA$3&gt;($D568+$D576),$L568-SUM($F576:Z576),$L568/$D568))</f>
        <v>n/a</v>
      </c>
      <c r="AB576" s="69" t="str">
        <f>IF($D568="n/a","n/a",IF(AB$3&gt;($D568+$D576),$L568-SUM($F576:AA576),$L568/$D568))</f>
        <v>n/a</v>
      </c>
      <c r="AC576" s="69" t="str">
        <f>IF($D568="n/a","n/a",IF(AC$3&gt;($D568+$D576),$L568-SUM($F576:AB576),$L568/$D568))</f>
        <v>n/a</v>
      </c>
      <c r="AD576" s="69" t="str">
        <f>IF($D568="n/a","n/a",IF(AD$3&gt;($D568+$D576),$L568-SUM($F576:AC576),$L568/$D568))</f>
        <v>n/a</v>
      </c>
      <c r="AE576" s="69" t="str">
        <f>IF($D568="n/a","n/a",IF(AE$3&gt;($D568+$D576),$L568-SUM($F576:AD576),$L568/$D568))</f>
        <v>n/a</v>
      </c>
      <c r="AF576" s="69" t="str">
        <f>IF($D568="n/a","n/a",IF(AF$3&gt;($D568+$D576),$L568-SUM($F576:AE576),$L568/$D568))</f>
        <v>n/a</v>
      </c>
      <c r="AG576" s="69" t="str">
        <f>IF($D568="n/a","n/a",IF(AG$3&gt;($D568+$D576),$L568-SUM($F576:AF576),$L568/$D568))</f>
        <v>n/a</v>
      </c>
      <c r="AH576" s="69" t="str">
        <f>IF($D568="n/a","n/a",IF(AH$3&gt;($D568+$D576),$L568-SUM($F576:AG576),$L568/$D568))</f>
        <v>n/a</v>
      </c>
      <c r="AI576" s="69" t="str">
        <f>IF($D568="n/a","n/a",IF(AI$3&gt;($D568+$D576),$L568-SUM($F576:AH576),$L568/$D568))</f>
        <v>n/a</v>
      </c>
      <c r="AJ576" s="69" t="str">
        <f>IF($D568="n/a","n/a",IF(AJ$3&gt;($D568+$D576),$L568-SUM($F576:AI576),$L568/$D568))</f>
        <v>n/a</v>
      </c>
      <c r="AK576" s="69" t="str">
        <f>IF($D568="n/a","n/a",IF(AK$3&gt;($D568+$D576),$L568-SUM($F576:AJ576),$L568/$D568))</f>
        <v>n/a</v>
      </c>
      <c r="AL576" s="69" t="str">
        <f>IF($D568="n/a","n/a",IF(AL$3&gt;($D568+$D576),$L568-SUM($F576:AK576),$L568/$D568))</f>
        <v>n/a</v>
      </c>
      <c r="AM576" s="69" t="str">
        <f>IF($D568="n/a","n/a",IF(AM$3&gt;($D568+$D576),$L568-SUM($F576:AL576),$L568/$D568))</f>
        <v>n/a</v>
      </c>
      <c r="AN576" s="69" t="str">
        <f>IF($D568="n/a","n/a",IF(AN$3&gt;($D568+$D576),$L568-SUM($F576:AM576),$L568/$D568))</f>
        <v>n/a</v>
      </c>
      <c r="AO576" s="69" t="str">
        <f>IF($D568="n/a","n/a",IF(AO$3&gt;($D568+$D576),$L568-SUM($F576:AN576),$L568/$D568))</f>
        <v>n/a</v>
      </c>
      <c r="AP576" s="69" t="str">
        <f>IF($D568="n/a","n/a",IF(AP$3&gt;($D568+$D576),$L568-SUM($F576:AO576),$L568/$D568))</f>
        <v>n/a</v>
      </c>
      <c r="AQ576" s="69" t="str">
        <f>IF($D568="n/a","n/a",IF(AQ$3&gt;($D568+$D576),$L568-SUM($F576:AP576),$L568/$D568))</f>
        <v>n/a</v>
      </c>
      <c r="AR576" s="69" t="str">
        <f>IF($D568="n/a","n/a",IF(AR$3&gt;($D568+$D576),$L568-SUM($F576:AQ576),$L568/$D568))</f>
        <v>n/a</v>
      </c>
      <c r="AS576" s="69" t="str">
        <f>IF($D568="n/a","n/a",IF(AS$3&gt;($D568+$D576),$L568-SUM($F576:AR576),$L568/$D568))</f>
        <v>n/a</v>
      </c>
      <c r="AT576" s="69" t="str">
        <f>IF($D568="n/a","n/a",IF(AT$3&gt;($D568+$D576),$L568-SUM($F576:AS576),$L568/$D568))</f>
        <v>n/a</v>
      </c>
      <c r="AU576" s="69" t="str">
        <f>IF($D568="n/a","n/a",IF(AU$3&gt;($D568+$D576),$L568-SUM($F576:AT576),$L568/$D568))</f>
        <v>n/a</v>
      </c>
      <c r="AV576" s="69" t="str">
        <f>IF($D568="n/a","n/a",IF(AV$3&gt;($D568+$D576),$L568-SUM($F576:AU576),$L568/$D568))</f>
        <v>n/a</v>
      </c>
      <c r="AW576" s="69" t="str">
        <f>IF($D568="n/a","n/a",IF(AW$3&gt;($D568+$D576),$L568-SUM($F576:AV576),$L568/$D568))</f>
        <v>n/a</v>
      </c>
      <c r="AX576" s="69" t="str">
        <f>IF($D568="n/a","n/a",IF(AX$3&gt;($D568+$D576),$L568-SUM($F576:AW576),$L568/$D568))</f>
        <v>n/a</v>
      </c>
      <c r="AY576" s="69" t="str">
        <f>IF($D568="n/a","n/a",IF(AY$3&gt;($D568+$D576),$L568-SUM($F576:AX576),$L568/$D568))</f>
        <v>n/a</v>
      </c>
      <c r="AZ576" s="69" t="str">
        <f>IF($D568="n/a","n/a",IF(AZ$3&gt;($D568+$D576),$L568-SUM($F576:AY576),$L568/$D568))</f>
        <v>n/a</v>
      </c>
      <c r="BA576" s="69" t="str">
        <f>IF($D568="n/a","n/a",IF(BA$3&gt;($D568+$D576),$L568-SUM($F576:AZ576),$L568/$D568))</f>
        <v>n/a</v>
      </c>
      <c r="BB576" s="69" t="str">
        <f>IF($D568="n/a","n/a",IF(BB$3&gt;($D568+$D576),$L568-SUM($F576:BA576),$L568/$D568))</f>
        <v>n/a</v>
      </c>
      <c r="BC576" s="69" t="str">
        <f>IF($D568="n/a","n/a",IF(BC$3&gt;($D568+$D576),$L568-SUM($F576:BB576),$L568/$D568))</f>
        <v>n/a</v>
      </c>
      <c r="BD576" s="69" t="str">
        <f>IF($D568="n/a","n/a",IF(BD$3&gt;($D568+$D576),$L568-SUM($F576:BC576),$L568/$D568))</f>
        <v>n/a</v>
      </c>
      <c r="BE576" s="69" t="str">
        <f>IF($D568="n/a","n/a",IF(BE$3&gt;($D568+$D576),$L568-SUM($F576:BD576),$L568/$D568))</f>
        <v>n/a</v>
      </c>
      <c r="BF576" s="69" t="str">
        <f>IF($D568="n/a","n/a",IF(BF$3&gt;($D568+$D576),$L568-SUM($F576:BE576),$L568/$D568))</f>
        <v>n/a</v>
      </c>
      <c r="BG576" s="69" t="str">
        <f>IF($D568="n/a","n/a",IF(BG$3&gt;($D568+$D576),$L568-SUM($F576:BF576),$L568/$D568))</f>
        <v>n/a</v>
      </c>
      <c r="BH576" s="69" t="str">
        <f>IF($D568="n/a","n/a",IF(BH$3&gt;($D568+$D576),$L568-SUM($F576:BG576),$L568/$D568))</f>
        <v>n/a</v>
      </c>
      <c r="BI576" s="69" t="str">
        <f>IF($D568="n/a","n/a",IF(BI$3&gt;($D568+$D576),$L568-SUM($F576:BH576),$L568/$D568))</f>
        <v>n/a</v>
      </c>
      <c r="BJ576" s="69" t="str">
        <f>IF($D568="n/a","n/a",IF(BJ$3&gt;($D568+$D576),$L568-SUM($F576:BI576),$L568/$D568))</f>
        <v>n/a</v>
      </c>
      <c r="BK576" s="69" t="str">
        <f>IF($D568="n/a","n/a",IF(BK$3&gt;($D568+$D576),$L568-SUM($F576:BJ576),$L568/$D568))</f>
        <v>n/a</v>
      </c>
      <c r="BL576" s="69" t="str">
        <f>IF($D568="n/a","n/a",IF(BL$3&gt;($D568+$D576),$L568-SUM($F576:BK576),$L568/$D568))</f>
        <v>n/a</v>
      </c>
      <c r="BM576" s="69" t="str">
        <f>IF($D568="n/a","n/a",IF(BM$3&gt;($D568+$D576),$L568-SUM($F576:BL576),$L568/$D568))</f>
        <v>n/a</v>
      </c>
      <c r="BN576" s="69" t="str">
        <f>IF($D568="n/a","n/a",IF(BN$3&gt;($D568+$D576),$L568-SUM($F576:BM576),$L568/$D568))</f>
        <v>n/a</v>
      </c>
      <c r="BO576" s="69" t="str">
        <f>IF($D568="n/a","n/a",IF(BO$3&gt;($D568+$D576),$L568-SUM($F576:BN576),$L568/$D568))</f>
        <v>n/a</v>
      </c>
      <c r="BP576" s="69" t="str">
        <f>IF($D568="n/a","n/a",IF(BP$3&gt;($D568+$D576),$L568-SUM($F576:BO576),$L568/$D568))</f>
        <v>n/a</v>
      </c>
      <c r="BQ576" s="69" t="str">
        <f>IF($D568="n/a","n/a",IF(BQ$3&gt;($D568+$D576),$L568-SUM($F576:BP576),$L568/$D568))</f>
        <v>n/a</v>
      </c>
      <c r="BR576" s="69" t="str">
        <f>IF($D568="n/a","n/a",IF(BR$3&gt;($D568+$D576),$L568-SUM($F576:BQ576),$L568/$D568))</f>
        <v>n/a</v>
      </c>
      <c r="BS576" s="69" t="str">
        <f>IF($D568="n/a","n/a",IF(BS$3&gt;($D568+$D576),$L568-SUM($F576:BR576),$L568/$D568))</f>
        <v>n/a</v>
      </c>
      <c r="BT576" s="69" t="str">
        <f>IF($D568="n/a","n/a",IF(BT$3&gt;($D568+$D576),$L568-SUM($F576:BS576),$L568/$D568))</f>
        <v>n/a</v>
      </c>
      <c r="BU576" s="69" t="str">
        <f>IF($D568="n/a","n/a",IF(BU$3&gt;($D568+$D576),$L568-SUM($F576:BT576),$L568/$D568))</f>
        <v>n/a</v>
      </c>
      <c r="BV576" s="69" t="str">
        <f>IF($D568="n/a","n/a",IF(BV$3&gt;($D568+$D576),$L568-SUM($F576:BU576),$L568/$D568))</f>
        <v>n/a</v>
      </c>
      <c r="BW576" s="69" t="str">
        <f>IF($D568="n/a","n/a",IF(BW$3&gt;($D568+$D576),$L568-SUM($F576:BV576),$L568/$D568))</f>
        <v>n/a</v>
      </c>
      <c r="BX576" s="69" t="str">
        <f>IF($D568="n/a","n/a",IF(BX$3&gt;($D568+$D576),$L568-SUM($F576:BW576),$L568/$D568))</f>
        <v>n/a</v>
      </c>
      <c r="BY576" s="69" t="str">
        <f>IF($D568="n/a","n/a",IF(BY$3&gt;($D568+$D576),$L568-SUM($F576:BX576),$L568/$D568))</f>
        <v>n/a</v>
      </c>
      <c r="BZ576" s="69" t="str">
        <f>IF($D568="n/a","n/a",IF(BZ$3&gt;($D568+$D576),$L568-SUM($F576:BY576),$L568/$D568))</f>
        <v>n/a</v>
      </c>
    </row>
    <row r="577" spans="1:78" customFormat="1" hidden="1" outlineLevel="1">
      <c r="A577" s="19"/>
      <c r="B577" s="26"/>
      <c r="C577" s="722"/>
      <c r="D577" s="545">
        <v>8</v>
      </c>
      <c r="E577" s="27"/>
      <c r="F577" s="146"/>
      <c r="G577" s="148"/>
      <c r="H577" s="148"/>
      <c r="I577" s="148"/>
      <c r="J577" s="148"/>
      <c r="K577" s="558"/>
      <c r="L577" s="148"/>
      <c r="M577" s="147"/>
      <c r="N577" s="69" t="str">
        <f>IF($D568="n/a","n/a",IF(N$3&gt;($D568+$D577),$M568-SUM($F577:M577),$M568/$D568))</f>
        <v>n/a</v>
      </c>
      <c r="O577" s="69" t="str">
        <f>IF($D568="n/a","n/a",IF(O$3&gt;($D568+$D577),$M568-SUM($F577:N577),$M568/$D568))</f>
        <v>n/a</v>
      </c>
      <c r="P577" s="69" t="str">
        <f>IF($D568="n/a","n/a",IF(P$3&gt;($D568+$D577),$M568-SUM($F577:O577),$M568/$D568))</f>
        <v>n/a</v>
      </c>
      <c r="Q577" s="69" t="str">
        <f>IF($D568="n/a","n/a",IF(Q$3&gt;($D568+$D577),$M568-SUM($F577:P577),$M568/$D568))</f>
        <v>n/a</v>
      </c>
      <c r="R577" s="69" t="str">
        <f>IF($D568="n/a","n/a",IF(R$3&gt;($D568+$D577),$M568-SUM($F577:Q577),$M568/$D568))</f>
        <v>n/a</v>
      </c>
      <c r="S577" s="69" t="str">
        <f>IF($D568="n/a","n/a",IF(S$3&gt;($D568+$D577),$M568-SUM($F577:R577),$M568/$D568))</f>
        <v>n/a</v>
      </c>
      <c r="T577" s="69" t="str">
        <f>IF($D568="n/a","n/a",IF(T$3&gt;($D568+$D577),$M568-SUM($F577:S577),$M568/$D568))</f>
        <v>n/a</v>
      </c>
      <c r="U577" s="69" t="str">
        <f>IF($D568="n/a","n/a",IF(U$3&gt;($D568+$D577),$M568-SUM($F577:T577),$M568/$D568))</f>
        <v>n/a</v>
      </c>
      <c r="V577" s="69" t="str">
        <f>IF($D568="n/a","n/a",IF(V$3&gt;($D568+$D577),$M568-SUM($F577:U577),$M568/$D568))</f>
        <v>n/a</v>
      </c>
      <c r="W577" s="69" t="str">
        <f>IF($D568="n/a","n/a",IF(W$3&gt;($D568+$D577),$M568-SUM($F577:V577),$M568/$D568))</f>
        <v>n/a</v>
      </c>
      <c r="X577" s="69" t="str">
        <f>IF($D568="n/a","n/a",IF(X$3&gt;($D568+$D577),$M568-SUM($F577:W577),$M568/$D568))</f>
        <v>n/a</v>
      </c>
      <c r="Y577" s="69" t="str">
        <f>IF($D568="n/a","n/a",IF(Y$3&gt;($D568+$D577),$M568-SUM($F577:X577),$M568/$D568))</f>
        <v>n/a</v>
      </c>
      <c r="Z577" s="69" t="str">
        <f>IF($D568="n/a","n/a",IF(Z$3&gt;($D568+$D577),$M568-SUM($F577:Y577),$M568/$D568))</f>
        <v>n/a</v>
      </c>
      <c r="AA577" s="69" t="str">
        <f>IF($D568="n/a","n/a",IF(AA$3&gt;($D568+$D577),$M568-SUM($F577:Z577),$M568/$D568))</f>
        <v>n/a</v>
      </c>
      <c r="AB577" s="69" t="str">
        <f>IF($D568="n/a","n/a",IF(AB$3&gt;($D568+$D577),$M568-SUM($F577:AA577),$M568/$D568))</f>
        <v>n/a</v>
      </c>
      <c r="AC577" s="69" t="str">
        <f>IF($D568="n/a","n/a",IF(AC$3&gt;($D568+$D577),$M568-SUM($F577:AB577),$M568/$D568))</f>
        <v>n/a</v>
      </c>
      <c r="AD577" s="69" t="str">
        <f>IF($D568="n/a","n/a",IF(AD$3&gt;($D568+$D577),$M568-SUM($F577:AC577),$M568/$D568))</f>
        <v>n/a</v>
      </c>
      <c r="AE577" s="69" t="str">
        <f>IF($D568="n/a","n/a",IF(AE$3&gt;($D568+$D577),$M568-SUM($F577:AD577),$M568/$D568))</f>
        <v>n/a</v>
      </c>
      <c r="AF577" s="69" t="str">
        <f>IF($D568="n/a","n/a",IF(AF$3&gt;($D568+$D577),$M568-SUM($F577:AE577),$M568/$D568))</f>
        <v>n/a</v>
      </c>
      <c r="AG577" s="69" t="str">
        <f>IF($D568="n/a","n/a",IF(AG$3&gt;($D568+$D577),$M568-SUM($F577:AF577),$M568/$D568))</f>
        <v>n/a</v>
      </c>
      <c r="AH577" s="69" t="str">
        <f>IF($D568="n/a","n/a",IF(AH$3&gt;($D568+$D577),$M568-SUM($F577:AG577),$M568/$D568))</f>
        <v>n/a</v>
      </c>
      <c r="AI577" s="69" t="str">
        <f>IF($D568="n/a","n/a",IF(AI$3&gt;($D568+$D577),$M568-SUM($F577:AH577),$M568/$D568))</f>
        <v>n/a</v>
      </c>
      <c r="AJ577" s="69" t="str">
        <f>IF($D568="n/a","n/a",IF(AJ$3&gt;($D568+$D577),$M568-SUM($F577:AI577),$M568/$D568))</f>
        <v>n/a</v>
      </c>
      <c r="AK577" s="69" t="str">
        <f>IF($D568="n/a","n/a",IF(AK$3&gt;($D568+$D577),$M568-SUM($F577:AJ577),$M568/$D568))</f>
        <v>n/a</v>
      </c>
      <c r="AL577" s="69" t="str">
        <f>IF($D568="n/a","n/a",IF(AL$3&gt;($D568+$D577),$M568-SUM($F577:AK577),$M568/$D568))</f>
        <v>n/a</v>
      </c>
      <c r="AM577" s="69" t="str">
        <f>IF($D568="n/a","n/a",IF(AM$3&gt;($D568+$D577),$M568-SUM($F577:AL577),$M568/$D568))</f>
        <v>n/a</v>
      </c>
      <c r="AN577" s="69" t="str">
        <f>IF($D568="n/a","n/a",IF(AN$3&gt;($D568+$D577),$M568-SUM($F577:AM577),$M568/$D568))</f>
        <v>n/a</v>
      </c>
      <c r="AO577" s="69" t="str">
        <f>IF($D568="n/a","n/a",IF(AO$3&gt;($D568+$D577),$M568-SUM($F577:AN577),$M568/$D568))</f>
        <v>n/a</v>
      </c>
      <c r="AP577" s="69" t="str">
        <f>IF($D568="n/a","n/a",IF(AP$3&gt;($D568+$D577),$M568-SUM($F577:AO577),$M568/$D568))</f>
        <v>n/a</v>
      </c>
      <c r="AQ577" s="69" t="str">
        <f>IF($D568="n/a","n/a",IF(AQ$3&gt;($D568+$D577),$M568-SUM($F577:AP577),$M568/$D568))</f>
        <v>n/a</v>
      </c>
      <c r="AR577" s="69" t="str">
        <f>IF($D568="n/a","n/a",IF(AR$3&gt;($D568+$D577),$M568-SUM($F577:AQ577),$M568/$D568))</f>
        <v>n/a</v>
      </c>
      <c r="AS577" s="69" t="str">
        <f>IF($D568="n/a","n/a",IF(AS$3&gt;($D568+$D577),$M568-SUM($F577:AR577),$M568/$D568))</f>
        <v>n/a</v>
      </c>
      <c r="AT577" s="69" t="str">
        <f>IF($D568="n/a","n/a",IF(AT$3&gt;($D568+$D577),$M568-SUM($F577:AS577),$M568/$D568))</f>
        <v>n/a</v>
      </c>
      <c r="AU577" s="69" t="str">
        <f>IF($D568="n/a","n/a",IF(AU$3&gt;($D568+$D577),$M568-SUM($F577:AT577),$M568/$D568))</f>
        <v>n/a</v>
      </c>
      <c r="AV577" s="69" t="str">
        <f>IF($D568="n/a","n/a",IF(AV$3&gt;($D568+$D577),$M568-SUM($F577:AU577),$M568/$D568))</f>
        <v>n/a</v>
      </c>
      <c r="AW577" s="69" t="str">
        <f>IF($D568="n/a","n/a",IF(AW$3&gt;($D568+$D577),$M568-SUM($F577:AV577),$M568/$D568))</f>
        <v>n/a</v>
      </c>
      <c r="AX577" s="69" t="str">
        <f>IF($D568="n/a","n/a",IF(AX$3&gt;($D568+$D577),$M568-SUM($F577:AW577),$M568/$D568))</f>
        <v>n/a</v>
      </c>
      <c r="AY577" s="69" t="str">
        <f>IF($D568="n/a","n/a",IF(AY$3&gt;($D568+$D577),$M568-SUM($F577:AX577),$M568/$D568))</f>
        <v>n/a</v>
      </c>
      <c r="AZ577" s="69" t="str">
        <f>IF($D568="n/a","n/a",IF(AZ$3&gt;($D568+$D577),$M568-SUM($F577:AY577),$M568/$D568))</f>
        <v>n/a</v>
      </c>
      <c r="BA577" s="69" t="str">
        <f>IF($D568="n/a","n/a",IF(BA$3&gt;($D568+$D577),$M568-SUM($F577:AZ577),$M568/$D568))</f>
        <v>n/a</v>
      </c>
      <c r="BB577" s="69" t="str">
        <f>IF($D568="n/a","n/a",IF(BB$3&gt;($D568+$D577),$M568-SUM($F577:BA577),$M568/$D568))</f>
        <v>n/a</v>
      </c>
      <c r="BC577" s="69" t="str">
        <f>IF($D568="n/a","n/a",IF(BC$3&gt;($D568+$D577),$M568-SUM($F577:BB577),$M568/$D568))</f>
        <v>n/a</v>
      </c>
      <c r="BD577" s="69" t="str">
        <f>IF($D568="n/a","n/a",IF(BD$3&gt;($D568+$D577),$M568-SUM($F577:BC577),$M568/$D568))</f>
        <v>n/a</v>
      </c>
      <c r="BE577" s="69" t="str">
        <f>IF($D568="n/a","n/a",IF(BE$3&gt;($D568+$D577),$M568-SUM($F577:BD577),$M568/$D568))</f>
        <v>n/a</v>
      </c>
      <c r="BF577" s="69" t="str">
        <f>IF($D568="n/a","n/a",IF(BF$3&gt;($D568+$D577),$M568-SUM($F577:BE577),$M568/$D568))</f>
        <v>n/a</v>
      </c>
      <c r="BG577" s="69" t="str">
        <f>IF($D568="n/a","n/a",IF(BG$3&gt;($D568+$D577),$M568-SUM($F577:BF577),$M568/$D568))</f>
        <v>n/a</v>
      </c>
      <c r="BH577" s="69" t="str">
        <f>IF($D568="n/a","n/a",IF(BH$3&gt;($D568+$D577),$M568-SUM($F577:BG577),$M568/$D568))</f>
        <v>n/a</v>
      </c>
      <c r="BI577" s="69" t="str">
        <f>IF($D568="n/a","n/a",IF(BI$3&gt;($D568+$D577),$M568-SUM($F577:BH577),$M568/$D568))</f>
        <v>n/a</v>
      </c>
      <c r="BJ577" s="69" t="str">
        <f>IF($D568="n/a","n/a",IF(BJ$3&gt;($D568+$D577),$M568-SUM($F577:BI577),$M568/$D568))</f>
        <v>n/a</v>
      </c>
      <c r="BK577" s="69" t="str">
        <f>IF($D568="n/a","n/a",IF(BK$3&gt;($D568+$D577),$M568-SUM($F577:BJ577),$M568/$D568))</f>
        <v>n/a</v>
      </c>
      <c r="BL577" s="69" t="str">
        <f>IF($D568="n/a","n/a",IF(BL$3&gt;($D568+$D577),$M568-SUM($F577:BK577),$M568/$D568))</f>
        <v>n/a</v>
      </c>
      <c r="BM577" s="69" t="str">
        <f>IF($D568="n/a","n/a",IF(BM$3&gt;($D568+$D577),$M568-SUM($F577:BL577),$M568/$D568))</f>
        <v>n/a</v>
      </c>
      <c r="BN577" s="69" t="str">
        <f>IF($D568="n/a","n/a",IF(BN$3&gt;($D568+$D577),$M568-SUM($F577:BM577),$M568/$D568))</f>
        <v>n/a</v>
      </c>
      <c r="BO577" s="69" t="str">
        <f>IF($D568="n/a","n/a",IF(BO$3&gt;($D568+$D577),$M568-SUM($F577:BN577),$M568/$D568))</f>
        <v>n/a</v>
      </c>
      <c r="BP577" s="69" t="str">
        <f>IF($D568="n/a","n/a",IF(BP$3&gt;($D568+$D577),$M568-SUM($F577:BO577),$M568/$D568))</f>
        <v>n/a</v>
      </c>
      <c r="BQ577" s="69" t="str">
        <f>IF($D568="n/a","n/a",IF(BQ$3&gt;($D568+$D577),$M568-SUM($F577:BP577),$M568/$D568))</f>
        <v>n/a</v>
      </c>
      <c r="BR577" s="69" t="str">
        <f>IF($D568="n/a","n/a",IF(BR$3&gt;($D568+$D577),$M568-SUM($F577:BQ577),$M568/$D568))</f>
        <v>n/a</v>
      </c>
      <c r="BS577" s="69" t="str">
        <f>IF($D568="n/a","n/a",IF(BS$3&gt;($D568+$D577),$M568-SUM($F577:BR577),$M568/$D568))</f>
        <v>n/a</v>
      </c>
      <c r="BT577" s="69" t="str">
        <f>IF($D568="n/a","n/a",IF(BT$3&gt;($D568+$D577),$M568-SUM($F577:BS577),$M568/$D568))</f>
        <v>n/a</v>
      </c>
      <c r="BU577" s="69" t="str">
        <f>IF($D568="n/a","n/a",IF(BU$3&gt;($D568+$D577),$M568-SUM($F577:BT577),$M568/$D568))</f>
        <v>n/a</v>
      </c>
      <c r="BV577" s="69" t="str">
        <f>IF($D568="n/a","n/a",IF(BV$3&gt;($D568+$D577),$M568-SUM($F577:BU577),$M568/$D568))</f>
        <v>n/a</v>
      </c>
      <c r="BW577" s="69" t="str">
        <f>IF($D568="n/a","n/a",IF(BW$3&gt;($D568+$D577),$M568-SUM($F577:BV577),$M568/$D568))</f>
        <v>n/a</v>
      </c>
      <c r="BX577" s="69" t="str">
        <f>IF($D568="n/a","n/a",IF(BX$3&gt;($D568+$D577),$M568-SUM($F577:BW577),$M568/$D568))</f>
        <v>n/a</v>
      </c>
      <c r="BY577" s="69" t="str">
        <f>IF($D568="n/a","n/a",IF(BY$3&gt;($D568+$D577),$M568-SUM($F577:BX577),$M568/$D568))</f>
        <v>n/a</v>
      </c>
      <c r="BZ577" s="69" t="str">
        <f>IF($D568="n/a","n/a",IF(BZ$3&gt;($D568+$D577),$M568-SUM($F577:BY577),$M568/$D568))</f>
        <v>n/a</v>
      </c>
    </row>
    <row r="578" spans="1:78" customFormat="1" hidden="1" outlineLevel="1">
      <c r="A578" s="19"/>
      <c r="B578" s="26"/>
      <c r="C578" s="722"/>
      <c r="D578" s="545">
        <v>9</v>
      </c>
      <c r="E578" s="27"/>
      <c r="F578" s="146"/>
      <c r="G578" s="148"/>
      <c r="H578" s="148"/>
      <c r="I578" s="148"/>
      <c r="J578" s="148"/>
      <c r="K578" s="558"/>
      <c r="L578" s="148"/>
      <c r="M578" s="148"/>
      <c r="N578" s="147"/>
      <c r="O578" s="69" t="str">
        <f>IF($D568="n/a","n/a",IF(O$3&gt;($D568+$D578),$N568-SUM($F578:N578),$N568/$D568))</f>
        <v>n/a</v>
      </c>
      <c r="P578" s="69" t="str">
        <f>IF($D568="n/a","n/a",IF(P$3&gt;($D568+$D578),$N568-SUM($F578:O578),$N568/$D568))</f>
        <v>n/a</v>
      </c>
      <c r="Q578" s="69" t="str">
        <f>IF($D568="n/a","n/a",IF(Q$3&gt;($D568+$D578),$N568-SUM($F578:P578),$N568/$D568))</f>
        <v>n/a</v>
      </c>
      <c r="R578" s="69" t="str">
        <f>IF($D568="n/a","n/a",IF(R$3&gt;($D568+$D578),$N568-SUM($F578:Q578),$N568/$D568))</f>
        <v>n/a</v>
      </c>
      <c r="S578" s="69" t="str">
        <f>IF($D568="n/a","n/a",IF(S$3&gt;($D568+$D578),$N568-SUM($F578:R578),$N568/$D568))</f>
        <v>n/a</v>
      </c>
      <c r="T578" s="69" t="str">
        <f>IF($D568="n/a","n/a",IF(T$3&gt;($D568+$D578),$N568-SUM($F578:S578),$N568/$D568))</f>
        <v>n/a</v>
      </c>
      <c r="U578" s="69" t="str">
        <f>IF($D568="n/a","n/a",IF(U$3&gt;($D568+$D578),$N568-SUM($F578:T578),$N568/$D568))</f>
        <v>n/a</v>
      </c>
      <c r="V578" s="69" t="str">
        <f>IF($D568="n/a","n/a",IF(V$3&gt;($D568+$D578),$N568-SUM($F578:U578),$N568/$D568))</f>
        <v>n/a</v>
      </c>
      <c r="W578" s="69" t="str">
        <f>IF($D568="n/a","n/a",IF(W$3&gt;($D568+$D578),$N568-SUM($F578:V578),$N568/$D568))</f>
        <v>n/a</v>
      </c>
      <c r="X578" s="69" t="str">
        <f>IF($D568="n/a","n/a",IF(X$3&gt;($D568+$D578),$N568-SUM($F578:W578),$N568/$D568))</f>
        <v>n/a</v>
      </c>
      <c r="Y578" s="69" t="str">
        <f>IF($D568="n/a","n/a",IF(Y$3&gt;($D568+$D578),$N568-SUM($F578:X578),$N568/$D568))</f>
        <v>n/a</v>
      </c>
      <c r="Z578" s="69" t="str">
        <f>IF($D568="n/a","n/a",IF(Z$3&gt;($D568+$D578),$N568-SUM($F578:Y578),$N568/$D568))</f>
        <v>n/a</v>
      </c>
      <c r="AA578" s="69" t="str">
        <f>IF($D568="n/a","n/a",IF(AA$3&gt;($D568+$D578),$N568-SUM($F578:Z578),$N568/$D568))</f>
        <v>n/a</v>
      </c>
      <c r="AB578" s="69" t="str">
        <f>IF($D568="n/a","n/a",IF(AB$3&gt;($D568+$D578),$N568-SUM($F578:AA578),$N568/$D568))</f>
        <v>n/a</v>
      </c>
      <c r="AC578" s="69" t="str">
        <f>IF($D568="n/a","n/a",IF(AC$3&gt;($D568+$D578),$N568-SUM($F578:AB578),$N568/$D568))</f>
        <v>n/a</v>
      </c>
      <c r="AD578" s="69" t="str">
        <f>IF($D568="n/a","n/a",IF(AD$3&gt;($D568+$D578),$N568-SUM($F578:AC578),$N568/$D568))</f>
        <v>n/a</v>
      </c>
      <c r="AE578" s="69" t="str">
        <f>IF($D568="n/a","n/a",IF(AE$3&gt;($D568+$D578),$N568-SUM($F578:AD578),$N568/$D568))</f>
        <v>n/a</v>
      </c>
      <c r="AF578" s="69" t="str">
        <f>IF($D568="n/a","n/a",IF(AF$3&gt;($D568+$D578),$N568-SUM($F578:AE578),$N568/$D568))</f>
        <v>n/a</v>
      </c>
      <c r="AG578" s="69" t="str">
        <f>IF($D568="n/a","n/a",IF(AG$3&gt;($D568+$D578),$N568-SUM($F578:AF578),$N568/$D568))</f>
        <v>n/a</v>
      </c>
      <c r="AH578" s="69" t="str">
        <f>IF($D568="n/a","n/a",IF(AH$3&gt;($D568+$D578),$N568-SUM($F578:AG578),$N568/$D568))</f>
        <v>n/a</v>
      </c>
      <c r="AI578" s="69" t="str">
        <f>IF($D568="n/a","n/a",IF(AI$3&gt;($D568+$D578),$N568-SUM($F578:AH578),$N568/$D568))</f>
        <v>n/a</v>
      </c>
      <c r="AJ578" s="69" t="str">
        <f>IF($D568="n/a","n/a",IF(AJ$3&gt;($D568+$D578),$N568-SUM($F578:AI578),$N568/$D568))</f>
        <v>n/a</v>
      </c>
      <c r="AK578" s="69" t="str">
        <f>IF($D568="n/a","n/a",IF(AK$3&gt;($D568+$D578),$N568-SUM($F578:AJ578),$N568/$D568))</f>
        <v>n/a</v>
      </c>
      <c r="AL578" s="69" t="str">
        <f>IF($D568="n/a","n/a",IF(AL$3&gt;($D568+$D578),$N568-SUM($F578:AK578),$N568/$D568))</f>
        <v>n/a</v>
      </c>
      <c r="AM578" s="69" t="str">
        <f>IF($D568="n/a","n/a",IF(AM$3&gt;($D568+$D578),$N568-SUM($F578:AL578),$N568/$D568))</f>
        <v>n/a</v>
      </c>
      <c r="AN578" s="69" t="str">
        <f>IF($D568="n/a","n/a",IF(AN$3&gt;($D568+$D578),$N568-SUM($F578:AM578),$N568/$D568))</f>
        <v>n/a</v>
      </c>
      <c r="AO578" s="69" t="str">
        <f>IF($D568="n/a","n/a",IF(AO$3&gt;($D568+$D578),$N568-SUM($F578:AN578),$N568/$D568))</f>
        <v>n/a</v>
      </c>
      <c r="AP578" s="69" t="str">
        <f>IF($D568="n/a","n/a",IF(AP$3&gt;($D568+$D578),$N568-SUM($F578:AO578),$N568/$D568))</f>
        <v>n/a</v>
      </c>
      <c r="AQ578" s="69" t="str">
        <f>IF($D568="n/a","n/a",IF(AQ$3&gt;($D568+$D578),$N568-SUM($F578:AP578),$N568/$D568))</f>
        <v>n/a</v>
      </c>
      <c r="AR578" s="69" t="str">
        <f>IF($D568="n/a","n/a",IF(AR$3&gt;($D568+$D578),$N568-SUM($F578:AQ578),$N568/$D568))</f>
        <v>n/a</v>
      </c>
      <c r="AS578" s="69" t="str">
        <f>IF($D568="n/a","n/a",IF(AS$3&gt;($D568+$D578),$N568-SUM($F578:AR578),$N568/$D568))</f>
        <v>n/a</v>
      </c>
      <c r="AT578" s="69" t="str">
        <f>IF($D568="n/a","n/a",IF(AT$3&gt;($D568+$D578),$N568-SUM($F578:AS578),$N568/$D568))</f>
        <v>n/a</v>
      </c>
      <c r="AU578" s="69" t="str">
        <f>IF($D568="n/a","n/a",IF(AU$3&gt;($D568+$D578),$N568-SUM($F578:AT578),$N568/$D568))</f>
        <v>n/a</v>
      </c>
      <c r="AV578" s="69" t="str">
        <f>IF($D568="n/a","n/a",IF(AV$3&gt;($D568+$D578),$N568-SUM($F578:AU578),$N568/$D568))</f>
        <v>n/a</v>
      </c>
      <c r="AW578" s="69" t="str">
        <f>IF($D568="n/a","n/a",IF(AW$3&gt;($D568+$D578),$N568-SUM($F578:AV578),$N568/$D568))</f>
        <v>n/a</v>
      </c>
      <c r="AX578" s="69" t="str">
        <f>IF($D568="n/a","n/a",IF(AX$3&gt;($D568+$D578),$N568-SUM($F578:AW578),$N568/$D568))</f>
        <v>n/a</v>
      </c>
      <c r="AY578" s="69" t="str">
        <f>IF($D568="n/a","n/a",IF(AY$3&gt;($D568+$D578),$N568-SUM($F578:AX578),$N568/$D568))</f>
        <v>n/a</v>
      </c>
      <c r="AZ578" s="69" t="str">
        <f>IF($D568="n/a","n/a",IF(AZ$3&gt;($D568+$D578),$N568-SUM($F578:AY578),$N568/$D568))</f>
        <v>n/a</v>
      </c>
      <c r="BA578" s="69" t="str">
        <f>IF($D568="n/a","n/a",IF(BA$3&gt;($D568+$D578),$N568-SUM($F578:AZ578),$N568/$D568))</f>
        <v>n/a</v>
      </c>
      <c r="BB578" s="69" t="str">
        <f>IF($D568="n/a","n/a",IF(BB$3&gt;($D568+$D578),$N568-SUM($F578:BA578),$N568/$D568))</f>
        <v>n/a</v>
      </c>
      <c r="BC578" s="69" t="str">
        <f>IF($D568="n/a","n/a",IF(BC$3&gt;($D568+$D578),$N568-SUM($F578:BB578),$N568/$D568))</f>
        <v>n/a</v>
      </c>
      <c r="BD578" s="69" t="str">
        <f>IF($D568="n/a","n/a",IF(BD$3&gt;($D568+$D578),$N568-SUM($F578:BC578),$N568/$D568))</f>
        <v>n/a</v>
      </c>
      <c r="BE578" s="69" t="str">
        <f>IF($D568="n/a","n/a",IF(BE$3&gt;($D568+$D578),$N568-SUM($F578:BD578),$N568/$D568))</f>
        <v>n/a</v>
      </c>
      <c r="BF578" s="69" t="str">
        <f>IF($D568="n/a","n/a",IF(BF$3&gt;($D568+$D578),$N568-SUM($F578:BE578),$N568/$D568))</f>
        <v>n/a</v>
      </c>
      <c r="BG578" s="69" t="str">
        <f>IF($D568="n/a","n/a",IF(BG$3&gt;($D568+$D578),$N568-SUM($F578:BF578),$N568/$D568))</f>
        <v>n/a</v>
      </c>
      <c r="BH578" s="69" t="str">
        <f>IF($D568="n/a","n/a",IF(BH$3&gt;($D568+$D578),$N568-SUM($F578:BG578),$N568/$D568))</f>
        <v>n/a</v>
      </c>
      <c r="BI578" s="69" t="str">
        <f>IF($D568="n/a","n/a",IF(BI$3&gt;($D568+$D578),$N568-SUM($F578:BH578),$N568/$D568))</f>
        <v>n/a</v>
      </c>
      <c r="BJ578" s="69" t="str">
        <f>IF($D568="n/a","n/a",IF(BJ$3&gt;($D568+$D578),$N568-SUM($F578:BI578),$N568/$D568))</f>
        <v>n/a</v>
      </c>
      <c r="BK578" s="69" t="str">
        <f>IF($D568="n/a","n/a",IF(BK$3&gt;($D568+$D578),$N568-SUM($F578:BJ578),$N568/$D568))</f>
        <v>n/a</v>
      </c>
      <c r="BL578" s="69" t="str">
        <f>IF($D568="n/a","n/a",IF(BL$3&gt;($D568+$D578),$N568-SUM($F578:BK578),$N568/$D568))</f>
        <v>n/a</v>
      </c>
      <c r="BM578" s="69" t="str">
        <f>IF($D568="n/a","n/a",IF(BM$3&gt;($D568+$D578),$N568-SUM($F578:BL578),$N568/$D568))</f>
        <v>n/a</v>
      </c>
      <c r="BN578" s="69" t="str">
        <f>IF($D568="n/a","n/a",IF(BN$3&gt;($D568+$D578),$N568-SUM($F578:BM578),$N568/$D568))</f>
        <v>n/a</v>
      </c>
      <c r="BO578" s="69" t="str">
        <f>IF($D568="n/a","n/a",IF(BO$3&gt;($D568+$D578),$N568-SUM($F578:BN578),$N568/$D568))</f>
        <v>n/a</v>
      </c>
      <c r="BP578" s="69" t="str">
        <f>IF($D568="n/a","n/a",IF(BP$3&gt;($D568+$D578),$N568-SUM($F578:BO578),$N568/$D568))</f>
        <v>n/a</v>
      </c>
      <c r="BQ578" s="69" t="str">
        <f>IF($D568="n/a","n/a",IF(BQ$3&gt;($D568+$D578),$N568-SUM($F578:BP578),$N568/$D568))</f>
        <v>n/a</v>
      </c>
      <c r="BR578" s="69" t="str">
        <f>IF($D568="n/a","n/a",IF(BR$3&gt;($D568+$D578),$N568-SUM($F578:BQ578),$N568/$D568))</f>
        <v>n/a</v>
      </c>
      <c r="BS578" s="69" t="str">
        <f>IF($D568="n/a","n/a",IF(BS$3&gt;($D568+$D578),$N568-SUM($F578:BR578),$N568/$D568))</f>
        <v>n/a</v>
      </c>
      <c r="BT578" s="69" t="str">
        <f>IF($D568="n/a","n/a",IF(BT$3&gt;($D568+$D578),$N568-SUM($F578:BS578),$N568/$D568))</f>
        <v>n/a</v>
      </c>
      <c r="BU578" s="69" t="str">
        <f>IF($D568="n/a","n/a",IF(BU$3&gt;($D568+$D578),$N568-SUM($F578:BT578),$N568/$D568))</f>
        <v>n/a</v>
      </c>
      <c r="BV578" s="69" t="str">
        <f>IF($D568="n/a","n/a",IF(BV$3&gt;($D568+$D578),$N568-SUM($F578:BU578),$N568/$D568))</f>
        <v>n/a</v>
      </c>
      <c r="BW578" s="69" t="str">
        <f>IF($D568="n/a","n/a",IF(BW$3&gt;($D568+$D578),$N568-SUM($F578:BV578),$N568/$D568))</f>
        <v>n/a</v>
      </c>
      <c r="BX578" s="69" t="str">
        <f>IF($D568="n/a","n/a",IF(BX$3&gt;($D568+$D578),$N568-SUM($F578:BW578),$N568/$D568))</f>
        <v>n/a</v>
      </c>
      <c r="BY578" s="69" t="str">
        <f>IF($D568="n/a","n/a",IF(BY$3&gt;($D568+$D578),$N568-SUM($F578:BX578),$N568/$D568))</f>
        <v>n/a</v>
      </c>
      <c r="BZ578" s="69" t="str">
        <f>IF($D568="n/a","n/a",IF(BZ$3&gt;($D568+$D578),$N568-SUM($F578:BY578),$N568/$D568))</f>
        <v>n/a</v>
      </c>
    </row>
    <row r="579" spans="1:78" customFormat="1" hidden="1" outlineLevel="1">
      <c r="A579" s="19"/>
      <c r="B579" s="26"/>
      <c r="C579" s="722"/>
      <c r="D579" s="545">
        <v>10</v>
      </c>
      <c r="E579" s="27"/>
      <c r="F579" s="146"/>
      <c r="G579" s="148"/>
      <c r="H579" s="148"/>
      <c r="I579" s="148"/>
      <c r="J579" s="148"/>
      <c r="K579" s="558"/>
      <c r="L579" s="148"/>
      <c r="M579" s="148"/>
      <c r="N579" s="148"/>
      <c r="O579" s="147"/>
      <c r="P579" s="69" t="str">
        <f>IF($D568="n/a","n/a",IF(P$3&gt;($D568+$D579),$O568-SUM($F579:O579),$O568/$D568))</f>
        <v>n/a</v>
      </c>
      <c r="Q579" s="69" t="str">
        <f>IF($D568="n/a","n/a",IF(Q$3&gt;($D568+$D579),$O568-SUM($F579:P579),$O568/$D568))</f>
        <v>n/a</v>
      </c>
      <c r="R579" s="69" t="str">
        <f>IF($D568="n/a","n/a",IF(R$3&gt;($D568+$D579),$O568-SUM($F579:Q579),$O568/$D568))</f>
        <v>n/a</v>
      </c>
      <c r="S579" s="69" t="str">
        <f>IF($D568="n/a","n/a",IF(S$3&gt;($D568+$D579),$O568-SUM($F579:R579),$O568/$D568))</f>
        <v>n/a</v>
      </c>
      <c r="T579" s="69" t="str">
        <f>IF($D568="n/a","n/a",IF(T$3&gt;($D568+$D579),$O568-SUM($F579:S579),$O568/$D568))</f>
        <v>n/a</v>
      </c>
      <c r="U579" s="69" t="str">
        <f>IF($D568="n/a","n/a",IF(U$3&gt;($D568+$D579),$O568-SUM($F579:T579),$O568/$D568))</f>
        <v>n/a</v>
      </c>
      <c r="V579" s="69" t="str">
        <f>IF($D568="n/a","n/a",IF(V$3&gt;($D568+$D579),$O568-SUM($F579:U579),$O568/$D568))</f>
        <v>n/a</v>
      </c>
      <c r="W579" s="69" t="str">
        <f>IF($D568="n/a","n/a",IF(W$3&gt;($D568+$D579),$O568-SUM($F579:V579),$O568/$D568))</f>
        <v>n/a</v>
      </c>
      <c r="X579" s="69" t="str">
        <f>IF($D568="n/a","n/a",IF(X$3&gt;($D568+$D579),$O568-SUM($F579:W579),$O568/$D568))</f>
        <v>n/a</v>
      </c>
      <c r="Y579" s="69" t="str">
        <f>IF($D568="n/a","n/a",IF(Y$3&gt;($D568+$D579),$O568-SUM($F579:X579),$O568/$D568))</f>
        <v>n/a</v>
      </c>
      <c r="Z579" s="69" t="str">
        <f>IF($D568="n/a","n/a",IF(Z$3&gt;($D568+$D579),$O568-SUM($F579:Y579),$O568/$D568))</f>
        <v>n/a</v>
      </c>
      <c r="AA579" s="69" t="str">
        <f>IF($D568="n/a","n/a",IF(AA$3&gt;($D568+$D579),$O568-SUM($F579:Z579),$O568/$D568))</f>
        <v>n/a</v>
      </c>
      <c r="AB579" s="69" t="str">
        <f>IF($D568="n/a","n/a",IF(AB$3&gt;($D568+$D579),$O568-SUM($F579:AA579),$O568/$D568))</f>
        <v>n/a</v>
      </c>
      <c r="AC579" s="69" t="str">
        <f>IF($D568="n/a","n/a",IF(AC$3&gt;($D568+$D579),$O568-SUM($F579:AB579),$O568/$D568))</f>
        <v>n/a</v>
      </c>
      <c r="AD579" s="69" t="str">
        <f>IF($D568="n/a","n/a",IF(AD$3&gt;($D568+$D579),$O568-SUM($F579:AC579),$O568/$D568))</f>
        <v>n/a</v>
      </c>
      <c r="AE579" s="69" t="str">
        <f>IF($D568="n/a","n/a",IF(AE$3&gt;($D568+$D579),$O568-SUM($F579:AD579),$O568/$D568))</f>
        <v>n/a</v>
      </c>
      <c r="AF579" s="69" t="str">
        <f>IF($D568="n/a","n/a",IF(AF$3&gt;($D568+$D579),$O568-SUM($F579:AE579),$O568/$D568))</f>
        <v>n/a</v>
      </c>
      <c r="AG579" s="69" t="str">
        <f>IF($D568="n/a","n/a",IF(AG$3&gt;($D568+$D579),$O568-SUM($F579:AF579),$O568/$D568))</f>
        <v>n/a</v>
      </c>
      <c r="AH579" s="69" t="str">
        <f>IF($D568="n/a","n/a",IF(AH$3&gt;($D568+$D579),$O568-SUM($F579:AG579),$O568/$D568))</f>
        <v>n/a</v>
      </c>
      <c r="AI579" s="69" t="str">
        <f>IF($D568="n/a","n/a",IF(AI$3&gt;($D568+$D579),$O568-SUM($F579:AH579),$O568/$D568))</f>
        <v>n/a</v>
      </c>
      <c r="AJ579" s="69" t="str">
        <f>IF($D568="n/a","n/a",IF(AJ$3&gt;($D568+$D579),$O568-SUM($F579:AI579),$O568/$D568))</f>
        <v>n/a</v>
      </c>
      <c r="AK579" s="69" t="str">
        <f>IF($D568="n/a","n/a",IF(AK$3&gt;($D568+$D579),$O568-SUM($F579:AJ579),$O568/$D568))</f>
        <v>n/a</v>
      </c>
      <c r="AL579" s="69" t="str">
        <f>IF($D568="n/a","n/a",IF(AL$3&gt;($D568+$D579),$O568-SUM($F579:AK579),$O568/$D568))</f>
        <v>n/a</v>
      </c>
      <c r="AM579" s="69" t="str">
        <f>IF($D568="n/a","n/a",IF(AM$3&gt;($D568+$D579),$O568-SUM($F579:AL579),$O568/$D568))</f>
        <v>n/a</v>
      </c>
      <c r="AN579" s="69" t="str">
        <f>IF($D568="n/a","n/a",IF(AN$3&gt;($D568+$D579),$O568-SUM($F579:AM579),$O568/$D568))</f>
        <v>n/a</v>
      </c>
      <c r="AO579" s="69" t="str">
        <f>IF($D568="n/a","n/a",IF(AO$3&gt;($D568+$D579),$O568-SUM($F579:AN579),$O568/$D568))</f>
        <v>n/a</v>
      </c>
      <c r="AP579" s="69" t="str">
        <f>IF($D568="n/a","n/a",IF(AP$3&gt;($D568+$D579),$O568-SUM($F579:AO579),$O568/$D568))</f>
        <v>n/a</v>
      </c>
      <c r="AQ579" s="69" t="str">
        <f>IF($D568="n/a","n/a",IF(AQ$3&gt;($D568+$D579),$O568-SUM($F579:AP579),$O568/$D568))</f>
        <v>n/a</v>
      </c>
      <c r="AR579" s="69" t="str">
        <f>IF($D568="n/a","n/a",IF(AR$3&gt;($D568+$D579),$O568-SUM($F579:AQ579),$O568/$D568))</f>
        <v>n/a</v>
      </c>
      <c r="AS579" s="69" t="str">
        <f>IF($D568="n/a","n/a",IF(AS$3&gt;($D568+$D579),$O568-SUM($F579:AR579),$O568/$D568))</f>
        <v>n/a</v>
      </c>
      <c r="AT579" s="69" t="str">
        <f>IF($D568="n/a","n/a",IF(AT$3&gt;($D568+$D579),$O568-SUM($F579:AS579),$O568/$D568))</f>
        <v>n/a</v>
      </c>
      <c r="AU579" s="69" t="str">
        <f>IF($D568="n/a","n/a",IF(AU$3&gt;($D568+$D579),$O568-SUM($F579:AT579),$O568/$D568))</f>
        <v>n/a</v>
      </c>
      <c r="AV579" s="69" t="str">
        <f>IF($D568="n/a","n/a",IF(AV$3&gt;($D568+$D579),$O568-SUM($F579:AU579),$O568/$D568))</f>
        <v>n/a</v>
      </c>
      <c r="AW579" s="69" t="str">
        <f>IF($D568="n/a","n/a",IF(AW$3&gt;($D568+$D579),$O568-SUM($F579:AV579),$O568/$D568))</f>
        <v>n/a</v>
      </c>
      <c r="AX579" s="69" t="str">
        <f>IF($D568="n/a","n/a",IF(AX$3&gt;($D568+$D579),$O568-SUM($F579:AW579),$O568/$D568))</f>
        <v>n/a</v>
      </c>
      <c r="AY579" s="69" t="str">
        <f>IF($D568="n/a","n/a",IF(AY$3&gt;($D568+$D579),$O568-SUM($F579:AX579),$O568/$D568))</f>
        <v>n/a</v>
      </c>
      <c r="AZ579" s="69" t="str">
        <f>IF($D568="n/a","n/a",IF(AZ$3&gt;($D568+$D579),$O568-SUM($F579:AY579),$O568/$D568))</f>
        <v>n/a</v>
      </c>
      <c r="BA579" s="69" t="str">
        <f>IF($D568="n/a","n/a",IF(BA$3&gt;($D568+$D579),$O568-SUM($F579:AZ579),$O568/$D568))</f>
        <v>n/a</v>
      </c>
      <c r="BB579" s="69" t="str">
        <f>IF($D568="n/a","n/a",IF(BB$3&gt;($D568+$D579),$O568-SUM($F579:BA579),$O568/$D568))</f>
        <v>n/a</v>
      </c>
      <c r="BC579" s="69" t="str">
        <f>IF($D568="n/a","n/a",IF(BC$3&gt;($D568+$D579),$O568-SUM($F579:BB579),$O568/$D568))</f>
        <v>n/a</v>
      </c>
      <c r="BD579" s="69" t="str">
        <f>IF($D568="n/a","n/a",IF(BD$3&gt;($D568+$D579),$O568-SUM($F579:BC579),$O568/$D568))</f>
        <v>n/a</v>
      </c>
      <c r="BE579" s="69" t="str">
        <f>IF($D568="n/a","n/a",IF(BE$3&gt;($D568+$D579),$O568-SUM($F579:BD579),$O568/$D568))</f>
        <v>n/a</v>
      </c>
      <c r="BF579" s="69" t="str">
        <f>IF($D568="n/a","n/a",IF(BF$3&gt;($D568+$D579),$O568-SUM($F579:BE579),$O568/$D568))</f>
        <v>n/a</v>
      </c>
      <c r="BG579" s="69" t="str">
        <f>IF($D568="n/a","n/a",IF(BG$3&gt;($D568+$D579),$O568-SUM($F579:BF579),$O568/$D568))</f>
        <v>n/a</v>
      </c>
      <c r="BH579" s="69" t="str">
        <f>IF($D568="n/a","n/a",IF(BH$3&gt;($D568+$D579),$O568-SUM($F579:BG579),$O568/$D568))</f>
        <v>n/a</v>
      </c>
      <c r="BI579" s="69" t="str">
        <f>IF($D568="n/a","n/a",IF(BI$3&gt;($D568+$D579),$O568-SUM($F579:BH579),$O568/$D568))</f>
        <v>n/a</v>
      </c>
      <c r="BJ579" s="69" t="str">
        <f>IF($D568="n/a","n/a",IF(BJ$3&gt;($D568+$D579),$O568-SUM($F579:BI579),$O568/$D568))</f>
        <v>n/a</v>
      </c>
      <c r="BK579" s="69" t="str">
        <f>IF($D568="n/a","n/a",IF(BK$3&gt;($D568+$D579),$O568-SUM($F579:BJ579),$O568/$D568))</f>
        <v>n/a</v>
      </c>
      <c r="BL579" s="69" t="str">
        <f>IF($D568="n/a","n/a",IF(BL$3&gt;($D568+$D579),$O568-SUM($F579:BK579),$O568/$D568))</f>
        <v>n/a</v>
      </c>
      <c r="BM579" s="69" t="str">
        <f>IF($D568="n/a","n/a",IF(BM$3&gt;($D568+$D579),$O568-SUM($F579:BL579),$O568/$D568))</f>
        <v>n/a</v>
      </c>
      <c r="BN579" s="69" t="str">
        <f>IF($D568="n/a","n/a",IF(BN$3&gt;($D568+$D579),$O568-SUM($F579:BM579),$O568/$D568))</f>
        <v>n/a</v>
      </c>
      <c r="BO579" s="69" t="str">
        <f>IF($D568="n/a","n/a",IF(BO$3&gt;($D568+$D579),$O568-SUM($F579:BN579),$O568/$D568))</f>
        <v>n/a</v>
      </c>
      <c r="BP579" s="69" t="str">
        <f>IF($D568="n/a","n/a",IF(BP$3&gt;($D568+$D579),$O568-SUM($F579:BO579),$O568/$D568))</f>
        <v>n/a</v>
      </c>
      <c r="BQ579" s="69" t="str">
        <f>IF($D568="n/a","n/a",IF(BQ$3&gt;($D568+$D579),$O568-SUM($F579:BP579),$O568/$D568))</f>
        <v>n/a</v>
      </c>
      <c r="BR579" s="69" t="str">
        <f>IF($D568="n/a","n/a",IF(BR$3&gt;($D568+$D579),$O568-SUM($F579:BQ579),$O568/$D568))</f>
        <v>n/a</v>
      </c>
      <c r="BS579" s="69" t="str">
        <f>IF($D568="n/a","n/a",IF(BS$3&gt;($D568+$D579),$O568-SUM($F579:BR579),$O568/$D568))</f>
        <v>n/a</v>
      </c>
      <c r="BT579" s="69" t="str">
        <f>IF($D568="n/a","n/a",IF(BT$3&gt;($D568+$D579),$O568-SUM($F579:BS579),$O568/$D568))</f>
        <v>n/a</v>
      </c>
      <c r="BU579" s="69" t="str">
        <f>IF($D568="n/a","n/a",IF(BU$3&gt;($D568+$D579),$O568-SUM($F579:BT579),$O568/$D568))</f>
        <v>n/a</v>
      </c>
      <c r="BV579" s="69" t="str">
        <f>IF($D568="n/a","n/a",IF(BV$3&gt;($D568+$D579),$O568-SUM($F579:BU579),$O568/$D568))</f>
        <v>n/a</v>
      </c>
      <c r="BW579" s="69" t="str">
        <f>IF($D568="n/a","n/a",IF(BW$3&gt;($D568+$D579),$O568-SUM($F579:BV579),$O568/$D568))</f>
        <v>n/a</v>
      </c>
      <c r="BX579" s="69" t="str">
        <f>IF($D568="n/a","n/a",IF(BX$3&gt;($D568+$D579),$O568-SUM($F579:BW579),$O568/$D568))</f>
        <v>n/a</v>
      </c>
      <c r="BY579" s="69" t="str">
        <f>IF($D568="n/a","n/a",IF(BY$3&gt;($D568+$D579),$O568-SUM($F579:BX579),$O568/$D568))</f>
        <v>n/a</v>
      </c>
      <c r="BZ579" s="69" t="str">
        <f>IF($D568="n/a","n/a",IF(BZ$3&gt;($D568+$D579),$O568-SUM($F579:BY579),$O568/$D568))</f>
        <v>n/a</v>
      </c>
    </row>
    <row r="580" spans="1:78" customFormat="1" hidden="1" outlineLevel="1">
      <c r="A580" s="19"/>
      <c r="B580" s="25"/>
      <c r="C580" s="577"/>
      <c r="D580" s="545">
        <v>11</v>
      </c>
      <c r="E580" s="27"/>
      <c r="F580" s="146"/>
      <c r="G580" s="148"/>
      <c r="H580" s="148"/>
      <c r="I580" s="148"/>
      <c r="J580" s="148"/>
      <c r="K580" s="558"/>
      <c r="L580" s="148"/>
      <c r="M580" s="148"/>
      <c r="N580" s="148"/>
      <c r="O580" s="553"/>
      <c r="P580" s="147"/>
      <c r="Q580" s="69" t="str">
        <f>IF($D568="n/a","n/a",IF(Q$3&gt;($D568+$D580),$P568-SUM($F580:P580),$P568/$D568))</f>
        <v>n/a</v>
      </c>
      <c r="R580" s="69" t="str">
        <f>IF($D568="n/a","n/a",IF(R$3&gt;($D568+$D580),$P568-SUM($F580:Q580),$P568/$D568))</f>
        <v>n/a</v>
      </c>
      <c r="S580" s="69" t="str">
        <f>IF($D568="n/a","n/a",IF(S$3&gt;($D568+$D580),$P568-SUM($F580:R580),$P568/$D568))</f>
        <v>n/a</v>
      </c>
      <c r="T580" s="69" t="str">
        <f>IF($D568="n/a","n/a",IF(T$3&gt;($D568+$D580),$P568-SUM($F580:S580),$P568/$D568))</f>
        <v>n/a</v>
      </c>
      <c r="U580" s="69" t="str">
        <f>IF($D568="n/a","n/a",IF(U$3&gt;($D568+$D580),$P568-SUM($F580:T580),$P568/$D568))</f>
        <v>n/a</v>
      </c>
      <c r="V580" s="69" t="str">
        <f>IF($D568="n/a","n/a",IF(V$3&gt;($D568+$D580),$P568-SUM($F580:U580),$P568/$D568))</f>
        <v>n/a</v>
      </c>
      <c r="W580" s="69" t="str">
        <f>IF($D568="n/a","n/a",IF(W$3&gt;($D568+$D580),$P568-SUM($F580:V580),$P568/$D568))</f>
        <v>n/a</v>
      </c>
      <c r="X580" s="69" t="str">
        <f>IF($D568="n/a","n/a",IF(X$3&gt;($D568+$D580),$P568-SUM($F580:W580),$P568/$D568))</f>
        <v>n/a</v>
      </c>
      <c r="Y580" s="69" t="str">
        <f>IF($D568="n/a","n/a",IF(Y$3&gt;($D568+$D580),$P568-SUM($F580:X580),$P568/$D568))</f>
        <v>n/a</v>
      </c>
      <c r="Z580" s="69" t="str">
        <f>IF($D568="n/a","n/a",IF(Z$3&gt;($D568+$D580),$P568-SUM($F580:Y580),$P568/$D568))</f>
        <v>n/a</v>
      </c>
      <c r="AA580" s="69" t="str">
        <f>IF($D568="n/a","n/a",IF(AA$3&gt;($D568+$D580),$P568-SUM($F580:Z580),$P568/$D568))</f>
        <v>n/a</v>
      </c>
      <c r="AB580" s="69" t="str">
        <f>IF($D568="n/a","n/a",IF(AB$3&gt;($D568+$D580),$P568-SUM($F580:AA580),$P568/$D568))</f>
        <v>n/a</v>
      </c>
      <c r="AC580" s="69" t="str">
        <f>IF($D568="n/a","n/a",IF(AC$3&gt;($D568+$D580),$P568-SUM($F580:AB580),$P568/$D568))</f>
        <v>n/a</v>
      </c>
      <c r="AD580" s="69" t="str">
        <f>IF($D568="n/a","n/a",IF(AD$3&gt;($D568+$D580),$P568-SUM($F580:AC580),$P568/$D568))</f>
        <v>n/a</v>
      </c>
      <c r="AE580" s="69" t="str">
        <f>IF($D568="n/a","n/a",IF(AE$3&gt;($D568+$D580),$P568-SUM($F580:AD580),$P568/$D568))</f>
        <v>n/a</v>
      </c>
      <c r="AF580" s="69" t="str">
        <f>IF($D568="n/a","n/a",IF(AF$3&gt;($D568+$D580),$P568-SUM($F580:AE580),$P568/$D568))</f>
        <v>n/a</v>
      </c>
      <c r="AG580" s="69" t="str">
        <f>IF($D568="n/a","n/a",IF(AG$3&gt;($D568+$D580),$P568-SUM($F580:AF580),$P568/$D568))</f>
        <v>n/a</v>
      </c>
      <c r="AH580" s="69" t="str">
        <f>IF($D568="n/a","n/a",IF(AH$3&gt;($D568+$D580),$P568-SUM($F580:AG580),$P568/$D568))</f>
        <v>n/a</v>
      </c>
      <c r="AI580" s="69" t="str">
        <f>IF($D568="n/a","n/a",IF(AI$3&gt;($D568+$D580),$P568-SUM($F580:AH580),$P568/$D568))</f>
        <v>n/a</v>
      </c>
      <c r="AJ580" s="69" t="str">
        <f>IF($D568="n/a","n/a",IF(AJ$3&gt;($D568+$D580),$P568-SUM($F580:AI580),$P568/$D568))</f>
        <v>n/a</v>
      </c>
      <c r="AK580" s="69" t="str">
        <f>IF($D568="n/a","n/a",IF(AK$3&gt;($D568+$D580),$P568-SUM($F580:AJ580),$P568/$D568))</f>
        <v>n/a</v>
      </c>
      <c r="AL580" s="69" t="str">
        <f>IF($D568="n/a","n/a",IF(AL$3&gt;($D568+$D580),$P568-SUM($F580:AK580),$P568/$D568))</f>
        <v>n/a</v>
      </c>
      <c r="AM580" s="69" t="str">
        <f>IF($D568="n/a","n/a",IF(AM$3&gt;($D568+$D580),$P568-SUM($F580:AL580),$P568/$D568))</f>
        <v>n/a</v>
      </c>
      <c r="AN580" s="69" t="str">
        <f>IF($D568="n/a","n/a",IF(AN$3&gt;($D568+$D580),$P568-SUM($F580:AM580),$P568/$D568))</f>
        <v>n/a</v>
      </c>
      <c r="AO580" s="69" t="str">
        <f>IF($D568="n/a","n/a",IF(AO$3&gt;($D568+$D580),$P568-SUM($F580:AN580),$P568/$D568))</f>
        <v>n/a</v>
      </c>
      <c r="AP580" s="69" t="str">
        <f>IF($D568="n/a","n/a",IF(AP$3&gt;($D568+$D580),$P568-SUM($F580:AO580),$P568/$D568))</f>
        <v>n/a</v>
      </c>
      <c r="AQ580" s="69" t="str">
        <f>IF($D568="n/a","n/a",IF(AQ$3&gt;($D568+$D580),$P568-SUM($F580:AP580),$P568/$D568))</f>
        <v>n/a</v>
      </c>
      <c r="AR580" s="69" t="str">
        <f>IF($D568="n/a","n/a",IF(AR$3&gt;($D568+$D580),$P568-SUM($F580:AQ580),$P568/$D568))</f>
        <v>n/a</v>
      </c>
      <c r="AS580" s="69" t="str">
        <f>IF($D568="n/a","n/a",IF(AS$3&gt;($D568+$D580),$P568-SUM($F580:AR580),$P568/$D568))</f>
        <v>n/a</v>
      </c>
      <c r="AT580" s="69" t="str">
        <f>IF($D568="n/a","n/a",IF(AT$3&gt;($D568+$D580),$P568-SUM($F580:AS580),$P568/$D568))</f>
        <v>n/a</v>
      </c>
      <c r="AU580" s="69" t="str">
        <f>IF($D568="n/a","n/a",IF(AU$3&gt;($D568+$D580),$P568-SUM($F580:AT580),$P568/$D568))</f>
        <v>n/a</v>
      </c>
      <c r="AV580" s="69" t="str">
        <f>IF($D568="n/a","n/a",IF(AV$3&gt;($D568+$D580),$P568-SUM($F580:AU580),$P568/$D568))</f>
        <v>n/a</v>
      </c>
      <c r="AW580" s="69" t="str">
        <f>IF($D568="n/a","n/a",IF(AW$3&gt;($D568+$D580),$P568-SUM($F580:AV580),$P568/$D568))</f>
        <v>n/a</v>
      </c>
      <c r="AX580" s="69" t="str">
        <f>IF($D568="n/a","n/a",IF(AX$3&gt;($D568+$D580),$P568-SUM($F580:AW580),$P568/$D568))</f>
        <v>n/a</v>
      </c>
      <c r="AY580" s="69" t="str">
        <f>IF($D568="n/a","n/a",IF(AY$3&gt;($D568+$D580),$P568-SUM($F580:AX580),$P568/$D568))</f>
        <v>n/a</v>
      </c>
      <c r="AZ580" s="69" t="str">
        <f>IF($D568="n/a","n/a",IF(AZ$3&gt;($D568+$D580),$P568-SUM($F580:AY580),$P568/$D568))</f>
        <v>n/a</v>
      </c>
      <c r="BA580" s="69" t="str">
        <f>IF($D568="n/a","n/a",IF(BA$3&gt;($D568+$D580),$P568-SUM($F580:AZ580),$P568/$D568))</f>
        <v>n/a</v>
      </c>
      <c r="BB580" s="69" t="str">
        <f>IF($D568="n/a","n/a",IF(BB$3&gt;($D568+$D580),$P568-SUM($F580:BA580),$P568/$D568))</f>
        <v>n/a</v>
      </c>
      <c r="BC580" s="69" t="str">
        <f>IF($D568="n/a","n/a",IF(BC$3&gt;($D568+$D580),$P568-SUM($F580:BB580),$P568/$D568))</f>
        <v>n/a</v>
      </c>
      <c r="BD580" s="69" t="str">
        <f>IF($D568="n/a","n/a",IF(BD$3&gt;($D568+$D580),$P568-SUM($F580:BC580),$P568/$D568))</f>
        <v>n/a</v>
      </c>
      <c r="BE580" s="69" t="str">
        <f>IF($D568="n/a","n/a",IF(BE$3&gt;($D568+$D580),$P568-SUM($F580:BD580),$P568/$D568))</f>
        <v>n/a</v>
      </c>
      <c r="BF580" s="69" t="str">
        <f>IF($D568="n/a","n/a",IF(BF$3&gt;($D568+$D580),$P568-SUM($F580:BE580),$P568/$D568))</f>
        <v>n/a</v>
      </c>
      <c r="BG580" s="69" t="str">
        <f>IF($D568="n/a","n/a",IF(BG$3&gt;($D568+$D580),$P568-SUM($F580:BF580),$P568/$D568))</f>
        <v>n/a</v>
      </c>
      <c r="BH580" s="69" t="str">
        <f>IF($D568="n/a","n/a",IF(BH$3&gt;($D568+$D580),$P568-SUM($F580:BG580),$P568/$D568))</f>
        <v>n/a</v>
      </c>
      <c r="BI580" s="69" t="str">
        <f>IF($D568="n/a","n/a",IF(BI$3&gt;($D568+$D580),$P568-SUM($F580:BH580),$P568/$D568))</f>
        <v>n/a</v>
      </c>
      <c r="BJ580" s="69" t="str">
        <f>IF($D568="n/a","n/a",IF(BJ$3&gt;($D568+$D580),$P568-SUM($F580:BI580),$P568/$D568))</f>
        <v>n/a</v>
      </c>
      <c r="BK580" s="69" t="str">
        <f>IF($D568="n/a","n/a",IF(BK$3&gt;($D568+$D580),$P568-SUM($F580:BJ580),$P568/$D568))</f>
        <v>n/a</v>
      </c>
      <c r="BL580" s="69" t="str">
        <f>IF($D568="n/a","n/a",IF(BL$3&gt;($D568+$D580),$P568-SUM($F580:BK580),$P568/$D568))</f>
        <v>n/a</v>
      </c>
      <c r="BM580" s="69" t="str">
        <f>IF($D568="n/a","n/a",IF(BM$3&gt;($D568+$D580),$P568-SUM($F580:BL580),$P568/$D568))</f>
        <v>n/a</v>
      </c>
      <c r="BN580" s="69" t="str">
        <f>IF($D568="n/a","n/a",IF(BN$3&gt;($D568+$D580),$P568-SUM($F580:BM580),$P568/$D568))</f>
        <v>n/a</v>
      </c>
      <c r="BO580" s="69" t="str">
        <f>IF($D568="n/a","n/a",IF(BO$3&gt;($D568+$D580),$P568-SUM($F580:BN580),$P568/$D568))</f>
        <v>n/a</v>
      </c>
      <c r="BP580" s="69" t="str">
        <f>IF($D568="n/a","n/a",IF(BP$3&gt;($D568+$D580),$P568-SUM($F580:BO580),$P568/$D568))</f>
        <v>n/a</v>
      </c>
      <c r="BQ580" s="69" t="str">
        <f>IF($D568="n/a","n/a",IF(BQ$3&gt;($D568+$D580),$P568-SUM($F580:BP580),$P568/$D568))</f>
        <v>n/a</v>
      </c>
      <c r="BR580" s="69" t="str">
        <f>IF($D568="n/a","n/a",IF(BR$3&gt;($D568+$D580),$P568-SUM($F580:BQ580),$P568/$D568))</f>
        <v>n/a</v>
      </c>
      <c r="BS580" s="69" t="str">
        <f>IF($D568="n/a","n/a",IF(BS$3&gt;($D568+$D580),$P568-SUM($F580:BR580),$P568/$D568))</f>
        <v>n/a</v>
      </c>
      <c r="BT580" s="69" t="str">
        <f>IF($D568="n/a","n/a",IF(BT$3&gt;($D568+$D580),$P568-SUM($F580:BS580),$P568/$D568))</f>
        <v>n/a</v>
      </c>
      <c r="BU580" s="69" t="str">
        <f>IF($D568="n/a","n/a",IF(BU$3&gt;($D568+$D580),$P568-SUM($F580:BT580),$P568/$D568))</f>
        <v>n/a</v>
      </c>
      <c r="BV580" s="69" t="str">
        <f>IF($D568="n/a","n/a",IF(BV$3&gt;($D568+$D580),$P568-SUM($F580:BU580),$P568/$D568))</f>
        <v>n/a</v>
      </c>
      <c r="BW580" s="69" t="str">
        <f>IF($D568="n/a","n/a",IF(BW$3&gt;($D568+$D580),$P568-SUM($F580:BV580),$P568/$D568))</f>
        <v>n/a</v>
      </c>
      <c r="BX580" s="69" t="str">
        <f>IF($D568="n/a","n/a",IF(BX$3&gt;($D568+$D580),$P568-SUM($F580:BW580),$P568/$D568))</f>
        <v>n/a</v>
      </c>
      <c r="BY580" s="69" t="str">
        <f>IF($D568="n/a","n/a",IF(BY$3&gt;($D568+$D580),$P568-SUM($F580:BX580),$P568/$D568))</f>
        <v>n/a</v>
      </c>
      <c r="BZ580" s="69" t="str">
        <f>IF($D568="n/a","n/a",IF(BZ$3&gt;($D568+$D580),$P568-SUM($F580:BY580),$P568/$D568))</f>
        <v>n/a</v>
      </c>
    </row>
    <row r="581" spans="1:78" customFormat="1" hidden="1" outlineLevel="1">
      <c r="A581" s="560"/>
      <c r="B581" s="25"/>
      <c r="C581" s="577"/>
      <c r="D581" s="545">
        <v>12</v>
      </c>
      <c r="E581" s="27"/>
      <c r="F581" s="146"/>
      <c r="G581" s="148"/>
      <c r="H581" s="148"/>
      <c r="I581" s="148"/>
      <c r="J581" s="148"/>
      <c r="K581" s="558"/>
      <c r="L581" s="148"/>
      <c r="M581" s="148"/>
      <c r="N581" s="148"/>
      <c r="O581" s="553"/>
      <c r="P581" s="553"/>
      <c r="Q581" s="147"/>
      <c r="R581" s="69" t="str">
        <f>IF($D568="n/a","n/a",IF(R$3&gt;($D568+$D581),$Q568-SUM($F581:Q581),$Q568/$D568))</f>
        <v>n/a</v>
      </c>
      <c r="S581" s="69" t="str">
        <f>IF($D568="n/a","n/a",IF(S$3&gt;($D568+$D581),$Q568-SUM($F581:R581),$Q568/$D568))</f>
        <v>n/a</v>
      </c>
      <c r="T581" s="69" t="str">
        <f>IF($D568="n/a","n/a",IF(T$3&gt;($D568+$D581),$Q568-SUM($F581:S581),$Q568/$D568))</f>
        <v>n/a</v>
      </c>
      <c r="U581" s="69" t="str">
        <f>IF($D568="n/a","n/a",IF(U$3&gt;($D568+$D581),$Q568-SUM($F581:T581),$Q568/$D568))</f>
        <v>n/a</v>
      </c>
      <c r="V581" s="69" t="str">
        <f>IF($D568="n/a","n/a",IF(V$3&gt;($D568+$D581),$Q568-SUM($F581:U581),$Q568/$D568))</f>
        <v>n/a</v>
      </c>
      <c r="W581" s="69" t="str">
        <f>IF($D568="n/a","n/a",IF(W$3&gt;($D568+$D581),$Q568-SUM($F581:V581),$Q568/$D568))</f>
        <v>n/a</v>
      </c>
      <c r="X581" s="69" t="str">
        <f>IF($D568="n/a","n/a",IF(X$3&gt;($D568+$D581),$Q568-SUM($F581:W581),$Q568/$D568))</f>
        <v>n/a</v>
      </c>
      <c r="Y581" s="69" t="str">
        <f>IF($D568="n/a","n/a",IF(Y$3&gt;($D568+$D581),$Q568-SUM($F581:X581),$Q568/$D568))</f>
        <v>n/a</v>
      </c>
      <c r="Z581" s="69" t="str">
        <f>IF($D568="n/a","n/a",IF(Z$3&gt;($D568+$D581),$Q568-SUM($F581:Y581),$Q568/$D568))</f>
        <v>n/a</v>
      </c>
      <c r="AA581" s="69" t="str">
        <f>IF($D568="n/a","n/a",IF(AA$3&gt;($D568+$D581),$Q568-SUM($F581:Z581),$Q568/$D568))</f>
        <v>n/a</v>
      </c>
      <c r="AB581" s="69" t="str">
        <f>IF($D568="n/a","n/a",IF(AB$3&gt;($D568+$D581),$Q568-SUM($F581:AA581),$Q568/$D568))</f>
        <v>n/a</v>
      </c>
      <c r="AC581" s="69" t="str">
        <f>IF($D568="n/a","n/a",IF(AC$3&gt;($D568+$D581),$Q568-SUM($F581:AB581),$Q568/$D568))</f>
        <v>n/a</v>
      </c>
      <c r="AD581" s="69" t="str">
        <f>IF($D568="n/a","n/a",IF(AD$3&gt;($D568+$D581),$Q568-SUM($F581:AC581),$Q568/$D568))</f>
        <v>n/a</v>
      </c>
      <c r="AE581" s="69" t="str">
        <f>IF($D568="n/a","n/a",IF(AE$3&gt;($D568+$D581),$Q568-SUM($F581:AD581),$Q568/$D568))</f>
        <v>n/a</v>
      </c>
      <c r="AF581" s="69" t="str">
        <f>IF($D568="n/a","n/a",IF(AF$3&gt;($D568+$D581),$Q568-SUM($F581:AE581),$Q568/$D568))</f>
        <v>n/a</v>
      </c>
      <c r="AG581" s="69" t="str">
        <f>IF($D568="n/a","n/a",IF(AG$3&gt;($D568+$D581),$Q568-SUM($F581:AF581),$Q568/$D568))</f>
        <v>n/a</v>
      </c>
      <c r="AH581" s="69" t="str">
        <f>IF($D568="n/a","n/a",IF(AH$3&gt;($D568+$D581),$Q568-SUM($F581:AG581),$Q568/$D568))</f>
        <v>n/a</v>
      </c>
      <c r="AI581" s="69" t="str">
        <f>IF($D568="n/a","n/a",IF(AI$3&gt;($D568+$D581),$Q568-SUM($F581:AH581),$Q568/$D568))</f>
        <v>n/a</v>
      </c>
      <c r="AJ581" s="69" t="str">
        <f>IF($D568="n/a","n/a",IF(AJ$3&gt;($D568+$D581),$Q568-SUM($F581:AI581),$Q568/$D568))</f>
        <v>n/a</v>
      </c>
      <c r="AK581" s="69" t="str">
        <f>IF($D568="n/a","n/a",IF(AK$3&gt;($D568+$D581),$Q568-SUM($F581:AJ581),$Q568/$D568))</f>
        <v>n/a</v>
      </c>
      <c r="AL581" s="69" t="str">
        <f>IF($D568="n/a","n/a",IF(AL$3&gt;($D568+$D581),$Q568-SUM($F581:AK581),$Q568/$D568))</f>
        <v>n/a</v>
      </c>
      <c r="AM581" s="69" t="str">
        <f>IF($D568="n/a","n/a",IF(AM$3&gt;($D568+$D581),$Q568-SUM($F581:AL581),$Q568/$D568))</f>
        <v>n/a</v>
      </c>
      <c r="AN581" s="69" t="str">
        <f>IF($D568="n/a","n/a",IF(AN$3&gt;($D568+$D581),$Q568-SUM($F581:AM581),$Q568/$D568))</f>
        <v>n/a</v>
      </c>
      <c r="AO581" s="69" t="str">
        <f>IF($D568="n/a","n/a",IF(AO$3&gt;($D568+$D581),$Q568-SUM($F581:AN581),$Q568/$D568))</f>
        <v>n/a</v>
      </c>
      <c r="AP581" s="69" t="str">
        <f>IF($D568="n/a","n/a",IF(AP$3&gt;($D568+$D581),$Q568-SUM($F581:AO581),$Q568/$D568))</f>
        <v>n/a</v>
      </c>
      <c r="AQ581" s="69" t="str">
        <f>IF($D568="n/a","n/a",IF(AQ$3&gt;($D568+$D581),$Q568-SUM($F581:AP581),$Q568/$D568))</f>
        <v>n/a</v>
      </c>
      <c r="AR581" s="69" t="str">
        <f>IF($D568="n/a","n/a",IF(AR$3&gt;($D568+$D581),$Q568-SUM($F581:AQ581),$Q568/$D568))</f>
        <v>n/a</v>
      </c>
      <c r="AS581" s="69" t="str">
        <f>IF($D568="n/a","n/a",IF(AS$3&gt;($D568+$D581),$Q568-SUM($F581:AR581),$Q568/$D568))</f>
        <v>n/a</v>
      </c>
      <c r="AT581" s="69" t="str">
        <f>IF($D568="n/a","n/a",IF(AT$3&gt;($D568+$D581),$Q568-SUM($F581:AS581),$Q568/$D568))</f>
        <v>n/a</v>
      </c>
      <c r="AU581" s="69" t="str">
        <f>IF($D568="n/a","n/a",IF(AU$3&gt;($D568+$D581),$Q568-SUM($F581:AT581),$Q568/$D568))</f>
        <v>n/a</v>
      </c>
      <c r="AV581" s="69" t="str">
        <f>IF($D568="n/a","n/a",IF(AV$3&gt;($D568+$D581),$Q568-SUM($F581:AU581),$Q568/$D568))</f>
        <v>n/a</v>
      </c>
      <c r="AW581" s="69" t="str">
        <f>IF($D568="n/a","n/a",IF(AW$3&gt;($D568+$D581),$Q568-SUM($F581:AV581),$Q568/$D568))</f>
        <v>n/a</v>
      </c>
      <c r="AX581" s="69" t="str">
        <f>IF($D568="n/a","n/a",IF(AX$3&gt;($D568+$D581),$Q568-SUM($F581:AW581),$Q568/$D568))</f>
        <v>n/a</v>
      </c>
      <c r="AY581" s="69" t="str">
        <f>IF($D568="n/a","n/a",IF(AY$3&gt;($D568+$D581),$Q568-SUM($F581:AX581),$Q568/$D568))</f>
        <v>n/a</v>
      </c>
      <c r="AZ581" s="69" t="str">
        <f>IF($D568="n/a","n/a",IF(AZ$3&gt;($D568+$D581),$Q568-SUM($F581:AY581),$Q568/$D568))</f>
        <v>n/a</v>
      </c>
      <c r="BA581" s="69" t="str">
        <f>IF($D568="n/a","n/a",IF(BA$3&gt;($D568+$D581),$Q568-SUM($F581:AZ581),$Q568/$D568))</f>
        <v>n/a</v>
      </c>
      <c r="BB581" s="69" t="str">
        <f>IF($D568="n/a","n/a",IF(BB$3&gt;($D568+$D581),$Q568-SUM($F581:BA581),$Q568/$D568))</f>
        <v>n/a</v>
      </c>
      <c r="BC581" s="69" t="str">
        <f>IF($D568="n/a","n/a",IF(BC$3&gt;($D568+$D581),$Q568-SUM($F581:BB581),$Q568/$D568))</f>
        <v>n/a</v>
      </c>
      <c r="BD581" s="69" t="str">
        <f>IF($D568="n/a","n/a",IF(BD$3&gt;($D568+$D581),$Q568-SUM($F581:BC581),$Q568/$D568))</f>
        <v>n/a</v>
      </c>
      <c r="BE581" s="69" t="str">
        <f>IF($D568="n/a","n/a",IF(BE$3&gt;($D568+$D581),$Q568-SUM($F581:BD581),$Q568/$D568))</f>
        <v>n/a</v>
      </c>
      <c r="BF581" s="69" t="str">
        <f>IF($D568="n/a","n/a",IF(BF$3&gt;($D568+$D581),$Q568-SUM($F581:BE581),$Q568/$D568))</f>
        <v>n/a</v>
      </c>
      <c r="BG581" s="69" t="str">
        <f>IF($D568="n/a","n/a",IF(BG$3&gt;($D568+$D581),$Q568-SUM($F581:BF581),$Q568/$D568))</f>
        <v>n/a</v>
      </c>
      <c r="BH581" s="69" t="str">
        <f>IF($D568="n/a","n/a",IF(BH$3&gt;($D568+$D581),$Q568-SUM($F581:BG581),$Q568/$D568))</f>
        <v>n/a</v>
      </c>
      <c r="BI581" s="69" t="str">
        <f>IF($D568="n/a","n/a",IF(BI$3&gt;($D568+$D581),$Q568-SUM($F581:BH581),$Q568/$D568))</f>
        <v>n/a</v>
      </c>
      <c r="BJ581" s="69" t="str">
        <f>IF($D568="n/a","n/a",IF(BJ$3&gt;($D568+$D581),$Q568-SUM($F581:BI581),$Q568/$D568))</f>
        <v>n/a</v>
      </c>
      <c r="BK581" s="69" t="str">
        <f>IF($D568="n/a","n/a",IF(BK$3&gt;($D568+$D581),$Q568-SUM($F581:BJ581),$Q568/$D568))</f>
        <v>n/a</v>
      </c>
      <c r="BL581" s="69" t="str">
        <f>IF($D568="n/a","n/a",IF(BL$3&gt;($D568+$D581),$Q568-SUM($F581:BK581),$Q568/$D568))</f>
        <v>n/a</v>
      </c>
      <c r="BM581" s="69" t="str">
        <f>IF($D568="n/a","n/a",IF(BM$3&gt;($D568+$D581),$Q568-SUM($F581:BL581),$Q568/$D568))</f>
        <v>n/a</v>
      </c>
      <c r="BN581" s="69" t="str">
        <f>IF($D568="n/a","n/a",IF(BN$3&gt;($D568+$D581),$Q568-SUM($F581:BM581),$Q568/$D568))</f>
        <v>n/a</v>
      </c>
      <c r="BO581" s="69" t="str">
        <f>IF($D568="n/a","n/a",IF(BO$3&gt;($D568+$D581),$Q568-SUM($F581:BN581),$Q568/$D568))</f>
        <v>n/a</v>
      </c>
      <c r="BP581" s="69" t="str">
        <f>IF($D568="n/a","n/a",IF(BP$3&gt;($D568+$D581),$Q568-SUM($F581:BO581),$Q568/$D568))</f>
        <v>n/a</v>
      </c>
      <c r="BQ581" s="69" t="str">
        <f>IF($D568="n/a","n/a",IF(BQ$3&gt;($D568+$D581),$Q568-SUM($F581:BP581),$Q568/$D568))</f>
        <v>n/a</v>
      </c>
      <c r="BR581" s="69" t="str">
        <f>IF($D568="n/a","n/a",IF(BR$3&gt;($D568+$D581),$Q568-SUM($F581:BQ581),$Q568/$D568))</f>
        <v>n/a</v>
      </c>
      <c r="BS581" s="69" t="str">
        <f>IF($D568="n/a","n/a",IF(BS$3&gt;($D568+$D581),$Q568-SUM($F581:BR581),$Q568/$D568))</f>
        <v>n/a</v>
      </c>
      <c r="BT581" s="69" t="str">
        <f>IF($D568="n/a","n/a",IF(BT$3&gt;($D568+$D581),$Q568-SUM($F581:BS581),$Q568/$D568))</f>
        <v>n/a</v>
      </c>
      <c r="BU581" s="69" t="str">
        <f>IF($D568="n/a","n/a",IF(BU$3&gt;($D568+$D581),$Q568-SUM($F581:BT581),$Q568/$D568))</f>
        <v>n/a</v>
      </c>
      <c r="BV581" s="69" t="str">
        <f>IF($D568="n/a","n/a",IF(BV$3&gt;($D568+$D581),$Q568-SUM($F581:BU581),$Q568/$D568))</f>
        <v>n/a</v>
      </c>
      <c r="BW581" s="69" t="str">
        <f>IF($D568="n/a","n/a",IF(BW$3&gt;($D568+$D581),$Q568-SUM($F581:BV581),$Q568/$D568))</f>
        <v>n/a</v>
      </c>
      <c r="BX581" s="69" t="str">
        <f>IF($D568="n/a","n/a",IF(BX$3&gt;($D568+$D581),$Q568-SUM($F581:BW581),$Q568/$D568))</f>
        <v>n/a</v>
      </c>
      <c r="BY581" s="69" t="str">
        <f>IF($D568="n/a","n/a",IF(BY$3&gt;($D568+$D581),$Q568-SUM($F581:BX581),$Q568/$D568))</f>
        <v>n/a</v>
      </c>
      <c r="BZ581" s="69" t="str">
        <f>IF($D568="n/a","n/a",IF(BZ$3&gt;($D568+$D581),$Q568-SUM($F581:BY581),$Q568/$D568))</f>
        <v>n/a</v>
      </c>
    </row>
    <row r="582" spans="1:78" customFormat="1" hidden="1" outlineLevel="1">
      <c r="A582" s="560"/>
      <c r="B582" s="25"/>
      <c r="C582" s="577"/>
      <c r="D582" s="545">
        <v>13</v>
      </c>
      <c r="E582" s="27"/>
      <c r="F582" s="146"/>
      <c r="G582" s="148"/>
      <c r="H582" s="148"/>
      <c r="I582" s="148"/>
      <c r="J582" s="148"/>
      <c r="K582" s="558"/>
      <c r="L582" s="148"/>
      <c r="M582" s="148"/>
      <c r="N582" s="148"/>
      <c r="O582" s="553"/>
      <c r="P582" s="553"/>
      <c r="Q582" s="553"/>
      <c r="R582" s="147"/>
      <c r="S582" s="69" t="str">
        <f>IF($D568="n/a","n/a",IF(S$3&gt;($D568+$D582),$R568-SUM($F582:R582),$R568/$D568))</f>
        <v>n/a</v>
      </c>
      <c r="T582" s="69" t="str">
        <f>IF($D568="n/a","n/a",IF(T$3&gt;($D568+$D582),$R568-SUM($F582:S582),$R568/$D568))</f>
        <v>n/a</v>
      </c>
      <c r="U582" s="69" t="str">
        <f>IF($D568="n/a","n/a",IF(U$3&gt;($D568+$D582),$R568-SUM($F582:T582),$R568/$D568))</f>
        <v>n/a</v>
      </c>
      <c r="V582" s="69" t="str">
        <f>IF($D568="n/a","n/a",IF(V$3&gt;($D568+$D582),$R568-SUM($F582:U582),$R568/$D568))</f>
        <v>n/a</v>
      </c>
      <c r="W582" s="69" t="str">
        <f>IF($D568="n/a","n/a",IF(W$3&gt;($D568+$D582),$R568-SUM($F582:V582),$R568/$D568))</f>
        <v>n/a</v>
      </c>
      <c r="X582" s="69" t="str">
        <f>IF($D568="n/a","n/a",IF(X$3&gt;($D568+$D582),$R568-SUM($F582:W582),$R568/$D568))</f>
        <v>n/a</v>
      </c>
      <c r="Y582" s="69" t="str">
        <f>IF($D568="n/a","n/a",IF(Y$3&gt;($D568+$D582),$R568-SUM($F582:X582),$R568/$D568))</f>
        <v>n/a</v>
      </c>
      <c r="Z582" s="69" t="str">
        <f>IF($D568="n/a","n/a",IF(Z$3&gt;($D568+$D582),$R568-SUM($F582:Y582),$R568/$D568))</f>
        <v>n/a</v>
      </c>
      <c r="AA582" s="69" t="str">
        <f>IF($D568="n/a","n/a",IF(AA$3&gt;($D568+$D582),$R568-SUM($F582:Z582),$R568/$D568))</f>
        <v>n/a</v>
      </c>
      <c r="AB582" s="69" t="str">
        <f>IF($D568="n/a","n/a",IF(AB$3&gt;($D568+$D582),$R568-SUM($F582:AA582),$R568/$D568))</f>
        <v>n/a</v>
      </c>
      <c r="AC582" s="69" t="str">
        <f>IF($D568="n/a","n/a",IF(AC$3&gt;($D568+$D582),$R568-SUM($F582:AB582),$R568/$D568))</f>
        <v>n/a</v>
      </c>
      <c r="AD582" s="69" t="str">
        <f>IF($D568="n/a","n/a",IF(AD$3&gt;($D568+$D582),$R568-SUM($F582:AC582),$R568/$D568))</f>
        <v>n/a</v>
      </c>
      <c r="AE582" s="69" t="str">
        <f>IF($D568="n/a","n/a",IF(AE$3&gt;($D568+$D582),$R568-SUM($F582:AD582),$R568/$D568))</f>
        <v>n/a</v>
      </c>
      <c r="AF582" s="69" t="str">
        <f>IF($D568="n/a","n/a",IF(AF$3&gt;($D568+$D582),$R568-SUM($F582:AE582),$R568/$D568))</f>
        <v>n/a</v>
      </c>
      <c r="AG582" s="69" t="str">
        <f>IF($D568="n/a","n/a",IF(AG$3&gt;($D568+$D582),$R568-SUM($F582:AF582),$R568/$D568))</f>
        <v>n/a</v>
      </c>
      <c r="AH582" s="69" t="str">
        <f>IF($D568="n/a","n/a",IF(AH$3&gt;($D568+$D582),$R568-SUM($F582:AG582),$R568/$D568))</f>
        <v>n/a</v>
      </c>
      <c r="AI582" s="69" t="str">
        <f>IF($D568="n/a","n/a",IF(AI$3&gt;($D568+$D582),$R568-SUM($F582:AH582),$R568/$D568))</f>
        <v>n/a</v>
      </c>
      <c r="AJ582" s="69" t="str">
        <f>IF($D568="n/a","n/a",IF(AJ$3&gt;($D568+$D582),$R568-SUM($F582:AI582),$R568/$D568))</f>
        <v>n/a</v>
      </c>
      <c r="AK582" s="69" t="str">
        <f>IF($D568="n/a","n/a",IF(AK$3&gt;($D568+$D582),$R568-SUM($F582:AJ582),$R568/$D568))</f>
        <v>n/a</v>
      </c>
      <c r="AL582" s="69" t="str">
        <f>IF($D568="n/a","n/a",IF(AL$3&gt;($D568+$D582),$R568-SUM($F582:AK582),$R568/$D568))</f>
        <v>n/a</v>
      </c>
      <c r="AM582" s="69" t="str">
        <f>IF($D568="n/a","n/a",IF(AM$3&gt;($D568+$D582),$R568-SUM($F582:AL582),$R568/$D568))</f>
        <v>n/a</v>
      </c>
      <c r="AN582" s="69" t="str">
        <f>IF($D568="n/a","n/a",IF(AN$3&gt;($D568+$D582),$R568-SUM($F582:AM582),$R568/$D568))</f>
        <v>n/a</v>
      </c>
      <c r="AO582" s="69" t="str">
        <f>IF($D568="n/a","n/a",IF(AO$3&gt;($D568+$D582),$R568-SUM($F582:AN582),$R568/$D568))</f>
        <v>n/a</v>
      </c>
      <c r="AP582" s="69" t="str">
        <f>IF($D568="n/a","n/a",IF(AP$3&gt;($D568+$D582),$R568-SUM($F582:AO582),$R568/$D568))</f>
        <v>n/a</v>
      </c>
      <c r="AQ582" s="69" t="str">
        <f>IF($D568="n/a","n/a",IF(AQ$3&gt;($D568+$D582),$R568-SUM($F582:AP582),$R568/$D568))</f>
        <v>n/a</v>
      </c>
      <c r="AR582" s="69" t="str">
        <f>IF($D568="n/a","n/a",IF(AR$3&gt;($D568+$D582),$R568-SUM($F582:AQ582),$R568/$D568))</f>
        <v>n/a</v>
      </c>
      <c r="AS582" s="69" t="str">
        <f>IF($D568="n/a","n/a",IF(AS$3&gt;($D568+$D582),$R568-SUM($F582:AR582),$R568/$D568))</f>
        <v>n/a</v>
      </c>
      <c r="AT582" s="69" t="str">
        <f>IF($D568="n/a","n/a",IF(AT$3&gt;($D568+$D582),$R568-SUM($F582:AS582),$R568/$D568))</f>
        <v>n/a</v>
      </c>
      <c r="AU582" s="69" t="str">
        <f>IF($D568="n/a","n/a",IF(AU$3&gt;($D568+$D582),$R568-SUM($F582:AT582),$R568/$D568))</f>
        <v>n/a</v>
      </c>
      <c r="AV582" s="69" t="str">
        <f>IF($D568="n/a","n/a",IF(AV$3&gt;($D568+$D582),$R568-SUM($F582:AU582),$R568/$D568))</f>
        <v>n/a</v>
      </c>
      <c r="AW582" s="69" t="str">
        <f>IF($D568="n/a","n/a",IF(AW$3&gt;($D568+$D582),$R568-SUM($F582:AV582),$R568/$D568))</f>
        <v>n/a</v>
      </c>
      <c r="AX582" s="69" t="str">
        <f>IF($D568="n/a","n/a",IF(AX$3&gt;($D568+$D582),$R568-SUM($F582:AW582),$R568/$D568))</f>
        <v>n/a</v>
      </c>
      <c r="AY582" s="69" t="str">
        <f>IF($D568="n/a","n/a",IF(AY$3&gt;($D568+$D582),$R568-SUM($F582:AX582),$R568/$D568))</f>
        <v>n/a</v>
      </c>
      <c r="AZ582" s="69" t="str">
        <f>IF($D568="n/a","n/a",IF(AZ$3&gt;($D568+$D582),$R568-SUM($F582:AY582),$R568/$D568))</f>
        <v>n/a</v>
      </c>
      <c r="BA582" s="69" t="str">
        <f>IF($D568="n/a","n/a",IF(BA$3&gt;($D568+$D582),$R568-SUM($F582:AZ582),$R568/$D568))</f>
        <v>n/a</v>
      </c>
      <c r="BB582" s="69" t="str">
        <f>IF($D568="n/a","n/a",IF(BB$3&gt;($D568+$D582),$R568-SUM($F582:BA582),$R568/$D568))</f>
        <v>n/a</v>
      </c>
      <c r="BC582" s="69" t="str">
        <f>IF($D568="n/a","n/a",IF(BC$3&gt;($D568+$D582),$R568-SUM($F582:BB582),$R568/$D568))</f>
        <v>n/a</v>
      </c>
      <c r="BD582" s="69" t="str">
        <f>IF($D568="n/a","n/a",IF(BD$3&gt;($D568+$D582),$R568-SUM($F582:BC582),$R568/$D568))</f>
        <v>n/a</v>
      </c>
      <c r="BE582" s="69" t="str">
        <f>IF($D568="n/a","n/a",IF(BE$3&gt;($D568+$D582),$R568-SUM($F582:BD582),$R568/$D568))</f>
        <v>n/a</v>
      </c>
      <c r="BF582" s="69" t="str">
        <f>IF($D568="n/a","n/a",IF(BF$3&gt;($D568+$D582),$R568-SUM($F582:BE582),$R568/$D568))</f>
        <v>n/a</v>
      </c>
      <c r="BG582" s="69" t="str">
        <f>IF($D568="n/a","n/a",IF(BG$3&gt;($D568+$D582),$R568-SUM($F582:BF582),$R568/$D568))</f>
        <v>n/a</v>
      </c>
      <c r="BH582" s="69" t="str">
        <f>IF($D568="n/a","n/a",IF(BH$3&gt;($D568+$D582),$R568-SUM($F582:BG582),$R568/$D568))</f>
        <v>n/a</v>
      </c>
      <c r="BI582" s="69" t="str">
        <f>IF($D568="n/a","n/a",IF(BI$3&gt;($D568+$D582),$R568-SUM($F582:BH582),$R568/$D568))</f>
        <v>n/a</v>
      </c>
      <c r="BJ582" s="69" t="str">
        <f>IF($D568="n/a","n/a",IF(BJ$3&gt;($D568+$D582),$R568-SUM($F582:BI582),$R568/$D568))</f>
        <v>n/a</v>
      </c>
      <c r="BK582" s="69" t="str">
        <f>IF($D568="n/a","n/a",IF(BK$3&gt;($D568+$D582),$R568-SUM($F582:BJ582),$R568/$D568))</f>
        <v>n/a</v>
      </c>
      <c r="BL582" s="69" t="str">
        <f>IF($D568="n/a","n/a",IF(BL$3&gt;($D568+$D582),$R568-SUM($F582:BK582),$R568/$D568))</f>
        <v>n/a</v>
      </c>
      <c r="BM582" s="69" t="str">
        <f>IF($D568="n/a","n/a",IF(BM$3&gt;($D568+$D582),$R568-SUM($F582:BL582),$R568/$D568))</f>
        <v>n/a</v>
      </c>
      <c r="BN582" s="69" t="str">
        <f>IF($D568="n/a","n/a",IF(BN$3&gt;($D568+$D582),$R568-SUM($F582:BM582),$R568/$D568))</f>
        <v>n/a</v>
      </c>
      <c r="BO582" s="69" t="str">
        <f>IF($D568="n/a","n/a",IF(BO$3&gt;($D568+$D582),$R568-SUM($F582:BN582),$R568/$D568))</f>
        <v>n/a</v>
      </c>
      <c r="BP582" s="69" t="str">
        <f>IF($D568="n/a","n/a",IF(BP$3&gt;($D568+$D582),$R568-SUM($F582:BO582),$R568/$D568))</f>
        <v>n/a</v>
      </c>
      <c r="BQ582" s="69" t="str">
        <f>IF($D568="n/a","n/a",IF(BQ$3&gt;($D568+$D582),$R568-SUM($F582:BP582),$R568/$D568))</f>
        <v>n/a</v>
      </c>
      <c r="BR582" s="69" t="str">
        <f>IF($D568="n/a","n/a",IF(BR$3&gt;($D568+$D582),$R568-SUM($F582:BQ582),$R568/$D568))</f>
        <v>n/a</v>
      </c>
      <c r="BS582" s="69" t="str">
        <f>IF($D568="n/a","n/a",IF(BS$3&gt;($D568+$D582),$R568-SUM($F582:BR582),$R568/$D568))</f>
        <v>n/a</v>
      </c>
      <c r="BT582" s="69" t="str">
        <f>IF($D568="n/a","n/a",IF(BT$3&gt;($D568+$D582),$R568-SUM($F582:BS582),$R568/$D568))</f>
        <v>n/a</v>
      </c>
      <c r="BU582" s="69" t="str">
        <f>IF($D568="n/a","n/a",IF(BU$3&gt;($D568+$D582),$R568-SUM($F582:BT582),$R568/$D568))</f>
        <v>n/a</v>
      </c>
      <c r="BV582" s="69" t="str">
        <f>IF($D568="n/a","n/a",IF(BV$3&gt;($D568+$D582),$R568-SUM($F582:BU582),$R568/$D568))</f>
        <v>n/a</v>
      </c>
      <c r="BW582" s="69" t="str">
        <f>IF($D568="n/a","n/a",IF(BW$3&gt;($D568+$D582),$R568-SUM($F582:BV582),$R568/$D568))</f>
        <v>n/a</v>
      </c>
      <c r="BX582" s="69" t="str">
        <f>IF($D568="n/a","n/a",IF(BX$3&gt;($D568+$D582),$R568-SUM($F582:BW582),$R568/$D568))</f>
        <v>n/a</v>
      </c>
      <c r="BY582" s="69" t="str">
        <f>IF($D568="n/a","n/a",IF(BY$3&gt;($D568+$D582),$R568-SUM($F582:BX582),$R568/$D568))</f>
        <v>n/a</v>
      </c>
      <c r="BZ582" s="69" t="str">
        <f>IF($D568="n/a","n/a",IF(BZ$3&gt;($D568+$D582),$R568-SUM($F582:BY582),$R568/$D568))</f>
        <v>n/a</v>
      </c>
    </row>
    <row r="583" spans="1:78" customFormat="1" hidden="1" outlineLevel="1">
      <c r="A583" s="560"/>
      <c r="B583" s="25"/>
      <c r="C583" s="577"/>
      <c r="D583" s="545">
        <v>14</v>
      </c>
      <c r="E583" s="27"/>
      <c r="F583" s="146"/>
      <c r="G583" s="148"/>
      <c r="H583" s="148"/>
      <c r="I583" s="148"/>
      <c r="J583" s="148"/>
      <c r="K583" s="558"/>
      <c r="L583" s="148"/>
      <c r="M583" s="148"/>
      <c r="N583" s="148"/>
      <c r="O583" s="553"/>
      <c r="P583" s="553"/>
      <c r="Q583" s="553"/>
      <c r="R583" s="553"/>
      <c r="S583" s="147"/>
      <c r="T583" s="69" t="str">
        <f>IF($D568="n/a","n/a",IF(T$3&gt;($D568+$D583),$S568-SUM($F583:S583),$S568/$D568))</f>
        <v>n/a</v>
      </c>
      <c r="U583" s="69" t="str">
        <f>IF($D568="n/a","n/a",IF(U$3&gt;($D568+$D583),$S568-SUM($F583:T583),$S568/$D568))</f>
        <v>n/a</v>
      </c>
      <c r="V583" s="69" t="str">
        <f>IF($D568="n/a","n/a",IF(V$3&gt;($D568+$D583),$S568-SUM($F583:U583),$S568/$D568))</f>
        <v>n/a</v>
      </c>
      <c r="W583" s="69" t="str">
        <f>IF($D568="n/a","n/a",IF(W$3&gt;($D568+$D583),$S568-SUM($F583:V583),$S568/$D568))</f>
        <v>n/a</v>
      </c>
      <c r="X583" s="69" t="str">
        <f>IF($D568="n/a","n/a",IF(X$3&gt;($D568+$D583),$S568-SUM($F583:W583),$S568/$D568))</f>
        <v>n/a</v>
      </c>
      <c r="Y583" s="69" t="str">
        <f>IF($D568="n/a","n/a",IF(Y$3&gt;($D568+$D583),$S568-SUM($F583:X583),$S568/$D568))</f>
        <v>n/a</v>
      </c>
      <c r="Z583" s="69" t="str">
        <f>IF($D568="n/a","n/a",IF(Z$3&gt;($D568+$D583),$S568-SUM($F583:Y583),$S568/$D568))</f>
        <v>n/a</v>
      </c>
      <c r="AA583" s="69" t="str">
        <f>IF($D568="n/a","n/a",IF(AA$3&gt;($D568+$D583),$S568-SUM($F583:Z583),$S568/$D568))</f>
        <v>n/a</v>
      </c>
      <c r="AB583" s="69" t="str">
        <f>IF($D568="n/a","n/a",IF(AB$3&gt;($D568+$D583),$S568-SUM($F583:AA583),$S568/$D568))</f>
        <v>n/a</v>
      </c>
      <c r="AC583" s="69" t="str">
        <f>IF($D568="n/a","n/a",IF(AC$3&gt;($D568+$D583),$S568-SUM($F583:AB583),$S568/$D568))</f>
        <v>n/a</v>
      </c>
      <c r="AD583" s="69" t="str">
        <f>IF($D568="n/a","n/a",IF(AD$3&gt;($D568+$D583),$S568-SUM($F583:AC583),$S568/$D568))</f>
        <v>n/a</v>
      </c>
      <c r="AE583" s="69" t="str">
        <f>IF($D568="n/a","n/a",IF(AE$3&gt;($D568+$D583),$S568-SUM($F583:AD583),$S568/$D568))</f>
        <v>n/a</v>
      </c>
      <c r="AF583" s="69" t="str">
        <f>IF($D568="n/a","n/a",IF(AF$3&gt;($D568+$D583),$S568-SUM($F583:AE583),$S568/$D568))</f>
        <v>n/a</v>
      </c>
      <c r="AG583" s="69" t="str">
        <f>IF($D568="n/a","n/a",IF(AG$3&gt;($D568+$D583),$S568-SUM($F583:AF583),$S568/$D568))</f>
        <v>n/a</v>
      </c>
      <c r="AH583" s="69" t="str">
        <f>IF($D568="n/a","n/a",IF(AH$3&gt;($D568+$D583),$S568-SUM($F583:AG583),$S568/$D568))</f>
        <v>n/a</v>
      </c>
      <c r="AI583" s="69" t="str">
        <f>IF($D568="n/a","n/a",IF(AI$3&gt;($D568+$D583),$S568-SUM($F583:AH583),$S568/$D568))</f>
        <v>n/a</v>
      </c>
      <c r="AJ583" s="69" t="str">
        <f>IF($D568="n/a","n/a",IF(AJ$3&gt;($D568+$D583),$S568-SUM($F583:AI583),$S568/$D568))</f>
        <v>n/a</v>
      </c>
      <c r="AK583" s="69" t="str">
        <f>IF($D568="n/a","n/a",IF(AK$3&gt;($D568+$D583),$S568-SUM($F583:AJ583),$S568/$D568))</f>
        <v>n/a</v>
      </c>
      <c r="AL583" s="69" t="str">
        <f>IF($D568="n/a","n/a",IF(AL$3&gt;($D568+$D583),$S568-SUM($F583:AK583),$S568/$D568))</f>
        <v>n/a</v>
      </c>
      <c r="AM583" s="69" t="str">
        <f>IF($D568="n/a","n/a",IF(AM$3&gt;($D568+$D583),$S568-SUM($F583:AL583),$S568/$D568))</f>
        <v>n/a</v>
      </c>
      <c r="AN583" s="69" t="str">
        <f>IF($D568="n/a","n/a",IF(AN$3&gt;($D568+$D583),$S568-SUM($F583:AM583),$S568/$D568))</f>
        <v>n/a</v>
      </c>
      <c r="AO583" s="69" t="str">
        <f>IF($D568="n/a","n/a",IF(AO$3&gt;($D568+$D583),$S568-SUM($F583:AN583),$S568/$D568))</f>
        <v>n/a</v>
      </c>
      <c r="AP583" s="69" t="str">
        <f>IF($D568="n/a","n/a",IF(AP$3&gt;($D568+$D583),$S568-SUM($F583:AO583),$S568/$D568))</f>
        <v>n/a</v>
      </c>
      <c r="AQ583" s="69" t="str">
        <f>IF($D568="n/a","n/a",IF(AQ$3&gt;($D568+$D583),$S568-SUM($F583:AP583),$S568/$D568))</f>
        <v>n/a</v>
      </c>
      <c r="AR583" s="69" t="str">
        <f>IF($D568="n/a","n/a",IF(AR$3&gt;($D568+$D583),$S568-SUM($F583:AQ583),$S568/$D568))</f>
        <v>n/a</v>
      </c>
      <c r="AS583" s="69" t="str">
        <f>IF($D568="n/a","n/a",IF(AS$3&gt;($D568+$D583),$S568-SUM($F583:AR583),$S568/$D568))</f>
        <v>n/a</v>
      </c>
      <c r="AT583" s="69" t="str">
        <f>IF($D568="n/a","n/a",IF(AT$3&gt;($D568+$D583),$S568-SUM($F583:AS583),$S568/$D568))</f>
        <v>n/a</v>
      </c>
      <c r="AU583" s="69" t="str">
        <f>IF($D568="n/a","n/a",IF(AU$3&gt;($D568+$D583),$S568-SUM($F583:AT583),$S568/$D568))</f>
        <v>n/a</v>
      </c>
      <c r="AV583" s="69" t="str">
        <f>IF($D568="n/a","n/a",IF(AV$3&gt;($D568+$D583),$S568-SUM($F583:AU583),$S568/$D568))</f>
        <v>n/a</v>
      </c>
      <c r="AW583" s="69" t="str">
        <f>IF($D568="n/a","n/a",IF(AW$3&gt;($D568+$D583),$S568-SUM($F583:AV583),$S568/$D568))</f>
        <v>n/a</v>
      </c>
      <c r="AX583" s="69" t="str">
        <f>IF($D568="n/a","n/a",IF(AX$3&gt;($D568+$D583),$S568-SUM($F583:AW583),$S568/$D568))</f>
        <v>n/a</v>
      </c>
      <c r="AY583" s="69" t="str">
        <f>IF($D568="n/a","n/a",IF(AY$3&gt;($D568+$D583),$S568-SUM($F583:AX583),$S568/$D568))</f>
        <v>n/a</v>
      </c>
      <c r="AZ583" s="69" t="str">
        <f>IF($D568="n/a","n/a",IF(AZ$3&gt;($D568+$D583),$S568-SUM($F583:AY583),$S568/$D568))</f>
        <v>n/a</v>
      </c>
      <c r="BA583" s="69" t="str">
        <f>IF($D568="n/a","n/a",IF(BA$3&gt;($D568+$D583),$S568-SUM($F583:AZ583),$S568/$D568))</f>
        <v>n/a</v>
      </c>
      <c r="BB583" s="69" t="str">
        <f>IF($D568="n/a","n/a",IF(BB$3&gt;($D568+$D583),$S568-SUM($F583:BA583),$S568/$D568))</f>
        <v>n/a</v>
      </c>
      <c r="BC583" s="69" t="str">
        <f>IF($D568="n/a","n/a",IF(BC$3&gt;($D568+$D583),$S568-SUM($F583:BB583),$S568/$D568))</f>
        <v>n/a</v>
      </c>
      <c r="BD583" s="69" t="str">
        <f>IF($D568="n/a","n/a",IF(BD$3&gt;($D568+$D583),$S568-SUM($F583:BC583),$S568/$D568))</f>
        <v>n/a</v>
      </c>
      <c r="BE583" s="69" t="str">
        <f>IF($D568="n/a","n/a",IF(BE$3&gt;($D568+$D583),$S568-SUM($F583:BD583),$S568/$D568))</f>
        <v>n/a</v>
      </c>
      <c r="BF583" s="69" t="str">
        <f>IF($D568="n/a","n/a",IF(BF$3&gt;($D568+$D583),$S568-SUM($F583:BE583),$S568/$D568))</f>
        <v>n/a</v>
      </c>
      <c r="BG583" s="69" t="str">
        <f>IF($D568="n/a","n/a",IF(BG$3&gt;($D568+$D583),$S568-SUM($F583:BF583),$S568/$D568))</f>
        <v>n/a</v>
      </c>
      <c r="BH583" s="69" t="str">
        <f>IF($D568="n/a","n/a",IF(BH$3&gt;($D568+$D583),$S568-SUM($F583:BG583),$S568/$D568))</f>
        <v>n/a</v>
      </c>
      <c r="BI583" s="69" t="str">
        <f>IF($D568="n/a","n/a",IF(BI$3&gt;($D568+$D583),$S568-SUM($F583:BH583),$S568/$D568))</f>
        <v>n/a</v>
      </c>
      <c r="BJ583" s="69" t="str">
        <f>IF($D568="n/a","n/a",IF(BJ$3&gt;($D568+$D583),$S568-SUM($F583:BI583),$S568/$D568))</f>
        <v>n/a</v>
      </c>
      <c r="BK583" s="69" t="str">
        <f>IF($D568="n/a","n/a",IF(BK$3&gt;($D568+$D583),$S568-SUM($F583:BJ583),$S568/$D568))</f>
        <v>n/a</v>
      </c>
      <c r="BL583" s="69" t="str">
        <f>IF($D568="n/a","n/a",IF(BL$3&gt;($D568+$D583),$S568-SUM($F583:BK583),$S568/$D568))</f>
        <v>n/a</v>
      </c>
      <c r="BM583" s="69" t="str">
        <f>IF($D568="n/a","n/a",IF(BM$3&gt;($D568+$D583),$S568-SUM($F583:BL583),$S568/$D568))</f>
        <v>n/a</v>
      </c>
      <c r="BN583" s="69" t="str">
        <f>IF($D568="n/a","n/a",IF(BN$3&gt;($D568+$D583),$S568-SUM($F583:BM583),$S568/$D568))</f>
        <v>n/a</v>
      </c>
      <c r="BO583" s="69" t="str">
        <f>IF($D568="n/a","n/a",IF(BO$3&gt;($D568+$D583),$S568-SUM($F583:BN583),$S568/$D568))</f>
        <v>n/a</v>
      </c>
      <c r="BP583" s="69" t="str">
        <f>IF($D568="n/a","n/a",IF(BP$3&gt;($D568+$D583),$S568-SUM($F583:BO583),$S568/$D568))</f>
        <v>n/a</v>
      </c>
      <c r="BQ583" s="69" t="str">
        <f>IF($D568="n/a","n/a",IF(BQ$3&gt;($D568+$D583),$S568-SUM($F583:BP583),$S568/$D568))</f>
        <v>n/a</v>
      </c>
      <c r="BR583" s="69" t="str">
        <f>IF($D568="n/a","n/a",IF(BR$3&gt;($D568+$D583),$S568-SUM($F583:BQ583),$S568/$D568))</f>
        <v>n/a</v>
      </c>
      <c r="BS583" s="69" t="str">
        <f>IF($D568="n/a","n/a",IF(BS$3&gt;($D568+$D583),$S568-SUM($F583:BR583),$S568/$D568))</f>
        <v>n/a</v>
      </c>
      <c r="BT583" s="69" t="str">
        <f>IF($D568="n/a","n/a",IF(BT$3&gt;($D568+$D583),$S568-SUM($F583:BS583),$S568/$D568))</f>
        <v>n/a</v>
      </c>
      <c r="BU583" s="69" t="str">
        <f>IF($D568="n/a","n/a",IF(BU$3&gt;($D568+$D583),$S568-SUM($F583:BT583),$S568/$D568))</f>
        <v>n/a</v>
      </c>
      <c r="BV583" s="69" t="str">
        <f>IF($D568="n/a","n/a",IF(BV$3&gt;($D568+$D583),$S568-SUM($F583:BU583),$S568/$D568))</f>
        <v>n/a</v>
      </c>
      <c r="BW583" s="69" t="str">
        <f>IF($D568="n/a","n/a",IF(BW$3&gt;($D568+$D583),$S568-SUM($F583:BV583),$S568/$D568))</f>
        <v>n/a</v>
      </c>
      <c r="BX583" s="69" t="str">
        <f>IF($D568="n/a","n/a",IF(BX$3&gt;($D568+$D583),$S568-SUM($F583:BW583),$S568/$D568))</f>
        <v>n/a</v>
      </c>
      <c r="BY583" s="69" t="str">
        <f>IF($D568="n/a","n/a",IF(BY$3&gt;($D568+$D583),$S568-SUM($F583:BX583),$S568/$D568))</f>
        <v>n/a</v>
      </c>
      <c r="BZ583" s="69" t="str">
        <f>IF($D568="n/a","n/a",IF(BZ$3&gt;($D568+$D583),$S568-SUM($F583:BY583),$S568/$D568))</f>
        <v>n/a</v>
      </c>
    </row>
    <row r="584" spans="1:78" customFormat="1" hidden="1" outlineLevel="1">
      <c r="A584" s="560"/>
      <c r="B584" s="25"/>
      <c r="C584" s="577"/>
      <c r="D584" s="545">
        <v>15</v>
      </c>
      <c r="E584" s="27"/>
      <c r="F584" s="146"/>
      <c r="G584" s="148"/>
      <c r="H584" s="148"/>
      <c r="I584" s="148"/>
      <c r="J584" s="148"/>
      <c r="K584" s="558"/>
      <c r="L584" s="148"/>
      <c r="M584" s="148"/>
      <c r="N584" s="148"/>
      <c r="O584" s="553"/>
      <c r="P584" s="553"/>
      <c r="Q584" s="553"/>
      <c r="R584" s="553"/>
      <c r="S584" s="553"/>
      <c r="T584" s="147"/>
      <c r="U584" s="69" t="str">
        <f>IF($D568="n/a","n/a",IF(U$3&gt;($D568+$D584),$T568-SUM($F584:T584),$T568/$D568))</f>
        <v>n/a</v>
      </c>
      <c r="V584" s="69" t="str">
        <f>IF($D568="n/a","n/a",IF(V$3&gt;($D568+$D584),$T568-SUM($F584:U584),$T568/$D568))</f>
        <v>n/a</v>
      </c>
      <c r="W584" s="69" t="str">
        <f>IF($D568="n/a","n/a",IF(W$3&gt;($D568+$D584),$T568-SUM($F584:V584),$T568/$D568))</f>
        <v>n/a</v>
      </c>
      <c r="X584" s="69" t="str">
        <f>IF($D568="n/a","n/a",IF(X$3&gt;($D568+$D584),$T568-SUM($F584:W584),$T568/$D568))</f>
        <v>n/a</v>
      </c>
      <c r="Y584" s="69" t="str">
        <f>IF($D568="n/a","n/a",IF(Y$3&gt;($D568+$D584),$T568-SUM($F584:X584),$T568/$D568))</f>
        <v>n/a</v>
      </c>
      <c r="Z584" s="69" t="str">
        <f>IF($D568="n/a","n/a",IF(Z$3&gt;($D568+$D584),$T568-SUM($F584:Y584),$T568/$D568))</f>
        <v>n/a</v>
      </c>
      <c r="AA584" s="69" t="str">
        <f>IF($D568="n/a","n/a",IF(AA$3&gt;($D568+$D584),$T568-SUM($F584:Z584),$T568/$D568))</f>
        <v>n/a</v>
      </c>
      <c r="AB584" s="69" t="str">
        <f>IF($D568="n/a","n/a",IF(AB$3&gt;($D568+$D584),$T568-SUM($F584:AA584),$T568/$D568))</f>
        <v>n/a</v>
      </c>
      <c r="AC584" s="69" t="str">
        <f>IF($D568="n/a","n/a",IF(AC$3&gt;($D568+$D584),$T568-SUM($F584:AB584),$T568/$D568))</f>
        <v>n/a</v>
      </c>
      <c r="AD584" s="69" t="str">
        <f>IF($D568="n/a","n/a",IF(AD$3&gt;($D568+$D584),$T568-SUM($F584:AC584),$T568/$D568))</f>
        <v>n/a</v>
      </c>
      <c r="AE584" s="69" t="str">
        <f>IF($D568="n/a","n/a",IF(AE$3&gt;($D568+$D584),$T568-SUM($F584:AD584),$T568/$D568))</f>
        <v>n/a</v>
      </c>
      <c r="AF584" s="69" t="str">
        <f>IF($D568="n/a","n/a",IF(AF$3&gt;($D568+$D584),$T568-SUM($F584:AE584),$T568/$D568))</f>
        <v>n/a</v>
      </c>
      <c r="AG584" s="69" t="str">
        <f>IF($D568="n/a","n/a",IF(AG$3&gt;($D568+$D584),$T568-SUM($F584:AF584),$T568/$D568))</f>
        <v>n/a</v>
      </c>
      <c r="AH584" s="69" t="str">
        <f>IF($D568="n/a","n/a",IF(AH$3&gt;($D568+$D584),$T568-SUM($F584:AG584),$T568/$D568))</f>
        <v>n/a</v>
      </c>
      <c r="AI584" s="69" t="str">
        <f>IF($D568="n/a","n/a",IF(AI$3&gt;($D568+$D584),$T568-SUM($F584:AH584),$T568/$D568))</f>
        <v>n/a</v>
      </c>
      <c r="AJ584" s="69" t="str">
        <f>IF($D568="n/a","n/a",IF(AJ$3&gt;($D568+$D584),$T568-SUM($F584:AI584),$T568/$D568))</f>
        <v>n/a</v>
      </c>
      <c r="AK584" s="69" t="str">
        <f>IF($D568="n/a","n/a",IF(AK$3&gt;($D568+$D584),$T568-SUM($F584:AJ584),$T568/$D568))</f>
        <v>n/a</v>
      </c>
      <c r="AL584" s="69" t="str">
        <f>IF($D568="n/a","n/a",IF(AL$3&gt;($D568+$D584),$T568-SUM($F584:AK584),$T568/$D568))</f>
        <v>n/a</v>
      </c>
      <c r="AM584" s="69" t="str">
        <f>IF($D568="n/a","n/a",IF(AM$3&gt;($D568+$D584),$T568-SUM($F584:AL584),$T568/$D568))</f>
        <v>n/a</v>
      </c>
      <c r="AN584" s="69" t="str">
        <f>IF($D568="n/a","n/a",IF(AN$3&gt;($D568+$D584),$T568-SUM($F584:AM584),$T568/$D568))</f>
        <v>n/a</v>
      </c>
      <c r="AO584" s="69" t="str">
        <f>IF($D568="n/a","n/a",IF(AO$3&gt;($D568+$D584),$T568-SUM($F584:AN584),$T568/$D568))</f>
        <v>n/a</v>
      </c>
      <c r="AP584" s="69" t="str">
        <f>IF($D568="n/a","n/a",IF(AP$3&gt;($D568+$D584),$T568-SUM($F584:AO584),$T568/$D568))</f>
        <v>n/a</v>
      </c>
      <c r="AQ584" s="69" t="str">
        <f>IF($D568="n/a","n/a",IF(AQ$3&gt;($D568+$D584),$T568-SUM($F584:AP584),$T568/$D568))</f>
        <v>n/a</v>
      </c>
      <c r="AR584" s="69" t="str">
        <f>IF($D568="n/a","n/a",IF(AR$3&gt;($D568+$D584),$T568-SUM($F584:AQ584),$T568/$D568))</f>
        <v>n/a</v>
      </c>
      <c r="AS584" s="69" t="str">
        <f>IF($D568="n/a","n/a",IF(AS$3&gt;($D568+$D584),$T568-SUM($F584:AR584),$T568/$D568))</f>
        <v>n/a</v>
      </c>
      <c r="AT584" s="69" t="str">
        <f>IF($D568="n/a","n/a",IF(AT$3&gt;($D568+$D584),$T568-SUM($F584:AS584),$T568/$D568))</f>
        <v>n/a</v>
      </c>
      <c r="AU584" s="69" t="str">
        <f>IF($D568="n/a","n/a",IF(AU$3&gt;($D568+$D584),$T568-SUM($F584:AT584),$T568/$D568))</f>
        <v>n/a</v>
      </c>
      <c r="AV584" s="69" t="str">
        <f>IF($D568="n/a","n/a",IF(AV$3&gt;($D568+$D584),$T568-SUM($F584:AU584),$T568/$D568))</f>
        <v>n/a</v>
      </c>
      <c r="AW584" s="69" t="str">
        <f>IF($D568="n/a","n/a",IF(AW$3&gt;($D568+$D584),$T568-SUM($F584:AV584),$T568/$D568))</f>
        <v>n/a</v>
      </c>
      <c r="AX584" s="69" t="str">
        <f>IF($D568="n/a","n/a",IF(AX$3&gt;($D568+$D584),$T568-SUM($F584:AW584),$T568/$D568))</f>
        <v>n/a</v>
      </c>
      <c r="AY584" s="69" t="str">
        <f>IF($D568="n/a","n/a",IF(AY$3&gt;($D568+$D584),$T568-SUM($F584:AX584),$T568/$D568))</f>
        <v>n/a</v>
      </c>
      <c r="AZ584" s="69" t="str">
        <f>IF($D568="n/a","n/a",IF(AZ$3&gt;($D568+$D584),$T568-SUM($F584:AY584),$T568/$D568))</f>
        <v>n/a</v>
      </c>
      <c r="BA584" s="69" t="str">
        <f>IF($D568="n/a","n/a",IF(BA$3&gt;($D568+$D584),$T568-SUM($F584:AZ584),$T568/$D568))</f>
        <v>n/a</v>
      </c>
      <c r="BB584" s="69" t="str">
        <f>IF($D568="n/a","n/a",IF(BB$3&gt;($D568+$D584),$T568-SUM($F584:BA584),$T568/$D568))</f>
        <v>n/a</v>
      </c>
      <c r="BC584" s="69" t="str">
        <f>IF($D568="n/a","n/a",IF(BC$3&gt;($D568+$D584),$T568-SUM($F584:BB584),$T568/$D568))</f>
        <v>n/a</v>
      </c>
      <c r="BD584" s="69" t="str">
        <f>IF($D568="n/a","n/a",IF(BD$3&gt;($D568+$D584),$T568-SUM($F584:BC584),$T568/$D568))</f>
        <v>n/a</v>
      </c>
      <c r="BE584" s="69" t="str">
        <f>IF($D568="n/a","n/a",IF(BE$3&gt;($D568+$D584),$T568-SUM($F584:BD584),$T568/$D568))</f>
        <v>n/a</v>
      </c>
      <c r="BF584" s="69" t="str">
        <f>IF($D568="n/a","n/a",IF(BF$3&gt;($D568+$D584),$T568-SUM($F584:BE584),$T568/$D568))</f>
        <v>n/a</v>
      </c>
      <c r="BG584" s="69" t="str">
        <f>IF($D568="n/a","n/a",IF(BG$3&gt;($D568+$D584),$T568-SUM($F584:BF584),$T568/$D568))</f>
        <v>n/a</v>
      </c>
      <c r="BH584" s="69" t="str">
        <f>IF($D568="n/a","n/a",IF(BH$3&gt;($D568+$D584),$T568-SUM($F584:BG584),$T568/$D568))</f>
        <v>n/a</v>
      </c>
      <c r="BI584" s="69" t="str">
        <f>IF($D568="n/a","n/a",IF(BI$3&gt;($D568+$D584),$T568-SUM($F584:BH584),$T568/$D568))</f>
        <v>n/a</v>
      </c>
      <c r="BJ584" s="69" t="str">
        <f>IF($D568="n/a","n/a",IF(BJ$3&gt;($D568+$D584),$T568-SUM($F584:BI584),$T568/$D568))</f>
        <v>n/a</v>
      </c>
      <c r="BK584" s="69" t="str">
        <f>IF($D568="n/a","n/a",IF(BK$3&gt;($D568+$D584),$T568-SUM($F584:BJ584),$T568/$D568))</f>
        <v>n/a</v>
      </c>
      <c r="BL584" s="69" t="str">
        <f>IF($D568="n/a","n/a",IF(BL$3&gt;($D568+$D584),$T568-SUM($F584:BK584),$T568/$D568))</f>
        <v>n/a</v>
      </c>
      <c r="BM584" s="69" t="str">
        <f>IF($D568="n/a","n/a",IF(BM$3&gt;($D568+$D584),$T568-SUM($F584:BL584),$T568/$D568))</f>
        <v>n/a</v>
      </c>
      <c r="BN584" s="69" t="str">
        <f>IF($D568="n/a","n/a",IF(BN$3&gt;($D568+$D584),$T568-SUM($F584:BM584),$T568/$D568))</f>
        <v>n/a</v>
      </c>
      <c r="BO584" s="69" t="str">
        <f>IF($D568="n/a","n/a",IF(BO$3&gt;($D568+$D584),$T568-SUM($F584:BN584),$T568/$D568))</f>
        <v>n/a</v>
      </c>
      <c r="BP584" s="69" t="str">
        <f>IF($D568="n/a","n/a",IF(BP$3&gt;($D568+$D584),$T568-SUM($F584:BO584),$T568/$D568))</f>
        <v>n/a</v>
      </c>
      <c r="BQ584" s="69" t="str">
        <f>IF($D568="n/a","n/a",IF(BQ$3&gt;($D568+$D584),$T568-SUM($F584:BP584),$T568/$D568))</f>
        <v>n/a</v>
      </c>
      <c r="BR584" s="69" t="str">
        <f>IF($D568="n/a","n/a",IF(BR$3&gt;($D568+$D584),$T568-SUM($F584:BQ584),$T568/$D568))</f>
        <v>n/a</v>
      </c>
      <c r="BS584" s="69" t="str">
        <f>IF($D568="n/a","n/a",IF(BS$3&gt;($D568+$D584),$T568-SUM($F584:BR584),$T568/$D568))</f>
        <v>n/a</v>
      </c>
      <c r="BT584" s="69" t="str">
        <f>IF($D568="n/a","n/a",IF(BT$3&gt;($D568+$D584),$T568-SUM($F584:BS584),$T568/$D568))</f>
        <v>n/a</v>
      </c>
      <c r="BU584" s="69" t="str">
        <f>IF($D568="n/a","n/a",IF(BU$3&gt;($D568+$D584),$T568-SUM($F584:BT584),$T568/$D568))</f>
        <v>n/a</v>
      </c>
      <c r="BV584" s="69" t="str">
        <f>IF($D568="n/a","n/a",IF(BV$3&gt;($D568+$D584),$T568-SUM($F584:BU584),$T568/$D568))</f>
        <v>n/a</v>
      </c>
      <c r="BW584" s="69" t="str">
        <f>IF($D568="n/a","n/a",IF(BW$3&gt;($D568+$D584),$T568-SUM($F584:BV584),$T568/$D568))</f>
        <v>n/a</v>
      </c>
      <c r="BX584" s="69" t="str">
        <f>IF($D568="n/a","n/a",IF(BX$3&gt;($D568+$D584),$T568-SUM($F584:BW584),$T568/$D568))</f>
        <v>n/a</v>
      </c>
      <c r="BY584" s="69" t="str">
        <f>IF($D568="n/a","n/a",IF(BY$3&gt;($D568+$D584),$T568-SUM($F584:BX584),$T568/$D568))</f>
        <v>n/a</v>
      </c>
      <c r="BZ584" s="69" t="str">
        <f>IF($D568="n/a","n/a",IF(BZ$3&gt;($D568+$D584),$T568-SUM($F584:BY584),$T568/$D568))</f>
        <v>n/a</v>
      </c>
    </row>
    <row r="585" spans="1:78" customFormat="1" hidden="1" outlineLevel="1">
      <c r="A585" s="560"/>
      <c r="B585" s="25"/>
      <c r="C585" s="577"/>
      <c r="D585" s="545">
        <v>16</v>
      </c>
      <c r="E585" s="27"/>
      <c r="F585" s="146"/>
      <c r="G585" s="148"/>
      <c r="H585" s="148"/>
      <c r="I585" s="148"/>
      <c r="J585" s="148"/>
      <c r="K585" s="558"/>
      <c r="L585" s="148"/>
      <c r="M585" s="148"/>
      <c r="N585" s="148"/>
      <c r="O585" s="553"/>
      <c r="P585" s="553"/>
      <c r="Q585" s="553"/>
      <c r="R585" s="553"/>
      <c r="S585" s="553"/>
      <c r="T585" s="553"/>
      <c r="U585" s="147"/>
      <c r="V585" s="69" t="str">
        <f>IF($D568="n/a","n/a",IF(V$3&gt;($D568+$D585),$U568-SUM($F585:U585),$U568/$D568))</f>
        <v>n/a</v>
      </c>
      <c r="W585" s="69" t="str">
        <f>IF($D568="n/a","n/a",IF(W$3&gt;($D568+$D585),$U568-SUM($F585:V585),$U568/$D568))</f>
        <v>n/a</v>
      </c>
      <c r="X585" s="69" t="str">
        <f>IF($D568="n/a","n/a",IF(X$3&gt;($D568+$D585),$U568-SUM($F585:W585),$U568/$D568))</f>
        <v>n/a</v>
      </c>
      <c r="Y585" s="69" t="str">
        <f>IF($D568="n/a","n/a",IF(Y$3&gt;($D568+$D585),$U568-SUM($F585:X585),$U568/$D568))</f>
        <v>n/a</v>
      </c>
      <c r="Z585" s="69" t="str">
        <f>IF($D568="n/a","n/a",IF(Z$3&gt;($D568+$D585),$U568-SUM($F585:Y585),$U568/$D568))</f>
        <v>n/a</v>
      </c>
      <c r="AA585" s="69" t="str">
        <f>IF($D568="n/a","n/a",IF(AA$3&gt;($D568+$D585),$U568-SUM($F585:Z585),$U568/$D568))</f>
        <v>n/a</v>
      </c>
      <c r="AB585" s="69" t="str">
        <f>IF($D568="n/a","n/a",IF(AB$3&gt;($D568+$D585),$U568-SUM($F585:AA585),$U568/$D568))</f>
        <v>n/a</v>
      </c>
      <c r="AC585" s="69" t="str">
        <f>IF($D568="n/a","n/a",IF(AC$3&gt;($D568+$D585),$U568-SUM($F585:AB585),$U568/$D568))</f>
        <v>n/a</v>
      </c>
      <c r="AD585" s="69" t="str">
        <f>IF($D568="n/a","n/a",IF(AD$3&gt;($D568+$D585),$U568-SUM($F585:AC585),$U568/$D568))</f>
        <v>n/a</v>
      </c>
      <c r="AE585" s="69" t="str">
        <f>IF($D568="n/a","n/a",IF(AE$3&gt;($D568+$D585),$U568-SUM($F585:AD585),$U568/$D568))</f>
        <v>n/a</v>
      </c>
      <c r="AF585" s="69" t="str">
        <f>IF($D568="n/a","n/a",IF(AF$3&gt;($D568+$D585),$U568-SUM($F585:AE585),$U568/$D568))</f>
        <v>n/a</v>
      </c>
      <c r="AG585" s="69" t="str">
        <f>IF($D568="n/a","n/a",IF(AG$3&gt;($D568+$D585),$U568-SUM($F585:AF585),$U568/$D568))</f>
        <v>n/a</v>
      </c>
      <c r="AH585" s="69" t="str">
        <f>IF($D568="n/a","n/a",IF(AH$3&gt;($D568+$D585),$U568-SUM($F585:AG585),$U568/$D568))</f>
        <v>n/a</v>
      </c>
      <c r="AI585" s="69" t="str">
        <f>IF($D568="n/a","n/a",IF(AI$3&gt;($D568+$D585),$U568-SUM($F585:AH585),$U568/$D568))</f>
        <v>n/a</v>
      </c>
      <c r="AJ585" s="69" t="str">
        <f>IF($D568="n/a","n/a",IF(AJ$3&gt;($D568+$D585),$U568-SUM($F585:AI585),$U568/$D568))</f>
        <v>n/a</v>
      </c>
      <c r="AK585" s="69" t="str">
        <f>IF($D568="n/a","n/a",IF(AK$3&gt;($D568+$D585),$U568-SUM($F585:AJ585),$U568/$D568))</f>
        <v>n/a</v>
      </c>
      <c r="AL585" s="69" t="str">
        <f>IF($D568="n/a","n/a",IF(AL$3&gt;($D568+$D585),$U568-SUM($F585:AK585),$U568/$D568))</f>
        <v>n/a</v>
      </c>
      <c r="AM585" s="69" t="str">
        <f>IF($D568="n/a","n/a",IF(AM$3&gt;($D568+$D585),$U568-SUM($F585:AL585),$U568/$D568))</f>
        <v>n/a</v>
      </c>
      <c r="AN585" s="69" t="str">
        <f>IF($D568="n/a","n/a",IF(AN$3&gt;($D568+$D585),$U568-SUM($F585:AM585),$U568/$D568))</f>
        <v>n/a</v>
      </c>
      <c r="AO585" s="69" t="str">
        <f>IF($D568="n/a","n/a",IF(AO$3&gt;($D568+$D585),$U568-SUM($F585:AN585),$U568/$D568))</f>
        <v>n/a</v>
      </c>
      <c r="AP585" s="69" t="str">
        <f>IF($D568="n/a","n/a",IF(AP$3&gt;($D568+$D585),$U568-SUM($F585:AO585),$U568/$D568))</f>
        <v>n/a</v>
      </c>
      <c r="AQ585" s="69" t="str">
        <f>IF($D568="n/a","n/a",IF(AQ$3&gt;($D568+$D585),$U568-SUM($F585:AP585),$U568/$D568))</f>
        <v>n/a</v>
      </c>
      <c r="AR585" s="69" t="str">
        <f>IF($D568="n/a","n/a",IF(AR$3&gt;($D568+$D585),$U568-SUM($F585:AQ585),$U568/$D568))</f>
        <v>n/a</v>
      </c>
      <c r="AS585" s="69" t="str">
        <f>IF($D568="n/a","n/a",IF(AS$3&gt;($D568+$D585),$U568-SUM($F585:AR585),$U568/$D568))</f>
        <v>n/a</v>
      </c>
      <c r="AT585" s="69" t="str">
        <f>IF($D568="n/a","n/a",IF(AT$3&gt;($D568+$D585),$U568-SUM($F585:AS585),$U568/$D568))</f>
        <v>n/a</v>
      </c>
      <c r="AU585" s="69" t="str">
        <f>IF($D568="n/a","n/a",IF(AU$3&gt;($D568+$D585),$U568-SUM($F585:AT585),$U568/$D568))</f>
        <v>n/a</v>
      </c>
      <c r="AV585" s="69" t="str">
        <f>IF($D568="n/a","n/a",IF(AV$3&gt;($D568+$D585),$U568-SUM($F585:AU585),$U568/$D568))</f>
        <v>n/a</v>
      </c>
      <c r="AW585" s="69" t="str">
        <f>IF($D568="n/a","n/a",IF(AW$3&gt;($D568+$D585),$U568-SUM($F585:AV585),$U568/$D568))</f>
        <v>n/a</v>
      </c>
      <c r="AX585" s="69" t="str">
        <f>IF($D568="n/a","n/a",IF(AX$3&gt;($D568+$D585),$U568-SUM($F585:AW585),$U568/$D568))</f>
        <v>n/a</v>
      </c>
      <c r="AY585" s="69" t="str">
        <f>IF($D568="n/a","n/a",IF(AY$3&gt;($D568+$D585),$U568-SUM($F585:AX585),$U568/$D568))</f>
        <v>n/a</v>
      </c>
      <c r="AZ585" s="69" t="str">
        <f>IF($D568="n/a","n/a",IF(AZ$3&gt;($D568+$D585),$U568-SUM($F585:AY585),$U568/$D568))</f>
        <v>n/a</v>
      </c>
      <c r="BA585" s="69" t="str">
        <f>IF($D568="n/a","n/a",IF(BA$3&gt;($D568+$D585),$U568-SUM($F585:AZ585),$U568/$D568))</f>
        <v>n/a</v>
      </c>
      <c r="BB585" s="69" t="str">
        <f>IF($D568="n/a","n/a",IF(BB$3&gt;($D568+$D585),$U568-SUM($F585:BA585),$U568/$D568))</f>
        <v>n/a</v>
      </c>
      <c r="BC585" s="69" t="str">
        <f>IF($D568="n/a","n/a",IF(BC$3&gt;($D568+$D585),$U568-SUM($F585:BB585),$U568/$D568))</f>
        <v>n/a</v>
      </c>
      <c r="BD585" s="69" t="str">
        <f>IF($D568="n/a","n/a",IF(BD$3&gt;($D568+$D585),$U568-SUM($F585:BC585),$U568/$D568))</f>
        <v>n/a</v>
      </c>
      <c r="BE585" s="69" t="str">
        <f>IF($D568="n/a","n/a",IF(BE$3&gt;($D568+$D585),$U568-SUM($F585:BD585),$U568/$D568))</f>
        <v>n/a</v>
      </c>
      <c r="BF585" s="69" t="str">
        <f>IF($D568="n/a","n/a",IF(BF$3&gt;($D568+$D585),$U568-SUM($F585:BE585),$U568/$D568))</f>
        <v>n/a</v>
      </c>
      <c r="BG585" s="69" t="str">
        <f>IF($D568="n/a","n/a",IF(BG$3&gt;($D568+$D585),$U568-SUM($F585:BF585),$U568/$D568))</f>
        <v>n/a</v>
      </c>
      <c r="BH585" s="69" t="str">
        <f>IF($D568="n/a","n/a",IF(BH$3&gt;($D568+$D585),$U568-SUM($F585:BG585),$U568/$D568))</f>
        <v>n/a</v>
      </c>
      <c r="BI585" s="69" t="str">
        <f>IF($D568="n/a","n/a",IF(BI$3&gt;($D568+$D585),$U568-SUM($F585:BH585),$U568/$D568))</f>
        <v>n/a</v>
      </c>
      <c r="BJ585" s="69" t="str">
        <f>IF($D568="n/a","n/a",IF(BJ$3&gt;($D568+$D585),$U568-SUM($F585:BI585),$U568/$D568))</f>
        <v>n/a</v>
      </c>
      <c r="BK585" s="69" t="str">
        <f>IF($D568="n/a","n/a",IF(BK$3&gt;($D568+$D585),$U568-SUM($F585:BJ585),$U568/$D568))</f>
        <v>n/a</v>
      </c>
      <c r="BL585" s="69" t="str">
        <f>IF($D568="n/a","n/a",IF(BL$3&gt;($D568+$D585),$U568-SUM($F585:BK585),$U568/$D568))</f>
        <v>n/a</v>
      </c>
      <c r="BM585" s="69" t="str">
        <f>IF($D568="n/a","n/a",IF(BM$3&gt;($D568+$D585),$U568-SUM($F585:BL585),$U568/$D568))</f>
        <v>n/a</v>
      </c>
      <c r="BN585" s="69" t="str">
        <f>IF($D568="n/a","n/a",IF(BN$3&gt;($D568+$D585),$U568-SUM($F585:BM585),$U568/$D568))</f>
        <v>n/a</v>
      </c>
      <c r="BO585" s="69" t="str">
        <f>IF($D568="n/a","n/a",IF(BO$3&gt;($D568+$D585),$U568-SUM($F585:BN585),$U568/$D568))</f>
        <v>n/a</v>
      </c>
      <c r="BP585" s="69" t="str">
        <f>IF($D568="n/a","n/a",IF(BP$3&gt;($D568+$D585),$U568-SUM($F585:BO585),$U568/$D568))</f>
        <v>n/a</v>
      </c>
      <c r="BQ585" s="69" t="str">
        <f>IF($D568="n/a","n/a",IF(BQ$3&gt;($D568+$D585),$U568-SUM($F585:BP585),$U568/$D568))</f>
        <v>n/a</v>
      </c>
      <c r="BR585" s="69" t="str">
        <f>IF($D568="n/a","n/a",IF(BR$3&gt;($D568+$D585),$U568-SUM($F585:BQ585),$U568/$D568))</f>
        <v>n/a</v>
      </c>
      <c r="BS585" s="69" t="str">
        <f>IF($D568="n/a","n/a",IF(BS$3&gt;($D568+$D585),$U568-SUM($F585:BR585),$U568/$D568))</f>
        <v>n/a</v>
      </c>
      <c r="BT585" s="69" t="str">
        <f>IF($D568="n/a","n/a",IF(BT$3&gt;($D568+$D585),$U568-SUM($F585:BS585),$U568/$D568))</f>
        <v>n/a</v>
      </c>
      <c r="BU585" s="69" t="str">
        <f>IF($D568="n/a","n/a",IF(BU$3&gt;($D568+$D585),$U568-SUM($F585:BT585),$U568/$D568))</f>
        <v>n/a</v>
      </c>
      <c r="BV585" s="69" t="str">
        <f>IF($D568="n/a","n/a",IF(BV$3&gt;($D568+$D585),$U568-SUM($F585:BU585),$U568/$D568))</f>
        <v>n/a</v>
      </c>
      <c r="BW585" s="69" t="str">
        <f>IF($D568="n/a","n/a",IF(BW$3&gt;($D568+$D585),$U568-SUM($F585:BV585),$U568/$D568))</f>
        <v>n/a</v>
      </c>
      <c r="BX585" s="69" t="str">
        <f>IF($D568="n/a","n/a",IF(BX$3&gt;($D568+$D585),$U568-SUM($F585:BW585),$U568/$D568))</f>
        <v>n/a</v>
      </c>
      <c r="BY585" s="69" t="str">
        <f>IF($D568="n/a","n/a",IF(BY$3&gt;($D568+$D585),$U568-SUM($F585:BX585),$U568/$D568))</f>
        <v>n/a</v>
      </c>
      <c r="BZ585" s="69" t="str">
        <f>IF($D568="n/a","n/a",IF(BZ$3&gt;($D568+$D585),$U568-SUM($F585:BY585),$U568/$D568))</f>
        <v>n/a</v>
      </c>
    </row>
    <row r="586" spans="1:78" customFormat="1" hidden="1" outlineLevel="1">
      <c r="A586" s="560"/>
      <c r="B586" s="25"/>
      <c r="C586" s="577"/>
      <c r="D586" s="545">
        <v>17</v>
      </c>
      <c r="E586" s="27"/>
      <c r="F586" s="146"/>
      <c r="G586" s="148"/>
      <c r="H586" s="148"/>
      <c r="I586" s="148"/>
      <c r="J586" s="148"/>
      <c r="K586" s="558"/>
      <c r="L586" s="148"/>
      <c r="M586" s="148"/>
      <c r="N586" s="148"/>
      <c r="O586" s="553"/>
      <c r="P586" s="553"/>
      <c r="Q586" s="553"/>
      <c r="R586" s="553"/>
      <c r="S586" s="553"/>
      <c r="T586" s="553"/>
      <c r="U586" s="553"/>
      <c r="V586" s="147"/>
      <c r="W586" s="69" t="str">
        <f>IF($D568="n/a","n/a",IF(W$3&gt;($D568+$D586),$V568-SUM($F586:V586),$V568/$D568))</f>
        <v>n/a</v>
      </c>
      <c r="X586" s="69" t="str">
        <f>IF($D568="n/a","n/a",IF(X$3&gt;($D568+$D586),$V568-SUM($F586:W586),$V568/$D568))</f>
        <v>n/a</v>
      </c>
      <c r="Y586" s="69" t="str">
        <f>IF($D568="n/a","n/a",IF(Y$3&gt;($D568+$D586),$V568-SUM($F586:X586),$V568/$D568))</f>
        <v>n/a</v>
      </c>
      <c r="Z586" s="69" t="str">
        <f>IF($D568="n/a","n/a",IF(Z$3&gt;($D568+$D586),$V568-SUM($F586:Y586),$V568/$D568))</f>
        <v>n/a</v>
      </c>
      <c r="AA586" s="69" t="str">
        <f>IF($D568="n/a","n/a",IF(AA$3&gt;($D568+$D586),$V568-SUM($F586:Z586),$V568/$D568))</f>
        <v>n/a</v>
      </c>
      <c r="AB586" s="69" t="str">
        <f>IF($D568="n/a","n/a",IF(AB$3&gt;($D568+$D586),$V568-SUM($F586:AA586),$V568/$D568))</f>
        <v>n/a</v>
      </c>
      <c r="AC586" s="69" t="str">
        <f>IF($D568="n/a","n/a",IF(AC$3&gt;($D568+$D586),$V568-SUM($F586:AB586),$V568/$D568))</f>
        <v>n/a</v>
      </c>
      <c r="AD586" s="69" t="str">
        <f>IF($D568="n/a","n/a",IF(AD$3&gt;($D568+$D586),$V568-SUM($F586:AC586),$V568/$D568))</f>
        <v>n/a</v>
      </c>
      <c r="AE586" s="69" t="str">
        <f>IF($D568="n/a","n/a",IF(AE$3&gt;($D568+$D586),$V568-SUM($F586:AD586),$V568/$D568))</f>
        <v>n/a</v>
      </c>
      <c r="AF586" s="69" t="str">
        <f>IF($D568="n/a","n/a",IF(AF$3&gt;($D568+$D586),$V568-SUM($F586:AE586),$V568/$D568))</f>
        <v>n/a</v>
      </c>
      <c r="AG586" s="69" t="str">
        <f>IF($D568="n/a","n/a",IF(AG$3&gt;($D568+$D586),$V568-SUM($F586:AF586),$V568/$D568))</f>
        <v>n/a</v>
      </c>
      <c r="AH586" s="69" t="str">
        <f>IF($D568="n/a","n/a",IF(AH$3&gt;($D568+$D586),$V568-SUM($F586:AG586),$V568/$D568))</f>
        <v>n/a</v>
      </c>
      <c r="AI586" s="69" t="str">
        <f>IF($D568="n/a","n/a",IF(AI$3&gt;($D568+$D586),$V568-SUM($F586:AH586),$V568/$D568))</f>
        <v>n/a</v>
      </c>
      <c r="AJ586" s="69" t="str">
        <f>IF($D568="n/a","n/a",IF(AJ$3&gt;($D568+$D586),$V568-SUM($F586:AI586),$V568/$D568))</f>
        <v>n/a</v>
      </c>
      <c r="AK586" s="69" t="str">
        <f>IF($D568="n/a","n/a",IF(AK$3&gt;($D568+$D586),$V568-SUM($F586:AJ586),$V568/$D568))</f>
        <v>n/a</v>
      </c>
      <c r="AL586" s="69" t="str">
        <f>IF($D568="n/a","n/a",IF(AL$3&gt;($D568+$D586),$V568-SUM($F586:AK586),$V568/$D568))</f>
        <v>n/a</v>
      </c>
      <c r="AM586" s="69" t="str">
        <f>IF($D568="n/a","n/a",IF(AM$3&gt;($D568+$D586),$V568-SUM($F586:AL586),$V568/$D568))</f>
        <v>n/a</v>
      </c>
      <c r="AN586" s="69" t="str">
        <f>IF($D568="n/a","n/a",IF(AN$3&gt;($D568+$D586),$V568-SUM($F586:AM586),$V568/$D568))</f>
        <v>n/a</v>
      </c>
      <c r="AO586" s="69" t="str">
        <f>IF($D568="n/a","n/a",IF(AO$3&gt;($D568+$D586),$V568-SUM($F586:AN586),$V568/$D568))</f>
        <v>n/a</v>
      </c>
      <c r="AP586" s="69" t="str">
        <f>IF($D568="n/a","n/a",IF(AP$3&gt;($D568+$D586),$V568-SUM($F586:AO586),$V568/$D568))</f>
        <v>n/a</v>
      </c>
      <c r="AQ586" s="69" t="str">
        <f>IF($D568="n/a","n/a",IF(AQ$3&gt;($D568+$D586),$V568-SUM($F586:AP586),$V568/$D568))</f>
        <v>n/a</v>
      </c>
      <c r="AR586" s="69" t="str">
        <f>IF($D568="n/a","n/a",IF(AR$3&gt;($D568+$D586),$V568-SUM($F586:AQ586),$V568/$D568))</f>
        <v>n/a</v>
      </c>
      <c r="AS586" s="69" t="str">
        <f>IF($D568="n/a","n/a",IF(AS$3&gt;($D568+$D586),$V568-SUM($F586:AR586),$V568/$D568))</f>
        <v>n/a</v>
      </c>
      <c r="AT586" s="69" t="str">
        <f>IF($D568="n/a","n/a",IF(AT$3&gt;($D568+$D586),$V568-SUM($F586:AS586),$V568/$D568))</f>
        <v>n/a</v>
      </c>
      <c r="AU586" s="69" t="str">
        <f>IF($D568="n/a","n/a",IF(AU$3&gt;($D568+$D586),$V568-SUM($F586:AT586),$V568/$D568))</f>
        <v>n/a</v>
      </c>
      <c r="AV586" s="69" t="str">
        <f>IF($D568="n/a","n/a",IF(AV$3&gt;($D568+$D586),$V568-SUM($F586:AU586),$V568/$D568))</f>
        <v>n/a</v>
      </c>
      <c r="AW586" s="69" t="str">
        <f>IF($D568="n/a","n/a",IF(AW$3&gt;($D568+$D586),$V568-SUM($F586:AV586),$V568/$D568))</f>
        <v>n/a</v>
      </c>
      <c r="AX586" s="69" t="str">
        <f>IF($D568="n/a","n/a",IF(AX$3&gt;($D568+$D586),$V568-SUM($F586:AW586),$V568/$D568))</f>
        <v>n/a</v>
      </c>
      <c r="AY586" s="69" t="str">
        <f>IF($D568="n/a","n/a",IF(AY$3&gt;($D568+$D586),$V568-SUM($F586:AX586),$V568/$D568))</f>
        <v>n/a</v>
      </c>
      <c r="AZ586" s="69" t="str">
        <f>IF($D568="n/a","n/a",IF(AZ$3&gt;($D568+$D586),$V568-SUM($F586:AY586),$V568/$D568))</f>
        <v>n/a</v>
      </c>
      <c r="BA586" s="69" t="str">
        <f>IF($D568="n/a","n/a",IF(BA$3&gt;($D568+$D586),$V568-SUM($F586:AZ586),$V568/$D568))</f>
        <v>n/a</v>
      </c>
      <c r="BB586" s="69" t="str">
        <f>IF($D568="n/a","n/a",IF(BB$3&gt;($D568+$D586),$V568-SUM($F586:BA586),$V568/$D568))</f>
        <v>n/a</v>
      </c>
      <c r="BC586" s="69" t="str">
        <f>IF($D568="n/a","n/a",IF(BC$3&gt;($D568+$D586),$V568-SUM($F586:BB586),$V568/$D568))</f>
        <v>n/a</v>
      </c>
      <c r="BD586" s="69" t="str">
        <f>IF($D568="n/a","n/a",IF(BD$3&gt;($D568+$D586),$V568-SUM($F586:BC586),$V568/$D568))</f>
        <v>n/a</v>
      </c>
      <c r="BE586" s="69" t="str">
        <f>IF($D568="n/a","n/a",IF(BE$3&gt;($D568+$D586),$V568-SUM($F586:BD586),$V568/$D568))</f>
        <v>n/a</v>
      </c>
      <c r="BF586" s="69" t="str">
        <f>IF($D568="n/a","n/a",IF(BF$3&gt;($D568+$D586),$V568-SUM($F586:BE586),$V568/$D568))</f>
        <v>n/a</v>
      </c>
      <c r="BG586" s="69" t="str">
        <f>IF($D568="n/a","n/a",IF(BG$3&gt;($D568+$D586),$V568-SUM($F586:BF586),$V568/$D568))</f>
        <v>n/a</v>
      </c>
      <c r="BH586" s="69" t="str">
        <f>IF($D568="n/a","n/a",IF(BH$3&gt;($D568+$D586),$V568-SUM($F586:BG586),$V568/$D568))</f>
        <v>n/a</v>
      </c>
      <c r="BI586" s="69" t="str">
        <f>IF($D568="n/a","n/a",IF(BI$3&gt;($D568+$D586),$V568-SUM($F586:BH586),$V568/$D568))</f>
        <v>n/a</v>
      </c>
      <c r="BJ586" s="69" t="str">
        <f>IF($D568="n/a","n/a",IF(BJ$3&gt;($D568+$D586),$V568-SUM($F586:BI586),$V568/$D568))</f>
        <v>n/a</v>
      </c>
      <c r="BK586" s="69" t="str">
        <f>IF($D568="n/a","n/a",IF(BK$3&gt;($D568+$D586),$V568-SUM($F586:BJ586),$V568/$D568))</f>
        <v>n/a</v>
      </c>
      <c r="BL586" s="69" t="str">
        <f>IF($D568="n/a","n/a",IF(BL$3&gt;($D568+$D586),$V568-SUM($F586:BK586),$V568/$D568))</f>
        <v>n/a</v>
      </c>
      <c r="BM586" s="69" t="str">
        <f>IF($D568="n/a","n/a",IF(BM$3&gt;($D568+$D586),$V568-SUM($F586:BL586),$V568/$D568))</f>
        <v>n/a</v>
      </c>
      <c r="BN586" s="69" t="str">
        <f>IF($D568="n/a","n/a",IF(BN$3&gt;($D568+$D586),$V568-SUM($F586:BM586),$V568/$D568))</f>
        <v>n/a</v>
      </c>
      <c r="BO586" s="69" t="str">
        <f>IF($D568="n/a","n/a",IF(BO$3&gt;($D568+$D586),$V568-SUM($F586:BN586),$V568/$D568))</f>
        <v>n/a</v>
      </c>
      <c r="BP586" s="69" t="str">
        <f>IF($D568="n/a","n/a",IF(BP$3&gt;($D568+$D586),$V568-SUM($F586:BO586),$V568/$D568))</f>
        <v>n/a</v>
      </c>
      <c r="BQ586" s="69" t="str">
        <f>IF($D568="n/a","n/a",IF(BQ$3&gt;($D568+$D586),$V568-SUM($F586:BP586),$V568/$D568))</f>
        <v>n/a</v>
      </c>
      <c r="BR586" s="69" t="str">
        <f>IF($D568="n/a","n/a",IF(BR$3&gt;($D568+$D586),$V568-SUM($F586:BQ586),$V568/$D568))</f>
        <v>n/a</v>
      </c>
      <c r="BS586" s="69" t="str">
        <f>IF($D568="n/a","n/a",IF(BS$3&gt;($D568+$D586),$V568-SUM($F586:BR586),$V568/$D568))</f>
        <v>n/a</v>
      </c>
      <c r="BT586" s="69" t="str">
        <f>IF($D568="n/a","n/a",IF(BT$3&gt;($D568+$D586),$V568-SUM($F586:BS586),$V568/$D568))</f>
        <v>n/a</v>
      </c>
      <c r="BU586" s="69" t="str">
        <f>IF($D568="n/a","n/a",IF(BU$3&gt;($D568+$D586),$V568-SUM($F586:BT586),$V568/$D568))</f>
        <v>n/a</v>
      </c>
      <c r="BV586" s="69" t="str">
        <f>IF($D568="n/a","n/a",IF(BV$3&gt;($D568+$D586),$V568-SUM($F586:BU586),$V568/$D568))</f>
        <v>n/a</v>
      </c>
      <c r="BW586" s="69" t="str">
        <f>IF($D568="n/a","n/a",IF(BW$3&gt;($D568+$D586),$V568-SUM($F586:BV586),$V568/$D568))</f>
        <v>n/a</v>
      </c>
      <c r="BX586" s="69" t="str">
        <f>IF($D568="n/a","n/a",IF(BX$3&gt;($D568+$D586),$V568-SUM($F586:BW586),$V568/$D568))</f>
        <v>n/a</v>
      </c>
      <c r="BY586" s="69" t="str">
        <f>IF($D568="n/a","n/a",IF(BY$3&gt;($D568+$D586),$V568-SUM($F586:BX586),$V568/$D568))</f>
        <v>n/a</v>
      </c>
      <c r="BZ586" s="69" t="str">
        <f>IF($D568="n/a","n/a",IF(BZ$3&gt;($D568+$D586),$V568-SUM($F586:BY586),$V568/$D568))</f>
        <v>n/a</v>
      </c>
    </row>
    <row r="587" spans="1:78" customFormat="1" hidden="1" outlineLevel="1">
      <c r="A587" s="560"/>
      <c r="B587" s="25"/>
      <c r="C587" s="577"/>
      <c r="D587" s="545">
        <v>18</v>
      </c>
      <c r="E587" s="27"/>
      <c r="F587" s="146"/>
      <c r="G587" s="148"/>
      <c r="H587" s="148"/>
      <c r="I587" s="148"/>
      <c r="J587" s="148"/>
      <c r="K587" s="558"/>
      <c r="L587" s="148"/>
      <c r="M587" s="148"/>
      <c r="N587" s="553"/>
      <c r="O587" s="553"/>
      <c r="P587" s="553"/>
      <c r="Q587" s="553"/>
      <c r="R587" s="553"/>
      <c r="S587" s="553"/>
      <c r="T587" s="553"/>
      <c r="U587" s="553"/>
      <c r="V587" s="553"/>
      <c r="W587" s="147"/>
      <c r="X587" s="69" t="str">
        <f>IF($D568="n/a","n/a",IF(X$3&gt;($D568+$D587),$W568-SUM($F587:W587),$W568/$D568))</f>
        <v>n/a</v>
      </c>
      <c r="Y587" s="69" t="str">
        <f>IF($D568="n/a","n/a",IF(Y$3&gt;($D568+$D587),$W568-SUM($F587:X587),$W568/$D568))</f>
        <v>n/a</v>
      </c>
      <c r="Z587" s="69" t="str">
        <f>IF($D568="n/a","n/a",IF(Z$3&gt;($D568+$D587),$W568-SUM($F587:Y587),$W568/$D568))</f>
        <v>n/a</v>
      </c>
      <c r="AA587" s="69" t="str">
        <f>IF($D568="n/a","n/a",IF(AA$3&gt;($D568+$D587),$W568-SUM($F587:Z587),$W568/$D568))</f>
        <v>n/a</v>
      </c>
      <c r="AB587" s="69" t="str">
        <f>IF($D568="n/a","n/a",IF(AB$3&gt;($D568+$D587),$W568-SUM($F587:AA587),$W568/$D568))</f>
        <v>n/a</v>
      </c>
      <c r="AC587" s="69" t="str">
        <f>IF($D568="n/a","n/a",IF(AC$3&gt;($D568+$D587),$W568-SUM($F587:AB587),$W568/$D568))</f>
        <v>n/a</v>
      </c>
      <c r="AD587" s="69" t="str">
        <f>IF($D568="n/a","n/a",IF(AD$3&gt;($D568+$D587),$W568-SUM($F587:AC587),$W568/$D568))</f>
        <v>n/a</v>
      </c>
      <c r="AE587" s="69" t="str">
        <f>IF($D568="n/a","n/a",IF(AE$3&gt;($D568+$D587),$W568-SUM($F587:AD587),$W568/$D568))</f>
        <v>n/a</v>
      </c>
      <c r="AF587" s="69" t="str">
        <f>IF($D568="n/a","n/a",IF(AF$3&gt;($D568+$D587),$W568-SUM($F587:AE587),$W568/$D568))</f>
        <v>n/a</v>
      </c>
      <c r="AG587" s="69" t="str">
        <f>IF($D568="n/a","n/a",IF(AG$3&gt;($D568+$D587),$W568-SUM($F587:AF587),$W568/$D568))</f>
        <v>n/a</v>
      </c>
      <c r="AH587" s="69" t="str">
        <f>IF($D568="n/a","n/a",IF(AH$3&gt;($D568+$D587),$W568-SUM($F587:AG587),$W568/$D568))</f>
        <v>n/a</v>
      </c>
      <c r="AI587" s="69" t="str">
        <f>IF($D568="n/a","n/a",IF(AI$3&gt;($D568+$D587),$W568-SUM($F587:AH587),$W568/$D568))</f>
        <v>n/a</v>
      </c>
      <c r="AJ587" s="69" t="str">
        <f>IF($D568="n/a","n/a",IF(AJ$3&gt;($D568+$D587),$W568-SUM($F587:AI587),$W568/$D568))</f>
        <v>n/a</v>
      </c>
      <c r="AK587" s="69" t="str">
        <f>IF($D568="n/a","n/a",IF(AK$3&gt;($D568+$D587),$W568-SUM($F587:AJ587),$W568/$D568))</f>
        <v>n/a</v>
      </c>
      <c r="AL587" s="69" t="str">
        <f>IF($D568="n/a","n/a",IF(AL$3&gt;($D568+$D587),$W568-SUM($F587:AK587),$W568/$D568))</f>
        <v>n/a</v>
      </c>
      <c r="AM587" s="69" t="str">
        <f>IF($D568="n/a","n/a",IF(AM$3&gt;($D568+$D587),$W568-SUM($F587:AL587),$W568/$D568))</f>
        <v>n/a</v>
      </c>
      <c r="AN587" s="69" t="str">
        <f>IF($D568="n/a","n/a",IF(AN$3&gt;($D568+$D587),$W568-SUM($F587:AM587),$W568/$D568))</f>
        <v>n/a</v>
      </c>
      <c r="AO587" s="69" t="str">
        <f>IF($D568="n/a","n/a",IF(AO$3&gt;($D568+$D587),$W568-SUM($F587:AN587),$W568/$D568))</f>
        <v>n/a</v>
      </c>
      <c r="AP587" s="69" t="str">
        <f>IF($D568="n/a","n/a",IF(AP$3&gt;($D568+$D587),$W568-SUM($F587:AO587),$W568/$D568))</f>
        <v>n/a</v>
      </c>
      <c r="AQ587" s="69" t="str">
        <f>IF($D568="n/a","n/a",IF(AQ$3&gt;($D568+$D587),$W568-SUM($F587:AP587),$W568/$D568))</f>
        <v>n/a</v>
      </c>
      <c r="AR587" s="69" t="str">
        <f>IF($D568="n/a","n/a",IF(AR$3&gt;($D568+$D587),$W568-SUM($F587:AQ587),$W568/$D568))</f>
        <v>n/a</v>
      </c>
      <c r="AS587" s="69" t="str">
        <f>IF($D568="n/a","n/a",IF(AS$3&gt;($D568+$D587),$W568-SUM($F587:AR587),$W568/$D568))</f>
        <v>n/a</v>
      </c>
      <c r="AT587" s="69" t="str">
        <f>IF($D568="n/a","n/a",IF(AT$3&gt;($D568+$D587),$W568-SUM($F587:AS587),$W568/$D568))</f>
        <v>n/a</v>
      </c>
      <c r="AU587" s="69" t="str">
        <f>IF($D568="n/a","n/a",IF(AU$3&gt;($D568+$D587),$W568-SUM($F587:AT587),$W568/$D568))</f>
        <v>n/a</v>
      </c>
      <c r="AV587" s="69" t="str">
        <f>IF($D568="n/a","n/a",IF(AV$3&gt;($D568+$D587),$W568-SUM($F587:AU587),$W568/$D568))</f>
        <v>n/a</v>
      </c>
      <c r="AW587" s="69" t="str">
        <f>IF($D568="n/a","n/a",IF(AW$3&gt;($D568+$D587),$W568-SUM($F587:AV587),$W568/$D568))</f>
        <v>n/a</v>
      </c>
      <c r="AX587" s="69" t="str">
        <f>IF($D568="n/a","n/a",IF(AX$3&gt;($D568+$D587),$W568-SUM($F587:AW587),$W568/$D568))</f>
        <v>n/a</v>
      </c>
      <c r="AY587" s="69" t="str">
        <f>IF($D568="n/a","n/a",IF(AY$3&gt;($D568+$D587),$W568-SUM($F587:AX587),$W568/$D568))</f>
        <v>n/a</v>
      </c>
      <c r="AZ587" s="69" t="str">
        <f>IF($D568="n/a","n/a",IF(AZ$3&gt;($D568+$D587),$W568-SUM($F587:AY587),$W568/$D568))</f>
        <v>n/a</v>
      </c>
      <c r="BA587" s="69" t="str">
        <f>IF($D568="n/a","n/a",IF(BA$3&gt;($D568+$D587),$W568-SUM($F587:AZ587),$W568/$D568))</f>
        <v>n/a</v>
      </c>
      <c r="BB587" s="69" t="str">
        <f>IF($D568="n/a","n/a",IF(BB$3&gt;($D568+$D587),$W568-SUM($F587:BA587),$W568/$D568))</f>
        <v>n/a</v>
      </c>
      <c r="BC587" s="69" t="str">
        <f>IF($D568="n/a","n/a",IF(BC$3&gt;($D568+$D587),$W568-SUM($F587:BB587),$W568/$D568))</f>
        <v>n/a</v>
      </c>
      <c r="BD587" s="69" t="str">
        <f>IF($D568="n/a","n/a",IF(BD$3&gt;($D568+$D587),$W568-SUM($F587:BC587),$W568/$D568))</f>
        <v>n/a</v>
      </c>
      <c r="BE587" s="69" t="str">
        <f>IF($D568="n/a","n/a",IF(BE$3&gt;($D568+$D587),$W568-SUM($F587:BD587),$W568/$D568))</f>
        <v>n/a</v>
      </c>
      <c r="BF587" s="69" t="str">
        <f>IF($D568="n/a","n/a",IF(BF$3&gt;($D568+$D587),$W568-SUM($F587:BE587),$W568/$D568))</f>
        <v>n/a</v>
      </c>
      <c r="BG587" s="69" t="str">
        <f>IF($D568="n/a","n/a",IF(BG$3&gt;($D568+$D587),$W568-SUM($F587:BF587),$W568/$D568))</f>
        <v>n/a</v>
      </c>
      <c r="BH587" s="69" t="str">
        <f>IF($D568="n/a","n/a",IF(BH$3&gt;($D568+$D587),$W568-SUM($F587:BG587),$W568/$D568))</f>
        <v>n/a</v>
      </c>
      <c r="BI587" s="69" t="str">
        <f>IF($D568="n/a","n/a",IF(BI$3&gt;($D568+$D587),$W568-SUM($F587:BH587),$W568/$D568))</f>
        <v>n/a</v>
      </c>
      <c r="BJ587" s="69" t="str">
        <f>IF($D568="n/a","n/a",IF(BJ$3&gt;($D568+$D587),$W568-SUM($F587:BI587),$W568/$D568))</f>
        <v>n/a</v>
      </c>
      <c r="BK587" s="69" t="str">
        <f>IF($D568="n/a","n/a",IF(BK$3&gt;($D568+$D587),$W568-SUM($F587:BJ587),$W568/$D568))</f>
        <v>n/a</v>
      </c>
      <c r="BL587" s="69" t="str">
        <f>IF($D568="n/a","n/a",IF(BL$3&gt;($D568+$D587),$W568-SUM($F587:BK587),$W568/$D568))</f>
        <v>n/a</v>
      </c>
      <c r="BM587" s="69" t="str">
        <f>IF($D568="n/a","n/a",IF(BM$3&gt;($D568+$D587),$W568-SUM($F587:BL587),$W568/$D568))</f>
        <v>n/a</v>
      </c>
      <c r="BN587" s="69" t="str">
        <f>IF($D568="n/a","n/a",IF(BN$3&gt;($D568+$D587),$W568-SUM($F587:BM587),$W568/$D568))</f>
        <v>n/a</v>
      </c>
      <c r="BO587" s="69" t="str">
        <f>IF($D568="n/a","n/a",IF(BO$3&gt;($D568+$D587),$W568-SUM($F587:BN587),$W568/$D568))</f>
        <v>n/a</v>
      </c>
      <c r="BP587" s="69" t="str">
        <f>IF($D568="n/a","n/a",IF(BP$3&gt;($D568+$D587),$W568-SUM($F587:BO587),$W568/$D568))</f>
        <v>n/a</v>
      </c>
      <c r="BQ587" s="69" t="str">
        <f>IF($D568="n/a","n/a",IF(BQ$3&gt;($D568+$D587),$W568-SUM($F587:BP587),$W568/$D568))</f>
        <v>n/a</v>
      </c>
      <c r="BR587" s="69" t="str">
        <f>IF($D568="n/a","n/a",IF(BR$3&gt;($D568+$D587),$W568-SUM($F587:BQ587),$W568/$D568))</f>
        <v>n/a</v>
      </c>
      <c r="BS587" s="69" t="str">
        <f>IF($D568="n/a","n/a",IF(BS$3&gt;($D568+$D587),$W568-SUM($F587:BR587),$W568/$D568))</f>
        <v>n/a</v>
      </c>
      <c r="BT587" s="69" t="str">
        <f>IF($D568="n/a","n/a",IF(BT$3&gt;($D568+$D587),$W568-SUM($F587:BS587),$W568/$D568))</f>
        <v>n/a</v>
      </c>
      <c r="BU587" s="69" t="str">
        <f>IF($D568="n/a","n/a",IF(BU$3&gt;($D568+$D587),$W568-SUM($F587:BT587),$W568/$D568))</f>
        <v>n/a</v>
      </c>
      <c r="BV587" s="69" t="str">
        <f>IF($D568="n/a","n/a",IF(BV$3&gt;($D568+$D587),$W568-SUM($F587:BU587),$W568/$D568))</f>
        <v>n/a</v>
      </c>
      <c r="BW587" s="69" t="str">
        <f>IF($D568="n/a","n/a",IF(BW$3&gt;($D568+$D587),$W568-SUM($F587:BV587),$W568/$D568))</f>
        <v>n/a</v>
      </c>
      <c r="BX587" s="69" t="str">
        <f>IF($D568="n/a","n/a",IF(BX$3&gt;($D568+$D587),$W568-SUM($F587:BW587),$W568/$D568))</f>
        <v>n/a</v>
      </c>
      <c r="BY587" s="69" t="str">
        <f>IF($D568="n/a","n/a",IF(BY$3&gt;($D568+$D587),$W568-SUM($F587:BX587),$W568/$D568))</f>
        <v>n/a</v>
      </c>
      <c r="BZ587" s="69" t="str">
        <f>IF($D568="n/a","n/a",IF(BZ$3&gt;($D568+$D587),$W568-SUM($F587:BY587),$W568/$D568))</f>
        <v>n/a</v>
      </c>
    </row>
    <row r="588" spans="1:78" customFormat="1" hidden="1" outlineLevel="1">
      <c r="A588" s="560"/>
      <c r="B588" s="25"/>
      <c r="C588" s="577"/>
      <c r="D588" s="545">
        <v>19</v>
      </c>
      <c r="E588" s="27"/>
      <c r="F588" s="146"/>
      <c r="G588" s="148"/>
      <c r="H588" s="148"/>
      <c r="I588" s="148"/>
      <c r="J588" s="148"/>
      <c r="K588" s="558"/>
      <c r="L588" s="148"/>
      <c r="M588" s="148"/>
      <c r="N588" s="553"/>
      <c r="O588" s="553"/>
      <c r="P588" s="553"/>
      <c r="Q588" s="553"/>
      <c r="R588" s="553"/>
      <c r="S588" s="553"/>
      <c r="T588" s="553"/>
      <c r="U588" s="553"/>
      <c r="V588" s="553"/>
      <c r="W588" s="553"/>
      <c r="X588" s="147"/>
      <c r="Y588" s="69" t="str">
        <f>IF($D568="n/a","n/a",IF(Y$3&gt;($D568+$D588),$X568-SUM($F588:X588),$X568/$D568))</f>
        <v>n/a</v>
      </c>
      <c r="Z588" s="69" t="str">
        <f>IF($D568="n/a","n/a",IF(Z$3&gt;($D568+$D588),$X568-SUM($F588:Y588),$X568/$D568))</f>
        <v>n/a</v>
      </c>
      <c r="AA588" s="69" t="str">
        <f>IF($D568="n/a","n/a",IF(AA$3&gt;($D568+$D588),$X568-SUM($F588:Z588),$X568/$D568))</f>
        <v>n/a</v>
      </c>
      <c r="AB588" s="69" t="str">
        <f>IF($D568="n/a","n/a",IF(AB$3&gt;($D568+$D588),$X568-SUM($F588:AA588),$X568/$D568))</f>
        <v>n/a</v>
      </c>
      <c r="AC588" s="69" t="str">
        <f>IF($D568="n/a","n/a",IF(AC$3&gt;($D568+$D588),$X568-SUM($F588:AB588),$X568/$D568))</f>
        <v>n/a</v>
      </c>
      <c r="AD588" s="69" t="str">
        <f>IF($D568="n/a","n/a",IF(AD$3&gt;($D568+$D588),$X568-SUM($F588:AC588),$X568/$D568))</f>
        <v>n/a</v>
      </c>
      <c r="AE588" s="69" t="str">
        <f>IF($D568="n/a","n/a",IF(AE$3&gt;($D568+$D588),$X568-SUM($F588:AD588),$X568/$D568))</f>
        <v>n/a</v>
      </c>
      <c r="AF588" s="69" t="str">
        <f>IF($D568="n/a","n/a",IF(AF$3&gt;($D568+$D588),$X568-SUM($F588:AE588),$X568/$D568))</f>
        <v>n/a</v>
      </c>
      <c r="AG588" s="69" t="str">
        <f>IF($D568="n/a","n/a",IF(AG$3&gt;($D568+$D588),$X568-SUM($F588:AF588),$X568/$D568))</f>
        <v>n/a</v>
      </c>
      <c r="AH588" s="69" t="str">
        <f>IF($D568="n/a","n/a",IF(AH$3&gt;($D568+$D588),$X568-SUM($F588:AG588),$X568/$D568))</f>
        <v>n/a</v>
      </c>
      <c r="AI588" s="69" t="str">
        <f>IF($D568="n/a","n/a",IF(AI$3&gt;($D568+$D588),$X568-SUM($F588:AH588),$X568/$D568))</f>
        <v>n/a</v>
      </c>
      <c r="AJ588" s="69" t="str">
        <f>IF($D568="n/a","n/a",IF(AJ$3&gt;($D568+$D588),$X568-SUM($F588:AI588),$X568/$D568))</f>
        <v>n/a</v>
      </c>
      <c r="AK588" s="69" t="str">
        <f>IF($D568="n/a","n/a",IF(AK$3&gt;($D568+$D588),$X568-SUM($F588:AJ588),$X568/$D568))</f>
        <v>n/a</v>
      </c>
      <c r="AL588" s="69" t="str">
        <f>IF($D568="n/a","n/a",IF(AL$3&gt;($D568+$D588),$X568-SUM($F588:AK588),$X568/$D568))</f>
        <v>n/a</v>
      </c>
      <c r="AM588" s="69" t="str">
        <f>IF($D568="n/a","n/a",IF(AM$3&gt;($D568+$D588),$X568-SUM($F588:AL588),$X568/$D568))</f>
        <v>n/a</v>
      </c>
      <c r="AN588" s="69" t="str">
        <f>IF($D568="n/a","n/a",IF(AN$3&gt;($D568+$D588),$X568-SUM($F588:AM588),$X568/$D568))</f>
        <v>n/a</v>
      </c>
      <c r="AO588" s="69" t="str">
        <f>IF($D568="n/a","n/a",IF(AO$3&gt;($D568+$D588),$X568-SUM($F588:AN588),$X568/$D568))</f>
        <v>n/a</v>
      </c>
      <c r="AP588" s="69" t="str">
        <f>IF($D568="n/a","n/a",IF(AP$3&gt;($D568+$D588),$X568-SUM($F588:AO588),$X568/$D568))</f>
        <v>n/a</v>
      </c>
      <c r="AQ588" s="69" t="str">
        <f>IF($D568="n/a","n/a",IF(AQ$3&gt;($D568+$D588),$X568-SUM($F588:AP588),$X568/$D568))</f>
        <v>n/a</v>
      </c>
      <c r="AR588" s="69" t="str">
        <f>IF($D568="n/a","n/a",IF(AR$3&gt;($D568+$D588),$X568-SUM($F588:AQ588),$X568/$D568))</f>
        <v>n/a</v>
      </c>
      <c r="AS588" s="69" t="str">
        <f>IF($D568="n/a","n/a",IF(AS$3&gt;($D568+$D588),$X568-SUM($F588:AR588),$X568/$D568))</f>
        <v>n/a</v>
      </c>
      <c r="AT588" s="69" t="str">
        <f>IF($D568="n/a","n/a",IF(AT$3&gt;($D568+$D588),$X568-SUM($F588:AS588),$X568/$D568))</f>
        <v>n/a</v>
      </c>
      <c r="AU588" s="69" t="str">
        <f>IF($D568="n/a","n/a",IF(AU$3&gt;($D568+$D588),$X568-SUM($F588:AT588),$X568/$D568))</f>
        <v>n/a</v>
      </c>
      <c r="AV588" s="69" t="str">
        <f>IF($D568="n/a","n/a",IF(AV$3&gt;($D568+$D588),$X568-SUM($F588:AU588),$X568/$D568))</f>
        <v>n/a</v>
      </c>
      <c r="AW588" s="69" t="str">
        <f>IF($D568="n/a","n/a",IF(AW$3&gt;($D568+$D588),$X568-SUM($F588:AV588),$X568/$D568))</f>
        <v>n/a</v>
      </c>
      <c r="AX588" s="69" t="str">
        <f>IF($D568="n/a","n/a",IF(AX$3&gt;($D568+$D588),$X568-SUM($F588:AW588),$X568/$D568))</f>
        <v>n/a</v>
      </c>
      <c r="AY588" s="69" t="str">
        <f>IF($D568="n/a","n/a",IF(AY$3&gt;($D568+$D588),$X568-SUM($F588:AX588),$X568/$D568))</f>
        <v>n/a</v>
      </c>
      <c r="AZ588" s="69" t="str">
        <f>IF($D568="n/a","n/a",IF(AZ$3&gt;($D568+$D588),$X568-SUM($F588:AY588),$X568/$D568))</f>
        <v>n/a</v>
      </c>
      <c r="BA588" s="69" t="str">
        <f>IF($D568="n/a","n/a",IF(BA$3&gt;($D568+$D588),$X568-SUM($F588:AZ588),$X568/$D568))</f>
        <v>n/a</v>
      </c>
      <c r="BB588" s="69" t="str">
        <f>IF($D568="n/a","n/a",IF(BB$3&gt;($D568+$D588),$X568-SUM($F588:BA588),$X568/$D568))</f>
        <v>n/a</v>
      </c>
      <c r="BC588" s="69" t="str">
        <f>IF($D568="n/a","n/a",IF(BC$3&gt;($D568+$D588),$X568-SUM($F588:BB588),$X568/$D568))</f>
        <v>n/a</v>
      </c>
      <c r="BD588" s="69" t="str">
        <f>IF($D568="n/a","n/a",IF(BD$3&gt;($D568+$D588),$X568-SUM($F588:BC588),$X568/$D568))</f>
        <v>n/a</v>
      </c>
      <c r="BE588" s="69" t="str">
        <f>IF($D568="n/a","n/a",IF(BE$3&gt;($D568+$D588),$X568-SUM($F588:BD588),$X568/$D568))</f>
        <v>n/a</v>
      </c>
      <c r="BF588" s="69" t="str">
        <f>IF($D568="n/a","n/a",IF(BF$3&gt;($D568+$D588),$X568-SUM($F588:BE588),$X568/$D568))</f>
        <v>n/a</v>
      </c>
      <c r="BG588" s="69" t="str">
        <f>IF($D568="n/a","n/a",IF(BG$3&gt;($D568+$D588),$X568-SUM($F588:BF588),$X568/$D568))</f>
        <v>n/a</v>
      </c>
      <c r="BH588" s="69" t="str">
        <f>IF($D568="n/a","n/a",IF(BH$3&gt;($D568+$D588),$X568-SUM($F588:BG588),$X568/$D568))</f>
        <v>n/a</v>
      </c>
      <c r="BI588" s="69" t="str">
        <f>IF($D568="n/a","n/a",IF(BI$3&gt;($D568+$D588),$X568-SUM($F588:BH588),$X568/$D568))</f>
        <v>n/a</v>
      </c>
      <c r="BJ588" s="69" t="str">
        <f>IF($D568="n/a","n/a",IF(BJ$3&gt;($D568+$D588),$X568-SUM($F588:BI588),$X568/$D568))</f>
        <v>n/a</v>
      </c>
      <c r="BK588" s="69" t="str">
        <f>IF($D568="n/a","n/a",IF(BK$3&gt;($D568+$D588),$X568-SUM($F588:BJ588),$X568/$D568))</f>
        <v>n/a</v>
      </c>
      <c r="BL588" s="69" t="str">
        <f>IF($D568="n/a","n/a",IF(BL$3&gt;($D568+$D588),$X568-SUM($F588:BK588),$X568/$D568))</f>
        <v>n/a</v>
      </c>
      <c r="BM588" s="69" t="str">
        <f>IF($D568="n/a","n/a",IF(BM$3&gt;($D568+$D588),$X568-SUM($F588:BL588),$X568/$D568))</f>
        <v>n/a</v>
      </c>
      <c r="BN588" s="69" t="str">
        <f>IF($D568="n/a","n/a",IF(BN$3&gt;($D568+$D588),$X568-SUM($F588:BM588),$X568/$D568))</f>
        <v>n/a</v>
      </c>
      <c r="BO588" s="69" t="str">
        <f>IF($D568="n/a","n/a",IF(BO$3&gt;($D568+$D588),$X568-SUM($F588:BN588),$X568/$D568))</f>
        <v>n/a</v>
      </c>
      <c r="BP588" s="69" t="str">
        <f>IF($D568="n/a","n/a",IF(BP$3&gt;($D568+$D588),$X568-SUM($F588:BO588),$X568/$D568))</f>
        <v>n/a</v>
      </c>
      <c r="BQ588" s="69" t="str">
        <f>IF($D568="n/a","n/a",IF(BQ$3&gt;($D568+$D588),$X568-SUM($F588:BP588),$X568/$D568))</f>
        <v>n/a</v>
      </c>
      <c r="BR588" s="69" t="str">
        <f>IF($D568="n/a","n/a",IF(BR$3&gt;($D568+$D588),$X568-SUM($F588:BQ588),$X568/$D568))</f>
        <v>n/a</v>
      </c>
      <c r="BS588" s="69" t="str">
        <f>IF($D568="n/a","n/a",IF(BS$3&gt;($D568+$D588),$X568-SUM($F588:BR588),$X568/$D568))</f>
        <v>n/a</v>
      </c>
      <c r="BT588" s="69" t="str">
        <f>IF($D568="n/a","n/a",IF(BT$3&gt;($D568+$D588),$X568-SUM($F588:BS588),$X568/$D568))</f>
        <v>n/a</v>
      </c>
      <c r="BU588" s="69" t="str">
        <f>IF($D568="n/a","n/a",IF(BU$3&gt;($D568+$D588),$X568-SUM($F588:BT588),$X568/$D568))</f>
        <v>n/a</v>
      </c>
      <c r="BV588" s="69" t="str">
        <f>IF($D568="n/a","n/a",IF(BV$3&gt;($D568+$D588),$X568-SUM($F588:BU588),$X568/$D568))</f>
        <v>n/a</v>
      </c>
      <c r="BW588" s="69" t="str">
        <f>IF($D568="n/a","n/a",IF(BW$3&gt;($D568+$D588),$X568-SUM($F588:BV588),$X568/$D568))</f>
        <v>n/a</v>
      </c>
      <c r="BX588" s="69" t="str">
        <f>IF($D568="n/a","n/a",IF(BX$3&gt;($D568+$D588),$X568-SUM($F588:BW588),$X568/$D568))</f>
        <v>n/a</v>
      </c>
      <c r="BY588" s="69" t="str">
        <f>IF($D568="n/a","n/a",IF(BY$3&gt;($D568+$D588),$X568-SUM($F588:BX588),$X568/$D568))</f>
        <v>n/a</v>
      </c>
      <c r="BZ588" s="69" t="str">
        <f>IF($D568="n/a","n/a",IF(BZ$3&gt;($D568+$D588),$X568-SUM($F588:BY588),$X568/$D568))</f>
        <v>n/a</v>
      </c>
    </row>
    <row r="589" spans="1:78" customFormat="1" hidden="1" outlineLevel="1">
      <c r="A589" s="560"/>
      <c r="B589" s="25"/>
      <c r="C589" s="577"/>
      <c r="D589" s="545">
        <v>20</v>
      </c>
      <c r="E589" s="27"/>
      <c r="F589" s="146"/>
      <c r="G589" s="148"/>
      <c r="H589" s="148"/>
      <c r="I589" s="148"/>
      <c r="J589" s="148"/>
      <c r="K589" s="558"/>
      <c r="L589" s="148"/>
      <c r="M589" s="148"/>
      <c r="N589" s="553"/>
      <c r="O589" s="553"/>
      <c r="P589" s="553"/>
      <c r="Q589" s="553"/>
      <c r="R589" s="553"/>
      <c r="S589" s="553"/>
      <c r="T589" s="553"/>
      <c r="U589" s="553"/>
      <c r="V589" s="553"/>
      <c r="W589" s="553"/>
      <c r="X589" s="553"/>
      <c r="Y589" s="147"/>
      <c r="Z589" s="69" t="str">
        <f>IF($D568="n/a","n/a",IF(Z$3&gt;($D568+$D589),$Y568-SUM($F589:Y589),$Y568/$D568))</f>
        <v>n/a</v>
      </c>
      <c r="AA589" s="69" t="str">
        <f>IF($D568="n/a","n/a",IF(AA$3&gt;($D568+$D589),$Y568-SUM($F589:Z589),$Y568/$D568))</f>
        <v>n/a</v>
      </c>
      <c r="AB589" s="69" t="str">
        <f>IF($D568="n/a","n/a",IF(AB$3&gt;($D568+$D589),$Y568-SUM($F589:AA589),$Y568/$D568))</f>
        <v>n/a</v>
      </c>
      <c r="AC589" s="69" t="str">
        <f>IF($D568="n/a","n/a",IF(AC$3&gt;($D568+$D589),$Y568-SUM($F589:AB589),$Y568/$D568))</f>
        <v>n/a</v>
      </c>
      <c r="AD589" s="69" t="str">
        <f>IF($D568="n/a","n/a",IF(AD$3&gt;($D568+$D589),$Y568-SUM($F589:AC589),$Y568/$D568))</f>
        <v>n/a</v>
      </c>
      <c r="AE589" s="69" t="str">
        <f>IF($D568="n/a","n/a",IF(AE$3&gt;($D568+$D589),$Y568-SUM($F589:AD589),$Y568/$D568))</f>
        <v>n/a</v>
      </c>
      <c r="AF589" s="69" t="str">
        <f>IF($D568="n/a","n/a",IF(AF$3&gt;($D568+$D589),$Y568-SUM($F589:AE589),$Y568/$D568))</f>
        <v>n/a</v>
      </c>
      <c r="AG589" s="69" t="str">
        <f>IF($D568="n/a","n/a",IF(AG$3&gt;($D568+$D589),$Y568-SUM($F589:AF589),$Y568/$D568))</f>
        <v>n/a</v>
      </c>
      <c r="AH589" s="69" t="str">
        <f>IF($D568="n/a","n/a",IF(AH$3&gt;($D568+$D589),$Y568-SUM($F589:AG589),$Y568/$D568))</f>
        <v>n/a</v>
      </c>
      <c r="AI589" s="69" t="str">
        <f>IF($D568="n/a","n/a",IF(AI$3&gt;($D568+$D589),$Y568-SUM($F589:AH589),$Y568/$D568))</f>
        <v>n/a</v>
      </c>
      <c r="AJ589" s="69" t="str">
        <f>IF($D568="n/a","n/a",IF(AJ$3&gt;($D568+$D589),$Y568-SUM($F589:AI589),$Y568/$D568))</f>
        <v>n/a</v>
      </c>
      <c r="AK589" s="69" t="str">
        <f>IF($D568="n/a","n/a",IF(AK$3&gt;($D568+$D589),$Y568-SUM($F589:AJ589),$Y568/$D568))</f>
        <v>n/a</v>
      </c>
      <c r="AL589" s="69" t="str">
        <f>IF($D568="n/a","n/a",IF(AL$3&gt;($D568+$D589),$Y568-SUM($F589:AK589),$Y568/$D568))</f>
        <v>n/a</v>
      </c>
      <c r="AM589" s="69" t="str">
        <f>IF($D568="n/a","n/a",IF(AM$3&gt;($D568+$D589),$Y568-SUM($F589:AL589),$Y568/$D568))</f>
        <v>n/a</v>
      </c>
      <c r="AN589" s="69" t="str">
        <f>IF($D568="n/a","n/a",IF(AN$3&gt;($D568+$D589),$Y568-SUM($F589:AM589),$Y568/$D568))</f>
        <v>n/a</v>
      </c>
      <c r="AO589" s="69" t="str">
        <f>IF($D568="n/a","n/a",IF(AO$3&gt;($D568+$D589),$Y568-SUM($F589:AN589),$Y568/$D568))</f>
        <v>n/a</v>
      </c>
      <c r="AP589" s="69" t="str">
        <f>IF($D568="n/a","n/a",IF(AP$3&gt;($D568+$D589),$Y568-SUM($F589:AO589),$Y568/$D568))</f>
        <v>n/a</v>
      </c>
      <c r="AQ589" s="69" t="str">
        <f>IF($D568="n/a","n/a",IF(AQ$3&gt;($D568+$D589),$Y568-SUM($F589:AP589),$Y568/$D568))</f>
        <v>n/a</v>
      </c>
      <c r="AR589" s="69" t="str">
        <f>IF($D568="n/a","n/a",IF(AR$3&gt;($D568+$D589),$Y568-SUM($F589:AQ589),$Y568/$D568))</f>
        <v>n/a</v>
      </c>
      <c r="AS589" s="69" t="str">
        <f>IF($D568="n/a","n/a",IF(AS$3&gt;($D568+$D589),$Y568-SUM($F589:AR589),$Y568/$D568))</f>
        <v>n/a</v>
      </c>
      <c r="AT589" s="69" t="str">
        <f>IF($D568="n/a","n/a",IF(AT$3&gt;($D568+$D589),$Y568-SUM($F589:AS589),$Y568/$D568))</f>
        <v>n/a</v>
      </c>
      <c r="AU589" s="69" t="str">
        <f>IF($D568="n/a","n/a",IF(AU$3&gt;($D568+$D589),$Y568-SUM($F589:AT589),$Y568/$D568))</f>
        <v>n/a</v>
      </c>
      <c r="AV589" s="69" t="str">
        <f>IF($D568="n/a","n/a",IF(AV$3&gt;($D568+$D589),$Y568-SUM($F589:AU589),$Y568/$D568))</f>
        <v>n/a</v>
      </c>
      <c r="AW589" s="69" t="str">
        <f>IF($D568="n/a","n/a",IF(AW$3&gt;($D568+$D589),$Y568-SUM($F589:AV589),$Y568/$D568))</f>
        <v>n/a</v>
      </c>
      <c r="AX589" s="69" t="str">
        <f>IF($D568="n/a","n/a",IF(AX$3&gt;($D568+$D589),$Y568-SUM($F589:AW589),$Y568/$D568))</f>
        <v>n/a</v>
      </c>
      <c r="AY589" s="69" t="str">
        <f>IF($D568="n/a","n/a",IF(AY$3&gt;($D568+$D589),$Y568-SUM($F589:AX589),$Y568/$D568))</f>
        <v>n/a</v>
      </c>
      <c r="AZ589" s="69" t="str">
        <f>IF($D568="n/a","n/a",IF(AZ$3&gt;($D568+$D589),$Y568-SUM($F589:AY589),$Y568/$D568))</f>
        <v>n/a</v>
      </c>
      <c r="BA589" s="69" t="str">
        <f>IF($D568="n/a","n/a",IF(BA$3&gt;($D568+$D589),$Y568-SUM($F589:AZ589),$Y568/$D568))</f>
        <v>n/a</v>
      </c>
      <c r="BB589" s="69" t="str">
        <f>IF($D568="n/a","n/a",IF(BB$3&gt;($D568+$D589),$Y568-SUM($F589:BA589),$Y568/$D568))</f>
        <v>n/a</v>
      </c>
      <c r="BC589" s="69" t="str">
        <f>IF($D568="n/a","n/a",IF(BC$3&gt;($D568+$D589),$Y568-SUM($F589:BB589),$Y568/$D568))</f>
        <v>n/a</v>
      </c>
      <c r="BD589" s="69" t="str">
        <f>IF($D568="n/a","n/a",IF(BD$3&gt;($D568+$D589),$Y568-SUM($F589:BC589),$Y568/$D568))</f>
        <v>n/a</v>
      </c>
      <c r="BE589" s="69" t="str">
        <f>IF($D568="n/a","n/a",IF(BE$3&gt;($D568+$D589),$Y568-SUM($F589:BD589),$Y568/$D568))</f>
        <v>n/a</v>
      </c>
      <c r="BF589" s="69" t="str">
        <f>IF($D568="n/a","n/a",IF(BF$3&gt;($D568+$D589),$Y568-SUM($F589:BE589),$Y568/$D568))</f>
        <v>n/a</v>
      </c>
      <c r="BG589" s="69" t="str">
        <f>IF($D568="n/a","n/a",IF(BG$3&gt;($D568+$D589),$Y568-SUM($F589:BF589),$Y568/$D568))</f>
        <v>n/a</v>
      </c>
      <c r="BH589" s="69" t="str">
        <f>IF($D568="n/a","n/a",IF(BH$3&gt;($D568+$D589),$Y568-SUM($F589:BG589),$Y568/$D568))</f>
        <v>n/a</v>
      </c>
      <c r="BI589" s="69" t="str">
        <f>IF($D568="n/a","n/a",IF(BI$3&gt;($D568+$D589),$Y568-SUM($F589:BH589),$Y568/$D568))</f>
        <v>n/a</v>
      </c>
      <c r="BJ589" s="69" t="str">
        <f>IF($D568="n/a","n/a",IF(BJ$3&gt;($D568+$D589),$Y568-SUM($F589:BI589),$Y568/$D568))</f>
        <v>n/a</v>
      </c>
      <c r="BK589" s="69" t="str">
        <f>IF($D568="n/a","n/a",IF(BK$3&gt;($D568+$D589),$Y568-SUM($F589:BJ589),$Y568/$D568))</f>
        <v>n/a</v>
      </c>
      <c r="BL589" s="69" t="str">
        <f>IF($D568="n/a","n/a",IF(BL$3&gt;($D568+$D589),$Y568-SUM($F589:BK589),$Y568/$D568))</f>
        <v>n/a</v>
      </c>
      <c r="BM589" s="69" t="str">
        <f>IF($D568="n/a","n/a",IF(BM$3&gt;($D568+$D589),$Y568-SUM($F589:BL589),$Y568/$D568))</f>
        <v>n/a</v>
      </c>
      <c r="BN589" s="69" t="str">
        <f>IF($D568="n/a","n/a",IF(BN$3&gt;($D568+$D589),$Y568-SUM($F589:BM589),$Y568/$D568))</f>
        <v>n/a</v>
      </c>
      <c r="BO589" s="69" t="str">
        <f>IF($D568="n/a","n/a",IF(BO$3&gt;($D568+$D589),$Y568-SUM($F589:BN589),$Y568/$D568))</f>
        <v>n/a</v>
      </c>
      <c r="BP589" s="69" t="str">
        <f>IF($D568="n/a","n/a",IF(BP$3&gt;($D568+$D589),$Y568-SUM($F589:BO589),$Y568/$D568))</f>
        <v>n/a</v>
      </c>
      <c r="BQ589" s="69" t="str">
        <f>IF($D568="n/a","n/a",IF(BQ$3&gt;($D568+$D589),$Y568-SUM($F589:BP589),$Y568/$D568))</f>
        <v>n/a</v>
      </c>
      <c r="BR589" s="69" t="str">
        <f>IF($D568="n/a","n/a",IF(BR$3&gt;($D568+$D589),$Y568-SUM($F589:BQ589),$Y568/$D568))</f>
        <v>n/a</v>
      </c>
      <c r="BS589" s="69" t="str">
        <f>IF($D568="n/a","n/a",IF(BS$3&gt;($D568+$D589),$Y568-SUM($F589:BR589),$Y568/$D568))</f>
        <v>n/a</v>
      </c>
      <c r="BT589" s="69" t="str">
        <f>IF($D568="n/a","n/a",IF(BT$3&gt;($D568+$D589),$Y568-SUM($F589:BS589),$Y568/$D568))</f>
        <v>n/a</v>
      </c>
      <c r="BU589" s="69" t="str">
        <f>IF($D568="n/a","n/a",IF(BU$3&gt;($D568+$D589),$Y568-SUM($F589:BT589),$Y568/$D568))</f>
        <v>n/a</v>
      </c>
      <c r="BV589" s="69" t="str">
        <f>IF($D568="n/a","n/a",IF(BV$3&gt;($D568+$D589),$Y568-SUM($F589:BU589),$Y568/$D568))</f>
        <v>n/a</v>
      </c>
      <c r="BW589" s="69" t="str">
        <f>IF($D568="n/a","n/a",IF(BW$3&gt;($D568+$D589),$Y568-SUM($F589:BV589),$Y568/$D568))</f>
        <v>n/a</v>
      </c>
      <c r="BX589" s="69" t="str">
        <f>IF($D568="n/a","n/a",IF(BX$3&gt;($D568+$D589),$Y568-SUM($F589:BW589),$Y568/$D568))</f>
        <v>n/a</v>
      </c>
      <c r="BY589" s="69" t="str">
        <f>IF($D568="n/a","n/a",IF(BY$3&gt;($D568+$D589),$Y568-SUM($F589:BX589),$Y568/$D568))</f>
        <v>n/a</v>
      </c>
      <c r="BZ589" s="69" t="str">
        <f>IF($D568="n/a","n/a",IF(BZ$3&gt;($D568+$D589),$Y568-SUM($F589:BY589),$Y568/$D568))</f>
        <v>n/a</v>
      </c>
    </row>
    <row r="590" spans="1:78" customFormat="1" hidden="1" outlineLevel="1">
      <c r="A590" s="560"/>
      <c r="B590" s="25"/>
      <c r="C590" s="577"/>
      <c r="D590" s="545">
        <v>21</v>
      </c>
      <c r="E590" s="27"/>
      <c r="F590" s="146"/>
      <c r="G590" s="148"/>
      <c r="H590" s="148"/>
      <c r="I590" s="148"/>
      <c r="J590" s="148"/>
      <c r="K590" s="558"/>
      <c r="L590" s="148"/>
      <c r="M590" s="148"/>
      <c r="N590" s="553"/>
      <c r="O590" s="553"/>
      <c r="P590" s="553"/>
      <c r="Q590" s="553"/>
      <c r="R590" s="553"/>
      <c r="S590" s="553"/>
      <c r="T590" s="553"/>
      <c r="U590" s="553"/>
      <c r="V590" s="553"/>
      <c r="W590" s="553"/>
      <c r="X590" s="553"/>
      <c r="Y590" s="553"/>
      <c r="Z590" s="147"/>
      <c r="AA590" s="69" t="str">
        <f>IF($D568="n/a","n/a",IF(AA$3&gt;($D568+$D590),$Z568-SUM($F590:Z590),$Z568/$D568))</f>
        <v>n/a</v>
      </c>
      <c r="AB590" s="69" t="str">
        <f>IF($D568="n/a","n/a",IF(AB$3&gt;($D568+$D590),$Z568-SUM($F590:AA590),$Z568/$D568))</f>
        <v>n/a</v>
      </c>
      <c r="AC590" s="69" t="str">
        <f>IF($D568="n/a","n/a",IF(AC$3&gt;($D568+$D590),$Z568-SUM($F590:AB590),$Z568/$D568))</f>
        <v>n/a</v>
      </c>
      <c r="AD590" s="69" t="str">
        <f>IF($D568="n/a","n/a",IF(AD$3&gt;($D568+$D590),$Z568-SUM($F590:AC590),$Z568/$D568))</f>
        <v>n/a</v>
      </c>
      <c r="AE590" s="69" t="str">
        <f>IF($D568="n/a","n/a",IF(AE$3&gt;($D568+$D590),$Z568-SUM($F590:AD590),$Z568/$D568))</f>
        <v>n/a</v>
      </c>
      <c r="AF590" s="69" t="str">
        <f>IF($D568="n/a","n/a",IF(AF$3&gt;($D568+$D590),$Z568-SUM($F590:AE590),$Z568/$D568))</f>
        <v>n/a</v>
      </c>
      <c r="AG590" s="69" t="str">
        <f>IF($D568="n/a","n/a",IF(AG$3&gt;($D568+$D590),$Z568-SUM($F590:AF590),$Z568/$D568))</f>
        <v>n/a</v>
      </c>
      <c r="AH590" s="69" t="str">
        <f>IF($D568="n/a","n/a",IF(AH$3&gt;($D568+$D590),$Z568-SUM($F590:AG590),$Z568/$D568))</f>
        <v>n/a</v>
      </c>
      <c r="AI590" s="69" t="str">
        <f>IF($D568="n/a","n/a",IF(AI$3&gt;($D568+$D590),$Z568-SUM($F590:AH590),$Z568/$D568))</f>
        <v>n/a</v>
      </c>
      <c r="AJ590" s="69" t="str">
        <f>IF($D568="n/a","n/a",IF(AJ$3&gt;($D568+$D590),$Z568-SUM($F590:AI590),$Z568/$D568))</f>
        <v>n/a</v>
      </c>
      <c r="AK590" s="69" t="str">
        <f>IF($D568="n/a","n/a",IF(AK$3&gt;($D568+$D590),$Z568-SUM($F590:AJ590),$Z568/$D568))</f>
        <v>n/a</v>
      </c>
      <c r="AL590" s="69" t="str">
        <f>IF($D568="n/a","n/a",IF(AL$3&gt;($D568+$D590),$Z568-SUM($F590:AK590),$Z568/$D568))</f>
        <v>n/a</v>
      </c>
      <c r="AM590" s="69" t="str">
        <f>IF($D568="n/a","n/a",IF(AM$3&gt;($D568+$D590),$Z568-SUM($F590:AL590),$Z568/$D568))</f>
        <v>n/a</v>
      </c>
      <c r="AN590" s="69" t="str">
        <f>IF($D568="n/a","n/a",IF(AN$3&gt;($D568+$D590),$Z568-SUM($F590:AM590),$Z568/$D568))</f>
        <v>n/a</v>
      </c>
      <c r="AO590" s="69" t="str">
        <f>IF($D568="n/a","n/a",IF(AO$3&gt;($D568+$D590),$Z568-SUM($F590:AN590),$Z568/$D568))</f>
        <v>n/a</v>
      </c>
      <c r="AP590" s="69" t="str">
        <f>IF($D568="n/a","n/a",IF(AP$3&gt;($D568+$D590),$Z568-SUM($F590:AO590),$Z568/$D568))</f>
        <v>n/a</v>
      </c>
      <c r="AQ590" s="69" t="str">
        <f>IF($D568="n/a","n/a",IF(AQ$3&gt;($D568+$D590),$Z568-SUM($F590:AP590),$Z568/$D568))</f>
        <v>n/a</v>
      </c>
      <c r="AR590" s="69" t="str">
        <f>IF($D568="n/a","n/a",IF(AR$3&gt;($D568+$D590),$Z568-SUM($F590:AQ590),$Z568/$D568))</f>
        <v>n/a</v>
      </c>
      <c r="AS590" s="69" t="str">
        <f>IF($D568="n/a","n/a",IF(AS$3&gt;($D568+$D590),$Z568-SUM($F590:AR590),$Z568/$D568))</f>
        <v>n/a</v>
      </c>
      <c r="AT590" s="69" t="str">
        <f>IF($D568="n/a","n/a",IF(AT$3&gt;($D568+$D590),$Z568-SUM($F590:AS590),$Z568/$D568))</f>
        <v>n/a</v>
      </c>
      <c r="AU590" s="69" t="str">
        <f>IF($D568="n/a","n/a",IF(AU$3&gt;($D568+$D590),$Z568-SUM($F590:AT590),$Z568/$D568))</f>
        <v>n/a</v>
      </c>
      <c r="AV590" s="69" t="str">
        <f>IF($D568="n/a","n/a",IF(AV$3&gt;($D568+$D590),$Z568-SUM($F590:AU590),$Z568/$D568))</f>
        <v>n/a</v>
      </c>
      <c r="AW590" s="69" t="str">
        <f>IF($D568="n/a","n/a",IF(AW$3&gt;($D568+$D590),$Z568-SUM($F590:AV590),$Z568/$D568))</f>
        <v>n/a</v>
      </c>
      <c r="AX590" s="69" t="str">
        <f>IF($D568="n/a","n/a",IF(AX$3&gt;($D568+$D590),$Z568-SUM($F590:AW590),$Z568/$D568))</f>
        <v>n/a</v>
      </c>
      <c r="AY590" s="69" t="str">
        <f>IF($D568="n/a","n/a",IF(AY$3&gt;($D568+$D590),$Z568-SUM($F590:AX590),$Z568/$D568))</f>
        <v>n/a</v>
      </c>
      <c r="AZ590" s="69" t="str">
        <f>IF($D568="n/a","n/a",IF(AZ$3&gt;($D568+$D590),$Z568-SUM($F590:AY590),$Z568/$D568))</f>
        <v>n/a</v>
      </c>
      <c r="BA590" s="69" t="str">
        <f>IF($D568="n/a","n/a",IF(BA$3&gt;($D568+$D590),$Z568-SUM($F590:AZ590),$Z568/$D568))</f>
        <v>n/a</v>
      </c>
      <c r="BB590" s="69" t="str">
        <f>IF($D568="n/a","n/a",IF(BB$3&gt;($D568+$D590),$Z568-SUM($F590:BA590),$Z568/$D568))</f>
        <v>n/a</v>
      </c>
      <c r="BC590" s="69" t="str">
        <f>IF($D568="n/a","n/a",IF(BC$3&gt;($D568+$D590),$Z568-SUM($F590:BB590),$Z568/$D568))</f>
        <v>n/a</v>
      </c>
      <c r="BD590" s="69" t="str">
        <f>IF($D568="n/a","n/a",IF(BD$3&gt;($D568+$D590),$Z568-SUM($F590:BC590),$Z568/$D568))</f>
        <v>n/a</v>
      </c>
      <c r="BE590" s="69" t="str">
        <f>IF($D568="n/a","n/a",IF(BE$3&gt;($D568+$D590),$Z568-SUM($F590:BD590),$Z568/$D568))</f>
        <v>n/a</v>
      </c>
      <c r="BF590" s="69" t="str">
        <f>IF($D568="n/a","n/a",IF(BF$3&gt;($D568+$D590),$Z568-SUM($F590:BE590),$Z568/$D568))</f>
        <v>n/a</v>
      </c>
      <c r="BG590" s="69" t="str">
        <f>IF($D568="n/a","n/a",IF(BG$3&gt;($D568+$D590),$Z568-SUM($F590:BF590),$Z568/$D568))</f>
        <v>n/a</v>
      </c>
      <c r="BH590" s="69" t="str">
        <f>IF($D568="n/a","n/a",IF(BH$3&gt;($D568+$D590),$Z568-SUM($F590:BG590),$Z568/$D568))</f>
        <v>n/a</v>
      </c>
      <c r="BI590" s="69" t="str">
        <f>IF($D568="n/a","n/a",IF(BI$3&gt;($D568+$D590),$Z568-SUM($F590:BH590),$Z568/$D568))</f>
        <v>n/a</v>
      </c>
      <c r="BJ590" s="69" t="str">
        <f>IF($D568="n/a","n/a",IF(BJ$3&gt;($D568+$D590),$Z568-SUM($F590:BI590),$Z568/$D568))</f>
        <v>n/a</v>
      </c>
      <c r="BK590" s="69" t="str">
        <f>IF($D568="n/a","n/a",IF(BK$3&gt;($D568+$D590),$Z568-SUM($F590:BJ590),$Z568/$D568))</f>
        <v>n/a</v>
      </c>
      <c r="BL590" s="69" t="str">
        <f>IF($D568="n/a","n/a",IF(BL$3&gt;($D568+$D590),$Z568-SUM($F590:BK590),$Z568/$D568))</f>
        <v>n/a</v>
      </c>
      <c r="BM590" s="69" t="str">
        <f>IF($D568="n/a","n/a",IF(BM$3&gt;($D568+$D590),$Z568-SUM($F590:BL590),$Z568/$D568))</f>
        <v>n/a</v>
      </c>
      <c r="BN590" s="69" t="str">
        <f>IF($D568="n/a","n/a",IF(BN$3&gt;($D568+$D590),$Z568-SUM($F590:BM590),$Z568/$D568))</f>
        <v>n/a</v>
      </c>
      <c r="BO590" s="69" t="str">
        <f>IF($D568="n/a","n/a",IF(BO$3&gt;($D568+$D590),$Z568-SUM($F590:BN590),$Z568/$D568))</f>
        <v>n/a</v>
      </c>
      <c r="BP590" s="69" t="str">
        <f>IF($D568="n/a","n/a",IF(BP$3&gt;($D568+$D590),$Z568-SUM($F590:BO590),$Z568/$D568))</f>
        <v>n/a</v>
      </c>
      <c r="BQ590" s="69" t="str">
        <f>IF($D568="n/a","n/a",IF(BQ$3&gt;($D568+$D590),$Z568-SUM($F590:BP590),$Z568/$D568))</f>
        <v>n/a</v>
      </c>
      <c r="BR590" s="69" t="str">
        <f>IF($D568="n/a","n/a",IF(BR$3&gt;($D568+$D590),$Z568-SUM($F590:BQ590),$Z568/$D568))</f>
        <v>n/a</v>
      </c>
      <c r="BS590" s="69" t="str">
        <f>IF($D568="n/a","n/a",IF(BS$3&gt;($D568+$D590),$Z568-SUM($F590:BR590),$Z568/$D568))</f>
        <v>n/a</v>
      </c>
      <c r="BT590" s="69" t="str">
        <f>IF($D568="n/a","n/a",IF(BT$3&gt;($D568+$D590),$Z568-SUM($F590:BS590),$Z568/$D568))</f>
        <v>n/a</v>
      </c>
      <c r="BU590" s="69" t="str">
        <f>IF($D568="n/a","n/a",IF(BU$3&gt;($D568+$D590),$Z568-SUM($F590:BT590),$Z568/$D568))</f>
        <v>n/a</v>
      </c>
      <c r="BV590" s="69" t="str">
        <f>IF($D568="n/a","n/a",IF(BV$3&gt;($D568+$D590),$Z568-SUM($F590:BU590),$Z568/$D568))</f>
        <v>n/a</v>
      </c>
      <c r="BW590" s="69" t="str">
        <f>IF($D568="n/a","n/a",IF(BW$3&gt;($D568+$D590),$Z568-SUM($F590:BV590),$Z568/$D568))</f>
        <v>n/a</v>
      </c>
      <c r="BX590" s="69" t="str">
        <f>IF($D568="n/a","n/a",IF(BX$3&gt;($D568+$D590),$Z568-SUM($F590:BW590),$Z568/$D568))</f>
        <v>n/a</v>
      </c>
      <c r="BY590" s="69" t="str">
        <f>IF($D568="n/a","n/a",IF(BY$3&gt;($D568+$D590),$Z568-SUM($F590:BX590),$Z568/$D568))</f>
        <v>n/a</v>
      </c>
      <c r="BZ590" s="69" t="str">
        <f>IF($D568="n/a","n/a",IF(BZ$3&gt;($D568+$D590),$Z568-SUM($F590:BY590),$Z568/$D568))</f>
        <v>n/a</v>
      </c>
    </row>
    <row r="591" spans="1:78" customFormat="1" hidden="1" outlineLevel="1">
      <c r="A591" s="560"/>
      <c r="B591" s="25"/>
      <c r="C591" s="577"/>
      <c r="D591" s="545">
        <v>22</v>
      </c>
      <c r="E591" s="27"/>
      <c r="F591" s="146"/>
      <c r="G591" s="148"/>
      <c r="H591" s="148"/>
      <c r="I591" s="148"/>
      <c r="J591" s="148"/>
      <c r="K591" s="558"/>
      <c r="L591" s="148"/>
      <c r="M591" s="148"/>
      <c r="N591" s="553"/>
      <c r="O591" s="553"/>
      <c r="P591" s="553"/>
      <c r="Q591" s="553"/>
      <c r="R591" s="553"/>
      <c r="S591" s="553"/>
      <c r="T591" s="553"/>
      <c r="U591" s="553"/>
      <c r="V591" s="553"/>
      <c r="W591" s="553"/>
      <c r="X591" s="553"/>
      <c r="Y591" s="553"/>
      <c r="Z591" s="553"/>
      <c r="AA591" s="147"/>
      <c r="AB591" s="69" t="str">
        <f>IF($D568="n/a","n/a",IF(AB$3&gt;($D568+$D591),$AA568-SUM($F591:AA591),$AA568/$D568))</f>
        <v>n/a</v>
      </c>
      <c r="AC591" s="69" t="str">
        <f>IF($D568="n/a","n/a",IF(AC$3&gt;($D568+$D591),$AA568-SUM($F591:AB591),$AA568/$D568))</f>
        <v>n/a</v>
      </c>
      <c r="AD591" s="69" t="str">
        <f>IF($D568="n/a","n/a",IF(AD$3&gt;($D568+$D591),$AA568-SUM($F591:AC591),$AA568/$D568))</f>
        <v>n/a</v>
      </c>
      <c r="AE591" s="69" t="str">
        <f>IF($D568="n/a","n/a",IF(AE$3&gt;($D568+$D591),$AA568-SUM($F591:AD591),$AA568/$D568))</f>
        <v>n/a</v>
      </c>
      <c r="AF591" s="69" t="str">
        <f>IF($D568="n/a","n/a",IF(AF$3&gt;($D568+$D591),$AA568-SUM($F591:AE591),$AA568/$D568))</f>
        <v>n/a</v>
      </c>
      <c r="AG591" s="69" t="str">
        <f>IF($D568="n/a","n/a",IF(AG$3&gt;($D568+$D591),$AA568-SUM($F591:AF591),$AA568/$D568))</f>
        <v>n/a</v>
      </c>
      <c r="AH591" s="69" t="str">
        <f>IF($D568="n/a","n/a",IF(AH$3&gt;($D568+$D591),$AA568-SUM($F591:AG591),$AA568/$D568))</f>
        <v>n/a</v>
      </c>
      <c r="AI591" s="69" t="str">
        <f>IF($D568="n/a","n/a",IF(AI$3&gt;($D568+$D591),$AA568-SUM($F591:AH591),$AA568/$D568))</f>
        <v>n/a</v>
      </c>
      <c r="AJ591" s="69" t="str">
        <f>IF($D568="n/a","n/a",IF(AJ$3&gt;($D568+$D591),$AA568-SUM($F591:AI591),$AA568/$D568))</f>
        <v>n/a</v>
      </c>
      <c r="AK591" s="69" t="str">
        <f>IF($D568="n/a","n/a",IF(AK$3&gt;($D568+$D591),$AA568-SUM($F591:AJ591),$AA568/$D568))</f>
        <v>n/a</v>
      </c>
      <c r="AL591" s="69" t="str">
        <f>IF($D568="n/a","n/a",IF(AL$3&gt;($D568+$D591),$AA568-SUM($F591:AK591),$AA568/$D568))</f>
        <v>n/a</v>
      </c>
      <c r="AM591" s="69" t="str">
        <f>IF($D568="n/a","n/a",IF(AM$3&gt;($D568+$D591),$AA568-SUM($F591:AL591),$AA568/$D568))</f>
        <v>n/a</v>
      </c>
      <c r="AN591" s="69" t="str">
        <f>IF($D568="n/a","n/a",IF(AN$3&gt;($D568+$D591),$AA568-SUM($F591:AM591),$AA568/$D568))</f>
        <v>n/a</v>
      </c>
      <c r="AO591" s="69" t="str">
        <f>IF($D568="n/a","n/a",IF(AO$3&gt;($D568+$D591),$AA568-SUM($F591:AN591),$AA568/$D568))</f>
        <v>n/a</v>
      </c>
      <c r="AP591" s="69" t="str">
        <f>IF($D568="n/a","n/a",IF(AP$3&gt;($D568+$D591),$AA568-SUM($F591:AO591),$AA568/$D568))</f>
        <v>n/a</v>
      </c>
      <c r="AQ591" s="69" t="str">
        <f>IF($D568="n/a","n/a",IF(AQ$3&gt;($D568+$D591),$AA568-SUM($F591:AP591),$AA568/$D568))</f>
        <v>n/a</v>
      </c>
      <c r="AR591" s="69" t="str">
        <f>IF($D568="n/a","n/a",IF(AR$3&gt;($D568+$D591),$AA568-SUM($F591:AQ591),$AA568/$D568))</f>
        <v>n/a</v>
      </c>
      <c r="AS591" s="69" t="str">
        <f>IF($D568="n/a","n/a",IF(AS$3&gt;($D568+$D591),$AA568-SUM($F591:AR591),$AA568/$D568))</f>
        <v>n/a</v>
      </c>
      <c r="AT591" s="69" t="str">
        <f>IF($D568="n/a","n/a",IF(AT$3&gt;($D568+$D591),$AA568-SUM($F591:AS591),$AA568/$D568))</f>
        <v>n/a</v>
      </c>
      <c r="AU591" s="69" t="str">
        <f>IF($D568="n/a","n/a",IF(AU$3&gt;($D568+$D591),$AA568-SUM($F591:AT591),$AA568/$D568))</f>
        <v>n/a</v>
      </c>
      <c r="AV591" s="69" t="str">
        <f>IF($D568="n/a","n/a",IF(AV$3&gt;($D568+$D591),$AA568-SUM($F591:AU591),$AA568/$D568))</f>
        <v>n/a</v>
      </c>
      <c r="AW591" s="69" t="str">
        <f>IF($D568="n/a","n/a",IF(AW$3&gt;($D568+$D591),$AA568-SUM($F591:AV591),$AA568/$D568))</f>
        <v>n/a</v>
      </c>
      <c r="AX591" s="69" t="str">
        <f>IF($D568="n/a","n/a",IF(AX$3&gt;($D568+$D591),$AA568-SUM($F591:AW591),$AA568/$D568))</f>
        <v>n/a</v>
      </c>
      <c r="AY591" s="69" t="str">
        <f>IF($D568="n/a","n/a",IF(AY$3&gt;($D568+$D591),$AA568-SUM($F591:AX591),$AA568/$D568))</f>
        <v>n/a</v>
      </c>
      <c r="AZ591" s="69" t="str">
        <f>IF($D568="n/a","n/a",IF(AZ$3&gt;($D568+$D591),$AA568-SUM($F591:AY591),$AA568/$D568))</f>
        <v>n/a</v>
      </c>
      <c r="BA591" s="69" t="str">
        <f>IF($D568="n/a","n/a",IF(BA$3&gt;($D568+$D591),$AA568-SUM($F591:AZ591),$AA568/$D568))</f>
        <v>n/a</v>
      </c>
      <c r="BB591" s="69" t="str">
        <f>IF($D568="n/a","n/a",IF(BB$3&gt;($D568+$D591),$AA568-SUM($F591:BA591),$AA568/$D568))</f>
        <v>n/a</v>
      </c>
      <c r="BC591" s="69" t="str">
        <f>IF($D568="n/a","n/a",IF(BC$3&gt;($D568+$D591),$AA568-SUM($F591:BB591),$AA568/$D568))</f>
        <v>n/a</v>
      </c>
      <c r="BD591" s="69" t="str">
        <f>IF($D568="n/a","n/a",IF(BD$3&gt;($D568+$D591),$AA568-SUM($F591:BC591),$AA568/$D568))</f>
        <v>n/a</v>
      </c>
      <c r="BE591" s="69" t="str">
        <f>IF($D568="n/a","n/a",IF(BE$3&gt;($D568+$D591),$AA568-SUM($F591:BD591),$AA568/$D568))</f>
        <v>n/a</v>
      </c>
      <c r="BF591" s="69" t="str">
        <f>IF($D568="n/a","n/a",IF(BF$3&gt;($D568+$D591),$AA568-SUM($F591:BE591),$AA568/$D568))</f>
        <v>n/a</v>
      </c>
      <c r="BG591" s="69" t="str">
        <f>IF($D568="n/a","n/a",IF(BG$3&gt;($D568+$D591),$AA568-SUM($F591:BF591),$AA568/$D568))</f>
        <v>n/a</v>
      </c>
      <c r="BH591" s="69" t="str">
        <f>IF($D568="n/a","n/a",IF(BH$3&gt;($D568+$D591),$AA568-SUM($F591:BG591),$AA568/$D568))</f>
        <v>n/a</v>
      </c>
      <c r="BI591" s="69" t="str">
        <f>IF($D568="n/a","n/a",IF(BI$3&gt;($D568+$D591),$AA568-SUM($F591:BH591),$AA568/$D568))</f>
        <v>n/a</v>
      </c>
      <c r="BJ591" s="69" t="str">
        <f>IF($D568="n/a","n/a",IF(BJ$3&gt;($D568+$D591),$AA568-SUM($F591:BI591),$AA568/$D568))</f>
        <v>n/a</v>
      </c>
      <c r="BK591" s="69" t="str">
        <f>IF($D568="n/a","n/a",IF(BK$3&gt;($D568+$D591),$AA568-SUM($F591:BJ591),$AA568/$D568))</f>
        <v>n/a</v>
      </c>
      <c r="BL591" s="69" t="str">
        <f>IF($D568="n/a","n/a",IF(BL$3&gt;($D568+$D591),$AA568-SUM($F591:BK591),$AA568/$D568))</f>
        <v>n/a</v>
      </c>
      <c r="BM591" s="69" t="str">
        <f>IF($D568="n/a","n/a",IF(BM$3&gt;($D568+$D591),$AA568-SUM($F591:BL591),$AA568/$D568))</f>
        <v>n/a</v>
      </c>
      <c r="BN591" s="69" t="str">
        <f>IF($D568="n/a","n/a",IF(BN$3&gt;($D568+$D591),$AA568-SUM($F591:BM591),$AA568/$D568))</f>
        <v>n/a</v>
      </c>
      <c r="BO591" s="69" t="str">
        <f>IF($D568="n/a","n/a",IF(BO$3&gt;($D568+$D591),$AA568-SUM($F591:BN591),$AA568/$D568))</f>
        <v>n/a</v>
      </c>
      <c r="BP591" s="69" t="str">
        <f>IF($D568="n/a","n/a",IF(BP$3&gt;($D568+$D591),$AA568-SUM($F591:BO591),$AA568/$D568))</f>
        <v>n/a</v>
      </c>
      <c r="BQ591" s="69" t="str">
        <f>IF($D568="n/a","n/a",IF(BQ$3&gt;($D568+$D591),$AA568-SUM($F591:BP591),$AA568/$D568))</f>
        <v>n/a</v>
      </c>
      <c r="BR591" s="69" t="str">
        <f>IF($D568="n/a","n/a",IF(BR$3&gt;($D568+$D591),$AA568-SUM($F591:BQ591),$AA568/$D568))</f>
        <v>n/a</v>
      </c>
      <c r="BS591" s="69" t="str">
        <f>IF($D568="n/a","n/a",IF(BS$3&gt;($D568+$D591),$AA568-SUM($F591:BR591),$AA568/$D568))</f>
        <v>n/a</v>
      </c>
      <c r="BT591" s="69" t="str">
        <f>IF($D568="n/a","n/a",IF(BT$3&gt;($D568+$D591),$AA568-SUM($F591:BS591),$AA568/$D568))</f>
        <v>n/a</v>
      </c>
      <c r="BU591" s="69" t="str">
        <f>IF($D568="n/a","n/a",IF(BU$3&gt;($D568+$D591),$AA568-SUM($F591:BT591),$AA568/$D568))</f>
        <v>n/a</v>
      </c>
      <c r="BV591" s="69" t="str">
        <f>IF($D568="n/a","n/a",IF(BV$3&gt;($D568+$D591),$AA568-SUM($F591:BU591),$AA568/$D568))</f>
        <v>n/a</v>
      </c>
      <c r="BW591" s="69" t="str">
        <f>IF($D568="n/a","n/a",IF(BW$3&gt;($D568+$D591),$AA568-SUM($F591:BV591),$AA568/$D568))</f>
        <v>n/a</v>
      </c>
      <c r="BX591" s="69" t="str">
        <f>IF($D568="n/a","n/a",IF(BX$3&gt;($D568+$D591),$AA568-SUM($F591:BW591),$AA568/$D568))</f>
        <v>n/a</v>
      </c>
      <c r="BY591" s="69" t="str">
        <f>IF($D568="n/a","n/a",IF(BY$3&gt;($D568+$D591),$AA568-SUM($F591:BX591),$AA568/$D568))</f>
        <v>n/a</v>
      </c>
      <c r="BZ591" s="69" t="str">
        <f>IF($D568="n/a","n/a",IF(BZ$3&gt;($D568+$D591),$AA568-SUM($F591:BY591),$AA568/$D568))</f>
        <v>n/a</v>
      </c>
    </row>
    <row r="592" spans="1:78" customFormat="1" hidden="1" outlineLevel="1">
      <c r="A592" s="560"/>
      <c r="B592" s="25"/>
      <c r="C592" s="577"/>
      <c r="D592" s="545">
        <v>23</v>
      </c>
      <c r="E592" s="27"/>
      <c r="F592" s="146"/>
      <c r="G592" s="148"/>
      <c r="H592" s="148"/>
      <c r="I592" s="148"/>
      <c r="J592" s="148"/>
      <c r="K592" s="558"/>
      <c r="L592" s="148"/>
      <c r="M592" s="148"/>
      <c r="N592" s="553"/>
      <c r="O592" s="553"/>
      <c r="P592" s="553"/>
      <c r="Q592" s="553"/>
      <c r="R592" s="553"/>
      <c r="S592" s="553"/>
      <c r="T592" s="553"/>
      <c r="U592" s="553"/>
      <c r="V592" s="553"/>
      <c r="W592" s="553"/>
      <c r="X592" s="553"/>
      <c r="Y592" s="553"/>
      <c r="Z592" s="553"/>
      <c r="AA592" s="553"/>
      <c r="AB592" s="147"/>
      <c r="AC592" s="69" t="str">
        <f>IF($D568="n/a","n/a",IF(AC$3&gt;($D568+$D592),$AB568-SUM($F592:AB592),$AB568/$D568))</f>
        <v>n/a</v>
      </c>
      <c r="AD592" s="69" t="str">
        <f>IF($D568="n/a","n/a",IF(AD$3&gt;($D568+$D592),$AB568-SUM($F592:AC592),$AB568/$D568))</f>
        <v>n/a</v>
      </c>
      <c r="AE592" s="69" t="str">
        <f>IF($D568="n/a","n/a",IF(AE$3&gt;($D568+$D592),$AB568-SUM($F592:AD592),$AB568/$D568))</f>
        <v>n/a</v>
      </c>
      <c r="AF592" s="69" t="str">
        <f>IF($D568="n/a","n/a",IF(AF$3&gt;($D568+$D592),$AB568-SUM($F592:AE592),$AB568/$D568))</f>
        <v>n/a</v>
      </c>
      <c r="AG592" s="69" t="str">
        <f>IF($D568="n/a","n/a",IF(AG$3&gt;($D568+$D592),$AB568-SUM($F592:AF592),$AB568/$D568))</f>
        <v>n/a</v>
      </c>
      <c r="AH592" s="69" t="str">
        <f>IF($D568="n/a","n/a",IF(AH$3&gt;($D568+$D592),$AB568-SUM($F592:AG592),$AB568/$D568))</f>
        <v>n/a</v>
      </c>
      <c r="AI592" s="69" t="str">
        <f>IF($D568="n/a","n/a",IF(AI$3&gt;($D568+$D592),$AB568-SUM($F592:AH592),$AB568/$D568))</f>
        <v>n/a</v>
      </c>
      <c r="AJ592" s="69" t="str">
        <f>IF($D568="n/a","n/a",IF(AJ$3&gt;($D568+$D592),$AB568-SUM($F592:AI592),$AB568/$D568))</f>
        <v>n/a</v>
      </c>
      <c r="AK592" s="69" t="str">
        <f>IF($D568="n/a","n/a",IF(AK$3&gt;($D568+$D592),$AB568-SUM($F592:AJ592),$AB568/$D568))</f>
        <v>n/a</v>
      </c>
      <c r="AL592" s="69" t="str">
        <f>IF($D568="n/a","n/a",IF(AL$3&gt;($D568+$D592),$AB568-SUM($F592:AK592),$AB568/$D568))</f>
        <v>n/a</v>
      </c>
      <c r="AM592" s="69" t="str">
        <f>IF($D568="n/a","n/a",IF(AM$3&gt;($D568+$D592),$AB568-SUM($F592:AL592),$AB568/$D568))</f>
        <v>n/a</v>
      </c>
      <c r="AN592" s="69" t="str">
        <f>IF($D568="n/a","n/a",IF(AN$3&gt;($D568+$D592),$AB568-SUM($F592:AM592),$AB568/$D568))</f>
        <v>n/a</v>
      </c>
      <c r="AO592" s="69" t="str">
        <f>IF($D568="n/a","n/a",IF(AO$3&gt;($D568+$D592),$AB568-SUM($F592:AN592),$AB568/$D568))</f>
        <v>n/a</v>
      </c>
      <c r="AP592" s="69" t="str">
        <f>IF($D568="n/a","n/a",IF(AP$3&gt;($D568+$D592),$AB568-SUM($F592:AO592),$AB568/$D568))</f>
        <v>n/a</v>
      </c>
      <c r="AQ592" s="69" t="str">
        <f>IF($D568="n/a","n/a",IF(AQ$3&gt;($D568+$D592),$AB568-SUM($F592:AP592),$AB568/$D568))</f>
        <v>n/a</v>
      </c>
      <c r="AR592" s="69" t="str">
        <f>IF($D568="n/a","n/a",IF(AR$3&gt;($D568+$D592),$AB568-SUM($F592:AQ592),$AB568/$D568))</f>
        <v>n/a</v>
      </c>
      <c r="AS592" s="69" t="str">
        <f>IF($D568="n/a","n/a",IF(AS$3&gt;($D568+$D592),$AB568-SUM($F592:AR592),$AB568/$D568))</f>
        <v>n/a</v>
      </c>
      <c r="AT592" s="69" t="str">
        <f>IF($D568="n/a","n/a",IF(AT$3&gt;($D568+$D592),$AB568-SUM($F592:AS592),$AB568/$D568))</f>
        <v>n/a</v>
      </c>
      <c r="AU592" s="69" t="str">
        <f>IF($D568="n/a","n/a",IF(AU$3&gt;($D568+$D592),$AB568-SUM($F592:AT592),$AB568/$D568))</f>
        <v>n/a</v>
      </c>
      <c r="AV592" s="69" t="str">
        <f>IF($D568="n/a","n/a",IF(AV$3&gt;($D568+$D592),$AB568-SUM($F592:AU592),$AB568/$D568))</f>
        <v>n/a</v>
      </c>
      <c r="AW592" s="69" t="str">
        <f>IF($D568="n/a","n/a",IF(AW$3&gt;($D568+$D592),$AB568-SUM($F592:AV592),$AB568/$D568))</f>
        <v>n/a</v>
      </c>
      <c r="AX592" s="69" t="str">
        <f>IF($D568="n/a","n/a",IF(AX$3&gt;($D568+$D592),$AB568-SUM($F592:AW592),$AB568/$D568))</f>
        <v>n/a</v>
      </c>
      <c r="AY592" s="69" t="str">
        <f>IF($D568="n/a","n/a",IF(AY$3&gt;($D568+$D592),$AB568-SUM($F592:AX592),$AB568/$D568))</f>
        <v>n/a</v>
      </c>
      <c r="AZ592" s="69" t="str">
        <f>IF($D568="n/a","n/a",IF(AZ$3&gt;($D568+$D592),$AB568-SUM($F592:AY592),$AB568/$D568))</f>
        <v>n/a</v>
      </c>
      <c r="BA592" s="69" t="str">
        <f>IF($D568="n/a","n/a",IF(BA$3&gt;($D568+$D592),$AB568-SUM($F592:AZ592),$AB568/$D568))</f>
        <v>n/a</v>
      </c>
      <c r="BB592" s="69" t="str">
        <f>IF($D568="n/a","n/a",IF(BB$3&gt;($D568+$D592),$AB568-SUM($F592:BA592),$AB568/$D568))</f>
        <v>n/a</v>
      </c>
      <c r="BC592" s="69" t="str">
        <f>IF($D568="n/a","n/a",IF(BC$3&gt;($D568+$D592),$AB568-SUM($F592:BB592),$AB568/$D568))</f>
        <v>n/a</v>
      </c>
      <c r="BD592" s="69" t="str">
        <f>IF($D568="n/a","n/a",IF(BD$3&gt;($D568+$D592),$AB568-SUM($F592:BC592),$AB568/$D568))</f>
        <v>n/a</v>
      </c>
      <c r="BE592" s="69" t="str">
        <f>IF($D568="n/a","n/a",IF(BE$3&gt;($D568+$D592),$AB568-SUM($F592:BD592),$AB568/$D568))</f>
        <v>n/a</v>
      </c>
      <c r="BF592" s="69" t="str">
        <f>IF($D568="n/a","n/a",IF(BF$3&gt;($D568+$D592),$AB568-SUM($F592:BE592),$AB568/$D568))</f>
        <v>n/a</v>
      </c>
      <c r="BG592" s="69" t="str">
        <f>IF($D568="n/a","n/a",IF(BG$3&gt;($D568+$D592),$AB568-SUM($F592:BF592),$AB568/$D568))</f>
        <v>n/a</v>
      </c>
      <c r="BH592" s="69" t="str">
        <f>IF($D568="n/a","n/a",IF(BH$3&gt;($D568+$D592),$AB568-SUM($F592:BG592),$AB568/$D568))</f>
        <v>n/a</v>
      </c>
      <c r="BI592" s="69" t="str">
        <f>IF($D568="n/a","n/a",IF(BI$3&gt;($D568+$D592),$AB568-SUM($F592:BH592),$AB568/$D568))</f>
        <v>n/a</v>
      </c>
      <c r="BJ592" s="69" t="str">
        <f>IF($D568="n/a","n/a",IF(BJ$3&gt;($D568+$D592),$AB568-SUM($F592:BI592),$AB568/$D568))</f>
        <v>n/a</v>
      </c>
      <c r="BK592" s="69" t="str">
        <f>IF($D568="n/a","n/a",IF(BK$3&gt;($D568+$D592),$AB568-SUM($F592:BJ592),$AB568/$D568))</f>
        <v>n/a</v>
      </c>
      <c r="BL592" s="69" t="str">
        <f>IF($D568="n/a","n/a",IF(BL$3&gt;($D568+$D592),$AB568-SUM($F592:BK592),$AB568/$D568))</f>
        <v>n/a</v>
      </c>
      <c r="BM592" s="69" t="str">
        <f>IF($D568="n/a","n/a",IF(BM$3&gt;($D568+$D592),$AB568-SUM($F592:BL592),$AB568/$D568))</f>
        <v>n/a</v>
      </c>
      <c r="BN592" s="69" t="str">
        <f>IF($D568="n/a","n/a",IF(BN$3&gt;($D568+$D592),$AB568-SUM($F592:BM592),$AB568/$D568))</f>
        <v>n/a</v>
      </c>
      <c r="BO592" s="69" t="str">
        <f>IF($D568="n/a","n/a",IF(BO$3&gt;($D568+$D592),$AB568-SUM($F592:BN592),$AB568/$D568))</f>
        <v>n/a</v>
      </c>
      <c r="BP592" s="69" t="str">
        <f>IF($D568="n/a","n/a",IF(BP$3&gt;($D568+$D592),$AB568-SUM($F592:BO592),$AB568/$D568))</f>
        <v>n/a</v>
      </c>
      <c r="BQ592" s="69" t="str">
        <f>IF($D568="n/a","n/a",IF(BQ$3&gt;($D568+$D592),$AB568-SUM($F592:BP592),$AB568/$D568))</f>
        <v>n/a</v>
      </c>
      <c r="BR592" s="69" t="str">
        <f>IF($D568="n/a","n/a",IF(BR$3&gt;($D568+$D592),$AB568-SUM($F592:BQ592),$AB568/$D568))</f>
        <v>n/a</v>
      </c>
      <c r="BS592" s="69" t="str">
        <f>IF($D568="n/a","n/a",IF(BS$3&gt;($D568+$D592),$AB568-SUM($F592:BR592),$AB568/$D568))</f>
        <v>n/a</v>
      </c>
      <c r="BT592" s="69" t="str">
        <f>IF($D568="n/a","n/a",IF(BT$3&gt;($D568+$D592),$AB568-SUM($F592:BS592),$AB568/$D568))</f>
        <v>n/a</v>
      </c>
      <c r="BU592" s="69" t="str">
        <f>IF($D568="n/a","n/a",IF(BU$3&gt;($D568+$D592),$AB568-SUM($F592:BT592),$AB568/$D568))</f>
        <v>n/a</v>
      </c>
      <c r="BV592" s="69" t="str">
        <f>IF($D568="n/a","n/a",IF(BV$3&gt;($D568+$D592),$AB568-SUM($F592:BU592),$AB568/$D568))</f>
        <v>n/a</v>
      </c>
      <c r="BW592" s="69" t="str">
        <f>IF($D568="n/a","n/a",IF(BW$3&gt;($D568+$D592),$AB568-SUM($F592:BV592),$AB568/$D568))</f>
        <v>n/a</v>
      </c>
      <c r="BX592" s="69" t="str">
        <f>IF($D568="n/a","n/a",IF(BX$3&gt;($D568+$D592),$AB568-SUM($F592:BW592),$AB568/$D568))</f>
        <v>n/a</v>
      </c>
      <c r="BY592" s="69" t="str">
        <f>IF($D568="n/a","n/a",IF(BY$3&gt;($D568+$D592),$AB568-SUM($F592:BX592),$AB568/$D568))</f>
        <v>n/a</v>
      </c>
      <c r="BZ592" s="69" t="str">
        <f>IF($D568="n/a","n/a",IF(BZ$3&gt;($D568+$D592),$AB568-SUM($F592:BY592),$AB568/$D568))</f>
        <v>n/a</v>
      </c>
    </row>
    <row r="593" spans="1:78" customFormat="1" hidden="1" outlineLevel="1">
      <c r="A593" s="560"/>
      <c r="B593" s="25"/>
      <c r="C593" s="577"/>
      <c r="D593" s="545">
        <v>24</v>
      </c>
      <c r="E593" s="27"/>
      <c r="F593" s="146"/>
      <c r="G593" s="148"/>
      <c r="H593" s="148"/>
      <c r="I593" s="148"/>
      <c r="J593" s="148"/>
      <c r="K593" s="558"/>
      <c r="L593" s="148"/>
      <c r="M593" s="148"/>
      <c r="N593" s="553"/>
      <c r="O593" s="553"/>
      <c r="P593" s="553"/>
      <c r="Q593" s="553"/>
      <c r="R593" s="553"/>
      <c r="S593" s="553"/>
      <c r="T593" s="553"/>
      <c r="U593" s="553"/>
      <c r="V593" s="553"/>
      <c r="W593" s="553"/>
      <c r="X593" s="553"/>
      <c r="Y593" s="553"/>
      <c r="Z593" s="553"/>
      <c r="AA593" s="553"/>
      <c r="AB593" s="553"/>
      <c r="AC593" s="147"/>
      <c r="AD593" s="69" t="str">
        <f>IF($D568="n/a","n/a",IF(AD$3&gt;($D568+$D593),$AC568-SUM($F593:AC593),$AC568/$D568))</f>
        <v>n/a</v>
      </c>
      <c r="AE593" s="69" t="str">
        <f>IF($D568="n/a","n/a",IF(AE$3&gt;($D568+$D593),$AC568-SUM($F593:AD593),$AC568/$D568))</f>
        <v>n/a</v>
      </c>
      <c r="AF593" s="69" t="str">
        <f>IF($D568="n/a","n/a",IF(AF$3&gt;($D568+$D593),$AC568-SUM($F593:AE593),$AC568/$D568))</f>
        <v>n/a</v>
      </c>
      <c r="AG593" s="69" t="str">
        <f>IF($D568="n/a","n/a",IF(AG$3&gt;($D568+$D593),$AC568-SUM($F593:AF593),$AC568/$D568))</f>
        <v>n/a</v>
      </c>
      <c r="AH593" s="69" t="str">
        <f>IF($D568="n/a","n/a",IF(AH$3&gt;($D568+$D593),$AC568-SUM($F593:AG593),$AC568/$D568))</f>
        <v>n/a</v>
      </c>
      <c r="AI593" s="69" t="str">
        <f>IF($D568="n/a","n/a",IF(AI$3&gt;($D568+$D593),$AC568-SUM($F593:AH593),$AC568/$D568))</f>
        <v>n/a</v>
      </c>
      <c r="AJ593" s="69" t="str">
        <f>IF($D568="n/a","n/a",IF(AJ$3&gt;($D568+$D593),$AC568-SUM($F593:AI593),$AC568/$D568))</f>
        <v>n/a</v>
      </c>
      <c r="AK593" s="69" t="str">
        <f>IF($D568="n/a","n/a",IF(AK$3&gt;($D568+$D593),$AC568-SUM($F593:AJ593),$AC568/$D568))</f>
        <v>n/a</v>
      </c>
      <c r="AL593" s="69" t="str">
        <f>IF($D568="n/a","n/a",IF(AL$3&gt;($D568+$D593),$AC568-SUM($F593:AK593),$AC568/$D568))</f>
        <v>n/a</v>
      </c>
      <c r="AM593" s="69" t="str">
        <f>IF($D568="n/a","n/a",IF(AM$3&gt;($D568+$D593),$AC568-SUM($F593:AL593),$AC568/$D568))</f>
        <v>n/a</v>
      </c>
      <c r="AN593" s="69" t="str">
        <f>IF($D568="n/a","n/a",IF(AN$3&gt;($D568+$D593),$AC568-SUM($F593:AM593),$AC568/$D568))</f>
        <v>n/a</v>
      </c>
      <c r="AO593" s="69" t="str">
        <f>IF($D568="n/a","n/a",IF(AO$3&gt;($D568+$D593),$AC568-SUM($F593:AN593),$AC568/$D568))</f>
        <v>n/a</v>
      </c>
      <c r="AP593" s="69" t="str">
        <f>IF($D568="n/a","n/a",IF(AP$3&gt;($D568+$D593),$AC568-SUM($F593:AO593),$AC568/$D568))</f>
        <v>n/a</v>
      </c>
      <c r="AQ593" s="69" t="str">
        <f>IF($D568="n/a","n/a",IF(AQ$3&gt;($D568+$D593),$AC568-SUM($F593:AP593),$AC568/$D568))</f>
        <v>n/a</v>
      </c>
      <c r="AR593" s="69" t="str">
        <f>IF($D568="n/a","n/a",IF(AR$3&gt;($D568+$D593),$AC568-SUM($F593:AQ593),$AC568/$D568))</f>
        <v>n/a</v>
      </c>
      <c r="AS593" s="69" t="str">
        <f>IF($D568="n/a","n/a",IF(AS$3&gt;($D568+$D593),$AC568-SUM($F593:AR593),$AC568/$D568))</f>
        <v>n/a</v>
      </c>
      <c r="AT593" s="69" t="str">
        <f>IF($D568="n/a","n/a",IF(AT$3&gt;($D568+$D593),$AC568-SUM($F593:AS593),$AC568/$D568))</f>
        <v>n/a</v>
      </c>
      <c r="AU593" s="69" t="str">
        <f>IF($D568="n/a","n/a",IF(AU$3&gt;($D568+$D593),$AC568-SUM($F593:AT593),$AC568/$D568))</f>
        <v>n/a</v>
      </c>
      <c r="AV593" s="69" t="str">
        <f>IF($D568="n/a","n/a",IF(AV$3&gt;($D568+$D593),$AC568-SUM($F593:AU593),$AC568/$D568))</f>
        <v>n/a</v>
      </c>
      <c r="AW593" s="69" t="str">
        <f>IF($D568="n/a","n/a",IF(AW$3&gt;($D568+$D593),$AC568-SUM($F593:AV593),$AC568/$D568))</f>
        <v>n/a</v>
      </c>
      <c r="AX593" s="69" t="str">
        <f>IF($D568="n/a","n/a",IF(AX$3&gt;($D568+$D593),$AC568-SUM($F593:AW593),$AC568/$D568))</f>
        <v>n/a</v>
      </c>
      <c r="AY593" s="69" t="str">
        <f>IF($D568="n/a","n/a",IF(AY$3&gt;($D568+$D593),$AC568-SUM($F593:AX593),$AC568/$D568))</f>
        <v>n/a</v>
      </c>
      <c r="AZ593" s="69" t="str">
        <f>IF($D568="n/a","n/a",IF(AZ$3&gt;($D568+$D593),$AC568-SUM($F593:AY593),$AC568/$D568))</f>
        <v>n/a</v>
      </c>
      <c r="BA593" s="69" t="str">
        <f>IF($D568="n/a","n/a",IF(BA$3&gt;($D568+$D593),$AC568-SUM($F593:AZ593),$AC568/$D568))</f>
        <v>n/a</v>
      </c>
      <c r="BB593" s="69" t="str">
        <f>IF($D568="n/a","n/a",IF(BB$3&gt;($D568+$D593),$AC568-SUM($F593:BA593),$AC568/$D568))</f>
        <v>n/a</v>
      </c>
      <c r="BC593" s="69" t="str">
        <f>IF($D568="n/a","n/a",IF(BC$3&gt;($D568+$D593),$AC568-SUM($F593:BB593),$AC568/$D568))</f>
        <v>n/a</v>
      </c>
      <c r="BD593" s="69" t="str">
        <f>IF($D568="n/a","n/a",IF(BD$3&gt;($D568+$D593),$AC568-SUM($F593:BC593),$AC568/$D568))</f>
        <v>n/a</v>
      </c>
      <c r="BE593" s="69" t="str">
        <f>IF($D568="n/a","n/a",IF(BE$3&gt;($D568+$D593),$AC568-SUM($F593:BD593),$AC568/$D568))</f>
        <v>n/a</v>
      </c>
      <c r="BF593" s="69" t="str">
        <f>IF($D568="n/a","n/a",IF(BF$3&gt;($D568+$D593),$AC568-SUM($F593:BE593),$AC568/$D568))</f>
        <v>n/a</v>
      </c>
      <c r="BG593" s="69" t="str">
        <f>IF($D568="n/a","n/a",IF(BG$3&gt;($D568+$D593),$AC568-SUM($F593:BF593),$AC568/$D568))</f>
        <v>n/a</v>
      </c>
      <c r="BH593" s="69" t="str">
        <f>IF($D568="n/a","n/a",IF(BH$3&gt;($D568+$D593),$AC568-SUM($F593:BG593),$AC568/$D568))</f>
        <v>n/a</v>
      </c>
      <c r="BI593" s="69" t="str">
        <f>IF($D568="n/a","n/a",IF(BI$3&gt;($D568+$D593),$AC568-SUM($F593:BH593),$AC568/$D568))</f>
        <v>n/a</v>
      </c>
      <c r="BJ593" s="69" t="str">
        <f>IF($D568="n/a","n/a",IF(BJ$3&gt;($D568+$D593),$AC568-SUM($F593:BI593),$AC568/$D568))</f>
        <v>n/a</v>
      </c>
      <c r="BK593" s="69" t="str">
        <f>IF($D568="n/a","n/a",IF(BK$3&gt;($D568+$D593),$AC568-SUM($F593:BJ593),$AC568/$D568))</f>
        <v>n/a</v>
      </c>
      <c r="BL593" s="69" t="str">
        <f>IF($D568="n/a","n/a",IF(BL$3&gt;($D568+$D593),$AC568-SUM($F593:BK593),$AC568/$D568))</f>
        <v>n/a</v>
      </c>
      <c r="BM593" s="69" t="str">
        <f>IF($D568="n/a","n/a",IF(BM$3&gt;($D568+$D593),$AC568-SUM($F593:BL593),$AC568/$D568))</f>
        <v>n/a</v>
      </c>
      <c r="BN593" s="69" t="str">
        <f>IF($D568="n/a","n/a",IF(BN$3&gt;($D568+$D593),$AC568-SUM($F593:BM593),$AC568/$D568))</f>
        <v>n/a</v>
      </c>
      <c r="BO593" s="69" t="str">
        <f>IF($D568="n/a","n/a",IF(BO$3&gt;($D568+$D593),$AC568-SUM($F593:BN593),$AC568/$D568))</f>
        <v>n/a</v>
      </c>
      <c r="BP593" s="69" t="str">
        <f>IF($D568="n/a","n/a",IF(BP$3&gt;($D568+$D593),$AC568-SUM($F593:BO593),$AC568/$D568))</f>
        <v>n/a</v>
      </c>
      <c r="BQ593" s="69" t="str">
        <f>IF($D568="n/a","n/a",IF(BQ$3&gt;($D568+$D593),$AC568-SUM($F593:BP593),$AC568/$D568))</f>
        <v>n/a</v>
      </c>
      <c r="BR593" s="69" t="str">
        <f>IF($D568="n/a","n/a",IF(BR$3&gt;($D568+$D593),$AC568-SUM($F593:BQ593),$AC568/$D568))</f>
        <v>n/a</v>
      </c>
      <c r="BS593" s="69" t="str">
        <f>IF($D568="n/a","n/a",IF(BS$3&gt;($D568+$D593),$AC568-SUM($F593:BR593),$AC568/$D568))</f>
        <v>n/a</v>
      </c>
      <c r="BT593" s="69" t="str">
        <f>IF($D568="n/a","n/a",IF(BT$3&gt;($D568+$D593),$AC568-SUM($F593:BS593),$AC568/$D568))</f>
        <v>n/a</v>
      </c>
      <c r="BU593" s="69" t="str">
        <f>IF($D568="n/a","n/a",IF(BU$3&gt;($D568+$D593),$AC568-SUM($F593:BT593),$AC568/$D568))</f>
        <v>n/a</v>
      </c>
      <c r="BV593" s="69" t="str">
        <f>IF($D568="n/a","n/a",IF(BV$3&gt;($D568+$D593),$AC568-SUM($F593:BU593),$AC568/$D568))</f>
        <v>n/a</v>
      </c>
      <c r="BW593" s="69" t="str">
        <f>IF($D568="n/a","n/a",IF(BW$3&gt;($D568+$D593),$AC568-SUM($F593:BV593),$AC568/$D568))</f>
        <v>n/a</v>
      </c>
      <c r="BX593" s="69" t="str">
        <f>IF($D568="n/a","n/a",IF(BX$3&gt;($D568+$D593),$AC568-SUM($F593:BW593),$AC568/$D568))</f>
        <v>n/a</v>
      </c>
      <c r="BY593" s="69" t="str">
        <f>IF($D568="n/a","n/a",IF(BY$3&gt;($D568+$D593),$AC568-SUM($F593:BX593),$AC568/$D568))</f>
        <v>n/a</v>
      </c>
      <c r="BZ593" s="69" t="str">
        <f>IF($D568="n/a","n/a",IF(BZ$3&gt;($D568+$D593),$AC568-SUM($F593:BY593),$AC568/$D568))</f>
        <v>n/a</v>
      </c>
    </row>
    <row r="594" spans="1:78" customFormat="1" hidden="1" outlineLevel="1">
      <c r="A594" s="560"/>
      <c r="B594" s="25"/>
      <c r="C594" s="577"/>
      <c r="D594" s="562">
        <v>25</v>
      </c>
      <c r="E594" s="27"/>
      <c r="F594" s="146"/>
      <c r="G594" s="148"/>
      <c r="H594" s="148"/>
      <c r="I594" s="148"/>
      <c r="J594" s="148"/>
      <c r="K594" s="558"/>
      <c r="L594" s="148"/>
      <c r="M594" s="148"/>
      <c r="N594" s="148"/>
      <c r="O594" s="553"/>
      <c r="P594" s="553"/>
      <c r="Q594" s="553"/>
      <c r="R594" s="553"/>
      <c r="S594" s="553"/>
      <c r="T594" s="553"/>
      <c r="U594" s="553"/>
      <c r="V594" s="553"/>
      <c r="W594" s="553"/>
      <c r="X594" s="553"/>
      <c r="Y594" s="553"/>
      <c r="Z594" s="553"/>
      <c r="AA594" s="553"/>
      <c r="AB594" s="553"/>
      <c r="AC594" s="553"/>
      <c r="AD594" s="147"/>
      <c r="AE594" s="147"/>
      <c r="AF594" s="147"/>
      <c r="AG594" s="147"/>
      <c r="AH594" s="147"/>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c r="BI594" s="147"/>
      <c r="BJ594" s="147"/>
      <c r="BK594" s="147"/>
      <c r="BL594" s="147"/>
      <c r="BM594" s="147"/>
      <c r="BN594" s="147"/>
      <c r="BO594" s="147"/>
      <c r="BP594" s="147"/>
      <c r="BQ594" s="147"/>
      <c r="BR594" s="147"/>
      <c r="BS594" s="147"/>
      <c r="BT594" s="147"/>
      <c r="BU594" s="147"/>
      <c r="BV594" s="147"/>
      <c r="BW594" s="147"/>
      <c r="BX594" s="147"/>
      <c r="BY594" s="147"/>
      <c r="BZ594" s="147"/>
    </row>
    <row r="595" spans="1:78" customFormat="1" collapsed="1">
      <c r="A595" s="560"/>
      <c r="B595" s="271" t="str">
        <f>A52</f>
        <v>Easements</v>
      </c>
      <c r="C595" s="9"/>
      <c r="D595" s="9"/>
      <c r="E595" s="563"/>
      <c r="F595" s="161">
        <f t="shared" ref="F595:AK595" si="110">SUM(F569:F594)</f>
        <v>0</v>
      </c>
      <c r="G595" s="161">
        <f t="shared" si="110"/>
        <v>0</v>
      </c>
      <c r="H595" s="161">
        <f t="shared" si="110"/>
        <v>0</v>
      </c>
      <c r="I595" s="161">
        <f t="shared" si="110"/>
        <v>0</v>
      </c>
      <c r="J595" s="161">
        <f t="shared" si="110"/>
        <v>0</v>
      </c>
      <c r="K595" s="564">
        <f t="shared" si="110"/>
        <v>0</v>
      </c>
      <c r="L595" s="161">
        <f t="shared" si="110"/>
        <v>0</v>
      </c>
      <c r="M595" s="161">
        <f t="shared" si="110"/>
        <v>0</v>
      </c>
      <c r="N595" s="161">
        <f t="shared" si="110"/>
        <v>0</v>
      </c>
      <c r="O595" s="161">
        <f t="shared" si="110"/>
        <v>0</v>
      </c>
      <c r="P595" s="161">
        <f t="shared" si="110"/>
        <v>0</v>
      </c>
      <c r="Q595" s="161">
        <f t="shared" si="110"/>
        <v>0</v>
      </c>
      <c r="R595" s="161">
        <f t="shared" si="110"/>
        <v>0</v>
      </c>
      <c r="S595" s="161">
        <f t="shared" si="110"/>
        <v>0</v>
      </c>
      <c r="T595" s="161">
        <f t="shared" si="110"/>
        <v>0</v>
      </c>
      <c r="U595" s="161">
        <f t="shared" si="110"/>
        <v>0</v>
      </c>
      <c r="V595" s="161">
        <f t="shared" si="110"/>
        <v>0</v>
      </c>
      <c r="W595" s="161">
        <f t="shared" si="110"/>
        <v>0</v>
      </c>
      <c r="X595" s="161">
        <f t="shared" si="110"/>
        <v>0</v>
      </c>
      <c r="Y595" s="161">
        <f t="shared" si="110"/>
        <v>0</v>
      </c>
      <c r="Z595" s="161">
        <f t="shared" si="110"/>
        <v>0</v>
      </c>
      <c r="AA595" s="161">
        <f t="shared" si="110"/>
        <v>0</v>
      </c>
      <c r="AB595" s="161">
        <f t="shared" si="110"/>
        <v>0</v>
      </c>
      <c r="AC595" s="161">
        <f t="shared" si="110"/>
        <v>0</v>
      </c>
      <c r="AD595" s="161">
        <f t="shared" si="110"/>
        <v>0</v>
      </c>
      <c r="AE595" s="161">
        <f t="shared" si="110"/>
        <v>0</v>
      </c>
      <c r="AF595" s="161">
        <f t="shared" si="110"/>
        <v>0</v>
      </c>
      <c r="AG595" s="161">
        <f t="shared" si="110"/>
        <v>0</v>
      </c>
      <c r="AH595" s="161">
        <f t="shared" si="110"/>
        <v>0</v>
      </c>
      <c r="AI595" s="161">
        <f t="shared" si="110"/>
        <v>0</v>
      </c>
      <c r="AJ595" s="161">
        <f t="shared" si="110"/>
        <v>0</v>
      </c>
      <c r="AK595" s="161">
        <f t="shared" si="110"/>
        <v>0</v>
      </c>
      <c r="AL595" s="161">
        <f t="shared" ref="AL595:BZ595" si="111">SUM(AL569:AL594)</f>
        <v>0</v>
      </c>
      <c r="AM595" s="161">
        <f t="shared" si="111"/>
        <v>0</v>
      </c>
      <c r="AN595" s="161">
        <f t="shared" si="111"/>
        <v>0</v>
      </c>
      <c r="AO595" s="161">
        <f t="shared" si="111"/>
        <v>0</v>
      </c>
      <c r="AP595" s="161">
        <f t="shared" si="111"/>
        <v>0</v>
      </c>
      <c r="AQ595" s="161">
        <f t="shared" si="111"/>
        <v>0</v>
      </c>
      <c r="AR595" s="161">
        <f t="shared" si="111"/>
        <v>0</v>
      </c>
      <c r="AS595" s="161">
        <f t="shared" si="111"/>
        <v>0</v>
      </c>
      <c r="AT595" s="161">
        <f t="shared" si="111"/>
        <v>0</v>
      </c>
      <c r="AU595" s="161">
        <f t="shared" si="111"/>
        <v>0</v>
      </c>
      <c r="AV595" s="161">
        <f t="shared" si="111"/>
        <v>0</v>
      </c>
      <c r="AW595" s="161">
        <f t="shared" si="111"/>
        <v>0</v>
      </c>
      <c r="AX595" s="161">
        <f t="shared" si="111"/>
        <v>0</v>
      </c>
      <c r="AY595" s="161">
        <f t="shared" si="111"/>
        <v>0</v>
      </c>
      <c r="AZ595" s="161">
        <f t="shared" si="111"/>
        <v>0</v>
      </c>
      <c r="BA595" s="161">
        <f t="shared" si="111"/>
        <v>0</v>
      </c>
      <c r="BB595" s="161">
        <f t="shared" si="111"/>
        <v>0</v>
      </c>
      <c r="BC595" s="161">
        <f t="shared" si="111"/>
        <v>0</v>
      </c>
      <c r="BD595" s="161">
        <f t="shared" si="111"/>
        <v>0</v>
      </c>
      <c r="BE595" s="161">
        <f t="shared" si="111"/>
        <v>0</v>
      </c>
      <c r="BF595" s="161">
        <f t="shared" si="111"/>
        <v>0</v>
      </c>
      <c r="BG595" s="161">
        <f t="shared" si="111"/>
        <v>0</v>
      </c>
      <c r="BH595" s="161">
        <f t="shared" si="111"/>
        <v>0</v>
      </c>
      <c r="BI595" s="161">
        <f t="shared" si="111"/>
        <v>0</v>
      </c>
      <c r="BJ595" s="161">
        <f t="shared" si="111"/>
        <v>0</v>
      </c>
      <c r="BK595" s="161">
        <f t="shared" si="111"/>
        <v>0</v>
      </c>
      <c r="BL595" s="161">
        <f t="shared" si="111"/>
        <v>0</v>
      </c>
      <c r="BM595" s="161">
        <f t="shared" si="111"/>
        <v>0</v>
      </c>
      <c r="BN595" s="161">
        <f t="shared" si="111"/>
        <v>0</v>
      </c>
      <c r="BO595" s="161">
        <f t="shared" si="111"/>
        <v>0</v>
      </c>
      <c r="BP595" s="161">
        <f t="shared" si="111"/>
        <v>0</v>
      </c>
      <c r="BQ595" s="161">
        <f t="shared" si="111"/>
        <v>0</v>
      </c>
      <c r="BR595" s="161">
        <f t="shared" si="111"/>
        <v>0</v>
      </c>
      <c r="BS595" s="161">
        <f t="shared" si="111"/>
        <v>0</v>
      </c>
      <c r="BT595" s="161">
        <f t="shared" si="111"/>
        <v>0</v>
      </c>
      <c r="BU595" s="161">
        <f t="shared" si="111"/>
        <v>0</v>
      </c>
      <c r="BV595" s="161">
        <f t="shared" si="111"/>
        <v>0</v>
      </c>
      <c r="BW595" s="161">
        <f t="shared" si="111"/>
        <v>0</v>
      </c>
      <c r="BX595" s="161">
        <f t="shared" si="111"/>
        <v>0</v>
      </c>
      <c r="BY595" s="161">
        <f t="shared" si="111"/>
        <v>0</v>
      </c>
      <c r="BZ595" s="161">
        <f t="shared" si="111"/>
        <v>0</v>
      </c>
    </row>
    <row r="596" spans="1:78" s="198" customFormat="1" hidden="1" outlineLevel="1">
      <c r="A596" s="581"/>
      <c r="B596" s="582"/>
      <c r="E596" s="583"/>
      <c r="F596" s="584"/>
      <c r="G596" s="584"/>
      <c r="H596" s="584"/>
      <c r="I596" s="584"/>
      <c r="J596" s="584"/>
      <c r="K596" s="585"/>
      <c r="L596" s="584"/>
      <c r="M596" s="584"/>
      <c r="N596" s="584"/>
      <c r="O596" s="584"/>
      <c r="P596" s="584"/>
      <c r="Q596" s="584"/>
      <c r="R596" s="161"/>
      <c r="S596" s="161"/>
      <c r="T596" s="161"/>
      <c r="U596" s="161"/>
      <c r="V596" s="584"/>
      <c r="W596" s="584"/>
      <c r="X596" s="584"/>
      <c r="Y596" s="584"/>
      <c r="Z596" s="584"/>
      <c r="AA596" s="584"/>
      <c r="AB596" s="584"/>
      <c r="AC596" s="584"/>
      <c r="AD596" s="584"/>
      <c r="AE596" s="584"/>
      <c r="AF596" s="584"/>
      <c r="AG596" s="584"/>
      <c r="AH596" s="584"/>
      <c r="AI596" s="584"/>
      <c r="AJ596" s="584"/>
      <c r="AK596" s="584"/>
      <c r="AL596" s="584"/>
      <c r="AM596" s="584"/>
      <c r="AN596" s="584"/>
      <c r="AO596" s="584"/>
      <c r="AP596" s="584"/>
      <c r="AQ596" s="584"/>
      <c r="AR596" s="584"/>
      <c r="AS596" s="584"/>
      <c r="AT596" s="584"/>
      <c r="AU596" s="584"/>
      <c r="AV596" s="584"/>
      <c r="AW596" s="584"/>
      <c r="AX596" s="584"/>
      <c r="AY596" s="584"/>
      <c r="AZ596" s="584"/>
      <c r="BA596" s="584"/>
      <c r="BB596" s="584"/>
      <c r="BC596" s="584"/>
      <c r="BD596" s="584"/>
      <c r="BE596" s="584"/>
      <c r="BF596" s="584"/>
      <c r="BG596" s="584"/>
      <c r="BH596" s="584"/>
      <c r="BI596" s="584"/>
      <c r="BJ596" s="584"/>
      <c r="BK596" s="584"/>
      <c r="BL596" s="584"/>
      <c r="BM596" s="584"/>
      <c r="BN596" s="584"/>
      <c r="BO596" s="584"/>
      <c r="BP596" s="584"/>
      <c r="BQ596" s="584"/>
      <c r="BR596" s="584"/>
      <c r="BS596" s="584"/>
      <c r="BT596" s="584"/>
      <c r="BU596" s="584"/>
      <c r="BV596" s="584"/>
      <c r="BW596" s="584"/>
      <c r="BX596" s="584"/>
      <c r="BY596" s="584"/>
      <c r="BZ596" s="584"/>
    </row>
    <row r="597" spans="1:78" s="198" customFormat="1" hidden="1" outlineLevel="1">
      <c r="A597" s="581"/>
      <c r="B597" s="217"/>
      <c r="C597" s="586">
        <f>B624</f>
        <v>0</v>
      </c>
      <c r="D597" s="103" t="str">
        <f>VLOOKUP(C597,$A$123:$D$139,4,FALSE)</f>
        <v>n/a</v>
      </c>
      <c r="E597" s="103" t="str">
        <f>VLOOKUP(C597,$A$123:$D$139,3,FALSE)</f>
        <v>n/a</v>
      </c>
      <c r="F597" s="217">
        <f>IF(F$123="",0,HLOOKUP(F$2,$F$123:$BZ$140,MATCH($C597,$A$60:$A$76,0),FALSE))</f>
        <v>0</v>
      </c>
      <c r="G597" s="217">
        <f t="shared" ref="G597:BR597" si="112">IF(G$123="",0,HLOOKUP(G$2,$F$123:$BZ$140,MATCH($C597,$A$60:$A$76,0),FALSE))</f>
        <v>0</v>
      </c>
      <c r="H597" s="217">
        <f t="shared" si="112"/>
        <v>0</v>
      </c>
      <c r="I597" s="217">
        <f t="shared" si="112"/>
        <v>0</v>
      </c>
      <c r="J597" s="217">
        <f t="shared" si="112"/>
        <v>0</v>
      </c>
      <c r="K597" s="217">
        <f t="shared" si="112"/>
        <v>0</v>
      </c>
      <c r="L597" s="217">
        <f t="shared" si="112"/>
        <v>0</v>
      </c>
      <c r="M597" s="217">
        <f t="shared" si="112"/>
        <v>0</v>
      </c>
      <c r="N597" s="217">
        <f t="shared" si="112"/>
        <v>0</v>
      </c>
      <c r="O597" s="217">
        <f t="shared" si="112"/>
        <v>0</v>
      </c>
      <c r="P597" s="217">
        <f t="shared" si="112"/>
        <v>0</v>
      </c>
      <c r="Q597" s="217">
        <f t="shared" si="112"/>
        <v>0</v>
      </c>
      <c r="R597" s="217">
        <f t="shared" si="112"/>
        <v>0</v>
      </c>
      <c r="S597" s="217">
        <f t="shared" si="112"/>
        <v>0</v>
      </c>
      <c r="T597" s="217">
        <f t="shared" si="112"/>
        <v>0</v>
      </c>
      <c r="U597" s="217">
        <f t="shared" si="112"/>
        <v>0</v>
      </c>
      <c r="V597" s="217">
        <f t="shared" si="112"/>
        <v>0</v>
      </c>
      <c r="W597" s="217">
        <f t="shared" si="112"/>
        <v>0</v>
      </c>
      <c r="X597" s="217">
        <f t="shared" si="112"/>
        <v>0</v>
      </c>
      <c r="Y597" s="217">
        <f t="shared" si="112"/>
        <v>0</v>
      </c>
      <c r="Z597" s="217">
        <f t="shared" si="112"/>
        <v>0</v>
      </c>
      <c r="AA597" s="217">
        <f t="shared" si="112"/>
        <v>0</v>
      </c>
      <c r="AB597" s="217">
        <f t="shared" si="112"/>
        <v>0</v>
      </c>
      <c r="AC597" s="217">
        <f t="shared" si="112"/>
        <v>0</v>
      </c>
      <c r="AD597" s="217">
        <f t="shared" si="112"/>
        <v>0</v>
      </c>
      <c r="AE597" s="217">
        <f t="shared" si="112"/>
        <v>0</v>
      </c>
      <c r="AF597" s="217">
        <f t="shared" si="112"/>
        <v>0</v>
      </c>
      <c r="AG597" s="217">
        <f t="shared" si="112"/>
        <v>0</v>
      </c>
      <c r="AH597" s="217">
        <f t="shared" si="112"/>
        <v>0</v>
      </c>
      <c r="AI597" s="217">
        <f t="shared" si="112"/>
        <v>0</v>
      </c>
      <c r="AJ597" s="217">
        <f t="shared" si="112"/>
        <v>0</v>
      </c>
      <c r="AK597" s="217">
        <f t="shared" si="112"/>
        <v>0</v>
      </c>
      <c r="AL597" s="217">
        <f t="shared" si="112"/>
        <v>0</v>
      </c>
      <c r="AM597" s="217">
        <f t="shared" si="112"/>
        <v>0</v>
      </c>
      <c r="AN597" s="217">
        <f t="shared" si="112"/>
        <v>0</v>
      </c>
      <c r="AO597" s="217">
        <f t="shared" si="112"/>
        <v>0</v>
      </c>
      <c r="AP597" s="217">
        <f t="shared" si="112"/>
        <v>0</v>
      </c>
      <c r="AQ597" s="217">
        <f t="shared" si="112"/>
        <v>0</v>
      </c>
      <c r="AR597" s="217">
        <f t="shared" si="112"/>
        <v>0</v>
      </c>
      <c r="AS597" s="217">
        <f t="shared" si="112"/>
        <v>0</v>
      </c>
      <c r="AT597" s="217">
        <f t="shared" si="112"/>
        <v>0</v>
      </c>
      <c r="AU597" s="217">
        <f t="shared" si="112"/>
        <v>0</v>
      </c>
      <c r="AV597" s="217">
        <f t="shared" si="112"/>
        <v>0</v>
      </c>
      <c r="AW597" s="217">
        <f t="shared" si="112"/>
        <v>0</v>
      </c>
      <c r="AX597" s="217">
        <f t="shared" si="112"/>
        <v>0</v>
      </c>
      <c r="AY597" s="217">
        <f t="shared" si="112"/>
        <v>0</v>
      </c>
      <c r="AZ597" s="217">
        <f t="shared" si="112"/>
        <v>0</v>
      </c>
      <c r="BA597" s="217">
        <f t="shared" si="112"/>
        <v>0</v>
      </c>
      <c r="BB597" s="217">
        <f t="shared" si="112"/>
        <v>0</v>
      </c>
      <c r="BC597" s="217">
        <f t="shared" si="112"/>
        <v>0</v>
      </c>
      <c r="BD597" s="217">
        <f t="shared" si="112"/>
        <v>0</v>
      </c>
      <c r="BE597" s="217">
        <f t="shared" si="112"/>
        <v>0</v>
      </c>
      <c r="BF597" s="217">
        <f t="shared" si="112"/>
        <v>0</v>
      </c>
      <c r="BG597" s="217">
        <f t="shared" si="112"/>
        <v>0</v>
      </c>
      <c r="BH597" s="217">
        <f t="shared" si="112"/>
        <v>0</v>
      </c>
      <c r="BI597" s="217">
        <f t="shared" si="112"/>
        <v>0</v>
      </c>
      <c r="BJ597" s="217">
        <f t="shared" si="112"/>
        <v>0</v>
      </c>
      <c r="BK597" s="217">
        <f t="shared" si="112"/>
        <v>0</v>
      </c>
      <c r="BL597" s="217">
        <f t="shared" si="112"/>
        <v>0</v>
      </c>
      <c r="BM597" s="217">
        <f t="shared" si="112"/>
        <v>0</v>
      </c>
      <c r="BN597" s="217">
        <f t="shared" si="112"/>
        <v>0</v>
      </c>
      <c r="BO597" s="217">
        <f t="shared" si="112"/>
        <v>0</v>
      </c>
      <c r="BP597" s="217">
        <f t="shared" si="112"/>
        <v>0</v>
      </c>
      <c r="BQ597" s="217">
        <f t="shared" si="112"/>
        <v>0</v>
      </c>
      <c r="BR597" s="217">
        <f t="shared" si="112"/>
        <v>0</v>
      </c>
      <c r="BS597" s="217">
        <f t="shared" ref="BS597:BZ597" si="113">IF(BS$123="",0,HLOOKUP(BS$2,$F$123:$BZ$140,MATCH($C597,$A$60:$A$76,0),FALSE))</f>
        <v>0</v>
      </c>
      <c r="BT597" s="217">
        <f t="shared" si="113"/>
        <v>0</v>
      </c>
      <c r="BU597" s="217">
        <f t="shared" si="113"/>
        <v>0</v>
      </c>
      <c r="BV597" s="217">
        <f t="shared" si="113"/>
        <v>0</v>
      </c>
      <c r="BW597" s="217">
        <f t="shared" si="113"/>
        <v>0</v>
      </c>
      <c r="BX597" s="217">
        <f t="shared" si="113"/>
        <v>0</v>
      </c>
      <c r="BY597" s="217">
        <f t="shared" si="113"/>
        <v>0</v>
      </c>
      <c r="BZ597" s="217">
        <f t="shared" si="113"/>
        <v>0</v>
      </c>
    </row>
    <row r="598" spans="1:78" s="198" customFormat="1" hidden="1" outlineLevel="1">
      <c r="A598" s="587"/>
      <c r="B598" s="582"/>
      <c r="C598" s="723" t="s">
        <v>296</v>
      </c>
      <c r="D598" s="588">
        <v>0</v>
      </c>
      <c r="E598" s="589"/>
      <c r="F598" s="219"/>
      <c r="G598" s="219"/>
      <c r="H598" s="219"/>
      <c r="I598" s="219"/>
      <c r="J598" s="219"/>
      <c r="K598" s="590"/>
      <c r="L598" s="219"/>
      <c r="M598" s="219"/>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c r="AL598" s="219"/>
      <c r="AM598" s="219"/>
      <c r="AN598" s="219"/>
      <c r="AO598" s="219"/>
      <c r="AP598" s="219"/>
      <c r="AQ598" s="219"/>
      <c r="AR598" s="219"/>
      <c r="AS598" s="219"/>
      <c r="AT598" s="219"/>
      <c r="AU598" s="219"/>
      <c r="AV598" s="219"/>
      <c r="AW598" s="219"/>
      <c r="AX598" s="219"/>
      <c r="AY598" s="219"/>
      <c r="AZ598" s="219"/>
      <c r="BA598" s="219"/>
      <c r="BB598" s="219"/>
      <c r="BC598" s="219"/>
      <c r="BD598" s="219"/>
      <c r="BE598" s="219"/>
      <c r="BF598" s="219"/>
      <c r="BG598" s="219"/>
      <c r="BH598" s="219"/>
      <c r="BI598" s="219"/>
      <c r="BJ598" s="219"/>
      <c r="BK598" s="219"/>
      <c r="BL598" s="219"/>
      <c r="BM598" s="219"/>
      <c r="BN598" s="219"/>
      <c r="BO598" s="219"/>
      <c r="BP598" s="219"/>
      <c r="BQ598" s="219"/>
      <c r="BR598" s="219"/>
    </row>
    <row r="599" spans="1:78" s="198" customFormat="1" hidden="1" outlineLevel="1">
      <c r="A599" s="581"/>
      <c r="B599" s="582"/>
      <c r="C599" s="723"/>
      <c r="D599" s="591">
        <v>1</v>
      </c>
      <c r="E599" s="589"/>
      <c r="F599" s="592"/>
      <c r="G599" s="593" t="str">
        <f>IF($E597="n/a","n/a",IF(G$3&gt;($E597+$D599),$F597-SUM($F599:F599),$F597/$E597))</f>
        <v>n/a</v>
      </c>
      <c r="H599" s="594" t="str">
        <f>IF($E597="n/a","n/a",IF(H$3&gt;($E597+$D599),$F597-SUM($F599:G599),$F597/$E597))</f>
        <v>n/a</v>
      </c>
      <c r="I599" s="594" t="str">
        <f>IF($E597="n/a","n/a",IF(I$3&gt;($E597+$D599),$F597-SUM($F599:H599),$F597/$E597))</f>
        <v>n/a</v>
      </c>
      <c r="J599" s="594" t="str">
        <f>IF($E597="n/a","n/a",IF(J$3&gt;($E597+$D599),$F597-SUM($F599:I599),$F597/$E597))</f>
        <v>n/a</v>
      </c>
      <c r="K599" s="595" t="str">
        <f>IF($E597="n/a","n/a",IF(K$3&gt;($E597+$D599),$F597-SUM($F599:J599),$F597/$E597))</f>
        <v>n/a</v>
      </c>
      <c r="L599" s="594" t="str">
        <f>IF($E597="n/a","n/a",IF(L$3&gt;($E597+$D599),$F597-SUM($F599:K599),$F597/$E597))</f>
        <v>n/a</v>
      </c>
      <c r="M599" s="594" t="str">
        <f>IF($E597="n/a","n/a",IF(M$3&gt;($E597+$D599),$F597-SUM($F599:L599),$F597/$E597))</f>
        <v>n/a</v>
      </c>
      <c r="N599" s="594" t="str">
        <f>IF($E597="n/a","n/a",IF(N$3&gt;($E597+$D599),$F597-SUM($F599:M599),$F597/$E597))</f>
        <v>n/a</v>
      </c>
      <c r="O599" s="594" t="str">
        <f>IF($E597="n/a","n/a",IF(O$3&gt;($E597+$D599),$F597-SUM($F599:N599),$F597/$E597))</f>
        <v>n/a</v>
      </c>
      <c r="P599" s="594" t="str">
        <f>IF($E597="n/a","n/a",IF(P$3&gt;($E597+$D599),$F597-SUM($F599:O599),$F597/$E597))</f>
        <v>n/a</v>
      </c>
      <c r="Q599" s="594" t="str">
        <f>IF($E597="n/a","n/a",IF(Q$3&gt;($E597+$D599),$F597-SUM($F599:P599),$F597/$E597))</f>
        <v>n/a</v>
      </c>
      <c r="R599" s="594" t="str">
        <f>IF($E597="n/a","n/a",IF(R$3&gt;($E597+$D599),$F597-SUM($F599:Q599),$F597/$E597))</f>
        <v>n/a</v>
      </c>
      <c r="S599" s="594" t="str">
        <f>IF($E597="n/a","n/a",IF(S$3&gt;($E597+$D599),$F597-SUM($F599:R599),$F597/$E597))</f>
        <v>n/a</v>
      </c>
      <c r="T599" s="594" t="str">
        <f>IF($E597="n/a","n/a",IF(T$3&gt;($E597+$D599),$F597-SUM($F599:S599),$F597/$E597))</f>
        <v>n/a</v>
      </c>
      <c r="U599" s="594" t="str">
        <f>IF($E597="n/a","n/a",IF(U$3&gt;($E597+$D599),$F597-SUM($F599:T599),$F597/$E597))</f>
        <v>n/a</v>
      </c>
      <c r="V599" s="594" t="str">
        <f>IF($E597="n/a","n/a",IF(V$3&gt;($E597+$D599),$F597-SUM($F599:U599),$F597/$E597))</f>
        <v>n/a</v>
      </c>
      <c r="W599" s="594" t="str">
        <f>IF($E597="n/a","n/a",IF(W$3&gt;($E597+$D599),$F597-SUM($F599:V599),$F597/$E597))</f>
        <v>n/a</v>
      </c>
      <c r="X599" s="594" t="str">
        <f>IF($E597="n/a","n/a",IF(X$3&gt;($E597+$D599),$F597-SUM($F599:W599),$F597/$E597))</f>
        <v>n/a</v>
      </c>
      <c r="Y599" s="594" t="str">
        <f>IF($E597="n/a","n/a",IF(Y$3&gt;($E597+$D599),$F597-SUM($F599:X599),$F597/$E597))</f>
        <v>n/a</v>
      </c>
      <c r="Z599" s="594" t="str">
        <f>IF($E597="n/a","n/a",IF(Z$3&gt;($E597+$D599),$F597-SUM($F599:Y599),$F597/$E597))</f>
        <v>n/a</v>
      </c>
      <c r="AA599" s="594" t="str">
        <f>IF($E597="n/a","n/a",IF(AA$3&gt;($E597+$D599),$F597-SUM($F599:Z599),$F597/$E597))</f>
        <v>n/a</v>
      </c>
      <c r="AB599" s="594" t="str">
        <f>IF($E597="n/a","n/a",IF(AB$3&gt;($E597+$D599),$F597-SUM($F599:AA599),$F597/$E597))</f>
        <v>n/a</v>
      </c>
      <c r="AC599" s="594" t="str">
        <f>IF($E597="n/a","n/a",IF(AC$3&gt;($E597+$D599),$F597-SUM($F599:AB599),$F597/$E597))</f>
        <v>n/a</v>
      </c>
      <c r="AD599" s="594" t="str">
        <f>IF($E597="n/a","n/a",IF(AD$3&gt;($E597+$D599),$F597-SUM($F599:AC599),$F597/$E597))</f>
        <v>n/a</v>
      </c>
      <c r="AE599" s="594" t="str">
        <f>IF($E597="n/a","n/a",IF(AE$3&gt;($E597+$D599),$F597-SUM($F599:AD599),$F597/$E597))</f>
        <v>n/a</v>
      </c>
      <c r="AF599" s="594" t="str">
        <f>IF($E597="n/a","n/a",IF(AF$3&gt;($E597+$D599),$F597-SUM($F599:AE599),$F597/$E597))</f>
        <v>n/a</v>
      </c>
      <c r="AG599" s="594" t="str">
        <f>IF($E597="n/a","n/a",IF(AG$3&gt;($E597+$D599),$F597-SUM($F599:AF599),$F597/$E597))</f>
        <v>n/a</v>
      </c>
      <c r="AH599" s="594" t="str">
        <f>IF($E597="n/a","n/a",IF(AH$3&gt;($E597+$D599),$F597-SUM($F599:AG599),$F597/$E597))</f>
        <v>n/a</v>
      </c>
      <c r="AI599" s="594" t="str">
        <f>IF($E597="n/a","n/a",IF(AI$3&gt;($E597+$D599),$F597-SUM($F599:AH599),$F597/$E597))</f>
        <v>n/a</v>
      </c>
      <c r="AJ599" s="594" t="str">
        <f>IF($E597="n/a","n/a",IF(AJ$3&gt;($E597+$D599),$F597-SUM($F599:AI599),$F597/$E597))</f>
        <v>n/a</v>
      </c>
      <c r="AK599" s="594" t="str">
        <f>IF($E597="n/a","n/a",IF(AK$3&gt;($E597+$D599),$F597-SUM($F599:AJ599),$F597/$E597))</f>
        <v>n/a</v>
      </c>
      <c r="AL599" s="594" t="str">
        <f>IF($E597="n/a","n/a",IF(AL$3&gt;($E597+$D599),$F597-SUM($F599:AK599),$F597/$E597))</f>
        <v>n/a</v>
      </c>
      <c r="AM599" s="594" t="str">
        <f>IF($E597="n/a","n/a",IF(AM$3&gt;($E597+$D599),$F597-SUM($F599:AL599),$F597/$E597))</f>
        <v>n/a</v>
      </c>
      <c r="AN599" s="594" t="str">
        <f>IF($E597="n/a","n/a",IF(AN$3&gt;($E597+$D599),$F597-SUM($F599:AM599),$F597/$E597))</f>
        <v>n/a</v>
      </c>
      <c r="AO599" s="594" t="str">
        <f>IF($E597="n/a","n/a",IF(AO$3&gt;($E597+$D599),$F597-SUM($F599:AN599),$F597/$E597))</f>
        <v>n/a</v>
      </c>
      <c r="AP599" s="594" t="str">
        <f>IF($E597="n/a","n/a",IF(AP$3&gt;($E597+$D599),$F597-SUM($F599:AO599),$F597/$E597))</f>
        <v>n/a</v>
      </c>
      <c r="AQ599" s="594" t="str">
        <f>IF($E597="n/a","n/a",IF(AQ$3&gt;($E597+$D599),$F597-SUM($F599:AP599),$F597/$E597))</f>
        <v>n/a</v>
      </c>
      <c r="AR599" s="594" t="str">
        <f>IF($E597="n/a","n/a",IF(AR$3&gt;($E597+$D599),$F597-SUM($F599:AQ599),$F597/$E597))</f>
        <v>n/a</v>
      </c>
      <c r="AS599" s="594" t="str">
        <f>IF($E597="n/a","n/a",IF(AS$3&gt;($E597+$D599),$F597-SUM($F599:AR599),$F597/$E597))</f>
        <v>n/a</v>
      </c>
      <c r="AT599" s="594" t="str">
        <f>IF($E597="n/a","n/a",IF(AT$3&gt;($E597+$D599),$F597-SUM($F599:AS599),$F597/$E597))</f>
        <v>n/a</v>
      </c>
      <c r="AU599" s="594" t="str">
        <f>IF($E597="n/a","n/a",IF(AU$3&gt;($E597+$D599),$F597-SUM($F599:AT599),$F597/$E597))</f>
        <v>n/a</v>
      </c>
      <c r="AV599" s="594" t="str">
        <f>IF($E597="n/a","n/a",IF(AV$3&gt;($E597+$D599),$F597-SUM($F599:AU599),$F597/$E597))</f>
        <v>n/a</v>
      </c>
      <c r="AW599" s="594" t="str">
        <f>IF($E597="n/a","n/a",IF(AW$3&gt;($E597+$D599),$F597-SUM($F599:AV599),$F597/$E597))</f>
        <v>n/a</v>
      </c>
      <c r="AX599" s="594" t="str">
        <f>IF($E597="n/a","n/a",IF(AX$3&gt;($E597+$D599),$F597-SUM($F599:AW599),$F597/$E597))</f>
        <v>n/a</v>
      </c>
      <c r="AY599" s="594" t="str">
        <f>IF($E597="n/a","n/a",IF(AY$3&gt;($E597+$D599),$F597-SUM($F599:AX599),$F597/$E597))</f>
        <v>n/a</v>
      </c>
      <c r="AZ599" s="594" t="str">
        <f>IF($E597="n/a","n/a",IF(AZ$3&gt;($E597+$D599),$F597-SUM($F599:AY599),$F597/$E597))</f>
        <v>n/a</v>
      </c>
      <c r="BA599" s="594" t="str">
        <f>IF($E597="n/a","n/a",IF(BA$3&gt;($E597+$D599),$F597-SUM($F599:AZ599),$F597/$E597))</f>
        <v>n/a</v>
      </c>
      <c r="BB599" s="594" t="str">
        <f>IF($E597="n/a","n/a",IF(BB$3&gt;($E597+$D599),$F597-SUM($F599:BA599),$F597/$E597))</f>
        <v>n/a</v>
      </c>
      <c r="BC599" s="594" t="str">
        <f>IF($E597="n/a","n/a",IF(BC$3&gt;($E597+$D599),$F597-SUM($F599:BB599),$F597/$E597))</f>
        <v>n/a</v>
      </c>
      <c r="BD599" s="594" t="str">
        <f>IF($E597="n/a","n/a",IF(BD$3&gt;($E597+$D599),$F597-SUM($F599:BC599),$F597/$E597))</f>
        <v>n/a</v>
      </c>
      <c r="BE599" s="594" t="str">
        <f>IF($E597="n/a","n/a",IF(BE$3&gt;($E597+$D599),$F597-SUM($F599:BD599),$F597/$E597))</f>
        <v>n/a</v>
      </c>
      <c r="BF599" s="594" t="str">
        <f>IF($E597="n/a","n/a",IF(BF$3&gt;($E597+$D599),$F597-SUM($F599:BE599),$F597/$E597))</f>
        <v>n/a</v>
      </c>
      <c r="BG599" s="594" t="str">
        <f>IF($E597="n/a","n/a",IF(BG$3&gt;($E597+$D599),$F597-SUM($F599:BF599),$F597/$E597))</f>
        <v>n/a</v>
      </c>
      <c r="BH599" s="594" t="str">
        <f>IF($E597="n/a","n/a",IF(BH$3&gt;($E597+$D599),$F597-SUM($F599:BG599),$F597/$E597))</f>
        <v>n/a</v>
      </c>
      <c r="BI599" s="594" t="str">
        <f>IF($E597="n/a","n/a",IF(BI$3&gt;($E597+$D599),$F597-SUM($F599:BH599),$F597/$E597))</f>
        <v>n/a</v>
      </c>
      <c r="BJ599" s="594" t="str">
        <f>IF($E597="n/a","n/a",IF(BJ$3&gt;($E597+$D599),$F597-SUM($F599:BI599),$F597/$E597))</f>
        <v>n/a</v>
      </c>
      <c r="BK599" s="594" t="str">
        <f>IF($E597="n/a","n/a",IF(BK$3&gt;($E597+$D599),$F597-SUM($F599:BJ599),$F597/$E597))</f>
        <v>n/a</v>
      </c>
      <c r="BL599" s="594" t="str">
        <f>IF($E597="n/a","n/a",IF(BL$3&gt;($E597+$D599),$F597-SUM($F599:BK599),$F597/$E597))</f>
        <v>n/a</v>
      </c>
      <c r="BM599" s="594" t="str">
        <f>IF($E597="n/a","n/a",IF(BM$3&gt;($E597+$D599),$F597-SUM($F599:BL599),$F597/$E597))</f>
        <v>n/a</v>
      </c>
      <c r="BN599" s="594" t="str">
        <f>IF($E597="n/a","n/a",IF(BN$3&gt;($E597+$D599),$F597-SUM($F599:BM599),$F597/$E597))</f>
        <v>n/a</v>
      </c>
      <c r="BO599" s="594" t="str">
        <f>IF($E597="n/a","n/a",IF(BO$3&gt;($E597+$D599),$F597-SUM($F599:BN599),$F597/$E597))</f>
        <v>n/a</v>
      </c>
      <c r="BP599" s="594" t="str">
        <f>IF($E597="n/a","n/a",IF(BP$3&gt;($E597+$D599),$F597-SUM($F599:BO599),$F597/$E597))</f>
        <v>n/a</v>
      </c>
      <c r="BQ599" s="594" t="str">
        <f>IF($E597="n/a","n/a",IF(BQ$3&gt;($E597+$D599),$F597-SUM($F599:BP599),$F597/$E597))</f>
        <v>n/a</v>
      </c>
      <c r="BR599" s="594" t="str">
        <f>IF($E597="n/a","n/a",IF(BR$3&gt;($E597+$D599),$F597-SUM($F599:BQ599),$F597/$E597))</f>
        <v>n/a</v>
      </c>
      <c r="BS599" s="594" t="str">
        <f>IF($E597="n/a","n/a",IF(BS$3&gt;($E597+$D599),$F597-SUM($F599:BR599),$F597/$E597))</f>
        <v>n/a</v>
      </c>
      <c r="BT599" s="594" t="str">
        <f>IF($E597="n/a","n/a",IF(BT$3&gt;($E597+$D599),$F597-SUM($F599:BS599),$F597/$E597))</f>
        <v>n/a</v>
      </c>
      <c r="BU599" s="594" t="str">
        <f>IF($E597="n/a","n/a",IF(BU$3&gt;($E597+$D599),$F597-SUM($F599:BT599),$F597/$E597))</f>
        <v>n/a</v>
      </c>
      <c r="BV599" s="594" t="str">
        <f>IF($E597="n/a","n/a",IF(BV$3&gt;($E597+$D599),$F597-SUM($F599:BU599),$F597/$E597))</f>
        <v>n/a</v>
      </c>
      <c r="BW599" s="594" t="str">
        <f>IF($E597="n/a","n/a",IF(BW$3&gt;($E597+$D599),$F597-SUM($F599:BV599),$F597/$E597))</f>
        <v>n/a</v>
      </c>
      <c r="BX599" s="594" t="str">
        <f>IF($E597="n/a","n/a",IF(BX$3&gt;($E597+$D599),$F597-SUM($F599:BW599),$F597/$E597))</f>
        <v>n/a</v>
      </c>
      <c r="BY599" s="594" t="str">
        <f>IF($E597="n/a","n/a",IF(BY$3&gt;($E597+$D599),$F597-SUM($F599:BX599),$F597/$E597))</f>
        <v>n/a</v>
      </c>
      <c r="BZ599" s="595" t="str">
        <f>IF($E597="n/a","n/a",IF(BZ$3&gt;($E597+$D599),$F597-SUM($F599:BY599),$F597/$E597))</f>
        <v>n/a</v>
      </c>
    </row>
    <row r="600" spans="1:78" s="198" customFormat="1" hidden="1" outlineLevel="1">
      <c r="A600" s="581"/>
      <c r="B600" s="582"/>
      <c r="C600" s="723"/>
      <c r="D600" s="591">
        <v>2</v>
      </c>
      <c r="E600" s="589"/>
      <c r="F600" s="596"/>
      <c r="G600" s="597"/>
      <c r="H600" s="217" t="str">
        <f>IF($E597="n/a","n/a",IF(H$3&gt;($E597+$D600),$G597-SUM($F600:G600),$G597/$E597))</f>
        <v>n/a</v>
      </c>
      <c r="I600" s="217" t="str">
        <f>IF($E597="n/a","n/a",IF(I$3&gt;($E597+$D600),$G597-SUM($F600:H600),$G597/$E597))</f>
        <v>n/a</v>
      </c>
      <c r="J600" s="217" t="str">
        <f>IF($E597="n/a","n/a",IF(J$3&gt;($E597+$D600),$G597-SUM($F600:I600),$G597/$E597))</f>
        <v>n/a</v>
      </c>
      <c r="K600" s="590" t="str">
        <f>IF($E597="n/a","n/a",IF(K$3&gt;($E597+$D600),$G597-SUM($F600:J600),$G597/$E597))</f>
        <v>n/a</v>
      </c>
      <c r="L600" s="217" t="str">
        <f>IF($E597="n/a","n/a",IF(L$3&gt;($E597+$D600),$G597-SUM($F600:K600),$G597/$E597))</f>
        <v>n/a</v>
      </c>
      <c r="M600" s="217" t="str">
        <f>IF($E597="n/a","n/a",IF(M$3&gt;($E597+$D600),$G597-SUM($F600:L600),$G597/$E597))</f>
        <v>n/a</v>
      </c>
      <c r="N600" s="217" t="str">
        <f>IF($E597="n/a","n/a",IF(N$3&gt;($E597+$D600),$G597-SUM($F600:M600),$G597/$E597))</f>
        <v>n/a</v>
      </c>
      <c r="O600" s="217" t="str">
        <f>IF($E597="n/a","n/a",IF(O$3&gt;($E597+$D600),$G597-SUM($F600:N600),$G597/$E597))</f>
        <v>n/a</v>
      </c>
      <c r="P600" s="217" t="str">
        <f>IF($E597="n/a","n/a",IF(P$3&gt;($E597+$D600),$G597-SUM($F600:O600),$G597/$E597))</f>
        <v>n/a</v>
      </c>
      <c r="Q600" s="217" t="str">
        <f>IF($E597="n/a","n/a",IF(Q$3&gt;($E597+$D600),$G597-SUM($F600:P600),$G597/$E597))</f>
        <v>n/a</v>
      </c>
      <c r="R600" s="217" t="str">
        <f>IF($E597="n/a","n/a",IF(R$3&gt;($E597+$D600),$G597-SUM($F600:Q600),$G597/$E597))</f>
        <v>n/a</v>
      </c>
      <c r="S600" s="217" t="str">
        <f>IF($E597="n/a","n/a",IF(S$3&gt;($E597+$D600),$G597-SUM($F600:R600),$G597/$E597))</f>
        <v>n/a</v>
      </c>
      <c r="T600" s="217" t="str">
        <f>IF($E597="n/a","n/a",IF(T$3&gt;($E597+$D600),$G597-SUM($F600:S600),$G597/$E597))</f>
        <v>n/a</v>
      </c>
      <c r="U600" s="217" t="str">
        <f>IF($E597="n/a","n/a",IF(U$3&gt;($E597+$D600),$G597-SUM($F600:T600),$G597/$E597))</f>
        <v>n/a</v>
      </c>
      <c r="V600" s="217" t="str">
        <f>IF($E597="n/a","n/a",IF(V$3&gt;($E597+$D600),$G597-SUM($F600:U600),$G597/$E597))</f>
        <v>n/a</v>
      </c>
      <c r="W600" s="217" t="str">
        <f>IF($E597="n/a","n/a",IF(W$3&gt;($E597+$D600),$G597-SUM($F600:V600),$G597/$E597))</f>
        <v>n/a</v>
      </c>
      <c r="X600" s="217" t="str">
        <f>IF($E597="n/a","n/a",IF(X$3&gt;($E597+$D600),$G597-SUM($F600:W600),$G597/$E597))</f>
        <v>n/a</v>
      </c>
      <c r="Y600" s="217" t="str">
        <f>IF($E597="n/a","n/a",IF(Y$3&gt;($E597+$D600),$G597-SUM($F600:X600),$G597/$E597))</f>
        <v>n/a</v>
      </c>
      <c r="Z600" s="217" t="str">
        <f>IF($E597="n/a","n/a",IF(Z$3&gt;($E597+$D600),$G597-SUM($F600:Y600),$G597/$E597))</f>
        <v>n/a</v>
      </c>
      <c r="AA600" s="217" t="str">
        <f>IF($E597="n/a","n/a",IF(AA$3&gt;($E597+$D600),$G597-SUM($F600:Z600),$G597/$E597))</f>
        <v>n/a</v>
      </c>
      <c r="AB600" s="217" t="str">
        <f>IF($E597="n/a","n/a",IF(AB$3&gt;($E597+$D600),$G597-SUM($F600:AA600),$G597/$E597))</f>
        <v>n/a</v>
      </c>
      <c r="AC600" s="217" t="str">
        <f>IF($E597="n/a","n/a",IF(AC$3&gt;($E597+$D600),$G597-SUM($F600:AB600),$G597/$E597))</f>
        <v>n/a</v>
      </c>
      <c r="AD600" s="217" t="str">
        <f>IF($E597="n/a","n/a",IF(AD$3&gt;($E597+$D600),$G597-SUM($F600:AC600),$G597/$E597))</f>
        <v>n/a</v>
      </c>
      <c r="AE600" s="217" t="str">
        <f>IF($E597="n/a","n/a",IF(AE$3&gt;($E597+$D600),$G597-SUM($F600:AD600),$G597/$E597))</f>
        <v>n/a</v>
      </c>
      <c r="AF600" s="217" t="str">
        <f>IF($E597="n/a","n/a",IF(AF$3&gt;($E597+$D600),$G597-SUM($F600:AE600),$G597/$E597))</f>
        <v>n/a</v>
      </c>
      <c r="AG600" s="217" t="str">
        <f>IF($E597="n/a","n/a",IF(AG$3&gt;($E597+$D600),$G597-SUM($F600:AF600),$G597/$E597))</f>
        <v>n/a</v>
      </c>
      <c r="AH600" s="217" t="str">
        <f>IF($E597="n/a","n/a",IF(AH$3&gt;($E597+$D600),$G597-SUM($F600:AG600),$G597/$E597))</f>
        <v>n/a</v>
      </c>
      <c r="AI600" s="217" t="str">
        <f>IF($E597="n/a","n/a",IF(AI$3&gt;($E597+$D600),$G597-SUM($F600:AH600),$G597/$E597))</f>
        <v>n/a</v>
      </c>
      <c r="AJ600" s="217" t="str">
        <f>IF($E597="n/a","n/a",IF(AJ$3&gt;($E597+$D600),$G597-SUM($F600:AI600),$G597/$E597))</f>
        <v>n/a</v>
      </c>
      <c r="AK600" s="217" t="str">
        <f>IF($E597="n/a","n/a",IF(AK$3&gt;($E597+$D600),$G597-SUM($F600:AJ600),$G597/$E597))</f>
        <v>n/a</v>
      </c>
      <c r="AL600" s="217" t="str">
        <f>IF($E597="n/a","n/a",IF(AL$3&gt;($E597+$D600),$G597-SUM($F600:AK600),$G597/$E597))</f>
        <v>n/a</v>
      </c>
      <c r="AM600" s="217" t="str">
        <f>IF($E597="n/a","n/a",IF(AM$3&gt;($E597+$D600),$G597-SUM($F600:AL600),$G597/$E597))</f>
        <v>n/a</v>
      </c>
      <c r="AN600" s="217" t="str">
        <f>IF($E597="n/a","n/a",IF(AN$3&gt;($E597+$D600),$G597-SUM($F600:AM600),$G597/$E597))</f>
        <v>n/a</v>
      </c>
      <c r="AO600" s="217" t="str">
        <f>IF($E597="n/a","n/a",IF(AO$3&gt;($E597+$D600),$G597-SUM($F600:AN600),$G597/$E597))</f>
        <v>n/a</v>
      </c>
      <c r="AP600" s="217" t="str">
        <f>IF($E597="n/a","n/a",IF(AP$3&gt;($E597+$D600),$G597-SUM($F600:AO600),$G597/$E597))</f>
        <v>n/a</v>
      </c>
      <c r="AQ600" s="217" t="str">
        <f>IF($E597="n/a","n/a",IF(AQ$3&gt;($E597+$D600),$G597-SUM($F600:AP600),$G597/$E597))</f>
        <v>n/a</v>
      </c>
      <c r="AR600" s="217" t="str">
        <f>IF($E597="n/a","n/a",IF(AR$3&gt;($E597+$D600),$G597-SUM($F600:AQ600),$G597/$E597))</f>
        <v>n/a</v>
      </c>
      <c r="AS600" s="217" t="str">
        <f>IF($E597="n/a","n/a",IF(AS$3&gt;($E597+$D600),$G597-SUM($F600:AR600),$G597/$E597))</f>
        <v>n/a</v>
      </c>
      <c r="AT600" s="217" t="str">
        <f>IF($E597="n/a","n/a",IF(AT$3&gt;($E597+$D600),$G597-SUM($F600:AS600),$G597/$E597))</f>
        <v>n/a</v>
      </c>
      <c r="AU600" s="217" t="str">
        <f>IF($E597="n/a","n/a",IF(AU$3&gt;($E597+$D600),$G597-SUM($F600:AT600),$G597/$E597))</f>
        <v>n/a</v>
      </c>
      <c r="AV600" s="217" t="str">
        <f>IF($E597="n/a","n/a",IF(AV$3&gt;($E597+$D600),$G597-SUM($F600:AU600),$G597/$E597))</f>
        <v>n/a</v>
      </c>
      <c r="AW600" s="217" t="str">
        <f>IF($E597="n/a","n/a",IF(AW$3&gt;($E597+$D600),$G597-SUM($F600:AV600),$G597/$E597))</f>
        <v>n/a</v>
      </c>
      <c r="AX600" s="217" t="str">
        <f>IF($E597="n/a","n/a",IF(AX$3&gt;($E597+$D600),$G597-SUM($F600:AW600),$G597/$E597))</f>
        <v>n/a</v>
      </c>
      <c r="AY600" s="217" t="str">
        <f>IF($E597="n/a","n/a",IF(AY$3&gt;($E597+$D600),$G597-SUM($F600:AX600),$G597/$E597))</f>
        <v>n/a</v>
      </c>
      <c r="AZ600" s="217" t="str">
        <f>IF($E597="n/a","n/a",IF(AZ$3&gt;($E597+$D600),$G597-SUM($F600:AY600),$G597/$E597))</f>
        <v>n/a</v>
      </c>
      <c r="BA600" s="217" t="str">
        <f>IF($E597="n/a","n/a",IF(BA$3&gt;($E597+$D600),$G597-SUM($F600:AZ600),$G597/$E597))</f>
        <v>n/a</v>
      </c>
      <c r="BB600" s="217" t="str">
        <f>IF($E597="n/a","n/a",IF(BB$3&gt;($E597+$D600),$G597-SUM($F600:BA600),$G597/$E597))</f>
        <v>n/a</v>
      </c>
      <c r="BC600" s="217" t="str">
        <f>IF($E597="n/a","n/a",IF(BC$3&gt;($E597+$D600),$G597-SUM($F600:BB600),$G597/$E597))</f>
        <v>n/a</v>
      </c>
      <c r="BD600" s="217" t="str">
        <f>IF($E597="n/a","n/a",IF(BD$3&gt;($E597+$D600),$G597-SUM($F600:BC600),$G597/$E597))</f>
        <v>n/a</v>
      </c>
      <c r="BE600" s="217" t="str">
        <f>IF($E597="n/a","n/a",IF(BE$3&gt;($E597+$D600),$G597-SUM($F600:BD600),$G597/$E597))</f>
        <v>n/a</v>
      </c>
      <c r="BF600" s="217" t="str">
        <f>IF($E597="n/a","n/a",IF(BF$3&gt;($E597+$D600),$G597-SUM($F600:BE600),$G597/$E597))</f>
        <v>n/a</v>
      </c>
      <c r="BG600" s="217" t="str">
        <f>IF($E597="n/a","n/a",IF(BG$3&gt;($E597+$D600),$G597-SUM($F600:BF600),$G597/$E597))</f>
        <v>n/a</v>
      </c>
      <c r="BH600" s="217" t="str">
        <f>IF($E597="n/a","n/a",IF(BH$3&gt;($E597+$D600),$G597-SUM($F600:BG600),$G597/$E597))</f>
        <v>n/a</v>
      </c>
      <c r="BI600" s="217" t="str">
        <f>IF($E597="n/a","n/a",IF(BI$3&gt;($E597+$D600),$G597-SUM($F600:BH600),$G597/$E597))</f>
        <v>n/a</v>
      </c>
      <c r="BJ600" s="217" t="str">
        <f>IF($E597="n/a","n/a",IF(BJ$3&gt;($E597+$D600),$G597-SUM($F600:BI600),$G597/$E597))</f>
        <v>n/a</v>
      </c>
      <c r="BK600" s="217" t="str">
        <f>IF($E597="n/a","n/a",IF(BK$3&gt;($E597+$D600),$G597-SUM($F600:BJ600),$G597/$E597))</f>
        <v>n/a</v>
      </c>
      <c r="BL600" s="217" t="str">
        <f>IF($E597="n/a","n/a",IF(BL$3&gt;($E597+$D600),$G597-SUM($F600:BK600),$G597/$E597))</f>
        <v>n/a</v>
      </c>
      <c r="BM600" s="217" t="str">
        <f>IF($E597="n/a","n/a",IF(BM$3&gt;($E597+$D600),$G597-SUM($F600:BL600),$G597/$E597))</f>
        <v>n/a</v>
      </c>
      <c r="BN600" s="217" t="str">
        <f>IF($E597="n/a","n/a",IF(BN$3&gt;($E597+$D600),$G597-SUM($F600:BM600),$G597/$E597))</f>
        <v>n/a</v>
      </c>
      <c r="BO600" s="217" t="str">
        <f>IF($E597="n/a","n/a",IF(BO$3&gt;($E597+$D600),$G597-SUM($F600:BN600),$G597/$E597))</f>
        <v>n/a</v>
      </c>
      <c r="BP600" s="217" t="str">
        <f>IF($E597="n/a","n/a",IF(BP$3&gt;($E597+$D600),$G597-SUM($F600:BO600),$G597/$E597))</f>
        <v>n/a</v>
      </c>
      <c r="BQ600" s="217" t="str">
        <f>IF($E597="n/a","n/a",IF(BQ$3&gt;($E597+$D600),$G597-SUM($F600:BP600),$G597/$E597))</f>
        <v>n/a</v>
      </c>
      <c r="BR600" s="217" t="str">
        <f>IF($E597="n/a","n/a",IF(BR$3&gt;($E597+$D600),$G597-SUM($F600:BQ600),$G597/$E597))</f>
        <v>n/a</v>
      </c>
      <c r="BS600" s="217" t="str">
        <f>IF($E597="n/a","n/a",IF(BS$3&gt;($E597+$D600),$G597-SUM($F600:BR600),$G597/$E597))</f>
        <v>n/a</v>
      </c>
      <c r="BT600" s="217" t="str">
        <f>IF($E597="n/a","n/a",IF(BT$3&gt;($E597+$D600),$G597-SUM($F600:BS600),$G597/$E597))</f>
        <v>n/a</v>
      </c>
      <c r="BU600" s="217" t="str">
        <f>IF($E597="n/a","n/a",IF(BU$3&gt;($E597+$D600),$G597-SUM($F600:BT600),$G597/$E597))</f>
        <v>n/a</v>
      </c>
      <c r="BV600" s="217" t="str">
        <f>IF($E597="n/a","n/a",IF(BV$3&gt;($E597+$D600),$G597-SUM($F600:BU600),$G597/$E597))</f>
        <v>n/a</v>
      </c>
      <c r="BW600" s="217" t="str">
        <f>IF($E597="n/a","n/a",IF(BW$3&gt;($E597+$D600),$G597-SUM($F600:BV600),$G597/$E597))</f>
        <v>n/a</v>
      </c>
      <c r="BX600" s="217" t="str">
        <f>IF($E597="n/a","n/a",IF(BX$3&gt;($E597+$D600),$G597-SUM($F600:BW600),$G597/$E597))</f>
        <v>n/a</v>
      </c>
      <c r="BY600" s="217" t="str">
        <f>IF($E597="n/a","n/a",IF(BY$3&gt;($E597+$D600),$G597-SUM($F600:BX600),$G597/$E597))</f>
        <v>n/a</v>
      </c>
      <c r="BZ600" s="590" t="str">
        <f>IF($E597="n/a","n/a",IF(BZ$3&gt;($E597+$D600),$G597-SUM($F600:BY600),$G597/$E597))</f>
        <v>n/a</v>
      </c>
    </row>
    <row r="601" spans="1:78" s="198" customFormat="1" hidden="1" outlineLevel="1">
      <c r="A601" s="581"/>
      <c r="B601" s="582"/>
      <c r="C601" s="723"/>
      <c r="D601" s="591">
        <v>3</v>
      </c>
      <c r="E601" s="589"/>
      <c r="F601" s="596"/>
      <c r="G601" s="597"/>
      <c r="H601" s="217"/>
      <c r="I601" s="217" t="str">
        <f>IF($E597="n/a","n/a",IF(I$3&gt;($E597+$D601),$H597-SUM($F601:H601),$H597/$E597))</f>
        <v>n/a</v>
      </c>
      <c r="J601" s="217" t="str">
        <f>IF($E597="n/a","n/a",IF(J$3&gt;($E597+$D601),$H597-SUM($F601:I601),$H597/$E597))</f>
        <v>n/a</v>
      </c>
      <c r="K601" s="590" t="str">
        <f>IF($E597="n/a","n/a",IF(K$3&gt;($E597+$D601),$H597-SUM($F601:J601),$H597/$E597))</f>
        <v>n/a</v>
      </c>
      <c r="L601" s="217" t="str">
        <f>IF($E597="n/a","n/a",IF(L$3&gt;($E597+$D601),$H597-SUM($F601:K601),$H597/$E597))</f>
        <v>n/a</v>
      </c>
      <c r="M601" s="217" t="str">
        <f>IF($E597="n/a","n/a",IF(M$3&gt;($E597+$D601),$H597-SUM($F601:L601),$H597/$E597))</f>
        <v>n/a</v>
      </c>
      <c r="N601" s="217" t="str">
        <f>IF($E597="n/a","n/a",IF(N$3&gt;($E597+$D601),$H597-SUM($F601:M601),$H597/$E597))</f>
        <v>n/a</v>
      </c>
      <c r="O601" s="217" t="str">
        <f>IF($E597="n/a","n/a",IF(O$3&gt;($E597+$D601),$H597-SUM($F601:N601),$H597/$E597))</f>
        <v>n/a</v>
      </c>
      <c r="P601" s="217" t="str">
        <f>IF($E597="n/a","n/a",IF(P$3&gt;($E597+$D601),$H597-SUM($F601:O601),$H597/$E597))</f>
        <v>n/a</v>
      </c>
      <c r="Q601" s="217" t="str">
        <f>IF($E597="n/a","n/a",IF(Q$3&gt;($E597+$D601),$H597-SUM($F601:P601),$H597/$E597))</f>
        <v>n/a</v>
      </c>
      <c r="R601" s="217" t="str">
        <f>IF($E597="n/a","n/a",IF(R$3&gt;($E597+$D601),$H597-SUM($F601:Q601),$H597/$E597))</f>
        <v>n/a</v>
      </c>
      <c r="S601" s="217" t="str">
        <f>IF($E597="n/a","n/a",IF(S$3&gt;($E597+$D601),$H597-SUM($F601:R601),$H597/$E597))</f>
        <v>n/a</v>
      </c>
      <c r="T601" s="217" t="str">
        <f>IF($E597="n/a","n/a",IF(T$3&gt;($E597+$D601),$H597-SUM($F601:S601),$H597/$E597))</f>
        <v>n/a</v>
      </c>
      <c r="U601" s="217" t="str">
        <f>IF($E597="n/a","n/a",IF(U$3&gt;($E597+$D601),$H597-SUM($F601:T601),$H597/$E597))</f>
        <v>n/a</v>
      </c>
      <c r="V601" s="217" t="str">
        <f>IF($E597="n/a","n/a",IF(V$3&gt;($E597+$D601),$H597-SUM($F601:U601),$H597/$E597))</f>
        <v>n/a</v>
      </c>
      <c r="W601" s="217" t="str">
        <f>IF($E597="n/a","n/a",IF(W$3&gt;($E597+$D601),$H597-SUM($F601:V601),$H597/$E597))</f>
        <v>n/a</v>
      </c>
      <c r="X601" s="217" t="str">
        <f>IF($E597="n/a","n/a",IF(X$3&gt;($E597+$D601),$H597-SUM($F601:W601),$H597/$E597))</f>
        <v>n/a</v>
      </c>
      <c r="Y601" s="217" t="str">
        <f>IF($E597="n/a","n/a",IF(Y$3&gt;($E597+$D601),$H597-SUM($F601:X601),$H597/$E597))</f>
        <v>n/a</v>
      </c>
      <c r="Z601" s="217" t="str">
        <f>IF($E597="n/a","n/a",IF(Z$3&gt;($E597+$D601),$H597-SUM($F601:Y601),$H597/$E597))</f>
        <v>n/a</v>
      </c>
      <c r="AA601" s="217" t="str">
        <f>IF($E597="n/a","n/a",IF(AA$3&gt;($E597+$D601),$H597-SUM($F601:Z601),$H597/$E597))</f>
        <v>n/a</v>
      </c>
      <c r="AB601" s="217" t="str">
        <f>IF($E597="n/a","n/a",IF(AB$3&gt;($E597+$D601),$H597-SUM($F601:AA601),$H597/$E597))</f>
        <v>n/a</v>
      </c>
      <c r="AC601" s="217" t="str">
        <f>IF($E597="n/a","n/a",IF(AC$3&gt;($E597+$D601),$H597-SUM($F601:AB601),$H597/$E597))</f>
        <v>n/a</v>
      </c>
      <c r="AD601" s="217" t="str">
        <f>IF($E597="n/a","n/a",IF(AD$3&gt;($E597+$D601),$H597-SUM($F601:AC601),$H597/$E597))</f>
        <v>n/a</v>
      </c>
      <c r="AE601" s="217" t="str">
        <f>IF($E597="n/a","n/a",IF(AE$3&gt;($E597+$D601),$H597-SUM($F601:AD601),$H597/$E597))</f>
        <v>n/a</v>
      </c>
      <c r="AF601" s="217" t="str">
        <f>IF($E597="n/a","n/a",IF(AF$3&gt;($E597+$D601),$H597-SUM($F601:AE601),$H597/$E597))</f>
        <v>n/a</v>
      </c>
      <c r="AG601" s="217" t="str">
        <f>IF($E597="n/a","n/a",IF(AG$3&gt;($E597+$D601),$H597-SUM($F601:AF601),$H597/$E597))</f>
        <v>n/a</v>
      </c>
      <c r="AH601" s="217" t="str">
        <f>IF($E597="n/a","n/a",IF(AH$3&gt;($E597+$D601),$H597-SUM($F601:AG601),$H597/$E597))</f>
        <v>n/a</v>
      </c>
      <c r="AI601" s="217" t="str">
        <f>IF($E597="n/a","n/a",IF(AI$3&gt;($E597+$D601),$H597-SUM($F601:AH601),$H597/$E597))</f>
        <v>n/a</v>
      </c>
      <c r="AJ601" s="217" t="str">
        <f>IF($E597="n/a","n/a",IF(AJ$3&gt;($E597+$D601),$H597-SUM($F601:AI601),$H597/$E597))</f>
        <v>n/a</v>
      </c>
      <c r="AK601" s="217" t="str">
        <f>IF($E597="n/a","n/a",IF(AK$3&gt;($E597+$D601),$H597-SUM($F601:AJ601),$H597/$E597))</f>
        <v>n/a</v>
      </c>
      <c r="AL601" s="217" t="str">
        <f>IF($E597="n/a","n/a",IF(AL$3&gt;($E597+$D601),$H597-SUM($F601:AK601),$H597/$E597))</f>
        <v>n/a</v>
      </c>
      <c r="AM601" s="217" t="str">
        <f>IF($E597="n/a","n/a",IF(AM$3&gt;($E597+$D601),$H597-SUM($F601:AL601),$H597/$E597))</f>
        <v>n/a</v>
      </c>
      <c r="AN601" s="217" t="str">
        <f>IF($E597="n/a","n/a",IF(AN$3&gt;($E597+$D601),$H597-SUM($F601:AM601),$H597/$E597))</f>
        <v>n/a</v>
      </c>
      <c r="AO601" s="217" t="str">
        <f>IF($E597="n/a","n/a",IF(AO$3&gt;($E597+$D601),$H597-SUM($F601:AN601),$H597/$E597))</f>
        <v>n/a</v>
      </c>
      <c r="AP601" s="217" t="str">
        <f>IF($E597="n/a","n/a",IF(AP$3&gt;($E597+$D601),$H597-SUM($F601:AO601),$H597/$E597))</f>
        <v>n/a</v>
      </c>
      <c r="AQ601" s="217" t="str">
        <f>IF($E597="n/a","n/a",IF(AQ$3&gt;($E597+$D601),$H597-SUM($F601:AP601),$H597/$E597))</f>
        <v>n/a</v>
      </c>
      <c r="AR601" s="217" t="str">
        <f>IF($E597="n/a","n/a",IF(AR$3&gt;($E597+$D601),$H597-SUM($F601:AQ601),$H597/$E597))</f>
        <v>n/a</v>
      </c>
      <c r="AS601" s="217" t="str">
        <f>IF($E597="n/a","n/a",IF(AS$3&gt;($E597+$D601),$H597-SUM($F601:AR601),$H597/$E597))</f>
        <v>n/a</v>
      </c>
      <c r="AT601" s="217" t="str">
        <f>IF($E597="n/a","n/a",IF(AT$3&gt;($E597+$D601),$H597-SUM($F601:AS601),$H597/$E597))</f>
        <v>n/a</v>
      </c>
      <c r="AU601" s="217" t="str">
        <f>IF($E597="n/a","n/a",IF(AU$3&gt;($E597+$D601),$H597-SUM($F601:AT601),$H597/$E597))</f>
        <v>n/a</v>
      </c>
      <c r="AV601" s="217" t="str">
        <f>IF($E597="n/a","n/a",IF(AV$3&gt;($E597+$D601),$H597-SUM($F601:AU601),$H597/$E597))</f>
        <v>n/a</v>
      </c>
      <c r="AW601" s="217" t="str">
        <f>IF($E597="n/a","n/a",IF(AW$3&gt;($E597+$D601),$H597-SUM($F601:AV601),$H597/$E597))</f>
        <v>n/a</v>
      </c>
      <c r="AX601" s="217" t="str">
        <f>IF($E597="n/a","n/a",IF(AX$3&gt;($E597+$D601),$H597-SUM($F601:AW601),$H597/$E597))</f>
        <v>n/a</v>
      </c>
      <c r="AY601" s="217" t="str">
        <f>IF($E597="n/a","n/a",IF(AY$3&gt;($E597+$D601),$H597-SUM($F601:AX601),$H597/$E597))</f>
        <v>n/a</v>
      </c>
      <c r="AZ601" s="217" t="str">
        <f>IF($E597="n/a","n/a",IF(AZ$3&gt;($E597+$D601),$H597-SUM($F601:AY601),$H597/$E597))</f>
        <v>n/a</v>
      </c>
      <c r="BA601" s="217" t="str">
        <f>IF($E597="n/a","n/a",IF(BA$3&gt;($E597+$D601),$H597-SUM($F601:AZ601),$H597/$E597))</f>
        <v>n/a</v>
      </c>
      <c r="BB601" s="217" t="str">
        <f>IF($E597="n/a","n/a",IF(BB$3&gt;($E597+$D601),$H597-SUM($F601:BA601),$H597/$E597))</f>
        <v>n/a</v>
      </c>
      <c r="BC601" s="217" t="str">
        <f>IF($E597="n/a","n/a",IF(BC$3&gt;($E597+$D601),$H597-SUM($F601:BB601),$H597/$E597))</f>
        <v>n/a</v>
      </c>
      <c r="BD601" s="217" t="str">
        <f>IF($E597="n/a","n/a",IF(BD$3&gt;($E597+$D601),$H597-SUM($F601:BC601),$H597/$E597))</f>
        <v>n/a</v>
      </c>
      <c r="BE601" s="217" t="str">
        <f>IF($E597="n/a","n/a",IF(BE$3&gt;($E597+$D601),$H597-SUM($F601:BD601),$H597/$E597))</f>
        <v>n/a</v>
      </c>
      <c r="BF601" s="217" t="str">
        <f>IF($E597="n/a","n/a",IF(BF$3&gt;($E597+$D601),$H597-SUM($F601:BE601),$H597/$E597))</f>
        <v>n/a</v>
      </c>
      <c r="BG601" s="217" t="str">
        <f>IF($E597="n/a","n/a",IF(BG$3&gt;($E597+$D601),$H597-SUM($F601:BF601),$H597/$E597))</f>
        <v>n/a</v>
      </c>
      <c r="BH601" s="217" t="str">
        <f>IF($E597="n/a","n/a",IF(BH$3&gt;($E597+$D601),$H597-SUM($F601:BG601),$H597/$E597))</f>
        <v>n/a</v>
      </c>
      <c r="BI601" s="217" t="str">
        <f>IF($E597="n/a","n/a",IF(BI$3&gt;($E597+$D601),$H597-SUM($F601:BH601),$H597/$E597))</f>
        <v>n/a</v>
      </c>
      <c r="BJ601" s="217" t="str">
        <f>IF($E597="n/a","n/a",IF(BJ$3&gt;($E597+$D601),$H597-SUM($F601:BI601),$H597/$E597))</f>
        <v>n/a</v>
      </c>
      <c r="BK601" s="217" t="str">
        <f>IF($E597="n/a","n/a",IF(BK$3&gt;($E597+$D601),$H597-SUM($F601:BJ601),$H597/$E597))</f>
        <v>n/a</v>
      </c>
      <c r="BL601" s="217" t="str">
        <f>IF($E597="n/a","n/a",IF(BL$3&gt;($E597+$D601),$H597-SUM($F601:BK601),$H597/$E597))</f>
        <v>n/a</v>
      </c>
      <c r="BM601" s="217" t="str">
        <f>IF($E597="n/a","n/a",IF(BM$3&gt;($E597+$D601),$H597-SUM($F601:BL601),$H597/$E597))</f>
        <v>n/a</v>
      </c>
      <c r="BN601" s="217" t="str">
        <f>IF($E597="n/a","n/a",IF(BN$3&gt;($E597+$D601),$H597-SUM($F601:BM601),$H597/$E597))</f>
        <v>n/a</v>
      </c>
      <c r="BO601" s="217" t="str">
        <f>IF($E597="n/a","n/a",IF(BO$3&gt;($E597+$D601),$H597-SUM($F601:BN601),$H597/$E597))</f>
        <v>n/a</v>
      </c>
      <c r="BP601" s="217" t="str">
        <f>IF($E597="n/a","n/a",IF(BP$3&gt;($E597+$D601),$H597-SUM($F601:BO601),$H597/$E597))</f>
        <v>n/a</v>
      </c>
      <c r="BQ601" s="217" t="str">
        <f>IF($E597="n/a","n/a",IF(BQ$3&gt;($E597+$D601),$H597-SUM($F601:BP601),$H597/$E597))</f>
        <v>n/a</v>
      </c>
      <c r="BR601" s="217" t="str">
        <f>IF($E597="n/a","n/a",IF(BR$3&gt;($E597+$D601),$H597-SUM($F601:BQ601),$H597/$E597))</f>
        <v>n/a</v>
      </c>
      <c r="BS601" s="217" t="str">
        <f>IF($E597="n/a","n/a",IF(BS$3&gt;($E597+$D601),$H597-SUM($F601:BR601),$H597/$E597))</f>
        <v>n/a</v>
      </c>
      <c r="BT601" s="217" t="str">
        <f>IF($E597="n/a","n/a",IF(BT$3&gt;($E597+$D601),$H597-SUM($F601:BS601),$H597/$E597))</f>
        <v>n/a</v>
      </c>
      <c r="BU601" s="217" t="str">
        <f>IF($E597="n/a","n/a",IF(BU$3&gt;($E597+$D601),$H597-SUM($F601:BT601),$H597/$E597))</f>
        <v>n/a</v>
      </c>
      <c r="BV601" s="217" t="str">
        <f>IF($E597="n/a","n/a",IF(BV$3&gt;($E597+$D601),$H597-SUM($F601:BU601),$H597/$E597))</f>
        <v>n/a</v>
      </c>
      <c r="BW601" s="217" t="str">
        <f>IF($E597="n/a","n/a",IF(BW$3&gt;($E597+$D601),$H597-SUM($F601:BV601),$H597/$E597))</f>
        <v>n/a</v>
      </c>
      <c r="BX601" s="217" t="str">
        <f>IF($E597="n/a","n/a",IF(BX$3&gt;($E597+$D601),$H597-SUM($F601:BW601),$H597/$E597))</f>
        <v>n/a</v>
      </c>
      <c r="BY601" s="217" t="str">
        <f>IF($E597="n/a","n/a",IF(BY$3&gt;($E597+$D601),$H597-SUM($F601:BX601),$H597/$E597))</f>
        <v>n/a</v>
      </c>
      <c r="BZ601" s="590" t="str">
        <f>IF($E597="n/a","n/a",IF(BZ$3&gt;($E597+$D601),$H597-SUM($F601:BY601),$H597/$E597))</f>
        <v>n/a</v>
      </c>
    </row>
    <row r="602" spans="1:78" s="198" customFormat="1" hidden="1" outlineLevel="1">
      <c r="A602" s="581"/>
      <c r="B602" s="582"/>
      <c r="C602" s="723"/>
      <c r="D602" s="591">
        <v>4</v>
      </c>
      <c r="E602" s="589"/>
      <c r="F602" s="596"/>
      <c r="G602" s="597"/>
      <c r="H602" s="217"/>
      <c r="I602" s="217"/>
      <c r="J602" s="217" t="str">
        <f>IF($E597="n/a","n/a",IF(J$3&gt;($E597+$D602),$I597-SUM($F602:I602),$I597/$E597))</f>
        <v>n/a</v>
      </c>
      <c r="K602" s="590" t="str">
        <f>IF($E597="n/a","n/a",IF(K$3&gt;($E597+$D602),$I597-SUM($F602:J602),$I597/$E597))</f>
        <v>n/a</v>
      </c>
      <c r="L602" s="217" t="str">
        <f>IF($E597="n/a","n/a",IF(L$3&gt;($E597+$D602),$I597-SUM($F602:K602),$I597/$E597))</f>
        <v>n/a</v>
      </c>
      <c r="M602" s="217" t="str">
        <f>IF($E597="n/a","n/a",IF(M$3&gt;($E597+$D602),$I597-SUM($F602:L602),$I597/$E597))</f>
        <v>n/a</v>
      </c>
      <c r="N602" s="217" t="str">
        <f>IF($E597="n/a","n/a",IF(N$3&gt;($E597+$D602),$I597-SUM($F602:M602),$I597/$E597))</f>
        <v>n/a</v>
      </c>
      <c r="O602" s="217" t="str">
        <f>IF($E597="n/a","n/a",IF(O$3&gt;($E597+$D602),$I597-SUM($F602:N602),$I597/$E597))</f>
        <v>n/a</v>
      </c>
      <c r="P602" s="217" t="str">
        <f>IF($E597="n/a","n/a",IF(P$3&gt;($E597+$D602),$I597-SUM($F602:O602),$I597/$E597))</f>
        <v>n/a</v>
      </c>
      <c r="Q602" s="217" t="str">
        <f>IF($E597="n/a","n/a",IF(Q$3&gt;($E597+$D602),$I597-SUM($F602:P602),$I597/$E597))</f>
        <v>n/a</v>
      </c>
      <c r="R602" s="217" t="str">
        <f>IF($E597="n/a","n/a",IF(R$3&gt;($E597+$D602),$I597-SUM($F602:Q602),$I597/$E597))</f>
        <v>n/a</v>
      </c>
      <c r="S602" s="217" t="str">
        <f>IF($E597="n/a","n/a",IF(S$3&gt;($E597+$D602),$I597-SUM($F602:R602),$I597/$E597))</f>
        <v>n/a</v>
      </c>
      <c r="T602" s="217" t="str">
        <f>IF($E597="n/a","n/a",IF(T$3&gt;($E597+$D602),$I597-SUM($F602:S602),$I597/$E597))</f>
        <v>n/a</v>
      </c>
      <c r="U602" s="217" t="str">
        <f>IF($E597="n/a","n/a",IF(U$3&gt;($E597+$D602),$I597-SUM($F602:T602),$I597/$E597))</f>
        <v>n/a</v>
      </c>
      <c r="V602" s="217" t="str">
        <f>IF($E597="n/a","n/a",IF(V$3&gt;($E597+$D602),$I597-SUM($F602:U602),$I597/$E597))</f>
        <v>n/a</v>
      </c>
      <c r="W602" s="217" t="str">
        <f>IF($E597="n/a","n/a",IF(W$3&gt;($E597+$D602),$I597-SUM($F602:V602),$I597/$E597))</f>
        <v>n/a</v>
      </c>
      <c r="X602" s="217" t="str">
        <f>IF($E597="n/a","n/a",IF(X$3&gt;($E597+$D602),$I597-SUM($F602:W602),$I597/$E597))</f>
        <v>n/a</v>
      </c>
      <c r="Y602" s="217" t="str">
        <f>IF($E597="n/a","n/a",IF(Y$3&gt;($E597+$D602),$I597-SUM($F602:X602),$I597/$E597))</f>
        <v>n/a</v>
      </c>
      <c r="Z602" s="217" t="str">
        <f>IF($E597="n/a","n/a",IF(Z$3&gt;($E597+$D602),$I597-SUM($F602:Y602),$I597/$E597))</f>
        <v>n/a</v>
      </c>
      <c r="AA602" s="217" t="str">
        <f>IF($E597="n/a","n/a",IF(AA$3&gt;($E597+$D602),$I597-SUM($F602:Z602),$I597/$E597))</f>
        <v>n/a</v>
      </c>
      <c r="AB602" s="217" t="str">
        <f>IF($E597="n/a","n/a",IF(AB$3&gt;($E597+$D602),$I597-SUM($F602:AA602),$I597/$E597))</f>
        <v>n/a</v>
      </c>
      <c r="AC602" s="217" t="str">
        <f>IF($E597="n/a","n/a",IF(AC$3&gt;($E597+$D602),$I597-SUM($F602:AB602),$I597/$E597))</f>
        <v>n/a</v>
      </c>
      <c r="AD602" s="217" t="str">
        <f>IF($E597="n/a","n/a",IF(AD$3&gt;($E597+$D602),$I597-SUM($F602:AC602),$I597/$E597))</f>
        <v>n/a</v>
      </c>
      <c r="AE602" s="217" t="str">
        <f>IF($E597="n/a","n/a",IF(AE$3&gt;($E597+$D602),$I597-SUM($F602:AD602),$I597/$E597))</f>
        <v>n/a</v>
      </c>
      <c r="AF602" s="217" t="str">
        <f>IF($E597="n/a","n/a",IF(AF$3&gt;($E597+$D602),$I597-SUM($F602:AE602),$I597/$E597))</f>
        <v>n/a</v>
      </c>
      <c r="AG602" s="217" t="str">
        <f>IF($E597="n/a","n/a",IF(AG$3&gt;($E597+$D602),$I597-SUM($F602:AF602),$I597/$E597))</f>
        <v>n/a</v>
      </c>
      <c r="AH602" s="217" t="str">
        <f>IF($E597="n/a","n/a",IF(AH$3&gt;($E597+$D602),$I597-SUM($F602:AG602),$I597/$E597))</f>
        <v>n/a</v>
      </c>
      <c r="AI602" s="217" t="str">
        <f>IF($E597="n/a","n/a",IF(AI$3&gt;($E597+$D602),$I597-SUM($F602:AH602),$I597/$E597))</f>
        <v>n/a</v>
      </c>
      <c r="AJ602" s="217" t="str">
        <f>IF($E597="n/a","n/a",IF(AJ$3&gt;($E597+$D602),$I597-SUM($F602:AI602),$I597/$E597))</f>
        <v>n/a</v>
      </c>
      <c r="AK602" s="217" t="str">
        <f>IF($E597="n/a","n/a",IF(AK$3&gt;($E597+$D602),$I597-SUM($F602:AJ602),$I597/$E597))</f>
        <v>n/a</v>
      </c>
      <c r="AL602" s="217" t="str">
        <f>IF($E597="n/a","n/a",IF(AL$3&gt;($E597+$D602),$I597-SUM($F602:AK602),$I597/$E597))</f>
        <v>n/a</v>
      </c>
      <c r="AM602" s="217" t="str">
        <f>IF($E597="n/a","n/a",IF(AM$3&gt;($E597+$D602),$I597-SUM($F602:AL602),$I597/$E597))</f>
        <v>n/a</v>
      </c>
      <c r="AN602" s="217" t="str">
        <f>IF($E597="n/a","n/a",IF(AN$3&gt;($E597+$D602),$I597-SUM($F602:AM602),$I597/$E597))</f>
        <v>n/a</v>
      </c>
      <c r="AO602" s="217" t="str">
        <f>IF($E597="n/a","n/a",IF(AO$3&gt;($E597+$D602),$I597-SUM($F602:AN602),$I597/$E597))</f>
        <v>n/a</v>
      </c>
      <c r="AP602" s="217" t="str">
        <f>IF($E597="n/a","n/a",IF(AP$3&gt;($E597+$D602),$I597-SUM($F602:AO602),$I597/$E597))</f>
        <v>n/a</v>
      </c>
      <c r="AQ602" s="217" t="str">
        <f>IF($E597="n/a","n/a",IF(AQ$3&gt;($E597+$D602),$I597-SUM($F602:AP602),$I597/$E597))</f>
        <v>n/a</v>
      </c>
      <c r="AR602" s="217" t="str">
        <f>IF($E597="n/a","n/a",IF(AR$3&gt;($E597+$D602),$I597-SUM($F602:AQ602),$I597/$E597))</f>
        <v>n/a</v>
      </c>
      <c r="AS602" s="217" t="str">
        <f>IF($E597="n/a","n/a",IF(AS$3&gt;($E597+$D602),$I597-SUM($F602:AR602),$I597/$E597))</f>
        <v>n/a</v>
      </c>
      <c r="AT602" s="217" t="str">
        <f>IF($E597="n/a","n/a",IF(AT$3&gt;($E597+$D602),$I597-SUM($F602:AS602),$I597/$E597))</f>
        <v>n/a</v>
      </c>
      <c r="AU602" s="217" t="str">
        <f>IF($E597="n/a","n/a",IF(AU$3&gt;($E597+$D602),$I597-SUM($F602:AT602),$I597/$E597))</f>
        <v>n/a</v>
      </c>
      <c r="AV602" s="217" t="str">
        <f>IF($E597="n/a","n/a",IF(AV$3&gt;($E597+$D602),$I597-SUM($F602:AU602),$I597/$E597))</f>
        <v>n/a</v>
      </c>
      <c r="AW602" s="217" t="str">
        <f>IF($E597="n/a","n/a",IF(AW$3&gt;($E597+$D602),$I597-SUM($F602:AV602),$I597/$E597))</f>
        <v>n/a</v>
      </c>
      <c r="AX602" s="217" t="str">
        <f>IF($E597="n/a","n/a",IF(AX$3&gt;($E597+$D602),$I597-SUM($F602:AW602),$I597/$E597))</f>
        <v>n/a</v>
      </c>
      <c r="AY602" s="217" t="str">
        <f>IF($E597="n/a","n/a",IF(AY$3&gt;($E597+$D602),$I597-SUM($F602:AX602),$I597/$E597))</f>
        <v>n/a</v>
      </c>
      <c r="AZ602" s="217" t="str">
        <f>IF($E597="n/a","n/a",IF(AZ$3&gt;($E597+$D602),$I597-SUM($F602:AY602),$I597/$E597))</f>
        <v>n/a</v>
      </c>
      <c r="BA602" s="217" t="str">
        <f>IF($E597="n/a","n/a",IF(BA$3&gt;($E597+$D602),$I597-SUM($F602:AZ602),$I597/$E597))</f>
        <v>n/a</v>
      </c>
      <c r="BB602" s="217" t="str">
        <f>IF($E597="n/a","n/a",IF(BB$3&gt;($E597+$D602),$I597-SUM($F602:BA602),$I597/$E597))</f>
        <v>n/a</v>
      </c>
      <c r="BC602" s="217" t="str">
        <f>IF($E597="n/a","n/a",IF(BC$3&gt;($E597+$D602),$I597-SUM($F602:BB602),$I597/$E597))</f>
        <v>n/a</v>
      </c>
      <c r="BD602" s="217" t="str">
        <f>IF($E597="n/a","n/a",IF(BD$3&gt;($E597+$D602),$I597-SUM($F602:BC602),$I597/$E597))</f>
        <v>n/a</v>
      </c>
      <c r="BE602" s="217" t="str">
        <f>IF($E597="n/a","n/a",IF(BE$3&gt;($E597+$D602),$I597-SUM($F602:BD602),$I597/$E597))</f>
        <v>n/a</v>
      </c>
      <c r="BF602" s="217" t="str">
        <f>IF($E597="n/a","n/a",IF(BF$3&gt;($E597+$D602),$I597-SUM($F602:BE602),$I597/$E597))</f>
        <v>n/a</v>
      </c>
      <c r="BG602" s="217" t="str">
        <f>IF($E597="n/a","n/a",IF(BG$3&gt;($E597+$D602),$I597-SUM($F602:BF602),$I597/$E597))</f>
        <v>n/a</v>
      </c>
      <c r="BH602" s="217" t="str">
        <f>IF($E597="n/a","n/a",IF(BH$3&gt;($E597+$D602),$I597-SUM($F602:BG602),$I597/$E597))</f>
        <v>n/a</v>
      </c>
      <c r="BI602" s="217" t="str">
        <f>IF($E597="n/a","n/a",IF(BI$3&gt;($E597+$D602),$I597-SUM($F602:BH602),$I597/$E597))</f>
        <v>n/a</v>
      </c>
      <c r="BJ602" s="217" t="str">
        <f>IF($E597="n/a","n/a",IF(BJ$3&gt;($E597+$D602),$I597-SUM($F602:BI602),$I597/$E597))</f>
        <v>n/a</v>
      </c>
      <c r="BK602" s="217" t="str">
        <f>IF($E597="n/a","n/a",IF(BK$3&gt;($E597+$D602),$I597-SUM($F602:BJ602),$I597/$E597))</f>
        <v>n/a</v>
      </c>
      <c r="BL602" s="217" t="str">
        <f>IF($E597="n/a","n/a",IF(BL$3&gt;($E597+$D602),$I597-SUM($F602:BK602),$I597/$E597))</f>
        <v>n/a</v>
      </c>
      <c r="BM602" s="217" t="str">
        <f>IF($E597="n/a","n/a",IF(BM$3&gt;($E597+$D602),$I597-SUM($F602:BL602),$I597/$E597))</f>
        <v>n/a</v>
      </c>
      <c r="BN602" s="217" t="str">
        <f>IF($E597="n/a","n/a",IF(BN$3&gt;($E597+$D602),$I597-SUM($F602:BM602),$I597/$E597))</f>
        <v>n/a</v>
      </c>
      <c r="BO602" s="217" t="str">
        <f>IF($E597="n/a","n/a",IF(BO$3&gt;($E597+$D602),$I597-SUM($F602:BN602),$I597/$E597))</f>
        <v>n/a</v>
      </c>
      <c r="BP602" s="217" t="str">
        <f>IF($E597="n/a","n/a",IF(BP$3&gt;($E597+$D602),$I597-SUM($F602:BO602),$I597/$E597))</f>
        <v>n/a</v>
      </c>
      <c r="BQ602" s="217" t="str">
        <f>IF($E597="n/a","n/a",IF(BQ$3&gt;($E597+$D602),$I597-SUM($F602:BP602),$I597/$E597))</f>
        <v>n/a</v>
      </c>
      <c r="BR602" s="217" t="str">
        <f>IF($E597="n/a","n/a",IF(BR$3&gt;($E597+$D602),$I597-SUM($F602:BQ602),$I597/$E597))</f>
        <v>n/a</v>
      </c>
      <c r="BS602" s="217" t="str">
        <f>IF($E597="n/a","n/a",IF(BS$3&gt;($E597+$D602),$I597-SUM($F602:BR602),$I597/$E597))</f>
        <v>n/a</v>
      </c>
      <c r="BT602" s="217" t="str">
        <f>IF($E597="n/a","n/a",IF(BT$3&gt;($E597+$D602),$I597-SUM($F602:BS602),$I597/$E597))</f>
        <v>n/a</v>
      </c>
      <c r="BU602" s="217" t="str">
        <f>IF($E597="n/a","n/a",IF(BU$3&gt;($E597+$D602),$I597-SUM($F602:BT602),$I597/$E597))</f>
        <v>n/a</v>
      </c>
      <c r="BV602" s="217" t="str">
        <f>IF($E597="n/a","n/a",IF(BV$3&gt;($E597+$D602),$I597-SUM($F602:BU602),$I597/$E597))</f>
        <v>n/a</v>
      </c>
      <c r="BW602" s="217" t="str">
        <f>IF($E597="n/a","n/a",IF(BW$3&gt;($E597+$D602),$I597-SUM($F602:BV602),$I597/$E597))</f>
        <v>n/a</v>
      </c>
      <c r="BX602" s="217" t="str">
        <f>IF($E597="n/a","n/a",IF(BX$3&gt;($E597+$D602),$I597-SUM($F602:BW602),$I597/$E597))</f>
        <v>n/a</v>
      </c>
      <c r="BY602" s="217" t="str">
        <f>IF($E597="n/a","n/a",IF(BY$3&gt;($E597+$D602),$I597-SUM($F602:BX602),$I597/$E597))</f>
        <v>n/a</v>
      </c>
      <c r="BZ602" s="590" t="str">
        <f>IF($E597="n/a","n/a",IF(BZ$3&gt;($E597+$D602),$I597-SUM($F602:BY602),$I597/$E597))</f>
        <v>n/a</v>
      </c>
    </row>
    <row r="603" spans="1:78" s="198" customFormat="1" hidden="1" outlineLevel="1">
      <c r="A603" s="581"/>
      <c r="B603" s="582"/>
      <c r="C603" s="723"/>
      <c r="D603" s="591">
        <v>5</v>
      </c>
      <c r="E603" s="589"/>
      <c r="F603" s="596"/>
      <c r="G603" s="598"/>
      <c r="H603" s="599"/>
      <c r="I603" s="599"/>
      <c r="J603" s="599"/>
      <c r="K603" s="600" t="str">
        <f>IF($E597="n/a","n/a",IF(K$3&gt;($E597+$D603),$J597-SUM($F603:J603),$J597/$E597))</f>
        <v>n/a</v>
      </c>
      <c r="L603" s="599" t="str">
        <f>IF($E597="n/a","n/a",IF(L$3&gt;($E597+$D603),$J597-SUM($F603:K603),$J597/$E597))</f>
        <v>n/a</v>
      </c>
      <c r="M603" s="599" t="str">
        <f>IF($E597="n/a","n/a",IF(M$3&gt;($E597+$D603),$J597-SUM($F603:L603),$J597/$E597))</f>
        <v>n/a</v>
      </c>
      <c r="N603" s="599" t="str">
        <f>IF($E597="n/a","n/a",IF(N$3&gt;($E597+$D603),$J597-SUM($F603:M603),$J597/$E597))</f>
        <v>n/a</v>
      </c>
      <c r="O603" s="599" t="str">
        <f>IF($E597="n/a","n/a",IF(O$3&gt;($E597+$D603),$J597-SUM($F603:N603),$J597/$E597))</f>
        <v>n/a</v>
      </c>
      <c r="P603" s="599" t="str">
        <f>IF($E597="n/a","n/a",IF(P$3&gt;($E597+$D603),$J597-SUM($F603:O603),$J597/$E597))</f>
        <v>n/a</v>
      </c>
      <c r="Q603" s="599" t="str">
        <f>IF($E597="n/a","n/a",IF(Q$3&gt;($E597+$D603),$J597-SUM($F603:P603),$J597/$E597))</f>
        <v>n/a</v>
      </c>
      <c r="R603" s="599" t="str">
        <f>IF($E597="n/a","n/a",IF(R$3&gt;($E597+$D603),$J597-SUM($F603:Q603),$J597/$E597))</f>
        <v>n/a</v>
      </c>
      <c r="S603" s="599" t="str">
        <f>IF($E597="n/a","n/a",IF(S$3&gt;($E597+$D603),$J597-SUM($F603:R603),$J597/$E597))</f>
        <v>n/a</v>
      </c>
      <c r="T603" s="599" t="str">
        <f>IF($E597="n/a","n/a",IF(T$3&gt;($E597+$D603),$J597-SUM($F603:S603),$J597/$E597))</f>
        <v>n/a</v>
      </c>
      <c r="U603" s="599" t="str">
        <f>IF($E597="n/a","n/a",IF(U$3&gt;($E597+$D603),$J597-SUM($F603:T603),$J597/$E597))</f>
        <v>n/a</v>
      </c>
      <c r="V603" s="599" t="str">
        <f>IF($E597="n/a","n/a",IF(V$3&gt;($E597+$D603),$J597-SUM($F603:U603),$J597/$E597))</f>
        <v>n/a</v>
      </c>
      <c r="W603" s="599" t="str">
        <f>IF($E597="n/a","n/a",IF(W$3&gt;($E597+$D603),$J597-SUM($F603:V603),$J597/$E597))</f>
        <v>n/a</v>
      </c>
      <c r="X603" s="599" t="str">
        <f>IF($E597="n/a","n/a",IF(X$3&gt;($E597+$D603),$J597-SUM($F603:W603),$J597/$E597))</f>
        <v>n/a</v>
      </c>
      <c r="Y603" s="599" t="str">
        <f>IF($E597="n/a","n/a",IF(Y$3&gt;($E597+$D603),$J597-SUM($F603:X603),$J597/$E597))</f>
        <v>n/a</v>
      </c>
      <c r="Z603" s="599" t="str">
        <f>IF($E597="n/a","n/a",IF(Z$3&gt;($E597+$D603),$J597-SUM($F603:Y603),$J597/$E597))</f>
        <v>n/a</v>
      </c>
      <c r="AA603" s="599" t="str">
        <f>IF($E597="n/a","n/a",IF(AA$3&gt;($E597+$D603),$J597-SUM($F603:Z603),$J597/$E597))</f>
        <v>n/a</v>
      </c>
      <c r="AB603" s="599" t="str">
        <f>IF($E597="n/a","n/a",IF(AB$3&gt;($E597+$D603),$J597-SUM($F603:AA603),$J597/$E597))</f>
        <v>n/a</v>
      </c>
      <c r="AC603" s="599" t="str">
        <f>IF($E597="n/a","n/a",IF(AC$3&gt;($E597+$D603),$J597-SUM($F603:AB603),$J597/$E597))</f>
        <v>n/a</v>
      </c>
      <c r="AD603" s="599" t="str">
        <f>IF($E597="n/a","n/a",IF(AD$3&gt;($E597+$D603),$J597-SUM($F603:AC603),$J597/$E597))</f>
        <v>n/a</v>
      </c>
      <c r="AE603" s="599" t="str">
        <f>IF($E597="n/a","n/a",IF(AE$3&gt;($E597+$D603),$J597-SUM($F603:AD603),$J597/$E597))</f>
        <v>n/a</v>
      </c>
      <c r="AF603" s="599" t="str">
        <f>IF($E597="n/a","n/a",IF(AF$3&gt;($E597+$D603),$J597-SUM($F603:AE603),$J597/$E597))</f>
        <v>n/a</v>
      </c>
      <c r="AG603" s="599" t="str">
        <f>IF($E597="n/a","n/a",IF(AG$3&gt;($E597+$D603),$J597-SUM($F603:AF603),$J597/$E597))</f>
        <v>n/a</v>
      </c>
      <c r="AH603" s="599" t="str">
        <f>IF($E597="n/a","n/a",IF(AH$3&gt;($E597+$D603),$J597-SUM($F603:AG603),$J597/$E597))</f>
        <v>n/a</v>
      </c>
      <c r="AI603" s="599" t="str">
        <f>IF($E597="n/a","n/a",IF(AI$3&gt;($E597+$D603),$J597-SUM($F603:AH603),$J597/$E597))</f>
        <v>n/a</v>
      </c>
      <c r="AJ603" s="599" t="str">
        <f>IF($E597="n/a","n/a",IF(AJ$3&gt;($E597+$D603),$J597-SUM($F603:AI603),$J597/$E597))</f>
        <v>n/a</v>
      </c>
      <c r="AK603" s="599" t="str">
        <f>IF($E597="n/a","n/a",IF(AK$3&gt;($E597+$D603),$J597-SUM($F603:AJ603),$J597/$E597))</f>
        <v>n/a</v>
      </c>
      <c r="AL603" s="599" t="str">
        <f>IF($E597="n/a","n/a",IF(AL$3&gt;($E597+$D603),$J597-SUM($F603:AK603),$J597/$E597))</f>
        <v>n/a</v>
      </c>
      <c r="AM603" s="599" t="str">
        <f>IF($E597="n/a","n/a",IF(AM$3&gt;($E597+$D603),$J597-SUM($F603:AL603),$J597/$E597))</f>
        <v>n/a</v>
      </c>
      <c r="AN603" s="599" t="str">
        <f>IF($E597="n/a","n/a",IF(AN$3&gt;($E597+$D603),$J597-SUM($F603:AM603),$J597/$E597))</f>
        <v>n/a</v>
      </c>
      <c r="AO603" s="599" t="str">
        <f>IF($E597="n/a","n/a",IF(AO$3&gt;($E597+$D603),$J597-SUM($F603:AN603),$J597/$E597))</f>
        <v>n/a</v>
      </c>
      <c r="AP603" s="599" t="str">
        <f>IF($E597="n/a","n/a",IF(AP$3&gt;($E597+$D603),$J597-SUM($F603:AO603),$J597/$E597))</f>
        <v>n/a</v>
      </c>
      <c r="AQ603" s="599" t="str">
        <f>IF($E597="n/a","n/a",IF(AQ$3&gt;($E597+$D603),$J597-SUM($F603:AP603),$J597/$E597))</f>
        <v>n/a</v>
      </c>
      <c r="AR603" s="599" t="str">
        <f>IF($E597="n/a","n/a",IF(AR$3&gt;($E597+$D603),$J597-SUM($F603:AQ603),$J597/$E597))</f>
        <v>n/a</v>
      </c>
      <c r="AS603" s="599" t="str">
        <f>IF($E597="n/a","n/a",IF(AS$3&gt;($E597+$D603),$J597-SUM($F603:AR603),$J597/$E597))</f>
        <v>n/a</v>
      </c>
      <c r="AT603" s="599" t="str">
        <f>IF($E597="n/a","n/a",IF(AT$3&gt;($E597+$D603),$J597-SUM($F603:AS603),$J597/$E597))</f>
        <v>n/a</v>
      </c>
      <c r="AU603" s="599" t="str">
        <f>IF($E597="n/a","n/a",IF(AU$3&gt;($E597+$D603),$J597-SUM($F603:AT603),$J597/$E597))</f>
        <v>n/a</v>
      </c>
      <c r="AV603" s="599" t="str">
        <f>IF($E597="n/a","n/a",IF(AV$3&gt;($E597+$D603),$J597-SUM($F603:AU603),$J597/$E597))</f>
        <v>n/a</v>
      </c>
      <c r="AW603" s="599" t="str">
        <f>IF($E597="n/a","n/a",IF(AW$3&gt;($E597+$D603),$J597-SUM($F603:AV603),$J597/$E597))</f>
        <v>n/a</v>
      </c>
      <c r="AX603" s="599" t="str">
        <f>IF($E597="n/a","n/a",IF(AX$3&gt;($E597+$D603),$J597-SUM($F603:AW603),$J597/$E597))</f>
        <v>n/a</v>
      </c>
      <c r="AY603" s="599" t="str">
        <f>IF($E597="n/a","n/a",IF(AY$3&gt;($E597+$D603),$J597-SUM($F603:AX603),$J597/$E597))</f>
        <v>n/a</v>
      </c>
      <c r="AZ603" s="599" t="str">
        <f>IF($E597="n/a","n/a",IF(AZ$3&gt;($E597+$D603),$J597-SUM($F603:AY603),$J597/$E597))</f>
        <v>n/a</v>
      </c>
      <c r="BA603" s="599" t="str">
        <f>IF($E597="n/a","n/a",IF(BA$3&gt;($E597+$D603),$J597-SUM($F603:AZ603),$J597/$E597))</f>
        <v>n/a</v>
      </c>
      <c r="BB603" s="599" t="str">
        <f>IF($E597="n/a","n/a",IF(BB$3&gt;($E597+$D603),$J597-SUM($F603:BA603),$J597/$E597))</f>
        <v>n/a</v>
      </c>
      <c r="BC603" s="599" t="str">
        <f>IF($E597="n/a","n/a",IF(BC$3&gt;($E597+$D603),$J597-SUM($F603:BB603),$J597/$E597))</f>
        <v>n/a</v>
      </c>
      <c r="BD603" s="599" t="str">
        <f>IF($E597="n/a","n/a",IF(BD$3&gt;($E597+$D603),$J597-SUM($F603:BC603),$J597/$E597))</f>
        <v>n/a</v>
      </c>
      <c r="BE603" s="599" t="str">
        <f>IF($E597="n/a","n/a",IF(BE$3&gt;($E597+$D603),$J597-SUM($F603:BD603),$J597/$E597))</f>
        <v>n/a</v>
      </c>
      <c r="BF603" s="599" t="str">
        <f>IF($E597="n/a","n/a",IF(BF$3&gt;($E597+$D603),$J597-SUM($F603:BE603),$J597/$E597))</f>
        <v>n/a</v>
      </c>
      <c r="BG603" s="599" t="str">
        <f>IF($E597="n/a","n/a",IF(BG$3&gt;($E597+$D603),$J597-SUM($F603:BF603),$J597/$E597))</f>
        <v>n/a</v>
      </c>
      <c r="BH603" s="599" t="str">
        <f>IF($E597="n/a","n/a",IF(BH$3&gt;($E597+$D603),$J597-SUM($F603:BG603),$J597/$E597))</f>
        <v>n/a</v>
      </c>
      <c r="BI603" s="599" t="str">
        <f>IF($E597="n/a","n/a",IF(BI$3&gt;($E597+$D603),$J597-SUM($F603:BH603),$J597/$E597))</f>
        <v>n/a</v>
      </c>
      <c r="BJ603" s="599" t="str">
        <f>IF($E597="n/a","n/a",IF(BJ$3&gt;($E597+$D603),$J597-SUM($F603:BI603),$J597/$E597))</f>
        <v>n/a</v>
      </c>
      <c r="BK603" s="599" t="str">
        <f>IF($E597="n/a","n/a",IF(BK$3&gt;($E597+$D603),$J597-SUM($F603:BJ603),$J597/$E597))</f>
        <v>n/a</v>
      </c>
      <c r="BL603" s="599" t="str">
        <f>IF($E597="n/a","n/a",IF(BL$3&gt;($E597+$D603),$J597-SUM($F603:BK603),$J597/$E597))</f>
        <v>n/a</v>
      </c>
      <c r="BM603" s="599" t="str">
        <f>IF($E597="n/a","n/a",IF(BM$3&gt;($E597+$D603),$J597-SUM($F603:BL603),$J597/$E597))</f>
        <v>n/a</v>
      </c>
      <c r="BN603" s="599" t="str">
        <f>IF($E597="n/a","n/a",IF(BN$3&gt;($E597+$D603),$J597-SUM($F603:BM603),$J597/$E597))</f>
        <v>n/a</v>
      </c>
      <c r="BO603" s="599" t="str">
        <f>IF($E597="n/a","n/a",IF(BO$3&gt;($E597+$D603),$J597-SUM($F603:BN603),$J597/$E597))</f>
        <v>n/a</v>
      </c>
      <c r="BP603" s="599" t="str">
        <f>IF($E597="n/a","n/a",IF(BP$3&gt;($E597+$D603),$J597-SUM($F603:BO603),$J597/$E597))</f>
        <v>n/a</v>
      </c>
      <c r="BQ603" s="599" t="str">
        <f>IF($E597="n/a","n/a",IF(BQ$3&gt;($E597+$D603),$J597-SUM($F603:BP603),$J597/$E597))</f>
        <v>n/a</v>
      </c>
      <c r="BR603" s="599" t="str">
        <f>IF($E597="n/a","n/a",IF(BR$3&gt;($E597+$D603),$J597-SUM($F603:BQ603),$J597/$E597))</f>
        <v>n/a</v>
      </c>
      <c r="BS603" s="599" t="str">
        <f>IF($E597="n/a","n/a",IF(BS$3&gt;($E597+$D603),$J597-SUM($F603:BR603),$J597/$E597))</f>
        <v>n/a</v>
      </c>
      <c r="BT603" s="599" t="str">
        <f>IF($E597="n/a","n/a",IF(BT$3&gt;($E597+$D603),$J597-SUM($F603:BS603),$J597/$E597))</f>
        <v>n/a</v>
      </c>
      <c r="BU603" s="599" t="str">
        <f>IF($E597="n/a","n/a",IF(BU$3&gt;($E597+$D603),$J597-SUM($F603:BT603),$J597/$E597))</f>
        <v>n/a</v>
      </c>
      <c r="BV603" s="599" t="str">
        <f>IF($E597="n/a","n/a",IF(BV$3&gt;($E597+$D603),$J597-SUM($F603:BU603),$J597/$E597))</f>
        <v>n/a</v>
      </c>
      <c r="BW603" s="599" t="str">
        <f>IF($E597="n/a","n/a",IF(BW$3&gt;($E597+$D603),$J597-SUM($F603:BV603),$J597/$E597))</f>
        <v>n/a</v>
      </c>
      <c r="BX603" s="599" t="str">
        <f>IF($E597="n/a","n/a",IF(BX$3&gt;($E597+$D603),$J597-SUM($F603:BW603),$J597/$E597))</f>
        <v>n/a</v>
      </c>
      <c r="BY603" s="599" t="str">
        <f>IF($E597="n/a","n/a",IF(BY$3&gt;($E597+$D603),$J597-SUM($F603:BX603),$J597/$E597))</f>
        <v>n/a</v>
      </c>
      <c r="BZ603" s="600" t="str">
        <f>IF($E597="n/a","n/a",IF(BZ$3&gt;($E597+$D603),$J597-SUM($F603:BY603),$J597/$E597))</f>
        <v>n/a</v>
      </c>
    </row>
    <row r="604" spans="1:78" s="198" customFormat="1" hidden="1" outlineLevel="1">
      <c r="A604" s="581"/>
      <c r="B604" s="582"/>
      <c r="C604" s="723"/>
      <c r="D604" s="591">
        <v>6</v>
      </c>
      <c r="E604" s="589"/>
      <c r="F604" s="596"/>
      <c r="G604" s="219"/>
      <c r="H604" s="219"/>
      <c r="I604" s="219"/>
      <c r="J604" s="219"/>
      <c r="K604" s="601"/>
      <c r="L604" s="219" t="str">
        <f>IF($D597="n/a","n/a",IF(L$3&gt;($D597+$D604),$K597-SUM($F604:K604),$K597/$D597))</f>
        <v>n/a</v>
      </c>
      <c r="M604" s="219" t="str">
        <f>IF($D597="n/a","n/a",IF(M$3&gt;($D597+$D604),$K597-SUM($F604:L604),$K597/$D597))</f>
        <v>n/a</v>
      </c>
      <c r="N604" s="219" t="str">
        <f>IF($D597="n/a","n/a",IF(N$3&gt;($D597+$D604),$K597-SUM($F604:M604),$K597/$D597))</f>
        <v>n/a</v>
      </c>
      <c r="O604" s="219" t="str">
        <f>IF($D597="n/a","n/a",IF(O$3&gt;($D597+$D604),$K597-SUM($F604:N604),$K597/$D597))</f>
        <v>n/a</v>
      </c>
      <c r="P604" s="219" t="str">
        <f>IF($D597="n/a","n/a",IF(P$3&gt;($D597+$D604),$K597-SUM($F604:O604),$K597/$D597))</f>
        <v>n/a</v>
      </c>
      <c r="Q604" s="219" t="str">
        <f>IF($D597="n/a","n/a",IF(Q$3&gt;($D597+$D604),$K597-SUM($F604:P604),$K597/$D597))</f>
        <v>n/a</v>
      </c>
      <c r="R604" s="219" t="str">
        <f>IF($D597="n/a","n/a",IF(R$3&gt;($D597+$D604),$K597-SUM($F604:Q604),$K597/$D597))</f>
        <v>n/a</v>
      </c>
      <c r="S604" s="219" t="str">
        <f>IF($D597="n/a","n/a",IF(S$3&gt;($D597+$D604),$K597-SUM($F604:R604),$K597/$D597))</f>
        <v>n/a</v>
      </c>
      <c r="T604" s="219" t="str">
        <f>IF($D597="n/a","n/a",IF(T$3&gt;($D597+$D604),$K597-SUM($F604:S604),$K597/$D597))</f>
        <v>n/a</v>
      </c>
      <c r="U604" s="219" t="str">
        <f>IF($D597="n/a","n/a",IF(U$3&gt;($D597+$D604),$K597-SUM($F604:T604),$K597/$D597))</f>
        <v>n/a</v>
      </c>
      <c r="V604" s="219" t="str">
        <f>IF($D597="n/a","n/a",IF(V$3&gt;($D597+$D604),$K597-SUM($F604:U604),$K597/$D597))</f>
        <v>n/a</v>
      </c>
      <c r="W604" s="219" t="str">
        <f>IF($D597="n/a","n/a",IF(W$3&gt;($D597+$D604),$K597-SUM($F604:V604),$K597/$D597))</f>
        <v>n/a</v>
      </c>
      <c r="X604" s="219" t="str">
        <f>IF($D597="n/a","n/a",IF(X$3&gt;($D597+$D604),$K597-SUM($F604:W604),$K597/$D597))</f>
        <v>n/a</v>
      </c>
      <c r="Y604" s="219" t="str">
        <f>IF($D597="n/a","n/a",IF(Y$3&gt;($D597+$D604),$K597-SUM($F604:X604),$K597/$D597))</f>
        <v>n/a</v>
      </c>
      <c r="Z604" s="219" t="str">
        <f>IF($D597="n/a","n/a",IF(Z$3&gt;($D597+$D604),$K597-SUM($F604:Y604),$K597/$D597))</f>
        <v>n/a</v>
      </c>
      <c r="AA604" s="219" t="str">
        <f>IF($D597="n/a","n/a",IF(AA$3&gt;($D597+$D604),$K597-SUM($F604:Z604),$K597/$D597))</f>
        <v>n/a</v>
      </c>
      <c r="AB604" s="219" t="str">
        <f>IF($D597="n/a","n/a",IF(AB$3&gt;($D597+$D604),$K597-SUM($F604:AA604),$K597/$D597))</f>
        <v>n/a</v>
      </c>
      <c r="AC604" s="219" t="str">
        <f>IF($D597="n/a","n/a",IF(AC$3&gt;($D597+$D604),$K597-SUM($F604:AB604),$K597/$D597))</f>
        <v>n/a</v>
      </c>
      <c r="AD604" s="219" t="str">
        <f>IF($D597="n/a","n/a",IF(AD$3&gt;($D597+$D604),$K597-SUM($F604:AC604),$K597/$D597))</f>
        <v>n/a</v>
      </c>
      <c r="AE604" s="219" t="str">
        <f>IF($D597="n/a","n/a",IF(AE$3&gt;($D597+$D604),$K597-SUM($F604:AD604),$K597/$D597))</f>
        <v>n/a</v>
      </c>
      <c r="AF604" s="219" t="str">
        <f>IF($D597="n/a","n/a",IF(AF$3&gt;($D597+$D604),$K597-SUM($F604:AE604),$K597/$D597))</f>
        <v>n/a</v>
      </c>
      <c r="AG604" s="219" t="str">
        <f>IF($D597="n/a","n/a",IF(AG$3&gt;($D597+$D604),$K597-SUM($F604:AF604),$K597/$D597))</f>
        <v>n/a</v>
      </c>
      <c r="AH604" s="219" t="str">
        <f>IF($D597="n/a","n/a",IF(AH$3&gt;($D597+$D604),$K597-SUM($F604:AG604),$K597/$D597))</f>
        <v>n/a</v>
      </c>
      <c r="AI604" s="219" t="str">
        <f>IF($D597="n/a","n/a",IF(AI$3&gt;($D597+$D604),$K597-SUM($F604:AH604),$K597/$D597))</f>
        <v>n/a</v>
      </c>
      <c r="AJ604" s="219" t="str">
        <f>IF($D597="n/a","n/a",IF(AJ$3&gt;($D597+$D604),$K597-SUM($F604:AI604),$K597/$D597))</f>
        <v>n/a</v>
      </c>
      <c r="AK604" s="219" t="str">
        <f>IF($D597="n/a","n/a",IF(AK$3&gt;($D597+$D604),$K597-SUM($F604:AJ604),$K597/$D597))</f>
        <v>n/a</v>
      </c>
      <c r="AL604" s="219" t="str">
        <f>IF($D597="n/a","n/a",IF(AL$3&gt;($D597+$D604),$K597-SUM($F604:AK604),$K597/$D597))</f>
        <v>n/a</v>
      </c>
      <c r="AM604" s="219" t="str">
        <f>IF($D597="n/a","n/a",IF(AM$3&gt;($D597+$D604),$K597-SUM($F604:AL604),$K597/$D597))</f>
        <v>n/a</v>
      </c>
      <c r="AN604" s="219" t="str">
        <f>IF($D597="n/a","n/a",IF(AN$3&gt;($D597+$D604),$K597-SUM($F604:AM604),$K597/$D597))</f>
        <v>n/a</v>
      </c>
      <c r="AO604" s="219" t="str">
        <f>IF($D597="n/a","n/a",IF(AO$3&gt;($D597+$D604),$K597-SUM($F604:AN604),$K597/$D597))</f>
        <v>n/a</v>
      </c>
      <c r="AP604" s="219" t="str">
        <f>IF($D597="n/a","n/a",IF(AP$3&gt;($D597+$D604),$K597-SUM($F604:AO604),$K597/$D597))</f>
        <v>n/a</v>
      </c>
      <c r="AQ604" s="219" t="str">
        <f>IF($D597="n/a","n/a",IF(AQ$3&gt;($D597+$D604),$K597-SUM($F604:AP604),$K597/$D597))</f>
        <v>n/a</v>
      </c>
      <c r="AR604" s="219" t="str">
        <f>IF($D597="n/a","n/a",IF(AR$3&gt;($D597+$D604),$K597-SUM($F604:AQ604),$K597/$D597))</f>
        <v>n/a</v>
      </c>
      <c r="AS604" s="219" t="str">
        <f>IF($D597="n/a","n/a",IF(AS$3&gt;($D597+$D604),$K597-SUM($F604:AR604),$K597/$D597))</f>
        <v>n/a</v>
      </c>
      <c r="AT604" s="219" t="str">
        <f>IF($D597="n/a","n/a",IF(AT$3&gt;($D597+$D604),$K597-SUM($F604:AS604),$K597/$D597))</f>
        <v>n/a</v>
      </c>
      <c r="AU604" s="219" t="str">
        <f>IF($D597="n/a","n/a",IF(AU$3&gt;($D597+$D604),$K597-SUM($F604:AT604),$K597/$D597))</f>
        <v>n/a</v>
      </c>
      <c r="AV604" s="219" t="str">
        <f>IF($D597="n/a","n/a",IF(AV$3&gt;($D597+$D604),$K597-SUM($F604:AU604),$K597/$D597))</f>
        <v>n/a</v>
      </c>
      <c r="AW604" s="219" t="str">
        <f>IF($D597="n/a","n/a",IF(AW$3&gt;($D597+$D604),$K597-SUM($F604:AV604),$K597/$D597))</f>
        <v>n/a</v>
      </c>
      <c r="AX604" s="219" t="str">
        <f>IF($D597="n/a","n/a",IF(AX$3&gt;($D597+$D604),$K597-SUM($F604:AW604),$K597/$D597))</f>
        <v>n/a</v>
      </c>
      <c r="AY604" s="219" t="str">
        <f>IF($D597="n/a","n/a",IF(AY$3&gt;($D597+$D604),$K597-SUM($F604:AX604),$K597/$D597))</f>
        <v>n/a</v>
      </c>
      <c r="AZ604" s="219" t="str">
        <f>IF($D597="n/a","n/a",IF(AZ$3&gt;($D597+$D604),$K597-SUM($F604:AY604),$K597/$D597))</f>
        <v>n/a</v>
      </c>
      <c r="BA604" s="219" t="str">
        <f>IF($D597="n/a","n/a",IF(BA$3&gt;($D597+$D604),$K597-SUM($F604:AZ604),$K597/$D597))</f>
        <v>n/a</v>
      </c>
      <c r="BB604" s="219" t="str">
        <f>IF($D597="n/a","n/a",IF(BB$3&gt;($D597+$D604),$K597-SUM($F604:BA604),$K597/$D597))</f>
        <v>n/a</v>
      </c>
      <c r="BC604" s="219" t="str">
        <f>IF($D597="n/a","n/a",IF(BC$3&gt;($D597+$D604),$K597-SUM($F604:BB604),$K597/$D597))</f>
        <v>n/a</v>
      </c>
      <c r="BD604" s="219" t="str">
        <f>IF($D597="n/a","n/a",IF(BD$3&gt;($D597+$D604),$K597-SUM($F604:BC604),$K597/$D597))</f>
        <v>n/a</v>
      </c>
      <c r="BE604" s="219" t="str">
        <f>IF($D597="n/a","n/a",IF(BE$3&gt;($D597+$D604),$K597-SUM($F604:BD604),$K597/$D597))</f>
        <v>n/a</v>
      </c>
      <c r="BF604" s="219" t="str">
        <f>IF($D597="n/a","n/a",IF(BF$3&gt;($D597+$D604),$K597-SUM($F604:BE604),$K597/$D597))</f>
        <v>n/a</v>
      </c>
      <c r="BG604" s="219" t="str">
        <f>IF($D597="n/a","n/a",IF(BG$3&gt;($D597+$D604),$K597-SUM($F604:BF604),$K597/$D597))</f>
        <v>n/a</v>
      </c>
      <c r="BH604" s="219" t="str">
        <f>IF($D597="n/a","n/a",IF(BH$3&gt;($D597+$D604),$K597-SUM($F604:BG604),$K597/$D597))</f>
        <v>n/a</v>
      </c>
      <c r="BI604" s="219" t="str">
        <f>IF($D597="n/a","n/a",IF(BI$3&gt;($D597+$D604),$K597-SUM($F604:BH604),$K597/$D597))</f>
        <v>n/a</v>
      </c>
      <c r="BJ604" s="219" t="str">
        <f>IF($D597="n/a","n/a",IF(BJ$3&gt;($D597+$D604),$K597-SUM($F604:BI604),$K597/$D597))</f>
        <v>n/a</v>
      </c>
      <c r="BK604" s="219" t="str">
        <f>IF($D597="n/a","n/a",IF(BK$3&gt;($D597+$D604),$K597-SUM($F604:BJ604),$K597/$D597))</f>
        <v>n/a</v>
      </c>
      <c r="BL604" s="219" t="str">
        <f>IF($D597="n/a","n/a",IF(BL$3&gt;($D597+$D604),$K597-SUM($F604:BK604),$K597/$D597))</f>
        <v>n/a</v>
      </c>
      <c r="BM604" s="219" t="str">
        <f>IF($D597="n/a","n/a",IF(BM$3&gt;($D597+$D604),$K597-SUM($F604:BL604),$K597/$D597))</f>
        <v>n/a</v>
      </c>
      <c r="BN604" s="219" t="str">
        <f>IF($D597="n/a","n/a",IF(BN$3&gt;($D597+$D604),$K597-SUM($F604:BM604),$K597/$D597))</f>
        <v>n/a</v>
      </c>
      <c r="BO604" s="219" t="str">
        <f>IF($D597="n/a","n/a",IF(BO$3&gt;($D597+$D604),$K597-SUM($F604:BN604),$K597/$D597))</f>
        <v>n/a</v>
      </c>
      <c r="BP604" s="219" t="str">
        <f>IF($D597="n/a","n/a",IF(BP$3&gt;($D597+$D604),$K597-SUM($F604:BO604),$K597/$D597))</f>
        <v>n/a</v>
      </c>
      <c r="BQ604" s="219" t="str">
        <f>IF($D597="n/a","n/a",IF(BQ$3&gt;($D597+$D604),$K597-SUM($F604:BP604),$K597/$D597))</f>
        <v>n/a</v>
      </c>
      <c r="BR604" s="219" t="str">
        <f>IF($D597="n/a","n/a",IF(BR$3&gt;($D597+$D604),$K597-SUM($F604:BQ604),$K597/$D597))</f>
        <v>n/a</v>
      </c>
      <c r="BS604" s="219" t="str">
        <f>IF($D597="n/a","n/a",IF(BS$3&gt;($D597+$D604),$K597-SUM($F604:BR604),$K597/$D597))</f>
        <v>n/a</v>
      </c>
      <c r="BT604" s="219" t="str">
        <f>IF($D597="n/a","n/a",IF(BT$3&gt;($D597+$D604),$K597-SUM($F604:BS604),$K597/$D597))</f>
        <v>n/a</v>
      </c>
      <c r="BU604" s="219" t="str">
        <f>IF($D597="n/a","n/a",IF(BU$3&gt;($D597+$D604),$K597-SUM($F604:BT604),$K597/$D597))</f>
        <v>n/a</v>
      </c>
      <c r="BV604" s="219" t="str">
        <f>IF($D597="n/a","n/a",IF(BV$3&gt;($D597+$D604),$K597-SUM($F604:BU604),$K597/$D597))</f>
        <v>n/a</v>
      </c>
      <c r="BW604" s="219" t="str">
        <f>IF($D597="n/a","n/a",IF(BW$3&gt;($D597+$D604),$K597-SUM($F604:BV604),$K597/$D597))</f>
        <v>n/a</v>
      </c>
      <c r="BX604" s="219" t="str">
        <f>IF($D597="n/a","n/a",IF(BX$3&gt;($D597+$D604),$K597-SUM($F604:BW604),$K597/$D597))</f>
        <v>n/a</v>
      </c>
      <c r="BY604" s="219" t="str">
        <f>IF($D597="n/a","n/a",IF(BY$3&gt;($D597+$D604),$K597-SUM($F604:BX604),$K597/$D597))</f>
        <v>n/a</v>
      </c>
      <c r="BZ604" s="219" t="str">
        <f>IF($D597="n/a","n/a",IF(BZ$3&gt;($D597+$D604),$K597-SUM($F604:BY604),$K597/$D597))</f>
        <v>n/a</v>
      </c>
    </row>
    <row r="605" spans="1:78" s="198" customFormat="1" hidden="1" outlineLevel="1">
      <c r="A605" s="581"/>
      <c r="B605" s="582"/>
      <c r="C605" s="723"/>
      <c r="D605" s="591">
        <v>7</v>
      </c>
      <c r="E605" s="589"/>
      <c r="F605" s="596"/>
      <c r="G605" s="219"/>
      <c r="H605" s="219"/>
      <c r="I605" s="219"/>
      <c r="J605" s="219"/>
      <c r="K605" s="590"/>
      <c r="L605" s="602"/>
      <c r="M605" s="219" t="str">
        <f>IF($D597="n/a","n/a",IF(M$3&gt;($D597+$D605),$L597-SUM($F605:L605),$L597/$D597))</f>
        <v>n/a</v>
      </c>
      <c r="N605" s="219" t="str">
        <f>IF($D597="n/a","n/a",IF(N$3&gt;($D597+$D605),$L597-SUM($F605:M605),$L597/$D597))</f>
        <v>n/a</v>
      </c>
      <c r="O605" s="219" t="str">
        <f>IF($D597="n/a","n/a",IF(O$3&gt;($D597+$D605),$L597-SUM($F605:N605),$L597/$D597))</f>
        <v>n/a</v>
      </c>
      <c r="P605" s="219" t="str">
        <f>IF($D597="n/a","n/a",IF(P$3&gt;($D597+$D605),$L597-SUM($F605:O605),$L597/$D597))</f>
        <v>n/a</v>
      </c>
      <c r="Q605" s="219" t="str">
        <f>IF($D597="n/a","n/a",IF(Q$3&gt;($D597+$D605),$L597-SUM($F605:P605),$L597/$D597))</f>
        <v>n/a</v>
      </c>
      <c r="R605" s="219" t="str">
        <f>IF($D597="n/a","n/a",IF(R$3&gt;($D597+$D605),$L597-SUM($F605:Q605),$L597/$D597))</f>
        <v>n/a</v>
      </c>
      <c r="S605" s="219" t="str">
        <f>IF($D597="n/a","n/a",IF(S$3&gt;($D597+$D605),$L597-SUM($F605:R605),$L597/$D597))</f>
        <v>n/a</v>
      </c>
      <c r="T605" s="219" t="str">
        <f>IF($D597="n/a","n/a",IF(T$3&gt;($D597+$D605),$L597-SUM($F605:S605),$L597/$D597))</f>
        <v>n/a</v>
      </c>
      <c r="U605" s="219" t="str">
        <f>IF($D597="n/a","n/a",IF(U$3&gt;($D597+$D605),$L597-SUM($F605:T605),$L597/$D597))</f>
        <v>n/a</v>
      </c>
      <c r="V605" s="219" t="str">
        <f>IF($D597="n/a","n/a",IF(V$3&gt;($D597+$D605),$L597-SUM($F605:U605),$L597/$D597))</f>
        <v>n/a</v>
      </c>
      <c r="W605" s="219" t="str">
        <f>IF($D597="n/a","n/a",IF(W$3&gt;($D597+$D605),$L597-SUM($F605:V605),$L597/$D597))</f>
        <v>n/a</v>
      </c>
      <c r="X605" s="219" t="str">
        <f>IF($D597="n/a","n/a",IF(X$3&gt;($D597+$D605),$L597-SUM($F605:W605),$L597/$D597))</f>
        <v>n/a</v>
      </c>
      <c r="Y605" s="219" t="str">
        <f>IF($D597="n/a","n/a",IF(Y$3&gt;($D597+$D605),$L597-SUM($F605:X605),$L597/$D597))</f>
        <v>n/a</v>
      </c>
      <c r="Z605" s="219" t="str">
        <f>IF($D597="n/a","n/a",IF(Z$3&gt;($D597+$D605),$L597-SUM($F605:Y605),$L597/$D597))</f>
        <v>n/a</v>
      </c>
      <c r="AA605" s="219" t="str">
        <f>IF($D597="n/a","n/a",IF(AA$3&gt;($D597+$D605),$L597-SUM($F605:Z605),$L597/$D597))</f>
        <v>n/a</v>
      </c>
      <c r="AB605" s="219" t="str">
        <f>IF($D597="n/a","n/a",IF(AB$3&gt;($D597+$D605),$L597-SUM($F605:AA605),$L597/$D597))</f>
        <v>n/a</v>
      </c>
      <c r="AC605" s="219" t="str">
        <f>IF($D597="n/a","n/a",IF(AC$3&gt;($D597+$D605),$L597-SUM($F605:AB605),$L597/$D597))</f>
        <v>n/a</v>
      </c>
      <c r="AD605" s="219" t="str">
        <f>IF($D597="n/a","n/a",IF(AD$3&gt;($D597+$D605),$L597-SUM($F605:AC605),$L597/$D597))</f>
        <v>n/a</v>
      </c>
      <c r="AE605" s="219" t="str">
        <f>IF($D597="n/a","n/a",IF(AE$3&gt;($D597+$D605),$L597-SUM($F605:AD605),$L597/$D597))</f>
        <v>n/a</v>
      </c>
      <c r="AF605" s="219" t="str">
        <f>IF($D597="n/a","n/a",IF(AF$3&gt;($D597+$D605),$L597-SUM($F605:AE605),$L597/$D597))</f>
        <v>n/a</v>
      </c>
      <c r="AG605" s="219" t="str">
        <f>IF($D597="n/a","n/a",IF(AG$3&gt;($D597+$D605),$L597-SUM($F605:AF605),$L597/$D597))</f>
        <v>n/a</v>
      </c>
      <c r="AH605" s="219" t="str">
        <f>IF($D597="n/a","n/a",IF(AH$3&gt;($D597+$D605),$L597-SUM($F605:AG605),$L597/$D597))</f>
        <v>n/a</v>
      </c>
      <c r="AI605" s="219" t="str">
        <f>IF($D597="n/a","n/a",IF(AI$3&gt;($D597+$D605),$L597-SUM($F605:AH605),$L597/$D597))</f>
        <v>n/a</v>
      </c>
      <c r="AJ605" s="219" t="str">
        <f>IF($D597="n/a","n/a",IF(AJ$3&gt;($D597+$D605),$L597-SUM($F605:AI605),$L597/$D597))</f>
        <v>n/a</v>
      </c>
      <c r="AK605" s="219" t="str">
        <f>IF($D597="n/a","n/a",IF(AK$3&gt;($D597+$D605),$L597-SUM($F605:AJ605),$L597/$D597))</f>
        <v>n/a</v>
      </c>
      <c r="AL605" s="219" t="str">
        <f>IF($D597="n/a","n/a",IF(AL$3&gt;($D597+$D605),$L597-SUM($F605:AK605),$L597/$D597))</f>
        <v>n/a</v>
      </c>
      <c r="AM605" s="219" t="str">
        <f>IF($D597="n/a","n/a",IF(AM$3&gt;($D597+$D605),$L597-SUM($F605:AL605),$L597/$D597))</f>
        <v>n/a</v>
      </c>
      <c r="AN605" s="219" t="str">
        <f>IF($D597="n/a","n/a",IF(AN$3&gt;($D597+$D605),$L597-SUM($F605:AM605),$L597/$D597))</f>
        <v>n/a</v>
      </c>
      <c r="AO605" s="219" t="str">
        <f>IF($D597="n/a","n/a",IF(AO$3&gt;($D597+$D605),$L597-SUM($F605:AN605),$L597/$D597))</f>
        <v>n/a</v>
      </c>
      <c r="AP605" s="219" t="str">
        <f>IF($D597="n/a","n/a",IF(AP$3&gt;($D597+$D605),$L597-SUM($F605:AO605),$L597/$D597))</f>
        <v>n/a</v>
      </c>
      <c r="AQ605" s="219" t="str">
        <f>IF($D597="n/a","n/a",IF(AQ$3&gt;($D597+$D605),$L597-SUM($F605:AP605),$L597/$D597))</f>
        <v>n/a</v>
      </c>
      <c r="AR605" s="219" t="str">
        <f>IF($D597="n/a","n/a",IF(AR$3&gt;($D597+$D605),$L597-SUM($F605:AQ605),$L597/$D597))</f>
        <v>n/a</v>
      </c>
      <c r="AS605" s="219" t="str">
        <f>IF($D597="n/a","n/a",IF(AS$3&gt;($D597+$D605),$L597-SUM($F605:AR605),$L597/$D597))</f>
        <v>n/a</v>
      </c>
      <c r="AT605" s="219" t="str">
        <f>IF($D597="n/a","n/a",IF(AT$3&gt;($D597+$D605),$L597-SUM($F605:AS605),$L597/$D597))</f>
        <v>n/a</v>
      </c>
      <c r="AU605" s="219" t="str">
        <f>IF($D597="n/a","n/a",IF(AU$3&gt;($D597+$D605),$L597-SUM($F605:AT605),$L597/$D597))</f>
        <v>n/a</v>
      </c>
      <c r="AV605" s="219" t="str">
        <f>IF($D597="n/a","n/a",IF(AV$3&gt;($D597+$D605),$L597-SUM($F605:AU605),$L597/$D597))</f>
        <v>n/a</v>
      </c>
      <c r="AW605" s="219" t="str">
        <f>IF($D597="n/a","n/a",IF(AW$3&gt;($D597+$D605),$L597-SUM($F605:AV605),$L597/$D597))</f>
        <v>n/a</v>
      </c>
      <c r="AX605" s="219" t="str">
        <f>IF($D597="n/a","n/a",IF(AX$3&gt;($D597+$D605),$L597-SUM($F605:AW605),$L597/$D597))</f>
        <v>n/a</v>
      </c>
      <c r="AY605" s="219" t="str">
        <f>IF($D597="n/a","n/a",IF(AY$3&gt;($D597+$D605),$L597-SUM($F605:AX605),$L597/$D597))</f>
        <v>n/a</v>
      </c>
      <c r="AZ605" s="219" t="str">
        <f>IF($D597="n/a","n/a",IF(AZ$3&gt;($D597+$D605),$L597-SUM($F605:AY605),$L597/$D597))</f>
        <v>n/a</v>
      </c>
      <c r="BA605" s="219" t="str">
        <f>IF($D597="n/a","n/a",IF(BA$3&gt;($D597+$D605),$L597-SUM($F605:AZ605),$L597/$D597))</f>
        <v>n/a</v>
      </c>
      <c r="BB605" s="219" t="str">
        <f>IF($D597="n/a","n/a",IF(BB$3&gt;($D597+$D605),$L597-SUM($F605:BA605),$L597/$D597))</f>
        <v>n/a</v>
      </c>
      <c r="BC605" s="219" t="str">
        <f>IF($D597="n/a","n/a",IF(BC$3&gt;($D597+$D605),$L597-SUM($F605:BB605),$L597/$D597))</f>
        <v>n/a</v>
      </c>
      <c r="BD605" s="219" t="str">
        <f>IF($D597="n/a","n/a",IF(BD$3&gt;($D597+$D605),$L597-SUM($F605:BC605),$L597/$D597))</f>
        <v>n/a</v>
      </c>
      <c r="BE605" s="219" t="str">
        <f>IF($D597="n/a","n/a",IF(BE$3&gt;($D597+$D605),$L597-SUM($F605:BD605),$L597/$D597))</f>
        <v>n/a</v>
      </c>
      <c r="BF605" s="219" t="str">
        <f>IF($D597="n/a","n/a",IF(BF$3&gt;($D597+$D605),$L597-SUM($F605:BE605),$L597/$D597))</f>
        <v>n/a</v>
      </c>
      <c r="BG605" s="219" t="str">
        <f>IF($D597="n/a","n/a",IF(BG$3&gt;($D597+$D605),$L597-SUM($F605:BF605),$L597/$D597))</f>
        <v>n/a</v>
      </c>
      <c r="BH605" s="219" t="str">
        <f>IF($D597="n/a","n/a",IF(BH$3&gt;($D597+$D605),$L597-SUM($F605:BG605),$L597/$D597))</f>
        <v>n/a</v>
      </c>
      <c r="BI605" s="219" t="str">
        <f>IF($D597="n/a","n/a",IF(BI$3&gt;($D597+$D605),$L597-SUM($F605:BH605),$L597/$D597))</f>
        <v>n/a</v>
      </c>
      <c r="BJ605" s="219" t="str">
        <f>IF($D597="n/a","n/a",IF(BJ$3&gt;($D597+$D605),$L597-SUM($F605:BI605),$L597/$D597))</f>
        <v>n/a</v>
      </c>
      <c r="BK605" s="219" t="str">
        <f>IF($D597="n/a","n/a",IF(BK$3&gt;($D597+$D605),$L597-SUM($F605:BJ605),$L597/$D597))</f>
        <v>n/a</v>
      </c>
      <c r="BL605" s="219" t="str">
        <f>IF($D597="n/a","n/a",IF(BL$3&gt;($D597+$D605),$L597-SUM($F605:BK605),$L597/$D597))</f>
        <v>n/a</v>
      </c>
      <c r="BM605" s="219" t="str">
        <f>IF($D597="n/a","n/a",IF(BM$3&gt;($D597+$D605),$L597-SUM($F605:BL605),$L597/$D597))</f>
        <v>n/a</v>
      </c>
      <c r="BN605" s="219" t="str">
        <f>IF($D597="n/a","n/a",IF(BN$3&gt;($D597+$D605),$L597-SUM($F605:BM605),$L597/$D597))</f>
        <v>n/a</v>
      </c>
      <c r="BO605" s="219" t="str">
        <f>IF($D597="n/a","n/a",IF(BO$3&gt;($D597+$D605),$L597-SUM($F605:BN605),$L597/$D597))</f>
        <v>n/a</v>
      </c>
      <c r="BP605" s="219" t="str">
        <f>IF($D597="n/a","n/a",IF(BP$3&gt;($D597+$D605),$L597-SUM($F605:BO605),$L597/$D597))</f>
        <v>n/a</v>
      </c>
      <c r="BQ605" s="219" t="str">
        <f>IF($D597="n/a","n/a",IF(BQ$3&gt;($D597+$D605),$L597-SUM($F605:BP605),$L597/$D597))</f>
        <v>n/a</v>
      </c>
      <c r="BR605" s="219" t="str">
        <f>IF($D597="n/a","n/a",IF(BR$3&gt;($D597+$D605),$L597-SUM($F605:BQ605),$L597/$D597))</f>
        <v>n/a</v>
      </c>
      <c r="BS605" s="219" t="str">
        <f>IF($D597="n/a","n/a",IF(BS$3&gt;($D597+$D605),$L597-SUM($F605:BR605),$L597/$D597))</f>
        <v>n/a</v>
      </c>
      <c r="BT605" s="219" t="str">
        <f>IF($D597="n/a","n/a",IF(BT$3&gt;($D597+$D605),$L597-SUM($F605:BS605),$L597/$D597))</f>
        <v>n/a</v>
      </c>
      <c r="BU605" s="219" t="str">
        <f>IF($D597="n/a","n/a",IF(BU$3&gt;($D597+$D605),$L597-SUM($F605:BT605),$L597/$D597))</f>
        <v>n/a</v>
      </c>
      <c r="BV605" s="219" t="str">
        <f>IF($D597="n/a","n/a",IF(BV$3&gt;($D597+$D605),$L597-SUM($F605:BU605),$L597/$D597))</f>
        <v>n/a</v>
      </c>
      <c r="BW605" s="219" t="str">
        <f>IF($D597="n/a","n/a",IF(BW$3&gt;($D597+$D605),$L597-SUM($F605:BV605),$L597/$D597))</f>
        <v>n/a</v>
      </c>
      <c r="BX605" s="219" t="str">
        <f>IF($D597="n/a","n/a",IF(BX$3&gt;($D597+$D605),$L597-SUM($F605:BW605),$L597/$D597))</f>
        <v>n/a</v>
      </c>
      <c r="BY605" s="219" t="str">
        <f>IF($D597="n/a","n/a",IF(BY$3&gt;($D597+$D605),$L597-SUM($F605:BX605),$L597/$D597))</f>
        <v>n/a</v>
      </c>
      <c r="BZ605" s="219" t="str">
        <f>IF($D597="n/a","n/a",IF(BZ$3&gt;($D597+$D605),$L597-SUM($F605:BY605),$L597/$D597))</f>
        <v>n/a</v>
      </c>
    </row>
    <row r="606" spans="1:78" s="198" customFormat="1" hidden="1" outlineLevel="1">
      <c r="A606" s="581"/>
      <c r="B606" s="582"/>
      <c r="C606" s="723"/>
      <c r="D606" s="591">
        <v>8</v>
      </c>
      <c r="E606" s="589"/>
      <c r="F606" s="596"/>
      <c r="G606" s="219"/>
      <c r="H606" s="219"/>
      <c r="I606" s="219"/>
      <c r="J606" s="219"/>
      <c r="K606" s="590"/>
      <c r="L606" s="219"/>
      <c r="M606" s="602"/>
      <c r="N606" s="219" t="str">
        <f>IF($D597="n/a","n/a",IF(N$3&gt;($D597+$D606),$M597-SUM($F606:M606),$M597/$D597))</f>
        <v>n/a</v>
      </c>
      <c r="O606" s="219" t="str">
        <f>IF($D597="n/a","n/a",IF(O$3&gt;($D597+$D606),$M597-SUM($F606:N606),$M597/$D597))</f>
        <v>n/a</v>
      </c>
      <c r="P606" s="219" t="str">
        <f>IF($D597="n/a","n/a",IF(P$3&gt;($D597+$D606),$M597-SUM($F606:O606),$M597/$D597))</f>
        <v>n/a</v>
      </c>
      <c r="Q606" s="219" t="str">
        <f>IF($D597="n/a","n/a",IF(Q$3&gt;($D597+$D606),$M597-SUM($F606:P606),$M597/$D597))</f>
        <v>n/a</v>
      </c>
      <c r="R606" s="219" t="str">
        <f>IF($D597="n/a","n/a",IF(R$3&gt;($D597+$D606),$M597-SUM($F606:Q606),$M597/$D597))</f>
        <v>n/a</v>
      </c>
      <c r="S606" s="219" t="str">
        <f>IF($D597="n/a","n/a",IF(S$3&gt;($D597+$D606),$M597-SUM($F606:R606),$M597/$D597))</f>
        <v>n/a</v>
      </c>
      <c r="T606" s="219" t="str">
        <f>IF($D597="n/a","n/a",IF(T$3&gt;($D597+$D606),$M597-SUM($F606:S606),$M597/$D597))</f>
        <v>n/a</v>
      </c>
      <c r="U606" s="219" t="str">
        <f>IF($D597="n/a","n/a",IF(U$3&gt;($D597+$D606),$M597-SUM($F606:T606),$M597/$D597))</f>
        <v>n/a</v>
      </c>
      <c r="V606" s="219" t="str">
        <f>IF($D597="n/a","n/a",IF(V$3&gt;($D597+$D606),$M597-SUM($F606:U606),$M597/$D597))</f>
        <v>n/a</v>
      </c>
      <c r="W606" s="219" t="str">
        <f>IF($D597="n/a","n/a",IF(W$3&gt;($D597+$D606),$M597-SUM($F606:V606),$M597/$D597))</f>
        <v>n/a</v>
      </c>
      <c r="X606" s="219" t="str">
        <f>IF($D597="n/a","n/a",IF(X$3&gt;($D597+$D606),$M597-SUM($F606:W606),$M597/$D597))</f>
        <v>n/a</v>
      </c>
      <c r="Y606" s="219" t="str">
        <f>IF($D597="n/a","n/a",IF(Y$3&gt;($D597+$D606),$M597-SUM($F606:X606),$M597/$D597))</f>
        <v>n/a</v>
      </c>
      <c r="Z606" s="219" t="str">
        <f>IF($D597="n/a","n/a",IF(Z$3&gt;($D597+$D606),$M597-SUM($F606:Y606),$M597/$D597))</f>
        <v>n/a</v>
      </c>
      <c r="AA606" s="219" t="str">
        <f>IF($D597="n/a","n/a",IF(AA$3&gt;($D597+$D606),$M597-SUM($F606:Z606),$M597/$D597))</f>
        <v>n/a</v>
      </c>
      <c r="AB606" s="219" t="str">
        <f>IF($D597="n/a","n/a",IF(AB$3&gt;($D597+$D606),$M597-SUM($F606:AA606),$M597/$D597))</f>
        <v>n/a</v>
      </c>
      <c r="AC606" s="219" t="str">
        <f>IF($D597="n/a","n/a",IF(AC$3&gt;($D597+$D606),$M597-SUM($F606:AB606),$M597/$D597))</f>
        <v>n/a</v>
      </c>
      <c r="AD606" s="219" t="str">
        <f>IF($D597="n/a","n/a",IF(AD$3&gt;($D597+$D606),$M597-SUM($F606:AC606),$M597/$D597))</f>
        <v>n/a</v>
      </c>
      <c r="AE606" s="219" t="str">
        <f>IF($D597="n/a","n/a",IF(AE$3&gt;($D597+$D606),$M597-SUM($F606:AD606),$M597/$D597))</f>
        <v>n/a</v>
      </c>
      <c r="AF606" s="219" t="str">
        <f>IF($D597="n/a","n/a",IF(AF$3&gt;($D597+$D606),$M597-SUM($F606:AE606),$M597/$D597))</f>
        <v>n/a</v>
      </c>
      <c r="AG606" s="219" t="str">
        <f>IF($D597="n/a","n/a",IF(AG$3&gt;($D597+$D606),$M597-SUM($F606:AF606),$M597/$D597))</f>
        <v>n/a</v>
      </c>
      <c r="AH606" s="219" t="str">
        <f>IF($D597="n/a","n/a",IF(AH$3&gt;($D597+$D606),$M597-SUM($F606:AG606),$M597/$D597))</f>
        <v>n/a</v>
      </c>
      <c r="AI606" s="219" t="str">
        <f>IF($D597="n/a","n/a",IF(AI$3&gt;($D597+$D606),$M597-SUM($F606:AH606),$M597/$D597))</f>
        <v>n/a</v>
      </c>
      <c r="AJ606" s="219" t="str">
        <f>IF($D597="n/a","n/a",IF(AJ$3&gt;($D597+$D606),$M597-SUM($F606:AI606),$M597/$D597))</f>
        <v>n/a</v>
      </c>
      <c r="AK606" s="219" t="str">
        <f>IF($D597="n/a","n/a",IF(AK$3&gt;($D597+$D606),$M597-SUM($F606:AJ606),$M597/$D597))</f>
        <v>n/a</v>
      </c>
      <c r="AL606" s="219" t="str">
        <f>IF($D597="n/a","n/a",IF(AL$3&gt;($D597+$D606),$M597-SUM($F606:AK606),$M597/$D597))</f>
        <v>n/a</v>
      </c>
      <c r="AM606" s="219" t="str">
        <f>IF($D597="n/a","n/a",IF(AM$3&gt;($D597+$D606),$M597-SUM($F606:AL606),$M597/$D597))</f>
        <v>n/a</v>
      </c>
      <c r="AN606" s="219" t="str">
        <f>IF($D597="n/a","n/a",IF(AN$3&gt;($D597+$D606),$M597-SUM($F606:AM606),$M597/$D597))</f>
        <v>n/a</v>
      </c>
      <c r="AO606" s="219" t="str">
        <f>IF($D597="n/a","n/a",IF(AO$3&gt;($D597+$D606),$M597-SUM($F606:AN606),$M597/$D597))</f>
        <v>n/a</v>
      </c>
      <c r="AP606" s="219" t="str">
        <f>IF($D597="n/a","n/a",IF(AP$3&gt;($D597+$D606),$M597-SUM($F606:AO606),$M597/$D597))</f>
        <v>n/a</v>
      </c>
      <c r="AQ606" s="219" t="str">
        <f>IF($D597="n/a","n/a",IF(AQ$3&gt;($D597+$D606),$M597-SUM($F606:AP606),$M597/$D597))</f>
        <v>n/a</v>
      </c>
      <c r="AR606" s="219" t="str">
        <f>IF($D597="n/a","n/a",IF(AR$3&gt;($D597+$D606),$M597-SUM($F606:AQ606),$M597/$D597))</f>
        <v>n/a</v>
      </c>
      <c r="AS606" s="219" t="str">
        <f>IF($D597="n/a","n/a",IF(AS$3&gt;($D597+$D606),$M597-SUM($F606:AR606),$M597/$D597))</f>
        <v>n/a</v>
      </c>
      <c r="AT606" s="219" t="str">
        <f>IF($D597="n/a","n/a",IF(AT$3&gt;($D597+$D606),$M597-SUM($F606:AS606),$M597/$D597))</f>
        <v>n/a</v>
      </c>
      <c r="AU606" s="219" t="str">
        <f>IF($D597="n/a","n/a",IF(AU$3&gt;($D597+$D606),$M597-SUM($F606:AT606),$M597/$D597))</f>
        <v>n/a</v>
      </c>
      <c r="AV606" s="219" t="str">
        <f>IF($D597="n/a","n/a",IF(AV$3&gt;($D597+$D606),$M597-SUM($F606:AU606),$M597/$D597))</f>
        <v>n/a</v>
      </c>
      <c r="AW606" s="219" t="str">
        <f>IF($D597="n/a","n/a",IF(AW$3&gt;($D597+$D606),$M597-SUM($F606:AV606),$M597/$D597))</f>
        <v>n/a</v>
      </c>
      <c r="AX606" s="219" t="str">
        <f>IF($D597="n/a","n/a",IF(AX$3&gt;($D597+$D606),$M597-SUM($F606:AW606),$M597/$D597))</f>
        <v>n/a</v>
      </c>
      <c r="AY606" s="219" t="str">
        <f>IF($D597="n/a","n/a",IF(AY$3&gt;($D597+$D606),$M597-SUM($F606:AX606),$M597/$D597))</f>
        <v>n/a</v>
      </c>
      <c r="AZ606" s="219" t="str">
        <f>IF($D597="n/a","n/a",IF(AZ$3&gt;($D597+$D606),$M597-SUM($F606:AY606),$M597/$D597))</f>
        <v>n/a</v>
      </c>
      <c r="BA606" s="219" t="str">
        <f>IF($D597="n/a","n/a",IF(BA$3&gt;($D597+$D606),$M597-SUM($F606:AZ606),$M597/$D597))</f>
        <v>n/a</v>
      </c>
      <c r="BB606" s="219" t="str">
        <f>IF($D597="n/a","n/a",IF(BB$3&gt;($D597+$D606),$M597-SUM($F606:BA606),$M597/$D597))</f>
        <v>n/a</v>
      </c>
      <c r="BC606" s="219" t="str">
        <f>IF($D597="n/a","n/a",IF(BC$3&gt;($D597+$D606),$M597-SUM($F606:BB606),$M597/$D597))</f>
        <v>n/a</v>
      </c>
      <c r="BD606" s="219" t="str">
        <f>IF($D597="n/a","n/a",IF(BD$3&gt;($D597+$D606),$M597-SUM($F606:BC606),$M597/$D597))</f>
        <v>n/a</v>
      </c>
      <c r="BE606" s="219" t="str">
        <f>IF($D597="n/a","n/a",IF(BE$3&gt;($D597+$D606),$M597-SUM($F606:BD606),$M597/$D597))</f>
        <v>n/a</v>
      </c>
      <c r="BF606" s="219" t="str">
        <f>IF($D597="n/a","n/a",IF(BF$3&gt;($D597+$D606),$M597-SUM($F606:BE606),$M597/$D597))</f>
        <v>n/a</v>
      </c>
      <c r="BG606" s="219" t="str">
        <f>IF($D597="n/a","n/a",IF(BG$3&gt;($D597+$D606),$M597-SUM($F606:BF606),$M597/$D597))</f>
        <v>n/a</v>
      </c>
      <c r="BH606" s="219" t="str">
        <f>IF($D597="n/a","n/a",IF(BH$3&gt;($D597+$D606),$M597-SUM($F606:BG606),$M597/$D597))</f>
        <v>n/a</v>
      </c>
      <c r="BI606" s="219" t="str">
        <f>IF($D597="n/a","n/a",IF(BI$3&gt;($D597+$D606),$M597-SUM($F606:BH606),$M597/$D597))</f>
        <v>n/a</v>
      </c>
      <c r="BJ606" s="219" t="str">
        <f>IF($D597="n/a","n/a",IF(BJ$3&gt;($D597+$D606),$M597-SUM($F606:BI606),$M597/$D597))</f>
        <v>n/a</v>
      </c>
      <c r="BK606" s="219" t="str">
        <f>IF($D597="n/a","n/a",IF(BK$3&gt;($D597+$D606),$M597-SUM($F606:BJ606),$M597/$D597))</f>
        <v>n/a</v>
      </c>
      <c r="BL606" s="219" t="str">
        <f>IF($D597="n/a","n/a",IF(BL$3&gt;($D597+$D606),$M597-SUM($F606:BK606),$M597/$D597))</f>
        <v>n/a</v>
      </c>
      <c r="BM606" s="219" t="str">
        <f>IF($D597="n/a","n/a",IF(BM$3&gt;($D597+$D606),$M597-SUM($F606:BL606),$M597/$D597))</f>
        <v>n/a</v>
      </c>
      <c r="BN606" s="219" t="str">
        <f>IF($D597="n/a","n/a",IF(BN$3&gt;($D597+$D606),$M597-SUM($F606:BM606),$M597/$D597))</f>
        <v>n/a</v>
      </c>
      <c r="BO606" s="219" t="str">
        <f>IF($D597="n/a","n/a",IF(BO$3&gt;($D597+$D606),$M597-SUM($F606:BN606),$M597/$D597))</f>
        <v>n/a</v>
      </c>
      <c r="BP606" s="219" t="str">
        <f>IF($D597="n/a","n/a",IF(BP$3&gt;($D597+$D606),$M597-SUM($F606:BO606),$M597/$D597))</f>
        <v>n/a</v>
      </c>
      <c r="BQ606" s="219" t="str">
        <f>IF($D597="n/a","n/a",IF(BQ$3&gt;($D597+$D606),$M597-SUM($F606:BP606),$M597/$D597))</f>
        <v>n/a</v>
      </c>
      <c r="BR606" s="219" t="str">
        <f>IF($D597="n/a","n/a",IF(BR$3&gt;($D597+$D606),$M597-SUM($F606:BQ606),$M597/$D597))</f>
        <v>n/a</v>
      </c>
      <c r="BS606" s="219" t="str">
        <f>IF($D597="n/a","n/a",IF(BS$3&gt;($D597+$D606),$M597-SUM($F606:BR606),$M597/$D597))</f>
        <v>n/a</v>
      </c>
      <c r="BT606" s="219" t="str">
        <f>IF($D597="n/a","n/a",IF(BT$3&gt;($D597+$D606),$M597-SUM($F606:BS606),$M597/$D597))</f>
        <v>n/a</v>
      </c>
      <c r="BU606" s="219" t="str">
        <f>IF($D597="n/a","n/a",IF(BU$3&gt;($D597+$D606),$M597-SUM($F606:BT606),$M597/$D597))</f>
        <v>n/a</v>
      </c>
      <c r="BV606" s="219" t="str">
        <f>IF($D597="n/a","n/a",IF(BV$3&gt;($D597+$D606),$M597-SUM($F606:BU606),$M597/$D597))</f>
        <v>n/a</v>
      </c>
      <c r="BW606" s="219" t="str">
        <f>IF($D597="n/a","n/a",IF(BW$3&gt;($D597+$D606),$M597-SUM($F606:BV606),$M597/$D597))</f>
        <v>n/a</v>
      </c>
      <c r="BX606" s="219" t="str">
        <f>IF($D597="n/a","n/a",IF(BX$3&gt;($D597+$D606),$M597-SUM($F606:BW606),$M597/$D597))</f>
        <v>n/a</v>
      </c>
      <c r="BY606" s="219" t="str">
        <f>IF($D597="n/a","n/a",IF(BY$3&gt;($D597+$D606),$M597-SUM($F606:BX606),$M597/$D597))</f>
        <v>n/a</v>
      </c>
      <c r="BZ606" s="219" t="str">
        <f>IF($D597="n/a","n/a",IF(BZ$3&gt;($D597+$D606),$M597-SUM($F606:BY606),$M597/$D597))</f>
        <v>n/a</v>
      </c>
    </row>
    <row r="607" spans="1:78" s="198" customFormat="1" hidden="1" outlineLevel="1">
      <c r="A607" s="581"/>
      <c r="B607" s="582"/>
      <c r="C607" s="723"/>
      <c r="D607" s="591">
        <v>9</v>
      </c>
      <c r="E607" s="589"/>
      <c r="F607" s="596"/>
      <c r="G607" s="219"/>
      <c r="H607" s="219"/>
      <c r="I607" s="219"/>
      <c r="J607" s="219"/>
      <c r="K607" s="590"/>
      <c r="L607" s="219"/>
      <c r="M607" s="219"/>
      <c r="N607" s="602"/>
      <c r="O607" s="219" t="str">
        <f>IF($D597="n/a","n/a",IF(O$3&gt;($D597+$D607),$N597-SUM($F607:N607),$N597/$D597))</f>
        <v>n/a</v>
      </c>
      <c r="P607" s="219" t="str">
        <f>IF($D597="n/a","n/a",IF(P$3&gt;($D597+$D607),$N597-SUM($F607:O607),$N597/$D597))</f>
        <v>n/a</v>
      </c>
      <c r="Q607" s="219" t="str">
        <f>IF($D597="n/a","n/a",IF(Q$3&gt;($D597+$D607),$N597-SUM($F607:P607),$N597/$D597))</f>
        <v>n/a</v>
      </c>
      <c r="R607" s="219" t="str">
        <f>IF($D597="n/a","n/a",IF(R$3&gt;($D597+$D607),$N597-SUM($F607:Q607),$N597/$D597))</f>
        <v>n/a</v>
      </c>
      <c r="S607" s="219" t="str">
        <f>IF($D597="n/a","n/a",IF(S$3&gt;($D597+$D607),$N597-SUM($F607:R607),$N597/$D597))</f>
        <v>n/a</v>
      </c>
      <c r="T607" s="219" t="str">
        <f>IF($D597="n/a","n/a",IF(T$3&gt;($D597+$D607),$N597-SUM($F607:S607),$N597/$D597))</f>
        <v>n/a</v>
      </c>
      <c r="U607" s="219" t="str">
        <f>IF($D597="n/a","n/a",IF(U$3&gt;($D597+$D607),$N597-SUM($F607:T607),$N597/$D597))</f>
        <v>n/a</v>
      </c>
      <c r="V607" s="219" t="str">
        <f>IF($D597="n/a","n/a",IF(V$3&gt;($D597+$D607),$N597-SUM($F607:U607),$N597/$D597))</f>
        <v>n/a</v>
      </c>
      <c r="W607" s="219" t="str">
        <f>IF($D597="n/a","n/a",IF(W$3&gt;($D597+$D607),$N597-SUM($F607:V607),$N597/$D597))</f>
        <v>n/a</v>
      </c>
      <c r="X607" s="219" t="str">
        <f>IF($D597="n/a","n/a",IF(X$3&gt;($D597+$D607),$N597-SUM($F607:W607),$N597/$D597))</f>
        <v>n/a</v>
      </c>
      <c r="Y607" s="219" t="str">
        <f>IF($D597="n/a","n/a",IF(Y$3&gt;($D597+$D607),$N597-SUM($F607:X607),$N597/$D597))</f>
        <v>n/a</v>
      </c>
      <c r="Z607" s="219" t="str">
        <f>IF($D597="n/a","n/a",IF(Z$3&gt;($D597+$D607),$N597-SUM($F607:Y607),$N597/$D597))</f>
        <v>n/a</v>
      </c>
      <c r="AA607" s="219" t="str">
        <f>IF($D597="n/a","n/a",IF(AA$3&gt;($D597+$D607),$N597-SUM($F607:Z607),$N597/$D597))</f>
        <v>n/a</v>
      </c>
      <c r="AB607" s="219" t="str">
        <f>IF($D597="n/a","n/a",IF(AB$3&gt;($D597+$D607),$N597-SUM($F607:AA607),$N597/$D597))</f>
        <v>n/a</v>
      </c>
      <c r="AC607" s="219" t="str">
        <f>IF($D597="n/a","n/a",IF(AC$3&gt;($D597+$D607),$N597-SUM($F607:AB607),$N597/$D597))</f>
        <v>n/a</v>
      </c>
      <c r="AD607" s="219" t="str">
        <f>IF($D597="n/a","n/a",IF(AD$3&gt;($D597+$D607),$N597-SUM($F607:AC607),$N597/$D597))</f>
        <v>n/a</v>
      </c>
      <c r="AE607" s="219" t="str">
        <f>IF($D597="n/a","n/a",IF(AE$3&gt;($D597+$D607),$N597-SUM($F607:AD607),$N597/$D597))</f>
        <v>n/a</v>
      </c>
      <c r="AF607" s="219" t="str">
        <f>IF($D597="n/a","n/a",IF(AF$3&gt;($D597+$D607),$N597-SUM($F607:AE607),$N597/$D597))</f>
        <v>n/a</v>
      </c>
      <c r="AG607" s="219" t="str">
        <f>IF($D597="n/a","n/a",IF(AG$3&gt;($D597+$D607),$N597-SUM($F607:AF607),$N597/$D597))</f>
        <v>n/a</v>
      </c>
      <c r="AH607" s="219" t="str">
        <f>IF($D597="n/a","n/a",IF(AH$3&gt;($D597+$D607),$N597-SUM($F607:AG607),$N597/$D597))</f>
        <v>n/a</v>
      </c>
      <c r="AI607" s="219" t="str">
        <f>IF($D597="n/a","n/a",IF(AI$3&gt;($D597+$D607),$N597-SUM($F607:AH607),$N597/$D597))</f>
        <v>n/a</v>
      </c>
      <c r="AJ607" s="219" t="str">
        <f>IF($D597="n/a","n/a",IF(AJ$3&gt;($D597+$D607),$N597-SUM($F607:AI607),$N597/$D597))</f>
        <v>n/a</v>
      </c>
      <c r="AK607" s="219" t="str">
        <f>IF($D597="n/a","n/a",IF(AK$3&gt;($D597+$D607),$N597-SUM($F607:AJ607),$N597/$D597))</f>
        <v>n/a</v>
      </c>
      <c r="AL607" s="219" t="str">
        <f>IF($D597="n/a","n/a",IF(AL$3&gt;($D597+$D607),$N597-SUM($F607:AK607),$N597/$D597))</f>
        <v>n/a</v>
      </c>
      <c r="AM607" s="219" t="str">
        <f>IF($D597="n/a","n/a",IF(AM$3&gt;($D597+$D607),$N597-SUM($F607:AL607),$N597/$D597))</f>
        <v>n/a</v>
      </c>
      <c r="AN607" s="219" t="str">
        <f>IF($D597="n/a","n/a",IF(AN$3&gt;($D597+$D607),$N597-SUM($F607:AM607),$N597/$D597))</f>
        <v>n/a</v>
      </c>
      <c r="AO607" s="219" t="str">
        <f>IF($D597="n/a","n/a",IF(AO$3&gt;($D597+$D607),$N597-SUM($F607:AN607),$N597/$D597))</f>
        <v>n/a</v>
      </c>
      <c r="AP607" s="219" t="str">
        <f>IF($D597="n/a","n/a",IF(AP$3&gt;($D597+$D607),$N597-SUM($F607:AO607),$N597/$D597))</f>
        <v>n/a</v>
      </c>
      <c r="AQ607" s="219" t="str">
        <f>IF($D597="n/a","n/a",IF(AQ$3&gt;($D597+$D607),$N597-SUM($F607:AP607),$N597/$D597))</f>
        <v>n/a</v>
      </c>
      <c r="AR607" s="219" t="str">
        <f>IF($D597="n/a","n/a",IF(AR$3&gt;($D597+$D607),$N597-SUM($F607:AQ607),$N597/$D597))</f>
        <v>n/a</v>
      </c>
      <c r="AS607" s="219" t="str">
        <f>IF($D597="n/a","n/a",IF(AS$3&gt;($D597+$D607),$N597-SUM($F607:AR607),$N597/$D597))</f>
        <v>n/a</v>
      </c>
      <c r="AT607" s="219" t="str">
        <f>IF($D597="n/a","n/a",IF(AT$3&gt;($D597+$D607),$N597-SUM($F607:AS607),$N597/$D597))</f>
        <v>n/a</v>
      </c>
      <c r="AU607" s="219" t="str">
        <f>IF($D597="n/a","n/a",IF(AU$3&gt;($D597+$D607),$N597-SUM($F607:AT607),$N597/$D597))</f>
        <v>n/a</v>
      </c>
      <c r="AV607" s="219" t="str">
        <f>IF($D597="n/a","n/a",IF(AV$3&gt;($D597+$D607),$N597-SUM($F607:AU607),$N597/$D597))</f>
        <v>n/a</v>
      </c>
      <c r="AW607" s="219" t="str">
        <f>IF($D597="n/a","n/a",IF(AW$3&gt;($D597+$D607),$N597-SUM($F607:AV607),$N597/$D597))</f>
        <v>n/a</v>
      </c>
      <c r="AX607" s="219" t="str">
        <f>IF($D597="n/a","n/a",IF(AX$3&gt;($D597+$D607),$N597-SUM($F607:AW607),$N597/$D597))</f>
        <v>n/a</v>
      </c>
      <c r="AY607" s="219" t="str">
        <f>IF($D597="n/a","n/a",IF(AY$3&gt;($D597+$D607),$N597-SUM($F607:AX607),$N597/$D597))</f>
        <v>n/a</v>
      </c>
      <c r="AZ607" s="219" t="str">
        <f>IF($D597="n/a","n/a",IF(AZ$3&gt;($D597+$D607),$N597-SUM($F607:AY607),$N597/$D597))</f>
        <v>n/a</v>
      </c>
      <c r="BA607" s="219" t="str">
        <f>IF($D597="n/a","n/a",IF(BA$3&gt;($D597+$D607),$N597-SUM($F607:AZ607),$N597/$D597))</f>
        <v>n/a</v>
      </c>
      <c r="BB607" s="219" t="str">
        <f>IF($D597="n/a","n/a",IF(BB$3&gt;($D597+$D607),$N597-SUM($F607:BA607),$N597/$D597))</f>
        <v>n/a</v>
      </c>
      <c r="BC607" s="219" t="str">
        <f>IF($D597="n/a","n/a",IF(BC$3&gt;($D597+$D607),$N597-SUM($F607:BB607),$N597/$D597))</f>
        <v>n/a</v>
      </c>
      <c r="BD607" s="219" t="str">
        <f>IF($D597="n/a","n/a",IF(BD$3&gt;($D597+$D607),$N597-SUM($F607:BC607),$N597/$D597))</f>
        <v>n/a</v>
      </c>
      <c r="BE607" s="219" t="str">
        <f>IF($D597="n/a","n/a",IF(BE$3&gt;($D597+$D607),$N597-SUM($F607:BD607),$N597/$D597))</f>
        <v>n/a</v>
      </c>
      <c r="BF607" s="219" t="str">
        <f>IF($D597="n/a","n/a",IF(BF$3&gt;($D597+$D607),$N597-SUM($F607:BE607),$N597/$D597))</f>
        <v>n/a</v>
      </c>
      <c r="BG607" s="219" t="str">
        <f>IF($D597="n/a","n/a",IF(BG$3&gt;($D597+$D607),$N597-SUM($F607:BF607),$N597/$D597))</f>
        <v>n/a</v>
      </c>
      <c r="BH607" s="219" t="str">
        <f>IF($D597="n/a","n/a",IF(BH$3&gt;($D597+$D607),$N597-SUM($F607:BG607),$N597/$D597))</f>
        <v>n/a</v>
      </c>
      <c r="BI607" s="219" t="str">
        <f>IF($D597="n/a","n/a",IF(BI$3&gt;($D597+$D607),$N597-SUM($F607:BH607),$N597/$D597))</f>
        <v>n/a</v>
      </c>
      <c r="BJ607" s="219" t="str">
        <f>IF($D597="n/a","n/a",IF(BJ$3&gt;($D597+$D607),$N597-SUM($F607:BI607),$N597/$D597))</f>
        <v>n/a</v>
      </c>
      <c r="BK607" s="219" t="str">
        <f>IF($D597="n/a","n/a",IF(BK$3&gt;($D597+$D607),$N597-SUM($F607:BJ607),$N597/$D597))</f>
        <v>n/a</v>
      </c>
      <c r="BL607" s="219" t="str">
        <f>IF($D597="n/a","n/a",IF(BL$3&gt;($D597+$D607),$N597-SUM($F607:BK607),$N597/$D597))</f>
        <v>n/a</v>
      </c>
      <c r="BM607" s="219" t="str">
        <f>IF($D597="n/a","n/a",IF(BM$3&gt;($D597+$D607),$N597-SUM($F607:BL607),$N597/$D597))</f>
        <v>n/a</v>
      </c>
      <c r="BN607" s="219" t="str">
        <f>IF($D597="n/a","n/a",IF(BN$3&gt;($D597+$D607),$N597-SUM($F607:BM607),$N597/$D597))</f>
        <v>n/a</v>
      </c>
      <c r="BO607" s="219" t="str">
        <f>IF($D597="n/a","n/a",IF(BO$3&gt;($D597+$D607),$N597-SUM($F607:BN607),$N597/$D597))</f>
        <v>n/a</v>
      </c>
      <c r="BP607" s="219" t="str">
        <f>IF($D597="n/a","n/a",IF(BP$3&gt;($D597+$D607),$N597-SUM($F607:BO607),$N597/$D597))</f>
        <v>n/a</v>
      </c>
      <c r="BQ607" s="219" t="str">
        <f>IF($D597="n/a","n/a",IF(BQ$3&gt;($D597+$D607),$N597-SUM($F607:BP607),$N597/$D597))</f>
        <v>n/a</v>
      </c>
      <c r="BR607" s="219" t="str">
        <f>IF($D597="n/a","n/a",IF(BR$3&gt;($D597+$D607),$N597-SUM($F607:BQ607),$N597/$D597))</f>
        <v>n/a</v>
      </c>
      <c r="BS607" s="219" t="str">
        <f>IF($D597="n/a","n/a",IF(BS$3&gt;($D597+$D607),$N597-SUM($F607:BR607),$N597/$D597))</f>
        <v>n/a</v>
      </c>
      <c r="BT607" s="219" t="str">
        <f>IF($D597="n/a","n/a",IF(BT$3&gt;($D597+$D607),$N597-SUM($F607:BS607),$N597/$D597))</f>
        <v>n/a</v>
      </c>
      <c r="BU607" s="219" t="str">
        <f>IF($D597="n/a","n/a",IF(BU$3&gt;($D597+$D607),$N597-SUM($F607:BT607),$N597/$D597))</f>
        <v>n/a</v>
      </c>
      <c r="BV607" s="219" t="str">
        <f>IF($D597="n/a","n/a",IF(BV$3&gt;($D597+$D607),$N597-SUM($F607:BU607),$N597/$D597))</f>
        <v>n/a</v>
      </c>
      <c r="BW607" s="219" t="str">
        <f>IF($D597="n/a","n/a",IF(BW$3&gt;($D597+$D607),$N597-SUM($F607:BV607),$N597/$D597))</f>
        <v>n/a</v>
      </c>
      <c r="BX607" s="219" t="str">
        <f>IF($D597="n/a","n/a",IF(BX$3&gt;($D597+$D607),$N597-SUM($F607:BW607),$N597/$D597))</f>
        <v>n/a</v>
      </c>
      <c r="BY607" s="219" t="str">
        <f>IF($D597="n/a","n/a",IF(BY$3&gt;($D597+$D607),$N597-SUM($F607:BX607),$N597/$D597))</f>
        <v>n/a</v>
      </c>
      <c r="BZ607" s="219" t="str">
        <f>IF($D597="n/a","n/a",IF(BZ$3&gt;($D597+$D607),$N597-SUM($F607:BY607),$N597/$D597))</f>
        <v>n/a</v>
      </c>
    </row>
    <row r="608" spans="1:78" s="198" customFormat="1" hidden="1" outlineLevel="1">
      <c r="A608" s="581"/>
      <c r="B608" s="582"/>
      <c r="C608" s="723"/>
      <c r="D608" s="591">
        <v>10</v>
      </c>
      <c r="E608" s="589"/>
      <c r="F608" s="596"/>
      <c r="G608" s="219"/>
      <c r="H608" s="219"/>
      <c r="I608" s="219"/>
      <c r="J608" s="219"/>
      <c r="K608" s="590"/>
      <c r="L608" s="219"/>
      <c r="M608" s="219"/>
      <c r="N608" s="219"/>
      <c r="O608" s="602"/>
      <c r="P608" s="219" t="str">
        <f>IF($D597="n/a","n/a",IF(P$3&gt;($D597+$D608),$O597-SUM($F608:O608),$O597/$D597))</f>
        <v>n/a</v>
      </c>
      <c r="Q608" s="219" t="str">
        <f>IF($D597="n/a","n/a",IF(Q$3&gt;($D597+$D608),$O597-SUM($F608:P608),$O597/$D597))</f>
        <v>n/a</v>
      </c>
      <c r="R608" s="219" t="str">
        <f>IF($D597="n/a","n/a",IF(R$3&gt;($D597+$D608),$O597-SUM($F608:Q608),$O597/$D597))</f>
        <v>n/a</v>
      </c>
      <c r="S608" s="219" t="str">
        <f>IF($D597="n/a","n/a",IF(S$3&gt;($D597+$D608),$O597-SUM($F608:R608),$O597/$D597))</f>
        <v>n/a</v>
      </c>
      <c r="T608" s="219" t="str">
        <f>IF($D597="n/a","n/a",IF(T$3&gt;($D597+$D608),$O597-SUM($F608:S608),$O597/$D597))</f>
        <v>n/a</v>
      </c>
      <c r="U608" s="219" t="str">
        <f>IF($D597="n/a","n/a",IF(U$3&gt;($D597+$D608),$O597-SUM($F608:T608),$O597/$D597))</f>
        <v>n/a</v>
      </c>
      <c r="V608" s="219" t="str">
        <f>IF($D597="n/a","n/a",IF(V$3&gt;($D597+$D608),$O597-SUM($F608:U608),$O597/$D597))</f>
        <v>n/a</v>
      </c>
      <c r="W608" s="219" t="str">
        <f>IF($D597="n/a","n/a",IF(W$3&gt;($D597+$D608),$O597-SUM($F608:V608),$O597/$D597))</f>
        <v>n/a</v>
      </c>
      <c r="X608" s="219" t="str">
        <f>IF($D597="n/a","n/a",IF(X$3&gt;($D597+$D608),$O597-SUM($F608:W608),$O597/$D597))</f>
        <v>n/a</v>
      </c>
      <c r="Y608" s="219" t="str">
        <f>IF($D597="n/a","n/a",IF(Y$3&gt;($D597+$D608),$O597-SUM($F608:X608),$O597/$D597))</f>
        <v>n/a</v>
      </c>
      <c r="Z608" s="219" t="str">
        <f>IF($D597="n/a","n/a",IF(Z$3&gt;($D597+$D608),$O597-SUM($F608:Y608),$O597/$D597))</f>
        <v>n/a</v>
      </c>
      <c r="AA608" s="219" t="str">
        <f>IF($D597="n/a","n/a",IF(AA$3&gt;($D597+$D608),$O597-SUM($F608:Z608),$O597/$D597))</f>
        <v>n/a</v>
      </c>
      <c r="AB608" s="219" t="str">
        <f>IF($D597="n/a","n/a",IF(AB$3&gt;($D597+$D608),$O597-SUM($F608:AA608),$O597/$D597))</f>
        <v>n/a</v>
      </c>
      <c r="AC608" s="219" t="str">
        <f>IF($D597="n/a","n/a",IF(AC$3&gt;($D597+$D608),$O597-SUM($F608:AB608),$O597/$D597))</f>
        <v>n/a</v>
      </c>
      <c r="AD608" s="219" t="str">
        <f>IF($D597="n/a","n/a",IF(AD$3&gt;($D597+$D608),$O597-SUM($F608:AC608),$O597/$D597))</f>
        <v>n/a</v>
      </c>
      <c r="AE608" s="219" t="str">
        <f>IF($D597="n/a","n/a",IF(AE$3&gt;($D597+$D608),$O597-SUM($F608:AD608),$O597/$D597))</f>
        <v>n/a</v>
      </c>
      <c r="AF608" s="219" t="str">
        <f>IF($D597="n/a","n/a",IF(AF$3&gt;($D597+$D608),$O597-SUM($F608:AE608),$O597/$D597))</f>
        <v>n/a</v>
      </c>
      <c r="AG608" s="219" t="str">
        <f>IF($D597="n/a","n/a",IF(AG$3&gt;($D597+$D608),$O597-SUM($F608:AF608),$O597/$D597))</f>
        <v>n/a</v>
      </c>
      <c r="AH608" s="219" t="str">
        <f>IF($D597="n/a","n/a",IF(AH$3&gt;($D597+$D608),$O597-SUM($F608:AG608),$O597/$D597))</f>
        <v>n/a</v>
      </c>
      <c r="AI608" s="219" t="str">
        <f>IF($D597="n/a","n/a",IF(AI$3&gt;($D597+$D608),$O597-SUM($F608:AH608),$O597/$D597))</f>
        <v>n/a</v>
      </c>
      <c r="AJ608" s="219" t="str">
        <f>IF($D597="n/a","n/a",IF(AJ$3&gt;($D597+$D608),$O597-SUM($F608:AI608),$O597/$D597))</f>
        <v>n/a</v>
      </c>
      <c r="AK608" s="219" t="str">
        <f>IF($D597="n/a","n/a",IF(AK$3&gt;($D597+$D608),$O597-SUM($F608:AJ608),$O597/$D597))</f>
        <v>n/a</v>
      </c>
      <c r="AL608" s="219" t="str">
        <f>IF($D597="n/a","n/a",IF(AL$3&gt;($D597+$D608),$O597-SUM($F608:AK608),$O597/$D597))</f>
        <v>n/a</v>
      </c>
      <c r="AM608" s="219" t="str">
        <f>IF($D597="n/a","n/a",IF(AM$3&gt;($D597+$D608),$O597-SUM($F608:AL608),$O597/$D597))</f>
        <v>n/a</v>
      </c>
      <c r="AN608" s="219" t="str">
        <f>IF($D597="n/a","n/a",IF(AN$3&gt;($D597+$D608),$O597-SUM($F608:AM608),$O597/$D597))</f>
        <v>n/a</v>
      </c>
      <c r="AO608" s="219" t="str">
        <f>IF($D597="n/a","n/a",IF(AO$3&gt;($D597+$D608),$O597-SUM($F608:AN608),$O597/$D597))</f>
        <v>n/a</v>
      </c>
      <c r="AP608" s="219" t="str">
        <f>IF($D597="n/a","n/a",IF(AP$3&gt;($D597+$D608),$O597-SUM($F608:AO608),$O597/$D597))</f>
        <v>n/a</v>
      </c>
      <c r="AQ608" s="219" t="str">
        <f>IF($D597="n/a","n/a",IF(AQ$3&gt;($D597+$D608),$O597-SUM($F608:AP608),$O597/$D597))</f>
        <v>n/a</v>
      </c>
      <c r="AR608" s="219" t="str">
        <f>IF($D597="n/a","n/a",IF(AR$3&gt;($D597+$D608),$O597-SUM($F608:AQ608),$O597/$D597))</f>
        <v>n/a</v>
      </c>
      <c r="AS608" s="219" t="str">
        <f>IF($D597="n/a","n/a",IF(AS$3&gt;($D597+$D608),$O597-SUM($F608:AR608),$O597/$D597))</f>
        <v>n/a</v>
      </c>
      <c r="AT608" s="219" t="str">
        <f>IF($D597="n/a","n/a",IF(AT$3&gt;($D597+$D608),$O597-SUM($F608:AS608),$O597/$D597))</f>
        <v>n/a</v>
      </c>
      <c r="AU608" s="219" t="str">
        <f>IF($D597="n/a","n/a",IF(AU$3&gt;($D597+$D608),$O597-SUM($F608:AT608),$O597/$D597))</f>
        <v>n/a</v>
      </c>
      <c r="AV608" s="219" t="str">
        <f>IF($D597="n/a","n/a",IF(AV$3&gt;($D597+$D608),$O597-SUM($F608:AU608),$O597/$D597))</f>
        <v>n/a</v>
      </c>
      <c r="AW608" s="219" t="str">
        <f>IF($D597="n/a","n/a",IF(AW$3&gt;($D597+$D608),$O597-SUM($F608:AV608),$O597/$D597))</f>
        <v>n/a</v>
      </c>
      <c r="AX608" s="219" t="str">
        <f>IF($D597="n/a","n/a",IF(AX$3&gt;($D597+$D608),$O597-SUM($F608:AW608),$O597/$D597))</f>
        <v>n/a</v>
      </c>
      <c r="AY608" s="219" t="str">
        <f>IF($D597="n/a","n/a",IF(AY$3&gt;($D597+$D608),$O597-SUM($F608:AX608),$O597/$D597))</f>
        <v>n/a</v>
      </c>
      <c r="AZ608" s="219" t="str">
        <f>IF($D597="n/a","n/a",IF(AZ$3&gt;($D597+$D608),$O597-SUM($F608:AY608),$O597/$D597))</f>
        <v>n/a</v>
      </c>
      <c r="BA608" s="219" t="str">
        <f>IF($D597="n/a","n/a",IF(BA$3&gt;($D597+$D608),$O597-SUM($F608:AZ608),$O597/$D597))</f>
        <v>n/a</v>
      </c>
      <c r="BB608" s="219" t="str">
        <f>IF($D597="n/a","n/a",IF(BB$3&gt;($D597+$D608),$O597-SUM($F608:BA608),$O597/$D597))</f>
        <v>n/a</v>
      </c>
      <c r="BC608" s="219" t="str">
        <f>IF($D597="n/a","n/a",IF(BC$3&gt;($D597+$D608),$O597-SUM($F608:BB608),$O597/$D597))</f>
        <v>n/a</v>
      </c>
      <c r="BD608" s="219" t="str">
        <f>IF($D597="n/a","n/a",IF(BD$3&gt;($D597+$D608),$O597-SUM($F608:BC608),$O597/$D597))</f>
        <v>n/a</v>
      </c>
      <c r="BE608" s="219" t="str">
        <f>IF($D597="n/a","n/a",IF(BE$3&gt;($D597+$D608),$O597-SUM($F608:BD608),$O597/$D597))</f>
        <v>n/a</v>
      </c>
      <c r="BF608" s="219" t="str">
        <f>IF($D597="n/a","n/a",IF(BF$3&gt;($D597+$D608),$O597-SUM($F608:BE608),$O597/$D597))</f>
        <v>n/a</v>
      </c>
      <c r="BG608" s="219" t="str">
        <f>IF($D597="n/a","n/a",IF(BG$3&gt;($D597+$D608),$O597-SUM($F608:BF608),$O597/$D597))</f>
        <v>n/a</v>
      </c>
      <c r="BH608" s="219" t="str">
        <f>IF($D597="n/a","n/a",IF(BH$3&gt;($D597+$D608),$O597-SUM($F608:BG608),$O597/$D597))</f>
        <v>n/a</v>
      </c>
      <c r="BI608" s="219" t="str">
        <f>IF($D597="n/a","n/a",IF(BI$3&gt;($D597+$D608),$O597-SUM($F608:BH608),$O597/$D597))</f>
        <v>n/a</v>
      </c>
      <c r="BJ608" s="219" t="str">
        <f>IF($D597="n/a","n/a",IF(BJ$3&gt;($D597+$D608),$O597-SUM($F608:BI608),$O597/$D597))</f>
        <v>n/a</v>
      </c>
      <c r="BK608" s="219" t="str">
        <f>IF($D597="n/a","n/a",IF(BK$3&gt;($D597+$D608),$O597-SUM($F608:BJ608),$O597/$D597))</f>
        <v>n/a</v>
      </c>
      <c r="BL608" s="219" t="str">
        <f>IF($D597="n/a","n/a",IF(BL$3&gt;($D597+$D608),$O597-SUM($F608:BK608),$O597/$D597))</f>
        <v>n/a</v>
      </c>
      <c r="BM608" s="219" t="str">
        <f>IF($D597="n/a","n/a",IF(BM$3&gt;($D597+$D608),$O597-SUM($F608:BL608),$O597/$D597))</f>
        <v>n/a</v>
      </c>
      <c r="BN608" s="219" t="str">
        <f>IF($D597="n/a","n/a",IF(BN$3&gt;($D597+$D608),$O597-SUM($F608:BM608),$O597/$D597))</f>
        <v>n/a</v>
      </c>
      <c r="BO608" s="219" t="str">
        <f>IF($D597="n/a","n/a",IF(BO$3&gt;($D597+$D608),$O597-SUM($F608:BN608),$O597/$D597))</f>
        <v>n/a</v>
      </c>
      <c r="BP608" s="219" t="str">
        <f>IF($D597="n/a","n/a",IF(BP$3&gt;($D597+$D608),$O597-SUM($F608:BO608),$O597/$D597))</f>
        <v>n/a</v>
      </c>
      <c r="BQ608" s="219" t="str">
        <f>IF($D597="n/a","n/a",IF(BQ$3&gt;($D597+$D608),$O597-SUM($F608:BP608),$O597/$D597))</f>
        <v>n/a</v>
      </c>
      <c r="BR608" s="219" t="str">
        <f>IF($D597="n/a","n/a",IF(BR$3&gt;($D597+$D608),$O597-SUM($F608:BQ608),$O597/$D597))</f>
        <v>n/a</v>
      </c>
      <c r="BS608" s="219" t="str">
        <f>IF($D597="n/a","n/a",IF(BS$3&gt;($D597+$D608),$O597-SUM($F608:BR608),$O597/$D597))</f>
        <v>n/a</v>
      </c>
      <c r="BT608" s="219" t="str">
        <f>IF($D597="n/a","n/a",IF(BT$3&gt;($D597+$D608),$O597-SUM($F608:BS608),$O597/$D597))</f>
        <v>n/a</v>
      </c>
      <c r="BU608" s="219" t="str">
        <f>IF($D597="n/a","n/a",IF(BU$3&gt;($D597+$D608),$O597-SUM($F608:BT608),$O597/$D597))</f>
        <v>n/a</v>
      </c>
      <c r="BV608" s="219" t="str">
        <f>IF($D597="n/a","n/a",IF(BV$3&gt;($D597+$D608),$O597-SUM($F608:BU608),$O597/$D597))</f>
        <v>n/a</v>
      </c>
      <c r="BW608" s="219" t="str">
        <f>IF($D597="n/a","n/a",IF(BW$3&gt;($D597+$D608),$O597-SUM($F608:BV608),$O597/$D597))</f>
        <v>n/a</v>
      </c>
      <c r="BX608" s="219" t="str">
        <f>IF($D597="n/a","n/a",IF(BX$3&gt;($D597+$D608),$O597-SUM($F608:BW608),$O597/$D597))</f>
        <v>n/a</v>
      </c>
      <c r="BY608" s="219" t="str">
        <f>IF($D597="n/a","n/a",IF(BY$3&gt;($D597+$D608),$O597-SUM($F608:BX608),$O597/$D597))</f>
        <v>n/a</v>
      </c>
      <c r="BZ608" s="219" t="str">
        <f>IF($D597="n/a","n/a",IF(BZ$3&gt;($D597+$D608),$O597-SUM($F608:BY608),$O597/$D597))</f>
        <v>n/a</v>
      </c>
    </row>
    <row r="609" spans="1:78" s="198" customFormat="1" hidden="1" outlineLevel="1">
      <c r="A609" s="581"/>
      <c r="B609" s="603"/>
      <c r="C609" s="604"/>
      <c r="D609" s="591">
        <v>11</v>
      </c>
      <c r="E609" s="589"/>
      <c r="F609" s="596"/>
      <c r="G609" s="219"/>
      <c r="H609" s="219"/>
      <c r="I609" s="219"/>
      <c r="J609" s="219"/>
      <c r="K609" s="590"/>
      <c r="L609" s="219"/>
      <c r="M609" s="219"/>
      <c r="N609" s="219"/>
      <c r="O609" s="217"/>
      <c r="P609" s="602"/>
      <c r="Q609" s="219" t="str">
        <f>IF($D597="n/a","n/a",IF(Q$3&gt;($D597+$D609),$P597-SUM($F609:P609),$P597/$D597))</f>
        <v>n/a</v>
      </c>
      <c r="R609" s="219" t="str">
        <f>IF($D597="n/a","n/a",IF(R$3&gt;($D597+$D609),$P597-SUM($F609:Q609),$P597/$D597))</f>
        <v>n/a</v>
      </c>
      <c r="S609" s="219" t="str">
        <f>IF($D597="n/a","n/a",IF(S$3&gt;($D597+$D609),$P597-SUM($F609:R609),$P597/$D597))</f>
        <v>n/a</v>
      </c>
      <c r="T609" s="219" t="str">
        <f>IF($D597="n/a","n/a",IF(T$3&gt;($D597+$D609),$P597-SUM($F609:S609),$P597/$D597))</f>
        <v>n/a</v>
      </c>
      <c r="U609" s="219" t="str">
        <f>IF($D597="n/a","n/a",IF(U$3&gt;($D597+$D609),$P597-SUM($F609:T609),$P597/$D597))</f>
        <v>n/a</v>
      </c>
      <c r="V609" s="219" t="str">
        <f>IF($D597="n/a","n/a",IF(V$3&gt;($D597+$D609),$P597-SUM($F609:U609),$P597/$D597))</f>
        <v>n/a</v>
      </c>
      <c r="W609" s="219" t="str">
        <f>IF($D597="n/a","n/a",IF(W$3&gt;($D597+$D609),$P597-SUM($F609:V609),$P597/$D597))</f>
        <v>n/a</v>
      </c>
      <c r="X609" s="219" t="str">
        <f>IF($D597="n/a","n/a",IF(X$3&gt;($D597+$D609),$P597-SUM($F609:W609),$P597/$D597))</f>
        <v>n/a</v>
      </c>
      <c r="Y609" s="219" t="str">
        <f>IF($D597="n/a","n/a",IF(Y$3&gt;($D597+$D609),$P597-SUM($F609:X609),$P597/$D597))</f>
        <v>n/a</v>
      </c>
      <c r="Z609" s="219" t="str">
        <f>IF($D597="n/a","n/a",IF(Z$3&gt;($D597+$D609),$P597-SUM($F609:Y609),$P597/$D597))</f>
        <v>n/a</v>
      </c>
      <c r="AA609" s="219" t="str">
        <f>IF($D597="n/a","n/a",IF(AA$3&gt;($D597+$D609),$P597-SUM($F609:Z609),$P597/$D597))</f>
        <v>n/a</v>
      </c>
      <c r="AB609" s="219" t="str">
        <f>IF($D597="n/a","n/a",IF(AB$3&gt;($D597+$D609),$P597-SUM($F609:AA609),$P597/$D597))</f>
        <v>n/a</v>
      </c>
      <c r="AC609" s="219" t="str">
        <f>IF($D597="n/a","n/a",IF(AC$3&gt;($D597+$D609),$P597-SUM($F609:AB609),$P597/$D597))</f>
        <v>n/a</v>
      </c>
      <c r="AD609" s="219" t="str">
        <f>IF($D597="n/a","n/a",IF(AD$3&gt;($D597+$D609),$P597-SUM($F609:AC609),$P597/$D597))</f>
        <v>n/a</v>
      </c>
      <c r="AE609" s="219" t="str">
        <f>IF($D597="n/a","n/a",IF(AE$3&gt;($D597+$D609),$P597-SUM($F609:AD609),$P597/$D597))</f>
        <v>n/a</v>
      </c>
      <c r="AF609" s="219" t="str">
        <f>IF($D597="n/a","n/a",IF(AF$3&gt;($D597+$D609),$P597-SUM($F609:AE609),$P597/$D597))</f>
        <v>n/a</v>
      </c>
      <c r="AG609" s="219" t="str">
        <f>IF($D597="n/a","n/a",IF(AG$3&gt;($D597+$D609),$P597-SUM($F609:AF609),$P597/$D597))</f>
        <v>n/a</v>
      </c>
      <c r="AH609" s="219" t="str">
        <f>IF($D597="n/a","n/a",IF(AH$3&gt;($D597+$D609),$P597-SUM($F609:AG609),$P597/$D597))</f>
        <v>n/a</v>
      </c>
      <c r="AI609" s="219" t="str">
        <f>IF($D597="n/a","n/a",IF(AI$3&gt;($D597+$D609),$P597-SUM($F609:AH609),$P597/$D597))</f>
        <v>n/a</v>
      </c>
      <c r="AJ609" s="219" t="str">
        <f>IF($D597="n/a","n/a",IF(AJ$3&gt;($D597+$D609),$P597-SUM($F609:AI609),$P597/$D597))</f>
        <v>n/a</v>
      </c>
      <c r="AK609" s="219" t="str">
        <f>IF($D597="n/a","n/a",IF(AK$3&gt;($D597+$D609),$P597-SUM($F609:AJ609),$P597/$D597))</f>
        <v>n/a</v>
      </c>
      <c r="AL609" s="219" t="str">
        <f>IF($D597="n/a","n/a",IF(AL$3&gt;($D597+$D609),$P597-SUM($F609:AK609),$P597/$D597))</f>
        <v>n/a</v>
      </c>
      <c r="AM609" s="219" t="str">
        <f>IF($D597="n/a","n/a",IF(AM$3&gt;($D597+$D609),$P597-SUM($F609:AL609),$P597/$D597))</f>
        <v>n/a</v>
      </c>
      <c r="AN609" s="219" t="str">
        <f>IF($D597="n/a","n/a",IF(AN$3&gt;($D597+$D609),$P597-SUM($F609:AM609),$P597/$D597))</f>
        <v>n/a</v>
      </c>
      <c r="AO609" s="219" t="str">
        <f>IF($D597="n/a","n/a",IF(AO$3&gt;($D597+$D609),$P597-SUM($F609:AN609),$P597/$D597))</f>
        <v>n/a</v>
      </c>
      <c r="AP609" s="219" t="str">
        <f>IF($D597="n/a","n/a",IF(AP$3&gt;($D597+$D609),$P597-SUM($F609:AO609),$P597/$D597))</f>
        <v>n/a</v>
      </c>
      <c r="AQ609" s="219" t="str">
        <f>IF($D597="n/a","n/a",IF(AQ$3&gt;($D597+$D609),$P597-SUM($F609:AP609),$P597/$D597))</f>
        <v>n/a</v>
      </c>
      <c r="AR609" s="219" t="str">
        <f>IF($D597="n/a","n/a",IF(AR$3&gt;($D597+$D609),$P597-SUM($F609:AQ609),$P597/$D597))</f>
        <v>n/a</v>
      </c>
      <c r="AS609" s="219" t="str">
        <f>IF($D597="n/a","n/a",IF(AS$3&gt;($D597+$D609),$P597-SUM($F609:AR609),$P597/$D597))</f>
        <v>n/a</v>
      </c>
      <c r="AT609" s="219" t="str">
        <f>IF($D597="n/a","n/a",IF(AT$3&gt;($D597+$D609),$P597-SUM($F609:AS609),$P597/$D597))</f>
        <v>n/a</v>
      </c>
      <c r="AU609" s="219" t="str">
        <f>IF($D597="n/a","n/a",IF(AU$3&gt;($D597+$D609),$P597-SUM($F609:AT609),$P597/$D597))</f>
        <v>n/a</v>
      </c>
      <c r="AV609" s="219" t="str">
        <f>IF($D597="n/a","n/a",IF(AV$3&gt;($D597+$D609),$P597-SUM($F609:AU609),$P597/$D597))</f>
        <v>n/a</v>
      </c>
      <c r="AW609" s="219" t="str">
        <f>IF($D597="n/a","n/a",IF(AW$3&gt;($D597+$D609),$P597-SUM($F609:AV609),$P597/$D597))</f>
        <v>n/a</v>
      </c>
      <c r="AX609" s="219" t="str">
        <f>IF($D597="n/a","n/a",IF(AX$3&gt;($D597+$D609),$P597-SUM($F609:AW609),$P597/$D597))</f>
        <v>n/a</v>
      </c>
      <c r="AY609" s="219" t="str">
        <f>IF($D597="n/a","n/a",IF(AY$3&gt;($D597+$D609),$P597-SUM($F609:AX609),$P597/$D597))</f>
        <v>n/a</v>
      </c>
      <c r="AZ609" s="219" t="str">
        <f>IF($D597="n/a","n/a",IF(AZ$3&gt;($D597+$D609),$P597-SUM($F609:AY609),$P597/$D597))</f>
        <v>n/a</v>
      </c>
      <c r="BA609" s="219" t="str">
        <f>IF($D597="n/a","n/a",IF(BA$3&gt;($D597+$D609),$P597-SUM($F609:AZ609),$P597/$D597))</f>
        <v>n/a</v>
      </c>
      <c r="BB609" s="219" t="str">
        <f>IF($D597="n/a","n/a",IF(BB$3&gt;($D597+$D609),$P597-SUM($F609:BA609),$P597/$D597))</f>
        <v>n/a</v>
      </c>
      <c r="BC609" s="219" t="str">
        <f>IF($D597="n/a","n/a",IF(BC$3&gt;($D597+$D609),$P597-SUM($F609:BB609),$P597/$D597))</f>
        <v>n/a</v>
      </c>
      <c r="BD609" s="219" t="str">
        <f>IF($D597="n/a","n/a",IF(BD$3&gt;($D597+$D609),$P597-SUM($F609:BC609),$P597/$D597))</f>
        <v>n/a</v>
      </c>
      <c r="BE609" s="219" t="str">
        <f>IF($D597="n/a","n/a",IF(BE$3&gt;($D597+$D609),$P597-SUM($F609:BD609),$P597/$D597))</f>
        <v>n/a</v>
      </c>
      <c r="BF609" s="219" t="str">
        <f>IF($D597="n/a","n/a",IF(BF$3&gt;($D597+$D609),$P597-SUM($F609:BE609),$P597/$D597))</f>
        <v>n/a</v>
      </c>
      <c r="BG609" s="219" t="str">
        <f>IF($D597="n/a","n/a",IF(BG$3&gt;($D597+$D609),$P597-SUM($F609:BF609),$P597/$D597))</f>
        <v>n/a</v>
      </c>
      <c r="BH609" s="219" t="str">
        <f>IF($D597="n/a","n/a",IF(BH$3&gt;($D597+$D609),$P597-SUM($F609:BG609),$P597/$D597))</f>
        <v>n/a</v>
      </c>
      <c r="BI609" s="219" t="str">
        <f>IF($D597="n/a","n/a",IF(BI$3&gt;($D597+$D609),$P597-SUM($F609:BH609),$P597/$D597))</f>
        <v>n/a</v>
      </c>
      <c r="BJ609" s="219" t="str">
        <f>IF($D597="n/a","n/a",IF(BJ$3&gt;($D597+$D609),$P597-SUM($F609:BI609),$P597/$D597))</f>
        <v>n/a</v>
      </c>
      <c r="BK609" s="219" t="str">
        <f>IF($D597="n/a","n/a",IF(BK$3&gt;($D597+$D609),$P597-SUM($F609:BJ609),$P597/$D597))</f>
        <v>n/a</v>
      </c>
      <c r="BL609" s="219" t="str">
        <f>IF($D597="n/a","n/a",IF(BL$3&gt;($D597+$D609),$P597-SUM($F609:BK609),$P597/$D597))</f>
        <v>n/a</v>
      </c>
      <c r="BM609" s="219" t="str">
        <f>IF($D597="n/a","n/a",IF(BM$3&gt;($D597+$D609),$P597-SUM($F609:BL609),$P597/$D597))</f>
        <v>n/a</v>
      </c>
      <c r="BN609" s="219" t="str">
        <f>IF($D597="n/a","n/a",IF(BN$3&gt;($D597+$D609),$P597-SUM($F609:BM609),$P597/$D597))</f>
        <v>n/a</v>
      </c>
      <c r="BO609" s="219" t="str">
        <f>IF($D597="n/a","n/a",IF(BO$3&gt;($D597+$D609),$P597-SUM($F609:BN609),$P597/$D597))</f>
        <v>n/a</v>
      </c>
      <c r="BP609" s="219" t="str">
        <f>IF($D597="n/a","n/a",IF(BP$3&gt;($D597+$D609),$P597-SUM($F609:BO609),$P597/$D597))</f>
        <v>n/a</v>
      </c>
      <c r="BQ609" s="219" t="str">
        <f>IF($D597="n/a","n/a",IF(BQ$3&gt;($D597+$D609),$P597-SUM($F609:BP609),$P597/$D597))</f>
        <v>n/a</v>
      </c>
      <c r="BR609" s="219" t="str">
        <f>IF($D597="n/a","n/a",IF(BR$3&gt;($D597+$D609),$P597-SUM($F609:BQ609),$P597/$D597))</f>
        <v>n/a</v>
      </c>
      <c r="BS609" s="219" t="str">
        <f>IF($D597="n/a","n/a",IF(BS$3&gt;($D597+$D609),$P597-SUM($F609:BR609),$P597/$D597))</f>
        <v>n/a</v>
      </c>
      <c r="BT609" s="219" t="str">
        <f>IF($D597="n/a","n/a",IF(BT$3&gt;($D597+$D609),$P597-SUM($F609:BS609),$P597/$D597))</f>
        <v>n/a</v>
      </c>
      <c r="BU609" s="219" t="str">
        <f>IF($D597="n/a","n/a",IF(BU$3&gt;($D597+$D609),$P597-SUM($F609:BT609),$P597/$D597))</f>
        <v>n/a</v>
      </c>
      <c r="BV609" s="219" t="str">
        <f>IF($D597="n/a","n/a",IF(BV$3&gt;($D597+$D609),$P597-SUM($F609:BU609),$P597/$D597))</f>
        <v>n/a</v>
      </c>
      <c r="BW609" s="219" t="str">
        <f>IF($D597="n/a","n/a",IF(BW$3&gt;($D597+$D609),$P597-SUM($F609:BV609),$P597/$D597))</f>
        <v>n/a</v>
      </c>
      <c r="BX609" s="219" t="str">
        <f>IF($D597="n/a","n/a",IF(BX$3&gt;($D597+$D609),$P597-SUM($F609:BW609),$P597/$D597))</f>
        <v>n/a</v>
      </c>
      <c r="BY609" s="219" t="str">
        <f>IF($D597="n/a","n/a",IF(BY$3&gt;($D597+$D609),$P597-SUM($F609:BX609),$P597/$D597))</f>
        <v>n/a</v>
      </c>
      <c r="BZ609" s="219" t="str">
        <f>IF($D597="n/a","n/a",IF(BZ$3&gt;($D597+$D609),$P597-SUM($F609:BY609),$P597/$D597))</f>
        <v>n/a</v>
      </c>
    </row>
    <row r="610" spans="1:78" s="198" customFormat="1" hidden="1" outlineLevel="1">
      <c r="A610" s="605"/>
      <c r="B610" s="603"/>
      <c r="C610" s="604"/>
      <c r="D610" s="591">
        <v>12</v>
      </c>
      <c r="E610" s="589"/>
      <c r="F610" s="596"/>
      <c r="G610" s="219"/>
      <c r="H610" s="219"/>
      <c r="I610" s="219"/>
      <c r="J610" s="219"/>
      <c r="K610" s="590"/>
      <c r="L610" s="219"/>
      <c r="M610" s="219"/>
      <c r="N610" s="219"/>
      <c r="O610" s="217"/>
      <c r="P610" s="217"/>
      <c r="Q610" s="602"/>
      <c r="R610" s="219" t="str">
        <f>IF($D597="n/a","n/a",IF(R$3&gt;($D597+$D610),$Q597-SUM($F610:Q610),$Q597/$D597))</f>
        <v>n/a</v>
      </c>
      <c r="S610" s="219" t="str">
        <f>IF($D597="n/a","n/a",IF(S$3&gt;($D597+$D610),$Q597-SUM($F610:R610),$Q597/$D597))</f>
        <v>n/a</v>
      </c>
      <c r="T610" s="219" t="str">
        <f>IF($D597="n/a","n/a",IF(T$3&gt;($D597+$D610),$Q597-SUM($F610:S610),$Q597/$D597))</f>
        <v>n/a</v>
      </c>
      <c r="U610" s="219" t="str">
        <f>IF($D597="n/a","n/a",IF(U$3&gt;($D597+$D610),$Q597-SUM($F610:T610),$Q597/$D597))</f>
        <v>n/a</v>
      </c>
      <c r="V610" s="219" t="str">
        <f>IF($D597="n/a","n/a",IF(V$3&gt;($D597+$D610),$Q597-SUM($F610:U610),$Q597/$D597))</f>
        <v>n/a</v>
      </c>
      <c r="W610" s="219" t="str">
        <f>IF($D597="n/a","n/a",IF(W$3&gt;($D597+$D610),$Q597-SUM($F610:V610),$Q597/$D597))</f>
        <v>n/a</v>
      </c>
      <c r="X610" s="219" t="str">
        <f>IF($D597="n/a","n/a",IF(X$3&gt;($D597+$D610),$Q597-SUM($F610:W610),$Q597/$D597))</f>
        <v>n/a</v>
      </c>
      <c r="Y610" s="219" t="str">
        <f>IF($D597="n/a","n/a",IF(Y$3&gt;($D597+$D610),$Q597-SUM($F610:X610),$Q597/$D597))</f>
        <v>n/a</v>
      </c>
      <c r="Z610" s="219" t="str">
        <f>IF($D597="n/a","n/a",IF(Z$3&gt;($D597+$D610),$Q597-SUM($F610:Y610),$Q597/$D597))</f>
        <v>n/a</v>
      </c>
      <c r="AA610" s="219" t="str">
        <f>IF($D597="n/a","n/a",IF(AA$3&gt;($D597+$D610),$Q597-SUM($F610:Z610),$Q597/$D597))</f>
        <v>n/a</v>
      </c>
      <c r="AB610" s="219" t="str">
        <f>IF($D597="n/a","n/a",IF(AB$3&gt;($D597+$D610),$Q597-SUM($F610:AA610),$Q597/$D597))</f>
        <v>n/a</v>
      </c>
      <c r="AC610" s="219" t="str">
        <f>IF($D597="n/a","n/a",IF(AC$3&gt;($D597+$D610),$Q597-SUM($F610:AB610),$Q597/$D597))</f>
        <v>n/a</v>
      </c>
      <c r="AD610" s="219" t="str">
        <f>IF($D597="n/a","n/a",IF(AD$3&gt;($D597+$D610),$Q597-SUM($F610:AC610),$Q597/$D597))</f>
        <v>n/a</v>
      </c>
      <c r="AE610" s="219" t="str">
        <f>IF($D597="n/a","n/a",IF(AE$3&gt;($D597+$D610),$Q597-SUM($F610:AD610),$Q597/$D597))</f>
        <v>n/a</v>
      </c>
      <c r="AF610" s="219" t="str">
        <f>IF($D597="n/a","n/a",IF(AF$3&gt;($D597+$D610),$Q597-SUM($F610:AE610),$Q597/$D597))</f>
        <v>n/a</v>
      </c>
      <c r="AG610" s="219" t="str">
        <f>IF($D597="n/a","n/a",IF(AG$3&gt;($D597+$D610),$Q597-SUM($F610:AF610),$Q597/$D597))</f>
        <v>n/a</v>
      </c>
      <c r="AH610" s="219" t="str">
        <f>IF($D597="n/a","n/a",IF(AH$3&gt;($D597+$D610),$Q597-SUM($F610:AG610),$Q597/$D597))</f>
        <v>n/a</v>
      </c>
      <c r="AI610" s="219" t="str">
        <f>IF($D597="n/a","n/a",IF(AI$3&gt;($D597+$D610),$Q597-SUM($F610:AH610),$Q597/$D597))</f>
        <v>n/a</v>
      </c>
      <c r="AJ610" s="219" t="str">
        <f>IF($D597="n/a","n/a",IF(AJ$3&gt;($D597+$D610),$Q597-SUM($F610:AI610),$Q597/$D597))</f>
        <v>n/a</v>
      </c>
      <c r="AK610" s="219" t="str">
        <f>IF($D597="n/a","n/a",IF(AK$3&gt;($D597+$D610),$Q597-SUM($F610:AJ610),$Q597/$D597))</f>
        <v>n/a</v>
      </c>
      <c r="AL610" s="219" t="str">
        <f>IF($D597="n/a","n/a",IF(AL$3&gt;($D597+$D610),$Q597-SUM($F610:AK610),$Q597/$D597))</f>
        <v>n/a</v>
      </c>
      <c r="AM610" s="219" t="str">
        <f>IF($D597="n/a","n/a",IF(AM$3&gt;($D597+$D610),$Q597-SUM($F610:AL610),$Q597/$D597))</f>
        <v>n/a</v>
      </c>
      <c r="AN610" s="219" t="str">
        <f>IF($D597="n/a","n/a",IF(AN$3&gt;($D597+$D610),$Q597-SUM($F610:AM610),$Q597/$D597))</f>
        <v>n/a</v>
      </c>
      <c r="AO610" s="219" t="str">
        <f>IF($D597="n/a","n/a",IF(AO$3&gt;($D597+$D610),$Q597-SUM($F610:AN610),$Q597/$D597))</f>
        <v>n/a</v>
      </c>
      <c r="AP610" s="219" t="str">
        <f>IF($D597="n/a","n/a",IF(AP$3&gt;($D597+$D610),$Q597-SUM($F610:AO610),$Q597/$D597))</f>
        <v>n/a</v>
      </c>
      <c r="AQ610" s="219" t="str">
        <f>IF($D597="n/a","n/a",IF(AQ$3&gt;($D597+$D610),$Q597-SUM($F610:AP610),$Q597/$D597))</f>
        <v>n/a</v>
      </c>
      <c r="AR610" s="219" t="str">
        <f>IF($D597="n/a","n/a",IF(AR$3&gt;($D597+$D610),$Q597-SUM($F610:AQ610),$Q597/$D597))</f>
        <v>n/a</v>
      </c>
      <c r="AS610" s="219" t="str">
        <f>IF($D597="n/a","n/a",IF(AS$3&gt;($D597+$D610),$Q597-SUM($F610:AR610),$Q597/$D597))</f>
        <v>n/a</v>
      </c>
      <c r="AT610" s="219" t="str">
        <f>IF($D597="n/a","n/a",IF(AT$3&gt;($D597+$D610),$Q597-SUM($F610:AS610),$Q597/$D597))</f>
        <v>n/a</v>
      </c>
      <c r="AU610" s="219" t="str">
        <f>IF($D597="n/a","n/a",IF(AU$3&gt;($D597+$D610),$Q597-SUM($F610:AT610),$Q597/$D597))</f>
        <v>n/a</v>
      </c>
      <c r="AV610" s="219" t="str">
        <f>IF($D597="n/a","n/a",IF(AV$3&gt;($D597+$D610),$Q597-SUM($F610:AU610),$Q597/$D597))</f>
        <v>n/a</v>
      </c>
      <c r="AW610" s="219" t="str">
        <f>IF($D597="n/a","n/a",IF(AW$3&gt;($D597+$D610),$Q597-SUM($F610:AV610),$Q597/$D597))</f>
        <v>n/a</v>
      </c>
      <c r="AX610" s="219" t="str">
        <f>IF($D597="n/a","n/a",IF(AX$3&gt;($D597+$D610),$Q597-SUM($F610:AW610),$Q597/$D597))</f>
        <v>n/a</v>
      </c>
      <c r="AY610" s="219" t="str">
        <f>IF($D597="n/a","n/a",IF(AY$3&gt;($D597+$D610),$Q597-SUM($F610:AX610),$Q597/$D597))</f>
        <v>n/a</v>
      </c>
      <c r="AZ610" s="219" t="str">
        <f>IF($D597="n/a","n/a",IF(AZ$3&gt;($D597+$D610),$Q597-SUM($F610:AY610),$Q597/$D597))</f>
        <v>n/a</v>
      </c>
      <c r="BA610" s="219" t="str">
        <f>IF($D597="n/a","n/a",IF(BA$3&gt;($D597+$D610),$Q597-SUM($F610:AZ610),$Q597/$D597))</f>
        <v>n/a</v>
      </c>
      <c r="BB610" s="219" t="str">
        <f>IF($D597="n/a","n/a",IF(BB$3&gt;($D597+$D610),$Q597-SUM($F610:BA610),$Q597/$D597))</f>
        <v>n/a</v>
      </c>
      <c r="BC610" s="219" t="str">
        <f>IF($D597="n/a","n/a",IF(BC$3&gt;($D597+$D610),$Q597-SUM($F610:BB610),$Q597/$D597))</f>
        <v>n/a</v>
      </c>
      <c r="BD610" s="219" t="str">
        <f>IF($D597="n/a","n/a",IF(BD$3&gt;($D597+$D610),$Q597-SUM($F610:BC610),$Q597/$D597))</f>
        <v>n/a</v>
      </c>
      <c r="BE610" s="219" t="str">
        <f>IF($D597="n/a","n/a",IF(BE$3&gt;($D597+$D610),$Q597-SUM($F610:BD610),$Q597/$D597))</f>
        <v>n/a</v>
      </c>
      <c r="BF610" s="219" t="str">
        <f>IF($D597="n/a","n/a",IF(BF$3&gt;($D597+$D610),$Q597-SUM($F610:BE610),$Q597/$D597))</f>
        <v>n/a</v>
      </c>
      <c r="BG610" s="219" t="str">
        <f>IF($D597="n/a","n/a",IF(BG$3&gt;($D597+$D610),$Q597-SUM($F610:BF610),$Q597/$D597))</f>
        <v>n/a</v>
      </c>
      <c r="BH610" s="219" t="str">
        <f>IF($D597="n/a","n/a",IF(BH$3&gt;($D597+$D610),$Q597-SUM($F610:BG610),$Q597/$D597))</f>
        <v>n/a</v>
      </c>
      <c r="BI610" s="219" t="str">
        <f>IF($D597="n/a","n/a",IF(BI$3&gt;($D597+$D610),$Q597-SUM($F610:BH610),$Q597/$D597))</f>
        <v>n/a</v>
      </c>
      <c r="BJ610" s="219" t="str">
        <f>IF($D597="n/a","n/a",IF(BJ$3&gt;($D597+$D610),$Q597-SUM($F610:BI610),$Q597/$D597))</f>
        <v>n/a</v>
      </c>
      <c r="BK610" s="219" t="str">
        <f>IF($D597="n/a","n/a",IF(BK$3&gt;($D597+$D610),$Q597-SUM($F610:BJ610),$Q597/$D597))</f>
        <v>n/a</v>
      </c>
      <c r="BL610" s="219" t="str">
        <f>IF($D597="n/a","n/a",IF(BL$3&gt;($D597+$D610),$Q597-SUM($F610:BK610),$Q597/$D597))</f>
        <v>n/a</v>
      </c>
      <c r="BM610" s="219" t="str">
        <f>IF($D597="n/a","n/a",IF(BM$3&gt;($D597+$D610),$Q597-SUM($F610:BL610),$Q597/$D597))</f>
        <v>n/a</v>
      </c>
      <c r="BN610" s="219" t="str">
        <f>IF($D597="n/a","n/a",IF(BN$3&gt;($D597+$D610),$Q597-SUM($F610:BM610),$Q597/$D597))</f>
        <v>n/a</v>
      </c>
      <c r="BO610" s="219" t="str">
        <f>IF($D597="n/a","n/a",IF(BO$3&gt;($D597+$D610),$Q597-SUM($F610:BN610),$Q597/$D597))</f>
        <v>n/a</v>
      </c>
      <c r="BP610" s="219" t="str">
        <f>IF($D597="n/a","n/a",IF(BP$3&gt;($D597+$D610),$Q597-SUM($F610:BO610),$Q597/$D597))</f>
        <v>n/a</v>
      </c>
      <c r="BQ610" s="219" t="str">
        <f>IF($D597="n/a","n/a",IF(BQ$3&gt;($D597+$D610),$Q597-SUM($F610:BP610),$Q597/$D597))</f>
        <v>n/a</v>
      </c>
      <c r="BR610" s="219" t="str">
        <f>IF($D597="n/a","n/a",IF(BR$3&gt;($D597+$D610),$Q597-SUM($F610:BQ610),$Q597/$D597))</f>
        <v>n/a</v>
      </c>
      <c r="BS610" s="219" t="str">
        <f>IF($D597="n/a","n/a",IF(BS$3&gt;($D597+$D610),$Q597-SUM($F610:BR610),$Q597/$D597))</f>
        <v>n/a</v>
      </c>
      <c r="BT610" s="219" t="str">
        <f>IF($D597="n/a","n/a",IF(BT$3&gt;($D597+$D610),$Q597-SUM($F610:BS610),$Q597/$D597))</f>
        <v>n/a</v>
      </c>
      <c r="BU610" s="219" t="str">
        <f>IF($D597="n/a","n/a",IF(BU$3&gt;($D597+$D610),$Q597-SUM($F610:BT610),$Q597/$D597))</f>
        <v>n/a</v>
      </c>
      <c r="BV610" s="219" t="str">
        <f>IF($D597="n/a","n/a",IF(BV$3&gt;($D597+$D610),$Q597-SUM($F610:BU610),$Q597/$D597))</f>
        <v>n/a</v>
      </c>
      <c r="BW610" s="219" t="str">
        <f>IF($D597="n/a","n/a",IF(BW$3&gt;($D597+$D610),$Q597-SUM($F610:BV610),$Q597/$D597))</f>
        <v>n/a</v>
      </c>
      <c r="BX610" s="219" t="str">
        <f>IF($D597="n/a","n/a",IF(BX$3&gt;($D597+$D610),$Q597-SUM($F610:BW610),$Q597/$D597))</f>
        <v>n/a</v>
      </c>
      <c r="BY610" s="219" t="str">
        <f>IF($D597="n/a","n/a",IF(BY$3&gt;($D597+$D610),$Q597-SUM($F610:BX610),$Q597/$D597))</f>
        <v>n/a</v>
      </c>
      <c r="BZ610" s="219" t="str">
        <f>IF($D597="n/a","n/a",IF(BZ$3&gt;($D597+$D610),$Q597-SUM($F610:BY610),$Q597/$D597))</f>
        <v>n/a</v>
      </c>
    </row>
    <row r="611" spans="1:78" s="198" customFormat="1" hidden="1" outlineLevel="1">
      <c r="A611" s="605"/>
      <c r="B611" s="603"/>
      <c r="C611" s="604"/>
      <c r="D611" s="591">
        <v>13</v>
      </c>
      <c r="E611" s="589"/>
      <c r="F611" s="596"/>
      <c r="G611" s="219"/>
      <c r="H611" s="219"/>
      <c r="I611" s="219"/>
      <c r="J611" s="219"/>
      <c r="K611" s="590"/>
      <c r="L611" s="219"/>
      <c r="M611" s="219"/>
      <c r="N611" s="219"/>
      <c r="O611" s="217"/>
      <c r="P611" s="217"/>
      <c r="Q611" s="217"/>
      <c r="R611" s="602"/>
      <c r="S611" s="219" t="str">
        <f>IF($D597="n/a","n/a",IF(S$3&gt;($D597+$D611),$R597-SUM($F611:R611),$R597/$D597))</f>
        <v>n/a</v>
      </c>
      <c r="T611" s="219" t="str">
        <f>IF($D597="n/a","n/a",IF(T$3&gt;($D597+$D611),$R597-SUM($F611:S611),$R597/$D597))</f>
        <v>n/a</v>
      </c>
      <c r="U611" s="219" t="str">
        <f>IF($D597="n/a","n/a",IF(U$3&gt;($D597+$D611),$R597-SUM($F611:T611),$R597/$D597))</f>
        <v>n/a</v>
      </c>
      <c r="V611" s="219" t="str">
        <f>IF($D597="n/a","n/a",IF(V$3&gt;($D597+$D611),$R597-SUM($F611:U611),$R597/$D597))</f>
        <v>n/a</v>
      </c>
      <c r="W611" s="219" t="str">
        <f>IF($D597="n/a","n/a",IF(W$3&gt;($D597+$D611),$R597-SUM($F611:V611),$R597/$D597))</f>
        <v>n/a</v>
      </c>
      <c r="X611" s="219" t="str">
        <f>IF($D597="n/a","n/a",IF(X$3&gt;($D597+$D611),$R597-SUM($F611:W611),$R597/$D597))</f>
        <v>n/a</v>
      </c>
      <c r="Y611" s="219" t="str">
        <f>IF($D597="n/a","n/a",IF(Y$3&gt;($D597+$D611),$R597-SUM($F611:X611),$R597/$D597))</f>
        <v>n/a</v>
      </c>
      <c r="Z611" s="219" t="str">
        <f>IF($D597="n/a","n/a",IF(Z$3&gt;($D597+$D611),$R597-SUM($F611:Y611),$R597/$D597))</f>
        <v>n/a</v>
      </c>
      <c r="AA611" s="219" t="str">
        <f>IF($D597="n/a","n/a",IF(AA$3&gt;($D597+$D611),$R597-SUM($F611:Z611),$R597/$D597))</f>
        <v>n/a</v>
      </c>
      <c r="AB611" s="219" t="str">
        <f>IF($D597="n/a","n/a",IF(AB$3&gt;($D597+$D611),$R597-SUM($F611:AA611),$R597/$D597))</f>
        <v>n/a</v>
      </c>
      <c r="AC611" s="219" t="str">
        <f>IF($D597="n/a","n/a",IF(AC$3&gt;($D597+$D611),$R597-SUM($F611:AB611),$R597/$D597))</f>
        <v>n/a</v>
      </c>
      <c r="AD611" s="219" t="str">
        <f>IF($D597="n/a","n/a",IF(AD$3&gt;($D597+$D611),$R597-SUM($F611:AC611),$R597/$D597))</f>
        <v>n/a</v>
      </c>
      <c r="AE611" s="219" t="str">
        <f>IF($D597="n/a","n/a",IF(AE$3&gt;($D597+$D611),$R597-SUM($F611:AD611),$R597/$D597))</f>
        <v>n/a</v>
      </c>
      <c r="AF611" s="219" t="str">
        <f>IF($D597="n/a","n/a",IF(AF$3&gt;($D597+$D611),$R597-SUM($F611:AE611),$R597/$D597))</f>
        <v>n/a</v>
      </c>
      <c r="AG611" s="219" t="str">
        <f>IF($D597="n/a","n/a",IF(AG$3&gt;($D597+$D611),$R597-SUM($F611:AF611),$R597/$D597))</f>
        <v>n/a</v>
      </c>
      <c r="AH611" s="219" t="str">
        <f>IF($D597="n/a","n/a",IF(AH$3&gt;($D597+$D611),$R597-SUM($F611:AG611),$R597/$D597))</f>
        <v>n/a</v>
      </c>
      <c r="AI611" s="219" t="str">
        <f>IF($D597="n/a","n/a",IF(AI$3&gt;($D597+$D611),$R597-SUM($F611:AH611),$R597/$D597))</f>
        <v>n/a</v>
      </c>
      <c r="AJ611" s="219" t="str">
        <f>IF($D597="n/a","n/a",IF(AJ$3&gt;($D597+$D611),$R597-SUM($F611:AI611),$R597/$D597))</f>
        <v>n/a</v>
      </c>
      <c r="AK611" s="219" t="str">
        <f>IF($D597="n/a","n/a",IF(AK$3&gt;($D597+$D611),$R597-SUM($F611:AJ611),$R597/$D597))</f>
        <v>n/a</v>
      </c>
      <c r="AL611" s="219" t="str">
        <f>IF($D597="n/a","n/a",IF(AL$3&gt;($D597+$D611),$R597-SUM($F611:AK611),$R597/$D597))</f>
        <v>n/a</v>
      </c>
      <c r="AM611" s="219" t="str">
        <f>IF($D597="n/a","n/a",IF(AM$3&gt;($D597+$D611),$R597-SUM($F611:AL611),$R597/$D597))</f>
        <v>n/a</v>
      </c>
      <c r="AN611" s="219" t="str">
        <f>IF($D597="n/a","n/a",IF(AN$3&gt;($D597+$D611),$R597-SUM($F611:AM611),$R597/$D597))</f>
        <v>n/a</v>
      </c>
      <c r="AO611" s="219" t="str">
        <f>IF($D597="n/a","n/a",IF(AO$3&gt;($D597+$D611),$R597-SUM($F611:AN611),$R597/$D597))</f>
        <v>n/a</v>
      </c>
      <c r="AP611" s="219" t="str">
        <f>IF($D597="n/a","n/a",IF(AP$3&gt;($D597+$D611),$R597-SUM($F611:AO611),$R597/$D597))</f>
        <v>n/a</v>
      </c>
      <c r="AQ611" s="219" t="str">
        <f>IF($D597="n/a","n/a",IF(AQ$3&gt;($D597+$D611),$R597-SUM($F611:AP611),$R597/$D597))</f>
        <v>n/a</v>
      </c>
      <c r="AR611" s="219" t="str">
        <f>IF($D597="n/a","n/a",IF(AR$3&gt;($D597+$D611),$R597-SUM($F611:AQ611),$R597/$D597))</f>
        <v>n/a</v>
      </c>
      <c r="AS611" s="219" t="str">
        <f>IF($D597="n/a","n/a",IF(AS$3&gt;($D597+$D611),$R597-SUM($F611:AR611),$R597/$D597))</f>
        <v>n/a</v>
      </c>
      <c r="AT611" s="219" t="str">
        <f>IF($D597="n/a","n/a",IF(AT$3&gt;($D597+$D611),$R597-SUM($F611:AS611),$R597/$D597))</f>
        <v>n/a</v>
      </c>
      <c r="AU611" s="219" t="str">
        <f>IF($D597="n/a","n/a",IF(AU$3&gt;($D597+$D611),$R597-SUM($F611:AT611),$R597/$D597))</f>
        <v>n/a</v>
      </c>
      <c r="AV611" s="219" t="str">
        <f>IF($D597="n/a","n/a",IF(AV$3&gt;($D597+$D611),$R597-SUM($F611:AU611),$R597/$D597))</f>
        <v>n/a</v>
      </c>
      <c r="AW611" s="219" t="str">
        <f>IF($D597="n/a","n/a",IF(AW$3&gt;($D597+$D611),$R597-SUM($F611:AV611),$R597/$D597))</f>
        <v>n/a</v>
      </c>
      <c r="AX611" s="219" t="str">
        <f>IF($D597="n/a","n/a",IF(AX$3&gt;($D597+$D611),$R597-SUM($F611:AW611),$R597/$D597))</f>
        <v>n/a</v>
      </c>
      <c r="AY611" s="219" t="str">
        <f>IF($D597="n/a","n/a",IF(AY$3&gt;($D597+$D611),$R597-SUM($F611:AX611),$R597/$D597))</f>
        <v>n/a</v>
      </c>
      <c r="AZ611" s="219" t="str">
        <f>IF($D597="n/a","n/a",IF(AZ$3&gt;($D597+$D611),$R597-SUM($F611:AY611),$R597/$D597))</f>
        <v>n/a</v>
      </c>
      <c r="BA611" s="219" t="str">
        <f>IF($D597="n/a","n/a",IF(BA$3&gt;($D597+$D611),$R597-SUM($F611:AZ611),$R597/$D597))</f>
        <v>n/a</v>
      </c>
      <c r="BB611" s="219" t="str">
        <f>IF($D597="n/a","n/a",IF(BB$3&gt;($D597+$D611),$R597-SUM($F611:BA611),$R597/$D597))</f>
        <v>n/a</v>
      </c>
      <c r="BC611" s="219" t="str">
        <f>IF($D597="n/a","n/a",IF(BC$3&gt;($D597+$D611),$R597-SUM($F611:BB611),$R597/$D597))</f>
        <v>n/a</v>
      </c>
      <c r="BD611" s="219" t="str">
        <f>IF($D597="n/a","n/a",IF(BD$3&gt;($D597+$D611),$R597-SUM($F611:BC611),$R597/$D597))</f>
        <v>n/a</v>
      </c>
      <c r="BE611" s="219" t="str">
        <f>IF($D597="n/a","n/a",IF(BE$3&gt;($D597+$D611),$R597-SUM($F611:BD611),$R597/$D597))</f>
        <v>n/a</v>
      </c>
      <c r="BF611" s="219" t="str">
        <f>IF($D597="n/a","n/a",IF(BF$3&gt;($D597+$D611),$R597-SUM($F611:BE611),$R597/$D597))</f>
        <v>n/a</v>
      </c>
      <c r="BG611" s="219" t="str">
        <f>IF($D597="n/a","n/a",IF(BG$3&gt;($D597+$D611),$R597-SUM($F611:BF611),$R597/$D597))</f>
        <v>n/a</v>
      </c>
      <c r="BH611" s="219" t="str">
        <f>IF($D597="n/a","n/a",IF(BH$3&gt;($D597+$D611),$R597-SUM($F611:BG611),$R597/$D597))</f>
        <v>n/a</v>
      </c>
      <c r="BI611" s="219" t="str">
        <f>IF($D597="n/a","n/a",IF(BI$3&gt;($D597+$D611),$R597-SUM($F611:BH611),$R597/$D597))</f>
        <v>n/a</v>
      </c>
      <c r="BJ611" s="219" t="str">
        <f>IF($D597="n/a","n/a",IF(BJ$3&gt;($D597+$D611),$R597-SUM($F611:BI611),$R597/$D597))</f>
        <v>n/a</v>
      </c>
      <c r="BK611" s="219" t="str">
        <f>IF($D597="n/a","n/a",IF(BK$3&gt;($D597+$D611),$R597-SUM($F611:BJ611),$R597/$D597))</f>
        <v>n/a</v>
      </c>
      <c r="BL611" s="219" t="str">
        <f>IF($D597="n/a","n/a",IF(BL$3&gt;($D597+$D611),$R597-SUM($F611:BK611),$R597/$D597))</f>
        <v>n/a</v>
      </c>
      <c r="BM611" s="219" t="str">
        <f>IF($D597="n/a","n/a",IF(BM$3&gt;($D597+$D611),$R597-SUM($F611:BL611),$R597/$D597))</f>
        <v>n/a</v>
      </c>
      <c r="BN611" s="219" t="str">
        <f>IF($D597="n/a","n/a",IF(BN$3&gt;($D597+$D611),$R597-SUM($F611:BM611),$R597/$D597))</f>
        <v>n/a</v>
      </c>
      <c r="BO611" s="219" t="str">
        <f>IF($D597="n/a","n/a",IF(BO$3&gt;($D597+$D611),$R597-SUM($F611:BN611),$R597/$D597))</f>
        <v>n/a</v>
      </c>
      <c r="BP611" s="219" t="str">
        <f>IF($D597="n/a","n/a",IF(BP$3&gt;($D597+$D611),$R597-SUM($F611:BO611),$R597/$D597))</f>
        <v>n/a</v>
      </c>
      <c r="BQ611" s="219" t="str">
        <f>IF($D597="n/a","n/a",IF(BQ$3&gt;($D597+$D611),$R597-SUM($F611:BP611),$R597/$D597))</f>
        <v>n/a</v>
      </c>
      <c r="BR611" s="219" t="str">
        <f>IF($D597="n/a","n/a",IF(BR$3&gt;($D597+$D611),$R597-SUM($F611:BQ611),$R597/$D597))</f>
        <v>n/a</v>
      </c>
      <c r="BS611" s="219" t="str">
        <f>IF($D597="n/a","n/a",IF(BS$3&gt;($D597+$D611),$R597-SUM($F611:BR611),$R597/$D597))</f>
        <v>n/a</v>
      </c>
      <c r="BT611" s="219" t="str">
        <f>IF($D597="n/a","n/a",IF(BT$3&gt;($D597+$D611),$R597-SUM($F611:BS611),$R597/$D597))</f>
        <v>n/a</v>
      </c>
      <c r="BU611" s="219" t="str">
        <f>IF($D597="n/a","n/a",IF(BU$3&gt;($D597+$D611),$R597-SUM($F611:BT611),$R597/$D597))</f>
        <v>n/a</v>
      </c>
      <c r="BV611" s="219" t="str">
        <f>IF($D597="n/a","n/a",IF(BV$3&gt;($D597+$D611),$R597-SUM($F611:BU611),$R597/$D597))</f>
        <v>n/a</v>
      </c>
      <c r="BW611" s="219" t="str">
        <f>IF($D597="n/a","n/a",IF(BW$3&gt;($D597+$D611),$R597-SUM($F611:BV611),$R597/$D597))</f>
        <v>n/a</v>
      </c>
      <c r="BX611" s="219" t="str">
        <f>IF($D597="n/a","n/a",IF(BX$3&gt;($D597+$D611),$R597-SUM($F611:BW611),$R597/$D597))</f>
        <v>n/a</v>
      </c>
      <c r="BY611" s="219" t="str">
        <f>IF($D597="n/a","n/a",IF(BY$3&gt;($D597+$D611),$R597-SUM($F611:BX611),$R597/$D597))</f>
        <v>n/a</v>
      </c>
      <c r="BZ611" s="219" t="str">
        <f>IF($D597="n/a","n/a",IF(BZ$3&gt;($D597+$D611),$R597-SUM($F611:BY611),$R597/$D597))</f>
        <v>n/a</v>
      </c>
    </row>
    <row r="612" spans="1:78" s="198" customFormat="1" hidden="1" outlineLevel="1">
      <c r="A612" s="605"/>
      <c r="B612" s="603"/>
      <c r="C612" s="604"/>
      <c r="D612" s="591">
        <v>14</v>
      </c>
      <c r="E612" s="589"/>
      <c r="F612" s="596"/>
      <c r="G612" s="219"/>
      <c r="H612" s="219"/>
      <c r="I612" s="219"/>
      <c r="J612" s="219"/>
      <c r="K612" s="590"/>
      <c r="L612" s="219"/>
      <c r="M612" s="219"/>
      <c r="N612" s="219"/>
      <c r="O612" s="217"/>
      <c r="P612" s="217"/>
      <c r="Q612" s="217"/>
      <c r="R612" s="217"/>
      <c r="S612" s="602"/>
      <c r="T612" s="219" t="str">
        <f>IF($D597="n/a","n/a",IF(T$3&gt;($D597+$D612),$S597-SUM($F612:S612),$S597/$D597))</f>
        <v>n/a</v>
      </c>
      <c r="U612" s="219" t="str">
        <f>IF($D597="n/a","n/a",IF(U$3&gt;($D597+$D612),$S597-SUM($F612:T612),$S597/$D597))</f>
        <v>n/a</v>
      </c>
      <c r="V612" s="219" t="str">
        <f>IF($D597="n/a","n/a",IF(V$3&gt;($D597+$D612),$S597-SUM($F612:U612),$S597/$D597))</f>
        <v>n/a</v>
      </c>
      <c r="W612" s="219" t="str">
        <f>IF($D597="n/a","n/a",IF(W$3&gt;($D597+$D612),$S597-SUM($F612:V612),$S597/$D597))</f>
        <v>n/a</v>
      </c>
      <c r="X612" s="219" t="str">
        <f>IF($D597="n/a","n/a",IF(X$3&gt;($D597+$D612),$S597-SUM($F612:W612),$S597/$D597))</f>
        <v>n/a</v>
      </c>
      <c r="Y612" s="219" t="str">
        <f>IF($D597="n/a","n/a",IF(Y$3&gt;($D597+$D612),$S597-SUM($F612:X612),$S597/$D597))</f>
        <v>n/a</v>
      </c>
      <c r="Z612" s="219" t="str">
        <f>IF($D597="n/a","n/a",IF(Z$3&gt;($D597+$D612),$S597-SUM($F612:Y612),$S597/$D597))</f>
        <v>n/a</v>
      </c>
      <c r="AA612" s="219" t="str">
        <f>IF($D597="n/a","n/a",IF(AA$3&gt;($D597+$D612),$S597-SUM($F612:Z612),$S597/$D597))</f>
        <v>n/a</v>
      </c>
      <c r="AB612" s="219" t="str">
        <f>IF($D597="n/a","n/a",IF(AB$3&gt;($D597+$D612),$S597-SUM($F612:AA612),$S597/$D597))</f>
        <v>n/a</v>
      </c>
      <c r="AC612" s="219" t="str">
        <f>IF($D597="n/a","n/a",IF(AC$3&gt;($D597+$D612),$S597-SUM($F612:AB612),$S597/$D597))</f>
        <v>n/a</v>
      </c>
      <c r="AD612" s="219" t="str">
        <f>IF($D597="n/a","n/a",IF(AD$3&gt;($D597+$D612),$S597-SUM($F612:AC612),$S597/$D597))</f>
        <v>n/a</v>
      </c>
      <c r="AE612" s="219" t="str">
        <f>IF($D597="n/a","n/a",IF(AE$3&gt;($D597+$D612),$S597-SUM($F612:AD612),$S597/$D597))</f>
        <v>n/a</v>
      </c>
      <c r="AF612" s="219" t="str">
        <f>IF($D597="n/a","n/a",IF(AF$3&gt;($D597+$D612),$S597-SUM($F612:AE612),$S597/$D597))</f>
        <v>n/a</v>
      </c>
      <c r="AG612" s="219" t="str">
        <f>IF($D597="n/a","n/a",IF(AG$3&gt;($D597+$D612),$S597-SUM($F612:AF612),$S597/$D597))</f>
        <v>n/a</v>
      </c>
      <c r="AH612" s="219" t="str">
        <f>IF($D597="n/a","n/a",IF(AH$3&gt;($D597+$D612),$S597-SUM($F612:AG612),$S597/$D597))</f>
        <v>n/a</v>
      </c>
      <c r="AI612" s="219" t="str">
        <f>IF($D597="n/a","n/a",IF(AI$3&gt;($D597+$D612),$S597-SUM($F612:AH612),$S597/$D597))</f>
        <v>n/a</v>
      </c>
      <c r="AJ612" s="219" t="str">
        <f>IF($D597="n/a","n/a",IF(AJ$3&gt;($D597+$D612),$S597-SUM($F612:AI612),$S597/$D597))</f>
        <v>n/a</v>
      </c>
      <c r="AK612" s="219" t="str">
        <f>IF($D597="n/a","n/a",IF(AK$3&gt;($D597+$D612),$S597-SUM($F612:AJ612),$S597/$D597))</f>
        <v>n/a</v>
      </c>
      <c r="AL612" s="219" t="str">
        <f>IF($D597="n/a","n/a",IF(AL$3&gt;($D597+$D612),$S597-SUM($F612:AK612),$S597/$D597))</f>
        <v>n/a</v>
      </c>
      <c r="AM612" s="219" t="str">
        <f>IF($D597="n/a","n/a",IF(AM$3&gt;($D597+$D612),$S597-SUM($F612:AL612),$S597/$D597))</f>
        <v>n/a</v>
      </c>
      <c r="AN612" s="219" t="str">
        <f>IF($D597="n/a","n/a",IF(AN$3&gt;($D597+$D612),$S597-SUM($F612:AM612),$S597/$D597))</f>
        <v>n/a</v>
      </c>
      <c r="AO612" s="219" t="str">
        <f>IF($D597="n/a","n/a",IF(AO$3&gt;($D597+$D612),$S597-SUM($F612:AN612),$S597/$D597))</f>
        <v>n/a</v>
      </c>
      <c r="AP612" s="219" t="str">
        <f>IF($D597="n/a","n/a",IF(AP$3&gt;($D597+$D612),$S597-SUM($F612:AO612),$S597/$D597))</f>
        <v>n/a</v>
      </c>
      <c r="AQ612" s="219" t="str">
        <f>IF($D597="n/a","n/a",IF(AQ$3&gt;($D597+$D612),$S597-SUM($F612:AP612),$S597/$D597))</f>
        <v>n/a</v>
      </c>
      <c r="AR612" s="219" t="str">
        <f>IF($D597="n/a","n/a",IF(AR$3&gt;($D597+$D612),$S597-SUM($F612:AQ612),$S597/$D597))</f>
        <v>n/a</v>
      </c>
      <c r="AS612" s="219" t="str">
        <f>IF($D597="n/a","n/a",IF(AS$3&gt;($D597+$D612),$S597-SUM($F612:AR612),$S597/$D597))</f>
        <v>n/a</v>
      </c>
      <c r="AT612" s="219" t="str">
        <f>IF($D597="n/a","n/a",IF(AT$3&gt;($D597+$D612),$S597-SUM($F612:AS612),$S597/$D597))</f>
        <v>n/a</v>
      </c>
      <c r="AU612" s="219" t="str">
        <f>IF($D597="n/a","n/a",IF(AU$3&gt;($D597+$D612),$S597-SUM($F612:AT612),$S597/$D597))</f>
        <v>n/a</v>
      </c>
      <c r="AV612" s="219" t="str">
        <f>IF($D597="n/a","n/a",IF(AV$3&gt;($D597+$D612),$S597-SUM($F612:AU612),$S597/$D597))</f>
        <v>n/a</v>
      </c>
      <c r="AW612" s="219" t="str">
        <f>IF($D597="n/a","n/a",IF(AW$3&gt;($D597+$D612),$S597-SUM($F612:AV612),$S597/$D597))</f>
        <v>n/a</v>
      </c>
      <c r="AX612" s="219" t="str">
        <f>IF($D597="n/a","n/a",IF(AX$3&gt;($D597+$D612),$S597-SUM($F612:AW612),$S597/$D597))</f>
        <v>n/a</v>
      </c>
      <c r="AY612" s="219" t="str">
        <f>IF($D597="n/a","n/a",IF(AY$3&gt;($D597+$D612),$S597-SUM($F612:AX612),$S597/$D597))</f>
        <v>n/a</v>
      </c>
      <c r="AZ612" s="219" t="str">
        <f>IF($D597="n/a","n/a",IF(AZ$3&gt;($D597+$D612),$S597-SUM($F612:AY612),$S597/$D597))</f>
        <v>n/a</v>
      </c>
      <c r="BA612" s="219" t="str">
        <f>IF($D597="n/a","n/a",IF(BA$3&gt;($D597+$D612),$S597-SUM($F612:AZ612),$S597/$D597))</f>
        <v>n/a</v>
      </c>
      <c r="BB612" s="219" t="str">
        <f>IF($D597="n/a","n/a",IF(BB$3&gt;($D597+$D612),$S597-SUM($F612:BA612),$S597/$D597))</f>
        <v>n/a</v>
      </c>
      <c r="BC612" s="219" t="str">
        <f>IF($D597="n/a","n/a",IF(BC$3&gt;($D597+$D612),$S597-SUM($F612:BB612),$S597/$D597))</f>
        <v>n/a</v>
      </c>
      <c r="BD612" s="219" t="str">
        <f>IF($D597="n/a","n/a",IF(BD$3&gt;($D597+$D612),$S597-SUM($F612:BC612),$S597/$D597))</f>
        <v>n/a</v>
      </c>
      <c r="BE612" s="219" t="str">
        <f>IF($D597="n/a","n/a",IF(BE$3&gt;($D597+$D612),$S597-SUM($F612:BD612),$S597/$D597))</f>
        <v>n/a</v>
      </c>
      <c r="BF612" s="219" t="str">
        <f>IF($D597="n/a","n/a",IF(BF$3&gt;($D597+$D612),$S597-SUM($F612:BE612),$S597/$D597))</f>
        <v>n/a</v>
      </c>
      <c r="BG612" s="219" t="str">
        <f>IF($D597="n/a","n/a",IF(BG$3&gt;($D597+$D612),$S597-SUM($F612:BF612),$S597/$D597))</f>
        <v>n/a</v>
      </c>
      <c r="BH612" s="219" t="str">
        <f>IF($D597="n/a","n/a",IF(BH$3&gt;($D597+$D612),$S597-SUM($F612:BG612),$S597/$D597))</f>
        <v>n/a</v>
      </c>
      <c r="BI612" s="219" t="str">
        <f>IF($D597="n/a","n/a",IF(BI$3&gt;($D597+$D612),$S597-SUM($F612:BH612),$S597/$D597))</f>
        <v>n/a</v>
      </c>
      <c r="BJ612" s="219" t="str">
        <f>IF($D597="n/a","n/a",IF(BJ$3&gt;($D597+$D612),$S597-SUM($F612:BI612),$S597/$D597))</f>
        <v>n/a</v>
      </c>
      <c r="BK612" s="219" t="str">
        <f>IF($D597="n/a","n/a",IF(BK$3&gt;($D597+$D612),$S597-SUM($F612:BJ612),$S597/$D597))</f>
        <v>n/a</v>
      </c>
      <c r="BL612" s="219" t="str">
        <f>IF($D597="n/a","n/a",IF(BL$3&gt;($D597+$D612),$S597-SUM($F612:BK612),$S597/$D597))</f>
        <v>n/a</v>
      </c>
      <c r="BM612" s="219" t="str">
        <f>IF($D597="n/a","n/a",IF(BM$3&gt;($D597+$D612),$S597-SUM($F612:BL612),$S597/$D597))</f>
        <v>n/a</v>
      </c>
      <c r="BN612" s="219" t="str">
        <f>IF($D597="n/a","n/a",IF(BN$3&gt;($D597+$D612),$S597-SUM($F612:BM612),$S597/$D597))</f>
        <v>n/a</v>
      </c>
      <c r="BO612" s="219" t="str">
        <f>IF($D597="n/a","n/a",IF(BO$3&gt;($D597+$D612),$S597-SUM($F612:BN612),$S597/$D597))</f>
        <v>n/a</v>
      </c>
      <c r="BP612" s="219" t="str">
        <f>IF($D597="n/a","n/a",IF(BP$3&gt;($D597+$D612),$S597-SUM($F612:BO612),$S597/$D597))</f>
        <v>n/a</v>
      </c>
      <c r="BQ612" s="219" t="str">
        <f>IF($D597="n/a","n/a",IF(BQ$3&gt;($D597+$D612),$S597-SUM($F612:BP612),$S597/$D597))</f>
        <v>n/a</v>
      </c>
      <c r="BR612" s="219" t="str">
        <f>IF($D597="n/a","n/a",IF(BR$3&gt;($D597+$D612),$S597-SUM($F612:BQ612),$S597/$D597))</f>
        <v>n/a</v>
      </c>
      <c r="BS612" s="219" t="str">
        <f>IF($D597="n/a","n/a",IF(BS$3&gt;($D597+$D612),$S597-SUM($F612:BR612),$S597/$D597))</f>
        <v>n/a</v>
      </c>
      <c r="BT612" s="219" t="str">
        <f>IF($D597="n/a","n/a",IF(BT$3&gt;($D597+$D612),$S597-SUM($F612:BS612),$S597/$D597))</f>
        <v>n/a</v>
      </c>
      <c r="BU612" s="219" t="str">
        <f>IF($D597="n/a","n/a",IF(BU$3&gt;($D597+$D612),$S597-SUM($F612:BT612),$S597/$D597))</f>
        <v>n/a</v>
      </c>
      <c r="BV612" s="219" t="str">
        <f>IF($D597="n/a","n/a",IF(BV$3&gt;($D597+$D612),$S597-SUM($F612:BU612),$S597/$D597))</f>
        <v>n/a</v>
      </c>
      <c r="BW612" s="219" t="str">
        <f>IF($D597="n/a","n/a",IF(BW$3&gt;($D597+$D612),$S597-SUM($F612:BV612),$S597/$D597))</f>
        <v>n/a</v>
      </c>
      <c r="BX612" s="219" t="str">
        <f>IF($D597="n/a","n/a",IF(BX$3&gt;($D597+$D612),$S597-SUM($F612:BW612),$S597/$D597))</f>
        <v>n/a</v>
      </c>
      <c r="BY612" s="219" t="str">
        <f>IF($D597="n/a","n/a",IF(BY$3&gt;($D597+$D612),$S597-SUM($F612:BX612),$S597/$D597))</f>
        <v>n/a</v>
      </c>
      <c r="BZ612" s="219" t="str">
        <f>IF($D597="n/a","n/a",IF(BZ$3&gt;($D597+$D612),$S597-SUM($F612:BY612),$S597/$D597))</f>
        <v>n/a</v>
      </c>
    </row>
    <row r="613" spans="1:78" s="198" customFormat="1" hidden="1" outlineLevel="1">
      <c r="A613" s="605"/>
      <c r="B613" s="603"/>
      <c r="C613" s="604"/>
      <c r="D613" s="591">
        <v>15</v>
      </c>
      <c r="E613" s="589"/>
      <c r="F613" s="596"/>
      <c r="G613" s="219"/>
      <c r="H613" s="219"/>
      <c r="I613" s="219"/>
      <c r="J613" s="219"/>
      <c r="K613" s="590"/>
      <c r="L613" s="219"/>
      <c r="M613" s="219"/>
      <c r="N613" s="219"/>
      <c r="O613" s="217"/>
      <c r="P613" s="217"/>
      <c r="Q613" s="217"/>
      <c r="R613" s="217"/>
      <c r="S613" s="217"/>
      <c r="T613" s="602"/>
      <c r="U613" s="219" t="str">
        <f>IF($D597="n/a","n/a",IF(U$3&gt;($D597+$D613),$T597-SUM($F613:T613),$T597/$D597))</f>
        <v>n/a</v>
      </c>
      <c r="V613" s="219" t="str">
        <f>IF($D597="n/a","n/a",IF(V$3&gt;($D597+$D613),$T597-SUM($F613:U613),$T597/$D597))</f>
        <v>n/a</v>
      </c>
      <c r="W613" s="219" t="str">
        <f>IF($D597="n/a","n/a",IF(W$3&gt;($D597+$D613),$T597-SUM($F613:V613),$T597/$D597))</f>
        <v>n/a</v>
      </c>
      <c r="X613" s="219" t="str">
        <f>IF($D597="n/a","n/a",IF(X$3&gt;($D597+$D613),$T597-SUM($F613:W613),$T597/$D597))</f>
        <v>n/a</v>
      </c>
      <c r="Y613" s="219" t="str">
        <f>IF($D597="n/a","n/a",IF(Y$3&gt;($D597+$D613),$T597-SUM($F613:X613),$T597/$D597))</f>
        <v>n/a</v>
      </c>
      <c r="Z613" s="219" t="str">
        <f>IF($D597="n/a","n/a",IF(Z$3&gt;($D597+$D613),$T597-SUM($F613:Y613),$T597/$D597))</f>
        <v>n/a</v>
      </c>
      <c r="AA613" s="219" t="str">
        <f>IF($D597="n/a","n/a",IF(AA$3&gt;($D597+$D613),$T597-SUM($F613:Z613),$T597/$D597))</f>
        <v>n/a</v>
      </c>
      <c r="AB613" s="219" t="str">
        <f>IF($D597="n/a","n/a",IF(AB$3&gt;($D597+$D613),$T597-SUM($F613:AA613),$T597/$D597))</f>
        <v>n/a</v>
      </c>
      <c r="AC613" s="219" t="str">
        <f>IF($D597="n/a","n/a",IF(AC$3&gt;($D597+$D613),$T597-SUM($F613:AB613),$T597/$D597))</f>
        <v>n/a</v>
      </c>
      <c r="AD613" s="219" t="str">
        <f>IF($D597="n/a","n/a",IF(AD$3&gt;($D597+$D613),$T597-SUM($F613:AC613),$T597/$D597))</f>
        <v>n/a</v>
      </c>
      <c r="AE613" s="219" t="str">
        <f>IF($D597="n/a","n/a",IF(AE$3&gt;($D597+$D613),$T597-SUM($F613:AD613),$T597/$D597))</f>
        <v>n/a</v>
      </c>
      <c r="AF613" s="219" t="str">
        <f>IF($D597="n/a","n/a",IF(AF$3&gt;($D597+$D613),$T597-SUM($F613:AE613),$T597/$D597))</f>
        <v>n/a</v>
      </c>
      <c r="AG613" s="219" t="str">
        <f>IF($D597="n/a","n/a",IF(AG$3&gt;($D597+$D613),$T597-SUM($F613:AF613),$T597/$D597))</f>
        <v>n/a</v>
      </c>
      <c r="AH613" s="219" t="str">
        <f>IF($D597="n/a","n/a",IF(AH$3&gt;($D597+$D613),$T597-SUM($F613:AG613),$T597/$D597))</f>
        <v>n/a</v>
      </c>
      <c r="AI613" s="219" t="str">
        <f>IF($D597="n/a","n/a",IF(AI$3&gt;($D597+$D613),$T597-SUM($F613:AH613),$T597/$D597))</f>
        <v>n/a</v>
      </c>
      <c r="AJ613" s="219" t="str">
        <f>IF($D597="n/a","n/a",IF(AJ$3&gt;($D597+$D613),$T597-SUM($F613:AI613),$T597/$D597))</f>
        <v>n/a</v>
      </c>
      <c r="AK613" s="219" t="str">
        <f>IF($D597="n/a","n/a",IF(AK$3&gt;($D597+$D613),$T597-SUM($F613:AJ613),$T597/$D597))</f>
        <v>n/a</v>
      </c>
      <c r="AL613" s="219" t="str">
        <f>IF($D597="n/a","n/a",IF(AL$3&gt;($D597+$D613),$T597-SUM($F613:AK613),$T597/$D597))</f>
        <v>n/a</v>
      </c>
      <c r="AM613" s="219" t="str">
        <f>IF($D597="n/a","n/a",IF(AM$3&gt;($D597+$D613),$T597-SUM($F613:AL613),$T597/$D597))</f>
        <v>n/a</v>
      </c>
      <c r="AN613" s="219" t="str">
        <f>IF($D597="n/a","n/a",IF(AN$3&gt;($D597+$D613),$T597-SUM($F613:AM613),$T597/$D597))</f>
        <v>n/a</v>
      </c>
      <c r="AO613" s="219" t="str">
        <f>IF($D597="n/a","n/a",IF(AO$3&gt;($D597+$D613),$T597-SUM($F613:AN613),$T597/$D597))</f>
        <v>n/a</v>
      </c>
      <c r="AP613" s="219" t="str">
        <f>IF($D597="n/a","n/a",IF(AP$3&gt;($D597+$D613),$T597-SUM($F613:AO613),$T597/$D597))</f>
        <v>n/a</v>
      </c>
      <c r="AQ613" s="219" t="str">
        <f>IF($D597="n/a","n/a",IF(AQ$3&gt;($D597+$D613),$T597-SUM($F613:AP613),$T597/$D597))</f>
        <v>n/a</v>
      </c>
      <c r="AR613" s="219" t="str">
        <f>IF($D597="n/a","n/a",IF(AR$3&gt;($D597+$D613),$T597-SUM($F613:AQ613),$T597/$D597))</f>
        <v>n/a</v>
      </c>
      <c r="AS613" s="219" t="str">
        <f>IF($D597="n/a","n/a",IF(AS$3&gt;($D597+$D613),$T597-SUM($F613:AR613),$T597/$D597))</f>
        <v>n/a</v>
      </c>
      <c r="AT613" s="219" t="str">
        <f>IF($D597="n/a","n/a",IF(AT$3&gt;($D597+$D613),$T597-SUM($F613:AS613),$T597/$D597))</f>
        <v>n/a</v>
      </c>
      <c r="AU613" s="219" t="str">
        <f>IF($D597="n/a","n/a",IF(AU$3&gt;($D597+$D613),$T597-SUM($F613:AT613),$T597/$D597))</f>
        <v>n/a</v>
      </c>
      <c r="AV613" s="219" t="str">
        <f>IF($D597="n/a","n/a",IF(AV$3&gt;($D597+$D613),$T597-SUM($F613:AU613),$T597/$D597))</f>
        <v>n/a</v>
      </c>
      <c r="AW613" s="219" t="str">
        <f>IF($D597="n/a","n/a",IF(AW$3&gt;($D597+$D613),$T597-SUM($F613:AV613),$T597/$D597))</f>
        <v>n/a</v>
      </c>
      <c r="AX613" s="219" t="str">
        <f>IF($D597="n/a","n/a",IF(AX$3&gt;($D597+$D613),$T597-SUM($F613:AW613),$T597/$D597))</f>
        <v>n/a</v>
      </c>
      <c r="AY613" s="219" t="str">
        <f>IF($D597="n/a","n/a",IF(AY$3&gt;($D597+$D613),$T597-SUM($F613:AX613),$T597/$D597))</f>
        <v>n/a</v>
      </c>
      <c r="AZ613" s="219" t="str">
        <f>IF($D597="n/a","n/a",IF(AZ$3&gt;($D597+$D613),$T597-SUM($F613:AY613),$T597/$D597))</f>
        <v>n/a</v>
      </c>
      <c r="BA613" s="219" t="str">
        <f>IF($D597="n/a","n/a",IF(BA$3&gt;($D597+$D613),$T597-SUM($F613:AZ613),$T597/$D597))</f>
        <v>n/a</v>
      </c>
      <c r="BB613" s="219" t="str">
        <f>IF($D597="n/a","n/a",IF(BB$3&gt;($D597+$D613),$T597-SUM($F613:BA613),$T597/$D597))</f>
        <v>n/a</v>
      </c>
      <c r="BC613" s="219" t="str">
        <f>IF($D597="n/a","n/a",IF(BC$3&gt;($D597+$D613),$T597-SUM($F613:BB613),$T597/$D597))</f>
        <v>n/a</v>
      </c>
      <c r="BD613" s="219" t="str">
        <f>IF($D597="n/a","n/a",IF(BD$3&gt;($D597+$D613),$T597-SUM($F613:BC613),$T597/$D597))</f>
        <v>n/a</v>
      </c>
      <c r="BE613" s="219" t="str">
        <f>IF($D597="n/a","n/a",IF(BE$3&gt;($D597+$D613),$T597-SUM($F613:BD613),$T597/$D597))</f>
        <v>n/a</v>
      </c>
      <c r="BF613" s="219" t="str">
        <f>IF($D597="n/a","n/a",IF(BF$3&gt;($D597+$D613),$T597-SUM($F613:BE613),$T597/$D597))</f>
        <v>n/a</v>
      </c>
      <c r="BG613" s="219" t="str">
        <f>IF($D597="n/a","n/a",IF(BG$3&gt;($D597+$D613),$T597-SUM($F613:BF613),$T597/$D597))</f>
        <v>n/a</v>
      </c>
      <c r="BH613" s="219" t="str">
        <f>IF($D597="n/a","n/a",IF(BH$3&gt;($D597+$D613),$T597-SUM($F613:BG613),$T597/$D597))</f>
        <v>n/a</v>
      </c>
      <c r="BI613" s="219" t="str">
        <f>IF($D597="n/a","n/a",IF(BI$3&gt;($D597+$D613),$T597-SUM($F613:BH613),$T597/$D597))</f>
        <v>n/a</v>
      </c>
      <c r="BJ613" s="219" t="str">
        <f>IF($D597="n/a","n/a",IF(BJ$3&gt;($D597+$D613),$T597-SUM($F613:BI613),$T597/$D597))</f>
        <v>n/a</v>
      </c>
      <c r="BK613" s="219" t="str">
        <f>IF($D597="n/a","n/a",IF(BK$3&gt;($D597+$D613),$T597-SUM($F613:BJ613),$T597/$D597))</f>
        <v>n/a</v>
      </c>
      <c r="BL613" s="219" t="str">
        <f>IF($D597="n/a","n/a",IF(BL$3&gt;($D597+$D613),$T597-SUM($F613:BK613),$T597/$D597))</f>
        <v>n/a</v>
      </c>
      <c r="BM613" s="219" t="str">
        <f>IF($D597="n/a","n/a",IF(BM$3&gt;($D597+$D613),$T597-SUM($F613:BL613),$T597/$D597))</f>
        <v>n/a</v>
      </c>
      <c r="BN613" s="219" t="str">
        <f>IF($D597="n/a","n/a",IF(BN$3&gt;($D597+$D613),$T597-SUM($F613:BM613),$T597/$D597))</f>
        <v>n/a</v>
      </c>
      <c r="BO613" s="219" t="str">
        <f>IF($D597="n/a","n/a",IF(BO$3&gt;($D597+$D613),$T597-SUM($F613:BN613),$T597/$D597))</f>
        <v>n/a</v>
      </c>
      <c r="BP613" s="219" t="str">
        <f>IF($D597="n/a","n/a",IF(BP$3&gt;($D597+$D613),$T597-SUM($F613:BO613),$T597/$D597))</f>
        <v>n/a</v>
      </c>
      <c r="BQ613" s="219" t="str">
        <f>IF($D597="n/a","n/a",IF(BQ$3&gt;($D597+$D613),$T597-SUM($F613:BP613),$T597/$D597))</f>
        <v>n/a</v>
      </c>
      <c r="BR613" s="219" t="str">
        <f>IF($D597="n/a","n/a",IF(BR$3&gt;($D597+$D613),$T597-SUM($F613:BQ613),$T597/$D597))</f>
        <v>n/a</v>
      </c>
      <c r="BS613" s="219" t="str">
        <f>IF($D597="n/a","n/a",IF(BS$3&gt;($D597+$D613),$T597-SUM($F613:BR613),$T597/$D597))</f>
        <v>n/a</v>
      </c>
      <c r="BT613" s="219" t="str">
        <f>IF($D597="n/a","n/a",IF(BT$3&gt;($D597+$D613),$T597-SUM($F613:BS613),$T597/$D597))</f>
        <v>n/a</v>
      </c>
      <c r="BU613" s="219" t="str">
        <f>IF($D597="n/a","n/a",IF(BU$3&gt;($D597+$D613),$T597-SUM($F613:BT613),$T597/$D597))</f>
        <v>n/a</v>
      </c>
      <c r="BV613" s="219" t="str">
        <f>IF($D597="n/a","n/a",IF(BV$3&gt;($D597+$D613),$T597-SUM($F613:BU613),$T597/$D597))</f>
        <v>n/a</v>
      </c>
      <c r="BW613" s="219" t="str">
        <f>IF($D597="n/a","n/a",IF(BW$3&gt;($D597+$D613),$T597-SUM($F613:BV613),$T597/$D597))</f>
        <v>n/a</v>
      </c>
      <c r="BX613" s="219" t="str">
        <f>IF($D597="n/a","n/a",IF(BX$3&gt;($D597+$D613),$T597-SUM($F613:BW613),$T597/$D597))</f>
        <v>n/a</v>
      </c>
      <c r="BY613" s="219" t="str">
        <f>IF($D597="n/a","n/a",IF(BY$3&gt;($D597+$D613),$T597-SUM($F613:BX613),$T597/$D597))</f>
        <v>n/a</v>
      </c>
      <c r="BZ613" s="219" t="str">
        <f>IF($D597="n/a","n/a",IF(BZ$3&gt;($D597+$D613),$T597-SUM($F613:BY613),$T597/$D597))</f>
        <v>n/a</v>
      </c>
    </row>
    <row r="614" spans="1:78" s="198" customFormat="1" hidden="1" outlineLevel="1">
      <c r="A614" s="605"/>
      <c r="B614" s="603"/>
      <c r="C614" s="604"/>
      <c r="D614" s="591">
        <v>16</v>
      </c>
      <c r="E614" s="589"/>
      <c r="F614" s="596"/>
      <c r="G614" s="219"/>
      <c r="H614" s="219"/>
      <c r="I614" s="219"/>
      <c r="J614" s="219"/>
      <c r="K614" s="590"/>
      <c r="L614" s="219"/>
      <c r="M614" s="219"/>
      <c r="N614" s="219"/>
      <c r="O614" s="217"/>
      <c r="P614" s="217"/>
      <c r="Q614" s="217"/>
      <c r="R614" s="217"/>
      <c r="S614" s="217"/>
      <c r="T614" s="217"/>
      <c r="U614" s="602"/>
      <c r="V614" s="219" t="str">
        <f>IF($D597="n/a","n/a",IF(V$3&gt;($D597+$D614),$U597-SUM($F614:U614),$U597/$D597))</f>
        <v>n/a</v>
      </c>
      <c r="W614" s="219" t="str">
        <f>IF($D597="n/a","n/a",IF(W$3&gt;($D597+$D614),$U597-SUM($F614:V614),$U597/$D597))</f>
        <v>n/a</v>
      </c>
      <c r="X614" s="219" t="str">
        <f>IF($D597="n/a","n/a",IF(X$3&gt;($D597+$D614),$U597-SUM($F614:W614),$U597/$D597))</f>
        <v>n/a</v>
      </c>
      <c r="Y614" s="219" t="str">
        <f>IF($D597="n/a","n/a",IF(Y$3&gt;($D597+$D614),$U597-SUM($F614:X614),$U597/$D597))</f>
        <v>n/a</v>
      </c>
      <c r="Z614" s="219" t="str">
        <f>IF($D597="n/a","n/a",IF(Z$3&gt;($D597+$D614),$U597-SUM($F614:Y614),$U597/$D597))</f>
        <v>n/a</v>
      </c>
      <c r="AA614" s="219" t="str">
        <f>IF($D597="n/a","n/a",IF(AA$3&gt;($D597+$D614),$U597-SUM($F614:Z614),$U597/$D597))</f>
        <v>n/a</v>
      </c>
      <c r="AB614" s="219" t="str">
        <f>IF($D597="n/a","n/a",IF(AB$3&gt;($D597+$D614),$U597-SUM($F614:AA614),$U597/$D597))</f>
        <v>n/a</v>
      </c>
      <c r="AC614" s="219" t="str">
        <f>IF($D597="n/a","n/a",IF(AC$3&gt;($D597+$D614),$U597-SUM($F614:AB614),$U597/$D597))</f>
        <v>n/a</v>
      </c>
      <c r="AD614" s="219" t="str">
        <f>IF($D597="n/a","n/a",IF(AD$3&gt;($D597+$D614),$U597-SUM($F614:AC614),$U597/$D597))</f>
        <v>n/a</v>
      </c>
      <c r="AE614" s="219" t="str">
        <f>IF($D597="n/a","n/a",IF(AE$3&gt;($D597+$D614),$U597-SUM($F614:AD614),$U597/$D597))</f>
        <v>n/a</v>
      </c>
      <c r="AF614" s="219" t="str">
        <f>IF($D597="n/a","n/a",IF(AF$3&gt;($D597+$D614),$U597-SUM($F614:AE614),$U597/$D597))</f>
        <v>n/a</v>
      </c>
      <c r="AG614" s="219" t="str">
        <f>IF($D597="n/a","n/a",IF(AG$3&gt;($D597+$D614),$U597-SUM($F614:AF614),$U597/$D597))</f>
        <v>n/a</v>
      </c>
      <c r="AH614" s="219" t="str">
        <f>IF($D597="n/a","n/a",IF(AH$3&gt;($D597+$D614),$U597-SUM($F614:AG614),$U597/$D597))</f>
        <v>n/a</v>
      </c>
      <c r="AI614" s="219" t="str">
        <f>IF($D597="n/a","n/a",IF(AI$3&gt;($D597+$D614),$U597-SUM($F614:AH614),$U597/$D597))</f>
        <v>n/a</v>
      </c>
      <c r="AJ614" s="219" t="str">
        <f>IF($D597="n/a","n/a",IF(AJ$3&gt;($D597+$D614),$U597-SUM($F614:AI614),$U597/$D597))</f>
        <v>n/a</v>
      </c>
      <c r="AK614" s="219" t="str">
        <f>IF($D597="n/a","n/a",IF(AK$3&gt;($D597+$D614),$U597-SUM($F614:AJ614),$U597/$D597))</f>
        <v>n/a</v>
      </c>
      <c r="AL614" s="219" t="str">
        <f>IF($D597="n/a","n/a",IF(AL$3&gt;($D597+$D614),$U597-SUM($F614:AK614),$U597/$D597))</f>
        <v>n/a</v>
      </c>
      <c r="AM614" s="219" t="str">
        <f>IF($D597="n/a","n/a",IF(AM$3&gt;($D597+$D614),$U597-SUM($F614:AL614),$U597/$D597))</f>
        <v>n/a</v>
      </c>
      <c r="AN614" s="219" t="str">
        <f>IF($D597="n/a","n/a",IF(AN$3&gt;($D597+$D614),$U597-SUM($F614:AM614),$U597/$D597))</f>
        <v>n/a</v>
      </c>
      <c r="AO614" s="219" t="str">
        <f>IF($D597="n/a","n/a",IF(AO$3&gt;($D597+$D614),$U597-SUM($F614:AN614),$U597/$D597))</f>
        <v>n/a</v>
      </c>
      <c r="AP614" s="219" t="str">
        <f>IF($D597="n/a","n/a",IF(AP$3&gt;($D597+$D614),$U597-SUM($F614:AO614),$U597/$D597))</f>
        <v>n/a</v>
      </c>
      <c r="AQ614" s="219" t="str">
        <f>IF($D597="n/a","n/a",IF(AQ$3&gt;($D597+$D614),$U597-SUM($F614:AP614),$U597/$D597))</f>
        <v>n/a</v>
      </c>
      <c r="AR614" s="219" t="str">
        <f>IF($D597="n/a","n/a",IF(AR$3&gt;($D597+$D614),$U597-SUM($F614:AQ614),$U597/$D597))</f>
        <v>n/a</v>
      </c>
      <c r="AS614" s="219" t="str">
        <f>IF($D597="n/a","n/a",IF(AS$3&gt;($D597+$D614),$U597-SUM($F614:AR614),$U597/$D597))</f>
        <v>n/a</v>
      </c>
      <c r="AT614" s="219" t="str">
        <f>IF($D597="n/a","n/a",IF(AT$3&gt;($D597+$D614),$U597-SUM($F614:AS614),$U597/$D597))</f>
        <v>n/a</v>
      </c>
      <c r="AU614" s="219" t="str">
        <f>IF($D597="n/a","n/a",IF(AU$3&gt;($D597+$D614),$U597-SUM($F614:AT614),$U597/$D597))</f>
        <v>n/a</v>
      </c>
      <c r="AV614" s="219" t="str">
        <f>IF($D597="n/a","n/a",IF(AV$3&gt;($D597+$D614),$U597-SUM($F614:AU614),$U597/$D597))</f>
        <v>n/a</v>
      </c>
      <c r="AW614" s="219" t="str">
        <f>IF($D597="n/a","n/a",IF(AW$3&gt;($D597+$D614),$U597-SUM($F614:AV614),$U597/$D597))</f>
        <v>n/a</v>
      </c>
      <c r="AX614" s="219" t="str">
        <f>IF($D597="n/a","n/a",IF(AX$3&gt;($D597+$D614),$U597-SUM($F614:AW614),$U597/$D597))</f>
        <v>n/a</v>
      </c>
      <c r="AY614" s="219" t="str">
        <f>IF($D597="n/a","n/a",IF(AY$3&gt;($D597+$D614),$U597-SUM($F614:AX614),$U597/$D597))</f>
        <v>n/a</v>
      </c>
      <c r="AZ614" s="219" t="str">
        <f>IF($D597="n/a","n/a",IF(AZ$3&gt;($D597+$D614),$U597-SUM($F614:AY614),$U597/$D597))</f>
        <v>n/a</v>
      </c>
      <c r="BA614" s="219" t="str">
        <f>IF($D597="n/a","n/a",IF(BA$3&gt;($D597+$D614),$U597-SUM($F614:AZ614),$U597/$D597))</f>
        <v>n/a</v>
      </c>
      <c r="BB614" s="219" t="str">
        <f>IF($D597="n/a","n/a",IF(BB$3&gt;($D597+$D614),$U597-SUM($F614:BA614),$U597/$D597))</f>
        <v>n/a</v>
      </c>
      <c r="BC614" s="219" t="str">
        <f>IF($D597="n/a","n/a",IF(BC$3&gt;($D597+$D614),$U597-SUM($F614:BB614),$U597/$D597))</f>
        <v>n/a</v>
      </c>
      <c r="BD614" s="219" t="str">
        <f>IF($D597="n/a","n/a",IF(BD$3&gt;($D597+$D614),$U597-SUM($F614:BC614),$U597/$D597))</f>
        <v>n/a</v>
      </c>
      <c r="BE614" s="219" t="str">
        <f>IF($D597="n/a","n/a",IF(BE$3&gt;($D597+$D614),$U597-SUM($F614:BD614),$U597/$D597))</f>
        <v>n/a</v>
      </c>
      <c r="BF614" s="219" t="str">
        <f>IF($D597="n/a","n/a",IF(BF$3&gt;($D597+$D614),$U597-SUM($F614:BE614),$U597/$D597))</f>
        <v>n/a</v>
      </c>
      <c r="BG614" s="219" t="str">
        <f>IF($D597="n/a","n/a",IF(BG$3&gt;($D597+$D614),$U597-SUM($F614:BF614),$U597/$D597))</f>
        <v>n/a</v>
      </c>
      <c r="BH614" s="219" t="str">
        <f>IF($D597="n/a","n/a",IF(BH$3&gt;($D597+$D614),$U597-SUM($F614:BG614),$U597/$D597))</f>
        <v>n/a</v>
      </c>
      <c r="BI614" s="219" t="str">
        <f>IF($D597="n/a","n/a",IF(BI$3&gt;($D597+$D614),$U597-SUM($F614:BH614),$U597/$D597))</f>
        <v>n/a</v>
      </c>
      <c r="BJ614" s="219" t="str">
        <f>IF($D597="n/a","n/a",IF(BJ$3&gt;($D597+$D614),$U597-SUM($F614:BI614),$U597/$D597))</f>
        <v>n/a</v>
      </c>
      <c r="BK614" s="219" t="str">
        <f>IF($D597="n/a","n/a",IF(BK$3&gt;($D597+$D614),$U597-SUM($F614:BJ614),$U597/$D597))</f>
        <v>n/a</v>
      </c>
      <c r="BL614" s="219" t="str">
        <f>IF($D597="n/a","n/a",IF(BL$3&gt;($D597+$D614),$U597-SUM($F614:BK614),$U597/$D597))</f>
        <v>n/a</v>
      </c>
      <c r="BM614" s="219" t="str">
        <f>IF($D597="n/a","n/a",IF(BM$3&gt;($D597+$D614),$U597-SUM($F614:BL614),$U597/$D597))</f>
        <v>n/a</v>
      </c>
      <c r="BN614" s="219" t="str">
        <f>IF($D597="n/a","n/a",IF(BN$3&gt;($D597+$D614),$U597-SUM($F614:BM614),$U597/$D597))</f>
        <v>n/a</v>
      </c>
      <c r="BO614" s="219" t="str">
        <f>IF($D597="n/a","n/a",IF(BO$3&gt;($D597+$D614),$U597-SUM($F614:BN614),$U597/$D597))</f>
        <v>n/a</v>
      </c>
      <c r="BP614" s="219" t="str">
        <f>IF($D597="n/a","n/a",IF(BP$3&gt;($D597+$D614),$U597-SUM($F614:BO614),$U597/$D597))</f>
        <v>n/a</v>
      </c>
      <c r="BQ614" s="219" t="str">
        <f>IF($D597="n/a","n/a",IF(BQ$3&gt;($D597+$D614),$U597-SUM($F614:BP614),$U597/$D597))</f>
        <v>n/a</v>
      </c>
      <c r="BR614" s="219" t="str">
        <f>IF($D597="n/a","n/a",IF(BR$3&gt;($D597+$D614),$U597-SUM($F614:BQ614),$U597/$D597))</f>
        <v>n/a</v>
      </c>
      <c r="BS614" s="219" t="str">
        <f>IF($D597="n/a","n/a",IF(BS$3&gt;($D597+$D614),$U597-SUM($F614:BR614),$U597/$D597))</f>
        <v>n/a</v>
      </c>
      <c r="BT614" s="219" t="str">
        <f>IF($D597="n/a","n/a",IF(BT$3&gt;($D597+$D614),$U597-SUM($F614:BS614),$U597/$D597))</f>
        <v>n/a</v>
      </c>
      <c r="BU614" s="219" t="str">
        <f>IF($D597="n/a","n/a",IF(BU$3&gt;($D597+$D614),$U597-SUM($F614:BT614),$U597/$D597))</f>
        <v>n/a</v>
      </c>
      <c r="BV614" s="219" t="str">
        <f>IF($D597="n/a","n/a",IF(BV$3&gt;($D597+$D614),$U597-SUM($F614:BU614),$U597/$D597))</f>
        <v>n/a</v>
      </c>
      <c r="BW614" s="219" t="str">
        <f>IF($D597="n/a","n/a",IF(BW$3&gt;($D597+$D614),$U597-SUM($F614:BV614),$U597/$D597))</f>
        <v>n/a</v>
      </c>
      <c r="BX614" s="219" t="str">
        <f>IF($D597="n/a","n/a",IF(BX$3&gt;($D597+$D614),$U597-SUM($F614:BW614),$U597/$D597))</f>
        <v>n/a</v>
      </c>
      <c r="BY614" s="219" t="str">
        <f>IF($D597="n/a","n/a",IF(BY$3&gt;($D597+$D614),$U597-SUM($F614:BX614),$U597/$D597))</f>
        <v>n/a</v>
      </c>
      <c r="BZ614" s="219" t="str">
        <f>IF($D597="n/a","n/a",IF(BZ$3&gt;($D597+$D614),$U597-SUM($F614:BY614),$U597/$D597))</f>
        <v>n/a</v>
      </c>
    </row>
    <row r="615" spans="1:78" s="198" customFormat="1" hidden="1" outlineLevel="1">
      <c r="A615" s="605"/>
      <c r="B615" s="603"/>
      <c r="C615" s="604"/>
      <c r="D615" s="591">
        <v>17</v>
      </c>
      <c r="E615" s="589"/>
      <c r="F615" s="596"/>
      <c r="G615" s="219"/>
      <c r="H615" s="219"/>
      <c r="I615" s="219"/>
      <c r="J615" s="219"/>
      <c r="K615" s="590"/>
      <c r="L615" s="219"/>
      <c r="M615" s="219"/>
      <c r="N615" s="219"/>
      <c r="O615" s="217"/>
      <c r="P615" s="217"/>
      <c r="Q615" s="217"/>
      <c r="R615" s="217"/>
      <c r="S615" s="217"/>
      <c r="T615" s="217"/>
      <c r="U615" s="217"/>
      <c r="V615" s="602"/>
      <c r="W615" s="219" t="str">
        <f>IF($D597="n/a","n/a",IF(W$3&gt;($D597+$D615),$V597-SUM($F615:V615),$V597/$D597))</f>
        <v>n/a</v>
      </c>
      <c r="X615" s="219" t="str">
        <f>IF($D597="n/a","n/a",IF(X$3&gt;($D597+$D615),$V597-SUM($F615:W615),$V597/$D597))</f>
        <v>n/a</v>
      </c>
      <c r="Y615" s="219" t="str">
        <f>IF($D597="n/a","n/a",IF(Y$3&gt;($D597+$D615),$V597-SUM($F615:X615),$V597/$D597))</f>
        <v>n/a</v>
      </c>
      <c r="Z615" s="219" t="str">
        <f>IF($D597="n/a","n/a",IF(Z$3&gt;($D597+$D615),$V597-SUM($F615:Y615),$V597/$D597))</f>
        <v>n/a</v>
      </c>
      <c r="AA615" s="219" t="str">
        <f>IF($D597="n/a","n/a",IF(AA$3&gt;($D597+$D615),$V597-SUM($F615:Z615),$V597/$D597))</f>
        <v>n/a</v>
      </c>
      <c r="AB615" s="219" t="str">
        <f>IF($D597="n/a","n/a",IF(AB$3&gt;($D597+$D615),$V597-SUM($F615:AA615),$V597/$D597))</f>
        <v>n/a</v>
      </c>
      <c r="AC615" s="219" t="str">
        <f>IF($D597="n/a","n/a",IF(AC$3&gt;($D597+$D615),$V597-SUM($F615:AB615),$V597/$D597))</f>
        <v>n/a</v>
      </c>
      <c r="AD615" s="219" t="str">
        <f>IF($D597="n/a","n/a",IF(AD$3&gt;($D597+$D615),$V597-SUM($F615:AC615),$V597/$D597))</f>
        <v>n/a</v>
      </c>
      <c r="AE615" s="219" t="str">
        <f>IF($D597="n/a","n/a",IF(AE$3&gt;($D597+$D615),$V597-SUM($F615:AD615),$V597/$D597))</f>
        <v>n/a</v>
      </c>
      <c r="AF615" s="219" t="str">
        <f>IF($D597="n/a","n/a",IF(AF$3&gt;($D597+$D615),$V597-SUM($F615:AE615),$V597/$D597))</f>
        <v>n/a</v>
      </c>
      <c r="AG615" s="219" t="str">
        <f>IF($D597="n/a","n/a",IF(AG$3&gt;($D597+$D615),$V597-SUM($F615:AF615),$V597/$D597))</f>
        <v>n/a</v>
      </c>
      <c r="AH615" s="219" t="str">
        <f>IF($D597="n/a","n/a",IF(AH$3&gt;($D597+$D615),$V597-SUM($F615:AG615),$V597/$D597))</f>
        <v>n/a</v>
      </c>
      <c r="AI615" s="219" t="str">
        <f>IF($D597="n/a","n/a",IF(AI$3&gt;($D597+$D615),$V597-SUM($F615:AH615),$V597/$D597))</f>
        <v>n/a</v>
      </c>
      <c r="AJ615" s="219" t="str">
        <f>IF($D597="n/a","n/a",IF(AJ$3&gt;($D597+$D615),$V597-SUM($F615:AI615),$V597/$D597))</f>
        <v>n/a</v>
      </c>
      <c r="AK615" s="219" t="str">
        <f>IF($D597="n/a","n/a",IF(AK$3&gt;($D597+$D615),$V597-SUM($F615:AJ615),$V597/$D597))</f>
        <v>n/a</v>
      </c>
      <c r="AL615" s="219" t="str">
        <f>IF($D597="n/a","n/a",IF(AL$3&gt;($D597+$D615),$V597-SUM($F615:AK615),$V597/$D597))</f>
        <v>n/a</v>
      </c>
      <c r="AM615" s="219" t="str">
        <f>IF($D597="n/a","n/a",IF(AM$3&gt;($D597+$D615),$V597-SUM($F615:AL615),$V597/$D597))</f>
        <v>n/a</v>
      </c>
      <c r="AN615" s="219" t="str">
        <f>IF($D597="n/a","n/a",IF(AN$3&gt;($D597+$D615),$V597-SUM($F615:AM615),$V597/$D597))</f>
        <v>n/a</v>
      </c>
      <c r="AO615" s="219" t="str">
        <f>IF($D597="n/a","n/a",IF(AO$3&gt;($D597+$D615),$V597-SUM($F615:AN615),$V597/$D597))</f>
        <v>n/a</v>
      </c>
      <c r="AP615" s="219" t="str">
        <f>IF($D597="n/a","n/a",IF(AP$3&gt;($D597+$D615),$V597-SUM($F615:AO615),$V597/$D597))</f>
        <v>n/a</v>
      </c>
      <c r="AQ615" s="219" t="str">
        <f>IF($D597="n/a","n/a",IF(AQ$3&gt;($D597+$D615),$V597-SUM($F615:AP615),$V597/$D597))</f>
        <v>n/a</v>
      </c>
      <c r="AR615" s="219" t="str">
        <f>IF($D597="n/a","n/a",IF(AR$3&gt;($D597+$D615),$V597-SUM($F615:AQ615),$V597/$D597))</f>
        <v>n/a</v>
      </c>
      <c r="AS615" s="219" t="str">
        <f>IF($D597="n/a","n/a",IF(AS$3&gt;($D597+$D615),$V597-SUM($F615:AR615),$V597/$D597))</f>
        <v>n/a</v>
      </c>
      <c r="AT615" s="219" t="str">
        <f>IF($D597="n/a","n/a",IF(AT$3&gt;($D597+$D615),$V597-SUM($F615:AS615),$V597/$D597))</f>
        <v>n/a</v>
      </c>
      <c r="AU615" s="219" t="str">
        <f>IF($D597="n/a","n/a",IF(AU$3&gt;($D597+$D615),$V597-SUM($F615:AT615),$V597/$D597))</f>
        <v>n/a</v>
      </c>
      <c r="AV615" s="219" t="str">
        <f>IF($D597="n/a","n/a",IF(AV$3&gt;($D597+$D615),$V597-SUM($F615:AU615),$V597/$D597))</f>
        <v>n/a</v>
      </c>
      <c r="AW615" s="219" t="str">
        <f>IF($D597="n/a","n/a",IF(AW$3&gt;($D597+$D615),$V597-SUM($F615:AV615),$V597/$D597))</f>
        <v>n/a</v>
      </c>
      <c r="AX615" s="219" t="str">
        <f>IF($D597="n/a","n/a",IF(AX$3&gt;($D597+$D615),$V597-SUM($F615:AW615),$V597/$D597))</f>
        <v>n/a</v>
      </c>
      <c r="AY615" s="219" t="str">
        <f>IF($D597="n/a","n/a",IF(AY$3&gt;($D597+$D615),$V597-SUM($F615:AX615),$V597/$D597))</f>
        <v>n/a</v>
      </c>
      <c r="AZ615" s="219" t="str">
        <f>IF($D597="n/a","n/a",IF(AZ$3&gt;($D597+$D615),$V597-SUM($F615:AY615),$V597/$D597))</f>
        <v>n/a</v>
      </c>
      <c r="BA615" s="219" t="str">
        <f>IF($D597="n/a","n/a",IF(BA$3&gt;($D597+$D615),$V597-SUM($F615:AZ615),$V597/$D597))</f>
        <v>n/a</v>
      </c>
      <c r="BB615" s="219" t="str">
        <f>IF($D597="n/a","n/a",IF(BB$3&gt;($D597+$D615),$V597-SUM($F615:BA615),$V597/$D597))</f>
        <v>n/a</v>
      </c>
      <c r="BC615" s="219" t="str">
        <f>IF($D597="n/a","n/a",IF(BC$3&gt;($D597+$D615),$V597-SUM($F615:BB615),$V597/$D597))</f>
        <v>n/a</v>
      </c>
      <c r="BD615" s="219" t="str">
        <f>IF($D597="n/a","n/a",IF(BD$3&gt;($D597+$D615),$V597-SUM($F615:BC615),$V597/$D597))</f>
        <v>n/a</v>
      </c>
      <c r="BE615" s="219" t="str">
        <f>IF($D597="n/a","n/a",IF(BE$3&gt;($D597+$D615),$V597-SUM($F615:BD615),$V597/$D597))</f>
        <v>n/a</v>
      </c>
      <c r="BF615" s="219" t="str">
        <f>IF($D597="n/a","n/a",IF(BF$3&gt;($D597+$D615),$V597-SUM($F615:BE615),$V597/$D597))</f>
        <v>n/a</v>
      </c>
      <c r="BG615" s="219" t="str">
        <f>IF($D597="n/a","n/a",IF(BG$3&gt;($D597+$D615),$V597-SUM($F615:BF615),$V597/$D597))</f>
        <v>n/a</v>
      </c>
      <c r="BH615" s="219" t="str">
        <f>IF($D597="n/a","n/a",IF(BH$3&gt;($D597+$D615),$V597-SUM($F615:BG615),$V597/$D597))</f>
        <v>n/a</v>
      </c>
      <c r="BI615" s="219" t="str">
        <f>IF($D597="n/a","n/a",IF(BI$3&gt;($D597+$D615),$V597-SUM($F615:BH615),$V597/$D597))</f>
        <v>n/a</v>
      </c>
      <c r="BJ615" s="219" t="str">
        <f>IF($D597="n/a","n/a",IF(BJ$3&gt;($D597+$D615),$V597-SUM($F615:BI615),$V597/$D597))</f>
        <v>n/a</v>
      </c>
      <c r="BK615" s="219" t="str">
        <f>IF($D597="n/a","n/a",IF(BK$3&gt;($D597+$D615),$V597-SUM($F615:BJ615),$V597/$D597))</f>
        <v>n/a</v>
      </c>
      <c r="BL615" s="219" t="str">
        <f>IF($D597="n/a","n/a",IF(BL$3&gt;($D597+$D615),$V597-SUM($F615:BK615),$V597/$D597))</f>
        <v>n/a</v>
      </c>
      <c r="BM615" s="219" t="str">
        <f>IF($D597="n/a","n/a",IF(BM$3&gt;($D597+$D615),$V597-SUM($F615:BL615),$V597/$D597))</f>
        <v>n/a</v>
      </c>
      <c r="BN615" s="219" t="str">
        <f>IF($D597="n/a","n/a",IF(BN$3&gt;($D597+$D615),$V597-SUM($F615:BM615),$V597/$D597))</f>
        <v>n/a</v>
      </c>
      <c r="BO615" s="219" t="str">
        <f>IF($D597="n/a","n/a",IF(BO$3&gt;($D597+$D615),$V597-SUM($F615:BN615),$V597/$D597))</f>
        <v>n/a</v>
      </c>
      <c r="BP615" s="219" t="str">
        <f>IF($D597="n/a","n/a",IF(BP$3&gt;($D597+$D615),$V597-SUM($F615:BO615),$V597/$D597))</f>
        <v>n/a</v>
      </c>
      <c r="BQ615" s="219" t="str">
        <f>IF($D597="n/a","n/a",IF(BQ$3&gt;($D597+$D615),$V597-SUM($F615:BP615),$V597/$D597))</f>
        <v>n/a</v>
      </c>
      <c r="BR615" s="219" t="str">
        <f>IF($D597="n/a","n/a",IF(BR$3&gt;($D597+$D615),$V597-SUM($F615:BQ615),$V597/$D597))</f>
        <v>n/a</v>
      </c>
      <c r="BS615" s="219" t="str">
        <f>IF($D597="n/a","n/a",IF(BS$3&gt;($D597+$D615),$V597-SUM($F615:BR615),$V597/$D597))</f>
        <v>n/a</v>
      </c>
      <c r="BT615" s="219" t="str">
        <f>IF($D597="n/a","n/a",IF(BT$3&gt;($D597+$D615),$V597-SUM($F615:BS615),$V597/$D597))</f>
        <v>n/a</v>
      </c>
      <c r="BU615" s="219" t="str">
        <f>IF($D597="n/a","n/a",IF(BU$3&gt;($D597+$D615),$V597-SUM($F615:BT615),$V597/$D597))</f>
        <v>n/a</v>
      </c>
      <c r="BV615" s="219" t="str">
        <f>IF($D597="n/a","n/a",IF(BV$3&gt;($D597+$D615),$V597-SUM($F615:BU615),$V597/$D597))</f>
        <v>n/a</v>
      </c>
      <c r="BW615" s="219" t="str">
        <f>IF($D597="n/a","n/a",IF(BW$3&gt;($D597+$D615),$V597-SUM($F615:BV615),$V597/$D597))</f>
        <v>n/a</v>
      </c>
      <c r="BX615" s="219" t="str">
        <f>IF($D597="n/a","n/a",IF(BX$3&gt;($D597+$D615),$V597-SUM($F615:BW615),$V597/$D597))</f>
        <v>n/a</v>
      </c>
      <c r="BY615" s="219" t="str">
        <f>IF($D597="n/a","n/a",IF(BY$3&gt;($D597+$D615),$V597-SUM($F615:BX615),$V597/$D597))</f>
        <v>n/a</v>
      </c>
      <c r="BZ615" s="219" t="str">
        <f>IF($D597="n/a","n/a",IF(BZ$3&gt;($D597+$D615),$V597-SUM($F615:BY615),$V597/$D597))</f>
        <v>n/a</v>
      </c>
    </row>
    <row r="616" spans="1:78" s="198" customFormat="1" hidden="1" outlineLevel="1">
      <c r="A616" s="605"/>
      <c r="B616" s="603"/>
      <c r="C616" s="604"/>
      <c r="D616" s="591">
        <v>18</v>
      </c>
      <c r="E616" s="589"/>
      <c r="F616" s="596"/>
      <c r="G616" s="219"/>
      <c r="H616" s="219"/>
      <c r="I616" s="219"/>
      <c r="J616" s="219"/>
      <c r="K616" s="590"/>
      <c r="L616" s="219"/>
      <c r="M616" s="219"/>
      <c r="N616" s="217"/>
      <c r="O616" s="217"/>
      <c r="P616" s="217"/>
      <c r="Q616" s="217"/>
      <c r="R616" s="217"/>
      <c r="S616" s="217"/>
      <c r="T616" s="217"/>
      <c r="U616" s="217"/>
      <c r="V616" s="217"/>
      <c r="W616" s="602"/>
      <c r="X616" s="219" t="str">
        <f>IF($D597="n/a","n/a",IF(X$3&gt;($D597+$D616),$W597-SUM($F616:W616),$W597/$D597))</f>
        <v>n/a</v>
      </c>
      <c r="Y616" s="219" t="str">
        <f>IF($D597="n/a","n/a",IF(Y$3&gt;($D597+$D616),$W597-SUM($F616:X616),$W597/$D597))</f>
        <v>n/a</v>
      </c>
      <c r="Z616" s="219" t="str">
        <f>IF($D597="n/a","n/a",IF(Z$3&gt;($D597+$D616),$W597-SUM($F616:Y616),$W597/$D597))</f>
        <v>n/a</v>
      </c>
      <c r="AA616" s="219" t="str">
        <f>IF($D597="n/a","n/a",IF(AA$3&gt;($D597+$D616),$W597-SUM($F616:Z616),$W597/$D597))</f>
        <v>n/a</v>
      </c>
      <c r="AB616" s="219" t="str">
        <f>IF($D597="n/a","n/a",IF(AB$3&gt;($D597+$D616),$W597-SUM($F616:AA616),$W597/$D597))</f>
        <v>n/a</v>
      </c>
      <c r="AC616" s="219" t="str">
        <f>IF($D597="n/a","n/a",IF(AC$3&gt;($D597+$D616),$W597-SUM($F616:AB616),$W597/$D597))</f>
        <v>n/a</v>
      </c>
      <c r="AD616" s="219" t="str">
        <f>IF($D597="n/a","n/a",IF(AD$3&gt;($D597+$D616),$W597-SUM($F616:AC616),$W597/$D597))</f>
        <v>n/a</v>
      </c>
      <c r="AE616" s="219" t="str">
        <f>IF($D597="n/a","n/a",IF(AE$3&gt;($D597+$D616),$W597-SUM($F616:AD616),$W597/$D597))</f>
        <v>n/a</v>
      </c>
      <c r="AF616" s="219" t="str">
        <f>IF($D597="n/a","n/a",IF(AF$3&gt;($D597+$D616),$W597-SUM($F616:AE616),$W597/$D597))</f>
        <v>n/a</v>
      </c>
      <c r="AG616" s="219" t="str">
        <f>IF($D597="n/a","n/a",IF(AG$3&gt;($D597+$D616),$W597-SUM($F616:AF616),$W597/$D597))</f>
        <v>n/a</v>
      </c>
      <c r="AH616" s="219" t="str">
        <f>IF($D597="n/a","n/a",IF(AH$3&gt;($D597+$D616),$W597-SUM($F616:AG616),$W597/$D597))</f>
        <v>n/a</v>
      </c>
      <c r="AI616" s="219" t="str">
        <f>IF($D597="n/a","n/a",IF(AI$3&gt;($D597+$D616),$W597-SUM($F616:AH616),$W597/$D597))</f>
        <v>n/a</v>
      </c>
      <c r="AJ616" s="219" t="str">
        <f>IF($D597="n/a","n/a",IF(AJ$3&gt;($D597+$D616),$W597-SUM($F616:AI616),$W597/$D597))</f>
        <v>n/a</v>
      </c>
      <c r="AK616" s="219" t="str">
        <f>IF($D597="n/a","n/a",IF(AK$3&gt;($D597+$D616),$W597-SUM($F616:AJ616),$W597/$D597))</f>
        <v>n/a</v>
      </c>
      <c r="AL616" s="219" t="str">
        <f>IF($D597="n/a","n/a",IF(AL$3&gt;($D597+$D616),$W597-SUM($F616:AK616),$W597/$D597))</f>
        <v>n/a</v>
      </c>
      <c r="AM616" s="219" t="str">
        <f>IF($D597="n/a","n/a",IF(AM$3&gt;($D597+$D616),$W597-SUM($F616:AL616),$W597/$D597))</f>
        <v>n/a</v>
      </c>
      <c r="AN616" s="219" t="str">
        <f>IF($D597="n/a","n/a",IF(AN$3&gt;($D597+$D616),$W597-SUM($F616:AM616),$W597/$D597))</f>
        <v>n/a</v>
      </c>
      <c r="AO616" s="219" t="str">
        <f>IF($D597="n/a","n/a",IF(AO$3&gt;($D597+$D616),$W597-SUM($F616:AN616),$W597/$D597))</f>
        <v>n/a</v>
      </c>
      <c r="AP616" s="219" t="str">
        <f>IF($D597="n/a","n/a",IF(AP$3&gt;($D597+$D616),$W597-SUM($F616:AO616),$W597/$D597))</f>
        <v>n/a</v>
      </c>
      <c r="AQ616" s="219" t="str">
        <f>IF($D597="n/a","n/a",IF(AQ$3&gt;($D597+$D616),$W597-SUM($F616:AP616),$W597/$D597))</f>
        <v>n/a</v>
      </c>
      <c r="AR616" s="219" t="str">
        <f>IF($D597="n/a","n/a",IF(AR$3&gt;($D597+$D616),$W597-SUM($F616:AQ616),$W597/$D597))</f>
        <v>n/a</v>
      </c>
      <c r="AS616" s="219" t="str">
        <f>IF($D597="n/a","n/a",IF(AS$3&gt;($D597+$D616),$W597-SUM($F616:AR616),$W597/$D597))</f>
        <v>n/a</v>
      </c>
      <c r="AT616" s="219" t="str">
        <f>IF($D597="n/a","n/a",IF(AT$3&gt;($D597+$D616),$W597-SUM($F616:AS616),$W597/$D597))</f>
        <v>n/a</v>
      </c>
      <c r="AU616" s="219" t="str">
        <f>IF($D597="n/a","n/a",IF(AU$3&gt;($D597+$D616),$W597-SUM($F616:AT616),$W597/$D597))</f>
        <v>n/a</v>
      </c>
      <c r="AV616" s="219" t="str">
        <f>IF($D597="n/a","n/a",IF(AV$3&gt;($D597+$D616),$W597-SUM($F616:AU616),$W597/$D597))</f>
        <v>n/a</v>
      </c>
      <c r="AW616" s="219" t="str">
        <f>IF($D597="n/a","n/a",IF(AW$3&gt;($D597+$D616),$W597-SUM($F616:AV616),$W597/$D597))</f>
        <v>n/a</v>
      </c>
      <c r="AX616" s="219" t="str">
        <f>IF($D597="n/a","n/a",IF(AX$3&gt;($D597+$D616),$W597-SUM($F616:AW616),$W597/$D597))</f>
        <v>n/a</v>
      </c>
      <c r="AY616" s="219" t="str">
        <f>IF($D597="n/a","n/a",IF(AY$3&gt;($D597+$D616),$W597-SUM($F616:AX616),$W597/$D597))</f>
        <v>n/a</v>
      </c>
      <c r="AZ616" s="219" t="str">
        <f>IF($D597="n/a","n/a",IF(AZ$3&gt;($D597+$D616),$W597-SUM($F616:AY616),$W597/$D597))</f>
        <v>n/a</v>
      </c>
      <c r="BA616" s="219" t="str">
        <f>IF($D597="n/a","n/a",IF(BA$3&gt;($D597+$D616),$W597-SUM($F616:AZ616),$W597/$D597))</f>
        <v>n/a</v>
      </c>
      <c r="BB616" s="219" t="str">
        <f>IF($D597="n/a","n/a",IF(BB$3&gt;($D597+$D616),$W597-SUM($F616:BA616),$W597/$D597))</f>
        <v>n/a</v>
      </c>
      <c r="BC616" s="219" t="str">
        <f>IF($D597="n/a","n/a",IF(BC$3&gt;($D597+$D616),$W597-SUM($F616:BB616),$W597/$D597))</f>
        <v>n/a</v>
      </c>
      <c r="BD616" s="219" t="str">
        <f>IF($D597="n/a","n/a",IF(BD$3&gt;($D597+$D616),$W597-SUM($F616:BC616),$W597/$D597))</f>
        <v>n/a</v>
      </c>
      <c r="BE616" s="219" t="str">
        <f>IF($D597="n/a","n/a",IF(BE$3&gt;($D597+$D616),$W597-SUM($F616:BD616),$W597/$D597))</f>
        <v>n/a</v>
      </c>
      <c r="BF616" s="219" t="str">
        <f>IF($D597="n/a","n/a",IF(BF$3&gt;($D597+$D616),$W597-SUM($F616:BE616),$W597/$D597))</f>
        <v>n/a</v>
      </c>
      <c r="BG616" s="219" t="str">
        <f>IF($D597="n/a","n/a",IF(BG$3&gt;($D597+$D616),$W597-SUM($F616:BF616),$W597/$D597))</f>
        <v>n/a</v>
      </c>
      <c r="BH616" s="219" t="str">
        <f>IF($D597="n/a","n/a",IF(BH$3&gt;($D597+$D616),$W597-SUM($F616:BG616),$W597/$D597))</f>
        <v>n/a</v>
      </c>
      <c r="BI616" s="219" t="str">
        <f>IF($D597="n/a","n/a",IF(BI$3&gt;($D597+$D616),$W597-SUM($F616:BH616),$W597/$D597))</f>
        <v>n/a</v>
      </c>
      <c r="BJ616" s="219" t="str">
        <f>IF($D597="n/a","n/a",IF(BJ$3&gt;($D597+$D616),$W597-SUM($F616:BI616),$W597/$D597))</f>
        <v>n/a</v>
      </c>
      <c r="BK616" s="219" t="str">
        <f>IF($D597="n/a","n/a",IF(BK$3&gt;($D597+$D616),$W597-SUM($F616:BJ616),$W597/$D597))</f>
        <v>n/a</v>
      </c>
      <c r="BL616" s="219" t="str">
        <f>IF($D597="n/a","n/a",IF(BL$3&gt;($D597+$D616),$W597-SUM($F616:BK616),$W597/$D597))</f>
        <v>n/a</v>
      </c>
      <c r="BM616" s="219" t="str">
        <f>IF($D597="n/a","n/a",IF(BM$3&gt;($D597+$D616),$W597-SUM($F616:BL616),$W597/$D597))</f>
        <v>n/a</v>
      </c>
      <c r="BN616" s="219" t="str">
        <f>IF($D597="n/a","n/a",IF(BN$3&gt;($D597+$D616),$W597-SUM($F616:BM616),$W597/$D597))</f>
        <v>n/a</v>
      </c>
      <c r="BO616" s="219" t="str">
        <f>IF($D597="n/a","n/a",IF(BO$3&gt;($D597+$D616),$W597-SUM($F616:BN616),$W597/$D597))</f>
        <v>n/a</v>
      </c>
      <c r="BP616" s="219" t="str">
        <f>IF($D597="n/a","n/a",IF(BP$3&gt;($D597+$D616),$W597-SUM($F616:BO616),$W597/$D597))</f>
        <v>n/a</v>
      </c>
      <c r="BQ616" s="219" t="str">
        <f>IF($D597="n/a","n/a",IF(BQ$3&gt;($D597+$D616),$W597-SUM($F616:BP616),$W597/$D597))</f>
        <v>n/a</v>
      </c>
      <c r="BR616" s="219" t="str">
        <f>IF($D597="n/a","n/a",IF(BR$3&gt;($D597+$D616),$W597-SUM($F616:BQ616),$W597/$D597))</f>
        <v>n/a</v>
      </c>
      <c r="BS616" s="219" t="str">
        <f>IF($D597="n/a","n/a",IF(BS$3&gt;($D597+$D616),$W597-SUM($F616:BR616),$W597/$D597))</f>
        <v>n/a</v>
      </c>
      <c r="BT616" s="219" t="str">
        <f>IF($D597="n/a","n/a",IF(BT$3&gt;($D597+$D616),$W597-SUM($F616:BS616),$W597/$D597))</f>
        <v>n/a</v>
      </c>
      <c r="BU616" s="219" t="str">
        <f>IF($D597="n/a","n/a",IF(BU$3&gt;($D597+$D616),$W597-SUM($F616:BT616),$W597/$D597))</f>
        <v>n/a</v>
      </c>
      <c r="BV616" s="219" t="str">
        <f>IF($D597="n/a","n/a",IF(BV$3&gt;($D597+$D616),$W597-SUM($F616:BU616),$W597/$D597))</f>
        <v>n/a</v>
      </c>
      <c r="BW616" s="219" t="str">
        <f>IF($D597="n/a","n/a",IF(BW$3&gt;($D597+$D616),$W597-SUM($F616:BV616),$W597/$D597))</f>
        <v>n/a</v>
      </c>
      <c r="BX616" s="219" t="str">
        <f>IF($D597="n/a","n/a",IF(BX$3&gt;($D597+$D616),$W597-SUM($F616:BW616),$W597/$D597))</f>
        <v>n/a</v>
      </c>
      <c r="BY616" s="219" t="str">
        <f>IF($D597="n/a","n/a",IF(BY$3&gt;($D597+$D616),$W597-SUM($F616:BX616),$W597/$D597))</f>
        <v>n/a</v>
      </c>
      <c r="BZ616" s="219" t="str">
        <f>IF($D597="n/a","n/a",IF(BZ$3&gt;($D597+$D616),$W597-SUM($F616:BY616),$W597/$D597))</f>
        <v>n/a</v>
      </c>
    </row>
    <row r="617" spans="1:78" s="198" customFormat="1" hidden="1" outlineLevel="1">
      <c r="A617" s="605"/>
      <c r="B617" s="603"/>
      <c r="C617" s="604"/>
      <c r="D617" s="591">
        <v>19</v>
      </c>
      <c r="E617" s="589"/>
      <c r="F617" s="596"/>
      <c r="G617" s="219"/>
      <c r="H617" s="219"/>
      <c r="I617" s="219"/>
      <c r="J617" s="219"/>
      <c r="K617" s="590"/>
      <c r="L617" s="219"/>
      <c r="M617" s="219"/>
      <c r="N617" s="217"/>
      <c r="O617" s="217"/>
      <c r="P617" s="217"/>
      <c r="Q617" s="217"/>
      <c r="R617" s="217"/>
      <c r="S617" s="217"/>
      <c r="T617" s="217"/>
      <c r="U617" s="217"/>
      <c r="V617" s="217"/>
      <c r="W617" s="217"/>
      <c r="X617" s="602"/>
      <c r="Y617" s="219" t="str">
        <f>IF($D597="n/a","n/a",IF(Y$3&gt;($D597+$D617),$X597-SUM($F617:X617),$X597/$D597))</f>
        <v>n/a</v>
      </c>
      <c r="Z617" s="219" t="str">
        <f>IF($D597="n/a","n/a",IF(Z$3&gt;($D597+$D617),$X597-SUM($F617:Y617),$X597/$D597))</f>
        <v>n/a</v>
      </c>
      <c r="AA617" s="219" t="str">
        <f>IF($D597="n/a","n/a",IF(AA$3&gt;($D597+$D617),$X597-SUM($F617:Z617),$X597/$D597))</f>
        <v>n/a</v>
      </c>
      <c r="AB617" s="219" t="str">
        <f>IF($D597="n/a","n/a",IF(AB$3&gt;($D597+$D617),$X597-SUM($F617:AA617),$X597/$D597))</f>
        <v>n/a</v>
      </c>
      <c r="AC617" s="219" t="str">
        <f>IF($D597="n/a","n/a",IF(AC$3&gt;($D597+$D617),$X597-SUM($F617:AB617),$X597/$D597))</f>
        <v>n/a</v>
      </c>
      <c r="AD617" s="219" t="str">
        <f>IF($D597="n/a","n/a",IF(AD$3&gt;($D597+$D617),$X597-SUM($F617:AC617),$X597/$D597))</f>
        <v>n/a</v>
      </c>
      <c r="AE617" s="219" t="str">
        <f>IF($D597="n/a","n/a",IF(AE$3&gt;($D597+$D617),$X597-SUM($F617:AD617),$X597/$D597))</f>
        <v>n/a</v>
      </c>
      <c r="AF617" s="219" t="str">
        <f>IF($D597="n/a","n/a",IF(AF$3&gt;($D597+$D617),$X597-SUM($F617:AE617),$X597/$D597))</f>
        <v>n/a</v>
      </c>
      <c r="AG617" s="219" t="str">
        <f>IF($D597="n/a","n/a",IF(AG$3&gt;($D597+$D617),$X597-SUM($F617:AF617),$X597/$D597))</f>
        <v>n/a</v>
      </c>
      <c r="AH617" s="219" t="str">
        <f>IF($D597="n/a","n/a",IF(AH$3&gt;($D597+$D617),$X597-SUM($F617:AG617),$X597/$D597))</f>
        <v>n/a</v>
      </c>
      <c r="AI617" s="219" t="str">
        <f>IF($D597="n/a","n/a",IF(AI$3&gt;($D597+$D617),$X597-SUM($F617:AH617),$X597/$D597))</f>
        <v>n/a</v>
      </c>
      <c r="AJ617" s="219" t="str">
        <f>IF($D597="n/a","n/a",IF(AJ$3&gt;($D597+$D617),$X597-SUM($F617:AI617),$X597/$D597))</f>
        <v>n/a</v>
      </c>
      <c r="AK617" s="219" t="str">
        <f>IF($D597="n/a","n/a",IF(AK$3&gt;($D597+$D617),$X597-SUM($F617:AJ617),$X597/$D597))</f>
        <v>n/a</v>
      </c>
      <c r="AL617" s="219" t="str">
        <f>IF($D597="n/a","n/a",IF(AL$3&gt;($D597+$D617),$X597-SUM($F617:AK617),$X597/$D597))</f>
        <v>n/a</v>
      </c>
      <c r="AM617" s="219" t="str">
        <f>IF($D597="n/a","n/a",IF(AM$3&gt;($D597+$D617),$X597-SUM($F617:AL617),$X597/$D597))</f>
        <v>n/a</v>
      </c>
      <c r="AN617" s="219" t="str">
        <f>IF($D597="n/a","n/a",IF(AN$3&gt;($D597+$D617),$X597-SUM($F617:AM617),$X597/$D597))</f>
        <v>n/a</v>
      </c>
      <c r="AO617" s="219" t="str">
        <f>IF($D597="n/a","n/a",IF(AO$3&gt;($D597+$D617),$X597-SUM($F617:AN617),$X597/$D597))</f>
        <v>n/a</v>
      </c>
      <c r="AP617" s="219" t="str">
        <f>IF($D597="n/a","n/a",IF(AP$3&gt;($D597+$D617),$X597-SUM($F617:AO617),$X597/$D597))</f>
        <v>n/a</v>
      </c>
      <c r="AQ617" s="219" t="str">
        <f>IF($D597="n/a","n/a",IF(AQ$3&gt;($D597+$D617),$X597-SUM($F617:AP617),$X597/$D597))</f>
        <v>n/a</v>
      </c>
      <c r="AR617" s="219" t="str">
        <f>IF($D597="n/a","n/a",IF(AR$3&gt;($D597+$D617),$X597-SUM($F617:AQ617),$X597/$D597))</f>
        <v>n/a</v>
      </c>
      <c r="AS617" s="219" t="str">
        <f>IF($D597="n/a","n/a",IF(AS$3&gt;($D597+$D617),$X597-SUM($F617:AR617),$X597/$D597))</f>
        <v>n/a</v>
      </c>
      <c r="AT617" s="219" t="str">
        <f>IF($D597="n/a","n/a",IF(AT$3&gt;($D597+$D617),$X597-SUM($F617:AS617),$X597/$D597))</f>
        <v>n/a</v>
      </c>
      <c r="AU617" s="219" t="str">
        <f>IF($D597="n/a","n/a",IF(AU$3&gt;($D597+$D617),$X597-SUM($F617:AT617),$X597/$D597))</f>
        <v>n/a</v>
      </c>
      <c r="AV617" s="219" t="str">
        <f>IF($D597="n/a","n/a",IF(AV$3&gt;($D597+$D617),$X597-SUM($F617:AU617),$X597/$D597))</f>
        <v>n/a</v>
      </c>
      <c r="AW617" s="219" t="str">
        <f>IF($D597="n/a","n/a",IF(AW$3&gt;($D597+$D617),$X597-SUM($F617:AV617),$X597/$D597))</f>
        <v>n/a</v>
      </c>
      <c r="AX617" s="219" t="str">
        <f>IF($D597="n/a","n/a",IF(AX$3&gt;($D597+$D617),$X597-SUM($F617:AW617),$X597/$D597))</f>
        <v>n/a</v>
      </c>
      <c r="AY617" s="219" t="str">
        <f>IF($D597="n/a","n/a",IF(AY$3&gt;($D597+$D617),$X597-SUM($F617:AX617),$X597/$D597))</f>
        <v>n/a</v>
      </c>
      <c r="AZ617" s="219" t="str">
        <f>IF($D597="n/a","n/a",IF(AZ$3&gt;($D597+$D617),$X597-SUM($F617:AY617),$X597/$D597))</f>
        <v>n/a</v>
      </c>
      <c r="BA617" s="219" t="str">
        <f>IF($D597="n/a","n/a",IF(BA$3&gt;($D597+$D617),$X597-SUM($F617:AZ617),$X597/$D597))</f>
        <v>n/a</v>
      </c>
      <c r="BB617" s="219" t="str">
        <f>IF($D597="n/a","n/a",IF(BB$3&gt;($D597+$D617),$X597-SUM($F617:BA617),$X597/$D597))</f>
        <v>n/a</v>
      </c>
      <c r="BC617" s="219" t="str">
        <f>IF($D597="n/a","n/a",IF(BC$3&gt;($D597+$D617),$X597-SUM($F617:BB617),$X597/$D597))</f>
        <v>n/a</v>
      </c>
      <c r="BD617" s="219" t="str">
        <f>IF($D597="n/a","n/a",IF(BD$3&gt;($D597+$D617),$X597-SUM($F617:BC617),$X597/$D597))</f>
        <v>n/a</v>
      </c>
      <c r="BE617" s="219" t="str">
        <f>IF($D597="n/a","n/a",IF(BE$3&gt;($D597+$D617),$X597-SUM($F617:BD617),$X597/$D597))</f>
        <v>n/a</v>
      </c>
      <c r="BF617" s="219" t="str">
        <f>IF($D597="n/a","n/a",IF(BF$3&gt;($D597+$D617),$X597-SUM($F617:BE617),$X597/$D597))</f>
        <v>n/a</v>
      </c>
      <c r="BG617" s="219" t="str">
        <f>IF($D597="n/a","n/a",IF(BG$3&gt;($D597+$D617),$X597-SUM($F617:BF617),$X597/$D597))</f>
        <v>n/a</v>
      </c>
      <c r="BH617" s="219" t="str">
        <f>IF($D597="n/a","n/a",IF(BH$3&gt;($D597+$D617),$X597-SUM($F617:BG617),$X597/$D597))</f>
        <v>n/a</v>
      </c>
      <c r="BI617" s="219" t="str">
        <f>IF($D597="n/a","n/a",IF(BI$3&gt;($D597+$D617),$X597-SUM($F617:BH617),$X597/$D597))</f>
        <v>n/a</v>
      </c>
      <c r="BJ617" s="219" t="str">
        <f>IF($D597="n/a","n/a",IF(BJ$3&gt;($D597+$D617),$X597-SUM($F617:BI617),$X597/$D597))</f>
        <v>n/a</v>
      </c>
      <c r="BK617" s="219" t="str">
        <f>IF($D597="n/a","n/a",IF(BK$3&gt;($D597+$D617),$X597-SUM($F617:BJ617),$X597/$D597))</f>
        <v>n/a</v>
      </c>
      <c r="BL617" s="219" t="str">
        <f>IF($D597="n/a","n/a",IF(BL$3&gt;($D597+$D617),$X597-SUM($F617:BK617),$X597/$D597))</f>
        <v>n/a</v>
      </c>
      <c r="BM617" s="219" t="str">
        <f>IF($D597="n/a","n/a",IF(BM$3&gt;($D597+$D617),$X597-SUM($F617:BL617),$X597/$D597))</f>
        <v>n/a</v>
      </c>
      <c r="BN617" s="219" t="str">
        <f>IF($D597="n/a","n/a",IF(BN$3&gt;($D597+$D617),$X597-SUM($F617:BM617),$X597/$D597))</f>
        <v>n/a</v>
      </c>
      <c r="BO617" s="219" t="str">
        <f>IF($D597="n/a","n/a",IF(BO$3&gt;($D597+$D617),$X597-SUM($F617:BN617),$X597/$D597))</f>
        <v>n/a</v>
      </c>
      <c r="BP617" s="219" t="str">
        <f>IF($D597="n/a","n/a",IF(BP$3&gt;($D597+$D617),$X597-SUM($F617:BO617),$X597/$D597))</f>
        <v>n/a</v>
      </c>
      <c r="BQ617" s="219" t="str">
        <f>IF($D597="n/a","n/a",IF(BQ$3&gt;($D597+$D617),$X597-SUM($F617:BP617),$X597/$D597))</f>
        <v>n/a</v>
      </c>
      <c r="BR617" s="219" t="str">
        <f>IF($D597="n/a","n/a",IF(BR$3&gt;($D597+$D617),$X597-SUM($F617:BQ617),$X597/$D597))</f>
        <v>n/a</v>
      </c>
      <c r="BS617" s="219" t="str">
        <f>IF($D597="n/a","n/a",IF(BS$3&gt;($D597+$D617),$X597-SUM($F617:BR617),$X597/$D597))</f>
        <v>n/a</v>
      </c>
      <c r="BT617" s="219" t="str">
        <f>IF($D597="n/a","n/a",IF(BT$3&gt;($D597+$D617),$X597-SUM($F617:BS617),$X597/$D597))</f>
        <v>n/a</v>
      </c>
      <c r="BU617" s="219" t="str">
        <f>IF($D597="n/a","n/a",IF(BU$3&gt;($D597+$D617),$X597-SUM($F617:BT617),$X597/$D597))</f>
        <v>n/a</v>
      </c>
      <c r="BV617" s="219" t="str">
        <f>IF($D597="n/a","n/a",IF(BV$3&gt;($D597+$D617),$X597-SUM($F617:BU617),$X597/$D597))</f>
        <v>n/a</v>
      </c>
      <c r="BW617" s="219" t="str">
        <f>IF($D597="n/a","n/a",IF(BW$3&gt;($D597+$D617),$X597-SUM($F617:BV617),$X597/$D597))</f>
        <v>n/a</v>
      </c>
      <c r="BX617" s="219" t="str">
        <f>IF($D597="n/a","n/a",IF(BX$3&gt;($D597+$D617),$X597-SUM($F617:BW617),$X597/$D597))</f>
        <v>n/a</v>
      </c>
      <c r="BY617" s="219" t="str">
        <f>IF($D597="n/a","n/a",IF(BY$3&gt;($D597+$D617),$X597-SUM($F617:BX617),$X597/$D597))</f>
        <v>n/a</v>
      </c>
      <c r="BZ617" s="219" t="str">
        <f>IF($D597="n/a","n/a",IF(BZ$3&gt;($D597+$D617),$X597-SUM($F617:BY617),$X597/$D597))</f>
        <v>n/a</v>
      </c>
    </row>
    <row r="618" spans="1:78" s="198" customFormat="1" hidden="1" outlineLevel="1">
      <c r="A618" s="605"/>
      <c r="B618" s="603"/>
      <c r="C618" s="604"/>
      <c r="D618" s="591">
        <v>20</v>
      </c>
      <c r="E618" s="589"/>
      <c r="F618" s="596"/>
      <c r="G618" s="219"/>
      <c r="H618" s="219"/>
      <c r="I618" s="219"/>
      <c r="J618" s="219"/>
      <c r="K618" s="590"/>
      <c r="L618" s="219"/>
      <c r="M618" s="219"/>
      <c r="N618" s="217"/>
      <c r="O618" s="217"/>
      <c r="P618" s="217"/>
      <c r="Q618" s="217"/>
      <c r="R618" s="217"/>
      <c r="S618" s="217"/>
      <c r="T618" s="217"/>
      <c r="U618" s="217"/>
      <c r="V618" s="217"/>
      <c r="W618" s="217"/>
      <c r="X618" s="217"/>
      <c r="Y618" s="602"/>
      <c r="Z618" s="219" t="str">
        <f>IF($D597="n/a","n/a",IF(Z$3&gt;($D597+$D618),$Y597-SUM($F618:Y618),$Y597/$D597))</f>
        <v>n/a</v>
      </c>
      <c r="AA618" s="219" t="str">
        <f>IF($D597="n/a","n/a",IF(AA$3&gt;($D597+$D618),$Y597-SUM($F618:Z618),$Y597/$D597))</f>
        <v>n/a</v>
      </c>
      <c r="AB618" s="219" t="str">
        <f>IF($D597="n/a","n/a",IF(AB$3&gt;($D597+$D618),$Y597-SUM($F618:AA618),$Y597/$D597))</f>
        <v>n/a</v>
      </c>
      <c r="AC618" s="219" t="str">
        <f>IF($D597="n/a","n/a",IF(AC$3&gt;($D597+$D618),$Y597-SUM($F618:AB618),$Y597/$D597))</f>
        <v>n/a</v>
      </c>
      <c r="AD618" s="219" t="str">
        <f>IF($D597="n/a","n/a",IF(AD$3&gt;($D597+$D618),$Y597-SUM($F618:AC618),$Y597/$D597))</f>
        <v>n/a</v>
      </c>
      <c r="AE618" s="219" t="str">
        <f>IF($D597="n/a","n/a",IF(AE$3&gt;($D597+$D618),$Y597-SUM($F618:AD618),$Y597/$D597))</f>
        <v>n/a</v>
      </c>
      <c r="AF618" s="219" t="str">
        <f>IF($D597="n/a","n/a",IF(AF$3&gt;($D597+$D618),$Y597-SUM($F618:AE618),$Y597/$D597))</f>
        <v>n/a</v>
      </c>
      <c r="AG618" s="219" t="str">
        <f>IF($D597="n/a","n/a",IF(AG$3&gt;($D597+$D618),$Y597-SUM($F618:AF618),$Y597/$D597))</f>
        <v>n/a</v>
      </c>
      <c r="AH618" s="219" t="str">
        <f>IF($D597="n/a","n/a",IF(AH$3&gt;($D597+$D618),$Y597-SUM($F618:AG618),$Y597/$D597))</f>
        <v>n/a</v>
      </c>
      <c r="AI618" s="219" t="str">
        <f>IF($D597="n/a","n/a",IF(AI$3&gt;($D597+$D618),$Y597-SUM($F618:AH618),$Y597/$D597))</f>
        <v>n/a</v>
      </c>
      <c r="AJ618" s="219" t="str">
        <f>IF($D597="n/a","n/a",IF(AJ$3&gt;($D597+$D618),$Y597-SUM($F618:AI618),$Y597/$D597))</f>
        <v>n/a</v>
      </c>
      <c r="AK618" s="219" t="str">
        <f>IF($D597="n/a","n/a",IF(AK$3&gt;($D597+$D618),$Y597-SUM($F618:AJ618),$Y597/$D597))</f>
        <v>n/a</v>
      </c>
      <c r="AL618" s="219" t="str">
        <f>IF($D597="n/a","n/a",IF(AL$3&gt;($D597+$D618),$Y597-SUM($F618:AK618),$Y597/$D597))</f>
        <v>n/a</v>
      </c>
      <c r="AM618" s="219" t="str">
        <f>IF($D597="n/a","n/a",IF(AM$3&gt;($D597+$D618),$Y597-SUM($F618:AL618),$Y597/$D597))</f>
        <v>n/a</v>
      </c>
      <c r="AN618" s="219" t="str">
        <f>IF($D597="n/a","n/a",IF(AN$3&gt;($D597+$D618),$Y597-SUM($F618:AM618),$Y597/$D597))</f>
        <v>n/a</v>
      </c>
      <c r="AO618" s="219" t="str">
        <f>IF($D597="n/a","n/a",IF(AO$3&gt;($D597+$D618),$Y597-SUM($F618:AN618),$Y597/$D597))</f>
        <v>n/a</v>
      </c>
      <c r="AP618" s="219" t="str">
        <f>IF($D597="n/a","n/a",IF(AP$3&gt;($D597+$D618),$Y597-SUM($F618:AO618),$Y597/$D597))</f>
        <v>n/a</v>
      </c>
      <c r="AQ618" s="219" t="str">
        <f>IF($D597="n/a","n/a",IF(AQ$3&gt;($D597+$D618),$Y597-SUM($F618:AP618),$Y597/$D597))</f>
        <v>n/a</v>
      </c>
      <c r="AR618" s="219" t="str">
        <f>IF($D597="n/a","n/a",IF(AR$3&gt;($D597+$D618),$Y597-SUM($F618:AQ618),$Y597/$D597))</f>
        <v>n/a</v>
      </c>
      <c r="AS618" s="219" t="str">
        <f>IF($D597="n/a","n/a",IF(AS$3&gt;($D597+$D618),$Y597-SUM($F618:AR618),$Y597/$D597))</f>
        <v>n/a</v>
      </c>
      <c r="AT618" s="219" t="str">
        <f>IF($D597="n/a","n/a",IF(AT$3&gt;($D597+$D618),$Y597-SUM($F618:AS618),$Y597/$D597))</f>
        <v>n/a</v>
      </c>
      <c r="AU618" s="219" t="str">
        <f>IF($D597="n/a","n/a",IF(AU$3&gt;($D597+$D618),$Y597-SUM($F618:AT618),$Y597/$D597))</f>
        <v>n/a</v>
      </c>
      <c r="AV618" s="219" t="str">
        <f>IF($D597="n/a","n/a",IF(AV$3&gt;($D597+$D618),$Y597-SUM($F618:AU618),$Y597/$D597))</f>
        <v>n/a</v>
      </c>
      <c r="AW618" s="219" t="str">
        <f>IF($D597="n/a","n/a",IF(AW$3&gt;($D597+$D618),$Y597-SUM($F618:AV618),$Y597/$D597))</f>
        <v>n/a</v>
      </c>
      <c r="AX618" s="219" t="str">
        <f>IF($D597="n/a","n/a",IF(AX$3&gt;($D597+$D618),$Y597-SUM($F618:AW618),$Y597/$D597))</f>
        <v>n/a</v>
      </c>
      <c r="AY618" s="219" t="str">
        <f>IF($D597="n/a","n/a",IF(AY$3&gt;($D597+$D618),$Y597-SUM($F618:AX618),$Y597/$D597))</f>
        <v>n/a</v>
      </c>
      <c r="AZ618" s="219" t="str">
        <f>IF($D597="n/a","n/a",IF(AZ$3&gt;($D597+$D618),$Y597-SUM($F618:AY618),$Y597/$D597))</f>
        <v>n/a</v>
      </c>
      <c r="BA618" s="219" t="str">
        <f>IF($D597="n/a","n/a",IF(BA$3&gt;($D597+$D618),$Y597-SUM($F618:AZ618),$Y597/$D597))</f>
        <v>n/a</v>
      </c>
      <c r="BB618" s="219" t="str">
        <f>IF($D597="n/a","n/a",IF(BB$3&gt;($D597+$D618),$Y597-SUM($F618:BA618),$Y597/$D597))</f>
        <v>n/a</v>
      </c>
      <c r="BC618" s="219" t="str">
        <f>IF($D597="n/a","n/a",IF(BC$3&gt;($D597+$D618),$Y597-SUM($F618:BB618),$Y597/$D597))</f>
        <v>n/a</v>
      </c>
      <c r="BD618" s="219" t="str">
        <f>IF($D597="n/a","n/a",IF(BD$3&gt;($D597+$D618),$Y597-SUM($F618:BC618),$Y597/$D597))</f>
        <v>n/a</v>
      </c>
      <c r="BE618" s="219" t="str">
        <f>IF($D597="n/a","n/a",IF(BE$3&gt;($D597+$D618),$Y597-SUM($F618:BD618),$Y597/$D597))</f>
        <v>n/a</v>
      </c>
      <c r="BF618" s="219" t="str">
        <f>IF($D597="n/a","n/a",IF(BF$3&gt;($D597+$D618),$Y597-SUM($F618:BE618),$Y597/$D597))</f>
        <v>n/a</v>
      </c>
      <c r="BG618" s="219" t="str">
        <f>IF($D597="n/a","n/a",IF(BG$3&gt;($D597+$D618),$Y597-SUM($F618:BF618),$Y597/$D597))</f>
        <v>n/a</v>
      </c>
      <c r="BH618" s="219" t="str">
        <f>IF($D597="n/a","n/a",IF(BH$3&gt;($D597+$D618),$Y597-SUM($F618:BG618),$Y597/$D597))</f>
        <v>n/a</v>
      </c>
      <c r="BI618" s="219" t="str">
        <f>IF($D597="n/a","n/a",IF(BI$3&gt;($D597+$D618),$Y597-SUM($F618:BH618),$Y597/$D597))</f>
        <v>n/a</v>
      </c>
      <c r="BJ618" s="219" t="str">
        <f>IF($D597="n/a","n/a",IF(BJ$3&gt;($D597+$D618),$Y597-SUM($F618:BI618),$Y597/$D597))</f>
        <v>n/a</v>
      </c>
      <c r="BK618" s="219" t="str">
        <f>IF($D597="n/a","n/a",IF(BK$3&gt;($D597+$D618),$Y597-SUM($F618:BJ618),$Y597/$D597))</f>
        <v>n/a</v>
      </c>
      <c r="BL618" s="219" t="str">
        <f>IF($D597="n/a","n/a",IF(BL$3&gt;($D597+$D618),$Y597-SUM($F618:BK618),$Y597/$D597))</f>
        <v>n/a</v>
      </c>
      <c r="BM618" s="219" t="str">
        <f>IF($D597="n/a","n/a",IF(BM$3&gt;($D597+$D618),$Y597-SUM($F618:BL618),$Y597/$D597))</f>
        <v>n/a</v>
      </c>
      <c r="BN618" s="219" t="str">
        <f>IF($D597="n/a","n/a",IF(BN$3&gt;($D597+$D618),$Y597-SUM($F618:BM618),$Y597/$D597))</f>
        <v>n/a</v>
      </c>
      <c r="BO618" s="219" t="str">
        <f>IF($D597="n/a","n/a",IF(BO$3&gt;($D597+$D618),$Y597-SUM($F618:BN618),$Y597/$D597))</f>
        <v>n/a</v>
      </c>
      <c r="BP618" s="219" t="str">
        <f>IF($D597="n/a","n/a",IF(BP$3&gt;($D597+$D618),$Y597-SUM($F618:BO618),$Y597/$D597))</f>
        <v>n/a</v>
      </c>
      <c r="BQ618" s="219" t="str">
        <f>IF($D597="n/a","n/a",IF(BQ$3&gt;($D597+$D618),$Y597-SUM($F618:BP618),$Y597/$D597))</f>
        <v>n/a</v>
      </c>
      <c r="BR618" s="219" t="str">
        <f>IF($D597="n/a","n/a",IF(BR$3&gt;($D597+$D618),$Y597-SUM($F618:BQ618),$Y597/$D597))</f>
        <v>n/a</v>
      </c>
      <c r="BS618" s="219" t="str">
        <f>IF($D597="n/a","n/a",IF(BS$3&gt;($D597+$D618),$Y597-SUM($F618:BR618),$Y597/$D597))</f>
        <v>n/a</v>
      </c>
      <c r="BT618" s="219" t="str">
        <f>IF($D597="n/a","n/a",IF(BT$3&gt;($D597+$D618),$Y597-SUM($F618:BS618),$Y597/$D597))</f>
        <v>n/a</v>
      </c>
      <c r="BU618" s="219" t="str">
        <f>IF($D597="n/a","n/a",IF(BU$3&gt;($D597+$D618),$Y597-SUM($F618:BT618),$Y597/$D597))</f>
        <v>n/a</v>
      </c>
      <c r="BV618" s="219" t="str">
        <f>IF($D597="n/a","n/a",IF(BV$3&gt;($D597+$D618),$Y597-SUM($F618:BU618),$Y597/$D597))</f>
        <v>n/a</v>
      </c>
      <c r="BW618" s="219" t="str">
        <f>IF($D597="n/a","n/a",IF(BW$3&gt;($D597+$D618),$Y597-SUM($F618:BV618),$Y597/$D597))</f>
        <v>n/a</v>
      </c>
      <c r="BX618" s="219" t="str">
        <f>IF($D597="n/a","n/a",IF(BX$3&gt;($D597+$D618),$Y597-SUM($F618:BW618),$Y597/$D597))</f>
        <v>n/a</v>
      </c>
      <c r="BY618" s="219" t="str">
        <f>IF($D597="n/a","n/a",IF(BY$3&gt;($D597+$D618),$Y597-SUM($F618:BX618),$Y597/$D597))</f>
        <v>n/a</v>
      </c>
      <c r="BZ618" s="219" t="str">
        <f>IF($D597="n/a","n/a",IF(BZ$3&gt;($D597+$D618),$Y597-SUM($F618:BY618),$Y597/$D597))</f>
        <v>n/a</v>
      </c>
    </row>
    <row r="619" spans="1:78" s="198" customFormat="1" hidden="1" outlineLevel="1">
      <c r="A619" s="605"/>
      <c r="B619" s="603"/>
      <c r="C619" s="604"/>
      <c r="D619" s="591">
        <v>21</v>
      </c>
      <c r="E619" s="589"/>
      <c r="F619" s="596"/>
      <c r="G619" s="219"/>
      <c r="H619" s="219"/>
      <c r="I619" s="219"/>
      <c r="J619" s="219"/>
      <c r="K619" s="590"/>
      <c r="L619" s="219"/>
      <c r="M619" s="219"/>
      <c r="N619" s="217"/>
      <c r="O619" s="217"/>
      <c r="P619" s="217"/>
      <c r="Q619" s="217"/>
      <c r="R619" s="217"/>
      <c r="S619" s="217"/>
      <c r="T619" s="217"/>
      <c r="U619" s="217"/>
      <c r="V619" s="217"/>
      <c r="W619" s="217"/>
      <c r="X619" s="217"/>
      <c r="Y619" s="217"/>
      <c r="Z619" s="602"/>
      <c r="AA619" s="219" t="str">
        <f>IF($D597="n/a","n/a",IF(AA$3&gt;($D597+$D619),$Z597-SUM($F619:Z619),$Z597/$D597))</f>
        <v>n/a</v>
      </c>
      <c r="AB619" s="219" t="str">
        <f>IF($D597="n/a","n/a",IF(AB$3&gt;($D597+$D619),$Z597-SUM($F619:AA619),$Z597/$D597))</f>
        <v>n/a</v>
      </c>
      <c r="AC619" s="219" t="str">
        <f>IF($D597="n/a","n/a",IF(AC$3&gt;($D597+$D619),$Z597-SUM($F619:AB619),$Z597/$D597))</f>
        <v>n/a</v>
      </c>
      <c r="AD619" s="219" t="str">
        <f>IF($D597="n/a","n/a",IF(AD$3&gt;($D597+$D619),$Z597-SUM($F619:AC619),$Z597/$D597))</f>
        <v>n/a</v>
      </c>
      <c r="AE619" s="219" t="str">
        <f>IF($D597="n/a","n/a",IF(AE$3&gt;($D597+$D619),$Z597-SUM($F619:AD619),$Z597/$D597))</f>
        <v>n/a</v>
      </c>
      <c r="AF619" s="219" t="str">
        <f>IF($D597="n/a","n/a",IF(AF$3&gt;($D597+$D619),$Z597-SUM($F619:AE619),$Z597/$D597))</f>
        <v>n/a</v>
      </c>
      <c r="AG619" s="219" t="str">
        <f>IF($D597="n/a","n/a",IF(AG$3&gt;($D597+$D619),$Z597-SUM($F619:AF619),$Z597/$D597))</f>
        <v>n/a</v>
      </c>
      <c r="AH619" s="219" t="str">
        <f>IF($D597="n/a","n/a",IF(AH$3&gt;($D597+$D619),$Z597-SUM($F619:AG619),$Z597/$D597))</f>
        <v>n/a</v>
      </c>
      <c r="AI619" s="219" t="str">
        <f>IF($D597="n/a","n/a",IF(AI$3&gt;($D597+$D619),$Z597-SUM($F619:AH619),$Z597/$D597))</f>
        <v>n/a</v>
      </c>
      <c r="AJ619" s="219" t="str">
        <f>IF($D597="n/a","n/a",IF(AJ$3&gt;($D597+$D619),$Z597-SUM($F619:AI619),$Z597/$D597))</f>
        <v>n/a</v>
      </c>
      <c r="AK619" s="219" t="str">
        <f>IF($D597="n/a","n/a",IF(AK$3&gt;($D597+$D619),$Z597-SUM($F619:AJ619),$Z597/$D597))</f>
        <v>n/a</v>
      </c>
      <c r="AL619" s="219" t="str">
        <f>IF($D597="n/a","n/a",IF(AL$3&gt;($D597+$D619),$Z597-SUM($F619:AK619),$Z597/$D597))</f>
        <v>n/a</v>
      </c>
      <c r="AM619" s="219" t="str">
        <f>IF($D597="n/a","n/a",IF(AM$3&gt;($D597+$D619),$Z597-SUM($F619:AL619),$Z597/$D597))</f>
        <v>n/a</v>
      </c>
      <c r="AN619" s="219" t="str">
        <f>IF($D597="n/a","n/a",IF(AN$3&gt;($D597+$D619),$Z597-SUM($F619:AM619),$Z597/$D597))</f>
        <v>n/a</v>
      </c>
      <c r="AO619" s="219" t="str">
        <f>IF($D597="n/a","n/a",IF(AO$3&gt;($D597+$D619),$Z597-SUM($F619:AN619),$Z597/$D597))</f>
        <v>n/a</v>
      </c>
      <c r="AP619" s="219" t="str">
        <f>IF($D597="n/a","n/a",IF(AP$3&gt;($D597+$D619),$Z597-SUM($F619:AO619),$Z597/$D597))</f>
        <v>n/a</v>
      </c>
      <c r="AQ619" s="219" t="str">
        <f>IF($D597="n/a","n/a",IF(AQ$3&gt;($D597+$D619),$Z597-SUM($F619:AP619),$Z597/$D597))</f>
        <v>n/a</v>
      </c>
      <c r="AR619" s="219" t="str">
        <f>IF($D597="n/a","n/a",IF(AR$3&gt;($D597+$D619),$Z597-SUM($F619:AQ619),$Z597/$D597))</f>
        <v>n/a</v>
      </c>
      <c r="AS619" s="219" t="str">
        <f>IF($D597="n/a","n/a",IF(AS$3&gt;($D597+$D619),$Z597-SUM($F619:AR619),$Z597/$D597))</f>
        <v>n/a</v>
      </c>
      <c r="AT619" s="219" t="str">
        <f>IF($D597="n/a","n/a",IF(AT$3&gt;($D597+$D619),$Z597-SUM($F619:AS619),$Z597/$D597))</f>
        <v>n/a</v>
      </c>
      <c r="AU619" s="219" t="str">
        <f>IF($D597="n/a","n/a",IF(AU$3&gt;($D597+$D619),$Z597-SUM($F619:AT619),$Z597/$D597))</f>
        <v>n/a</v>
      </c>
      <c r="AV619" s="219" t="str">
        <f>IF($D597="n/a","n/a",IF(AV$3&gt;($D597+$D619),$Z597-SUM($F619:AU619),$Z597/$D597))</f>
        <v>n/a</v>
      </c>
      <c r="AW619" s="219" t="str">
        <f>IF($D597="n/a","n/a",IF(AW$3&gt;($D597+$D619),$Z597-SUM($F619:AV619),$Z597/$D597))</f>
        <v>n/a</v>
      </c>
      <c r="AX619" s="219" t="str">
        <f>IF($D597="n/a","n/a",IF(AX$3&gt;($D597+$D619),$Z597-SUM($F619:AW619),$Z597/$D597))</f>
        <v>n/a</v>
      </c>
      <c r="AY619" s="219" t="str">
        <f>IF($D597="n/a","n/a",IF(AY$3&gt;($D597+$D619),$Z597-SUM($F619:AX619),$Z597/$D597))</f>
        <v>n/a</v>
      </c>
      <c r="AZ619" s="219" t="str">
        <f>IF($D597="n/a","n/a",IF(AZ$3&gt;($D597+$D619),$Z597-SUM($F619:AY619),$Z597/$D597))</f>
        <v>n/a</v>
      </c>
      <c r="BA619" s="219" t="str">
        <f>IF($D597="n/a","n/a",IF(BA$3&gt;($D597+$D619),$Z597-SUM($F619:AZ619),$Z597/$D597))</f>
        <v>n/a</v>
      </c>
      <c r="BB619" s="219" t="str">
        <f>IF($D597="n/a","n/a",IF(BB$3&gt;($D597+$D619),$Z597-SUM($F619:BA619),$Z597/$D597))</f>
        <v>n/a</v>
      </c>
      <c r="BC619" s="219" t="str">
        <f>IF($D597="n/a","n/a",IF(BC$3&gt;($D597+$D619),$Z597-SUM($F619:BB619),$Z597/$D597))</f>
        <v>n/a</v>
      </c>
      <c r="BD619" s="219" t="str">
        <f>IF($D597="n/a","n/a",IF(BD$3&gt;($D597+$D619),$Z597-SUM($F619:BC619),$Z597/$D597))</f>
        <v>n/a</v>
      </c>
      <c r="BE619" s="219" t="str">
        <f>IF($D597="n/a","n/a",IF(BE$3&gt;($D597+$D619),$Z597-SUM($F619:BD619),$Z597/$D597))</f>
        <v>n/a</v>
      </c>
      <c r="BF619" s="219" t="str">
        <f>IF($D597="n/a","n/a",IF(BF$3&gt;($D597+$D619),$Z597-SUM($F619:BE619),$Z597/$D597))</f>
        <v>n/a</v>
      </c>
      <c r="BG619" s="219" t="str">
        <f>IF($D597="n/a","n/a",IF(BG$3&gt;($D597+$D619),$Z597-SUM($F619:BF619),$Z597/$D597))</f>
        <v>n/a</v>
      </c>
      <c r="BH619" s="219" t="str">
        <f>IF($D597="n/a","n/a",IF(BH$3&gt;($D597+$D619),$Z597-SUM($F619:BG619),$Z597/$D597))</f>
        <v>n/a</v>
      </c>
      <c r="BI619" s="219" t="str">
        <f>IF($D597="n/a","n/a",IF(BI$3&gt;($D597+$D619),$Z597-SUM($F619:BH619),$Z597/$D597))</f>
        <v>n/a</v>
      </c>
      <c r="BJ619" s="219" t="str">
        <f>IF($D597="n/a","n/a",IF(BJ$3&gt;($D597+$D619),$Z597-SUM($F619:BI619),$Z597/$D597))</f>
        <v>n/a</v>
      </c>
      <c r="BK619" s="219" t="str">
        <f>IF($D597="n/a","n/a",IF(BK$3&gt;($D597+$D619),$Z597-SUM($F619:BJ619),$Z597/$D597))</f>
        <v>n/a</v>
      </c>
      <c r="BL619" s="219" t="str">
        <f>IF($D597="n/a","n/a",IF(BL$3&gt;($D597+$D619),$Z597-SUM($F619:BK619),$Z597/$D597))</f>
        <v>n/a</v>
      </c>
      <c r="BM619" s="219" t="str">
        <f>IF($D597="n/a","n/a",IF(BM$3&gt;($D597+$D619),$Z597-SUM($F619:BL619),$Z597/$D597))</f>
        <v>n/a</v>
      </c>
      <c r="BN619" s="219" t="str">
        <f>IF($D597="n/a","n/a",IF(BN$3&gt;($D597+$D619),$Z597-SUM($F619:BM619),$Z597/$D597))</f>
        <v>n/a</v>
      </c>
      <c r="BO619" s="219" t="str">
        <f>IF($D597="n/a","n/a",IF(BO$3&gt;($D597+$D619),$Z597-SUM($F619:BN619),$Z597/$D597))</f>
        <v>n/a</v>
      </c>
      <c r="BP619" s="219" t="str">
        <f>IF($D597="n/a","n/a",IF(BP$3&gt;($D597+$D619),$Z597-SUM($F619:BO619),$Z597/$D597))</f>
        <v>n/a</v>
      </c>
      <c r="BQ619" s="219" t="str">
        <f>IF($D597="n/a","n/a",IF(BQ$3&gt;($D597+$D619),$Z597-SUM($F619:BP619),$Z597/$D597))</f>
        <v>n/a</v>
      </c>
      <c r="BR619" s="219" t="str">
        <f>IF($D597="n/a","n/a",IF(BR$3&gt;($D597+$D619),$Z597-SUM($F619:BQ619),$Z597/$D597))</f>
        <v>n/a</v>
      </c>
      <c r="BS619" s="219" t="str">
        <f>IF($D597="n/a","n/a",IF(BS$3&gt;($D597+$D619),$Z597-SUM($F619:BR619),$Z597/$D597))</f>
        <v>n/a</v>
      </c>
      <c r="BT619" s="219" t="str">
        <f>IF($D597="n/a","n/a",IF(BT$3&gt;($D597+$D619),$Z597-SUM($F619:BS619),$Z597/$D597))</f>
        <v>n/a</v>
      </c>
      <c r="BU619" s="219" t="str">
        <f>IF($D597="n/a","n/a",IF(BU$3&gt;($D597+$D619),$Z597-SUM($F619:BT619),$Z597/$D597))</f>
        <v>n/a</v>
      </c>
      <c r="BV619" s="219" t="str">
        <f>IF($D597="n/a","n/a",IF(BV$3&gt;($D597+$D619),$Z597-SUM($F619:BU619),$Z597/$D597))</f>
        <v>n/a</v>
      </c>
      <c r="BW619" s="219" t="str">
        <f>IF($D597="n/a","n/a",IF(BW$3&gt;($D597+$D619),$Z597-SUM($F619:BV619),$Z597/$D597))</f>
        <v>n/a</v>
      </c>
      <c r="BX619" s="219" t="str">
        <f>IF($D597="n/a","n/a",IF(BX$3&gt;($D597+$D619),$Z597-SUM($F619:BW619),$Z597/$D597))</f>
        <v>n/a</v>
      </c>
      <c r="BY619" s="219" t="str">
        <f>IF($D597="n/a","n/a",IF(BY$3&gt;($D597+$D619),$Z597-SUM($F619:BX619),$Z597/$D597))</f>
        <v>n/a</v>
      </c>
      <c r="BZ619" s="219" t="str">
        <f>IF($D597="n/a","n/a",IF(BZ$3&gt;($D597+$D619),$Z597-SUM($F619:BY619),$Z597/$D597))</f>
        <v>n/a</v>
      </c>
    </row>
    <row r="620" spans="1:78" s="198" customFormat="1" hidden="1" outlineLevel="1">
      <c r="A620" s="605"/>
      <c r="B620" s="603"/>
      <c r="C620" s="604"/>
      <c r="D620" s="591">
        <v>22</v>
      </c>
      <c r="E620" s="589"/>
      <c r="F620" s="596"/>
      <c r="G620" s="219"/>
      <c r="H620" s="219"/>
      <c r="I620" s="219"/>
      <c r="J620" s="219"/>
      <c r="K620" s="590"/>
      <c r="L620" s="219"/>
      <c r="M620" s="219"/>
      <c r="N620" s="217"/>
      <c r="O620" s="217"/>
      <c r="P620" s="217"/>
      <c r="Q620" s="217"/>
      <c r="R620" s="217"/>
      <c r="S620" s="217"/>
      <c r="T620" s="217"/>
      <c r="U620" s="217"/>
      <c r="V620" s="217"/>
      <c r="W620" s="217"/>
      <c r="X620" s="217"/>
      <c r="Y620" s="217"/>
      <c r="Z620" s="217"/>
      <c r="AA620" s="602"/>
      <c r="AB620" s="219" t="str">
        <f>IF($D597="n/a","n/a",IF(AB$3&gt;($D597+$D620),$AA597-SUM($F620:AA620),$AA597/$D597))</f>
        <v>n/a</v>
      </c>
      <c r="AC620" s="219" t="str">
        <f>IF($D597="n/a","n/a",IF(AC$3&gt;($D597+$D620),$AA597-SUM($F620:AB620),$AA597/$D597))</f>
        <v>n/a</v>
      </c>
      <c r="AD620" s="219" t="str">
        <f>IF($D597="n/a","n/a",IF(AD$3&gt;($D597+$D620),$AA597-SUM($F620:AC620),$AA597/$D597))</f>
        <v>n/a</v>
      </c>
      <c r="AE620" s="219" t="str">
        <f>IF($D597="n/a","n/a",IF(AE$3&gt;($D597+$D620),$AA597-SUM($F620:AD620),$AA597/$D597))</f>
        <v>n/a</v>
      </c>
      <c r="AF620" s="219" t="str">
        <f>IF($D597="n/a","n/a",IF(AF$3&gt;($D597+$D620),$AA597-SUM($F620:AE620),$AA597/$D597))</f>
        <v>n/a</v>
      </c>
      <c r="AG620" s="219" t="str">
        <f>IF($D597="n/a","n/a",IF(AG$3&gt;($D597+$D620),$AA597-SUM($F620:AF620),$AA597/$D597))</f>
        <v>n/a</v>
      </c>
      <c r="AH620" s="219" t="str">
        <f>IF($D597="n/a","n/a",IF(AH$3&gt;($D597+$D620),$AA597-SUM($F620:AG620),$AA597/$D597))</f>
        <v>n/a</v>
      </c>
      <c r="AI620" s="219" t="str">
        <f>IF($D597="n/a","n/a",IF(AI$3&gt;($D597+$D620),$AA597-SUM($F620:AH620),$AA597/$D597))</f>
        <v>n/a</v>
      </c>
      <c r="AJ620" s="219" t="str">
        <f>IF($D597="n/a","n/a",IF(AJ$3&gt;($D597+$D620),$AA597-SUM($F620:AI620),$AA597/$D597))</f>
        <v>n/a</v>
      </c>
      <c r="AK620" s="219" t="str">
        <f>IF($D597="n/a","n/a",IF(AK$3&gt;($D597+$D620),$AA597-SUM($F620:AJ620),$AA597/$D597))</f>
        <v>n/a</v>
      </c>
      <c r="AL620" s="219" t="str">
        <f>IF($D597="n/a","n/a",IF(AL$3&gt;($D597+$D620),$AA597-SUM($F620:AK620),$AA597/$D597))</f>
        <v>n/a</v>
      </c>
      <c r="AM620" s="219" t="str">
        <f>IF($D597="n/a","n/a",IF(AM$3&gt;($D597+$D620),$AA597-SUM($F620:AL620),$AA597/$D597))</f>
        <v>n/a</v>
      </c>
      <c r="AN620" s="219" t="str">
        <f>IF($D597="n/a","n/a",IF(AN$3&gt;($D597+$D620),$AA597-SUM($F620:AM620),$AA597/$D597))</f>
        <v>n/a</v>
      </c>
      <c r="AO620" s="219" t="str">
        <f>IF($D597="n/a","n/a",IF(AO$3&gt;($D597+$D620),$AA597-SUM($F620:AN620),$AA597/$D597))</f>
        <v>n/a</v>
      </c>
      <c r="AP620" s="219" t="str">
        <f>IF($D597="n/a","n/a",IF(AP$3&gt;($D597+$D620),$AA597-SUM($F620:AO620),$AA597/$D597))</f>
        <v>n/a</v>
      </c>
      <c r="AQ620" s="219" t="str">
        <f>IF($D597="n/a","n/a",IF(AQ$3&gt;($D597+$D620),$AA597-SUM($F620:AP620),$AA597/$D597))</f>
        <v>n/a</v>
      </c>
      <c r="AR620" s="219" t="str">
        <f>IF($D597="n/a","n/a",IF(AR$3&gt;($D597+$D620),$AA597-SUM($F620:AQ620),$AA597/$D597))</f>
        <v>n/a</v>
      </c>
      <c r="AS620" s="219" t="str">
        <f>IF($D597="n/a","n/a",IF(AS$3&gt;($D597+$D620),$AA597-SUM($F620:AR620),$AA597/$D597))</f>
        <v>n/a</v>
      </c>
      <c r="AT620" s="219" t="str">
        <f>IF($D597="n/a","n/a",IF(AT$3&gt;($D597+$D620),$AA597-SUM($F620:AS620),$AA597/$D597))</f>
        <v>n/a</v>
      </c>
      <c r="AU620" s="219" t="str">
        <f>IF($D597="n/a","n/a",IF(AU$3&gt;($D597+$D620),$AA597-SUM($F620:AT620),$AA597/$D597))</f>
        <v>n/a</v>
      </c>
      <c r="AV620" s="219" t="str">
        <f>IF($D597="n/a","n/a",IF(AV$3&gt;($D597+$D620),$AA597-SUM($F620:AU620),$AA597/$D597))</f>
        <v>n/a</v>
      </c>
      <c r="AW620" s="219" t="str">
        <f>IF($D597="n/a","n/a",IF(AW$3&gt;($D597+$D620),$AA597-SUM($F620:AV620),$AA597/$D597))</f>
        <v>n/a</v>
      </c>
      <c r="AX620" s="219" t="str">
        <f>IF($D597="n/a","n/a",IF(AX$3&gt;($D597+$D620),$AA597-SUM($F620:AW620),$AA597/$D597))</f>
        <v>n/a</v>
      </c>
      <c r="AY620" s="219" t="str">
        <f>IF($D597="n/a","n/a",IF(AY$3&gt;($D597+$D620),$AA597-SUM($F620:AX620),$AA597/$D597))</f>
        <v>n/a</v>
      </c>
      <c r="AZ620" s="219" t="str">
        <f>IF($D597="n/a","n/a",IF(AZ$3&gt;($D597+$D620),$AA597-SUM($F620:AY620),$AA597/$D597))</f>
        <v>n/a</v>
      </c>
      <c r="BA620" s="219" t="str">
        <f>IF($D597="n/a","n/a",IF(BA$3&gt;($D597+$D620),$AA597-SUM($F620:AZ620),$AA597/$D597))</f>
        <v>n/a</v>
      </c>
      <c r="BB620" s="219" t="str">
        <f>IF($D597="n/a","n/a",IF(BB$3&gt;($D597+$D620),$AA597-SUM($F620:BA620),$AA597/$D597))</f>
        <v>n/a</v>
      </c>
      <c r="BC620" s="219" t="str">
        <f>IF($D597="n/a","n/a",IF(BC$3&gt;($D597+$D620),$AA597-SUM($F620:BB620),$AA597/$D597))</f>
        <v>n/a</v>
      </c>
      <c r="BD620" s="219" t="str">
        <f>IF($D597="n/a","n/a",IF(BD$3&gt;($D597+$D620),$AA597-SUM($F620:BC620),$AA597/$D597))</f>
        <v>n/a</v>
      </c>
      <c r="BE620" s="219" t="str">
        <f>IF($D597="n/a","n/a",IF(BE$3&gt;($D597+$D620),$AA597-SUM($F620:BD620),$AA597/$D597))</f>
        <v>n/a</v>
      </c>
      <c r="BF620" s="219" t="str">
        <f>IF($D597="n/a","n/a",IF(BF$3&gt;($D597+$D620),$AA597-SUM($F620:BE620),$AA597/$D597))</f>
        <v>n/a</v>
      </c>
      <c r="BG620" s="219" t="str">
        <f>IF($D597="n/a","n/a",IF(BG$3&gt;($D597+$D620),$AA597-SUM($F620:BF620),$AA597/$D597))</f>
        <v>n/a</v>
      </c>
      <c r="BH620" s="219" t="str">
        <f>IF($D597="n/a","n/a",IF(BH$3&gt;($D597+$D620),$AA597-SUM($F620:BG620),$AA597/$D597))</f>
        <v>n/a</v>
      </c>
      <c r="BI620" s="219" t="str">
        <f>IF($D597="n/a","n/a",IF(BI$3&gt;($D597+$D620),$AA597-SUM($F620:BH620),$AA597/$D597))</f>
        <v>n/a</v>
      </c>
      <c r="BJ620" s="219" t="str">
        <f>IF($D597="n/a","n/a",IF(BJ$3&gt;($D597+$D620),$AA597-SUM($F620:BI620),$AA597/$D597))</f>
        <v>n/a</v>
      </c>
      <c r="BK620" s="219" t="str">
        <f>IF($D597="n/a","n/a",IF(BK$3&gt;($D597+$D620),$AA597-SUM($F620:BJ620),$AA597/$D597))</f>
        <v>n/a</v>
      </c>
      <c r="BL620" s="219" t="str">
        <f>IF($D597="n/a","n/a",IF(BL$3&gt;($D597+$D620),$AA597-SUM($F620:BK620),$AA597/$D597))</f>
        <v>n/a</v>
      </c>
      <c r="BM620" s="219" t="str">
        <f>IF($D597="n/a","n/a",IF(BM$3&gt;($D597+$D620),$AA597-SUM($F620:BL620),$AA597/$D597))</f>
        <v>n/a</v>
      </c>
      <c r="BN620" s="219" t="str">
        <f>IF($D597="n/a","n/a",IF(BN$3&gt;($D597+$D620),$AA597-SUM($F620:BM620),$AA597/$D597))</f>
        <v>n/a</v>
      </c>
      <c r="BO620" s="219" t="str">
        <f>IF($D597="n/a","n/a",IF(BO$3&gt;($D597+$D620),$AA597-SUM($F620:BN620),$AA597/$D597))</f>
        <v>n/a</v>
      </c>
      <c r="BP620" s="219" t="str">
        <f>IF($D597="n/a","n/a",IF(BP$3&gt;($D597+$D620),$AA597-SUM($F620:BO620),$AA597/$D597))</f>
        <v>n/a</v>
      </c>
      <c r="BQ620" s="219" t="str">
        <f>IF($D597="n/a","n/a",IF(BQ$3&gt;($D597+$D620),$AA597-SUM($F620:BP620),$AA597/$D597))</f>
        <v>n/a</v>
      </c>
      <c r="BR620" s="219" t="str">
        <f>IF($D597="n/a","n/a",IF(BR$3&gt;($D597+$D620),$AA597-SUM($F620:BQ620),$AA597/$D597))</f>
        <v>n/a</v>
      </c>
      <c r="BS620" s="219" t="str">
        <f>IF($D597="n/a","n/a",IF(BS$3&gt;($D597+$D620),$AA597-SUM($F620:BR620),$AA597/$D597))</f>
        <v>n/a</v>
      </c>
      <c r="BT620" s="219" t="str">
        <f>IF($D597="n/a","n/a",IF(BT$3&gt;($D597+$D620),$AA597-SUM($F620:BS620),$AA597/$D597))</f>
        <v>n/a</v>
      </c>
      <c r="BU620" s="219" t="str">
        <f>IF($D597="n/a","n/a",IF(BU$3&gt;($D597+$D620),$AA597-SUM($F620:BT620),$AA597/$D597))</f>
        <v>n/a</v>
      </c>
      <c r="BV620" s="219" t="str">
        <f>IF($D597="n/a","n/a",IF(BV$3&gt;($D597+$D620),$AA597-SUM($F620:BU620),$AA597/$D597))</f>
        <v>n/a</v>
      </c>
      <c r="BW620" s="219" t="str">
        <f>IF($D597="n/a","n/a",IF(BW$3&gt;($D597+$D620),$AA597-SUM($F620:BV620),$AA597/$D597))</f>
        <v>n/a</v>
      </c>
      <c r="BX620" s="219" t="str">
        <f>IF($D597="n/a","n/a",IF(BX$3&gt;($D597+$D620),$AA597-SUM($F620:BW620),$AA597/$D597))</f>
        <v>n/a</v>
      </c>
      <c r="BY620" s="219" t="str">
        <f>IF($D597="n/a","n/a",IF(BY$3&gt;($D597+$D620),$AA597-SUM($F620:BX620),$AA597/$D597))</f>
        <v>n/a</v>
      </c>
      <c r="BZ620" s="219" t="str">
        <f>IF($D597="n/a","n/a",IF(BZ$3&gt;($D597+$D620),$AA597-SUM($F620:BY620),$AA597/$D597))</f>
        <v>n/a</v>
      </c>
    </row>
    <row r="621" spans="1:78" s="198" customFormat="1" hidden="1" outlineLevel="1">
      <c r="A621" s="605"/>
      <c r="B621" s="603"/>
      <c r="C621" s="604"/>
      <c r="D621" s="591">
        <v>23</v>
      </c>
      <c r="E621" s="589"/>
      <c r="F621" s="596"/>
      <c r="G621" s="219"/>
      <c r="H621" s="219"/>
      <c r="I621" s="219"/>
      <c r="J621" s="219"/>
      <c r="K621" s="590"/>
      <c r="L621" s="219"/>
      <c r="M621" s="219"/>
      <c r="N621" s="217"/>
      <c r="O621" s="217"/>
      <c r="P621" s="217"/>
      <c r="Q621" s="217"/>
      <c r="R621" s="217"/>
      <c r="S621" s="217"/>
      <c r="T621" s="217"/>
      <c r="U621" s="217"/>
      <c r="V621" s="217"/>
      <c r="W621" s="217"/>
      <c r="X621" s="217"/>
      <c r="Y621" s="217"/>
      <c r="Z621" s="217"/>
      <c r="AA621" s="217"/>
      <c r="AB621" s="602"/>
      <c r="AC621" s="219" t="str">
        <f>IF($D597="n/a","n/a",IF(AC$3&gt;($D597+$D621),$AB597-SUM($F621:AB621),$AB597/$D597))</f>
        <v>n/a</v>
      </c>
      <c r="AD621" s="219" t="str">
        <f>IF($D597="n/a","n/a",IF(AD$3&gt;($D597+$D621),$AB597-SUM($F621:AC621),$AB597/$D597))</f>
        <v>n/a</v>
      </c>
      <c r="AE621" s="219" t="str">
        <f>IF($D597="n/a","n/a",IF(AE$3&gt;($D597+$D621),$AB597-SUM($F621:AD621),$AB597/$D597))</f>
        <v>n/a</v>
      </c>
      <c r="AF621" s="219" t="str">
        <f>IF($D597="n/a","n/a",IF(AF$3&gt;($D597+$D621),$AB597-SUM($F621:AE621),$AB597/$D597))</f>
        <v>n/a</v>
      </c>
      <c r="AG621" s="219" t="str">
        <f>IF($D597="n/a","n/a",IF(AG$3&gt;($D597+$D621),$AB597-SUM($F621:AF621),$AB597/$D597))</f>
        <v>n/a</v>
      </c>
      <c r="AH621" s="219" t="str">
        <f>IF($D597="n/a","n/a",IF(AH$3&gt;($D597+$D621),$AB597-SUM($F621:AG621),$AB597/$D597))</f>
        <v>n/a</v>
      </c>
      <c r="AI621" s="219" t="str">
        <f>IF($D597="n/a","n/a",IF(AI$3&gt;($D597+$D621),$AB597-SUM($F621:AH621),$AB597/$D597))</f>
        <v>n/a</v>
      </c>
      <c r="AJ621" s="219" t="str">
        <f>IF($D597="n/a","n/a",IF(AJ$3&gt;($D597+$D621),$AB597-SUM($F621:AI621),$AB597/$D597))</f>
        <v>n/a</v>
      </c>
      <c r="AK621" s="219" t="str">
        <f>IF($D597="n/a","n/a",IF(AK$3&gt;($D597+$D621),$AB597-SUM($F621:AJ621),$AB597/$D597))</f>
        <v>n/a</v>
      </c>
      <c r="AL621" s="219" t="str">
        <f>IF($D597="n/a","n/a",IF(AL$3&gt;($D597+$D621),$AB597-SUM($F621:AK621),$AB597/$D597))</f>
        <v>n/a</v>
      </c>
      <c r="AM621" s="219" t="str">
        <f>IF($D597="n/a","n/a",IF(AM$3&gt;($D597+$D621),$AB597-SUM($F621:AL621),$AB597/$D597))</f>
        <v>n/a</v>
      </c>
      <c r="AN621" s="219" t="str">
        <f>IF($D597="n/a","n/a",IF(AN$3&gt;($D597+$D621),$AB597-SUM($F621:AM621),$AB597/$D597))</f>
        <v>n/a</v>
      </c>
      <c r="AO621" s="219" t="str">
        <f>IF($D597="n/a","n/a",IF(AO$3&gt;($D597+$D621),$AB597-SUM($F621:AN621),$AB597/$D597))</f>
        <v>n/a</v>
      </c>
      <c r="AP621" s="219" t="str">
        <f>IF($D597="n/a","n/a",IF(AP$3&gt;($D597+$D621),$AB597-SUM($F621:AO621),$AB597/$D597))</f>
        <v>n/a</v>
      </c>
      <c r="AQ621" s="219" t="str">
        <f>IF($D597="n/a","n/a",IF(AQ$3&gt;($D597+$D621),$AB597-SUM($F621:AP621),$AB597/$D597))</f>
        <v>n/a</v>
      </c>
      <c r="AR621" s="219" t="str">
        <f>IF($D597="n/a","n/a",IF(AR$3&gt;($D597+$D621),$AB597-SUM($F621:AQ621),$AB597/$D597))</f>
        <v>n/a</v>
      </c>
      <c r="AS621" s="219" t="str">
        <f>IF($D597="n/a","n/a",IF(AS$3&gt;($D597+$D621),$AB597-SUM($F621:AR621),$AB597/$D597))</f>
        <v>n/a</v>
      </c>
      <c r="AT621" s="219" t="str">
        <f>IF($D597="n/a","n/a",IF(AT$3&gt;($D597+$D621),$AB597-SUM($F621:AS621),$AB597/$D597))</f>
        <v>n/a</v>
      </c>
      <c r="AU621" s="219" t="str">
        <f>IF($D597="n/a","n/a",IF(AU$3&gt;($D597+$D621),$AB597-SUM($F621:AT621),$AB597/$D597))</f>
        <v>n/a</v>
      </c>
      <c r="AV621" s="219" t="str">
        <f>IF($D597="n/a","n/a",IF(AV$3&gt;($D597+$D621),$AB597-SUM($F621:AU621),$AB597/$D597))</f>
        <v>n/a</v>
      </c>
      <c r="AW621" s="219" t="str">
        <f>IF($D597="n/a","n/a",IF(AW$3&gt;($D597+$D621),$AB597-SUM($F621:AV621),$AB597/$D597))</f>
        <v>n/a</v>
      </c>
      <c r="AX621" s="219" t="str">
        <f>IF($D597="n/a","n/a",IF(AX$3&gt;($D597+$D621),$AB597-SUM($F621:AW621),$AB597/$D597))</f>
        <v>n/a</v>
      </c>
      <c r="AY621" s="219" t="str">
        <f>IF($D597="n/a","n/a",IF(AY$3&gt;($D597+$D621),$AB597-SUM($F621:AX621),$AB597/$D597))</f>
        <v>n/a</v>
      </c>
      <c r="AZ621" s="219" t="str">
        <f>IF($D597="n/a","n/a",IF(AZ$3&gt;($D597+$D621),$AB597-SUM($F621:AY621),$AB597/$D597))</f>
        <v>n/a</v>
      </c>
      <c r="BA621" s="219" t="str">
        <f>IF($D597="n/a","n/a",IF(BA$3&gt;($D597+$D621),$AB597-SUM($F621:AZ621),$AB597/$D597))</f>
        <v>n/a</v>
      </c>
      <c r="BB621" s="219" t="str">
        <f>IF($D597="n/a","n/a",IF(BB$3&gt;($D597+$D621),$AB597-SUM($F621:BA621),$AB597/$D597))</f>
        <v>n/a</v>
      </c>
      <c r="BC621" s="219" t="str">
        <f>IF($D597="n/a","n/a",IF(BC$3&gt;($D597+$D621),$AB597-SUM($F621:BB621),$AB597/$D597))</f>
        <v>n/a</v>
      </c>
      <c r="BD621" s="219" t="str">
        <f>IF($D597="n/a","n/a",IF(BD$3&gt;($D597+$D621),$AB597-SUM($F621:BC621),$AB597/$D597))</f>
        <v>n/a</v>
      </c>
      <c r="BE621" s="219" t="str">
        <f>IF($D597="n/a","n/a",IF(BE$3&gt;($D597+$D621),$AB597-SUM($F621:BD621),$AB597/$D597))</f>
        <v>n/a</v>
      </c>
      <c r="BF621" s="219" t="str">
        <f>IF($D597="n/a","n/a",IF(BF$3&gt;($D597+$D621),$AB597-SUM($F621:BE621),$AB597/$D597))</f>
        <v>n/a</v>
      </c>
      <c r="BG621" s="219" t="str">
        <f>IF($D597="n/a","n/a",IF(BG$3&gt;($D597+$D621),$AB597-SUM($F621:BF621),$AB597/$D597))</f>
        <v>n/a</v>
      </c>
      <c r="BH621" s="219" t="str">
        <f>IF($D597="n/a","n/a",IF(BH$3&gt;($D597+$D621),$AB597-SUM($F621:BG621),$AB597/$D597))</f>
        <v>n/a</v>
      </c>
      <c r="BI621" s="219" t="str">
        <f>IF($D597="n/a","n/a",IF(BI$3&gt;($D597+$D621),$AB597-SUM($F621:BH621),$AB597/$D597))</f>
        <v>n/a</v>
      </c>
      <c r="BJ621" s="219" t="str">
        <f>IF($D597="n/a","n/a",IF(BJ$3&gt;($D597+$D621),$AB597-SUM($F621:BI621),$AB597/$D597))</f>
        <v>n/a</v>
      </c>
      <c r="BK621" s="219" t="str">
        <f>IF($D597="n/a","n/a",IF(BK$3&gt;($D597+$D621),$AB597-SUM($F621:BJ621),$AB597/$D597))</f>
        <v>n/a</v>
      </c>
      <c r="BL621" s="219" t="str">
        <f>IF($D597="n/a","n/a",IF(BL$3&gt;($D597+$D621),$AB597-SUM($F621:BK621),$AB597/$D597))</f>
        <v>n/a</v>
      </c>
      <c r="BM621" s="219" t="str">
        <f>IF($D597="n/a","n/a",IF(BM$3&gt;($D597+$D621),$AB597-SUM($F621:BL621),$AB597/$D597))</f>
        <v>n/a</v>
      </c>
      <c r="BN621" s="219" t="str">
        <f>IF($D597="n/a","n/a",IF(BN$3&gt;($D597+$D621),$AB597-SUM($F621:BM621),$AB597/$D597))</f>
        <v>n/a</v>
      </c>
      <c r="BO621" s="219" t="str">
        <f>IF($D597="n/a","n/a",IF(BO$3&gt;($D597+$D621),$AB597-SUM($F621:BN621),$AB597/$D597))</f>
        <v>n/a</v>
      </c>
      <c r="BP621" s="219" t="str">
        <f>IF($D597="n/a","n/a",IF(BP$3&gt;($D597+$D621),$AB597-SUM($F621:BO621),$AB597/$D597))</f>
        <v>n/a</v>
      </c>
      <c r="BQ621" s="219" t="str">
        <f>IF($D597="n/a","n/a",IF(BQ$3&gt;($D597+$D621),$AB597-SUM($F621:BP621),$AB597/$D597))</f>
        <v>n/a</v>
      </c>
      <c r="BR621" s="219" t="str">
        <f>IF($D597="n/a","n/a",IF(BR$3&gt;($D597+$D621),$AB597-SUM($F621:BQ621),$AB597/$D597))</f>
        <v>n/a</v>
      </c>
      <c r="BS621" s="219" t="str">
        <f>IF($D597="n/a","n/a",IF(BS$3&gt;($D597+$D621),$AB597-SUM($F621:BR621),$AB597/$D597))</f>
        <v>n/a</v>
      </c>
      <c r="BT621" s="219" t="str">
        <f>IF($D597="n/a","n/a",IF(BT$3&gt;($D597+$D621),$AB597-SUM($F621:BS621),$AB597/$D597))</f>
        <v>n/a</v>
      </c>
      <c r="BU621" s="219" t="str">
        <f>IF($D597="n/a","n/a",IF(BU$3&gt;($D597+$D621),$AB597-SUM($F621:BT621),$AB597/$D597))</f>
        <v>n/a</v>
      </c>
      <c r="BV621" s="219" t="str">
        <f>IF($D597="n/a","n/a",IF(BV$3&gt;($D597+$D621),$AB597-SUM($F621:BU621),$AB597/$D597))</f>
        <v>n/a</v>
      </c>
      <c r="BW621" s="219" t="str">
        <f>IF($D597="n/a","n/a",IF(BW$3&gt;($D597+$D621),$AB597-SUM($F621:BV621),$AB597/$D597))</f>
        <v>n/a</v>
      </c>
      <c r="BX621" s="219" t="str">
        <f>IF($D597="n/a","n/a",IF(BX$3&gt;($D597+$D621),$AB597-SUM($F621:BW621),$AB597/$D597))</f>
        <v>n/a</v>
      </c>
      <c r="BY621" s="219" t="str">
        <f>IF($D597="n/a","n/a",IF(BY$3&gt;($D597+$D621),$AB597-SUM($F621:BX621),$AB597/$D597))</f>
        <v>n/a</v>
      </c>
      <c r="BZ621" s="219" t="str">
        <f>IF($D597="n/a","n/a",IF(BZ$3&gt;($D597+$D621),$AB597-SUM($F621:BY621),$AB597/$D597))</f>
        <v>n/a</v>
      </c>
    </row>
    <row r="622" spans="1:78" s="198" customFormat="1" hidden="1" outlineLevel="1">
      <c r="A622" s="605"/>
      <c r="B622" s="603"/>
      <c r="C622" s="604"/>
      <c r="D622" s="591">
        <v>24</v>
      </c>
      <c r="E622" s="589"/>
      <c r="F622" s="596"/>
      <c r="G622" s="219"/>
      <c r="H622" s="219"/>
      <c r="I622" s="219"/>
      <c r="J622" s="219"/>
      <c r="K622" s="590"/>
      <c r="L622" s="219"/>
      <c r="M622" s="219"/>
      <c r="N622" s="217"/>
      <c r="O622" s="217"/>
      <c r="P622" s="217"/>
      <c r="Q622" s="217"/>
      <c r="R622" s="217"/>
      <c r="S622" s="217"/>
      <c r="T622" s="217"/>
      <c r="U622" s="217"/>
      <c r="V622" s="217"/>
      <c r="W622" s="217"/>
      <c r="X622" s="217"/>
      <c r="Y622" s="217"/>
      <c r="Z622" s="217"/>
      <c r="AA622" s="217"/>
      <c r="AB622" s="217"/>
      <c r="AC622" s="602"/>
      <c r="AD622" s="219" t="str">
        <f>IF($D597="n/a","n/a",IF(AD$3&gt;($D597+$D622),$AC597-SUM($F622:AC622),$AC597/$D597))</f>
        <v>n/a</v>
      </c>
      <c r="AE622" s="219" t="str">
        <f>IF($D597="n/a","n/a",IF(AE$3&gt;($D597+$D622),$AC597-SUM($F622:AD622),$AC597/$D597))</f>
        <v>n/a</v>
      </c>
      <c r="AF622" s="219" t="str">
        <f>IF($D597="n/a","n/a",IF(AF$3&gt;($D597+$D622),$AC597-SUM($F622:AE622),$AC597/$D597))</f>
        <v>n/a</v>
      </c>
      <c r="AG622" s="219" t="str">
        <f>IF($D597="n/a","n/a",IF(AG$3&gt;($D597+$D622),$AC597-SUM($F622:AF622),$AC597/$D597))</f>
        <v>n/a</v>
      </c>
      <c r="AH622" s="219" t="str">
        <f>IF($D597="n/a","n/a",IF(AH$3&gt;($D597+$D622),$AC597-SUM($F622:AG622),$AC597/$D597))</f>
        <v>n/a</v>
      </c>
      <c r="AI622" s="219" t="str">
        <f>IF($D597="n/a","n/a",IF(AI$3&gt;($D597+$D622),$AC597-SUM($F622:AH622),$AC597/$D597))</f>
        <v>n/a</v>
      </c>
      <c r="AJ622" s="219" t="str">
        <f>IF($D597="n/a","n/a",IF(AJ$3&gt;($D597+$D622),$AC597-SUM($F622:AI622),$AC597/$D597))</f>
        <v>n/a</v>
      </c>
      <c r="AK622" s="219" t="str">
        <f>IF($D597="n/a","n/a",IF(AK$3&gt;($D597+$D622),$AC597-SUM($F622:AJ622),$AC597/$D597))</f>
        <v>n/a</v>
      </c>
      <c r="AL622" s="219" t="str">
        <f>IF($D597="n/a","n/a",IF(AL$3&gt;($D597+$D622),$AC597-SUM($F622:AK622),$AC597/$D597))</f>
        <v>n/a</v>
      </c>
      <c r="AM622" s="219" t="str">
        <f>IF($D597="n/a","n/a",IF(AM$3&gt;($D597+$D622),$AC597-SUM($F622:AL622),$AC597/$D597))</f>
        <v>n/a</v>
      </c>
      <c r="AN622" s="219" t="str">
        <f>IF($D597="n/a","n/a",IF(AN$3&gt;($D597+$D622),$AC597-SUM($F622:AM622),$AC597/$D597))</f>
        <v>n/a</v>
      </c>
      <c r="AO622" s="219" t="str">
        <f>IF($D597="n/a","n/a",IF(AO$3&gt;($D597+$D622),$AC597-SUM($F622:AN622),$AC597/$D597))</f>
        <v>n/a</v>
      </c>
      <c r="AP622" s="219" t="str">
        <f>IF($D597="n/a","n/a",IF(AP$3&gt;($D597+$D622),$AC597-SUM($F622:AO622),$AC597/$D597))</f>
        <v>n/a</v>
      </c>
      <c r="AQ622" s="219" t="str">
        <f>IF($D597="n/a","n/a",IF(AQ$3&gt;($D597+$D622),$AC597-SUM($F622:AP622),$AC597/$D597))</f>
        <v>n/a</v>
      </c>
      <c r="AR622" s="219" t="str">
        <f>IF($D597="n/a","n/a",IF(AR$3&gt;($D597+$D622),$AC597-SUM($F622:AQ622),$AC597/$D597))</f>
        <v>n/a</v>
      </c>
      <c r="AS622" s="219" t="str">
        <f>IF($D597="n/a","n/a",IF(AS$3&gt;($D597+$D622),$AC597-SUM($F622:AR622),$AC597/$D597))</f>
        <v>n/a</v>
      </c>
      <c r="AT622" s="219" t="str">
        <f>IF($D597="n/a","n/a",IF(AT$3&gt;($D597+$D622),$AC597-SUM($F622:AS622),$AC597/$D597))</f>
        <v>n/a</v>
      </c>
      <c r="AU622" s="219" t="str">
        <f>IF($D597="n/a","n/a",IF(AU$3&gt;($D597+$D622),$AC597-SUM($F622:AT622),$AC597/$D597))</f>
        <v>n/a</v>
      </c>
      <c r="AV622" s="219" t="str">
        <f>IF($D597="n/a","n/a",IF(AV$3&gt;($D597+$D622),$AC597-SUM($F622:AU622),$AC597/$D597))</f>
        <v>n/a</v>
      </c>
      <c r="AW622" s="219" t="str">
        <f>IF($D597="n/a","n/a",IF(AW$3&gt;($D597+$D622),$AC597-SUM($F622:AV622),$AC597/$D597))</f>
        <v>n/a</v>
      </c>
      <c r="AX622" s="219" t="str">
        <f>IF($D597="n/a","n/a",IF(AX$3&gt;($D597+$D622),$AC597-SUM($F622:AW622),$AC597/$D597))</f>
        <v>n/a</v>
      </c>
      <c r="AY622" s="219" t="str">
        <f>IF($D597="n/a","n/a",IF(AY$3&gt;($D597+$D622),$AC597-SUM($F622:AX622),$AC597/$D597))</f>
        <v>n/a</v>
      </c>
      <c r="AZ622" s="219" t="str">
        <f>IF($D597="n/a","n/a",IF(AZ$3&gt;($D597+$D622),$AC597-SUM($F622:AY622),$AC597/$D597))</f>
        <v>n/a</v>
      </c>
      <c r="BA622" s="219" t="str">
        <f>IF($D597="n/a","n/a",IF(BA$3&gt;($D597+$D622),$AC597-SUM($F622:AZ622),$AC597/$D597))</f>
        <v>n/a</v>
      </c>
      <c r="BB622" s="219" t="str">
        <f>IF($D597="n/a","n/a",IF(BB$3&gt;($D597+$D622),$AC597-SUM($F622:BA622),$AC597/$D597))</f>
        <v>n/a</v>
      </c>
      <c r="BC622" s="219" t="str">
        <f>IF($D597="n/a","n/a",IF(BC$3&gt;($D597+$D622),$AC597-SUM($F622:BB622),$AC597/$D597))</f>
        <v>n/a</v>
      </c>
      <c r="BD622" s="219" t="str">
        <f>IF($D597="n/a","n/a",IF(BD$3&gt;($D597+$D622),$AC597-SUM($F622:BC622),$AC597/$D597))</f>
        <v>n/a</v>
      </c>
      <c r="BE622" s="219" t="str">
        <f>IF($D597="n/a","n/a",IF(BE$3&gt;($D597+$D622),$AC597-SUM($F622:BD622),$AC597/$D597))</f>
        <v>n/a</v>
      </c>
      <c r="BF622" s="219" t="str">
        <f>IF($D597="n/a","n/a",IF(BF$3&gt;($D597+$D622),$AC597-SUM($F622:BE622),$AC597/$D597))</f>
        <v>n/a</v>
      </c>
      <c r="BG622" s="219" t="str">
        <f>IF($D597="n/a","n/a",IF(BG$3&gt;($D597+$D622),$AC597-SUM($F622:BF622),$AC597/$D597))</f>
        <v>n/a</v>
      </c>
      <c r="BH622" s="219" t="str">
        <f>IF($D597="n/a","n/a",IF(BH$3&gt;($D597+$D622),$AC597-SUM($F622:BG622),$AC597/$D597))</f>
        <v>n/a</v>
      </c>
      <c r="BI622" s="219" t="str">
        <f>IF($D597="n/a","n/a",IF(BI$3&gt;($D597+$D622),$AC597-SUM($F622:BH622),$AC597/$D597))</f>
        <v>n/a</v>
      </c>
      <c r="BJ622" s="219" t="str">
        <f>IF($D597="n/a","n/a",IF(BJ$3&gt;($D597+$D622),$AC597-SUM($F622:BI622),$AC597/$D597))</f>
        <v>n/a</v>
      </c>
      <c r="BK622" s="219" t="str">
        <f>IF($D597="n/a","n/a",IF(BK$3&gt;($D597+$D622),$AC597-SUM($F622:BJ622),$AC597/$D597))</f>
        <v>n/a</v>
      </c>
      <c r="BL622" s="219" t="str">
        <f>IF($D597="n/a","n/a",IF(BL$3&gt;($D597+$D622),$AC597-SUM($F622:BK622),$AC597/$D597))</f>
        <v>n/a</v>
      </c>
      <c r="BM622" s="219" t="str">
        <f>IF($D597="n/a","n/a",IF(BM$3&gt;($D597+$D622),$AC597-SUM($F622:BL622),$AC597/$D597))</f>
        <v>n/a</v>
      </c>
      <c r="BN622" s="219" t="str">
        <f>IF($D597="n/a","n/a",IF(BN$3&gt;($D597+$D622),$AC597-SUM($F622:BM622),$AC597/$D597))</f>
        <v>n/a</v>
      </c>
      <c r="BO622" s="219" t="str">
        <f>IF($D597="n/a","n/a",IF(BO$3&gt;($D597+$D622),$AC597-SUM($F622:BN622),$AC597/$D597))</f>
        <v>n/a</v>
      </c>
      <c r="BP622" s="219" t="str">
        <f>IF($D597="n/a","n/a",IF(BP$3&gt;($D597+$D622),$AC597-SUM($F622:BO622),$AC597/$D597))</f>
        <v>n/a</v>
      </c>
      <c r="BQ622" s="219" t="str">
        <f>IF($D597="n/a","n/a",IF(BQ$3&gt;($D597+$D622),$AC597-SUM($F622:BP622),$AC597/$D597))</f>
        <v>n/a</v>
      </c>
      <c r="BR622" s="219" t="str">
        <f>IF($D597="n/a","n/a",IF(BR$3&gt;($D597+$D622),$AC597-SUM($F622:BQ622),$AC597/$D597))</f>
        <v>n/a</v>
      </c>
      <c r="BS622" s="219" t="str">
        <f>IF($D597="n/a","n/a",IF(BS$3&gt;($D597+$D622),$AC597-SUM($F622:BR622),$AC597/$D597))</f>
        <v>n/a</v>
      </c>
      <c r="BT622" s="219" t="str">
        <f>IF($D597="n/a","n/a",IF(BT$3&gt;($D597+$D622),$AC597-SUM($F622:BS622),$AC597/$D597))</f>
        <v>n/a</v>
      </c>
      <c r="BU622" s="219" t="str">
        <f>IF($D597="n/a","n/a",IF(BU$3&gt;($D597+$D622),$AC597-SUM($F622:BT622),$AC597/$D597))</f>
        <v>n/a</v>
      </c>
      <c r="BV622" s="219" t="str">
        <f>IF($D597="n/a","n/a",IF(BV$3&gt;($D597+$D622),$AC597-SUM($F622:BU622),$AC597/$D597))</f>
        <v>n/a</v>
      </c>
      <c r="BW622" s="219" t="str">
        <f>IF($D597="n/a","n/a",IF(BW$3&gt;($D597+$D622),$AC597-SUM($F622:BV622),$AC597/$D597))</f>
        <v>n/a</v>
      </c>
      <c r="BX622" s="219" t="str">
        <f>IF($D597="n/a","n/a",IF(BX$3&gt;($D597+$D622),$AC597-SUM($F622:BW622),$AC597/$D597))</f>
        <v>n/a</v>
      </c>
      <c r="BY622" s="219" t="str">
        <f>IF($D597="n/a","n/a",IF(BY$3&gt;($D597+$D622),$AC597-SUM($F622:BX622),$AC597/$D597))</f>
        <v>n/a</v>
      </c>
      <c r="BZ622" s="219" t="str">
        <f>IF($D597="n/a","n/a",IF(BZ$3&gt;($D597+$D622),$AC597-SUM($F622:BY622),$AC597/$D597))</f>
        <v>n/a</v>
      </c>
    </row>
    <row r="623" spans="1:78" s="198" customFormat="1" hidden="1" outlineLevel="1">
      <c r="A623" s="605"/>
      <c r="B623" s="603"/>
      <c r="C623" s="604"/>
      <c r="D623" s="606">
        <v>25</v>
      </c>
      <c r="E623" s="589"/>
      <c r="F623" s="596"/>
      <c r="G623" s="219"/>
      <c r="H623" s="219"/>
      <c r="I623" s="219"/>
      <c r="J623" s="219"/>
      <c r="K623" s="590"/>
      <c r="L623" s="219"/>
      <c r="M623" s="219"/>
      <c r="N623" s="219"/>
      <c r="O623" s="217"/>
      <c r="P623" s="217"/>
      <c r="Q623" s="217"/>
      <c r="R623" s="217"/>
      <c r="S623" s="217"/>
      <c r="T623" s="217"/>
      <c r="U623" s="217"/>
      <c r="V623" s="217"/>
      <c r="W623" s="217"/>
      <c r="X623" s="217"/>
      <c r="Y623" s="217"/>
      <c r="Z623" s="217"/>
      <c r="AA623" s="217"/>
      <c r="AB623" s="217"/>
      <c r="AC623" s="217"/>
      <c r="AD623" s="602"/>
      <c r="AE623" s="602"/>
      <c r="AF623" s="602"/>
      <c r="AG623" s="602"/>
      <c r="AH623" s="602"/>
      <c r="AI623" s="602"/>
      <c r="AJ623" s="602"/>
      <c r="AK623" s="602"/>
      <c r="AL623" s="602"/>
      <c r="AM623" s="602"/>
      <c r="AN623" s="602"/>
      <c r="AO623" s="602"/>
      <c r="AP623" s="602"/>
      <c r="AQ623" s="602"/>
      <c r="AR623" s="602"/>
      <c r="AS623" s="602"/>
      <c r="AT623" s="602"/>
      <c r="AU623" s="602"/>
      <c r="AV623" s="602"/>
      <c r="AW623" s="602"/>
      <c r="AX623" s="602"/>
      <c r="AY623" s="602"/>
      <c r="AZ623" s="602"/>
      <c r="BA623" s="602"/>
      <c r="BB623" s="602"/>
      <c r="BC623" s="602"/>
      <c r="BD623" s="602"/>
      <c r="BE623" s="602"/>
      <c r="BF623" s="602"/>
      <c r="BG623" s="602"/>
      <c r="BH623" s="602"/>
      <c r="BI623" s="602"/>
      <c r="BJ623" s="602"/>
      <c r="BK623" s="602"/>
      <c r="BL623" s="602"/>
      <c r="BM623" s="602"/>
      <c r="BN623" s="602"/>
      <c r="BO623" s="602"/>
      <c r="BP623" s="602"/>
      <c r="BQ623" s="602"/>
      <c r="BR623" s="602"/>
      <c r="BS623" s="602"/>
      <c r="BT623" s="602"/>
      <c r="BU623" s="602"/>
      <c r="BV623" s="602"/>
      <c r="BW623" s="602"/>
      <c r="BX623" s="602"/>
      <c r="BY623" s="602"/>
      <c r="BZ623" s="602"/>
    </row>
    <row r="624" spans="1:78" s="198" customFormat="1" collapsed="1">
      <c r="A624" s="605"/>
      <c r="B624" s="607">
        <f>A53</f>
        <v>0</v>
      </c>
      <c r="E624" s="583"/>
      <c r="F624" s="584">
        <f t="shared" ref="F624:AK624" si="114">SUM(F598:F623)</f>
        <v>0</v>
      </c>
      <c r="G624" s="584">
        <f t="shared" si="114"/>
        <v>0</v>
      </c>
      <c r="H624" s="584">
        <f t="shared" si="114"/>
        <v>0</v>
      </c>
      <c r="I624" s="584">
        <f t="shared" si="114"/>
        <v>0</v>
      </c>
      <c r="J624" s="584">
        <f t="shared" si="114"/>
        <v>0</v>
      </c>
      <c r="K624" s="585">
        <f t="shared" si="114"/>
        <v>0</v>
      </c>
      <c r="L624" s="584">
        <f t="shared" si="114"/>
        <v>0</v>
      </c>
      <c r="M624" s="584">
        <f t="shared" si="114"/>
        <v>0</v>
      </c>
      <c r="N624" s="584">
        <f t="shared" si="114"/>
        <v>0</v>
      </c>
      <c r="O624" s="584">
        <f t="shared" si="114"/>
        <v>0</v>
      </c>
      <c r="P624" s="584">
        <f t="shared" si="114"/>
        <v>0</v>
      </c>
      <c r="Q624" s="584">
        <f t="shared" si="114"/>
        <v>0</v>
      </c>
      <c r="R624" s="584">
        <f t="shared" si="114"/>
        <v>0</v>
      </c>
      <c r="S624" s="584">
        <f t="shared" si="114"/>
        <v>0</v>
      </c>
      <c r="T624" s="584">
        <f t="shared" si="114"/>
        <v>0</v>
      </c>
      <c r="U624" s="584">
        <f t="shared" si="114"/>
        <v>0</v>
      </c>
      <c r="V624" s="584">
        <f t="shared" si="114"/>
        <v>0</v>
      </c>
      <c r="W624" s="584">
        <f t="shared" si="114"/>
        <v>0</v>
      </c>
      <c r="X624" s="584">
        <f t="shared" si="114"/>
        <v>0</v>
      </c>
      <c r="Y624" s="584">
        <f t="shared" si="114"/>
        <v>0</v>
      </c>
      <c r="Z624" s="584">
        <f t="shared" si="114"/>
        <v>0</v>
      </c>
      <c r="AA624" s="584">
        <f t="shared" si="114"/>
        <v>0</v>
      </c>
      <c r="AB624" s="584">
        <f t="shared" si="114"/>
        <v>0</v>
      </c>
      <c r="AC624" s="584">
        <f t="shared" si="114"/>
        <v>0</v>
      </c>
      <c r="AD624" s="584">
        <f t="shared" si="114"/>
        <v>0</v>
      </c>
      <c r="AE624" s="584">
        <f t="shared" si="114"/>
        <v>0</v>
      </c>
      <c r="AF624" s="584">
        <f t="shared" si="114"/>
        <v>0</v>
      </c>
      <c r="AG624" s="584">
        <f t="shared" si="114"/>
        <v>0</v>
      </c>
      <c r="AH624" s="584">
        <f t="shared" si="114"/>
        <v>0</v>
      </c>
      <c r="AI624" s="584">
        <f t="shared" si="114"/>
        <v>0</v>
      </c>
      <c r="AJ624" s="584">
        <f t="shared" si="114"/>
        <v>0</v>
      </c>
      <c r="AK624" s="584">
        <f t="shared" si="114"/>
        <v>0</v>
      </c>
      <c r="AL624" s="584">
        <f t="shared" ref="AL624:BZ624" si="115">SUM(AL598:AL623)</f>
        <v>0</v>
      </c>
      <c r="AM624" s="584">
        <f t="shared" si="115"/>
        <v>0</v>
      </c>
      <c r="AN624" s="584">
        <f t="shared" si="115"/>
        <v>0</v>
      </c>
      <c r="AO624" s="584">
        <f t="shared" si="115"/>
        <v>0</v>
      </c>
      <c r="AP624" s="584">
        <f t="shared" si="115"/>
        <v>0</v>
      </c>
      <c r="AQ624" s="584">
        <f t="shared" si="115"/>
        <v>0</v>
      </c>
      <c r="AR624" s="584">
        <f t="shared" si="115"/>
        <v>0</v>
      </c>
      <c r="AS624" s="584">
        <f t="shared" si="115"/>
        <v>0</v>
      </c>
      <c r="AT624" s="584">
        <f t="shared" si="115"/>
        <v>0</v>
      </c>
      <c r="AU624" s="584">
        <f t="shared" si="115"/>
        <v>0</v>
      </c>
      <c r="AV624" s="584">
        <f t="shared" si="115"/>
        <v>0</v>
      </c>
      <c r="AW624" s="584">
        <f t="shared" si="115"/>
        <v>0</v>
      </c>
      <c r="AX624" s="584">
        <f t="shared" si="115"/>
        <v>0</v>
      </c>
      <c r="AY624" s="584">
        <f t="shared" si="115"/>
        <v>0</v>
      </c>
      <c r="AZ624" s="584">
        <f t="shared" si="115"/>
        <v>0</v>
      </c>
      <c r="BA624" s="584">
        <f t="shared" si="115"/>
        <v>0</v>
      </c>
      <c r="BB624" s="584">
        <f t="shared" si="115"/>
        <v>0</v>
      </c>
      <c r="BC624" s="584">
        <f t="shared" si="115"/>
        <v>0</v>
      </c>
      <c r="BD624" s="584">
        <f t="shared" si="115"/>
        <v>0</v>
      </c>
      <c r="BE624" s="584">
        <f t="shared" si="115"/>
        <v>0</v>
      </c>
      <c r="BF624" s="584">
        <f t="shared" si="115"/>
        <v>0</v>
      </c>
      <c r="BG624" s="584">
        <f t="shared" si="115"/>
        <v>0</v>
      </c>
      <c r="BH624" s="584">
        <f t="shared" si="115"/>
        <v>0</v>
      </c>
      <c r="BI624" s="584">
        <f t="shared" si="115"/>
        <v>0</v>
      </c>
      <c r="BJ624" s="584">
        <f t="shared" si="115"/>
        <v>0</v>
      </c>
      <c r="BK624" s="584">
        <f t="shared" si="115"/>
        <v>0</v>
      </c>
      <c r="BL624" s="584">
        <f t="shared" si="115"/>
        <v>0</v>
      </c>
      <c r="BM624" s="584">
        <f t="shared" si="115"/>
        <v>0</v>
      </c>
      <c r="BN624" s="584">
        <f t="shared" si="115"/>
        <v>0</v>
      </c>
      <c r="BO624" s="584">
        <f t="shared" si="115"/>
        <v>0</v>
      </c>
      <c r="BP624" s="584">
        <f t="shared" si="115"/>
        <v>0</v>
      </c>
      <c r="BQ624" s="584">
        <f t="shared" si="115"/>
        <v>0</v>
      </c>
      <c r="BR624" s="584">
        <f t="shared" si="115"/>
        <v>0</v>
      </c>
      <c r="BS624" s="584">
        <f t="shared" si="115"/>
        <v>0</v>
      </c>
      <c r="BT624" s="584">
        <f t="shared" si="115"/>
        <v>0</v>
      </c>
      <c r="BU624" s="584">
        <f t="shared" si="115"/>
        <v>0</v>
      </c>
      <c r="BV624" s="584">
        <f t="shared" si="115"/>
        <v>0</v>
      </c>
      <c r="BW624" s="584">
        <f t="shared" si="115"/>
        <v>0</v>
      </c>
      <c r="BX624" s="584">
        <f t="shared" si="115"/>
        <v>0</v>
      </c>
      <c r="BY624" s="584">
        <f t="shared" si="115"/>
        <v>0</v>
      </c>
      <c r="BZ624" s="584">
        <f t="shared" si="115"/>
        <v>0</v>
      </c>
    </row>
    <row r="625" spans="1:78" s="198" customFormat="1" hidden="1" outlineLevel="1">
      <c r="A625" s="581"/>
      <c r="B625" s="582"/>
      <c r="E625" s="583"/>
      <c r="F625" s="584"/>
      <c r="G625" s="584"/>
      <c r="H625" s="584"/>
      <c r="I625" s="584"/>
      <c r="J625" s="584"/>
      <c r="K625" s="585"/>
      <c r="L625" s="584"/>
      <c r="M625" s="584"/>
      <c r="N625" s="584"/>
      <c r="O625" s="584"/>
      <c r="P625" s="584"/>
      <c r="Q625" s="584"/>
      <c r="R625" s="584"/>
      <c r="S625" s="584"/>
      <c r="T625" s="584"/>
      <c r="U625" s="584"/>
      <c r="V625" s="584"/>
      <c r="W625" s="584"/>
      <c r="X625" s="584"/>
      <c r="Y625" s="584"/>
      <c r="Z625" s="584"/>
      <c r="AA625" s="584"/>
      <c r="AB625" s="584"/>
      <c r="AC625" s="584"/>
      <c r="AD625" s="584"/>
      <c r="AE625" s="584"/>
      <c r="AF625" s="584"/>
      <c r="AG625" s="584"/>
      <c r="AH625" s="584"/>
      <c r="AI625" s="584"/>
      <c r="AJ625" s="584"/>
      <c r="AK625" s="584"/>
      <c r="AL625" s="584"/>
      <c r="AM625" s="584"/>
      <c r="AN625" s="584"/>
      <c r="AO625" s="584"/>
      <c r="AP625" s="584"/>
      <c r="AQ625" s="584"/>
      <c r="AR625" s="584"/>
      <c r="AS625" s="584"/>
      <c r="AT625" s="584"/>
      <c r="AU625" s="584"/>
      <c r="AV625" s="584"/>
      <c r="AW625" s="584"/>
      <c r="AX625" s="584"/>
      <c r="AY625" s="584"/>
      <c r="AZ625" s="584"/>
      <c r="BA625" s="584"/>
      <c r="BB625" s="584"/>
      <c r="BC625" s="584"/>
      <c r="BD625" s="584"/>
      <c r="BE625" s="584"/>
      <c r="BF625" s="584"/>
      <c r="BG625" s="584"/>
      <c r="BH625" s="584"/>
      <c r="BI625" s="584"/>
      <c r="BJ625" s="584"/>
      <c r="BK625" s="584"/>
      <c r="BL625" s="584"/>
      <c r="BM625" s="584"/>
      <c r="BN625" s="584"/>
      <c r="BO625" s="584"/>
      <c r="BP625" s="584"/>
      <c r="BQ625" s="584"/>
      <c r="BR625" s="584"/>
      <c r="BS625" s="584"/>
      <c r="BT625" s="584"/>
      <c r="BU625" s="584"/>
      <c r="BV625" s="584"/>
      <c r="BW625" s="584"/>
      <c r="BX625" s="584"/>
      <c r="BY625" s="584"/>
      <c r="BZ625" s="584"/>
    </row>
    <row r="626" spans="1:78" s="198" customFormat="1" hidden="1" outlineLevel="1">
      <c r="A626" s="581"/>
      <c r="B626" s="217"/>
      <c r="C626" s="586">
        <f>B653</f>
        <v>0</v>
      </c>
      <c r="D626" s="103" t="str">
        <f>VLOOKUP(C626,$A$123:$D$139,4,FALSE)</f>
        <v>n/a</v>
      </c>
      <c r="E626" s="103" t="str">
        <f>VLOOKUP(C626,$A$123:$D$139,3,FALSE)</f>
        <v>n/a</v>
      </c>
      <c r="F626" s="217">
        <f>IF(F$123="",0,HLOOKUP(F$2,$F$123:$BZ$140,MATCH($C626,$A$60:$A$76,0),FALSE))</f>
        <v>0</v>
      </c>
      <c r="G626" s="217">
        <f t="shared" ref="G626:BR626" si="116">IF(G$123="",0,HLOOKUP(G$2,$F$123:$BZ$140,MATCH($C626,$A$60:$A$76,0),FALSE))</f>
        <v>0</v>
      </c>
      <c r="H626" s="217">
        <f t="shared" si="116"/>
        <v>0</v>
      </c>
      <c r="I626" s="217">
        <f t="shared" si="116"/>
        <v>0</v>
      </c>
      <c r="J626" s="217">
        <f t="shared" si="116"/>
        <v>0</v>
      </c>
      <c r="K626" s="217">
        <f t="shared" si="116"/>
        <v>0</v>
      </c>
      <c r="L626" s="217">
        <f t="shared" si="116"/>
        <v>0</v>
      </c>
      <c r="M626" s="217">
        <f t="shared" si="116"/>
        <v>0</v>
      </c>
      <c r="N626" s="217">
        <f t="shared" si="116"/>
        <v>0</v>
      </c>
      <c r="O626" s="217">
        <f t="shared" si="116"/>
        <v>0</v>
      </c>
      <c r="P626" s="217">
        <f t="shared" si="116"/>
        <v>0</v>
      </c>
      <c r="Q626" s="217">
        <f t="shared" si="116"/>
        <v>0</v>
      </c>
      <c r="R626" s="217">
        <f t="shared" si="116"/>
        <v>0</v>
      </c>
      <c r="S626" s="217">
        <f t="shared" si="116"/>
        <v>0</v>
      </c>
      <c r="T626" s="217">
        <f t="shared" si="116"/>
        <v>0</v>
      </c>
      <c r="U626" s="217">
        <f t="shared" si="116"/>
        <v>0</v>
      </c>
      <c r="V626" s="217">
        <f t="shared" si="116"/>
        <v>0</v>
      </c>
      <c r="W626" s="217">
        <f t="shared" si="116"/>
        <v>0</v>
      </c>
      <c r="X626" s="217">
        <f t="shared" si="116"/>
        <v>0</v>
      </c>
      <c r="Y626" s="217">
        <f t="shared" si="116"/>
        <v>0</v>
      </c>
      <c r="Z626" s="217">
        <f t="shared" si="116"/>
        <v>0</v>
      </c>
      <c r="AA626" s="217">
        <f t="shared" si="116"/>
        <v>0</v>
      </c>
      <c r="AB626" s="217">
        <f t="shared" si="116"/>
        <v>0</v>
      </c>
      <c r="AC626" s="217">
        <f t="shared" si="116"/>
        <v>0</v>
      </c>
      <c r="AD626" s="217">
        <f t="shared" si="116"/>
        <v>0</v>
      </c>
      <c r="AE626" s="217">
        <f t="shared" si="116"/>
        <v>0</v>
      </c>
      <c r="AF626" s="217">
        <f t="shared" si="116"/>
        <v>0</v>
      </c>
      <c r="AG626" s="217">
        <f t="shared" si="116"/>
        <v>0</v>
      </c>
      <c r="AH626" s="217">
        <f t="shared" si="116"/>
        <v>0</v>
      </c>
      <c r="AI626" s="217">
        <f t="shared" si="116"/>
        <v>0</v>
      </c>
      <c r="AJ626" s="217">
        <f t="shared" si="116"/>
        <v>0</v>
      </c>
      <c r="AK626" s="217">
        <f t="shared" si="116"/>
        <v>0</v>
      </c>
      <c r="AL626" s="217">
        <f t="shared" si="116"/>
        <v>0</v>
      </c>
      <c r="AM626" s="217">
        <f t="shared" si="116"/>
        <v>0</v>
      </c>
      <c r="AN626" s="217">
        <f t="shared" si="116"/>
        <v>0</v>
      </c>
      <c r="AO626" s="217">
        <f t="shared" si="116"/>
        <v>0</v>
      </c>
      <c r="AP626" s="217">
        <f t="shared" si="116"/>
        <v>0</v>
      </c>
      <c r="AQ626" s="217">
        <f t="shared" si="116"/>
        <v>0</v>
      </c>
      <c r="AR626" s="217">
        <f t="shared" si="116"/>
        <v>0</v>
      </c>
      <c r="AS626" s="217">
        <f t="shared" si="116"/>
        <v>0</v>
      </c>
      <c r="AT626" s="217">
        <f t="shared" si="116"/>
        <v>0</v>
      </c>
      <c r="AU626" s="217">
        <f t="shared" si="116"/>
        <v>0</v>
      </c>
      <c r="AV626" s="217">
        <f t="shared" si="116"/>
        <v>0</v>
      </c>
      <c r="AW626" s="217">
        <f t="shared" si="116"/>
        <v>0</v>
      </c>
      <c r="AX626" s="217">
        <f t="shared" si="116"/>
        <v>0</v>
      </c>
      <c r="AY626" s="217">
        <f t="shared" si="116"/>
        <v>0</v>
      </c>
      <c r="AZ626" s="217">
        <f t="shared" si="116"/>
        <v>0</v>
      </c>
      <c r="BA626" s="217">
        <f t="shared" si="116"/>
        <v>0</v>
      </c>
      <c r="BB626" s="217">
        <f t="shared" si="116"/>
        <v>0</v>
      </c>
      <c r="BC626" s="217">
        <f t="shared" si="116"/>
        <v>0</v>
      </c>
      <c r="BD626" s="217">
        <f t="shared" si="116"/>
        <v>0</v>
      </c>
      <c r="BE626" s="217">
        <f t="shared" si="116"/>
        <v>0</v>
      </c>
      <c r="BF626" s="217">
        <f t="shared" si="116"/>
        <v>0</v>
      </c>
      <c r="BG626" s="217">
        <f t="shared" si="116"/>
        <v>0</v>
      </c>
      <c r="BH626" s="217">
        <f t="shared" si="116"/>
        <v>0</v>
      </c>
      <c r="BI626" s="217">
        <f t="shared" si="116"/>
        <v>0</v>
      </c>
      <c r="BJ626" s="217">
        <f t="shared" si="116"/>
        <v>0</v>
      </c>
      <c r="BK626" s="217">
        <f t="shared" si="116"/>
        <v>0</v>
      </c>
      <c r="BL626" s="217">
        <f t="shared" si="116"/>
        <v>0</v>
      </c>
      <c r="BM626" s="217">
        <f t="shared" si="116"/>
        <v>0</v>
      </c>
      <c r="BN626" s="217">
        <f t="shared" si="116"/>
        <v>0</v>
      </c>
      <c r="BO626" s="217">
        <f t="shared" si="116"/>
        <v>0</v>
      </c>
      <c r="BP626" s="217">
        <f t="shared" si="116"/>
        <v>0</v>
      </c>
      <c r="BQ626" s="217">
        <f t="shared" si="116"/>
        <v>0</v>
      </c>
      <c r="BR626" s="217">
        <f t="shared" si="116"/>
        <v>0</v>
      </c>
      <c r="BS626" s="217">
        <f t="shared" ref="BS626:BZ626" si="117">IF(BS$123="",0,HLOOKUP(BS$2,$F$123:$BZ$140,MATCH($C626,$A$60:$A$76,0),FALSE))</f>
        <v>0</v>
      </c>
      <c r="BT626" s="217">
        <f t="shared" si="117"/>
        <v>0</v>
      </c>
      <c r="BU626" s="217">
        <f t="shared" si="117"/>
        <v>0</v>
      </c>
      <c r="BV626" s="217">
        <f t="shared" si="117"/>
        <v>0</v>
      </c>
      <c r="BW626" s="217">
        <f t="shared" si="117"/>
        <v>0</v>
      </c>
      <c r="BX626" s="217">
        <f t="shared" si="117"/>
        <v>0</v>
      </c>
      <c r="BY626" s="217">
        <f t="shared" si="117"/>
        <v>0</v>
      </c>
      <c r="BZ626" s="217">
        <f t="shared" si="117"/>
        <v>0</v>
      </c>
    </row>
    <row r="627" spans="1:78" s="198" customFormat="1" hidden="1" outlineLevel="1">
      <c r="A627" s="587"/>
      <c r="B627" s="582"/>
      <c r="C627" s="723" t="s">
        <v>296</v>
      </c>
      <c r="D627" s="588">
        <v>0</v>
      </c>
      <c r="E627" s="589"/>
      <c r="F627" s="219"/>
      <c r="G627" s="219"/>
      <c r="H627" s="219"/>
      <c r="I627" s="219"/>
      <c r="J627" s="219"/>
      <c r="K627" s="590"/>
      <c r="L627" s="219"/>
      <c r="M627" s="219"/>
      <c r="N627" s="219"/>
      <c r="O627" s="219"/>
      <c r="P627" s="219"/>
      <c r="Q627" s="219"/>
      <c r="R627" s="219"/>
      <c r="S627" s="219"/>
      <c r="T627" s="219"/>
      <c r="U627" s="219"/>
      <c r="V627" s="219"/>
      <c r="W627" s="219"/>
      <c r="X627" s="219"/>
      <c r="Y627" s="219"/>
      <c r="Z627" s="219"/>
      <c r="AA627" s="219"/>
      <c r="AB627" s="219"/>
      <c r="AC627" s="219"/>
      <c r="AD627" s="219"/>
      <c r="AE627" s="219"/>
      <c r="AF627" s="219"/>
      <c r="AG627" s="219"/>
      <c r="AH627" s="219"/>
      <c r="AI627" s="219"/>
      <c r="AJ627" s="219"/>
      <c r="AK627" s="219"/>
      <c r="AL627" s="219"/>
      <c r="AM627" s="219"/>
      <c r="AN627" s="219"/>
      <c r="AO627" s="219"/>
      <c r="AP627" s="219"/>
      <c r="AQ627" s="219"/>
      <c r="AR627" s="219"/>
      <c r="AS627" s="219"/>
      <c r="AT627" s="219"/>
      <c r="AU627" s="219"/>
      <c r="AV627" s="219"/>
      <c r="AW627" s="219"/>
      <c r="AX627" s="219"/>
      <c r="AY627" s="219"/>
      <c r="AZ627" s="219"/>
      <c r="BA627" s="219"/>
      <c r="BB627" s="219"/>
      <c r="BC627" s="219"/>
      <c r="BD627" s="219"/>
      <c r="BE627" s="219"/>
      <c r="BF627" s="219"/>
      <c r="BG627" s="219"/>
      <c r="BH627" s="219"/>
      <c r="BI627" s="219"/>
      <c r="BJ627" s="219"/>
      <c r="BK627" s="219"/>
      <c r="BL627" s="219"/>
      <c r="BM627" s="219"/>
      <c r="BN627" s="219"/>
      <c r="BO627" s="219"/>
      <c r="BP627" s="219"/>
      <c r="BQ627" s="219"/>
      <c r="BR627" s="219"/>
    </row>
    <row r="628" spans="1:78" s="198" customFormat="1" hidden="1" outlineLevel="1">
      <c r="A628" s="581"/>
      <c r="B628" s="582"/>
      <c r="C628" s="723"/>
      <c r="D628" s="591">
        <v>1</v>
      </c>
      <c r="E628" s="589"/>
      <c r="F628" s="592"/>
      <c r="G628" s="593" t="str">
        <f>IF($E626="n/a","n/a",IF(G$3&gt;($E626+$D628),$F626-SUM($F628:F628),$F626/$E626))</f>
        <v>n/a</v>
      </c>
      <c r="H628" s="594" t="str">
        <f>IF($E626="n/a","n/a",IF(H$3&gt;($E626+$D628),$F626-SUM($F628:G628),$F626/$E626))</f>
        <v>n/a</v>
      </c>
      <c r="I628" s="594" t="str">
        <f>IF($E626="n/a","n/a",IF(I$3&gt;($E626+$D628),$F626-SUM($F628:H628),$F626/$E626))</f>
        <v>n/a</v>
      </c>
      <c r="J628" s="594" t="str">
        <f>IF($E626="n/a","n/a",IF(J$3&gt;($E626+$D628),$F626-SUM($F628:I628),$F626/$E626))</f>
        <v>n/a</v>
      </c>
      <c r="K628" s="595" t="str">
        <f>IF($E626="n/a","n/a",IF(K$3&gt;($E626+$D628),$F626-SUM($F628:J628),$F626/$E626))</f>
        <v>n/a</v>
      </c>
      <c r="L628" s="594" t="str">
        <f>IF($E626="n/a","n/a",IF(L$3&gt;($E626+$D628),$F626-SUM($F628:K628),$F626/$E626))</f>
        <v>n/a</v>
      </c>
      <c r="M628" s="594" t="str">
        <f>IF($E626="n/a","n/a",IF(M$3&gt;($E626+$D628),$F626-SUM($F628:L628),$F626/$E626))</f>
        <v>n/a</v>
      </c>
      <c r="N628" s="594" t="str">
        <f>IF($E626="n/a","n/a",IF(N$3&gt;($E626+$D628),$F626-SUM($F628:M628),$F626/$E626))</f>
        <v>n/a</v>
      </c>
      <c r="O628" s="594" t="str">
        <f>IF($E626="n/a","n/a",IF(O$3&gt;($E626+$D628),$F626-SUM($F628:N628),$F626/$E626))</f>
        <v>n/a</v>
      </c>
      <c r="P628" s="594" t="str">
        <f>IF($E626="n/a","n/a",IF(P$3&gt;($E626+$D628),$F626-SUM($F628:O628),$F626/$E626))</f>
        <v>n/a</v>
      </c>
      <c r="Q628" s="594" t="str">
        <f>IF($E626="n/a","n/a",IF(Q$3&gt;($E626+$D628),$F626-SUM($F628:P628),$F626/$E626))</f>
        <v>n/a</v>
      </c>
      <c r="R628" s="594" t="str">
        <f>IF($E626="n/a","n/a",IF(R$3&gt;($E626+$D628),$F626-SUM($F628:Q628),$F626/$E626))</f>
        <v>n/a</v>
      </c>
      <c r="S628" s="594" t="str">
        <f>IF($E626="n/a","n/a",IF(S$3&gt;($E626+$D628),$F626-SUM($F628:R628),$F626/$E626))</f>
        <v>n/a</v>
      </c>
      <c r="T628" s="594" t="str">
        <f>IF($E626="n/a","n/a",IF(T$3&gt;($E626+$D628),$F626-SUM($F628:S628),$F626/$E626))</f>
        <v>n/a</v>
      </c>
      <c r="U628" s="594" t="str">
        <f>IF($E626="n/a","n/a",IF(U$3&gt;($E626+$D628),$F626-SUM($F628:T628),$F626/$E626))</f>
        <v>n/a</v>
      </c>
      <c r="V628" s="594" t="str">
        <f>IF($E626="n/a","n/a",IF(V$3&gt;($E626+$D628),$F626-SUM($F628:U628),$F626/$E626))</f>
        <v>n/a</v>
      </c>
      <c r="W628" s="594" t="str">
        <f>IF($E626="n/a","n/a",IF(W$3&gt;($E626+$D628),$F626-SUM($F628:V628),$F626/$E626))</f>
        <v>n/a</v>
      </c>
      <c r="X628" s="594" t="str">
        <f>IF($E626="n/a","n/a",IF(X$3&gt;($E626+$D628),$F626-SUM($F628:W628),$F626/$E626))</f>
        <v>n/a</v>
      </c>
      <c r="Y628" s="594" t="str">
        <f>IF($E626="n/a","n/a",IF(Y$3&gt;($E626+$D628),$F626-SUM($F628:X628),$F626/$E626))</f>
        <v>n/a</v>
      </c>
      <c r="Z628" s="594" t="str">
        <f>IF($E626="n/a","n/a",IF(Z$3&gt;($E626+$D628),$F626-SUM($F628:Y628),$F626/$E626))</f>
        <v>n/a</v>
      </c>
      <c r="AA628" s="594" t="str">
        <f>IF($E626="n/a","n/a",IF(AA$3&gt;($E626+$D628),$F626-SUM($F628:Z628),$F626/$E626))</f>
        <v>n/a</v>
      </c>
      <c r="AB628" s="594" t="str">
        <f>IF($E626="n/a","n/a",IF(AB$3&gt;($E626+$D628),$F626-SUM($F628:AA628),$F626/$E626))</f>
        <v>n/a</v>
      </c>
      <c r="AC628" s="594" t="str">
        <f>IF($E626="n/a","n/a",IF(AC$3&gt;($E626+$D628),$F626-SUM($F628:AB628),$F626/$E626))</f>
        <v>n/a</v>
      </c>
      <c r="AD628" s="594" t="str">
        <f>IF($E626="n/a","n/a",IF(AD$3&gt;($E626+$D628),$F626-SUM($F628:AC628),$F626/$E626))</f>
        <v>n/a</v>
      </c>
      <c r="AE628" s="594" t="str">
        <f>IF($E626="n/a","n/a",IF(AE$3&gt;($E626+$D628),$F626-SUM($F628:AD628),$F626/$E626))</f>
        <v>n/a</v>
      </c>
      <c r="AF628" s="594" t="str">
        <f>IF($E626="n/a","n/a",IF(AF$3&gt;($E626+$D628),$F626-SUM($F628:AE628),$F626/$E626))</f>
        <v>n/a</v>
      </c>
      <c r="AG628" s="594" t="str">
        <f>IF($E626="n/a","n/a",IF(AG$3&gt;($E626+$D628),$F626-SUM($F628:AF628),$F626/$E626))</f>
        <v>n/a</v>
      </c>
      <c r="AH628" s="594" t="str">
        <f>IF($E626="n/a","n/a",IF(AH$3&gt;($E626+$D628),$F626-SUM($F628:AG628),$F626/$E626))</f>
        <v>n/a</v>
      </c>
      <c r="AI628" s="594" t="str">
        <f>IF($E626="n/a","n/a",IF(AI$3&gt;($E626+$D628),$F626-SUM($F628:AH628),$F626/$E626))</f>
        <v>n/a</v>
      </c>
      <c r="AJ628" s="594" t="str">
        <f>IF($E626="n/a","n/a",IF(AJ$3&gt;($E626+$D628),$F626-SUM($F628:AI628),$F626/$E626))</f>
        <v>n/a</v>
      </c>
      <c r="AK628" s="594" t="str">
        <f>IF($E626="n/a","n/a",IF(AK$3&gt;($E626+$D628),$F626-SUM($F628:AJ628),$F626/$E626))</f>
        <v>n/a</v>
      </c>
      <c r="AL628" s="594" t="str">
        <f>IF($E626="n/a","n/a",IF(AL$3&gt;($E626+$D628),$F626-SUM($F628:AK628),$F626/$E626))</f>
        <v>n/a</v>
      </c>
      <c r="AM628" s="594" t="str">
        <f>IF($E626="n/a","n/a",IF(AM$3&gt;($E626+$D628),$F626-SUM($F628:AL628),$F626/$E626))</f>
        <v>n/a</v>
      </c>
      <c r="AN628" s="594" t="str">
        <f>IF($E626="n/a","n/a",IF(AN$3&gt;($E626+$D628),$F626-SUM($F628:AM628),$F626/$E626))</f>
        <v>n/a</v>
      </c>
      <c r="AO628" s="594" t="str">
        <f>IF($E626="n/a","n/a",IF(AO$3&gt;($E626+$D628),$F626-SUM($F628:AN628),$F626/$E626))</f>
        <v>n/a</v>
      </c>
      <c r="AP628" s="594" t="str">
        <f>IF($E626="n/a","n/a",IF(AP$3&gt;($E626+$D628),$F626-SUM($F628:AO628),$F626/$E626))</f>
        <v>n/a</v>
      </c>
      <c r="AQ628" s="594" t="str">
        <f>IF($E626="n/a","n/a",IF(AQ$3&gt;($E626+$D628),$F626-SUM($F628:AP628),$F626/$E626))</f>
        <v>n/a</v>
      </c>
      <c r="AR628" s="594" t="str">
        <f>IF($E626="n/a","n/a",IF(AR$3&gt;($E626+$D628),$F626-SUM($F628:AQ628),$F626/$E626))</f>
        <v>n/a</v>
      </c>
      <c r="AS628" s="594" t="str">
        <f>IF($E626="n/a","n/a",IF(AS$3&gt;($E626+$D628),$F626-SUM($F628:AR628),$F626/$E626))</f>
        <v>n/a</v>
      </c>
      <c r="AT628" s="594" t="str">
        <f>IF($E626="n/a","n/a",IF(AT$3&gt;($E626+$D628),$F626-SUM($F628:AS628),$F626/$E626))</f>
        <v>n/a</v>
      </c>
      <c r="AU628" s="594" t="str">
        <f>IF($E626="n/a","n/a",IF(AU$3&gt;($E626+$D628),$F626-SUM($F628:AT628),$F626/$E626))</f>
        <v>n/a</v>
      </c>
      <c r="AV628" s="594" t="str">
        <f>IF($E626="n/a","n/a",IF(AV$3&gt;($E626+$D628),$F626-SUM($F628:AU628),$F626/$E626))</f>
        <v>n/a</v>
      </c>
      <c r="AW628" s="594" t="str">
        <f>IF($E626="n/a","n/a",IF(AW$3&gt;($E626+$D628),$F626-SUM($F628:AV628),$F626/$E626))</f>
        <v>n/a</v>
      </c>
      <c r="AX628" s="594" t="str">
        <f>IF($E626="n/a","n/a",IF(AX$3&gt;($E626+$D628),$F626-SUM($F628:AW628),$F626/$E626))</f>
        <v>n/a</v>
      </c>
      <c r="AY628" s="594" t="str">
        <f>IF($E626="n/a","n/a",IF(AY$3&gt;($E626+$D628),$F626-SUM($F628:AX628),$F626/$E626))</f>
        <v>n/a</v>
      </c>
      <c r="AZ628" s="594" t="str">
        <f>IF($E626="n/a","n/a",IF(AZ$3&gt;($E626+$D628),$F626-SUM($F628:AY628),$F626/$E626))</f>
        <v>n/a</v>
      </c>
      <c r="BA628" s="594" t="str">
        <f>IF($E626="n/a","n/a",IF(BA$3&gt;($E626+$D628),$F626-SUM($F628:AZ628),$F626/$E626))</f>
        <v>n/a</v>
      </c>
      <c r="BB628" s="594" t="str">
        <f>IF($E626="n/a","n/a",IF(BB$3&gt;($E626+$D628),$F626-SUM($F628:BA628),$F626/$E626))</f>
        <v>n/a</v>
      </c>
      <c r="BC628" s="594" t="str">
        <f>IF($E626="n/a","n/a",IF(BC$3&gt;($E626+$D628),$F626-SUM($F628:BB628),$F626/$E626))</f>
        <v>n/a</v>
      </c>
      <c r="BD628" s="594" t="str">
        <f>IF($E626="n/a","n/a",IF(BD$3&gt;($E626+$D628),$F626-SUM($F628:BC628),$F626/$E626))</f>
        <v>n/a</v>
      </c>
      <c r="BE628" s="594" t="str">
        <f>IF($E626="n/a","n/a",IF(BE$3&gt;($E626+$D628),$F626-SUM($F628:BD628),$F626/$E626))</f>
        <v>n/a</v>
      </c>
      <c r="BF628" s="594" t="str">
        <f>IF($E626="n/a","n/a",IF(BF$3&gt;($E626+$D628),$F626-SUM($F628:BE628),$F626/$E626))</f>
        <v>n/a</v>
      </c>
      <c r="BG628" s="594" t="str">
        <f>IF($E626="n/a","n/a",IF(BG$3&gt;($E626+$D628),$F626-SUM($F628:BF628),$F626/$E626))</f>
        <v>n/a</v>
      </c>
      <c r="BH628" s="594" t="str">
        <f>IF($E626="n/a","n/a",IF(BH$3&gt;($E626+$D628),$F626-SUM($F628:BG628),$F626/$E626))</f>
        <v>n/a</v>
      </c>
      <c r="BI628" s="594" t="str">
        <f>IF($E626="n/a","n/a",IF(BI$3&gt;($E626+$D628),$F626-SUM($F628:BH628),$F626/$E626))</f>
        <v>n/a</v>
      </c>
      <c r="BJ628" s="594" t="str">
        <f>IF($E626="n/a","n/a",IF(BJ$3&gt;($E626+$D628),$F626-SUM($F628:BI628),$F626/$E626))</f>
        <v>n/a</v>
      </c>
      <c r="BK628" s="594" t="str">
        <f>IF($E626="n/a","n/a",IF(BK$3&gt;($E626+$D628),$F626-SUM($F628:BJ628),$F626/$E626))</f>
        <v>n/a</v>
      </c>
      <c r="BL628" s="594" t="str">
        <f>IF($E626="n/a","n/a",IF(BL$3&gt;($E626+$D628),$F626-SUM($F628:BK628),$F626/$E626))</f>
        <v>n/a</v>
      </c>
      <c r="BM628" s="594" t="str">
        <f>IF($E626="n/a","n/a",IF(BM$3&gt;($E626+$D628),$F626-SUM($F628:BL628),$F626/$E626))</f>
        <v>n/a</v>
      </c>
      <c r="BN628" s="594" t="str">
        <f>IF($E626="n/a","n/a",IF(BN$3&gt;($E626+$D628),$F626-SUM($F628:BM628),$F626/$E626))</f>
        <v>n/a</v>
      </c>
      <c r="BO628" s="594" t="str">
        <f>IF($E626="n/a","n/a",IF(BO$3&gt;($E626+$D628),$F626-SUM($F628:BN628),$F626/$E626))</f>
        <v>n/a</v>
      </c>
      <c r="BP628" s="594" t="str">
        <f>IF($E626="n/a","n/a",IF(BP$3&gt;($E626+$D628),$F626-SUM($F628:BO628),$F626/$E626))</f>
        <v>n/a</v>
      </c>
      <c r="BQ628" s="594" t="str">
        <f>IF($E626="n/a","n/a",IF(BQ$3&gt;($E626+$D628),$F626-SUM($F628:BP628),$F626/$E626))</f>
        <v>n/a</v>
      </c>
      <c r="BR628" s="594" t="str">
        <f>IF($E626="n/a","n/a",IF(BR$3&gt;($E626+$D628),$F626-SUM($F628:BQ628),$F626/$E626))</f>
        <v>n/a</v>
      </c>
      <c r="BS628" s="594" t="str">
        <f>IF($E626="n/a","n/a",IF(BS$3&gt;($E626+$D628),$F626-SUM($F628:BR628),$F626/$E626))</f>
        <v>n/a</v>
      </c>
      <c r="BT628" s="594" t="str">
        <f>IF($E626="n/a","n/a",IF(BT$3&gt;($E626+$D628),$F626-SUM($F628:BS628),$F626/$E626))</f>
        <v>n/a</v>
      </c>
      <c r="BU628" s="594" t="str">
        <f>IF($E626="n/a","n/a",IF(BU$3&gt;($E626+$D628),$F626-SUM($F628:BT628),$F626/$E626))</f>
        <v>n/a</v>
      </c>
      <c r="BV628" s="594" t="str">
        <f>IF($E626="n/a","n/a",IF(BV$3&gt;($E626+$D628),$F626-SUM($F628:BU628),$F626/$E626))</f>
        <v>n/a</v>
      </c>
      <c r="BW628" s="594" t="str">
        <f>IF($E626="n/a","n/a",IF(BW$3&gt;($E626+$D628),$F626-SUM($F628:BV628),$F626/$E626))</f>
        <v>n/a</v>
      </c>
      <c r="BX628" s="594" t="str">
        <f>IF($E626="n/a","n/a",IF(BX$3&gt;($E626+$D628),$F626-SUM($F628:BW628),$F626/$E626))</f>
        <v>n/a</v>
      </c>
      <c r="BY628" s="594" t="str">
        <f>IF($E626="n/a","n/a",IF(BY$3&gt;($E626+$D628),$F626-SUM($F628:BX628),$F626/$E626))</f>
        <v>n/a</v>
      </c>
      <c r="BZ628" s="595" t="str">
        <f>IF($E626="n/a","n/a",IF(BZ$3&gt;($E626+$D628),$F626-SUM($F628:BY628),$F626/$E626))</f>
        <v>n/a</v>
      </c>
    </row>
    <row r="629" spans="1:78" s="198" customFormat="1" hidden="1" outlineLevel="1">
      <c r="A629" s="581"/>
      <c r="B629" s="582"/>
      <c r="C629" s="723"/>
      <c r="D629" s="591">
        <v>2</v>
      </c>
      <c r="E629" s="589"/>
      <c r="F629" s="596"/>
      <c r="G629" s="597"/>
      <c r="H629" s="217" t="str">
        <f>IF($E626="n/a","n/a",IF(H$3&gt;($E626+$D629),$G626-SUM($F629:G629),$G626/$E626))</f>
        <v>n/a</v>
      </c>
      <c r="I629" s="217" t="str">
        <f>IF($E626="n/a","n/a",IF(I$3&gt;($E626+$D629),$G626-SUM($F629:H629),$G626/$E626))</f>
        <v>n/a</v>
      </c>
      <c r="J629" s="217" t="str">
        <f>IF($E626="n/a","n/a",IF(J$3&gt;($E626+$D629),$G626-SUM($F629:I629),$G626/$E626))</f>
        <v>n/a</v>
      </c>
      <c r="K629" s="590" t="str">
        <f>IF($E626="n/a","n/a",IF(K$3&gt;($E626+$D629),$G626-SUM($F629:J629),$G626/$E626))</f>
        <v>n/a</v>
      </c>
      <c r="L629" s="217" t="str">
        <f>IF($E626="n/a","n/a",IF(L$3&gt;($E626+$D629),$G626-SUM($F629:K629),$G626/$E626))</f>
        <v>n/a</v>
      </c>
      <c r="M629" s="217" t="str">
        <f>IF($E626="n/a","n/a",IF(M$3&gt;($E626+$D629),$G626-SUM($F629:L629),$G626/$E626))</f>
        <v>n/a</v>
      </c>
      <c r="N629" s="217" t="str">
        <f>IF($E626="n/a","n/a",IF(N$3&gt;($E626+$D629),$G626-SUM($F629:M629),$G626/$E626))</f>
        <v>n/a</v>
      </c>
      <c r="O629" s="217" t="str">
        <f>IF($E626="n/a","n/a",IF(O$3&gt;($E626+$D629),$G626-SUM($F629:N629),$G626/$E626))</f>
        <v>n/a</v>
      </c>
      <c r="P629" s="217" t="str">
        <f>IF($E626="n/a","n/a",IF(P$3&gt;($E626+$D629),$G626-SUM($F629:O629),$G626/$E626))</f>
        <v>n/a</v>
      </c>
      <c r="Q629" s="217" t="str">
        <f>IF($E626="n/a","n/a",IF(Q$3&gt;($E626+$D629),$G626-SUM($F629:P629),$G626/$E626))</f>
        <v>n/a</v>
      </c>
      <c r="R629" s="217" t="str">
        <f>IF($E626="n/a","n/a",IF(R$3&gt;($E626+$D629),$G626-SUM($F629:Q629),$G626/$E626))</f>
        <v>n/a</v>
      </c>
      <c r="S629" s="217" t="str">
        <f>IF($E626="n/a","n/a",IF(S$3&gt;($E626+$D629),$G626-SUM($F629:R629),$G626/$E626))</f>
        <v>n/a</v>
      </c>
      <c r="T629" s="217" t="str">
        <f>IF($E626="n/a","n/a",IF(T$3&gt;($E626+$D629),$G626-SUM($F629:S629),$G626/$E626))</f>
        <v>n/a</v>
      </c>
      <c r="U629" s="217" t="str">
        <f>IF($E626="n/a","n/a",IF(U$3&gt;($E626+$D629),$G626-SUM($F629:T629),$G626/$E626))</f>
        <v>n/a</v>
      </c>
      <c r="V629" s="217" t="str">
        <f>IF($E626="n/a","n/a",IF(V$3&gt;($E626+$D629),$G626-SUM($F629:U629),$G626/$E626))</f>
        <v>n/a</v>
      </c>
      <c r="W629" s="217" t="str">
        <f>IF($E626="n/a","n/a",IF(W$3&gt;($E626+$D629),$G626-SUM($F629:V629),$G626/$E626))</f>
        <v>n/a</v>
      </c>
      <c r="X629" s="217" t="str">
        <f>IF($E626="n/a","n/a",IF(X$3&gt;($E626+$D629),$G626-SUM($F629:W629),$G626/$E626))</f>
        <v>n/a</v>
      </c>
      <c r="Y629" s="217" t="str">
        <f>IF($E626="n/a","n/a",IF(Y$3&gt;($E626+$D629),$G626-SUM($F629:X629),$G626/$E626))</f>
        <v>n/a</v>
      </c>
      <c r="Z629" s="217" t="str">
        <f>IF($E626="n/a","n/a",IF(Z$3&gt;($E626+$D629),$G626-SUM($F629:Y629),$G626/$E626))</f>
        <v>n/a</v>
      </c>
      <c r="AA629" s="217" t="str">
        <f>IF($E626="n/a","n/a",IF(AA$3&gt;($E626+$D629),$G626-SUM($F629:Z629),$G626/$E626))</f>
        <v>n/a</v>
      </c>
      <c r="AB629" s="217" t="str">
        <f>IF($E626="n/a","n/a",IF(AB$3&gt;($E626+$D629),$G626-SUM($F629:AA629),$G626/$E626))</f>
        <v>n/a</v>
      </c>
      <c r="AC629" s="217" t="str">
        <f>IF($E626="n/a","n/a",IF(AC$3&gt;($E626+$D629),$G626-SUM($F629:AB629),$G626/$E626))</f>
        <v>n/a</v>
      </c>
      <c r="AD629" s="217" t="str">
        <f>IF($E626="n/a","n/a",IF(AD$3&gt;($E626+$D629),$G626-SUM($F629:AC629),$G626/$E626))</f>
        <v>n/a</v>
      </c>
      <c r="AE629" s="217" t="str">
        <f>IF($E626="n/a","n/a",IF(AE$3&gt;($E626+$D629),$G626-SUM($F629:AD629),$G626/$E626))</f>
        <v>n/a</v>
      </c>
      <c r="AF629" s="217" t="str">
        <f>IF($E626="n/a","n/a",IF(AF$3&gt;($E626+$D629),$G626-SUM($F629:AE629),$G626/$E626))</f>
        <v>n/a</v>
      </c>
      <c r="AG629" s="217" t="str">
        <f>IF($E626="n/a","n/a",IF(AG$3&gt;($E626+$D629),$G626-SUM($F629:AF629),$G626/$E626))</f>
        <v>n/a</v>
      </c>
      <c r="AH629" s="217" t="str">
        <f>IF($E626="n/a","n/a",IF(AH$3&gt;($E626+$D629),$G626-SUM($F629:AG629),$G626/$E626))</f>
        <v>n/a</v>
      </c>
      <c r="AI629" s="217" t="str">
        <f>IF($E626="n/a","n/a",IF(AI$3&gt;($E626+$D629),$G626-SUM($F629:AH629),$G626/$E626))</f>
        <v>n/a</v>
      </c>
      <c r="AJ629" s="217" t="str">
        <f>IF($E626="n/a","n/a",IF(AJ$3&gt;($E626+$D629),$G626-SUM($F629:AI629),$G626/$E626))</f>
        <v>n/a</v>
      </c>
      <c r="AK629" s="217" t="str">
        <f>IF($E626="n/a","n/a",IF(AK$3&gt;($E626+$D629),$G626-SUM($F629:AJ629),$G626/$E626))</f>
        <v>n/a</v>
      </c>
      <c r="AL629" s="217" t="str">
        <f>IF($E626="n/a","n/a",IF(AL$3&gt;($E626+$D629),$G626-SUM($F629:AK629),$G626/$E626))</f>
        <v>n/a</v>
      </c>
      <c r="AM629" s="217" t="str">
        <f>IF($E626="n/a","n/a",IF(AM$3&gt;($E626+$D629),$G626-SUM($F629:AL629),$G626/$E626))</f>
        <v>n/a</v>
      </c>
      <c r="AN629" s="217" t="str">
        <f>IF($E626="n/a","n/a",IF(AN$3&gt;($E626+$D629),$G626-SUM($F629:AM629),$G626/$E626))</f>
        <v>n/a</v>
      </c>
      <c r="AO629" s="217" t="str">
        <f>IF($E626="n/a","n/a",IF(AO$3&gt;($E626+$D629),$G626-SUM($F629:AN629),$G626/$E626))</f>
        <v>n/a</v>
      </c>
      <c r="AP629" s="217" t="str">
        <f>IF($E626="n/a","n/a",IF(AP$3&gt;($E626+$D629),$G626-SUM($F629:AO629),$G626/$E626))</f>
        <v>n/a</v>
      </c>
      <c r="AQ629" s="217" t="str">
        <f>IF($E626="n/a","n/a",IF(AQ$3&gt;($E626+$D629),$G626-SUM($F629:AP629),$G626/$E626))</f>
        <v>n/a</v>
      </c>
      <c r="AR629" s="217" t="str">
        <f>IF($E626="n/a","n/a",IF(AR$3&gt;($E626+$D629),$G626-SUM($F629:AQ629),$G626/$E626))</f>
        <v>n/a</v>
      </c>
      <c r="AS629" s="217" t="str">
        <f>IF($E626="n/a","n/a",IF(AS$3&gt;($E626+$D629),$G626-SUM($F629:AR629),$G626/$E626))</f>
        <v>n/a</v>
      </c>
      <c r="AT629" s="217" t="str">
        <f>IF($E626="n/a","n/a",IF(AT$3&gt;($E626+$D629),$G626-SUM($F629:AS629),$G626/$E626))</f>
        <v>n/a</v>
      </c>
      <c r="AU629" s="217" t="str">
        <f>IF($E626="n/a","n/a",IF(AU$3&gt;($E626+$D629),$G626-SUM($F629:AT629),$G626/$E626))</f>
        <v>n/a</v>
      </c>
      <c r="AV629" s="217" t="str">
        <f>IF($E626="n/a","n/a",IF(AV$3&gt;($E626+$D629),$G626-SUM($F629:AU629),$G626/$E626))</f>
        <v>n/a</v>
      </c>
      <c r="AW629" s="217" t="str">
        <f>IF($E626="n/a","n/a",IF(AW$3&gt;($E626+$D629),$G626-SUM($F629:AV629),$G626/$E626))</f>
        <v>n/a</v>
      </c>
      <c r="AX629" s="217" t="str">
        <f>IF($E626="n/a","n/a",IF(AX$3&gt;($E626+$D629),$G626-SUM($F629:AW629),$G626/$E626))</f>
        <v>n/a</v>
      </c>
      <c r="AY629" s="217" t="str">
        <f>IF($E626="n/a","n/a",IF(AY$3&gt;($E626+$D629),$G626-SUM($F629:AX629),$G626/$E626))</f>
        <v>n/a</v>
      </c>
      <c r="AZ629" s="217" t="str">
        <f>IF($E626="n/a","n/a",IF(AZ$3&gt;($E626+$D629),$G626-SUM($F629:AY629),$G626/$E626))</f>
        <v>n/a</v>
      </c>
      <c r="BA629" s="217" t="str">
        <f>IF($E626="n/a","n/a",IF(BA$3&gt;($E626+$D629),$G626-SUM($F629:AZ629),$G626/$E626))</f>
        <v>n/a</v>
      </c>
      <c r="BB629" s="217" t="str">
        <f>IF($E626="n/a","n/a",IF(BB$3&gt;($E626+$D629),$G626-SUM($F629:BA629),$G626/$E626))</f>
        <v>n/a</v>
      </c>
      <c r="BC629" s="217" t="str">
        <f>IF($E626="n/a","n/a",IF(BC$3&gt;($E626+$D629),$G626-SUM($F629:BB629),$G626/$E626))</f>
        <v>n/a</v>
      </c>
      <c r="BD629" s="217" t="str">
        <f>IF($E626="n/a","n/a",IF(BD$3&gt;($E626+$D629),$G626-SUM($F629:BC629),$G626/$E626))</f>
        <v>n/a</v>
      </c>
      <c r="BE629" s="217" t="str">
        <f>IF($E626="n/a","n/a",IF(BE$3&gt;($E626+$D629),$G626-SUM($F629:BD629),$G626/$E626))</f>
        <v>n/a</v>
      </c>
      <c r="BF629" s="217" t="str">
        <f>IF($E626="n/a","n/a",IF(BF$3&gt;($E626+$D629),$G626-SUM($F629:BE629),$G626/$E626))</f>
        <v>n/a</v>
      </c>
      <c r="BG629" s="217" t="str">
        <f>IF($E626="n/a","n/a",IF(BG$3&gt;($E626+$D629),$G626-SUM($F629:BF629),$G626/$E626))</f>
        <v>n/a</v>
      </c>
      <c r="BH629" s="217" t="str">
        <f>IF($E626="n/a","n/a",IF(BH$3&gt;($E626+$D629),$G626-SUM($F629:BG629),$G626/$E626))</f>
        <v>n/a</v>
      </c>
      <c r="BI629" s="217" t="str">
        <f>IF($E626="n/a","n/a",IF(BI$3&gt;($E626+$D629),$G626-SUM($F629:BH629),$G626/$E626))</f>
        <v>n/a</v>
      </c>
      <c r="BJ629" s="217" t="str">
        <f>IF($E626="n/a","n/a",IF(BJ$3&gt;($E626+$D629),$G626-SUM($F629:BI629),$G626/$E626))</f>
        <v>n/a</v>
      </c>
      <c r="BK629" s="217" t="str">
        <f>IF($E626="n/a","n/a",IF(BK$3&gt;($E626+$D629),$G626-SUM($F629:BJ629),$G626/$E626))</f>
        <v>n/a</v>
      </c>
      <c r="BL629" s="217" t="str">
        <f>IF($E626="n/a","n/a",IF(BL$3&gt;($E626+$D629),$G626-SUM($F629:BK629),$G626/$E626))</f>
        <v>n/a</v>
      </c>
      <c r="BM629" s="217" t="str">
        <f>IF($E626="n/a","n/a",IF(BM$3&gt;($E626+$D629),$G626-SUM($F629:BL629),$G626/$E626))</f>
        <v>n/a</v>
      </c>
      <c r="BN629" s="217" t="str">
        <f>IF($E626="n/a","n/a",IF(BN$3&gt;($E626+$D629),$G626-SUM($F629:BM629),$G626/$E626))</f>
        <v>n/a</v>
      </c>
      <c r="BO629" s="217" t="str">
        <f>IF($E626="n/a","n/a",IF(BO$3&gt;($E626+$D629),$G626-SUM($F629:BN629),$G626/$E626))</f>
        <v>n/a</v>
      </c>
      <c r="BP629" s="217" t="str">
        <f>IF($E626="n/a","n/a",IF(BP$3&gt;($E626+$D629),$G626-SUM($F629:BO629),$G626/$E626))</f>
        <v>n/a</v>
      </c>
      <c r="BQ629" s="217" t="str">
        <f>IF($E626="n/a","n/a",IF(BQ$3&gt;($E626+$D629),$G626-SUM($F629:BP629),$G626/$E626))</f>
        <v>n/a</v>
      </c>
      <c r="BR629" s="217" t="str">
        <f>IF($E626="n/a","n/a",IF(BR$3&gt;($E626+$D629),$G626-SUM($F629:BQ629),$G626/$E626))</f>
        <v>n/a</v>
      </c>
      <c r="BS629" s="217" t="str">
        <f>IF($E626="n/a","n/a",IF(BS$3&gt;($E626+$D629),$G626-SUM($F629:BR629),$G626/$E626))</f>
        <v>n/a</v>
      </c>
      <c r="BT629" s="217" t="str">
        <f>IF($E626="n/a","n/a",IF(BT$3&gt;($E626+$D629),$G626-SUM($F629:BS629),$G626/$E626))</f>
        <v>n/a</v>
      </c>
      <c r="BU629" s="217" t="str">
        <f>IF($E626="n/a","n/a",IF(BU$3&gt;($E626+$D629),$G626-SUM($F629:BT629),$G626/$E626))</f>
        <v>n/a</v>
      </c>
      <c r="BV629" s="217" t="str">
        <f>IF($E626="n/a","n/a",IF(BV$3&gt;($E626+$D629),$G626-SUM($F629:BU629),$G626/$E626))</f>
        <v>n/a</v>
      </c>
      <c r="BW629" s="217" t="str">
        <f>IF($E626="n/a","n/a",IF(BW$3&gt;($E626+$D629),$G626-SUM($F629:BV629),$G626/$E626))</f>
        <v>n/a</v>
      </c>
      <c r="BX629" s="217" t="str">
        <f>IF($E626="n/a","n/a",IF(BX$3&gt;($E626+$D629),$G626-SUM($F629:BW629),$G626/$E626))</f>
        <v>n/a</v>
      </c>
      <c r="BY629" s="217" t="str">
        <f>IF($E626="n/a","n/a",IF(BY$3&gt;($E626+$D629),$G626-SUM($F629:BX629),$G626/$E626))</f>
        <v>n/a</v>
      </c>
      <c r="BZ629" s="590" t="str">
        <f>IF($E626="n/a","n/a",IF(BZ$3&gt;($E626+$D629),$G626-SUM($F629:BY629),$G626/$E626))</f>
        <v>n/a</v>
      </c>
    </row>
    <row r="630" spans="1:78" s="198" customFormat="1" hidden="1" outlineLevel="1">
      <c r="A630" s="581"/>
      <c r="B630" s="582"/>
      <c r="C630" s="723"/>
      <c r="D630" s="591">
        <v>3</v>
      </c>
      <c r="E630" s="589"/>
      <c r="F630" s="596"/>
      <c r="G630" s="597"/>
      <c r="H630" s="217"/>
      <c r="I630" s="217" t="str">
        <f>IF($E626="n/a","n/a",IF(I$3&gt;($E626+$D630),$H626-SUM($F630:H630),$H626/$E626))</f>
        <v>n/a</v>
      </c>
      <c r="J630" s="217" t="str">
        <f>IF($E626="n/a","n/a",IF(J$3&gt;($E626+$D630),$H626-SUM($F630:I630),$H626/$E626))</f>
        <v>n/a</v>
      </c>
      <c r="K630" s="590" t="str">
        <f>IF($E626="n/a","n/a",IF(K$3&gt;($E626+$D630),$H626-SUM($F630:J630),$H626/$E626))</f>
        <v>n/a</v>
      </c>
      <c r="L630" s="217" t="str">
        <f>IF($E626="n/a","n/a",IF(L$3&gt;($E626+$D630),$H626-SUM($F630:K630),$H626/$E626))</f>
        <v>n/a</v>
      </c>
      <c r="M630" s="217" t="str">
        <f>IF($E626="n/a","n/a",IF(M$3&gt;($E626+$D630),$H626-SUM($F630:L630),$H626/$E626))</f>
        <v>n/a</v>
      </c>
      <c r="N630" s="217" t="str">
        <f>IF($E626="n/a","n/a",IF(N$3&gt;($E626+$D630),$H626-SUM($F630:M630),$H626/$E626))</f>
        <v>n/a</v>
      </c>
      <c r="O630" s="217" t="str">
        <f>IF($E626="n/a","n/a",IF(O$3&gt;($E626+$D630),$H626-SUM($F630:N630),$H626/$E626))</f>
        <v>n/a</v>
      </c>
      <c r="P630" s="217" t="str">
        <f>IF($E626="n/a","n/a",IF(P$3&gt;($E626+$D630),$H626-SUM($F630:O630),$H626/$E626))</f>
        <v>n/a</v>
      </c>
      <c r="Q630" s="217" t="str">
        <f>IF($E626="n/a","n/a",IF(Q$3&gt;($E626+$D630),$H626-SUM($F630:P630),$H626/$E626))</f>
        <v>n/a</v>
      </c>
      <c r="R630" s="217" t="str">
        <f>IF($E626="n/a","n/a",IF(R$3&gt;($E626+$D630),$H626-SUM($F630:Q630),$H626/$E626))</f>
        <v>n/a</v>
      </c>
      <c r="S630" s="217" t="str">
        <f>IF($E626="n/a","n/a",IF(S$3&gt;($E626+$D630),$H626-SUM($F630:R630),$H626/$E626))</f>
        <v>n/a</v>
      </c>
      <c r="T630" s="217" t="str">
        <f>IF($E626="n/a","n/a",IF(T$3&gt;($E626+$D630),$H626-SUM($F630:S630),$H626/$E626))</f>
        <v>n/a</v>
      </c>
      <c r="U630" s="217" t="str">
        <f>IF($E626="n/a","n/a",IF(U$3&gt;($E626+$D630),$H626-SUM($F630:T630),$H626/$E626))</f>
        <v>n/a</v>
      </c>
      <c r="V630" s="217" t="str">
        <f>IF($E626="n/a","n/a",IF(V$3&gt;($E626+$D630),$H626-SUM($F630:U630),$H626/$E626))</f>
        <v>n/a</v>
      </c>
      <c r="W630" s="217" t="str">
        <f>IF($E626="n/a","n/a",IF(W$3&gt;($E626+$D630),$H626-SUM($F630:V630),$H626/$E626))</f>
        <v>n/a</v>
      </c>
      <c r="X630" s="217" t="str">
        <f>IF($E626="n/a","n/a",IF(X$3&gt;($E626+$D630),$H626-SUM($F630:W630),$H626/$E626))</f>
        <v>n/a</v>
      </c>
      <c r="Y630" s="217" t="str">
        <f>IF($E626="n/a","n/a",IF(Y$3&gt;($E626+$D630),$H626-SUM($F630:X630),$H626/$E626))</f>
        <v>n/a</v>
      </c>
      <c r="Z630" s="217" t="str">
        <f>IF($E626="n/a","n/a",IF(Z$3&gt;($E626+$D630),$H626-SUM($F630:Y630),$H626/$E626))</f>
        <v>n/a</v>
      </c>
      <c r="AA630" s="217" t="str">
        <f>IF($E626="n/a","n/a",IF(AA$3&gt;($E626+$D630),$H626-SUM($F630:Z630),$H626/$E626))</f>
        <v>n/a</v>
      </c>
      <c r="AB630" s="217" t="str">
        <f>IF($E626="n/a","n/a",IF(AB$3&gt;($E626+$D630),$H626-SUM($F630:AA630),$H626/$E626))</f>
        <v>n/a</v>
      </c>
      <c r="AC630" s="217" t="str">
        <f>IF($E626="n/a","n/a",IF(AC$3&gt;($E626+$D630),$H626-SUM($F630:AB630),$H626/$E626))</f>
        <v>n/a</v>
      </c>
      <c r="AD630" s="217" t="str">
        <f>IF($E626="n/a","n/a",IF(AD$3&gt;($E626+$D630),$H626-SUM($F630:AC630),$H626/$E626))</f>
        <v>n/a</v>
      </c>
      <c r="AE630" s="217" t="str">
        <f>IF($E626="n/a","n/a",IF(AE$3&gt;($E626+$D630),$H626-SUM($F630:AD630),$H626/$E626))</f>
        <v>n/a</v>
      </c>
      <c r="AF630" s="217" t="str">
        <f>IF($E626="n/a","n/a",IF(AF$3&gt;($E626+$D630),$H626-SUM($F630:AE630),$H626/$E626))</f>
        <v>n/a</v>
      </c>
      <c r="AG630" s="217" t="str">
        <f>IF($E626="n/a","n/a",IF(AG$3&gt;($E626+$D630),$H626-SUM($F630:AF630),$H626/$E626))</f>
        <v>n/a</v>
      </c>
      <c r="AH630" s="217" t="str">
        <f>IF($E626="n/a","n/a",IF(AH$3&gt;($E626+$D630),$H626-SUM($F630:AG630),$H626/$E626))</f>
        <v>n/a</v>
      </c>
      <c r="AI630" s="217" t="str">
        <f>IF($E626="n/a","n/a",IF(AI$3&gt;($E626+$D630),$H626-SUM($F630:AH630),$H626/$E626))</f>
        <v>n/a</v>
      </c>
      <c r="AJ630" s="217" t="str">
        <f>IF($E626="n/a","n/a",IF(AJ$3&gt;($E626+$D630),$H626-SUM($F630:AI630),$H626/$E626))</f>
        <v>n/a</v>
      </c>
      <c r="AK630" s="217" t="str">
        <f>IF($E626="n/a","n/a",IF(AK$3&gt;($E626+$D630),$H626-SUM($F630:AJ630),$H626/$E626))</f>
        <v>n/a</v>
      </c>
      <c r="AL630" s="217" t="str">
        <f>IF($E626="n/a","n/a",IF(AL$3&gt;($E626+$D630),$H626-SUM($F630:AK630),$H626/$E626))</f>
        <v>n/a</v>
      </c>
      <c r="AM630" s="217" t="str">
        <f>IF($E626="n/a","n/a",IF(AM$3&gt;($E626+$D630),$H626-SUM($F630:AL630),$H626/$E626))</f>
        <v>n/a</v>
      </c>
      <c r="AN630" s="217" t="str">
        <f>IF($E626="n/a","n/a",IF(AN$3&gt;($E626+$D630),$H626-SUM($F630:AM630),$H626/$E626))</f>
        <v>n/a</v>
      </c>
      <c r="AO630" s="217" t="str">
        <f>IF($E626="n/a","n/a",IF(AO$3&gt;($E626+$D630),$H626-SUM($F630:AN630),$H626/$E626))</f>
        <v>n/a</v>
      </c>
      <c r="AP630" s="217" t="str">
        <f>IF($E626="n/a","n/a",IF(AP$3&gt;($E626+$D630),$H626-SUM($F630:AO630),$H626/$E626))</f>
        <v>n/a</v>
      </c>
      <c r="AQ630" s="217" t="str">
        <f>IF($E626="n/a","n/a",IF(AQ$3&gt;($E626+$D630),$H626-SUM($F630:AP630),$H626/$E626))</f>
        <v>n/a</v>
      </c>
      <c r="AR630" s="217" t="str">
        <f>IF($E626="n/a","n/a",IF(AR$3&gt;($E626+$D630),$H626-SUM($F630:AQ630),$H626/$E626))</f>
        <v>n/a</v>
      </c>
      <c r="AS630" s="217" t="str">
        <f>IF($E626="n/a","n/a",IF(AS$3&gt;($E626+$D630),$H626-SUM($F630:AR630),$H626/$E626))</f>
        <v>n/a</v>
      </c>
      <c r="AT630" s="217" t="str">
        <f>IF($E626="n/a","n/a",IF(AT$3&gt;($E626+$D630),$H626-SUM($F630:AS630),$H626/$E626))</f>
        <v>n/a</v>
      </c>
      <c r="AU630" s="217" t="str">
        <f>IF($E626="n/a","n/a",IF(AU$3&gt;($E626+$D630),$H626-SUM($F630:AT630),$H626/$E626))</f>
        <v>n/a</v>
      </c>
      <c r="AV630" s="217" t="str">
        <f>IF($E626="n/a","n/a",IF(AV$3&gt;($E626+$D630),$H626-SUM($F630:AU630),$H626/$E626))</f>
        <v>n/a</v>
      </c>
      <c r="AW630" s="217" t="str">
        <f>IF($E626="n/a","n/a",IF(AW$3&gt;($E626+$D630),$H626-SUM($F630:AV630),$H626/$E626))</f>
        <v>n/a</v>
      </c>
      <c r="AX630" s="217" t="str">
        <f>IF($E626="n/a","n/a",IF(AX$3&gt;($E626+$D630),$H626-SUM($F630:AW630),$H626/$E626))</f>
        <v>n/a</v>
      </c>
      <c r="AY630" s="217" t="str">
        <f>IF($E626="n/a","n/a",IF(AY$3&gt;($E626+$D630),$H626-SUM($F630:AX630),$H626/$E626))</f>
        <v>n/a</v>
      </c>
      <c r="AZ630" s="217" t="str">
        <f>IF($E626="n/a","n/a",IF(AZ$3&gt;($E626+$D630),$H626-SUM($F630:AY630),$H626/$E626))</f>
        <v>n/a</v>
      </c>
      <c r="BA630" s="217" t="str">
        <f>IF($E626="n/a","n/a",IF(BA$3&gt;($E626+$D630),$H626-SUM($F630:AZ630),$H626/$E626))</f>
        <v>n/a</v>
      </c>
      <c r="BB630" s="217" t="str">
        <f>IF($E626="n/a","n/a",IF(BB$3&gt;($E626+$D630),$H626-SUM($F630:BA630),$H626/$E626))</f>
        <v>n/a</v>
      </c>
      <c r="BC630" s="217" t="str">
        <f>IF($E626="n/a","n/a",IF(BC$3&gt;($E626+$D630),$H626-SUM($F630:BB630),$H626/$E626))</f>
        <v>n/a</v>
      </c>
      <c r="BD630" s="217" t="str">
        <f>IF($E626="n/a","n/a",IF(BD$3&gt;($E626+$D630),$H626-SUM($F630:BC630),$H626/$E626))</f>
        <v>n/a</v>
      </c>
      <c r="BE630" s="217" t="str">
        <f>IF($E626="n/a","n/a",IF(BE$3&gt;($E626+$D630),$H626-SUM($F630:BD630),$H626/$E626))</f>
        <v>n/a</v>
      </c>
      <c r="BF630" s="217" t="str">
        <f>IF($E626="n/a","n/a",IF(BF$3&gt;($E626+$D630),$H626-SUM($F630:BE630),$H626/$E626))</f>
        <v>n/a</v>
      </c>
      <c r="BG630" s="217" t="str">
        <f>IF($E626="n/a","n/a",IF(BG$3&gt;($E626+$D630),$H626-SUM($F630:BF630),$H626/$E626))</f>
        <v>n/a</v>
      </c>
      <c r="BH630" s="217" t="str">
        <f>IF($E626="n/a","n/a",IF(BH$3&gt;($E626+$D630),$H626-SUM($F630:BG630),$H626/$E626))</f>
        <v>n/a</v>
      </c>
      <c r="BI630" s="217" t="str">
        <f>IF($E626="n/a","n/a",IF(BI$3&gt;($E626+$D630),$H626-SUM($F630:BH630),$H626/$E626))</f>
        <v>n/a</v>
      </c>
      <c r="BJ630" s="217" t="str">
        <f>IF($E626="n/a","n/a",IF(BJ$3&gt;($E626+$D630),$H626-SUM($F630:BI630),$H626/$E626))</f>
        <v>n/a</v>
      </c>
      <c r="BK630" s="217" t="str">
        <f>IF($E626="n/a","n/a",IF(BK$3&gt;($E626+$D630),$H626-SUM($F630:BJ630),$H626/$E626))</f>
        <v>n/a</v>
      </c>
      <c r="BL630" s="217" t="str">
        <f>IF($E626="n/a","n/a",IF(BL$3&gt;($E626+$D630),$H626-SUM($F630:BK630),$H626/$E626))</f>
        <v>n/a</v>
      </c>
      <c r="BM630" s="217" t="str">
        <f>IF($E626="n/a","n/a",IF(BM$3&gt;($E626+$D630),$H626-SUM($F630:BL630),$H626/$E626))</f>
        <v>n/a</v>
      </c>
      <c r="BN630" s="217" t="str">
        <f>IF($E626="n/a","n/a",IF(BN$3&gt;($E626+$D630),$H626-SUM($F630:BM630),$H626/$E626))</f>
        <v>n/a</v>
      </c>
      <c r="BO630" s="217" t="str">
        <f>IF($E626="n/a","n/a",IF(BO$3&gt;($E626+$D630),$H626-SUM($F630:BN630),$H626/$E626))</f>
        <v>n/a</v>
      </c>
      <c r="BP630" s="217" t="str">
        <f>IF($E626="n/a","n/a",IF(BP$3&gt;($E626+$D630),$H626-SUM($F630:BO630),$H626/$E626))</f>
        <v>n/a</v>
      </c>
      <c r="BQ630" s="217" t="str">
        <f>IF($E626="n/a","n/a",IF(BQ$3&gt;($E626+$D630),$H626-SUM($F630:BP630),$H626/$E626))</f>
        <v>n/a</v>
      </c>
      <c r="BR630" s="217" t="str">
        <f>IF($E626="n/a","n/a",IF(BR$3&gt;($E626+$D630),$H626-SUM($F630:BQ630),$H626/$E626))</f>
        <v>n/a</v>
      </c>
      <c r="BS630" s="217" t="str">
        <f>IF($E626="n/a","n/a",IF(BS$3&gt;($E626+$D630),$H626-SUM($F630:BR630),$H626/$E626))</f>
        <v>n/a</v>
      </c>
      <c r="BT630" s="217" t="str">
        <f>IF($E626="n/a","n/a",IF(BT$3&gt;($E626+$D630),$H626-SUM($F630:BS630),$H626/$E626))</f>
        <v>n/a</v>
      </c>
      <c r="BU630" s="217" t="str">
        <f>IF($E626="n/a","n/a",IF(BU$3&gt;($E626+$D630),$H626-SUM($F630:BT630),$H626/$E626))</f>
        <v>n/a</v>
      </c>
      <c r="BV630" s="217" t="str">
        <f>IF($E626="n/a","n/a",IF(BV$3&gt;($E626+$D630),$H626-SUM($F630:BU630),$H626/$E626))</f>
        <v>n/a</v>
      </c>
      <c r="BW630" s="217" t="str">
        <f>IF($E626="n/a","n/a",IF(BW$3&gt;($E626+$D630),$H626-SUM($F630:BV630),$H626/$E626))</f>
        <v>n/a</v>
      </c>
      <c r="BX630" s="217" t="str">
        <f>IF($E626="n/a","n/a",IF(BX$3&gt;($E626+$D630),$H626-SUM($F630:BW630),$H626/$E626))</f>
        <v>n/a</v>
      </c>
      <c r="BY630" s="217" t="str">
        <f>IF($E626="n/a","n/a",IF(BY$3&gt;($E626+$D630),$H626-SUM($F630:BX630),$H626/$E626))</f>
        <v>n/a</v>
      </c>
      <c r="BZ630" s="590" t="str">
        <f>IF($E626="n/a","n/a",IF(BZ$3&gt;($E626+$D630),$H626-SUM($F630:BY630),$H626/$E626))</f>
        <v>n/a</v>
      </c>
    </row>
    <row r="631" spans="1:78" s="198" customFormat="1" hidden="1" outlineLevel="1">
      <c r="A631" s="581"/>
      <c r="B631" s="582"/>
      <c r="C631" s="723"/>
      <c r="D631" s="591">
        <v>4</v>
      </c>
      <c r="E631" s="589"/>
      <c r="F631" s="596"/>
      <c r="G631" s="597"/>
      <c r="H631" s="217"/>
      <c r="I631" s="217"/>
      <c r="J631" s="217" t="str">
        <f>IF($E626="n/a","n/a",IF(J$3&gt;($E626+$D631),$I626-SUM($F631:I631),$I626/$E626))</f>
        <v>n/a</v>
      </c>
      <c r="K631" s="590" t="str">
        <f>IF($E626="n/a","n/a",IF(K$3&gt;($E626+$D631),$I626-SUM($F631:J631),$I626/$E626))</f>
        <v>n/a</v>
      </c>
      <c r="L631" s="217" t="str">
        <f>IF($E626="n/a","n/a",IF(L$3&gt;($E626+$D631),$I626-SUM($F631:K631),$I626/$E626))</f>
        <v>n/a</v>
      </c>
      <c r="M631" s="217" t="str">
        <f>IF($E626="n/a","n/a",IF(M$3&gt;($E626+$D631),$I626-SUM($F631:L631),$I626/$E626))</f>
        <v>n/a</v>
      </c>
      <c r="N631" s="217" t="str">
        <f>IF($E626="n/a","n/a",IF(N$3&gt;($E626+$D631),$I626-SUM($F631:M631),$I626/$E626))</f>
        <v>n/a</v>
      </c>
      <c r="O631" s="217" t="str">
        <f>IF($E626="n/a","n/a",IF(O$3&gt;($E626+$D631),$I626-SUM($F631:N631),$I626/$E626))</f>
        <v>n/a</v>
      </c>
      <c r="P631" s="217" t="str">
        <f>IF($E626="n/a","n/a",IF(P$3&gt;($E626+$D631),$I626-SUM($F631:O631),$I626/$E626))</f>
        <v>n/a</v>
      </c>
      <c r="Q631" s="217" t="str">
        <f>IF($E626="n/a","n/a",IF(Q$3&gt;($E626+$D631),$I626-SUM($F631:P631),$I626/$E626))</f>
        <v>n/a</v>
      </c>
      <c r="R631" s="217" t="str">
        <f>IF($E626="n/a","n/a",IF(R$3&gt;($E626+$D631),$I626-SUM($F631:Q631),$I626/$E626))</f>
        <v>n/a</v>
      </c>
      <c r="S631" s="217" t="str">
        <f>IF($E626="n/a","n/a",IF(S$3&gt;($E626+$D631),$I626-SUM($F631:R631),$I626/$E626))</f>
        <v>n/a</v>
      </c>
      <c r="T631" s="217" t="str">
        <f>IF($E626="n/a","n/a",IF(T$3&gt;($E626+$D631),$I626-SUM($F631:S631),$I626/$E626))</f>
        <v>n/a</v>
      </c>
      <c r="U631" s="217" t="str">
        <f>IF($E626="n/a","n/a",IF(U$3&gt;($E626+$D631),$I626-SUM($F631:T631),$I626/$E626))</f>
        <v>n/a</v>
      </c>
      <c r="V631" s="217" t="str">
        <f>IF($E626="n/a","n/a",IF(V$3&gt;($E626+$D631),$I626-SUM($F631:U631),$I626/$E626))</f>
        <v>n/a</v>
      </c>
      <c r="W631" s="217" t="str">
        <f>IF($E626="n/a","n/a",IF(W$3&gt;($E626+$D631),$I626-SUM($F631:V631),$I626/$E626))</f>
        <v>n/a</v>
      </c>
      <c r="X631" s="217" t="str">
        <f>IF($E626="n/a","n/a",IF(X$3&gt;($E626+$D631),$I626-SUM($F631:W631),$I626/$E626))</f>
        <v>n/a</v>
      </c>
      <c r="Y631" s="217" t="str">
        <f>IF($E626="n/a","n/a",IF(Y$3&gt;($E626+$D631),$I626-SUM($F631:X631),$I626/$E626))</f>
        <v>n/a</v>
      </c>
      <c r="Z631" s="217" t="str">
        <f>IF($E626="n/a","n/a",IF(Z$3&gt;($E626+$D631),$I626-SUM($F631:Y631),$I626/$E626))</f>
        <v>n/a</v>
      </c>
      <c r="AA631" s="217" t="str">
        <f>IF($E626="n/a","n/a",IF(AA$3&gt;($E626+$D631),$I626-SUM($F631:Z631),$I626/$E626))</f>
        <v>n/a</v>
      </c>
      <c r="AB631" s="217" t="str">
        <f>IF($E626="n/a","n/a",IF(AB$3&gt;($E626+$D631),$I626-SUM($F631:AA631),$I626/$E626))</f>
        <v>n/a</v>
      </c>
      <c r="AC631" s="217" t="str">
        <f>IF($E626="n/a","n/a",IF(AC$3&gt;($E626+$D631),$I626-SUM($F631:AB631),$I626/$E626))</f>
        <v>n/a</v>
      </c>
      <c r="AD631" s="217" t="str">
        <f>IF($E626="n/a","n/a",IF(AD$3&gt;($E626+$D631),$I626-SUM($F631:AC631),$I626/$E626))</f>
        <v>n/a</v>
      </c>
      <c r="AE631" s="217" t="str">
        <f>IF($E626="n/a","n/a",IF(AE$3&gt;($E626+$D631),$I626-SUM($F631:AD631),$I626/$E626))</f>
        <v>n/a</v>
      </c>
      <c r="AF631" s="217" t="str">
        <f>IF($E626="n/a","n/a",IF(AF$3&gt;($E626+$D631),$I626-SUM($F631:AE631),$I626/$E626))</f>
        <v>n/a</v>
      </c>
      <c r="AG631" s="217" t="str">
        <f>IF($E626="n/a","n/a",IF(AG$3&gt;($E626+$D631),$I626-SUM($F631:AF631),$I626/$E626))</f>
        <v>n/a</v>
      </c>
      <c r="AH631" s="217" t="str">
        <f>IF($E626="n/a","n/a",IF(AH$3&gt;($E626+$D631),$I626-SUM($F631:AG631),$I626/$E626))</f>
        <v>n/a</v>
      </c>
      <c r="AI631" s="217" t="str">
        <f>IF($E626="n/a","n/a",IF(AI$3&gt;($E626+$D631),$I626-SUM($F631:AH631),$I626/$E626))</f>
        <v>n/a</v>
      </c>
      <c r="AJ631" s="217" t="str">
        <f>IF($E626="n/a","n/a",IF(AJ$3&gt;($E626+$D631),$I626-SUM($F631:AI631),$I626/$E626))</f>
        <v>n/a</v>
      </c>
      <c r="AK631" s="217" t="str">
        <f>IF($E626="n/a","n/a",IF(AK$3&gt;($E626+$D631),$I626-SUM($F631:AJ631),$I626/$E626))</f>
        <v>n/a</v>
      </c>
      <c r="AL631" s="217" t="str">
        <f>IF($E626="n/a","n/a",IF(AL$3&gt;($E626+$D631),$I626-SUM($F631:AK631),$I626/$E626))</f>
        <v>n/a</v>
      </c>
      <c r="AM631" s="217" t="str">
        <f>IF($E626="n/a","n/a",IF(AM$3&gt;($E626+$D631),$I626-SUM($F631:AL631),$I626/$E626))</f>
        <v>n/a</v>
      </c>
      <c r="AN631" s="217" t="str">
        <f>IF($E626="n/a","n/a",IF(AN$3&gt;($E626+$D631),$I626-SUM($F631:AM631),$I626/$E626))</f>
        <v>n/a</v>
      </c>
      <c r="AO631" s="217" t="str">
        <f>IF($E626="n/a","n/a",IF(AO$3&gt;($E626+$D631),$I626-SUM($F631:AN631),$I626/$E626))</f>
        <v>n/a</v>
      </c>
      <c r="AP631" s="217" t="str">
        <f>IF($E626="n/a","n/a",IF(AP$3&gt;($E626+$D631),$I626-SUM($F631:AO631),$I626/$E626))</f>
        <v>n/a</v>
      </c>
      <c r="AQ631" s="217" t="str">
        <f>IF($E626="n/a","n/a",IF(AQ$3&gt;($E626+$D631),$I626-SUM($F631:AP631),$I626/$E626))</f>
        <v>n/a</v>
      </c>
      <c r="AR631" s="217" t="str">
        <f>IF($E626="n/a","n/a",IF(AR$3&gt;($E626+$D631),$I626-SUM($F631:AQ631),$I626/$E626))</f>
        <v>n/a</v>
      </c>
      <c r="AS631" s="217" t="str">
        <f>IF($E626="n/a","n/a",IF(AS$3&gt;($E626+$D631),$I626-SUM($F631:AR631),$I626/$E626))</f>
        <v>n/a</v>
      </c>
      <c r="AT631" s="217" t="str">
        <f>IF($E626="n/a","n/a",IF(AT$3&gt;($E626+$D631),$I626-SUM($F631:AS631),$I626/$E626))</f>
        <v>n/a</v>
      </c>
      <c r="AU631" s="217" t="str">
        <f>IF($E626="n/a","n/a",IF(AU$3&gt;($E626+$D631),$I626-SUM($F631:AT631),$I626/$E626))</f>
        <v>n/a</v>
      </c>
      <c r="AV631" s="217" t="str">
        <f>IF($E626="n/a","n/a",IF(AV$3&gt;($E626+$D631),$I626-SUM($F631:AU631),$I626/$E626))</f>
        <v>n/a</v>
      </c>
      <c r="AW631" s="217" t="str">
        <f>IF($E626="n/a","n/a",IF(AW$3&gt;($E626+$D631),$I626-SUM($F631:AV631),$I626/$E626))</f>
        <v>n/a</v>
      </c>
      <c r="AX631" s="217" t="str">
        <f>IF($E626="n/a","n/a",IF(AX$3&gt;($E626+$D631),$I626-SUM($F631:AW631),$I626/$E626))</f>
        <v>n/a</v>
      </c>
      <c r="AY631" s="217" t="str">
        <f>IF($E626="n/a","n/a",IF(AY$3&gt;($E626+$D631),$I626-SUM($F631:AX631),$I626/$E626))</f>
        <v>n/a</v>
      </c>
      <c r="AZ631" s="217" t="str">
        <f>IF($E626="n/a","n/a",IF(AZ$3&gt;($E626+$D631),$I626-SUM($F631:AY631),$I626/$E626))</f>
        <v>n/a</v>
      </c>
      <c r="BA631" s="217" t="str">
        <f>IF($E626="n/a","n/a",IF(BA$3&gt;($E626+$D631),$I626-SUM($F631:AZ631),$I626/$E626))</f>
        <v>n/a</v>
      </c>
      <c r="BB631" s="217" t="str">
        <f>IF($E626="n/a","n/a",IF(BB$3&gt;($E626+$D631),$I626-SUM($F631:BA631),$I626/$E626))</f>
        <v>n/a</v>
      </c>
      <c r="BC631" s="217" t="str">
        <f>IF($E626="n/a","n/a",IF(BC$3&gt;($E626+$D631),$I626-SUM($F631:BB631),$I626/$E626))</f>
        <v>n/a</v>
      </c>
      <c r="BD631" s="217" t="str">
        <f>IF($E626="n/a","n/a",IF(BD$3&gt;($E626+$D631),$I626-SUM($F631:BC631),$I626/$E626))</f>
        <v>n/a</v>
      </c>
      <c r="BE631" s="217" t="str">
        <f>IF($E626="n/a","n/a",IF(BE$3&gt;($E626+$D631),$I626-SUM($F631:BD631),$I626/$E626))</f>
        <v>n/a</v>
      </c>
      <c r="BF631" s="217" t="str">
        <f>IF($E626="n/a","n/a",IF(BF$3&gt;($E626+$D631),$I626-SUM($F631:BE631),$I626/$E626))</f>
        <v>n/a</v>
      </c>
      <c r="BG631" s="217" t="str">
        <f>IF($E626="n/a","n/a",IF(BG$3&gt;($E626+$D631),$I626-SUM($F631:BF631),$I626/$E626))</f>
        <v>n/a</v>
      </c>
      <c r="BH631" s="217" t="str">
        <f>IF($E626="n/a","n/a",IF(BH$3&gt;($E626+$D631),$I626-SUM($F631:BG631),$I626/$E626))</f>
        <v>n/a</v>
      </c>
      <c r="BI631" s="217" t="str">
        <f>IF($E626="n/a","n/a",IF(BI$3&gt;($E626+$D631),$I626-SUM($F631:BH631),$I626/$E626))</f>
        <v>n/a</v>
      </c>
      <c r="BJ631" s="217" t="str">
        <f>IF($E626="n/a","n/a",IF(BJ$3&gt;($E626+$D631),$I626-SUM($F631:BI631),$I626/$E626))</f>
        <v>n/a</v>
      </c>
      <c r="BK631" s="217" t="str">
        <f>IF($E626="n/a","n/a",IF(BK$3&gt;($E626+$D631),$I626-SUM($F631:BJ631),$I626/$E626))</f>
        <v>n/a</v>
      </c>
      <c r="BL631" s="217" t="str">
        <f>IF($E626="n/a","n/a",IF(BL$3&gt;($E626+$D631),$I626-SUM($F631:BK631),$I626/$E626))</f>
        <v>n/a</v>
      </c>
      <c r="BM631" s="217" t="str">
        <f>IF($E626="n/a","n/a",IF(BM$3&gt;($E626+$D631),$I626-SUM($F631:BL631),$I626/$E626))</f>
        <v>n/a</v>
      </c>
      <c r="BN631" s="217" t="str">
        <f>IF($E626="n/a","n/a",IF(BN$3&gt;($E626+$D631),$I626-SUM($F631:BM631),$I626/$E626))</f>
        <v>n/a</v>
      </c>
      <c r="BO631" s="217" t="str">
        <f>IF($E626="n/a","n/a",IF(BO$3&gt;($E626+$D631),$I626-SUM($F631:BN631),$I626/$E626))</f>
        <v>n/a</v>
      </c>
      <c r="BP631" s="217" t="str">
        <f>IF($E626="n/a","n/a",IF(BP$3&gt;($E626+$D631),$I626-SUM($F631:BO631),$I626/$E626))</f>
        <v>n/a</v>
      </c>
      <c r="BQ631" s="217" t="str">
        <f>IF($E626="n/a","n/a",IF(BQ$3&gt;($E626+$D631),$I626-SUM($F631:BP631),$I626/$E626))</f>
        <v>n/a</v>
      </c>
      <c r="BR631" s="217" t="str">
        <f>IF($E626="n/a","n/a",IF(BR$3&gt;($E626+$D631),$I626-SUM($F631:BQ631),$I626/$E626))</f>
        <v>n/a</v>
      </c>
      <c r="BS631" s="217" t="str">
        <f>IF($E626="n/a","n/a",IF(BS$3&gt;($E626+$D631),$I626-SUM($F631:BR631),$I626/$E626))</f>
        <v>n/a</v>
      </c>
      <c r="BT631" s="217" t="str">
        <f>IF($E626="n/a","n/a",IF(BT$3&gt;($E626+$D631),$I626-SUM($F631:BS631),$I626/$E626))</f>
        <v>n/a</v>
      </c>
      <c r="BU631" s="217" t="str">
        <f>IF($E626="n/a","n/a",IF(BU$3&gt;($E626+$D631),$I626-SUM($F631:BT631),$I626/$E626))</f>
        <v>n/a</v>
      </c>
      <c r="BV631" s="217" t="str">
        <f>IF($E626="n/a","n/a",IF(BV$3&gt;($E626+$D631),$I626-SUM($F631:BU631),$I626/$E626))</f>
        <v>n/a</v>
      </c>
      <c r="BW631" s="217" t="str">
        <f>IF($E626="n/a","n/a",IF(BW$3&gt;($E626+$D631),$I626-SUM($F631:BV631),$I626/$E626))</f>
        <v>n/a</v>
      </c>
      <c r="BX631" s="217" t="str">
        <f>IF($E626="n/a","n/a",IF(BX$3&gt;($E626+$D631),$I626-SUM($F631:BW631),$I626/$E626))</f>
        <v>n/a</v>
      </c>
      <c r="BY631" s="217" t="str">
        <f>IF($E626="n/a","n/a",IF(BY$3&gt;($E626+$D631),$I626-SUM($F631:BX631),$I626/$E626))</f>
        <v>n/a</v>
      </c>
      <c r="BZ631" s="590" t="str">
        <f>IF($E626="n/a","n/a",IF(BZ$3&gt;($E626+$D631),$I626-SUM($F631:BY631),$I626/$E626))</f>
        <v>n/a</v>
      </c>
    </row>
    <row r="632" spans="1:78" s="198" customFormat="1" hidden="1" outlineLevel="1">
      <c r="A632" s="581"/>
      <c r="B632" s="582"/>
      <c r="C632" s="723"/>
      <c r="D632" s="591">
        <v>5</v>
      </c>
      <c r="E632" s="589"/>
      <c r="F632" s="596"/>
      <c r="G632" s="598"/>
      <c r="H632" s="599"/>
      <c r="I632" s="599"/>
      <c r="J632" s="599"/>
      <c r="K632" s="600" t="str">
        <f>IF($E626="n/a","n/a",IF(K$3&gt;($E626+$D632),$J626-SUM($F632:J632),$J626/$E626))</f>
        <v>n/a</v>
      </c>
      <c r="L632" s="599" t="str">
        <f>IF($E626="n/a","n/a",IF(L$3&gt;($E626+$D632),$J626-SUM($F632:K632),$J626/$E626))</f>
        <v>n/a</v>
      </c>
      <c r="M632" s="599" t="str">
        <f>IF($E626="n/a","n/a",IF(M$3&gt;($E626+$D632),$J626-SUM($F632:L632),$J626/$E626))</f>
        <v>n/a</v>
      </c>
      <c r="N632" s="599" t="str">
        <f>IF($E626="n/a","n/a",IF(N$3&gt;($E626+$D632),$J626-SUM($F632:M632),$J626/$E626))</f>
        <v>n/a</v>
      </c>
      <c r="O632" s="599" t="str">
        <f>IF($E626="n/a","n/a",IF(O$3&gt;($E626+$D632),$J626-SUM($F632:N632),$J626/$E626))</f>
        <v>n/a</v>
      </c>
      <c r="P632" s="599" t="str">
        <f>IF($E626="n/a","n/a",IF(P$3&gt;($E626+$D632),$J626-SUM($F632:O632),$J626/$E626))</f>
        <v>n/a</v>
      </c>
      <c r="Q632" s="599" t="str">
        <f>IF($E626="n/a","n/a",IF(Q$3&gt;($E626+$D632),$J626-SUM($F632:P632),$J626/$E626))</f>
        <v>n/a</v>
      </c>
      <c r="R632" s="599" t="str">
        <f>IF($E626="n/a","n/a",IF(R$3&gt;($E626+$D632),$J626-SUM($F632:Q632),$J626/$E626))</f>
        <v>n/a</v>
      </c>
      <c r="S632" s="599" t="str">
        <f>IF($E626="n/a","n/a",IF(S$3&gt;($E626+$D632),$J626-SUM($F632:R632),$J626/$E626))</f>
        <v>n/a</v>
      </c>
      <c r="T632" s="599" t="str">
        <f>IF($E626="n/a","n/a",IF(T$3&gt;($E626+$D632),$J626-SUM($F632:S632),$J626/$E626))</f>
        <v>n/a</v>
      </c>
      <c r="U632" s="599" t="str">
        <f>IF($E626="n/a","n/a",IF(U$3&gt;($E626+$D632),$J626-SUM($F632:T632),$J626/$E626))</f>
        <v>n/a</v>
      </c>
      <c r="V632" s="599" t="str">
        <f>IF($E626="n/a","n/a",IF(V$3&gt;($E626+$D632),$J626-SUM($F632:U632),$J626/$E626))</f>
        <v>n/a</v>
      </c>
      <c r="W632" s="599" t="str">
        <f>IF($E626="n/a","n/a",IF(W$3&gt;($E626+$D632),$J626-SUM($F632:V632),$J626/$E626))</f>
        <v>n/a</v>
      </c>
      <c r="X632" s="599" t="str">
        <f>IF($E626="n/a","n/a",IF(X$3&gt;($E626+$D632),$J626-SUM($F632:W632),$J626/$E626))</f>
        <v>n/a</v>
      </c>
      <c r="Y632" s="599" t="str">
        <f>IF($E626="n/a","n/a",IF(Y$3&gt;($E626+$D632),$J626-SUM($F632:X632),$J626/$E626))</f>
        <v>n/a</v>
      </c>
      <c r="Z632" s="599" t="str">
        <f>IF($E626="n/a","n/a",IF(Z$3&gt;($E626+$D632),$J626-SUM($F632:Y632),$J626/$E626))</f>
        <v>n/a</v>
      </c>
      <c r="AA632" s="599" t="str">
        <f>IF($E626="n/a","n/a",IF(AA$3&gt;($E626+$D632),$J626-SUM($F632:Z632),$J626/$E626))</f>
        <v>n/a</v>
      </c>
      <c r="AB632" s="599" t="str">
        <f>IF($E626="n/a","n/a",IF(AB$3&gt;($E626+$D632),$J626-SUM($F632:AA632),$J626/$E626))</f>
        <v>n/a</v>
      </c>
      <c r="AC632" s="599" t="str">
        <f>IF($E626="n/a","n/a",IF(AC$3&gt;($E626+$D632),$J626-SUM($F632:AB632),$J626/$E626))</f>
        <v>n/a</v>
      </c>
      <c r="AD632" s="599" t="str">
        <f>IF($E626="n/a","n/a",IF(AD$3&gt;($E626+$D632),$J626-SUM($F632:AC632),$J626/$E626))</f>
        <v>n/a</v>
      </c>
      <c r="AE632" s="599" t="str">
        <f>IF($E626="n/a","n/a",IF(AE$3&gt;($E626+$D632),$J626-SUM($F632:AD632),$J626/$E626))</f>
        <v>n/a</v>
      </c>
      <c r="AF632" s="599" t="str">
        <f>IF($E626="n/a","n/a",IF(AF$3&gt;($E626+$D632),$J626-SUM($F632:AE632),$J626/$E626))</f>
        <v>n/a</v>
      </c>
      <c r="AG632" s="599" t="str">
        <f>IF($E626="n/a","n/a",IF(AG$3&gt;($E626+$D632),$J626-SUM($F632:AF632),$J626/$E626))</f>
        <v>n/a</v>
      </c>
      <c r="AH632" s="599" t="str">
        <f>IF($E626="n/a","n/a",IF(AH$3&gt;($E626+$D632),$J626-SUM($F632:AG632),$J626/$E626))</f>
        <v>n/a</v>
      </c>
      <c r="AI632" s="599" t="str">
        <f>IF($E626="n/a","n/a",IF(AI$3&gt;($E626+$D632),$J626-SUM($F632:AH632),$J626/$E626))</f>
        <v>n/a</v>
      </c>
      <c r="AJ632" s="599" t="str">
        <f>IF($E626="n/a","n/a",IF(AJ$3&gt;($E626+$D632),$J626-SUM($F632:AI632),$J626/$E626))</f>
        <v>n/a</v>
      </c>
      <c r="AK632" s="599" t="str">
        <f>IF($E626="n/a","n/a",IF(AK$3&gt;($E626+$D632),$J626-SUM($F632:AJ632),$J626/$E626))</f>
        <v>n/a</v>
      </c>
      <c r="AL632" s="599" t="str">
        <f>IF($E626="n/a","n/a",IF(AL$3&gt;($E626+$D632),$J626-SUM($F632:AK632),$J626/$E626))</f>
        <v>n/a</v>
      </c>
      <c r="AM632" s="599" t="str">
        <f>IF($E626="n/a","n/a",IF(AM$3&gt;($E626+$D632),$J626-SUM($F632:AL632),$J626/$E626))</f>
        <v>n/a</v>
      </c>
      <c r="AN632" s="599" t="str">
        <f>IF($E626="n/a","n/a",IF(AN$3&gt;($E626+$D632),$J626-SUM($F632:AM632),$J626/$E626))</f>
        <v>n/a</v>
      </c>
      <c r="AO632" s="599" t="str">
        <f>IF($E626="n/a","n/a",IF(AO$3&gt;($E626+$D632),$J626-SUM($F632:AN632),$J626/$E626))</f>
        <v>n/a</v>
      </c>
      <c r="AP632" s="599" t="str">
        <f>IF($E626="n/a","n/a",IF(AP$3&gt;($E626+$D632),$J626-SUM($F632:AO632),$J626/$E626))</f>
        <v>n/a</v>
      </c>
      <c r="AQ632" s="599" t="str">
        <f>IF($E626="n/a","n/a",IF(AQ$3&gt;($E626+$D632),$J626-SUM($F632:AP632),$J626/$E626))</f>
        <v>n/a</v>
      </c>
      <c r="AR632" s="599" t="str">
        <f>IF($E626="n/a","n/a",IF(AR$3&gt;($E626+$D632),$J626-SUM($F632:AQ632),$J626/$E626))</f>
        <v>n/a</v>
      </c>
      <c r="AS632" s="599" t="str">
        <f>IF($E626="n/a","n/a",IF(AS$3&gt;($E626+$D632),$J626-SUM($F632:AR632),$J626/$E626))</f>
        <v>n/a</v>
      </c>
      <c r="AT632" s="599" t="str">
        <f>IF($E626="n/a","n/a",IF(AT$3&gt;($E626+$D632),$J626-SUM($F632:AS632),$J626/$E626))</f>
        <v>n/a</v>
      </c>
      <c r="AU632" s="599" t="str">
        <f>IF($E626="n/a","n/a",IF(AU$3&gt;($E626+$D632),$J626-SUM($F632:AT632),$J626/$E626))</f>
        <v>n/a</v>
      </c>
      <c r="AV632" s="599" t="str">
        <f>IF($E626="n/a","n/a",IF(AV$3&gt;($E626+$D632),$J626-SUM($F632:AU632),$J626/$E626))</f>
        <v>n/a</v>
      </c>
      <c r="AW632" s="599" t="str">
        <f>IF($E626="n/a","n/a",IF(AW$3&gt;($E626+$D632),$J626-SUM($F632:AV632),$J626/$E626))</f>
        <v>n/a</v>
      </c>
      <c r="AX632" s="599" t="str">
        <f>IF($E626="n/a","n/a",IF(AX$3&gt;($E626+$D632),$J626-SUM($F632:AW632),$J626/$E626))</f>
        <v>n/a</v>
      </c>
      <c r="AY632" s="599" t="str">
        <f>IF($E626="n/a","n/a",IF(AY$3&gt;($E626+$D632),$J626-SUM($F632:AX632),$J626/$E626))</f>
        <v>n/a</v>
      </c>
      <c r="AZ632" s="599" t="str">
        <f>IF($E626="n/a","n/a",IF(AZ$3&gt;($E626+$D632),$J626-SUM($F632:AY632),$J626/$E626))</f>
        <v>n/a</v>
      </c>
      <c r="BA632" s="599" t="str">
        <f>IF($E626="n/a","n/a",IF(BA$3&gt;($E626+$D632),$J626-SUM($F632:AZ632),$J626/$E626))</f>
        <v>n/a</v>
      </c>
      <c r="BB632" s="599" t="str">
        <f>IF($E626="n/a","n/a",IF(BB$3&gt;($E626+$D632),$J626-SUM($F632:BA632),$J626/$E626))</f>
        <v>n/a</v>
      </c>
      <c r="BC632" s="599" t="str">
        <f>IF($E626="n/a","n/a",IF(BC$3&gt;($E626+$D632),$J626-SUM($F632:BB632),$J626/$E626))</f>
        <v>n/a</v>
      </c>
      <c r="BD632" s="599" t="str">
        <f>IF($E626="n/a","n/a",IF(BD$3&gt;($E626+$D632),$J626-SUM($F632:BC632),$J626/$E626))</f>
        <v>n/a</v>
      </c>
      <c r="BE632" s="599" t="str">
        <f>IF($E626="n/a","n/a",IF(BE$3&gt;($E626+$D632),$J626-SUM($F632:BD632),$J626/$E626))</f>
        <v>n/a</v>
      </c>
      <c r="BF632" s="599" t="str">
        <f>IF($E626="n/a","n/a",IF(BF$3&gt;($E626+$D632),$J626-SUM($F632:BE632),$J626/$E626))</f>
        <v>n/a</v>
      </c>
      <c r="BG632" s="599" t="str">
        <f>IF($E626="n/a","n/a",IF(BG$3&gt;($E626+$D632),$J626-SUM($F632:BF632),$J626/$E626))</f>
        <v>n/a</v>
      </c>
      <c r="BH632" s="599" t="str">
        <f>IF($E626="n/a","n/a",IF(BH$3&gt;($E626+$D632),$J626-SUM($F632:BG632),$J626/$E626))</f>
        <v>n/a</v>
      </c>
      <c r="BI632" s="599" t="str">
        <f>IF($E626="n/a","n/a",IF(BI$3&gt;($E626+$D632),$J626-SUM($F632:BH632),$J626/$E626))</f>
        <v>n/a</v>
      </c>
      <c r="BJ632" s="599" t="str">
        <f>IF($E626="n/a","n/a",IF(BJ$3&gt;($E626+$D632),$J626-SUM($F632:BI632),$J626/$E626))</f>
        <v>n/a</v>
      </c>
      <c r="BK632" s="599" t="str">
        <f>IF($E626="n/a","n/a",IF(BK$3&gt;($E626+$D632),$J626-SUM($F632:BJ632),$J626/$E626))</f>
        <v>n/a</v>
      </c>
      <c r="BL632" s="599" t="str">
        <f>IF($E626="n/a","n/a",IF(BL$3&gt;($E626+$D632),$J626-SUM($F632:BK632),$J626/$E626))</f>
        <v>n/a</v>
      </c>
      <c r="BM632" s="599" t="str">
        <f>IF($E626="n/a","n/a",IF(BM$3&gt;($E626+$D632),$J626-SUM($F632:BL632),$J626/$E626))</f>
        <v>n/a</v>
      </c>
      <c r="BN632" s="599" t="str">
        <f>IF($E626="n/a","n/a",IF(BN$3&gt;($E626+$D632),$J626-SUM($F632:BM632),$J626/$E626))</f>
        <v>n/a</v>
      </c>
      <c r="BO632" s="599" t="str">
        <f>IF($E626="n/a","n/a",IF(BO$3&gt;($E626+$D632),$J626-SUM($F632:BN632),$J626/$E626))</f>
        <v>n/a</v>
      </c>
      <c r="BP632" s="599" t="str">
        <f>IF($E626="n/a","n/a",IF(BP$3&gt;($E626+$D632),$J626-SUM($F632:BO632),$J626/$E626))</f>
        <v>n/a</v>
      </c>
      <c r="BQ632" s="599" t="str">
        <f>IF($E626="n/a","n/a",IF(BQ$3&gt;($E626+$D632),$J626-SUM($F632:BP632),$J626/$E626))</f>
        <v>n/a</v>
      </c>
      <c r="BR632" s="599" t="str">
        <f>IF($E626="n/a","n/a",IF(BR$3&gt;($E626+$D632),$J626-SUM($F632:BQ632),$J626/$E626))</f>
        <v>n/a</v>
      </c>
      <c r="BS632" s="599" t="str">
        <f>IF($E626="n/a","n/a",IF(BS$3&gt;($E626+$D632),$J626-SUM($F632:BR632),$J626/$E626))</f>
        <v>n/a</v>
      </c>
      <c r="BT632" s="599" t="str">
        <f>IF($E626="n/a","n/a",IF(BT$3&gt;($E626+$D632),$J626-SUM($F632:BS632),$J626/$E626))</f>
        <v>n/a</v>
      </c>
      <c r="BU632" s="599" t="str">
        <f>IF($E626="n/a","n/a",IF(BU$3&gt;($E626+$D632),$J626-SUM($F632:BT632),$J626/$E626))</f>
        <v>n/a</v>
      </c>
      <c r="BV632" s="599" t="str">
        <f>IF($E626="n/a","n/a",IF(BV$3&gt;($E626+$D632),$J626-SUM($F632:BU632),$J626/$E626))</f>
        <v>n/a</v>
      </c>
      <c r="BW632" s="599" t="str">
        <f>IF($E626="n/a","n/a",IF(BW$3&gt;($E626+$D632),$J626-SUM($F632:BV632),$J626/$E626))</f>
        <v>n/a</v>
      </c>
      <c r="BX632" s="599" t="str">
        <f>IF($E626="n/a","n/a",IF(BX$3&gt;($E626+$D632),$J626-SUM($F632:BW632),$J626/$E626))</f>
        <v>n/a</v>
      </c>
      <c r="BY632" s="599" t="str">
        <f>IF($E626="n/a","n/a",IF(BY$3&gt;($E626+$D632),$J626-SUM($F632:BX632),$J626/$E626))</f>
        <v>n/a</v>
      </c>
      <c r="BZ632" s="600" t="str">
        <f>IF($E626="n/a","n/a",IF(BZ$3&gt;($E626+$D632),$J626-SUM($F632:BY632),$J626/$E626))</f>
        <v>n/a</v>
      </c>
    </row>
    <row r="633" spans="1:78" s="198" customFormat="1" hidden="1" outlineLevel="1">
      <c r="A633" s="581"/>
      <c r="B633" s="582"/>
      <c r="C633" s="723"/>
      <c r="D633" s="591">
        <v>6</v>
      </c>
      <c r="E633" s="589"/>
      <c r="F633" s="596"/>
      <c r="G633" s="219"/>
      <c r="H633" s="219"/>
      <c r="I633" s="219"/>
      <c r="J633" s="219"/>
      <c r="K633" s="601"/>
      <c r="L633" s="219" t="str">
        <f>IF($D626="n/a","n/a",IF(L$3&gt;($D626+$D633),$K626-SUM($F633:K633),$K626/$D626))</f>
        <v>n/a</v>
      </c>
      <c r="M633" s="219" t="str">
        <f>IF($D626="n/a","n/a",IF(M$3&gt;($D626+$D633),$K626-SUM($F633:L633),$K626/$D626))</f>
        <v>n/a</v>
      </c>
      <c r="N633" s="219" t="str">
        <f>IF($D626="n/a","n/a",IF(N$3&gt;($D626+$D633),$K626-SUM($F633:M633),$K626/$D626))</f>
        <v>n/a</v>
      </c>
      <c r="O633" s="219" t="str">
        <f>IF($D626="n/a","n/a",IF(O$3&gt;($D626+$D633),$K626-SUM($F633:N633),$K626/$D626))</f>
        <v>n/a</v>
      </c>
      <c r="P633" s="219" t="str">
        <f>IF($D626="n/a","n/a",IF(P$3&gt;($D626+$D633),$K626-SUM($F633:O633),$K626/$D626))</f>
        <v>n/a</v>
      </c>
      <c r="Q633" s="219" t="str">
        <f>IF($D626="n/a","n/a",IF(Q$3&gt;($D626+$D633),$K626-SUM($F633:P633),$K626/$D626))</f>
        <v>n/a</v>
      </c>
      <c r="R633" s="219" t="str">
        <f>IF($D626="n/a","n/a",IF(R$3&gt;($D626+$D633),$K626-SUM($F633:Q633),$K626/$D626))</f>
        <v>n/a</v>
      </c>
      <c r="S633" s="219" t="str">
        <f>IF($D626="n/a","n/a",IF(S$3&gt;($D626+$D633),$K626-SUM($F633:R633),$K626/$D626))</f>
        <v>n/a</v>
      </c>
      <c r="T633" s="219" t="str">
        <f>IF($D626="n/a","n/a",IF(T$3&gt;($D626+$D633),$K626-SUM($F633:S633),$K626/$D626))</f>
        <v>n/a</v>
      </c>
      <c r="U633" s="219" t="str">
        <f>IF($D626="n/a","n/a",IF(U$3&gt;($D626+$D633),$K626-SUM($F633:T633),$K626/$D626))</f>
        <v>n/a</v>
      </c>
      <c r="V633" s="219" t="str">
        <f>IF($D626="n/a","n/a",IF(V$3&gt;($D626+$D633),$K626-SUM($F633:U633),$K626/$D626))</f>
        <v>n/a</v>
      </c>
      <c r="W633" s="219" t="str">
        <f>IF($D626="n/a","n/a",IF(W$3&gt;($D626+$D633),$K626-SUM($F633:V633),$K626/$D626))</f>
        <v>n/a</v>
      </c>
      <c r="X633" s="219" t="str">
        <f>IF($D626="n/a","n/a",IF(X$3&gt;($D626+$D633),$K626-SUM($F633:W633),$K626/$D626))</f>
        <v>n/a</v>
      </c>
      <c r="Y633" s="219" t="str">
        <f>IF($D626="n/a","n/a",IF(Y$3&gt;($D626+$D633),$K626-SUM($F633:X633),$K626/$D626))</f>
        <v>n/a</v>
      </c>
      <c r="Z633" s="219" t="str">
        <f>IF($D626="n/a","n/a",IF(Z$3&gt;($D626+$D633),$K626-SUM($F633:Y633),$K626/$D626))</f>
        <v>n/a</v>
      </c>
      <c r="AA633" s="219" t="str">
        <f>IF($D626="n/a","n/a",IF(AA$3&gt;($D626+$D633),$K626-SUM($F633:Z633),$K626/$D626))</f>
        <v>n/a</v>
      </c>
      <c r="AB633" s="219" t="str">
        <f>IF($D626="n/a","n/a",IF(AB$3&gt;($D626+$D633),$K626-SUM($F633:AA633),$K626/$D626))</f>
        <v>n/a</v>
      </c>
      <c r="AC633" s="219" t="str">
        <f>IF($D626="n/a","n/a",IF(AC$3&gt;($D626+$D633),$K626-SUM($F633:AB633),$K626/$D626))</f>
        <v>n/a</v>
      </c>
      <c r="AD633" s="219" t="str">
        <f>IF($D626="n/a","n/a",IF(AD$3&gt;($D626+$D633),$K626-SUM($F633:AC633),$K626/$D626))</f>
        <v>n/a</v>
      </c>
      <c r="AE633" s="219" t="str">
        <f>IF($D626="n/a","n/a",IF(AE$3&gt;($D626+$D633),$K626-SUM($F633:AD633),$K626/$D626))</f>
        <v>n/a</v>
      </c>
      <c r="AF633" s="219" t="str">
        <f>IF($D626="n/a","n/a",IF(AF$3&gt;($D626+$D633),$K626-SUM($F633:AE633),$K626/$D626))</f>
        <v>n/a</v>
      </c>
      <c r="AG633" s="219" t="str">
        <f>IF($D626="n/a","n/a",IF(AG$3&gt;($D626+$D633),$K626-SUM($F633:AF633),$K626/$D626))</f>
        <v>n/a</v>
      </c>
      <c r="AH633" s="219" t="str">
        <f>IF($D626="n/a","n/a",IF(AH$3&gt;($D626+$D633),$K626-SUM($F633:AG633),$K626/$D626))</f>
        <v>n/a</v>
      </c>
      <c r="AI633" s="219" t="str">
        <f>IF($D626="n/a","n/a",IF(AI$3&gt;($D626+$D633),$K626-SUM($F633:AH633),$K626/$D626))</f>
        <v>n/a</v>
      </c>
      <c r="AJ633" s="219" t="str">
        <f>IF($D626="n/a","n/a",IF(AJ$3&gt;($D626+$D633),$K626-SUM($F633:AI633),$K626/$D626))</f>
        <v>n/a</v>
      </c>
      <c r="AK633" s="219" t="str">
        <f>IF($D626="n/a","n/a",IF(AK$3&gt;($D626+$D633),$K626-SUM($F633:AJ633),$K626/$D626))</f>
        <v>n/a</v>
      </c>
      <c r="AL633" s="219" t="str">
        <f>IF($D626="n/a","n/a",IF(AL$3&gt;($D626+$D633),$K626-SUM($F633:AK633),$K626/$D626))</f>
        <v>n/a</v>
      </c>
      <c r="AM633" s="219" t="str">
        <f>IF($D626="n/a","n/a",IF(AM$3&gt;($D626+$D633),$K626-SUM($F633:AL633),$K626/$D626))</f>
        <v>n/a</v>
      </c>
      <c r="AN633" s="219" t="str">
        <f>IF($D626="n/a","n/a",IF(AN$3&gt;($D626+$D633),$K626-SUM($F633:AM633),$K626/$D626))</f>
        <v>n/a</v>
      </c>
      <c r="AO633" s="219" t="str">
        <f>IF($D626="n/a","n/a",IF(AO$3&gt;($D626+$D633),$K626-SUM($F633:AN633),$K626/$D626))</f>
        <v>n/a</v>
      </c>
      <c r="AP633" s="219" t="str">
        <f>IF($D626="n/a","n/a",IF(AP$3&gt;($D626+$D633),$K626-SUM($F633:AO633),$K626/$D626))</f>
        <v>n/a</v>
      </c>
      <c r="AQ633" s="219" t="str">
        <f>IF($D626="n/a","n/a",IF(AQ$3&gt;($D626+$D633),$K626-SUM($F633:AP633),$K626/$D626))</f>
        <v>n/a</v>
      </c>
      <c r="AR633" s="219" t="str">
        <f>IF($D626="n/a","n/a",IF(AR$3&gt;($D626+$D633),$K626-SUM($F633:AQ633),$K626/$D626))</f>
        <v>n/a</v>
      </c>
      <c r="AS633" s="219" t="str">
        <f>IF($D626="n/a","n/a",IF(AS$3&gt;($D626+$D633),$K626-SUM($F633:AR633),$K626/$D626))</f>
        <v>n/a</v>
      </c>
      <c r="AT633" s="219" t="str">
        <f>IF($D626="n/a","n/a",IF(AT$3&gt;($D626+$D633),$K626-SUM($F633:AS633),$K626/$D626))</f>
        <v>n/a</v>
      </c>
      <c r="AU633" s="219" t="str">
        <f>IF($D626="n/a","n/a",IF(AU$3&gt;($D626+$D633),$K626-SUM($F633:AT633),$K626/$D626))</f>
        <v>n/a</v>
      </c>
      <c r="AV633" s="219" t="str">
        <f>IF($D626="n/a","n/a",IF(AV$3&gt;($D626+$D633),$K626-SUM($F633:AU633),$K626/$D626))</f>
        <v>n/a</v>
      </c>
      <c r="AW633" s="219" t="str">
        <f>IF($D626="n/a","n/a",IF(AW$3&gt;($D626+$D633),$K626-SUM($F633:AV633),$K626/$D626))</f>
        <v>n/a</v>
      </c>
      <c r="AX633" s="219" t="str">
        <f>IF($D626="n/a","n/a",IF(AX$3&gt;($D626+$D633),$K626-SUM($F633:AW633),$K626/$D626))</f>
        <v>n/a</v>
      </c>
      <c r="AY633" s="219" t="str">
        <f>IF($D626="n/a","n/a",IF(AY$3&gt;($D626+$D633),$K626-SUM($F633:AX633),$K626/$D626))</f>
        <v>n/a</v>
      </c>
      <c r="AZ633" s="219" t="str">
        <f>IF($D626="n/a","n/a",IF(AZ$3&gt;($D626+$D633),$K626-SUM($F633:AY633),$K626/$D626))</f>
        <v>n/a</v>
      </c>
      <c r="BA633" s="219" t="str">
        <f>IF($D626="n/a","n/a",IF(BA$3&gt;($D626+$D633),$K626-SUM($F633:AZ633),$K626/$D626))</f>
        <v>n/a</v>
      </c>
      <c r="BB633" s="219" t="str">
        <f>IF($D626="n/a","n/a",IF(BB$3&gt;($D626+$D633),$K626-SUM($F633:BA633),$K626/$D626))</f>
        <v>n/a</v>
      </c>
      <c r="BC633" s="219" t="str">
        <f>IF($D626="n/a","n/a",IF(BC$3&gt;($D626+$D633),$K626-SUM($F633:BB633),$K626/$D626))</f>
        <v>n/a</v>
      </c>
      <c r="BD633" s="219" t="str">
        <f>IF($D626="n/a","n/a",IF(BD$3&gt;($D626+$D633),$K626-SUM($F633:BC633),$K626/$D626))</f>
        <v>n/a</v>
      </c>
      <c r="BE633" s="219" t="str">
        <f>IF($D626="n/a","n/a",IF(BE$3&gt;($D626+$D633),$K626-SUM($F633:BD633),$K626/$D626))</f>
        <v>n/a</v>
      </c>
      <c r="BF633" s="219" t="str">
        <f>IF($D626="n/a","n/a",IF(BF$3&gt;($D626+$D633),$K626-SUM($F633:BE633),$K626/$D626))</f>
        <v>n/a</v>
      </c>
      <c r="BG633" s="219" t="str">
        <f>IF($D626="n/a","n/a",IF(BG$3&gt;($D626+$D633),$K626-SUM($F633:BF633),$K626/$D626))</f>
        <v>n/a</v>
      </c>
      <c r="BH633" s="219" t="str">
        <f>IF($D626="n/a","n/a",IF(BH$3&gt;($D626+$D633),$K626-SUM($F633:BG633),$K626/$D626))</f>
        <v>n/a</v>
      </c>
      <c r="BI633" s="219" t="str">
        <f>IF($D626="n/a","n/a",IF(BI$3&gt;($D626+$D633),$K626-SUM($F633:BH633),$K626/$D626))</f>
        <v>n/a</v>
      </c>
      <c r="BJ633" s="219" t="str">
        <f>IF($D626="n/a","n/a",IF(BJ$3&gt;($D626+$D633),$K626-SUM($F633:BI633),$K626/$D626))</f>
        <v>n/a</v>
      </c>
      <c r="BK633" s="219" t="str">
        <f>IF($D626="n/a","n/a",IF(BK$3&gt;($D626+$D633),$K626-SUM($F633:BJ633),$K626/$D626))</f>
        <v>n/a</v>
      </c>
      <c r="BL633" s="219" t="str">
        <f>IF($D626="n/a","n/a",IF(BL$3&gt;($D626+$D633),$K626-SUM($F633:BK633),$K626/$D626))</f>
        <v>n/a</v>
      </c>
      <c r="BM633" s="219" t="str">
        <f>IF($D626="n/a","n/a",IF(BM$3&gt;($D626+$D633),$K626-SUM($F633:BL633),$K626/$D626))</f>
        <v>n/a</v>
      </c>
      <c r="BN633" s="219" t="str">
        <f>IF($D626="n/a","n/a",IF(BN$3&gt;($D626+$D633),$K626-SUM($F633:BM633),$K626/$D626))</f>
        <v>n/a</v>
      </c>
      <c r="BO633" s="219" t="str">
        <f>IF($D626="n/a","n/a",IF(BO$3&gt;($D626+$D633),$K626-SUM($F633:BN633),$K626/$D626))</f>
        <v>n/a</v>
      </c>
      <c r="BP633" s="219" t="str">
        <f>IF($D626="n/a","n/a",IF(BP$3&gt;($D626+$D633),$K626-SUM($F633:BO633),$K626/$D626))</f>
        <v>n/a</v>
      </c>
      <c r="BQ633" s="219" t="str">
        <f>IF($D626="n/a","n/a",IF(BQ$3&gt;($D626+$D633),$K626-SUM($F633:BP633),$K626/$D626))</f>
        <v>n/a</v>
      </c>
      <c r="BR633" s="219" t="str">
        <f>IF($D626="n/a","n/a",IF(BR$3&gt;($D626+$D633),$K626-SUM($F633:BQ633),$K626/$D626))</f>
        <v>n/a</v>
      </c>
      <c r="BS633" s="219" t="str">
        <f>IF($D626="n/a","n/a",IF(BS$3&gt;($D626+$D633),$K626-SUM($F633:BR633),$K626/$D626))</f>
        <v>n/a</v>
      </c>
      <c r="BT633" s="219" t="str">
        <f>IF($D626="n/a","n/a",IF(BT$3&gt;($D626+$D633),$K626-SUM($F633:BS633),$K626/$D626))</f>
        <v>n/a</v>
      </c>
      <c r="BU633" s="219" t="str">
        <f>IF($D626="n/a","n/a",IF(BU$3&gt;($D626+$D633),$K626-SUM($F633:BT633),$K626/$D626))</f>
        <v>n/a</v>
      </c>
      <c r="BV633" s="219" t="str">
        <f>IF($D626="n/a","n/a",IF(BV$3&gt;($D626+$D633),$K626-SUM($F633:BU633),$K626/$D626))</f>
        <v>n/a</v>
      </c>
      <c r="BW633" s="219" t="str">
        <f>IF($D626="n/a","n/a",IF(BW$3&gt;($D626+$D633),$K626-SUM($F633:BV633),$K626/$D626))</f>
        <v>n/a</v>
      </c>
      <c r="BX633" s="219" t="str">
        <f>IF($D626="n/a","n/a",IF(BX$3&gt;($D626+$D633),$K626-SUM($F633:BW633),$K626/$D626))</f>
        <v>n/a</v>
      </c>
      <c r="BY633" s="219" t="str">
        <f>IF($D626="n/a","n/a",IF(BY$3&gt;($D626+$D633),$K626-SUM($F633:BX633),$K626/$D626))</f>
        <v>n/a</v>
      </c>
      <c r="BZ633" s="219" t="str">
        <f>IF($D626="n/a","n/a",IF(BZ$3&gt;($D626+$D633),$K626-SUM($F633:BY633),$K626/$D626))</f>
        <v>n/a</v>
      </c>
    </row>
    <row r="634" spans="1:78" s="198" customFormat="1" hidden="1" outlineLevel="1">
      <c r="A634" s="581"/>
      <c r="B634" s="582"/>
      <c r="C634" s="723"/>
      <c r="D634" s="591">
        <v>7</v>
      </c>
      <c r="E634" s="589"/>
      <c r="F634" s="596"/>
      <c r="G634" s="219"/>
      <c r="H634" s="219"/>
      <c r="I634" s="219"/>
      <c r="J634" s="219"/>
      <c r="K634" s="590"/>
      <c r="L634" s="602"/>
      <c r="M634" s="219" t="str">
        <f>IF($D626="n/a","n/a",IF(M$3&gt;($D626+$D634),$L626-SUM($F634:L634),$L626/$D626))</f>
        <v>n/a</v>
      </c>
      <c r="N634" s="219" t="str">
        <f>IF($D626="n/a","n/a",IF(N$3&gt;($D626+$D634),$L626-SUM($F634:M634),$L626/$D626))</f>
        <v>n/a</v>
      </c>
      <c r="O634" s="219" t="str">
        <f>IF($D626="n/a","n/a",IF(O$3&gt;($D626+$D634),$L626-SUM($F634:N634),$L626/$D626))</f>
        <v>n/a</v>
      </c>
      <c r="P634" s="219" t="str">
        <f>IF($D626="n/a","n/a",IF(P$3&gt;($D626+$D634),$L626-SUM($F634:O634),$L626/$D626))</f>
        <v>n/a</v>
      </c>
      <c r="Q634" s="219" t="str">
        <f>IF($D626="n/a","n/a",IF(Q$3&gt;($D626+$D634),$L626-SUM($F634:P634),$L626/$D626))</f>
        <v>n/a</v>
      </c>
      <c r="R634" s="219" t="str">
        <f>IF($D626="n/a","n/a",IF(R$3&gt;($D626+$D634),$L626-SUM($F634:Q634),$L626/$D626))</f>
        <v>n/a</v>
      </c>
      <c r="S634" s="219" t="str">
        <f>IF($D626="n/a","n/a",IF(S$3&gt;($D626+$D634),$L626-SUM($F634:R634),$L626/$D626))</f>
        <v>n/a</v>
      </c>
      <c r="T634" s="219" t="str">
        <f>IF($D626="n/a","n/a",IF(T$3&gt;($D626+$D634),$L626-SUM($F634:S634),$L626/$D626))</f>
        <v>n/a</v>
      </c>
      <c r="U634" s="219" t="str">
        <f>IF($D626="n/a","n/a",IF(U$3&gt;($D626+$D634),$L626-SUM($F634:T634),$L626/$D626))</f>
        <v>n/a</v>
      </c>
      <c r="V634" s="219" t="str">
        <f>IF($D626="n/a","n/a",IF(V$3&gt;($D626+$D634),$L626-SUM($F634:U634),$L626/$D626))</f>
        <v>n/a</v>
      </c>
      <c r="W634" s="219" t="str">
        <f>IF($D626="n/a","n/a",IF(W$3&gt;($D626+$D634),$L626-SUM($F634:V634),$L626/$D626))</f>
        <v>n/a</v>
      </c>
      <c r="X634" s="219" t="str">
        <f>IF($D626="n/a","n/a",IF(X$3&gt;($D626+$D634),$L626-SUM($F634:W634),$L626/$D626))</f>
        <v>n/a</v>
      </c>
      <c r="Y634" s="219" t="str">
        <f>IF($D626="n/a","n/a",IF(Y$3&gt;($D626+$D634),$L626-SUM($F634:X634),$L626/$D626))</f>
        <v>n/a</v>
      </c>
      <c r="Z634" s="219" t="str">
        <f>IF($D626="n/a","n/a",IF(Z$3&gt;($D626+$D634),$L626-SUM($F634:Y634),$L626/$D626))</f>
        <v>n/a</v>
      </c>
      <c r="AA634" s="219" t="str">
        <f>IF($D626="n/a","n/a",IF(AA$3&gt;($D626+$D634),$L626-SUM($F634:Z634),$L626/$D626))</f>
        <v>n/a</v>
      </c>
      <c r="AB634" s="219" t="str">
        <f>IF($D626="n/a","n/a",IF(AB$3&gt;($D626+$D634),$L626-SUM($F634:AA634),$L626/$D626))</f>
        <v>n/a</v>
      </c>
      <c r="AC634" s="219" t="str">
        <f>IF($D626="n/a","n/a",IF(AC$3&gt;($D626+$D634),$L626-SUM($F634:AB634),$L626/$D626))</f>
        <v>n/a</v>
      </c>
      <c r="AD634" s="219" t="str">
        <f>IF($D626="n/a","n/a",IF(AD$3&gt;($D626+$D634),$L626-SUM($F634:AC634),$L626/$D626))</f>
        <v>n/a</v>
      </c>
      <c r="AE634" s="219" t="str">
        <f>IF($D626="n/a","n/a",IF(AE$3&gt;($D626+$D634),$L626-SUM($F634:AD634),$L626/$D626))</f>
        <v>n/a</v>
      </c>
      <c r="AF634" s="219" t="str">
        <f>IF($D626="n/a","n/a",IF(AF$3&gt;($D626+$D634),$L626-SUM($F634:AE634),$L626/$D626))</f>
        <v>n/a</v>
      </c>
      <c r="AG634" s="219" t="str">
        <f>IF($D626="n/a","n/a",IF(AG$3&gt;($D626+$D634),$L626-SUM($F634:AF634),$L626/$D626))</f>
        <v>n/a</v>
      </c>
      <c r="AH634" s="219" t="str">
        <f>IF($D626="n/a","n/a",IF(AH$3&gt;($D626+$D634),$L626-SUM($F634:AG634),$L626/$D626))</f>
        <v>n/a</v>
      </c>
      <c r="AI634" s="219" t="str">
        <f>IF($D626="n/a","n/a",IF(AI$3&gt;($D626+$D634),$L626-SUM($F634:AH634),$L626/$D626))</f>
        <v>n/a</v>
      </c>
      <c r="AJ634" s="219" t="str">
        <f>IF($D626="n/a","n/a",IF(AJ$3&gt;($D626+$D634),$L626-SUM($F634:AI634),$L626/$D626))</f>
        <v>n/a</v>
      </c>
      <c r="AK634" s="219" t="str">
        <f>IF($D626="n/a","n/a",IF(AK$3&gt;($D626+$D634),$L626-SUM($F634:AJ634),$L626/$D626))</f>
        <v>n/a</v>
      </c>
      <c r="AL634" s="219" t="str">
        <f>IF($D626="n/a","n/a",IF(AL$3&gt;($D626+$D634),$L626-SUM($F634:AK634),$L626/$D626))</f>
        <v>n/a</v>
      </c>
      <c r="AM634" s="219" t="str">
        <f>IF($D626="n/a","n/a",IF(AM$3&gt;($D626+$D634),$L626-SUM($F634:AL634),$L626/$D626))</f>
        <v>n/a</v>
      </c>
      <c r="AN634" s="219" t="str">
        <f>IF($D626="n/a","n/a",IF(AN$3&gt;($D626+$D634),$L626-SUM($F634:AM634),$L626/$D626))</f>
        <v>n/a</v>
      </c>
      <c r="AO634" s="219" t="str">
        <f>IF($D626="n/a","n/a",IF(AO$3&gt;($D626+$D634),$L626-SUM($F634:AN634),$L626/$D626))</f>
        <v>n/a</v>
      </c>
      <c r="AP634" s="219" t="str">
        <f>IF($D626="n/a","n/a",IF(AP$3&gt;($D626+$D634),$L626-SUM($F634:AO634),$L626/$D626))</f>
        <v>n/a</v>
      </c>
      <c r="AQ634" s="219" t="str">
        <f>IF($D626="n/a","n/a",IF(AQ$3&gt;($D626+$D634),$L626-SUM($F634:AP634),$L626/$D626))</f>
        <v>n/a</v>
      </c>
      <c r="AR634" s="219" t="str">
        <f>IF($D626="n/a","n/a",IF(AR$3&gt;($D626+$D634),$L626-SUM($F634:AQ634),$L626/$D626))</f>
        <v>n/a</v>
      </c>
      <c r="AS634" s="219" t="str">
        <f>IF($D626="n/a","n/a",IF(AS$3&gt;($D626+$D634),$L626-SUM($F634:AR634),$L626/$D626))</f>
        <v>n/a</v>
      </c>
      <c r="AT634" s="219" t="str">
        <f>IF($D626="n/a","n/a",IF(AT$3&gt;($D626+$D634),$L626-SUM($F634:AS634),$L626/$D626))</f>
        <v>n/a</v>
      </c>
      <c r="AU634" s="219" t="str">
        <f>IF($D626="n/a","n/a",IF(AU$3&gt;($D626+$D634),$L626-SUM($F634:AT634),$L626/$D626))</f>
        <v>n/a</v>
      </c>
      <c r="AV634" s="219" t="str">
        <f>IF($D626="n/a","n/a",IF(AV$3&gt;($D626+$D634),$L626-SUM($F634:AU634),$L626/$D626))</f>
        <v>n/a</v>
      </c>
      <c r="AW634" s="219" t="str">
        <f>IF($D626="n/a","n/a",IF(AW$3&gt;($D626+$D634),$L626-SUM($F634:AV634),$L626/$D626))</f>
        <v>n/a</v>
      </c>
      <c r="AX634" s="219" t="str">
        <f>IF($D626="n/a","n/a",IF(AX$3&gt;($D626+$D634),$L626-SUM($F634:AW634),$L626/$D626))</f>
        <v>n/a</v>
      </c>
      <c r="AY634" s="219" t="str">
        <f>IF($D626="n/a","n/a",IF(AY$3&gt;($D626+$D634),$L626-SUM($F634:AX634),$L626/$D626))</f>
        <v>n/a</v>
      </c>
      <c r="AZ634" s="219" t="str">
        <f>IF($D626="n/a","n/a",IF(AZ$3&gt;($D626+$D634),$L626-SUM($F634:AY634),$L626/$D626))</f>
        <v>n/a</v>
      </c>
      <c r="BA634" s="219" t="str">
        <f>IF($D626="n/a","n/a",IF(BA$3&gt;($D626+$D634),$L626-SUM($F634:AZ634),$L626/$D626))</f>
        <v>n/a</v>
      </c>
      <c r="BB634" s="219" t="str">
        <f>IF($D626="n/a","n/a",IF(BB$3&gt;($D626+$D634),$L626-SUM($F634:BA634),$L626/$D626))</f>
        <v>n/a</v>
      </c>
      <c r="BC634" s="219" t="str">
        <f>IF($D626="n/a","n/a",IF(BC$3&gt;($D626+$D634),$L626-SUM($F634:BB634),$L626/$D626))</f>
        <v>n/a</v>
      </c>
      <c r="BD634" s="219" t="str">
        <f>IF($D626="n/a","n/a",IF(BD$3&gt;($D626+$D634),$L626-SUM($F634:BC634),$L626/$D626))</f>
        <v>n/a</v>
      </c>
      <c r="BE634" s="219" t="str">
        <f>IF($D626="n/a","n/a",IF(BE$3&gt;($D626+$D634),$L626-SUM($F634:BD634),$L626/$D626))</f>
        <v>n/a</v>
      </c>
      <c r="BF634" s="219" t="str">
        <f>IF($D626="n/a","n/a",IF(BF$3&gt;($D626+$D634),$L626-SUM($F634:BE634),$L626/$D626))</f>
        <v>n/a</v>
      </c>
      <c r="BG634" s="219" t="str">
        <f>IF($D626="n/a","n/a",IF(BG$3&gt;($D626+$D634),$L626-SUM($F634:BF634),$L626/$D626))</f>
        <v>n/a</v>
      </c>
      <c r="BH634" s="219" t="str">
        <f>IF($D626="n/a","n/a",IF(BH$3&gt;($D626+$D634),$L626-SUM($F634:BG634),$L626/$D626))</f>
        <v>n/a</v>
      </c>
      <c r="BI634" s="219" t="str">
        <f>IF($D626="n/a","n/a",IF(BI$3&gt;($D626+$D634),$L626-SUM($F634:BH634),$L626/$D626))</f>
        <v>n/a</v>
      </c>
      <c r="BJ634" s="219" t="str">
        <f>IF($D626="n/a","n/a",IF(BJ$3&gt;($D626+$D634),$L626-SUM($F634:BI634),$L626/$D626))</f>
        <v>n/a</v>
      </c>
      <c r="BK634" s="219" t="str">
        <f>IF($D626="n/a","n/a",IF(BK$3&gt;($D626+$D634),$L626-SUM($F634:BJ634),$L626/$D626))</f>
        <v>n/a</v>
      </c>
      <c r="BL634" s="219" t="str">
        <f>IF($D626="n/a","n/a",IF(BL$3&gt;($D626+$D634),$L626-SUM($F634:BK634),$L626/$D626))</f>
        <v>n/a</v>
      </c>
      <c r="BM634" s="219" t="str">
        <f>IF($D626="n/a","n/a",IF(BM$3&gt;($D626+$D634),$L626-SUM($F634:BL634),$L626/$D626))</f>
        <v>n/a</v>
      </c>
      <c r="BN634" s="219" t="str">
        <f>IF($D626="n/a","n/a",IF(BN$3&gt;($D626+$D634),$L626-SUM($F634:BM634),$L626/$D626))</f>
        <v>n/a</v>
      </c>
      <c r="BO634" s="219" t="str">
        <f>IF($D626="n/a","n/a",IF(BO$3&gt;($D626+$D634),$L626-SUM($F634:BN634),$L626/$D626))</f>
        <v>n/a</v>
      </c>
      <c r="BP634" s="219" t="str">
        <f>IF($D626="n/a","n/a",IF(BP$3&gt;($D626+$D634),$L626-SUM($F634:BO634),$L626/$D626))</f>
        <v>n/a</v>
      </c>
      <c r="BQ634" s="219" t="str">
        <f>IF($D626="n/a","n/a",IF(BQ$3&gt;($D626+$D634),$L626-SUM($F634:BP634),$L626/$D626))</f>
        <v>n/a</v>
      </c>
      <c r="BR634" s="219" t="str">
        <f>IF($D626="n/a","n/a",IF(BR$3&gt;($D626+$D634),$L626-SUM($F634:BQ634),$L626/$D626))</f>
        <v>n/a</v>
      </c>
      <c r="BS634" s="219" t="str">
        <f>IF($D626="n/a","n/a",IF(BS$3&gt;($D626+$D634),$L626-SUM($F634:BR634),$L626/$D626))</f>
        <v>n/a</v>
      </c>
      <c r="BT634" s="219" t="str">
        <f>IF($D626="n/a","n/a",IF(BT$3&gt;($D626+$D634),$L626-SUM($F634:BS634),$L626/$D626))</f>
        <v>n/a</v>
      </c>
      <c r="BU634" s="219" t="str">
        <f>IF($D626="n/a","n/a",IF(BU$3&gt;($D626+$D634),$L626-SUM($F634:BT634),$L626/$D626))</f>
        <v>n/a</v>
      </c>
      <c r="BV634" s="219" t="str">
        <f>IF($D626="n/a","n/a",IF(BV$3&gt;($D626+$D634),$L626-SUM($F634:BU634),$L626/$D626))</f>
        <v>n/a</v>
      </c>
      <c r="BW634" s="219" t="str">
        <f>IF($D626="n/a","n/a",IF(BW$3&gt;($D626+$D634),$L626-SUM($F634:BV634),$L626/$D626))</f>
        <v>n/a</v>
      </c>
      <c r="BX634" s="219" t="str">
        <f>IF($D626="n/a","n/a",IF(BX$3&gt;($D626+$D634),$L626-SUM($F634:BW634),$L626/$D626))</f>
        <v>n/a</v>
      </c>
      <c r="BY634" s="219" t="str">
        <f>IF($D626="n/a","n/a",IF(BY$3&gt;($D626+$D634),$L626-SUM($F634:BX634),$L626/$D626))</f>
        <v>n/a</v>
      </c>
      <c r="BZ634" s="219" t="str">
        <f>IF($D626="n/a","n/a",IF(BZ$3&gt;($D626+$D634),$L626-SUM($F634:BY634),$L626/$D626))</f>
        <v>n/a</v>
      </c>
    </row>
    <row r="635" spans="1:78" s="198" customFormat="1" hidden="1" outlineLevel="1">
      <c r="A635" s="581"/>
      <c r="B635" s="582"/>
      <c r="C635" s="723"/>
      <c r="D635" s="591">
        <v>8</v>
      </c>
      <c r="E635" s="589"/>
      <c r="F635" s="596"/>
      <c r="G635" s="219"/>
      <c r="H635" s="219"/>
      <c r="I635" s="219"/>
      <c r="J635" s="219"/>
      <c r="K635" s="590"/>
      <c r="L635" s="219"/>
      <c r="M635" s="602"/>
      <c r="N635" s="219" t="str">
        <f>IF($D626="n/a","n/a",IF(N$3&gt;($D626+$D635),$M626-SUM($F635:M635),$M626/$D626))</f>
        <v>n/a</v>
      </c>
      <c r="O635" s="219" t="str">
        <f>IF($D626="n/a","n/a",IF(O$3&gt;($D626+$D635),$M626-SUM($F635:N635),$M626/$D626))</f>
        <v>n/a</v>
      </c>
      <c r="P635" s="219" t="str">
        <f>IF($D626="n/a","n/a",IF(P$3&gt;($D626+$D635),$M626-SUM($F635:O635),$M626/$D626))</f>
        <v>n/a</v>
      </c>
      <c r="Q635" s="219" t="str">
        <f>IF($D626="n/a","n/a",IF(Q$3&gt;($D626+$D635),$M626-SUM($F635:P635),$M626/$D626))</f>
        <v>n/a</v>
      </c>
      <c r="R635" s="219" t="str">
        <f>IF($D626="n/a","n/a",IF(R$3&gt;($D626+$D635),$M626-SUM($F635:Q635),$M626/$D626))</f>
        <v>n/a</v>
      </c>
      <c r="S635" s="219" t="str">
        <f>IF($D626="n/a","n/a",IF(S$3&gt;($D626+$D635),$M626-SUM($F635:R635),$M626/$D626))</f>
        <v>n/a</v>
      </c>
      <c r="T635" s="219" t="str">
        <f>IF($D626="n/a","n/a",IF(T$3&gt;($D626+$D635),$M626-SUM($F635:S635),$M626/$D626))</f>
        <v>n/a</v>
      </c>
      <c r="U635" s="219" t="str">
        <f>IF($D626="n/a","n/a",IF(U$3&gt;($D626+$D635),$M626-SUM($F635:T635),$M626/$D626))</f>
        <v>n/a</v>
      </c>
      <c r="V635" s="219" t="str">
        <f>IF($D626="n/a","n/a",IF(V$3&gt;($D626+$D635),$M626-SUM($F635:U635),$M626/$D626))</f>
        <v>n/a</v>
      </c>
      <c r="W635" s="219" t="str">
        <f>IF($D626="n/a","n/a",IF(W$3&gt;($D626+$D635),$M626-SUM($F635:V635),$M626/$D626))</f>
        <v>n/a</v>
      </c>
      <c r="X635" s="219" t="str">
        <f>IF($D626="n/a","n/a",IF(X$3&gt;($D626+$D635),$M626-SUM($F635:W635),$M626/$D626))</f>
        <v>n/a</v>
      </c>
      <c r="Y635" s="219" t="str">
        <f>IF($D626="n/a","n/a",IF(Y$3&gt;($D626+$D635),$M626-SUM($F635:X635),$M626/$D626))</f>
        <v>n/a</v>
      </c>
      <c r="Z635" s="219" t="str">
        <f>IF($D626="n/a","n/a",IF(Z$3&gt;($D626+$D635),$M626-SUM($F635:Y635),$M626/$D626))</f>
        <v>n/a</v>
      </c>
      <c r="AA635" s="219" t="str">
        <f>IF($D626="n/a","n/a",IF(AA$3&gt;($D626+$D635),$M626-SUM($F635:Z635),$M626/$D626))</f>
        <v>n/a</v>
      </c>
      <c r="AB635" s="219" t="str">
        <f>IF($D626="n/a","n/a",IF(AB$3&gt;($D626+$D635),$M626-SUM($F635:AA635),$M626/$D626))</f>
        <v>n/a</v>
      </c>
      <c r="AC635" s="219" t="str">
        <f>IF($D626="n/a","n/a",IF(AC$3&gt;($D626+$D635),$M626-SUM($F635:AB635),$M626/$D626))</f>
        <v>n/a</v>
      </c>
      <c r="AD635" s="219" t="str">
        <f>IF($D626="n/a","n/a",IF(AD$3&gt;($D626+$D635),$M626-SUM($F635:AC635),$M626/$D626))</f>
        <v>n/a</v>
      </c>
      <c r="AE635" s="219" t="str">
        <f>IF($D626="n/a","n/a",IF(AE$3&gt;($D626+$D635),$M626-SUM($F635:AD635),$M626/$D626))</f>
        <v>n/a</v>
      </c>
      <c r="AF635" s="219" t="str">
        <f>IF($D626="n/a","n/a",IF(AF$3&gt;($D626+$D635),$M626-SUM($F635:AE635),$M626/$D626))</f>
        <v>n/a</v>
      </c>
      <c r="AG635" s="219" t="str">
        <f>IF($D626="n/a","n/a",IF(AG$3&gt;($D626+$D635),$M626-SUM($F635:AF635),$M626/$D626))</f>
        <v>n/a</v>
      </c>
      <c r="AH635" s="219" t="str">
        <f>IF($D626="n/a","n/a",IF(AH$3&gt;($D626+$D635),$M626-SUM($F635:AG635),$M626/$D626))</f>
        <v>n/a</v>
      </c>
      <c r="AI635" s="219" t="str">
        <f>IF($D626="n/a","n/a",IF(AI$3&gt;($D626+$D635),$M626-SUM($F635:AH635),$M626/$D626))</f>
        <v>n/a</v>
      </c>
      <c r="AJ635" s="219" t="str">
        <f>IF($D626="n/a","n/a",IF(AJ$3&gt;($D626+$D635),$M626-SUM($F635:AI635),$M626/$D626))</f>
        <v>n/a</v>
      </c>
      <c r="AK635" s="219" t="str">
        <f>IF($D626="n/a","n/a",IF(AK$3&gt;($D626+$D635),$M626-SUM($F635:AJ635),$M626/$D626))</f>
        <v>n/a</v>
      </c>
      <c r="AL635" s="219" t="str">
        <f>IF($D626="n/a","n/a",IF(AL$3&gt;($D626+$D635),$M626-SUM($F635:AK635),$M626/$D626))</f>
        <v>n/a</v>
      </c>
      <c r="AM635" s="219" t="str">
        <f>IF($D626="n/a","n/a",IF(AM$3&gt;($D626+$D635),$M626-SUM($F635:AL635),$M626/$D626))</f>
        <v>n/a</v>
      </c>
      <c r="AN635" s="219" t="str">
        <f>IF($D626="n/a","n/a",IF(AN$3&gt;($D626+$D635),$M626-SUM($F635:AM635),$M626/$D626))</f>
        <v>n/a</v>
      </c>
      <c r="AO635" s="219" t="str">
        <f>IF($D626="n/a","n/a",IF(AO$3&gt;($D626+$D635),$M626-SUM($F635:AN635),$M626/$D626))</f>
        <v>n/a</v>
      </c>
      <c r="AP635" s="219" t="str">
        <f>IF($D626="n/a","n/a",IF(AP$3&gt;($D626+$D635),$M626-SUM($F635:AO635),$M626/$D626))</f>
        <v>n/a</v>
      </c>
      <c r="AQ635" s="219" t="str">
        <f>IF($D626="n/a","n/a",IF(AQ$3&gt;($D626+$D635),$M626-SUM($F635:AP635),$M626/$D626))</f>
        <v>n/a</v>
      </c>
      <c r="AR635" s="219" t="str">
        <f>IF($D626="n/a","n/a",IF(AR$3&gt;($D626+$D635),$M626-SUM($F635:AQ635),$M626/$D626))</f>
        <v>n/a</v>
      </c>
      <c r="AS635" s="219" t="str">
        <f>IF($D626="n/a","n/a",IF(AS$3&gt;($D626+$D635),$M626-SUM($F635:AR635),$M626/$D626))</f>
        <v>n/a</v>
      </c>
      <c r="AT635" s="219" t="str">
        <f>IF($D626="n/a","n/a",IF(AT$3&gt;($D626+$D635),$M626-SUM($F635:AS635),$M626/$D626))</f>
        <v>n/a</v>
      </c>
      <c r="AU635" s="219" t="str">
        <f>IF($D626="n/a","n/a",IF(AU$3&gt;($D626+$D635),$M626-SUM($F635:AT635),$M626/$D626))</f>
        <v>n/a</v>
      </c>
      <c r="AV635" s="219" t="str">
        <f>IF($D626="n/a","n/a",IF(AV$3&gt;($D626+$D635),$M626-SUM($F635:AU635),$M626/$D626))</f>
        <v>n/a</v>
      </c>
      <c r="AW635" s="219" t="str">
        <f>IF($D626="n/a","n/a",IF(AW$3&gt;($D626+$D635),$M626-SUM($F635:AV635),$M626/$D626))</f>
        <v>n/a</v>
      </c>
      <c r="AX635" s="219" t="str">
        <f>IF($D626="n/a","n/a",IF(AX$3&gt;($D626+$D635),$M626-SUM($F635:AW635),$M626/$D626))</f>
        <v>n/a</v>
      </c>
      <c r="AY635" s="219" t="str">
        <f>IF($D626="n/a","n/a",IF(AY$3&gt;($D626+$D635),$M626-SUM($F635:AX635),$M626/$D626))</f>
        <v>n/a</v>
      </c>
      <c r="AZ635" s="219" t="str">
        <f>IF($D626="n/a","n/a",IF(AZ$3&gt;($D626+$D635),$M626-SUM($F635:AY635),$M626/$D626))</f>
        <v>n/a</v>
      </c>
      <c r="BA635" s="219" t="str">
        <f>IF($D626="n/a","n/a",IF(BA$3&gt;($D626+$D635),$M626-SUM($F635:AZ635),$M626/$D626))</f>
        <v>n/a</v>
      </c>
      <c r="BB635" s="219" t="str">
        <f>IF($D626="n/a","n/a",IF(BB$3&gt;($D626+$D635),$M626-SUM($F635:BA635),$M626/$D626))</f>
        <v>n/a</v>
      </c>
      <c r="BC635" s="219" t="str">
        <f>IF($D626="n/a","n/a",IF(BC$3&gt;($D626+$D635),$M626-SUM($F635:BB635),$M626/$D626))</f>
        <v>n/a</v>
      </c>
      <c r="BD635" s="219" t="str">
        <f>IF($D626="n/a","n/a",IF(BD$3&gt;($D626+$D635),$M626-SUM($F635:BC635),$M626/$D626))</f>
        <v>n/a</v>
      </c>
      <c r="BE635" s="219" t="str">
        <f>IF($D626="n/a","n/a",IF(BE$3&gt;($D626+$D635),$M626-SUM($F635:BD635),$M626/$D626))</f>
        <v>n/a</v>
      </c>
      <c r="BF635" s="219" t="str">
        <f>IF($D626="n/a","n/a",IF(BF$3&gt;($D626+$D635),$M626-SUM($F635:BE635),$M626/$D626))</f>
        <v>n/a</v>
      </c>
      <c r="BG635" s="219" t="str">
        <f>IF($D626="n/a","n/a",IF(BG$3&gt;($D626+$D635),$M626-SUM($F635:BF635),$M626/$D626))</f>
        <v>n/a</v>
      </c>
      <c r="BH635" s="219" t="str">
        <f>IF($D626="n/a","n/a",IF(BH$3&gt;($D626+$D635),$M626-SUM($F635:BG635),$M626/$D626))</f>
        <v>n/a</v>
      </c>
      <c r="BI635" s="219" t="str">
        <f>IF($D626="n/a","n/a",IF(BI$3&gt;($D626+$D635),$M626-SUM($F635:BH635),$M626/$D626))</f>
        <v>n/a</v>
      </c>
      <c r="BJ635" s="219" t="str">
        <f>IF($D626="n/a","n/a",IF(BJ$3&gt;($D626+$D635),$M626-SUM($F635:BI635),$M626/$D626))</f>
        <v>n/a</v>
      </c>
      <c r="BK635" s="219" t="str">
        <f>IF($D626="n/a","n/a",IF(BK$3&gt;($D626+$D635),$M626-SUM($F635:BJ635),$M626/$D626))</f>
        <v>n/a</v>
      </c>
      <c r="BL635" s="219" t="str">
        <f>IF($D626="n/a","n/a",IF(BL$3&gt;($D626+$D635),$M626-SUM($F635:BK635),$M626/$D626))</f>
        <v>n/a</v>
      </c>
      <c r="BM635" s="219" t="str">
        <f>IF($D626="n/a","n/a",IF(BM$3&gt;($D626+$D635),$M626-SUM($F635:BL635),$M626/$D626))</f>
        <v>n/a</v>
      </c>
      <c r="BN635" s="219" t="str">
        <f>IF($D626="n/a","n/a",IF(BN$3&gt;($D626+$D635),$M626-SUM($F635:BM635),$M626/$D626))</f>
        <v>n/a</v>
      </c>
      <c r="BO635" s="219" t="str">
        <f>IF($D626="n/a","n/a",IF(BO$3&gt;($D626+$D635),$M626-SUM($F635:BN635),$M626/$D626))</f>
        <v>n/a</v>
      </c>
      <c r="BP635" s="219" t="str">
        <f>IF($D626="n/a","n/a",IF(BP$3&gt;($D626+$D635),$M626-SUM($F635:BO635),$M626/$D626))</f>
        <v>n/a</v>
      </c>
      <c r="BQ635" s="219" t="str">
        <f>IF($D626="n/a","n/a",IF(BQ$3&gt;($D626+$D635),$M626-SUM($F635:BP635),$M626/$D626))</f>
        <v>n/a</v>
      </c>
      <c r="BR635" s="219" t="str">
        <f>IF($D626="n/a","n/a",IF(BR$3&gt;($D626+$D635),$M626-SUM($F635:BQ635),$M626/$D626))</f>
        <v>n/a</v>
      </c>
      <c r="BS635" s="219" t="str">
        <f>IF($D626="n/a","n/a",IF(BS$3&gt;($D626+$D635),$M626-SUM($F635:BR635),$M626/$D626))</f>
        <v>n/a</v>
      </c>
      <c r="BT635" s="219" t="str">
        <f>IF($D626="n/a","n/a",IF(BT$3&gt;($D626+$D635),$M626-SUM($F635:BS635),$M626/$D626))</f>
        <v>n/a</v>
      </c>
      <c r="BU635" s="219" t="str">
        <f>IF($D626="n/a","n/a",IF(BU$3&gt;($D626+$D635),$M626-SUM($F635:BT635),$M626/$D626))</f>
        <v>n/a</v>
      </c>
      <c r="BV635" s="219" t="str">
        <f>IF($D626="n/a","n/a",IF(BV$3&gt;($D626+$D635),$M626-SUM($F635:BU635),$M626/$D626))</f>
        <v>n/a</v>
      </c>
      <c r="BW635" s="219" t="str">
        <f>IF($D626="n/a","n/a",IF(BW$3&gt;($D626+$D635),$M626-SUM($F635:BV635),$M626/$D626))</f>
        <v>n/a</v>
      </c>
      <c r="BX635" s="219" t="str">
        <f>IF($D626="n/a","n/a",IF(BX$3&gt;($D626+$D635),$M626-SUM($F635:BW635),$M626/$D626))</f>
        <v>n/a</v>
      </c>
      <c r="BY635" s="219" t="str">
        <f>IF($D626="n/a","n/a",IF(BY$3&gt;($D626+$D635),$M626-SUM($F635:BX635),$M626/$D626))</f>
        <v>n/a</v>
      </c>
      <c r="BZ635" s="219" t="str">
        <f>IF($D626="n/a","n/a",IF(BZ$3&gt;($D626+$D635),$M626-SUM($F635:BY635),$M626/$D626))</f>
        <v>n/a</v>
      </c>
    </row>
    <row r="636" spans="1:78" s="198" customFormat="1" hidden="1" outlineLevel="1">
      <c r="A636" s="581"/>
      <c r="B636" s="582"/>
      <c r="C636" s="723"/>
      <c r="D636" s="591">
        <v>9</v>
      </c>
      <c r="E636" s="589"/>
      <c r="F636" s="596"/>
      <c r="G636" s="219"/>
      <c r="H636" s="219"/>
      <c r="I636" s="219"/>
      <c r="J636" s="219"/>
      <c r="K636" s="590"/>
      <c r="L636" s="219"/>
      <c r="M636" s="219"/>
      <c r="N636" s="602"/>
      <c r="O636" s="219" t="str">
        <f>IF($D626="n/a","n/a",IF(O$3&gt;($D626+$D636),$N626-SUM($F636:N636),$N626/$D626))</f>
        <v>n/a</v>
      </c>
      <c r="P636" s="219" t="str">
        <f>IF($D626="n/a","n/a",IF(P$3&gt;($D626+$D636),$N626-SUM($F636:O636),$N626/$D626))</f>
        <v>n/a</v>
      </c>
      <c r="Q636" s="219" t="str">
        <f>IF($D626="n/a","n/a",IF(Q$3&gt;($D626+$D636),$N626-SUM($F636:P636),$N626/$D626))</f>
        <v>n/a</v>
      </c>
      <c r="R636" s="219" t="str">
        <f>IF($D626="n/a","n/a",IF(R$3&gt;($D626+$D636),$N626-SUM($F636:Q636),$N626/$D626))</f>
        <v>n/a</v>
      </c>
      <c r="S636" s="219" t="str">
        <f>IF($D626="n/a","n/a",IF(S$3&gt;($D626+$D636),$N626-SUM($F636:R636),$N626/$D626))</f>
        <v>n/a</v>
      </c>
      <c r="T636" s="219" t="str">
        <f>IF($D626="n/a","n/a",IF(T$3&gt;($D626+$D636),$N626-SUM($F636:S636),$N626/$D626))</f>
        <v>n/a</v>
      </c>
      <c r="U636" s="219" t="str">
        <f>IF($D626="n/a","n/a",IF(U$3&gt;($D626+$D636),$N626-SUM($F636:T636),$N626/$D626))</f>
        <v>n/a</v>
      </c>
      <c r="V636" s="219" t="str">
        <f>IF($D626="n/a","n/a",IF(V$3&gt;($D626+$D636),$N626-SUM($F636:U636),$N626/$D626))</f>
        <v>n/a</v>
      </c>
      <c r="W636" s="219" t="str">
        <f>IF($D626="n/a","n/a",IF(W$3&gt;($D626+$D636),$N626-SUM($F636:V636),$N626/$D626))</f>
        <v>n/a</v>
      </c>
      <c r="X636" s="219" t="str">
        <f>IF($D626="n/a","n/a",IF(X$3&gt;($D626+$D636),$N626-SUM($F636:W636),$N626/$D626))</f>
        <v>n/a</v>
      </c>
      <c r="Y636" s="219" t="str">
        <f>IF($D626="n/a","n/a",IF(Y$3&gt;($D626+$D636),$N626-SUM($F636:X636),$N626/$D626))</f>
        <v>n/a</v>
      </c>
      <c r="Z636" s="219" t="str">
        <f>IF($D626="n/a","n/a",IF(Z$3&gt;($D626+$D636),$N626-SUM($F636:Y636),$N626/$D626))</f>
        <v>n/a</v>
      </c>
      <c r="AA636" s="219" t="str">
        <f>IF($D626="n/a","n/a",IF(AA$3&gt;($D626+$D636),$N626-SUM($F636:Z636),$N626/$D626))</f>
        <v>n/a</v>
      </c>
      <c r="AB636" s="219" t="str">
        <f>IF($D626="n/a","n/a",IF(AB$3&gt;($D626+$D636),$N626-SUM($F636:AA636),$N626/$D626))</f>
        <v>n/a</v>
      </c>
      <c r="AC636" s="219" t="str">
        <f>IF($D626="n/a","n/a",IF(AC$3&gt;($D626+$D636),$N626-SUM($F636:AB636),$N626/$D626))</f>
        <v>n/a</v>
      </c>
      <c r="AD636" s="219" t="str">
        <f>IF($D626="n/a","n/a",IF(AD$3&gt;($D626+$D636),$N626-SUM($F636:AC636),$N626/$D626))</f>
        <v>n/a</v>
      </c>
      <c r="AE636" s="219" t="str">
        <f>IF($D626="n/a","n/a",IF(AE$3&gt;($D626+$D636),$N626-SUM($F636:AD636),$N626/$D626))</f>
        <v>n/a</v>
      </c>
      <c r="AF636" s="219" t="str">
        <f>IF($D626="n/a","n/a",IF(AF$3&gt;($D626+$D636),$N626-SUM($F636:AE636),$N626/$D626))</f>
        <v>n/a</v>
      </c>
      <c r="AG636" s="219" t="str">
        <f>IF($D626="n/a","n/a",IF(AG$3&gt;($D626+$D636),$N626-SUM($F636:AF636),$N626/$D626))</f>
        <v>n/a</v>
      </c>
      <c r="AH636" s="219" t="str">
        <f>IF($D626="n/a","n/a",IF(AH$3&gt;($D626+$D636),$N626-SUM($F636:AG636),$N626/$D626))</f>
        <v>n/a</v>
      </c>
      <c r="AI636" s="219" t="str">
        <f>IF($D626="n/a","n/a",IF(AI$3&gt;($D626+$D636),$N626-SUM($F636:AH636),$N626/$D626))</f>
        <v>n/a</v>
      </c>
      <c r="AJ636" s="219" t="str">
        <f>IF($D626="n/a","n/a",IF(AJ$3&gt;($D626+$D636),$N626-SUM($F636:AI636),$N626/$D626))</f>
        <v>n/a</v>
      </c>
      <c r="AK636" s="219" t="str">
        <f>IF($D626="n/a","n/a",IF(AK$3&gt;($D626+$D636),$N626-SUM($F636:AJ636),$N626/$D626))</f>
        <v>n/a</v>
      </c>
      <c r="AL636" s="219" t="str">
        <f>IF($D626="n/a","n/a",IF(AL$3&gt;($D626+$D636),$N626-SUM($F636:AK636),$N626/$D626))</f>
        <v>n/a</v>
      </c>
      <c r="AM636" s="219" t="str">
        <f>IF($D626="n/a","n/a",IF(AM$3&gt;($D626+$D636),$N626-SUM($F636:AL636),$N626/$D626))</f>
        <v>n/a</v>
      </c>
      <c r="AN636" s="219" t="str">
        <f>IF($D626="n/a","n/a",IF(AN$3&gt;($D626+$D636),$N626-SUM($F636:AM636),$N626/$D626))</f>
        <v>n/a</v>
      </c>
      <c r="AO636" s="219" t="str">
        <f>IF($D626="n/a","n/a",IF(AO$3&gt;($D626+$D636),$N626-SUM($F636:AN636),$N626/$D626))</f>
        <v>n/a</v>
      </c>
      <c r="AP636" s="219" t="str">
        <f>IF($D626="n/a","n/a",IF(AP$3&gt;($D626+$D636),$N626-SUM($F636:AO636),$N626/$D626))</f>
        <v>n/a</v>
      </c>
      <c r="AQ636" s="219" t="str">
        <f>IF($D626="n/a","n/a",IF(AQ$3&gt;($D626+$D636),$N626-SUM($F636:AP636),$N626/$D626))</f>
        <v>n/a</v>
      </c>
      <c r="AR636" s="219" t="str">
        <f>IF($D626="n/a","n/a",IF(AR$3&gt;($D626+$D636),$N626-SUM($F636:AQ636),$N626/$D626))</f>
        <v>n/a</v>
      </c>
      <c r="AS636" s="219" t="str">
        <f>IF($D626="n/a","n/a",IF(AS$3&gt;($D626+$D636),$N626-SUM($F636:AR636),$N626/$D626))</f>
        <v>n/a</v>
      </c>
      <c r="AT636" s="219" t="str">
        <f>IF($D626="n/a","n/a",IF(AT$3&gt;($D626+$D636),$N626-SUM($F636:AS636),$N626/$D626))</f>
        <v>n/a</v>
      </c>
      <c r="AU636" s="219" t="str">
        <f>IF($D626="n/a","n/a",IF(AU$3&gt;($D626+$D636),$N626-SUM($F636:AT636),$N626/$D626))</f>
        <v>n/a</v>
      </c>
      <c r="AV636" s="219" t="str">
        <f>IF($D626="n/a","n/a",IF(AV$3&gt;($D626+$D636),$N626-SUM($F636:AU636),$N626/$D626))</f>
        <v>n/a</v>
      </c>
      <c r="AW636" s="219" t="str">
        <f>IF($D626="n/a","n/a",IF(AW$3&gt;($D626+$D636),$N626-SUM($F636:AV636),$N626/$D626))</f>
        <v>n/a</v>
      </c>
      <c r="AX636" s="219" t="str">
        <f>IF($D626="n/a","n/a",IF(AX$3&gt;($D626+$D636),$N626-SUM($F636:AW636),$N626/$D626))</f>
        <v>n/a</v>
      </c>
      <c r="AY636" s="219" t="str">
        <f>IF($D626="n/a","n/a",IF(AY$3&gt;($D626+$D636),$N626-SUM($F636:AX636),$N626/$D626))</f>
        <v>n/a</v>
      </c>
      <c r="AZ636" s="219" t="str">
        <f>IF($D626="n/a","n/a",IF(AZ$3&gt;($D626+$D636),$N626-SUM($F636:AY636),$N626/$D626))</f>
        <v>n/a</v>
      </c>
      <c r="BA636" s="219" t="str">
        <f>IF($D626="n/a","n/a",IF(BA$3&gt;($D626+$D636),$N626-SUM($F636:AZ636),$N626/$D626))</f>
        <v>n/a</v>
      </c>
      <c r="BB636" s="219" t="str">
        <f>IF($D626="n/a","n/a",IF(BB$3&gt;($D626+$D636),$N626-SUM($F636:BA636),$N626/$D626))</f>
        <v>n/a</v>
      </c>
      <c r="BC636" s="219" t="str">
        <f>IF($D626="n/a","n/a",IF(BC$3&gt;($D626+$D636),$N626-SUM($F636:BB636),$N626/$D626))</f>
        <v>n/a</v>
      </c>
      <c r="BD636" s="219" t="str">
        <f>IF($D626="n/a","n/a",IF(BD$3&gt;($D626+$D636),$N626-SUM($F636:BC636),$N626/$D626))</f>
        <v>n/a</v>
      </c>
      <c r="BE636" s="219" t="str">
        <f>IF($D626="n/a","n/a",IF(BE$3&gt;($D626+$D636),$N626-SUM($F636:BD636),$N626/$D626))</f>
        <v>n/a</v>
      </c>
      <c r="BF636" s="219" t="str">
        <f>IF($D626="n/a","n/a",IF(BF$3&gt;($D626+$D636),$N626-SUM($F636:BE636),$N626/$D626))</f>
        <v>n/a</v>
      </c>
      <c r="BG636" s="219" t="str">
        <f>IF($D626="n/a","n/a",IF(BG$3&gt;($D626+$D636),$N626-SUM($F636:BF636),$N626/$D626))</f>
        <v>n/a</v>
      </c>
      <c r="BH636" s="219" t="str">
        <f>IF($D626="n/a","n/a",IF(BH$3&gt;($D626+$D636),$N626-SUM($F636:BG636),$N626/$D626))</f>
        <v>n/a</v>
      </c>
      <c r="BI636" s="219" t="str">
        <f>IF($D626="n/a","n/a",IF(BI$3&gt;($D626+$D636),$N626-SUM($F636:BH636),$N626/$D626))</f>
        <v>n/a</v>
      </c>
      <c r="BJ636" s="219" t="str">
        <f>IF($D626="n/a","n/a",IF(BJ$3&gt;($D626+$D636),$N626-SUM($F636:BI636),$N626/$D626))</f>
        <v>n/a</v>
      </c>
      <c r="BK636" s="219" t="str">
        <f>IF($D626="n/a","n/a",IF(BK$3&gt;($D626+$D636),$N626-SUM($F636:BJ636),$N626/$D626))</f>
        <v>n/a</v>
      </c>
      <c r="BL636" s="219" t="str">
        <f>IF($D626="n/a","n/a",IF(BL$3&gt;($D626+$D636),$N626-SUM($F636:BK636),$N626/$D626))</f>
        <v>n/a</v>
      </c>
      <c r="BM636" s="219" t="str">
        <f>IF($D626="n/a","n/a",IF(BM$3&gt;($D626+$D636),$N626-SUM($F636:BL636),$N626/$D626))</f>
        <v>n/a</v>
      </c>
      <c r="BN636" s="219" t="str">
        <f>IF($D626="n/a","n/a",IF(BN$3&gt;($D626+$D636),$N626-SUM($F636:BM636),$N626/$D626))</f>
        <v>n/a</v>
      </c>
      <c r="BO636" s="219" t="str">
        <f>IF($D626="n/a","n/a",IF(BO$3&gt;($D626+$D636),$N626-SUM($F636:BN636),$N626/$D626))</f>
        <v>n/a</v>
      </c>
      <c r="BP636" s="219" t="str">
        <f>IF($D626="n/a","n/a",IF(BP$3&gt;($D626+$D636),$N626-SUM($F636:BO636),$N626/$D626))</f>
        <v>n/a</v>
      </c>
      <c r="BQ636" s="219" t="str">
        <f>IF($D626="n/a","n/a",IF(BQ$3&gt;($D626+$D636),$N626-SUM($F636:BP636),$N626/$D626))</f>
        <v>n/a</v>
      </c>
      <c r="BR636" s="219" t="str">
        <f>IF($D626="n/a","n/a",IF(BR$3&gt;($D626+$D636),$N626-SUM($F636:BQ636),$N626/$D626))</f>
        <v>n/a</v>
      </c>
      <c r="BS636" s="219" t="str">
        <f>IF($D626="n/a","n/a",IF(BS$3&gt;($D626+$D636),$N626-SUM($F636:BR636),$N626/$D626))</f>
        <v>n/a</v>
      </c>
      <c r="BT636" s="219" t="str">
        <f>IF($D626="n/a","n/a",IF(BT$3&gt;($D626+$D636),$N626-SUM($F636:BS636),$N626/$D626))</f>
        <v>n/a</v>
      </c>
      <c r="BU636" s="219" t="str">
        <f>IF($D626="n/a","n/a",IF(BU$3&gt;($D626+$D636),$N626-SUM($F636:BT636),$N626/$D626))</f>
        <v>n/a</v>
      </c>
      <c r="BV636" s="219" t="str">
        <f>IF($D626="n/a","n/a",IF(BV$3&gt;($D626+$D636),$N626-SUM($F636:BU636),$N626/$D626))</f>
        <v>n/a</v>
      </c>
      <c r="BW636" s="219" t="str">
        <f>IF($D626="n/a","n/a",IF(BW$3&gt;($D626+$D636),$N626-SUM($F636:BV636),$N626/$D626))</f>
        <v>n/a</v>
      </c>
      <c r="BX636" s="219" t="str">
        <f>IF($D626="n/a","n/a",IF(BX$3&gt;($D626+$D636),$N626-SUM($F636:BW636),$N626/$D626))</f>
        <v>n/a</v>
      </c>
      <c r="BY636" s="219" t="str">
        <f>IF($D626="n/a","n/a",IF(BY$3&gt;($D626+$D636),$N626-SUM($F636:BX636),$N626/$D626))</f>
        <v>n/a</v>
      </c>
      <c r="BZ636" s="219" t="str">
        <f>IF($D626="n/a","n/a",IF(BZ$3&gt;($D626+$D636),$N626-SUM($F636:BY636),$N626/$D626))</f>
        <v>n/a</v>
      </c>
    </row>
    <row r="637" spans="1:78" s="198" customFormat="1" hidden="1" outlineLevel="1">
      <c r="A637" s="581"/>
      <c r="B637" s="582"/>
      <c r="C637" s="723"/>
      <c r="D637" s="591">
        <v>10</v>
      </c>
      <c r="E637" s="589"/>
      <c r="F637" s="596"/>
      <c r="G637" s="219"/>
      <c r="H637" s="219"/>
      <c r="I637" s="219"/>
      <c r="J637" s="219"/>
      <c r="K637" s="590"/>
      <c r="L637" s="219"/>
      <c r="M637" s="219"/>
      <c r="N637" s="219"/>
      <c r="O637" s="602"/>
      <c r="P637" s="219" t="str">
        <f>IF($D626="n/a","n/a",IF(P$3&gt;($D626+$D637),$O626-SUM($F637:O637),$O626/$D626))</f>
        <v>n/a</v>
      </c>
      <c r="Q637" s="219" t="str">
        <f>IF($D626="n/a","n/a",IF(Q$3&gt;($D626+$D637),$O626-SUM($F637:P637),$O626/$D626))</f>
        <v>n/a</v>
      </c>
      <c r="R637" s="219" t="str">
        <f>IF($D626="n/a","n/a",IF(R$3&gt;($D626+$D637),$O626-SUM($F637:Q637),$O626/$D626))</f>
        <v>n/a</v>
      </c>
      <c r="S637" s="219" t="str">
        <f>IF($D626="n/a","n/a",IF(S$3&gt;($D626+$D637),$O626-SUM($F637:R637),$O626/$D626))</f>
        <v>n/a</v>
      </c>
      <c r="T637" s="219" t="str">
        <f>IF($D626="n/a","n/a",IF(T$3&gt;($D626+$D637),$O626-SUM($F637:S637),$O626/$D626))</f>
        <v>n/a</v>
      </c>
      <c r="U637" s="219" t="str">
        <f>IF($D626="n/a","n/a",IF(U$3&gt;($D626+$D637),$O626-SUM($F637:T637),$O626/$D626))</f>
        <v>n/a</v>
      </c>
      <c r="V637" s="219" t="str">
        <f>IF($D626="n/a","n/a",IF(V$3&gt;($D626+$D637),$O626-SUM($F637:U637),$O626/$D626))</f>
        <v>n/a</v>
      </c>
      <c r="W637" s="219" t="str">
        <f>IF($D626="n/a","n/a",IF(W$3&gt;($D626+$D637),$O626-SUM($F637:V637),$O626/$D626))</f>
        <v>n/a</v>
      </c>
      <c r="X637" s="219" t="str">
        <f>IF($D626="n/a","n/a",IF(X$3&gt;($D626+$D637),$O626-SUM($F637:W637),$O626/$D626))</f>
        <v>n/a</v>
      </c>
      <c r="Y637" s="219" t="str">
        <f>IF($D626="n/a","n/a",IF(Y$3&gt;($D626+$D637),$O626-SUM($F637:X637),$O626/$D626))</f>
        <v>n/a</v>
      </c>
      <c r="Z637" s="219" t="str">
        <f>IF($D626="n/a","n/a",IF(Z$3&gt;($D626+$D637),$O626-SUM($F637:Y637),$O626/$D626))</f>
        <v>n/a</v>
      </c>
      <c r="AA637" s="219" t="str">
        <f>IF($D626="n/a","n/a",IF(AA$3&gt;($D626+$D637),$O626-SUM($F637:Z637),$O626/$D626))</f>
        <v>n/a</v>
      </c>
      <c r="AB637" s="219" t="str">
        <f>IF($D626="n/a","n/a",IF(AB$3&gt;($D626+$D637),$O626-SUM($F637:AA637),$O626/$D626))</f>
        <v>n/a</v>
      </c>
      <c r="AC637" s="219" t="str">
        <f>IF($D626="n/a","n/a",IF(AC$3&gt;($D626+$D637),$O626-SUM($F637:AB637),$O626/$D626))</f>
        <v>n/a</v>
      </c>
      <c r="AD637" s="219" t="str">
        <f>IF($D626="n/a","n/a",IF(AD$3&gt;($D626+$D637),$O626-SUM($F637:AC637),$O626/$D626))</f>
        <v>n/a</v>
      </c>
      <c r="AE637" s="219" t="str">
        <f>IF($D626="n/a","n/a",IF(AE$3&gt;($D626+$D637),$O626-SUM($F637:AD637),$O626/$D626))</f>
        <v>n/a</v>
      </c>
      <c r="AF637" s="219" t="str">
        <f>IF($D626="n/a","n/a",IF(AF$3&gt;($D626+$D637),$O626-SUM($F637:AE637),$O626/$D626))</f>
        <v>n/a</v>
      </c>
      <c r="AG637" s="219" t="str">
        <f>IF($D626="n/a","n/a",IF(AG$3&gt;($D626+$D637),$O626-SUM($F637:AF637),$O626/$D626))</f>
        <v>n/a</v>
      </c>
      <c r="AH637" s="219" t="str">
        <f>IF($D626="n/a","n/a",IF(AH$3&gt;($D626+$D637),$O626-SUM($F637:AG637),$O626/$D626))</f>
        <v>n/a</v>
      </c>
      <c r="AI637" s="219" t="str">
        <f>IF($D626="n/a","n/a",IF(AI$3&gt;($D626+$D637),$O626-SUM($F637:AH637),$O626/$D626))</f>
        <v>n/a</v>
      </c>
      <c r="AJ637" s="219" t="str">
        <f>IF($D626="n/a","n/a",IF(AJ$3&gt;($D626+$D637),$O626-SUM($F637:AI637),$O626/$D626))</f>
        <v>n/a</v>
      </c>
      <c r="AK637" s="219" t="str">
        <f>IF($D626="n/a","n/a",IF(AK$3&gt;($D626+$D637),$O626-SUM($F637:AJ637),$O626/$D626))</f>
        <v>n/a</v>
      </c>
      <c r="AL637" s="219" t="str">
        <f>IF($D626="n/a","n/a",IF(AL$3&gt;($D626+$D637),$O626-SUM($F637:AK637),$O626/$D626))</f>
        <v>n/a</v>
      </c>
      <c r="AM637" s="219" t="str">
        <f>IF($D626="n/a","n/a",IF(AM$3&gt;($D626+$D637),$O626-SUM($F637:AL637),$O626/$D626))</f>
        <v>n/a</v>
      </c>
      <c r="AN637" s="219" t="str">
        <f>IF($D626="n/a","n/a",IF(AN$3&gt;($D626+$D637),$O626-SUM($F637:AM637),$O626/$D626))</f>
        <v>n/a</v>
      </c>
      <c r="AO637" s="219" t="str">
        <f>IF($D626="n/a","n/a",IF(AO$3&gt;($D626+$D637),$O626-SUM($F637:AN637),$O626/$D626))</f>
        <v>n/a</v>
      </c>
      <c r="AP637" s="219" t="str">
        <f>IF($D626="n/a","n/a",IF(AP$3&gt;($D626+$D637),$O626-SUM($F637:AO637),$O626/$D626))</f>
        <v>n/a</v>
      </c>
      <c r="AQ637" s="219" t="str">
        <f>IF($D626="n/a","n/a",IF(AQ$3&gt;($D626+$D637),$O626-SUM($F637:AP637),$O626/$D626))</f>
        <v>n/a</v>
      </c>
      <c r="AR637" s="219" t="str">
        <f>IF($D626="n/a","n/a",IF(AR$3&gt;($D626+$D637),$O626-SUM($F637:AQ637),$O626/$D626))</f>
        <v>n/a</v>
      </c>
      <c r="AS637" s="219" t="str">
        <f>IF($D626="n/a","n/a",IF(AS$3&gt;($D626+$D637),$O626-SUM($F637:AR637),$O626/$D626))</f>
        <v>n/a</v>
      </c>
      <c r="AT637" s="219" t="str">
        <f>IF($D626="n/a","n/a",IF(AT$3&gt;($D626+$D637),$O626-SUM($F637:AS637),$O626/$D626))</f>
        <v>n/a</v>
      </c>
      <c r="AU637" s="219" t="str">
        <f>IF($D626="n/a","n/a",IF(AU$3&gt;($D626+$D637),$O626-SUM($F637:AT637),$O626/$D626))</f>
        <v>n/a</v>
      </c>
      <c r="AV637" s="219" t="str">
        <f>IF($D626="n/a","n/a",IF(AV$3&gt;($D626+$D637),$O626-SUM($F637:AU637),$O626/$D626))</f>
        <v>n/a</v>
      </c>
      <c r="AW637" s="219" t="str">
        <f>IF($D626="n/a","n/a",IF(AW$3&gt;($D626+$D637),$O626-SUM($F637:AV637),$O626/$D626))</f>
        <v>n/a</v>
      </c>
      <c r="AX637" s="219" t="str">
        <f>IF($D626="n/a","n/a",IF(AX$3&gt;($D626+$D637),$O626-SUM($F637:AW637),$O626/$D626))</f>
        <v>n/a</v>
      </c>
      <c r="AY637" s="219" t="str">
        <f>IF($D626="n/a","n/a",IF(AY$3&gt;($D626+$D637),$O626-SUM($F637:AX637),$O626/$D626))</f>
        <v>n/a</v>
      </c>
      <c r="AZ637" s="219" t="str">
        <f>IF($D626="n/a","n/a",IF(AZ$3&gt;($D626+$D637),$O626-SUM($F637:AY637),$O626/$D626))</f>
        <v>n/a</v>
      </c>
      <c r="BA637" s="219" t="str">
        <f>IF($D626="n/a","n/a",IF(BA$3&gt;($D626+$D637),$O626-SUM($F637:AZ637),$O626/$D626))</f>
        <v>n/a</v>
      </c>
      <c r="BB637" s="219" t="str">
        <f>IF($D626="n/a","n/a",IF(BB$3&gt;($D626+$D637),$O626-SUM($F637:BA637),$O626/$D626))</f>
        <v>n/a</v>
      </c>
      <c r="BC637" s="219" t="str">
        <f>IF($D626="n/a","n/a",IF(BC$3&gt;($D626+$D637),$O626-SUM($F637:BB637),$O626/$D626))</f>
        <v>n/a</v>
      </c>
      <c r="BD637" s="219" t="str">
        <f>IF($D626="n/a","n/a",IF(BD$3&gt;($D626+$D637),$O626-SUM($F637:BC637),$O626/$D626))</f>
        <v>n/a</v>
      </c>
      <c r="BE637" s="219" t="str">
        <f>IF($D626="n/a","n/a",IF(BE$3&gt;($D626+$D637),$O626-SUM($F637:BD637),$O626/$D626))</f>
        <v>n/a</v>
      </c>
      <c r="BF637" s="219" t="str">
        <f>IF($D626="n/a","n/a",IF(BF$3&gt;($D626+$D637),$O626-SUM($F637:BE637),$O626/$D626))</f>
        <v>n/a</v>
      </c>
      <c r="BG637" s="219" t="str">
        <f>IF($D626="n/a","n/a",IF(BG$3&gt;($D626+$D637),$O626-SUM($F637:BF637),$O626/$D626))</f>
        <v>n/a</v>
      </c>
      <c r="BH637" s="219" t="str">
        <f>IF($D626="n/a","n/a",IF(BH$3&gt;($D626+$D637),$O626-SUM($F637:BG637),$O626/$D626))</f>
        <v>n/a</v>
      </c>
      <c r="BI637" s="219" t="str">
        <f>IF($D626="n/a","n/a",IF(BI$3&gt;($D626+$D637),$O626-SUM($F637:BH637),$O626/$D626))</f>
        <v>n/a</v>
      </c>
      <c r="BJ637" s="219" t="str">
        <f>IF($D626="n/a","n/a",IF(BJ$3&gt;($D626+$D637),$O626-SUM($F637:BI637),$O626/$D626))</f>
        <v>n/a</v>
      </c>
      <c r="BK637" s="219" t="str">
        <f>IF($D626="n/a","n/a",IF(BK$3&gt;($D626+$D637),$O626-SUM($F637:BJ637),$O626/$D626))</f>
        <v>n/a</v>
      </c>
      <c r="BL637" s="219" t="str">
        <f>IF($D626="n/a","n/a",IF(BL$3&gt;($D626+$D637),$O626-SUM($F637:BK637),$O626/$D626))</f>
        <v>n/a</v>
      </c>
      <c r="BM637" s="219" t="str">
        <f>IF($D626="n/a","n/a",IF(BM$3&gt;($D626+$D637),$O626-SUM($F637:BL637),$O626/$D626))</f>
        <v>n/a</v>
      </c>
      <c r="BN637" s="219" t="str">
        <f>IF($D626="n/a","n/a",IF(BN$3&gt;($D626+$D637),$O626-SUM($F637:BM637),$O626/$D626))</f>
        <v>n/a</v>
      </c>
      <c r="BO637" s="219" t="str">
        <f>IF($D626="n/a","n/a",IF(BO$3&gt;($D626+$D637),$O626-SUM($F637:BN637),$O626/$D626))</f>
        <v>n/a</v>
      </c>
      <c r="BP637" s="219" t="str">
        <f>IF($D626="n/a","n/a",IF(BP$3&gt;($D626+$D637),$O626-SUM($F637:BO637),$O626/$D626))</f>
        <v>n/a</v>
      </c>
      <c r="BQ637" s="219" t="str">
        <f>IF($D626="n/a","n/a",IF(BQ$3&gt;($D626+$D637),$O626-SUM($F637:BP637),$O626/$D626))</f>
        <v>n/a</v>
      </c>
      <c r="BR637" s="219" t="str">
        <f>IF($D626="n/a","n/a",IF(BR$3&gt;($D626+$D637),$O626-SUM($F637:BQ637),$O626/$D626))</f>
        <v>n/a</v>
      </c>
      <c r="BS637" s="219" t="str">
        <f>IF($D626="n/a","n/a",IF(BS$3&gt;($D626+$D637),$O626-SUM($F637:BR637),$O626/$D626))</f>
        <v>n/a</v>
      </c>
      <c r="BT637" s="219" t="str">
        <f>IF($D626="n/a","n/a",IF(BT$3&gt;($D626+$D637),$O626-SUM($F637:BS637),$O626/$D626))</f>
        <v>n/a</v>
      </c>
      <c r="BU637" s="219" t="str">
        <f>IF($D626="n/a","n/a",IF(BU$3&gt;($D626+$D637),$O626-SUM($F637:BT637),$O626/$D626))</f>
        <v>n/a</v>
      </c>
      <c r="BV637" s="219" t="str">
        <f>IF($D626="n/a","n/a",IF(BV$3&gt;($D626+$D637),$O626-SUM($F637:BU637),$O626/$D626))</f>
        <v>n/a</v>
      </c>
      <c r="BW637" s="219" t="str">
        <f>IF($D626="n/a","n/a",IF(BW$3&gt;($D626+$D637),$O626-SUM($F637:BV637),$O626/$D626))</f>
        <v>n/a</v>
      </c>
      <c r="BX637" s="219" t="str">
        <f>IF($D626="n/a","n/a",IF(BX$3&gt;($D626+$D637),$O626-SUM($F637:BW637),$O626/$D626))</f>
        <v>n/a</v>
      </c>
      <c r="BY637" s="219" t="str">
        <f>IF($D626="n/a","n/a",IF(BY$3&gt;($D626+$D637),$O626-SUM($F637:BX637),$O626/$D626))</f>
        <v>n/a</v>
      </c>
      <c r="BZ637" s="219" t="str">
        <f>IF($D626="n/a","n/a",IF(BZ$3&gt;($D626+$D637),$O626-SUM($F637:BY637),$O626/$D626))</f>
        <v>n/a</v>
      </c>
    </row>
    <row r="638" spans="1:78" s="198" customFormat="1" hidden="1" outlineLevel="1">
      <c r="A638" s="581"/>
      <c r="B638" s="603"/>
      <c r="C638" s="604"/>
      <c r="D638" s="591">
        <v>11</v>
      </c>
      <c r="E638" s="589"/>
      <c r="F638" s="596"/>
      <c r="G638" s="219"/>
      <c r="H638" s="219"/>
      <c r="I638" s="219"/>
      <c r="J638" s="219"/>
      <c r="K638" s="590"/>
      <c r="L638" s="219"/>
      <c r="M638" s="219"/>
      <c r="N638" s="219"/>
      <c r="O638" s="217"/>
      <c r="P638" s="602"/>
      <c r="Q638" s="219" t="str">
        <f>IF($D626="n/a","n/a",IF(Q$3&gt;($D626+$D638),$P626-SUM($F638:P638),$P626/$D626))</f>
        <v>n/a</v>
      </c>
      <c r="R638" s="219" t="str">
        <f>IF($D626="n/a","n/a",IF(R$3&gt;($D626+$D638),$P626-SUM($F638:Q638),$P626/$D626))</f>
        <v>n/a</v>
      </c>
      <c r="S638" s="219" t="str">
        <f>IF($D626="n/a","n/a",IF(S$3&gt;($D626+$D638),$P626-SUM($F638:R638),$P626/$D626))</f>
        <v>n/a</v>
      </c>
      <c r="T638" s="219" t="str">
        <f>IF($D626="n/a","n/a",IF(T$3&gt;($D626+$D638),$P626-SUM($F638:S638),$P626/$D626))</f>
        <v>n/a</v>
      </c>
      <c r="U638" s="219" t="str">
        <f>IF($D626="n/a","n/a",IF(U$3&gt;($D626+$D638),$P626-SUM($F638:T638),$P626/$D626))</f>
        <v>n/a</v>
      </c>
      <c r="V638" s="219" t="str">
        <f>IF($D626="n/a","n/a",IF(V$3&gt;($D626+$D638),$P626-SUM($F638:U638),$P626/$D626))</f>
        <v>n/a</v>
      </c>
      <c r="W638" s="219" t="str">
        <f>IF($D626="n/a","n/a",IF(W$3&gt;($D626+$D638),$P626-SUM($F638:V638),$P626/$D626))</f>
        <v>n/a</v>
      </c>
      <c r="X638" s="219" t="str">
        <f>IF($D626="n/a","n/a",IF(X$3&gt;($D626+$D638),$P626-SUM($F638:W638),$P626/$D626))</f>
        <v>n/a</v>
      </c>
      <c r="Y638" s="219" t="str">
        <f>IF($D626="n/a","n/a",IF(Y$3&gt;($D626+$D638),$P626-SUM($F638:X638),$P626/$D626))</f>
        <v>n/a</v>
      </c>
      <c r="Z638" s="219" t="str">
        <f>IF($D626="n/a","n/a",IF(Z$3&gt;($D626+$D638),$P626-SUM($F638:Y638),$P626/$D626))</f>
        <v>n/a</v>
      </c>
      <c r="AA638" s="219" t="str">
        <f>IF($D626="n/a","n/a",IF(AA$3&gt;($D626+$D638),$P626-SUM($F638:Z638),$P626/$D626))</f>
        <v>n/a</v>
      </c>
      <c r="AB638" s="219" t="str">
        <f>IF($D626="n/a","n/a",IF(AB$3&gt;($D626+$D638),$P626-SUM($F638:AA638),$P626/$D626))</f>
        <v>n/a</v>
      </c>
      <c r="AC638" s="219" t="str">
        <f>IF($D626="n/a","n/a",IF(AC$3&gt;($D626+$D638),$P626-SUM($F638:AB638),$P626/$D626))</f>
        <v>n/a</v>
      </c>
      <c r="AD638" s="219" t="str">
        <f>IF($D626="n/a","n/a",IF(AD$3&gt;($D626+$D638),$P626-SUM($F638:AC638),$P626/$D626))</f>
        <v>n/a</v>
      </c>
      <c r="AE638" s="219" t="str">
        <f>IF($D626="n/a","n/a",IF(AE$3&gt;($D626+$D638),$P626-SUM($F638:AD638),$P626/$D626))</f>
        <v>n/a</v>
      </c>
      <c r="AF638" s="219" t="str">
        <f>IF($D626="n/a","n/a",IF(AF$3&gt;($D626+$D638),$P626-SUM($F638:AE638),$P626/$D626))</f>
        <v>n/a</v>
      </c>
      <c r="AG638" s="219" t="str">
        <f>IF($D626="n/a","n/a",IF(AG$3&gt;($D626+$D638),$P626-SUM($F638:AF638),$P626/$D626))</f>
        <v>n/a</v>
      </c>
      <c r="AH638" s="219" t="str">
        <f>IF($D626="n/a","n/a",IF(AH$3&gt;($D626+$D638),$P626-SUM($F638:AG638),$P626/$D626))</f>
        <v>n/a</v>
      </c>
      <c r="AI638" s="219" t="str">
        <f>IF($D626="n/a","n/a",IF(AI$3&gt;($D626+$D638),$P626-SUM($F638:AH638),$P626/$D626))</f>
        <v>n/a</v>
      </c>
      <c r="AJ638" s="219" t="str">
        <f>IF($D626="n/a","n/a",IF(AJ$3&gt;($D626+$D638),$P626-SUM($F638:AI638),$P626/$D626))</f>
        <v>n/a</v>
      </c>
      <c r="AK638" s="219" t="str">
        <f>IF($D626="n/a","n/a",IF(AK$3&gt;($D626+$D638),$P626-SUM($F638:AJ638),$P626/$D626))</f>
        <v>n/a</v>
      </c>
      <c r="AL638" s="219" t="str">
        <f>IF($D626="n/a","n/a",IF(AL$3&gt;($D626+$D638),$P626-SUM($F638:AK638),$P626/$D626))</f>
        <v>n/a</v>
      </c>
      <c r="AM638" s="219" t="str">
        <f>IF($D626="n/a","n/a",IF(AM$3&gt;($D626+$D638),$P626-SUM($F638:AL638),$P626/$D626))</f>
        <v>n/a</v>
      </c>
      <c r="AN638" s="219" t="str">
        <f>IF($D626="n/a","n/a",IF(AN$3&gt;($D626+$D638),$P626-SUM($F638:AM638),$P626/$D626))</f>
        <v>n/a</v>
      </c>
      <c r="AO638" s="219" t="str">
        <f>IF($D626="n/a","n/a",IF(AO$3&gt;($D626+$D638),$P626-SUM($F638:AN638),$P626/$D626))</f>
        <v>n/a</v>
      </c>
      <c r="AP638" s="219" t="str">
        <f>IF($D626="n/a","n/a",IF(AP$3&gt;($D626+$D638),$P626-SUM($F638:AO638),$P626/$D626))</f>
        <v>n/a</v>
      </c>
      <c r="AQ638" s="219" t="str">
        <f>IF($D626="n/a","n/a",IF(AQ$3&gt;($D626+$D638),$P626-SUM($F638:AP638),$P626/$D626))</f>
        <v>n/a</v>
      </c>
      <c r="AR638" s="219" t="str">
        <f>IF($D626="n/a","n/a",IF(AR$3&gt;($D626+$D638),$P626-SUM($F638:AQ638),$P626/$D626))</f>
        <v>n/a</v>
      </c>
      <c r="AS638" s="219" t="str">
        <f>IF($D626="n/a","n/a",IF(AS$3&gt;($D626+$D638),$P626-SUM($F638:AR638),$P626/$D626))</f>
        <v>n/a</v>
      </c>
      <c r="AT638" s="219" t="str">
        <f>IF($D626="n/a","n/a",IF(AT$3&gt;($D626+$D638),$P626-SUM($F638:AS638),$P626/$D626))</f>
        <v>n/a</v>
      </c>
      <c r="AU638" s="219" t="str">
        <f>IF($D626="n/a","n/a",IF(AU$3&gt;($D626+$D638),$P626-SUM($F638:AT638),$P626/$D626))</f>
        <v>n/a</v>
      </c>
      <c r="AV638" s="219" t="str">
        <f>IF($D626="n/a","n/a",IF(AV$3&gt;($D626+$D638),$P626-SUM($F638:AU638),$P626/$D626))</f>
        <v>n/a</v>
      </c>
      <c r="AW638" s="219" t="str">
        <f>IF($D626="n/a","n/a",IF(AW$3&gt;($D626+$D638),$P626-SUM($F638:AV638),$P626/$D626))</f>
        <v>n/a</v>
      </c>
      <c r="AX638" s="219" t="str">
        <f>IF($D626="n/a","n/a",IF(AX$3&gt;($D626+$D638),$P626-SUM($F638:AW638),$P626/$D626))</f>
        <v>n/a</v>
      </c>
      <c r="AY638" s="219" t="str">
        <f>IF($D626="n/a","n/a",IF(AY$3&gt;($D626+$D638),$P626-SUM($F638:AX638),$P626/$D626))</f>
        <v>n/a</v>
      </c>
      <c r="AZ638" s="219" t="str">
        <f>IF($D626="n/a","n/a",IF(AZ$3&gt;($D626+$D638),$P626-SUM($F638:AY638),$P626/$D626))</f>
        <v>n/a</v>
      </c>
      <c r="BA638" s="219" t="str">
        <f>IF($D626="n/a","n/a",IF(BA$3&gt;($D626+$D638),$P626-SUM($F638:AZ638),$P626/$D626))</f>
        <v>n/a</v>
      </c>
      <c r="BB638" s="219" t="str">
        <f>IF($D626="n/a","n/a",IF(BB$3&gt;($D626+$D638),$P626-SUM($F638:BA638),$P626/$D626))</f>
        <v>n/a</v>
      </c>
      <c r="BC638" s="219" t="str">
        <f>IF($D626="n/a","n/a",IF(BC$3&gt;($D626+$D638),$P626-SUM($F638:BB638),$P626/$D626))</f>
        <v>n/a</v>
      </c>
      <c r="BD638" s="219" t="str">
        <f>IF($D626="n/a","n/a",IF(BD$3&gt;($D626+$D638),$P626-SUM($F638:BC638),$P626/$D626))</f>
        <v>n/a</v>
      </c>
      <c r="BE638" s="219" t="str">
        <f>IF($D626="n/a","n/a",IF(BE$3&gt;($D626+$D638),$P626-SUM($F638:BD638),$P626/$D626))</f>
        <v>n/a</v>
      </c>
      <c r="BF638" s="219" t="str">
        <f>IF($D626="n/a","n/a",IF(BF$3&gt;($D626+$D638),$P626-SUM($F638:BE638),$P626/$D626))</f>
        <v>n/a</v>
      </c>
      <c r="BG638" s="219" t="str">
        <f>IF($D626="n/a","n/a",IF(BG$3&gt;($D626+$D638),$P626-SUM($F638:BF638),$P626/$D626))</f>
        <v>n/a</v>
      </c>
      <c r="BH638" s="219" t="str">
        <f>IF($D626="n/a","n/a",IF(BH$3&gt;($D626+$D638),$P626-SUM($F638:BG638),$P626/$D626))</f>
        <v>n/a</v>
      </c>
      <c r="BI638" s="219" t="str">
        <f>IF($D626="n/a","n/a",IF(BI$3&gt;($D626+$D638),$P626-SUM($F638:BH638),$P626/$D626))</f>
        <v>n/a</v>
      </c>
      <c r="BJ638" s="219" t="str">
        <f>IF($D626="n/a","n/a",IF(BJ$3&gt;($D626+$D638),$P626-SUM($F638:BI638),$P626/$D626))</f>
        <v>n/a</v>
      </c>
      <c r="BK638" s="219" t="str">
        <f>IF($D626="n/a","n/a",IF(BK$3&gt;($D626+$D638),$P626-SUM($F638:BJ638),$P626/$D626))</f>
        <v>n/a</v>
      </c>
      <c r="BL638" s="219" t="str">
        <f>IF($D626="n/a","n/a",IF(BL$3&gt;($D626+$D638),$P626-SUM($F638:BK638),$P626/$D626))</f>
        <v>n/a</v>
      </c>
      <c r="BM638" s="219" t="str">
        <f>IF($D626="n/a","n/a",IF(BM$3&gt;($D626+$D638),$P626-SUM($F638:BL638),$P626/$D626))</f>
        <v>n/a</v>
      </c>
      <c r="BN638" s="219" t="str">
        <f>IF($D626="n/a","n/a",IF(BN$3&gt;($D626+$D638),$P626-SUM($F638:BM638),$P626/$D626))</f>
        <v>n/a</v>
      </c>
      <c r="BO638" s="219" t="str">
        <f>IF($D626="n/a","n/a",IF(BO$3&gt;($D626+$D638),$P626-SUM($F638:BN638),$P626/$D626))</f>
        <v>n/a</v>
      </c>
      <c r="BP638" s="219" t="str">
        <f>IF($D626="n/a","n/a",IF(BP$3&gt;($D626+$D638),$P626-SUM($F638:BO638),$P626/$D626))</f>
        <v>n/a</v>
      </c>
      <c r="BQ638" s="219" t="str">
        <f>IF($D626="n/a","n/a",IF(BQ$3&gt;($D626+$D638),$P626-SUM($F638:BP638),$P626/$D626))</f>
        <v>n/a</v>
      </c>
      <c r="BR638" s="219" t="str">
        <f>IF($D626="n/a","n/a",IF(BR$3&gt;($D626+$D638),$P626-SUM($F638:BQ638),$P626/$D626))</f>
        <v>n/a</v>
      </c>
      <c r="BS638" s="219" t="str">
        <f>IF($D626="n/a","n/a",IF(BS$3&gt;($D626+$D638),$P626-SUM($F638:BR638),$P626/$D626))</f>
        <v>n/a</v>
      </c>
      <c r="BT638" s="219" t="str">
        <f>IF($D626="n/a","n/a",IF(BT$3&gt;($D626+$D638),$P626-SUM($F638:BS638),$P626/$D626))</f>
        <v>n/a</v>
      </c>
      <c r="BU638" s="219" t="str">
        <f>IF($D626="n/a","n/a",IF(BU$3&gt;($D626+$D638),$P626-SUM($F638:BT638),$P626/$D626))</f>
        <v>n/a</v>
      </c>
      <c r="BV638" s="219" t="str">
        <f>IF($D626="n/a","n/a",IF(BV$3&gt;($D626+$D638),$P626-SUM($F638:BU638),$P626/$D626))</f>
        <v>n/a</v>
      </c>
      <c r="BW638" s="219" t="str">
        <f>IF($D626="n/a","n/a",IF(BW$3&gt;($D626+$D638),$P626-SUM($F638:BV638),$P626/$D626))</f>
        <v>n/a</v>
      </c>
      <c r="BX638" s="219" t="str">
        <f>IF($D626="n/a","n/a",IF(BX$3&gt;($D626+$D638),$P626-SUM($F638:BW638),$P626/$D626))</f>
        <v>n/a</v>
      </c>
      <c r="BY638" s="219" t="str">
        <f>IF($D626="n/a","n/a",IF(BY$3&gt;($D626+$D638),$P626-SUM($F638:BX638),$P626/$D626))</f>
        <v>n/a</v>
      </c>
      <c r="BZ638" s="219" t="str">
        <f>IF($D626="n/a","n/a",IF(BZ$3&gt;($D626+$D638),$P626-SUM($F638:BY638),$P626/$D626))</f>
        <v>n/a</v>
      </c>
    </row>
    <row r="639" spans="1:78" s="198" customFormat="1" hidden="1" outlineLevel="1">
      <c r="A639" s="605"/>
      <c r="B639" s="603"/>
      <c r="C639" s="604"/>
      <c r="D639" s="591">
        <v>12</v>
      </c>
      <c r="E639" s="589"/>
      <c r="F639" s="596"/>
      <c r="G639" s="219"/>
      <c r="H639" s="219"/>
      <c r="I639" s="219"/>
      <c r="J639" s="219"/>
      <c r="K639" s="590"/>
      <c r="L639" s="219"/>
      <c r="M639" s="219"/>
      <c r="N639" s="219"/>
      <c r="O639" s="217"/>
      <c r="P639" s="217"/>
      <c r="Q639" s="602"/>
      <c r="R639" s="219" t="str">
        <f>IF($D626="n/a","n/a",IF(R$3&gt;($D626+$D639),$Q626-SUM($F639:Q639),$Q626/$D626))</f>
        <v>n/a</v>
      </c>
      <c r="S639" s="219" t="str">
        <f>IF($D626="n/a","n/a",IF(S$3&gt;($D626+$D639),$Q626-SUM($F639:R639),$Q626/$D626))</f>
        <v>n/a</v>
      </c>
      <c r="T639" s="219" t="str">
        <f>IF($D626="n/a","n/a",IF(T$3&gt;($D626+$D639),$Q626-SUM($F639:S639),$Q626/$D626))</f>
        <v>n/a</v>
      </c>
      <c r="U639" s="219" t="str">
        <f>IF($D626="n/a","n/a",IF(U$3&gt;($D626+$D639),$Q626-SUM($F639:T639),$Q626/$D626))</f>
        <v>n/a</v>
      </c>
      <c r="V639" s="219" t="str">
        <f>IF($D626="n/a","n/a",IF(V$3&gt;($D626+$D639),$Q626-SUM($F639:U639),$Q626/$D626))</f>
        <v>n/a</v>
      </c>
      <c r="W639" s="219" t="str">
        <f>IF($D626="n/a","n/a",IF(W$3&gt;($D626+$D639),$Q626-SUM($F639:V639),$Q626/$D626))</f>
        <v>n/a</v>
      </c>
      <c r="X639" s="219" t="str">
        <f>IF($D626="n/a","n/a",IF(X$3&gt;($D626+$D639),$Q626-SUM($F639:W639),$Q626/$D626))</f>
        <v>n/a</v>
      </c>
      <c r="Y639" s="219" t="str">
        <f>IF($D626="n/a","n/a",IF(Y$3&gt;($D626+$D639),$Q626-SUM($F639:X639),$Q626/$D626))</f>
        <v>n/a</v>
      </c>
      <c r="Z639" s="219" t="str">
        <f>IF($D626="n/a","n/a",IF(Z$3&gt;($D626+$D639),$Q626-SUM($F639:Y639),$Q626/$D626))</f>
        <v>n/a</v>
      </c>
      <c r="AA639" s="219" t="str">
        <f>IF($D626="n/a","n/a",IF(AA$3&gt;($D626+$D639),$Q626-SUM($F639:Z639),$Q626/$D626))</f>
        <v>n/a</v>
      </c>
      <c r="AB639" s="219" t="str">
        <f>IF($D626="n/a","n/a",IF(AB$3&gt;($D626+$D639),$Q626-SUM($F639:AA639),$Q626/$D626))</f>
        <v>n/a</v>
      </c>
      <c r="AC639" s="219" t="str">
        <f>IF($D626="n/a","n/a",IF(AC$3&gt;($D626+$D639),$Q626-SUM($F639:AB639),$Q626/$D626))</f>
        <v>n/a</v>
      </c>
      <c r="AD639" s="219" t="str">
        <f>IF($D626="n/a","n/a",IF(AD$3&gt;($D626+$D639),$Q626-SUM($F639:AC639),$Q626/$D626))</f>
        <v>n/a</v>
      </c>
      <c r="AE639" s="219" t="str">
        <f>IF($D626="n/a","n/a",IF(AE$3&gt;($D626+$D639),$Q626-SUM($F639:AD639),$Q626/$D626))</f>
        <v>n/a</v>
      </c>
      <c r="AF639" s="219" t="str">
        <f>IF($D626="n/a","n/a",IF(AF$3&gt;($D626+$D639),$Q626-SUM($F639:AE639),$Q626/$D626))</f>
        <v>n/a</v>
      </c>
      <c r="AG639" s="219" t="str">
        <f>IF($D626="n/a","n/a",IF(AG$3&gt;($D626+$D639),$Q626-SUM($F639:AF639),$Q626/$D626))</f>
        <v>n/a</v>
      </c>
      <c r="AH639" s="219" t="str">
        <f>IF($D626="n/a","n/a",IF(AH$3&gt;($D626+$D639),$Q626-SUM($F639:AG639),$Q626/$D626))</f>
        <v>n/a</v>
      </c>
      <c r="AI639" s="219" t="str">
        <f>IF($D626="n/a","n/a",IF(AI$3&gt;($D626+$D639),$Q626-SUM($F639:AH639),$Q626/$D626))</f>
        <v>n/a</v>
      </c>
      <c r="AJ639" s="219" t="str">
        <f>IF($D626="n/a","n/a",IF(AJ$3&gt;($D626+$D639),$Q626-SUM($F639:AI639),$Q626/$D626))</f>
        <v>n/a</v>
      </c>
      <c r="AK639" s="219" t="str">
        <f>IF($D626="n/a","n/a",IF(AK$3&gt;($D626+$D639),$Q626-SUM($F639:AJ639),$Q626/$D626))</f>
        <v>n/a</v>
      </c>
      <c r="AL639" s="219" t="str">
        <f>IF($D626="n/a","n/a",IF(AL$3&gt;($D626+$D639),$Q626-SUM($F639:AK639),$Q626/$D626))</f>
        <v>n/a</v>
      </c>
      <c r="AM639" s="219" t="str">
        <f>IF($D626="n/a","n/a",IF(AM$3&gt;($D626+$D639),$Q626-SUM($F639:AL639),$Q626/$D626))</f>
        <v>n/a</v>
      </c>
      <c r="AN639" s="219" t="str">
        <f>IF($D626="n/a","n/a",IF(AN$3&gt;($D626+$D639),$Q626-SUM($F639:AM639),$Q626/$D626))</f>
        <v>n/a</v>
      </c>
      <c r="AO639" s="219" t="str">
        <f>IF($D626="n/a","n/a",IF(AO$3&gt;($D626+$D639),$Q626-SUM($F639:AN639),$Q626/$D626))</f>
        <v>n/a</v>
      </c>
      <c r="AP639" s="219" t="str">
        <f>IF($D626="n/a","n/a",IF(AP$3&gt;($D626+$D639),$Q626-SUM($F639:AO639),$Q626/$D626))</f>
        <v>n/a</v>
      </c>
      <c r="AQ639" s="219" t="str">
        <f>IF($D626="n/a","n/a",IF(AQ$3&gt;($D626+$D639),$Q626-SUM($F639:AP639),$Q626/$D626))</f>
        <v>n/a</v>
      </c>
      <c r="AR639" s="219" t="str">
        <f>IF($D626="n/a","n/a",IF(AR$3&gt;($D626+$D639),$Q626-SUM($F639:AQ639),$Q626/$D626))</f>
        <v>n/a</v>
      </c>
      <c r="AS639" s="219" t="str">
        <f>IF($D626="n/a","n/a",IF(AS$3&gt;($D626+$D639),$Q626-SUM($F639:AR639),$Q626/$D626))</f>
        <v>n/a</v>
      </c>
      <c r="AT639" s="219" t="str">
        <f>IF($D626="n/a","n/a",IF(AT$3&gt;($D626+$D639),$Q626-SUM($F639:AS639),$Q626/$D626))</f>
        <v>n/a</v>
      </c>
      <c r="AU639" s="219" t="str">
        <f>IF($D626="n/a","n/a",IF(AU$3&gt;($D626+$D639),$Q626-SUM($F639:AT639),$Q626/$D626))</f>
        <v>n/a</v>
      </c>
      <c r="AV639" s="219" t="str">
        <f>IF($D626="n/a","n/a",IF(AV$3&gt;($D626+$D639),$Q626-SUM($F639:AU639),$Q626/$D626))</f>
        <v>n/a</v>
      </c>
      <c r="AW639" s="219" t="str">
        <f>IF($D626="n/a","n/a",IF(AW$3&gt;($D626+$D639),$Q626-SUM($F639:AV639),$Q626/$D626))</f>
        <v>n/a</v>
      </c>
      <c r="AX639" s="219" t="str">
        <f>IF($D626="n/a","n/a",IF(AX$3&gt;($D626+$D639),$Q626-SUM($F639:AW639),$Q626/$D626))</f>
        <v>n/a</v>
      </c>
      <c r="AY639" s="219" t="str">
        <f>IF($D626="n/a","n/a",IF(AY$3&gt;($D626+$D639),$Q626-SUM($F639:AX639),$Q626/$D626))</f>
        <v>n/a</v>
      </c>
      <c r="AZ639" s="219" t="str">
        <f>IF($D626="n/a","n/a",IF(AZ$3&gt;($D626+$D639),$Q626-SUM($F639:AY639),$Q626/$D626))</f>
        <v>n/a</v>
      </c>
      <c r="BA639" s="219" t="str">
        <f>IF($D626="n/a","n/a",IF(BA$3&gt;($D626+$D639),$Q626-SUM($F639:AZ639),$Q626/$D626))</f>
        <v>n/a</v>
      </c>
      <c r="BB639" s="219" t="str">
        <f>IF($D626="n/a","n/a",IF(BB$3&gt;($D626+$D639),$Q626-SUM($F639:BA639),$Q626/$D626))</f>
        <v>n/a</v>
      </c>
      <c r="BC639" s="219" t="str">
        <f>IF($D626="n/a","n/a",IF(BC$3&gt;($D626+$D639),$Q626-SUM($F639:BB639),$Q626/$D626))</f>
        <v>n/a</v>
      </c>
      <c r="BD639" s="219" t="str">
        <f>IF($D626="n/a","n/a",IF(BD$3&gt;($D626+$D639),$Q626-SUM($F639:BC639),$Q626/$D626))</f>
        <v>n/a</v>
      </c>
      <c r="BE639" s="219" t="str">
        <f>IF($D626="n/a","n/a",IF(BE$3&gt;($D626+$D639),$Q626-SUM($F639:BD639),$Q626/$D626))</f>
        <v>n/a</v>
      </c>
      <c r="BF639" s="219" t="str">
        <f>IF($D626="n/a","n/a",IF(BF$3&gt;($D626+$D639),$Q626-SUM($F639:BE639),$Q626/$D626))</f>
        <v>n/a</v>
      </c>
      <c r="BG639" s="219" t="str">
        <f>IF($D626="n/a","n/a",IF(BG$3&gt;($D626+$D639),$Q626-SUM($F639:BF639),$Q626/$D626))</f>
        <v>n/a</v>
      </c>
      <c r="BH639" s="219" t="str">
        <f>IF($D626="n/a","n/a",IF(BH$3&gt;($D626+$D639),$Q626-SUM($F639:BG639),$Q626/$D626))</f>
        <v>n/a</v>
      </c>
      <c r="BI639" s="219" t="str">
        <f>IF($D626="n/a","n/a",IF(BI$3&gt;($D626+$D639),$Q626-SUM($F639:BH639),$Q626/$D626))</f>
        <v>n/a</v>
      </c>
      <c r="BJ639" s="219" t="str">
        <f>IF($D626="n/a","n/a",IF(BJ$3&gt;($D626+$D639),$Q626-SUM($F639:BI639),$Q626/$D626))</f>
        <v>n/a</v>
      </c>
      <c r="BK639" s="219" t="str">
        <f>IF($D626="n/a","n/a",IF(BK$3&gt;($D626+$D639),$Q626-SUM($F639:BJ639),$Q626/$D626))</f>
        <v>n/a</v>
      </c>
      <c r="BL639" s="219" t="str">
        <f>IF($D626="n/a","n/a",IF(BL$3&gt;($D626+$D639),$Q626-SUM($F639:BK639),$Q626/$D626))</f>
        <v>n/a</v>
      </c>
      <c r="BM639" s="219" t="str">
        <f>IF($D626="n/a","n/a",IF(BM$3&gt;($D626+$D639),$Q626-SUM($F639:BL639),$Q626/$D626))</f>
        <v>n/a</v>
      </c>
      <c r="BN639" s="219" t="str">
        <f>IF($D626="n/a","n/a",IF(BN$3&gt;($D626+$D639),$Q626-SUM($F639:BM639),$Q626/$D626))</f>
        <v>n/a</v>
      </c>
      <c r="BO639" s="219" t="str">
        <f>IF($D626="n/a","n/a",IF(BO$3&gt;($D626+$D639),$Q626-SUM($F639:BN639),$Q626/$D626))</f>
        <v>n/a</v>
      </c>
      <c r="BP639" s="219" t="str">
        <f>IF($D626="n/a","n/a",IF(BP$3&gt;($D626+$D639),$Q626-SUM($F639:BO639),$Q626/$D626))</f>
        <v>n/a</v>
      </c>
      <c r="BQ639" s="219" t="str">
        <f>IF($D626="n/a","n/a",IF(BQ$3&gt;($D626+$D639),$Q626-SUM($F639:BP639),$Q626/$D626))</f>
        <v>n/a</v>
      </c>
      <c r="BR639" s="219" t="str">
        <f>IF($D626="n/a","n/a",IF(BR$3&gt;($D626+$D639),$Q626-SUM($F639:BQ639),$Q626/$D626))</f>
        <v>n/a</v>
      </c>
      <c r="BS639" s="219" t="str">
        <f>IF($D626="n/a","n/a",IF(BS$3&gt;($D626+$D639),$Q626-SUM($F639:BR639),$Q626/$D626))</f>
        <v>n/a</v>
      </c>
      <c r="BT639" s="219" t="str">
        <f>IF($D626="n/a","n/a",IF(BT$3&gt;($D626+$D639),$Q626-SUM($F639:BS639),$Q626/$D626))</f>
        <v>n/a</v>
      </c>
      <c r="BU639" s="219" t="str">
        <f>IF($D626="n/a","n/a",IF(BU$3&gt;($D626+$D639),$Q626-SUM($F639:BT639),$Q626/$D626))</f>
        <v>n/a</v>
      </c>
      <c r="BV639" s="219" t="str">
        <f>IF($D626="n/a","n/a",IF(BV$3&gt;($D626+$D639),$Q626-SUM($F639:BU639),$Q626/$D626))</f>
        <v>n/a</v>
      </c>
      <c r="BW639" s="219" t="str">
        <f>IF($D626="n/a","n/a",IF(BW$3&gt;($D626+$D639),$Q626-SUM($F639:BV639),$Q626/$D626))</f>
        <v>n/a</v>
      </c>
      <c r="BX639" s="219" t="str">
        <f>IF($D626="n/a","n/a",IF(BX$3&gt;($D626+$D639),$Q626-SUM($F639:BW639),$Q626/$D626))</f>
        <v>n/a</v>
      </c>
      <c r="BY639" s="219" t="str">
        <f>IF($D626="n/a","n/a",IF(BY$3&gt;($D626+$D639),$Q626-SUM($F639:BX639),$Q626/$D626))</f>
        <v>n/a</v>
      </c>
      <c r="BZ639" s="219" t="str">
        <f>IF($D626="n/a","n/a",IF(BZ$3&gt;($D626+$D639),$Q626-SUM($F639:BY639),$Q626/$D626))</f>
        <v>n/a</v>
      </c>
    </row>
    <row r="640" spans="1:78" s="198" customFormat="1" hidden="1" outlineLevel="1">
      <c r="A640" s="605"/>
      <c r="B640" s="603"/>
      <c r="C640" s="604"/>
      <c r="D640" s="591">
        <v>13</v>
      </c>
      <c r="E640" s="589"/>
      <c r="F640" s="596"/>
      <c r="G640" s="219"/>
      <c r="H640" s="219"/>
      <c r="I640" s="219"/>
      <c r="J640" s="219"/>
      <c r="K640" s="590"/>
      <c r="L640" s="219"/>
      <c r="M640" s="219"/>
      <c r="N640" s="219"/>
      <c r="O640" s="217"/>
      <c r="P640" s="217"/>
      <c r="Q640" s="217"/>
      <c r="R640" s="602"/>
      <c r="S640" s="219" t="str">
        <f>IF($D626="n/a","n/a",IF(S$3&gt;($D626+$D640),$R626-SUM($F640:R640),$R626/$D626))</f>
        <v>n/a</v>
      </c>
      <c r="T640" s="219" t="str">
        <f>IF($D626="n/a","n/a",IF(T$3&gt;($D626+$D640),$R626-SUM($F640:S640),$R626/$D626))</f>
        <v>n/a</v>
      </c>
      <c r="U640" s="219" t="str">
        <f>IF($D626="n/a","n/a",IF(U$3&gt;($D626+$D640),$R626-SUM($F640:T640),$R626/$D626))</f>
        <v>n/a</v>
      </c>
      <c r="V640" s="219" t="str">
        <f>IF($D626="n/a","n/a",IF(V$3&gt;($D626+$D640),$R626-SUM($F640:U640),$R626/$D626))</f>
        <v>n/a</v>
      </c>
      <c r="W640" s="219" t="str">
        <f>IF($D626="n/a","n/a",IF(W$3&gt;($D626+$D640),$R626-SUM($F640:V640),$R626/$D626))</f>
        <v>n/a</v>
      </c>
      <c r="X640" s="219" t="str">
        <f>IF($D626="n/a","n/a",IF(X$3&gt;($D626+$D640),$R626-SUM($F640:W640),$R626/$D626))</f>
        <v>n/a</v>
      </c>
      <c r="Y640" s="219" t="str">
        <f>IF($D626="n/a","n/a",IF(Y$3&gt;($D626+$D640),$R626-SUM($F640:X640),$R626/$D626))</f>
        <v>n/a</v>
      </c>
      <c r="Z640" s="219" t="str">
        <f>IF($D626="n/a","n/a",IF(Z$3&gt;($D626+$D640),$R626-SUM($F640:Y640),$R626/$D626))</f>
        <v>n/a</v>
      </c>
      <c r="AA640" s="219" t="str">
        <f>IF($D626="n/a","n/a",IF(AA$3&gt;($D626+$D640),$R626-SUM($F640:Z640),$R626/$D626))</f>
        <v>n/a</v>
      </c>
      <c r="AB640" s="219" t="str">
        <f>IF($D626="n/a","n/a",IF(AB$3&gt;($D626+$D640),$R626-SUM($F640:AA640),$R626/$D626))</f>
        <v>n/a</v>
      </c>
      <c r="AC640" s="219" t="str">
        <f>IF($D626="n/a","n/a",IF(AC$3&gt;($D626+$D640),$R626-SUM($F640:AB640),$R626/$D626))</f>
        <v>n/a</v>
      </c>
      <c r="AD640" s="219" t="str">
        <f>IF($D626="n/a","n/a",IF(AD$3&gt;($D626+$D640),$R626-SUM($F640:AC640),$R626/$D626))</f>
        <v>n/a</v>
      </c>
      <c r="AE640" s="219" t="str">
        <f>IF($D626="n/a","n/a",IF(AE$3&gt;($D626+$D640),$R626-SUM($F640:AD640),$R626/$D626))</f>
        <v>n/a</v>
      </c>
      <c r="AF640" s="219" t="str">
        <f>IF($D626="n/a","n/a",IF(AF$3&gt;($D626+$D640),$R626-SUM($F640:AE640),$R626/$D626))</f>
        <v>n/a</v>
      </c>
      <c r="AG640" s="219" t="str">
        <f>IF($D626="n/a","n/a",IF(AG$3&gt;($D626+$D640),$R626-SUM($F640:AF640),$R626/$D626))</f>
        <v>n/a</v>
      </c>
      <c r="AH640" s="219" t="str">
        <f>IF($D626="n/a","n/a",IF(AH$3&gt;($D626+$D640),$R626-SUM($F640:AG640),$R626/$D626))</f>
        <v>n/a</v>
      </c>
      <c r="AI640" s="219" t="str">
        <f>IF($D626="n/a","n/a",IF(AI$3&gt;($D626+$D640),$R626-SUM($F640:AH640),$R626/$D626))</f>
        <v>n/a</v>
      </c>
      <c r="AJ640" s="219" t="str">
        <f>IF($D626="n/a","n/a",IF(AJ$3&gt;($D626+$D640),$R626-SUM($F640:AI640),$R626/$D626))</f>
        <v>n/a</v>
      </c>
      <c r="AK640" s="219" t="str">
        <f>IF($D626="n/a","n/a",IF(AK$3&gt;($D626+$D640),$R626-SUM($F640:AJ640),$R626/$D626))</f>
        <v>n/a</v>
      </c>
      <c r="AL640" s="219" t="str">
        <f>IF($D626="n/a","n/a",IF(AL$3&gt;($D626+$D640),$R626-SUM($F640:AK640),$R626/$D626))</f>
        <v>n/a</v>
      </c>
      <c r="AM640" s="219" t="str">
        <f>IF($D626="n/a","n/a",IF(AM$3&gt;($D626+$D640),$R626-SUM($F640:AL640),$R626/$D626))</f>
        <v>n/a</v>
      </c>
      <c r="AN640" s="219" t="str">
        <f>IF($D626="n/a","n/a",IF(AN$3&gt;($D626+$D640),$R626-SUM($F640:AM640),$R626/$D626))</f>
        <v>n/a</v>
      </c>
      <c r="AO640" s="219" t="str">
        <f>IF($D626="n/a","n/a",IF(AO$3&gt;($D626+$D640),$R626-SUM($F640:AN640),$R626/$D626))</f>
        <v>n/a</v>
      </c>
      <c r="AP640" s="219" t="str">
        <f>IF($D626="n/a","n/a",IF(AP$3&gt;($D626+$D640),$R626-SUM($F640:AO640),$R626/$D626))</f>
        <v>n/a</v>
      </c>
      <c r="AQ640" s="219" t="str">
        <f>IF($D626="n/a","n/a",IF(AQ$3&gt;($D626+$D640),$R626-SUM($F640:AP640),$R626/$D626))</f>
        <v>n/a</v>
      </c>
      <c r="AR640" s="219" t="str">
        <f>IF($D626="n/a","n/a",IF(AR$3&gt;($D626+$D640),$R626-SUM($F640:AQ640),$R626/$D626))</f>
        <v>n/a</v>
      </c>
      <c r="AS640" s="219" t="str">
        <f>IF($D626="n/a","n/a",IF(AS$3&gt;($D626+$D640),$R626-SUM($F640:AR640),$R626/$D626))</f>
        <v>n/a</v>
      </c>
      <c r="AT640" s="219" t="str">
        <f>IF($D626="n/a","n/a",IF(AT$3&gt;($D626+$D640),$R626-SUM($F640:AS640),$R626/$D626))</f>
        <v>n/a</v>
      </c>
      <c r="AU640" s="219" t="str">
        <f>IF($D626="n/a","n/a",IF(AU$3&gt;($D626+$D640),$R626-SUM($F640:AT640),$R626/$D626))</f>
        <v>n/a</v>
      </c>
      <c r="AV640" s="219" t="str">
        <f>IF($D626="n/a","n/a",IF(AV$3&gt;($D626+$D640),$R626-SUM($F640:AU640),$R626/$D626))</f>
        <v>n/a</v>
      </c>
      <c r="AW640" s="219" t="str">
        <f>IF($D626="n/a","n/a",IF(AW$3&gt;($D626+$D640),$R626-SUM($F640:AV640),$R626/$D626))</f>
        <v>n/a</v>
      </c>
      <c r="AX640" s="219" t="str">
        <f>IF($D626="n/a","n/a",IF(AX$3&gt;($D626+$D640),$R626-SUM($F640:AW640),$R626/$D626))</f>
        <v>n/a</v>
      </c>
      <c r="AY640" s="219" t="str">
        <f>IF($D626="n/a","n/a",IF(AY$3&gt;($D626+$D640),$R626-SUM($F640:AX640),$R626/$D626))</f>
        <v>n/a</v>
      </c>
      <c r="AZ640" s="219" t="str">
        <f>IF($D626="n/a","n/a",IF(AZ$3&gt;($D626+$D640),$R626-SUM($F640:AY640),$R626/$D626))</f>
        <v>n/a</v>
      </c>
      <c r="BA640" s="219" t="str">
        <f>IF($D626="n/a","n/a",IF(BA$3&gt;($D626+$D640),$R626-SUM($F640:AZ640),$R626/$D626))</f>
        <v>n/a</v>
      </c>
      <c r="BB640" s="219" t="str">
        <f>IF($D626="n/a","n/a",IF(BB$3&gt;($D626+$D640),$R626-SUM($F640:BA640),$R626/$D626))</f>
        <v>n/a</v>
      </c>
      <c r="BC640" s="219" t="str">
        <f>IF($D626="n/a","n/a",IF(BC$3&gt;($D626+$D640),$R626-SUM($F640:BB640),$R626/$D626))</f>
        <v>n/a</v>
      </c>
      <c r="BD640" s="219" t="str">
        <f>IF($D626="n/a","n/a",IF(BD$3&gt;($D626+$D640),$R626-SUM($F640:BC640),$R626/$D626))</f>
        <v>n/a</v>
      </c>
      <c r="BE640" s="219" t="str">
        <f>IF($D626="n/a","n/a",IF(BE$3&gt;($D626+$D640),$R626-SUM($F640:BD640),$R626/$D626))</f>
        <v>n/a</v>
      </c>
      <c r="BF640" s="219" t="str">
        <f>IF($D626="n/a","n/a",IF(BF$3&gt;($D626+$D640),$R626-SUM($F640:BE640),$R626/$D626))</f>
        <v>n/a</v>
      </c>
      <c r="BG640" s="219" t="str">
        <f>IF($D626="n/a","n/a",IF(BG$3&gt;($D626+$D640),$R626-SUM($F640:BF640),$R626/$D626))</f>
        <v>n/a</v>
      </c>
      <c r="BH640" s="219" t="str">
        <f>IF($D626="n/a","n/a",IF(BH$3&gt;($D626+$D640),$R626-SUM($F640:BG640),$R626/$D626))</f>
        <v>n/a</v>
      </c>
      <c r="BI640" s="219" t="str">
        <f>IF($D626="n/a","n/a",IF(BI$3&gt;($D626+$D640),$R626-SUM($F640:BH640),$R626/$D626))</f>
        <v>n/a</v>
      </c>
      <c r="BJ640" s="219" t="str">
        <f>IF($D626="n/a","n/a",IF(BJ$3&gt;($D626+$D640),$R626-SUM($F640:BI640),$R626/$D626))</f>
        <v>n/a</v>
      </c>
      <c r="BK640" s="219" t="str">
        <f>IF($D626="n/a","n/a",IF(BK$3&gt;($D626+$D640),$R626-SUM($F640:BJ640),$R626/$D626))</f>
        <v>n/a</v>
      </c>
      <c r="BL640" s="219" t="str">
        <f>IF($D626="n/a","n/a",IF(BL$3&gt;($D626+$D640),$R626-SUM($F640:BK640),$R626/$D626))</f>
        <v>n/a</v>
      </c>
      <c r="BM640" s="219" t="str">
        <f>IF($D626="n/a","n/a",IF(BM$3&gt;($D626+$D640),$R626-SUM($F640:BL640),$R626/$D626))</f>
        <v>n/a</v>
      </c>
      <c r="BN640" s="219" t="str">
        <f>IF($D626="n/a","n/a",IF(BN$3&gt;($D626+$D640),$R626-SUM($F640:BM640),$R626/$D626))</f>
        <v>n/a</v>
      </c>
      <c r="BO640" s="219" t="str">
        <f>IF($D626="n/a","n/a",IF(BO$3&gt;($D626+$D640),$R626-SUM($F640:BN640),$R626/$D626))</f>
        <v>n/a</v>
      </c>
      <c r="BP640" s="219" t="str">
        <f>IF($D626="n/a","n/a",IF(BP$3&gt;($D626+$D640),$R626-SUM($F640:BO640),$R626/$D626))</f>
        <v>n/a</v>
      </c>
      <c r="BQ640" s="219" t="str">
        <f>IF($D626="n/a","n/a",IF(BQ$3&gt;($D626+$D640),$R626-SUM($F640:BP640),$R626/$D626))</f>
        <v>n/a</v>
      </c>
      <c r="BR640" s="219" t="str">
        <f>IF($D626="n/a","n/a",IF(BR$3&gt;($D626+$D640),$R626-SUM($F640:BQ640),$R626/$D626))</f>
        <v>n/a</v>
      </c>
      <c r="BS640" s="219" t="str">
        <f>IF($D626="n/a","n/a",IF(BS$3&gt;($D626+$D640),$R626-SUM($F640:BR640),$R626/$D626))</f>
        <v>n/a</v>
      </c>
      <c r="BT640" s="219" t="str">
        <f>IF($D626="n/a","n/a",IF(BT$3&gt;($D626+$D640),$R626-SUM($F640:BS640),$R626/$D626))</f>
        <v>n/a</v>
      </c>
      <c r="BU640" s="219" t="str">
        <f>IF($D626="n/a","n/a",IF(BU$3&gt;($D626+$D640),$R626-SUM($F640:BT640),$R626/$D626))</f>
        <v>n/a</v>
      </c>
      <c r="BV640" s="219" t="str">
        <f>IF($D626="n/a","n/a",IF(BV$3&gt;($D626+$D640),$R626-SUM($F640:BU640),$R626/$D626))</f>
        <v>n/a</v>
      </c>
      <c r="BW640" s="219" t="str">
        <f>IF($D626="n/a","n/a",IF(BW$3&gt;($D626+$D640),$R626-SUM($F640:BV640),$R626/$D626))</f>
        <v>n/a</v>
      </c>
      <c r="BX640" s="219" t="str">
        <f>IF($D626="n/a","n/a",IF(BX$3&gt;($D626+$D640),$R626-SUM($F640:BW640),$R626/$D626))</f>
        <v>n/a</v>
      </c>
      <c r="BY640" s="219" t="str">
        <f>IF($D626="n/a","n/a",IF(BY$3&gt;($D626+$D640),$R626-SUM($F640:BX640),$R626/$D626))</f>
        <v>n/a</v>
      </c>
      <c r="BZ640" s="219" t="str">
        <f>IF($D626="n/a","n/a",IF(BZ$3&gt;($D626+$D640),$R626-SUM($F640:BY640),$R626/$D626))</f>
        <v>n/a</v>
      </c>
    </row>
    <row r="641" spans="1:78" s="198" customFormat="1" hidden="1" outlineLevel="1">
      <c r="A641" s="605"/>
      <c r="B641" s="603"/>
      <c r="C641" s="604"/>
      <c r="D641" s="591">
        <v>14</v>
      </c>
      <c r="E641" s="589"/>
      <c r="F641" s="596"/>
      <c r="G641" s="219"/>
      <c r="H641" s="219"/>
      <c r="I641" s="219"/>
      <c r="J641" s="219"/>
      <c r="K641" s="590"/>
      <c r="L641" s="219"/>
      <c r="M641" s="219"/>
      <c r="N641" s="219"/>
      <c r="O641" s="217"/>
      <c r="P641" s="217"/>
      <c r="Q641" s="217"/>
      <c r="R641" s="217"/>
      <c r="S641" s="602"/>
      <c r="T641" s="219" t="str">
        <f>IF($D626="n/a","n/a",IF(T$3&gt;($D626+$D641),$S626-SUM($F641:S641),$S626/$D626))</f>
        <v>n/a</v>
      </c>
      <c r="U641" s="219" t="str">
        <f>IF($D626="n/a","n/a",IF(U$3&gt;($D626+$D641),$S626-SUM($F641:T641),$S626/$D626))</f>
        <v>n/a</v>
      </c>
      <c r="V641" s="219" t="str">
        <f>IF($D626="n/a","n/a",IF(V$3&gt;($D626+$D641),$S626-SUM($F641:U641),$S626/$D626))</f>
        <v>n/a</v>
      </c>
      <c r="W641" s="219" t="str">
        <f>IF($D626="n/a","n/a",IF(W$3&gt;($D626+$D641),$S626-SUM($F641:V641),$S626/$D626))</f>
        <v>n/a</v>
      </c>
      <c r="X641" s="219" t="str">
        <f>IF($D626="n/a","n/a",IF(X$3&gt;($D626+$D641),$S626-SUM($F641:W641),$S626/$D626))</f>
        <v>n/a</v>
      </c>
      <c r="Y641" s="219" t="str">
        <f>IF($D626="n/a","n/a",IF(Y$3&gt;($D626+$D641),$S626-SUM($F641:X641),$S626/$D626))</f>
        <v>n/a</v>
      </c>
      <c r="Z641" s="219" t="str">
        <f>IF($D626="n/a","n/a",IF(Z$3&gt;($D626+$D641),$S626-SUM($F641:Y641),$S626/$D626))</f>
        <v>n/a</v>
      </c>
      <c r="AA641" s="219" t="str">
        <f>IF($D626="n/a","n/a",IF(AA$3&gt;($D626+$D641),$S626-SUM($F641:Z641),$S626/$D626))</f>
        <v>n/a</v>
      </c>
      <c r="AB641" s="219" t="str">
        <f>IF($D626="n/a","n/a",IF(AB$3&gt;($D626+$D641),$S626-SUM($F641:AA641),$S626/$D626))</f>
        <v>n/a</v>
      </c>
      <c r="AC641" s="219" t="str">
        <f>IF($D626="n/a","n/a",IF(AC$3&gt;($D626+$D641),$S626-SUM($F641:AB641),$S626/$D626))</f>
        <v>n/a</v>
      </c>
      <c r="AD641" s="219" t="str">
        <f>IF($D626="n/a","n/a",IF(AD$3&gt;($D626+$D641),$S626-SUM($F641:AC641),$S626/$D626))</f>
        <v>n/a</v>
      </c>
      <c r="AE641" s="219" t="str">
        <f>IF($D626="n/a","n/a",IF(AE$3&gt;($D626+$D641),$S626-SUM($F641:AD641),$S626/$D626))</f>
        <v>n/a</v>
      </c>
      <c r="AF641" s="219" t="str">
        <f>IF($D626="n/a","n/a",IF(AF$3&gt;($D626+$D641),$S626-SUM($F641:AE641),$S626/$D626))</f>
        <v>n/a</v>
      </c>
      <c r="AG641" s="219" t="str">
        <f>IF($D626="n/a","n/a",IF(AG$3&gt;($D626+$D641),$S626-SUM($F641:AF641),$S626/$D626))</f>
        <v>n/a</v>
      </c>
      <c r="AH641" s="219" t="str">
        <f>IF($D626="n/a","n/a",IF(AH$3&gt;($D626+$D641),$S626-SUM($F641:AG641),$S626/$D626))</f>
        <v>n/a</v>
      </c>
      <c r="AI641" s="219" t="str">
        <f>IF($D626="n/a","n/a",IF(AI$3&gt;($D626+$D641),$S626-SUM($F641:AH641),$S626/$D626))</f>
        <v>n/a</v>
      </c>
      <c r="AJ641" s="219" t="str">
        <f>IF($D626="n/a","n/a",IF(AJ$3&gt;($D626+$D641),$S626-SUM($F641:AI641),$S626/$D626))</f>
        <v>n/a</v>
      </c>
      <c r="AK641" s="219" t="str">
        <f>IF($D626="n/a","n/a",IF(AK$3&gt;($D626+$D641),$S626-SUM($F641:AJ641),$S626/$D626))</f>
        <v>n/a</v>
      </c>
      <c r="AL641" s="219" t="str">
        <f>IF($D626="n/a","n/a",IF(AL$3&gt;($D626+$D641),$S626-SUM($F641:AK641),$S626/$D626))</f>
        <v>n/a</v>
      </c>
      <c r="AM641" s="219" t="str">
        <f>IF($D626="n/a","n/a",IF(AM$3&gt;($D626+$D641),$S626-SUM($F641:AL641),$S626/$D626))</f>
        <v>n/a</v>
      </c>
      <c r="AN641" s="219" t="str">
        <f>IF($D626="n/a","n/a",IF(AN$3&gt;($D626+$D641),$S626-SUM($F641:AM641),$S626/$D626))</f>
        <v>n/a</v>
      </c>
      <c r="AO641" s="219" t="str">
        <f>IF($D626="n/a","n/a",IF(AO$3&gt;($D626+$D641),$S626-SUM($F641:AN641),$S626/$D626))</f>
        <v>n/a</v>
      </c>
      <c r="AP641" s="219" t="str">
        <f>IF($D626="n/a","n/a",IF(AP$3&gt;($D626+$D641),$S626-SUM($F641:AO641),$S626/$D626))</f>
        <v>n/a</v>
      </c>
      <c r="AQ641" s="219" t="str">
        <f>IF($D626="n/a","n/a",IF(AQ$3&gt;($D626+$D641),$S626-SUM($F641:AP641),$S626/$D626))</f>
        <v>n/a</v>
      </c>
      <c r="AR641" s="219" t="str">
        <f>IF($D626="n/a","n/a",IF(AR$3&gt;($D626+$D641),$S626-SUM($F641:AQ641),$S626/$D626))</f>
        <v>n/a</v>
      </c>
      <c r="AS641" s="219" t="str">
        <f>IF($D626="n/a","n/a",IF(AS$3&gt;($D626+$D641),$S626-SUM($F641:AR641),$S626/$D626))</f>
        <v>n/a</v>
      </c>
      <c r="AT641" s="219" t="str">
        <f>IF($D626="n/a","n/a",IF(AT$3&gt;($D626+$D641),$S626-SUM($F641:AS641),$S626/$D626))</f>
        <v>n/a</v>
      </c>
      <c r="AU641" s="219" t="str">
        <f>IF($D626="n/a","n/a",IF(AU$3&gt;($D626+$D641),$S626-SUM($F641:AT641),$S626/$D626))</f>
        <v>n/a</v>
      </c>
      <c r="AV641" s="219" t="str">
        <f>IF($D626="n/a","n/a",IF(AV$3&gt;($D626+$D641),$S626-SUM($F641:AU641),$S626/$D626))</f>
        <v>n/a</v>
      </c>
      <c r="AW641" s="219" t="str">
        <f>IF($D626="n/a","n/a",IF(AW$3&gt;($D626+$D641),$S626-SUM($F641:AV641),$S626/$D626))</f>
        <v>n/a</v>
      </c>
      <c r="AX641" s="219" t="str">
        <f>IF($D626="n/a","n/a",IF(AX$3&gt;($D626+$D641),$S626-SUM($F641:AW641),$S626/$D626))</f>
        <v>n/a</v>
      </c>
      <c r="AY641" s="219" t="str">
        <f>IF($D626="n/a","n/a",IF(AY$3&gt;($D626+$D641),$S626-SUM($F641:AX641),$S626/$D626))</f>
        <v>n/a</v>
      </c>
      <c r="AZ641" s="219" t="str">
        <f>IF($D626="n/a","n/a",IF(AZ$3&gt;($D626+$D641),$S626-SUM($F641:AY641),$S626/$D626))</f>
        <v>n/a</v>
      </c>
      <c r="BA641" s="219" t="str">
        <f>IF($D626="n/a","n/a",IF(BA$3&gt;($D626+$D641),$S626-SUM($F641:AZ641),$S626/$D626))</f>
        <v>n/a</v>
      </c>
      <c r="BB641" s="219" t="str">
        <f>IF($D626="n/a","n/a",IF(BB$3&gt;($D626+$D641),$S626-SUM($F641:BA641),$S626/$D626))</f>
        <v>n/a</v>
      </c>
      <c r="BC641" s="219" t="str">
        <f>IF($D626="n/a","n/a",IF(BC$3&gt;($D626+$D641),$S626-SUM($F641:BB641),$S626/$D626))</f>
        <v>n/a</v>
      </c>
      <c r="BD641" s="219" t="str">
        <f>IF($D626="n/a","n/a",IF(BD$3&gt;($D626+$D641),$S626-SUM($F641:BC641),$S626/$D626))</f>
        <v>n/a</v>
      </c>
      <c r="BE641" s="219" t="str">
        <f>IF($D626="n/a","n/a",IF(BE$3&gt;($D626+$D641),$S626-SUM($F641:BD641),$S626/$D626))</f>
        <v>n/a</v>
      </c>
      <c r="BF641" s="219" t="str">
        <f>IF($D626="n/a","n/a",IF(BF$3&gt;($D626+$D641),$S626-SUM($F641:BE641),$S626/$D626))</f>
        <v>n/a</v>
      </c>
      <c r="BG641" s="219" t="str">
        <f>IF($D626="n/a","n/a",IF(BG$3&gt;($D626+$D641),$S626-SUM($F641:BF641),$S626/$D626))</f>
        <v>n/a</v>
      </c>
      <c r="BH641" s="219" t="str">
        <f>IF($D626="n/a","n/a",IF(BH$3&gt;($D626+$D641),$S626-SUM($F641:BG641),$S626/$D626))</f>
        <v>n/a</v>
      </c>
      <c r="BI641" s="219" t="str">
        <f>IF($D626="n/a","n/a",IF(BI$3&gt;($D626+$D641),$S626-SUM($F641:BH641),$S626/$D626))</f>
        <v>n/a</v>
      </c>
      <c r="BJ641" s="219" t="str">
        <f>IF($D626="n/a","n/a",IF(BJ$3&gt;($D626+$D641),$S626-SUM($F641:BI641),$S626/$D626))</f>
        <v>n/a</v>
      </c>
      <c r="BK641" s="219" t="str">
        <f>IF($D626="n/a","n/a",IF(BK$3&gt;($D626+$D641),$S626-SUM($F641:BJ641),$S626/$D626))</f>
        <v>n/a</v>
      </c>
      <c r="BL641" s="219" t="str">
        <f>IF($D626="n/a","n/a",IF(BL$3&gt;($D626+$D641),$S626-SUM($F641:BK641),$S626/$D626))</f>
        <v>n/a</v>
      </c>
      <c r="BM641" s="219" t="str">
        <f>IF($D626="n/a","n/a",IF(BM$3&gt;($D626+$D641),$S626-SUM($F641:BL641),$S626/$D626))</f>
        <v>n/a</v>
      </c>
      <c r="BN641" s="219" t="str">
        <f>IF($D626="n/a","n/a",IF(BN$3&gt;($D626+$D641),$S626-SUM($F641:BM641),$S626/$D626))</f>
        <v>n/a</v>
      </c>
      <c r="BO641" s="219" t="str">
        <f>IF($D626="n/a","n/a",IF(BO$3&gt;($D626+$D641),$S626-SUM($F641:BN641),$S626/$D626))</f>
        <v>n/a</v>
      </c>
      <c r="BP641" s="219" t="str">
        <f>IF($D626="n/a","n/a",IF(BP$3&gt;($D626+$D641),$S626-SUM($F641:BO641),$S626/$D626))</f>
        <v>n/a</v>
      </c>
      <c r="BQ641" s="219" t="str">
        <f>IF($D626="n/a","n/a",IF(BQ$3&gt;($D626+$D641),$S626-SUM($F641:BP641),$S626/$D626))</f>
        <v>n/a</v>
      </c>
      <c r="BR641" s="219" t="str">
        <f>IF($D626="n/a","n/a",IF(BR$3&gt;($D626+$D641),$S626-SUM($F641:BQ641),$S626/$D626))</f>
        <v>n/a</v>
      </c>
      <c r="BS641" s="219" t="str">
        <f>IF($D626="n/a","n/a",IF(BS$3&gt;($D626+$D641),$S626-SUM($F641:BR641),$S626/$D626))</f>
        <v>n/a</v>
      </c>
      <c r="BT641" s="219" t="str">
        <f>IF($D626="n/a","n/a",IF(BT$3&gt;($D626+$D641),$S626-SUM($F641:BS641),$S626/$D626))</f>
        <v>n/a</v>
      </c>
      <c r="BU641" s="219" t="str">
        <f>IF($D626="n/a","n/a",IF(BU$3&gt;($D626+$D641),$S626-SUM($F641:BT641),$S626/$D626))</f>
        <v>n/a</v>
      </c>
      <c r="BV641" s="219" t="str">
        <f>IF($D626="n/a","n/a",IF(BV$3&gt;($D626+$D641),$S626-SUM($F641:BU641),$S626/$D626))</f>
        <v>n/a</v>
      </c>
      <c r="BW641" s="219" t="str">
        <f>IF($D626="n/a","n/a",IF(BW$3&gt;($D626+$D641),$S626-SUM($F641:BV641),$S626/$D626))</f>
        <v>n/a</v>
      </c>
      <c r="BX641" s="219" t="str">
        <f>IF($D626="n/a","n/a",IF(BX$3&gt;($D626+$D641),$S626-SUM($F641:BW641),$S626/$D626))</f>
        <v>n/a</v>
      </c>
      <c r="BY641" s="219" t="str">
        <f>IF($D626="n/a","n/a",IF(BY$3&gt;($D626+$D641),$S626-SUM($F641:BX641),$S626/$D626))</f>
        <v>n/a</v>
      </c>
      <c r="BZ641" s="219" t="str">
        <f>IF($D626="n/a","n/a",IF(BZ$3&gt;($D626+$D641),$S626-SUM($F641:BY641),$S626/$D626))</f>
        <v>n/a</v>
      </c>
    </row>
    <row r="642" spans="1:78" s="198" customFormat="1" hidden="1" outlineLevel="1">
      <c r="A642" s="605"/>
      <c r="B642" s="603"/>
      <c r="C642" s="604"/>
      <c r="D642" s="591">
        <v>15</v>
      </c>
      <c r="E642" s="589"/>
      <c r="F642" s="596"/>
      <c r="G642" s="219"/>
      <c r="H642" s="219"/>
      <c r="I642" s="219"/>
      <c r="J642" s="219"/>
      <c r="K642" s="590"/>
      <c r="L642" s="219"/>
      <c r="M642" s="219"/>
      <c r="N642" s="219"/>
      <c r="O642" s="217"/>
      <c r="P642" s="217"/>
      <c r="Q642" s="217"/>
      <c r="R642" s="217"/>
      <c r="S642" s="217"/>
      <c r="T642" s="602"/>
      <c r="U642" s="219" t="str">
        <f>IF($D626="n/a","n/a",IF(U$3&gt;($D626+$D642),$T626-SUM($F642:T642),$T626/$D626))</f>
        <v>n/a</v>
      </c>
      <c r="V642" s="219" t="str">
        <f>IF($D626="n/a","n/a",IF(V$3&gt;($D626+$D642),$T626-SUM($F642:U642),$T626/$D626))</f>
        <v>n/a</v>
      </c>
      <c r="W642" s="219" t="str">
        <f>IF($D626="n/a","n/a",IF(W$3&gt;($D626+$D642),$T626-SUM($F642:V642),$T626/$D626))</f>
        <v>n/a</v>
      </c>
      <c r="X642" s="219" t="str">
        <f>IF($D626="n/a","n/a",IF(X$3&gt;($D626+$D642),$T626-SUM($F642:W642),$T626/$D626))</f>
        <v>n/a</v>
      </c>
      <c r="Y642" s="219" t="str">
        <f>IF($D626="n/a","n/a",IF(Y$3&gt;($D626+$D642),$T626-SUM($F642:X642),$T626/$D626))</f>
        <v>n/a</v>
      </c>
      <c r="Z642" s="219" t="str">
        <f>IF($D626="n/a","n/a",IF(Z$3&gt;($D626+$D642),$T626-SUM($F642:Y642),$T626/$D626))</f>
        <v>n/a</v>
      </c>
      <c r="AA642" s="219" t="str">
        <f>IF($D626="n/a","n/a",IF(AA$3&gt;($D626+$D642),$T626-SUM($F642:Z642),$T626/$D626))</f>
        <v>n/a</v>
      </c>
      <c r="AB642" s="219" t="str">
        <f>IF($D626="n/a","n/a",IF(AB$3&gt;($D626+$D642),$T626-SUM($F642:AA642),$T626/$D626))</f>
        <v>n/a</v>
      </c>
      <c r="AC642" s="219" t="str">
        <f>IF($D626="n/a","n/a",IF(AC$3&gt;($D626+$D642),$T626-SUM($F642:AB642),$T626/$D626))</f>
        <v>n/a</v>
      </c>
      <c r="AD642" s="219" t="str">
        <f>IF($D626="n/a","n/a",IF(AD$3&gt;($D626+$D642),$T626-SUM($F642:AC642),$T626/$D626))</f>
        <v>n/a</v>
      </c>
      <c r="AE642" s="219" t="str">
        <f>IF($D626="n/a","n/a",IF(AE$3&gt;($D626+$D642),$T626-SUM($F642:AD642),$T626/$D626))</f>
        <v>n/a</v>
      </c>
      <c r="AF642" s="219" t="str">
        <f>IF($D626="n/a","n/a",IF(AF$3&gt;($D626+$D642),$T626-SUM($F642:AE642),$T626/$D626))</f>
        <v>n/a</v>
      </c>
      <c r="AG642" s="219" t="str">
        <f>IF($D626="n/a","n/a",IF(AG$3&gt;($D626+$D642),$T626-SUM($F642:AF642),$T626/$D626))</f>
        <v>n/a</v>
      </c>
      <c r="AH642" s="219" t="str">
        <f>IF($D626="n/a","n/a",IF(AH$3&gt;($D626+$D642),$T626-SUM($F642:AG642),$T626/$D626))</f>
        <v>n/a</v>
      </c>
      <c r="AI642" s="219" t="str">
        <f>IF($D626="n/a","n/a",IF(AI$3&gt;($D626+$D642),$T626-SUM($F642:AH642),$T626/$D626))</f>
        <v>n/a</v>
      </c>
      <c r="AJ642" s="219" t="str">
        <f>IF($D626="n/a","n/a",IF(AJ$3&gt;($D626+$D642),$T626-SUM($F642:AI642),$T626/$D626))</f>
        <v>n/a</v>
      </c>
      <c r="AK642" s="219" t="str">
        <f>IF($D626="n/a","n/a",IF(AK$3&gt;($D626+$D642),$T626-SUM($F642:AJ642),$T626/$D626))</f>
        <v>n/a</v>
      </c>
      <c r="AL642" s="219" t="str">
        <f>IF($D626="n/a","n/a",IF(AL$3&gt;($D626+$D642),$T626-SUM($F642:AK642),$T626/$D626))</f>
        <v>n/a</v>
      </c>
      <c r="AM642" s="219" t="str">
        <f>IF($D626="n/a","n/a",IF(AM$3&gt;($D626+$D642),$T626-SUM($F642:AL642),$T626/$D626))</f>
        <v>n/a</v>
      </c>
      <c r="AN642" s="219" t="str">
        <f>IF($D626="n/a","n/a",IF(AN$3&gt;($D626+$D642),$T626-SUM($F642:AM642),$T626/$D626))</f>
        <v>n/a</v>
      </c>
      <c r="AO642" s="219" t="str">
        <f>IF($D626="n/a","n/a",IF(AO$3&gt;($D626+$D642),$T626-SUM($F642:AN642),$T626/$D626))</f>
        <v>n/a</v>
      </c>
      <c r="AP642" s="219" t="str">
        <f>IF($D626="n/a","n/a",IF(AP$3&gt;($D626+$D642),$T626-SUM($F642:AO642),$T626/$D626))</f>
        <v>n/a</v>
      </c>
      <c r="AQ642" s="219" t="str">
        <f>IF($D626="n/a","n/a",IF(AQ$3&gt;($D626+$D642),$T626-SUM($F642:AP642),$T626/$D626))</f>
        <v>n/a</v>
      </c>
      <c r="AR642" s="219" t="str">
        <f>IF($D626="n/a","n/a",IF(AR$3&gt;($D626+$D642),$T626-SUM($F642:AQ642),$T626/$D626))</f>
        <v>n/a</v>
      </c>
      <c r="AS642" s="219" t="str">
        <f>IF($D626="n/a","n/a",IF(AS$3&gt;($D626+$D642),$T626-SUM($F642:AR642),$T626/$D626))</f>
        <v>n/a</v>
      </c>
      <c r="AT642" s="219" t="str">
        <f>IF($D626="n/a","n/a",IF(AT$3&gt;($D626+$D642),$T626-SUM($F642:AS642),$T626/$D626))</f>
        <v>n/a</v>
      </c>
      <c r="AU642" s="219" t="str">
        <f>IF($D626="n/a","n/a",IF(AU$3&gt;($D626+$D642),$T626-SUM($F642:AT642),$T626/$D626))</f>
        <v>n/a</v>
      </c>
      <c r="AV642" s="219" t="str">
        <f>IF($D626="n/a","n/a",IF(AV$3&gt;($D626+$D642),$T626-SUM($F642:AU642),$T626/$D626))</f>
        <v>n/a</v>
      </c>
      <c r="AW642" s="219" t="str">
        <f>IF($D626="n/a","n/a",IF(AW$3&gt;($D626+$D642),$T626-SUM($F642:AV642),$T626/$D626))</f>
        <v>n/a</v>
      </c>
      <c r="AX642" s="219" t="str">
        <f>IF($D626="n/a","n/a",IF(AX$3&gt;($D626+$D642),$T626-SUM($F642:AW642),$T626/$D626))</f>
        <v>n/a</v>
      </c>
      <c r="AY642" s="219" t="str">
        <f>IF($D626="n/a","n/a",IF(AY$3&gt;($D626+$D642),$T626-SUM($F642:AX642),$T626/$D626))</f>
        <v>n/a</v>
      </c>
      <c r="AZ642" s="219" t="str">
        <f>IF($D626="n/a","n/a",IF(AZ$3&gt;($D626+$D642),$T626-SUM($F642:AY642),$T626/$D626))</f>
        <v>n/a</v>
      </c>
      <c r="BA642" s="219" t="str">
        <f>IF($D626="n/a","n/a",IF(BA$3&gt;($D626+$D642),$T626-SUM($F642:AZ642),$T626/$D626))</f>
        <v>n/a</v>
      </c>
      <c r="BB642" s="219" t="str">
        <f>IF($D626="n/a","n/a",IF(BB$3&gt;($D626+$D642),$T626-SUM($F642:BA642),$T626/$D626))</f>
        <v>n/a</v>
      </c>
      <c r="BC642" s="219" t="str">
        <f>IF($D626="n/a","n/a",IF(BC$3&gt;($D626+$D642),$T626-SUM($F642:BB642),$T626/$D626))</f>
        <v>n/a</v>
      </c>
      <c r="BD642" s="219" t="str">
        <f>IF($D626="n/a","n/a",IF(BD$3&gt;($D626+$D642),$T626-SUM($F642:BC642),$T626/$D626))</f>
        <v>n/a</v>
      </c>
      <c r="BE642" s="219" t="str">
        <f>IF($D626="n/a","n/a",IF(BE$3&gt;($D626+$D642),$T626-SUM($F642:BD642),$T626/$D626))</f>
        <v>n/a</v>
      </c>
      <c r="BF642" s="219" t="str">
        <f>IF($D626="n/a","n/a",IF(BF$3&gt;($D626+$D642),$T626-SUM($F642:BE642),$T626/$D626))</f>
        <v>n/a</v>
      </c>
      <c r="BG642" s="219" t="str">
        <f>IF($D626="n/a","n/a",IF(BG$3&gt;($D626+$D642),$T626-SUM($F642:BF642),$T626/$D626))</f>
        <v>n/a</v>
      </c>
      <c r="BH642" s="219" t="str">
        <f>IF($D626="n/a","n/a",IF(BH$3&gt;($D626+$D642),$T626-SUM($F642:BG642),$T626/$D626))</f>
        <v>n/a</v>
      </c>
      <c r="BI642" s="219" t="str">
        <f>IF($D626="n/a","n/a",IF(BI$3&gt;($D626+$D642),$T626-SUM($F642:BH642),$T626/$D626))</f>
        <v>n/a</v>
      </c>
      <c r="BJ642" s="219" t="str">
        <f>IF($D626="n/a","n/a",IF(BJ$3&gt;($D626+$D642),$T626-SUM($F642:BI642),$T626/$D626))</f>
        <v>n/a</v>
      </c>
      <c r="BK642" s="219" t="str">
        <f>IF($D626="n/a","n/a",IF(BK$3&gt;($D626+$D642),$T626-SUM($F642:BJ642),$T626/$D626))</f>
        <v>n/a</v>
      </c>
      <c r="BL642" s="219" t="str">
        <f>IF($D626="n/a","n/a",IF(BL$3&gt;($D626+$D642),$T626-SUM($F642:BK642),$T626/$D626))</f>
        <v>n/a</v>
      </c>
      <c r="BM642" s="219" t="str">
        <f>IF($D626="n/a","n/a",IF(BM$3&gt;($D626+$D642),$T626-SUM($F642:BL642),$T626/$D626))</f>
        <v>n/a</v>
      </c>
      <c r="BN642" s="219" t="str">
        <f>IF($D626="n/a","n/a",IF(BN$3&gt;($D626+$D642),$T626-SUM($F642:BM642),$T626/$D626))</f>
        <v>n/a</v>
      </c>
      <c r="BO642" s="219" t="str">
        <f>IF($D626="n/a","n/a",IF(BO$3&gt;($D626+$D642),$T626-SUM($F642:BN642),$T626/$D626))</f>
        <v>n/a</v>
      </c>
      <c r="BP642" s="219" t="str">
        <f>IF($D626="n/a","n/a",IF(BP$3&gt;($D626+$D642),$T626-SUM($F642:BO642),$T626/$D626))</f>
        <v>n/a</v>
      </c>
      <c r="BQ642" s="219" t="str">
        <f>IF($D626="n/a","n/a",IF(BQ$3&gt;($D626+$D642),$T626-SUM($F642:BP642),$T626/$D626))</f>
        <v>n/a</v>
      </c>
      <c r="BR642" s="219" t="str">
        <f>IF($D626="n/a","n/a",IF(BR$3&gt;($D626+$D642),$T626-SUM($F642:BQ642),$T626/$D626))</f>
        <v>n/a</v>
      </c>
      <c r="BS642" s="219" t="str">
        <f>IF($D626="n/a","n/a",IF(BS$3&gt;($D626+$D642),$T626-SUM($F642:BR642),$T626/$D626))</f>
        <v>n/a</v>
      </c>
      <c r="BT642" s="219" t="str">
        <f>IF($D626="n/a","n/a",IF(BT$3&gt;($D626+$D642),$T626-SUM($F642:BS642),$T626/$D626))</f>
        <v>n/a</v>
      </c>
      <c r="BU642" s="219" t="str">
        <f>IF($D626="n/a","n/a",IF(BU$3&gt;($D626+$D642),$T626-SUM($F642:BT642),$T626/$D626))</f>
        <v>n/a</v>
      </c>
      <c r="BV642" s="219" t="str">
        <f>IF($D626="n/a","n/a",IF(BV$3&gt;($D626+$D642),$T626-SUM($F642:BU642),$T626/$D626))</f>
        <v>n/a</v>
      </c>
      <c r="BW642" s="219" t="str">
        <f>IF($D626="n/a","n/a",IF(BW$3&gt;($D626+$D642),$T626-SUM($F642:BV642),$T626/$D626))</f>
        <v>n/a</v>
      </c>
      <c r="BX642" s="219" t="str">
        <f>IF($D626="n/a","n/a",IF(BX$3&gt;($D626+$D642),$T626-SUM($F642:BW642),$T626/$D626))</f>
        <v>n/a</v>
      </c>
      <c r="BY642" s="219" t="str">
        <f>IF($D626="n/a","n/a",IF(BY$3&gt;($D626+$D642),$T626-SUM($F642:BX642),$T626/$D626))</f>
        <v>n/a</v>
      </c>
      <c r="BZ642" s="219" t="str">
        <f>IF($D626="n/a","n/a",IF(BZ$3&gt;($D626+$D642),$T626-SUM($F642:BY642),$T626/$D626))</f>
        <v>n/a</v>
      </c>
    </row>
    <row r="643" spans="1:78" s="198" customFormat="1" hidden="1" outlineLevel="1">
      <c r="A643" s="605"/>
      <c r="B643" s="603"/>
      <c r="C643" s="604"/>
      <c r="D643" s="591">
        <v>16</v>
      </c>
      <c r="E643" s="589"/>
      <c r="F643" s="596"/>
      <c r="G643" s="219"/>
      <c r="H643" s="219"/>
      <c r="I643" s="219"/>
      <c r="J643" s="219"/>
      <c r="K643" s="590"/>
      <c r="L643" s="219"/>
      <c r="M643" s="219"/>
      <c r="N643" s="219"/>
      <c r="O643" s="217"/>
      <c r="P643" s="217"/>
      <c r="Q643" s="217"/>
      <c r="R643" s="217"/>
      <c r="S643" s="217"/>
      <c r="T643" s="217"/>
      <c r="U643" s="602"/>
      <c r="V643" s="219" t="str">
        <f>IF($D626="n/a","n/a",IF(V$3&gt;($D626+$D643),$U626-SUM($F643:U643),$U626/$D626))</f>
        <v>n/a</v>
      </c>
      <c r="W643" s="219" t="str">
        <f>IF($D626="n/a","n/a",IF(W$3&gt;($D626+$D643),$U626-SUM($F643:V643),$U626/$D626))</f>
        <v>n/a</v>
      </c>
      <c r="X643" s="219" t="str">
        <f>IF($D626="n/a","n/a",IF(X$3&gt;($D626+$D643),$U626-SUM($F643:W643),$U626/$D626))</f>
        <v>n/a</v>
      </c>
      <c r="Y643" s="219" t="str">
        <f>IF($D626="n/a","n/a",IF(Y$3&gt;($D626+$D643),$U626-SUM($F643:X643),$U626/$D626))</f>
        <v>n/a</v>
      </c>
      <c r="Z643" s="219" t="str">
        <f>IF($D626="n/a","n/a",IF(Z$3&gt;($D626+$D643),$U626-SUM($F643:Y643),$U626/$D626))</f>
        <v>n/a</v>
      </c>
      <c r="AA643" s="219" t="str">
        <f>IF($D626="n/a","n/a",IF(AA$3&gt;($D626+$D643),$U626-SUM($F643:Z643),$U626/$D626))</f>
        <v>n/a</v>
      </c>
      <c r="AB643" s="219" t="str">
        <f>IF($D626="n/a","n/a",IF(AB$3&gt;($D626+$D643),$U626-SUM($F643:AA643),$U626/$D626))</f>
        <v>n/a</v>
      </c>
      <c r="AC643" s="219" t="str">
        <f>IF($D626="n/a","n/a",IF(AC$3&gt;($D626+$D643),$U626-SUM($F643:AB643),$U626/$D626))</f>
        <v>n/a</v>
      </c>
      <c r="AD643" s="219" t="str">
        <f>IF($D626="n/a","n/a",IF(AD$3&gt;($D626+$D643),$U626-SUM($F643:AC643),$U626/$D626))</f>
        <v>n/a</v>
      </c>
      <c r="AE643" s="219" t="str">
        <f>IF($D626="n/a","n/a",IF(AE$3&gt;($D626+$D643),$U626-SUM($F643:AD643),$U626/$D626))</f>
        <v>n/a</v>
      </c>
      <c r="AF643" s="219" t="str">
        <f>IF($D626="n/a","n/a",IF(AF$3&gt;($D626+$D643),$U626-SUM($F643:AE643),$U626/$D626))</f>
        <v>n/a</v>
      </c>
      <c r="AG643" s="219" t="str">
        <f>IF($D626="n/a","n/a",IF(AG$3&gt;($D626+$D643),$U626-SUM($F643:AF643),$U626/$D626))</f>
        <v>n/a</v>
      </c>
      <c r="AH643" s="219" t="str">
        <f>IF($D626="n/a","n/a",IF(AH$3&gt;($D626+$D643),$U626-SUM($F643:AG643),$U626/$D626))</f>
        <v>n/a</v>
      </c>
      <c r="AI643" s="219" t="str">
        <f>IF($D626="n/a","n/a",IF(AI$3&gt;($D626+$D643),$U626-SUM($F643:AH643),$U626/$D626))</f>
        <v>n/a</v>
      </c>
      <c r="AJ643" s="219" t="str">
        <f>IF($D626="n/a","n/a",IF(AJ$3&gt;($D626+$D643),$U626-SUM($F643:AI643),$U626/$D626))</f>
        <v>n/a</v>
      </c>
      <c r="AK643" s="219" t="str">
        <f>IF($D626="n/a","n/a",IF(AK$3&gt;($D626+$D643),$U626-SUM($F643:AJ643),$U626/$D626))</f>
        <v>n/a</v>
      </c>
      <c r="AL643" s="219" t="str">
        <f>IF($D626="n/a","n/a",IF(AL$3&gt;($D626+$D643),$U626-SUM($F643:AK643),$U626/$D626))</f>
        <v>n/a</v>
      </c>
      <c r="AM643" s="219" t="str">
        <f>IF($D626="n/a","n/a",IF(AM$3&gt;($D626+$D643),$U626-SUM($F643:AL643),$U626/$D626))</f>
        <v>n/a</v>
      </c>
      <c r="AN643" s="219" t="str">
        <f>IF($D626="n/a","n/a",IF(AN$3&gt;($D626+$D643),$U626-SUM($F643:AM643),$U626/$D626))</f>
        <v>n/a</v>
      </c>
      <c r="AO643" s="219" t="str">
        <f>IF($D626="n/a","n/a",IF(AO$3&gt;($D626+$D643),$U626-SUM($F643:AN643),$U626/$D626))</f>
        <v>n/a</v>
      </c>
      <c r="AP643" s="219" t="str">
        <f>IF($D626="n/a","n/a",IF(AP$3&gt;($D626+$D643),$U626-SUM($F643:AO643),$U626/$D626))</f>
        <v>n/a</v>
      </c>
      <c r="AQ643" s="219" t="str">
        <f>IF($D626="n/a","n/a",IF(AQ$3&gt;($D626+$D643),$U626-SUM($F643:AP643),$U626/$D626))</f>
        <v>n/a</v>
      </c>
      <c r="AR643" s="219" t="str">
        <f>IF($D626="n/a","n/a",IF(AR$3&gt;($D626+$D643),$U626-SUM($F643:AQ643),$U626/$D626))</f>
        <v>n/a</v>
      </c>
      <c r="AS643" s="219" t="str">
        <f>IF($D626="n/a","n/a",IF(AS$3&gt;($D626+$D643),$U626-SUM($F643:AR643),$U626/$D626))</f>
        <v>n/a</v>
      </c>
      <c r="AT643" s="219" t="str">
        <f>IF($D626="n/a","n/a",IF(AT$3&gt;($D626+$D643),$U626-SUM($F643:AS643),$U626/$D626))</f>
        <v>n/a</v>
      </c>
      <c r="AU643" s="219" t="str">
        <f>IF($D626="n/a","n/a",IF(AU$3&gt;($D626+$D643),$U626-SUM($F643:AT643),$U626/$D626))</f>
        <v>n/a</v>
      </c>
      <c r="AV643" s="219" t="str">
        <f>IF($D626="n/a","n/a",IF(AV$3&gt;($D626+$D643),$U626-SUM($F643:AU643),$U626/$D626))</f>
        <v>n/a</v>
      </c>
      <c r="AW643" s="219" t="str">
        <f>IF($D626="n/a","n/a",IF(AW$3&gt;($D626+$D643),$U626-SUM($F643:AV643),$U626/$D626))</f>
        <v>n/a</v>
      </c>
      <c r="AX643" s="219" t="str">
        <f>IF($D626="n/a","n/a",IF(AX$3&gt;($D626+$D643),$U626-SUM($F643:AW643),$U626/$D626))</f>
        <v>n/a</v>
      </c>
      <c r="AY643" s="219" t="str">
        <f>IF($D626="n/a","n/a",IF(AY$3&gt;($D626+$D643),$U626-SUM($F643:AX643),$U626/$D626))</f>
        <v>n/a</v>
      </c>
      <c r="AZ643" s="219" t="str">
        <f>IF($D626="n/a","n/a",IF(AZ$3&gt;($D626+$D643),$U626-SUM($F643:AY643),$U626/$D626))</f>
        <v>n/a</v>
      </c>
      <c r="BA643" s="219" t="str">
        <f>IF($D626="n/a","n/a",IF(BA$3&gt;($D626+$D643),$U626-SUM($F643:AZ643),$U626/$D626))</f>
        <v>n/a</v>
      </c>
      <c r="BB643" s="219" t="str">
        <f>IF($D626="n/a","n/a",IF(BB$3&gt;($D626+$D643),$U626-SUM($F643:BA643),$U626/$D626))</f>
        <v>n/a</v>
      </c>
      <c r="BC643" s="219" t="str">
        <f>IF($D626="n/a","n/a",IF(BC$3&gt;($D626+$D643),$U626-SUM($F643:BB643),$U626/$D626))</f>
        <v>n/a</v>
      </c>
      <c r="BD643" s="219" t="str">
        <f>IF($D626="n/a","n/a",IF(BD$3&gt;($D626+$D643),$U626-SUM($F643:BC643),$U626/$D626))</f>
        <v>n/a</v>
      </c>
      <c r="BE643" s="219" t="str">
        <f>IF($D626="n/a","n/a",IF(BE$3&gt;($D626+$D643),$U626-SUM($F643:BD643),$U626/$D626))</f>
        <v>n/a</v>
      </c>
      <c r="BF643" s="219" t="str">
        <f>IF($D626="n/a","n/a",IF(BF$3&gt;($D626+$D643),$U626-SUM($F643:BE643),$U626/$D626))</f>
        <v>n/a</v>
      </c>
      <c r="BG643" s="219" t="str">
        <f>IF($D626="n/a","n/a",IF(BG$3&gt;($D626+$D643),$U626-SUM($F643:BF643),$U626/$D626))</f>
        <v>n/a</v>
      </c>
      <c r="BH643" s="219" t="str">
        <f>IF($D626="n/a","n/a",IF(BH$3&gt;($D626+$D643),$U626-SUM($F643:BG643),$U626/$D626))</f>
        <v>n/a</v>
      </c>
      <c r="BI643" s="219" t="str">
        <f>IF($D626="n/a","n/a",IF(BI$3&gt;($D626+$D643),$U626-SUM($F643:BH643),$U626/$D626))</f>
        <v>n/a</v>
      </c>
      <c r="BJ643" s="219" t="str">
        <f>IF($D626="n/a","n/a",IF(BJ$3&gt;($D626+$D643),$U626-SUM($F643:BI643),$U626/$D626))</f>
        <v>n/a</v>
      </c>
      <c r="BK643" s="219" t="str">
        <f>IF($D626="n/a","n/a",IF(BK$3&gt;($D626+$D643),$U626-SUM($F643:BJ643),$U626/$D626))</f>
        <v>n/a</v>
      </c>
      <c r="BL643" s="219" t="str">
        <f>IF($D626="n/a","n/a",IF(BL$3&gt;($D626+$D643),$U626-SUM($F643:BK643),$U626/$D626))</f>
        <v>n/a</v>
      </c>
      <c r="BM643" s="219" t="str">
        <f>IF($D626="n/a","n/a",IF(BM$3&gt;($D626+$D643),$U626-SUM($F643:BL643),$U626/$D626))</f>
        <v>n/a</v>
      </c>
      <c r="BN643" s="219" t="str">
        <f>IF($D626="n/a","n/a",IF(BN$3&gt;($D626+$D643),$U626-SUM($F643:BM643),$U626/$D626))</f>
        <v>n/a</v>
      </c>
      <c r="BO643" s="219" t="str">
        <f>IF($D626="n/a","n/a",IF(BO$3&gt;($D626+$D643),$U626-SUM($F643:BN643),$U626/$D626))</f>
        <v>n/a</v>
      </c>
      <c r="BP643" s="219" t="str">
        <f>IF($D626="n/a","n/a",IF(BP$3&gt;($D626+$D643),$U626-SUM($F643:BO643),$U626/$D626))</f>
        <v>n/a</v>
      </c>
      <c r="BQ643" s="219" t="str">
        <f>IF($D626="n/a","n/a",IF(BQ$3&gt;($D626+$D643),$U626-SUM($F643:BP643),$U626/$D626))</f>
        <v>n/a</v>
      </c>
      <c r="BR643" s="219" t="str">
        <f>IF($D626="n/a","n/a",IF(BR$3&gt;($D626+$D643),$U626-SUM($F643:BQ643),$U626/$D626))</f>
        <v>n/a</v>
      </c>
      <c r="BS643" s="219" t="str">
        <f>IF($D626="n/a","n/a",IF(BS$3&gt;($D626+$D643),$U626-SUM($F643:BR643),$U626/$D626))</f>
        <v>n/a</v>
      </c>
      <c r="BT643" s="219" t="str">
        <f>IF($D626="n/a","n/a",IF(BT$3&gt;($D626+$D643),$U626-SUM($F643:BS643),$U626/$D626))</f>
        <v>n/a</v>
      </c>
      <c r="BU643" s="219" t="str">
        <f>IF($D626="n/a","n/a",IF(BU$3&gt;($D626+$D643),$U626-SUM($F643:BT643),$U626/$D626))</f>
        <v>n/a</v>
      </c>
      <c r="BV643" s="219" t="str">
        <f>IF($D626="n/a","n/a",IF(BV$3&gt;($D626+$D643),$U626-SUM($F643:BU643),$U626/$D626))</f>
        <v>n/a</v>
      </c>
      <c r="BW643" s="219" t="str">
        <f>IF($D626="n/a","n/a",IF(BW$3&gt;($D626+$D643),$U626-SUM($F643:BV643),$U626/$D626))</f>
        <v>n/a</v>
      </c>
      <c r="BX643" s="219" t="str">
        <f>IF($D626="n/a","n/a",IF(BX$3&gt;($D626+$D643),$U626-SUM($F643:BW643),$U626/$D626))</f>
        <v>n/a</v>
      </c>
      <c r="BY643" s="219" t="str">
        <f>IF($D626="n/a","n/a",IF(BY$3&gt;($D626+$D643),$U626-SUM($F643:BX643),$U626/$D626))</f>
        <v>n/a</v>
      </c>
      <c r="BZ643" s="219" t="str">
        <f>IF($D626="n/a","n/a",IF(BZ$3&gt;($D626+$D643),$U626-SUM($F643:BY643),$U626/$D626))</f>
        <v>n/a</v>
      </c>
    </row>
    <row r="644" spans="1:78" s="198" customFormat="1" hidden="1" outlineLevel="1">
      <c r="A644" s="605"/>
      <c r="B644" s="603"/>
      <c r="C644" s="604"/>
      <c r="D644" s="591">
        <v>17</v>
      </c>
      <c r="E644" s="589"/>
      <c r="F644" s="596"/>
      <c r="G644" s="219"/>
      <c r="H644" s="219"/>
      <c r="I644" s="219"/>
      <c r="J644" s="219"/>
      <c r="K644" s="590"/>
      <c r="L644" s="219"/>
      <c r="M644" s="219"/>
      <c r="N644" s="219"/>
      <c r="O644" s="217"/>
      <c r="P644" s="217"/>
      <c r="Q644" s="217"/>
      <c r="R644" s="217"/>
      <c r="S644" s="217"/>
      <c r="T644" s="217"/>
      <c r="U644" s="217"/>
      <c r="V644" s="602"/>
      <c r="W644" s="219" t="str">
        <f>IF($D626="n/a","n/a",IF(W$3&gt;($D626+$D644),$V626-SUM($F644:V644),$V626/$D626))</f>
        <v>n/a</v>
      </c>
      <c r="X644" s="219" t="str">
        <f>IF($D626="n/a","n/a",IF(X$3&gt;($D626+$D644),$V626-SUM($F644:W644),$V626/$D626))</f>
        <v>n/a</v>
      </c>
      <c r="Y644" s="219" t="str">
        <f>IF($D626="n/a","n/a",IF(Y$3&gt;($D626+$D644),$V626-SUM($F644:X644),$V626/$D626))</f>
        <v>n/a</v>
      </c>
      <c r="Z644" s="219" t="str">
        <f>IF($D626="n/a","n/a",IF(Z$3&gt;($D626+$D644),$V626-SUM($F644:Y644),$V626/$D626))</f>
        <v>n/a</v>
      </c>
      <c r="AA644" s="219" t="str">
        <f>IF($D626="n/a","n/a",IF(AA$3&gt;($D626+$D644),$V626-SUM($F644:Z644),$V626/$D626))</f>
        <v>n/a</v>
      </c>
      <c r="AB644" s="219" t="str">
        <f>IF($D626="n/a","n/a",IF(AB$3&gt;($D626+$D644),$V626-SUM($F644:AA644),$V626/$D626))</f>
        <v>n/a</v>
      </c>
      <c r="AC644" s="219" t="str">
        <f>IF($D626="n/a","n/a",IF(AC$3&gt;($D626+$D644),$V626-SUM($F644:AB644),$V626/$D626))</f>
        <v>n/a</v>
      </c>
      <c r="AD644" s="219" t="str">
        <f>IF($D626="n/a","n/a",IF(AD$3&gt;($D626+$D644),$V626-SUM($F644:AC644),$V626/$D626))</f>
        <v>n/a</v>
      </c>
      <c r="AE644" s="219" t="str">
        <f>IF($D626="n/a","n/a",IF(AE$3&gt;($D626+$D644),$V626-SUM($F644:AD644),$V626/$D626))</f>
        <v>n/a</v>
      </c>
      <c r="AF644" s="219" t="str">
        <f>IF($D626="n/a","n/a",IF(AF$3&gt;($D626+$D644),$V626-SUM($F644:AE644),$V626/$D626))</f>
        <v>n/a</v>
      </c>
      <c r="AG644" s="219" t="str">
        <f>IF($D626="n/a","n/a",IF(AG$3&gt;($D626+$D644),$V626-SUM($F644:AF644),$V626/$D626))</f>
        <v>n/a</v>
      </c>
      <c r="AH644" s="219" t="str">
        <f>IF($D626="n/a","n/a",IF(AH$3&gt;($D626+$D644),$V626-SUM($F644:AG644),$V626/$D626))</f>
        <v>n/a</v>
      </c>
      <c r="AI644" s="219" t="str">
        <f>IF($D626="n/a","n/a",IF(AI$3&gt;($D626+$D644),$V626-SUM($F644:AH644),$V626/$D626))</f>
        <v>n/a</v>
      </c>
      <c r="AJ644" s="219" t="str">
        <f>IF($D626="n/a","n/a",IF(AJ$3&gt;($D626+$D644),$V626-SUM($F644:AI644),$V626/$D626))</f>
        <v>n/a</v>
      </c>
      <c r="AK644" s="219" t="str">
        <f>IF($D626="n/a","n/a",IF(AK$3&gt;($D626+$D644),$V626-SUM($F644:AJ644),$V626/$D626))</f>
        <v>n/a</v>
      </c>
      <c r="AL644" s="219" t="str">
        <f>IF($D626="n/a","n/a",IF(AL$3&gt;($D626+$D644),$V626-SUM($F644:AK644),$V626/$D626))</f>
        <v>n/a</v>
      </c>
      <c r="AM644" s="219" t="str">
        <f>IF($D626="n/a","n/a",IF(AM$3&gt;($D626+$D644),$V626-SUM($F644:AL644),$V626/$D626))</f>
        <v>n/a</v>
      </c>
      <c r="AN644" s="219" t="str">
        <f>IF($D626="n/a","n/a",IF(AN$3&gt;($D626+$D644),$V626-SUM($F644:AM644),$V626/$D626))</f>
        <v>n/a</v>
      </c>
      <c r="AO644" s="219" t="str">
        <f>IF($D626="n/a","n/a",IF(AO$3&gt;($D626+$D644),$V626-SUM($F644:AN644),$V626/$D626))</f>
        <v>n/a</v>
      </c>
      <c r="AP644" s="219" t="str">
        <f>IF($D626="n/a","n/a",IF(AP$3&gt;($D626+$D644),$V626-SUM($F644:AO644),$V626/$D626))</f>
        <v>n/a</v>
      </c>
      <c r="AQ644" s="219" t="str">
        <f>IF($D626="n/a","n/a",IF(AQ$3&gt;($D626+$D644),$V626-SUM($F644:AP644),$V626/$D626))</f>
        <v>n/a</v>
      </c>
      <c r="AR644" s="219" t="str">
        <f>IF($D626="n/a","n/a",IF(AR$3&gt;($D626+$D644),$V626-SUM($F644:AQ644),$V626/$D626))</f>
        <v>n/a</v>
      </c>
      <c r="AS644" s="219" t="str">
        <f>IF($D626="n/a","n/a",IF(AS$3&gt;($D626+$D644),$V626-SUM($F644:AR644),$V626/$D626))</f>
        <v>n/a</v>
      </c>
      <c r="AT644" s="219" t="str">
        <f>IF($D626="n/a","n/a",IF(AT$3&gt;($D626+$D644),$V626-SUM($F644:AS644),$V626/$D626))</f>
        <v>n/a</v>
      </c>
      <c r="AU644" s="219" t="str">
        <f>IF($D626="n/a","n/a",IF(AU$3&gt;($D626+$D644),$V626-SUM($F644:AT644),$V626/$D626))</f>
        <v>n/a</v>
      </c>
      <c r="AV644" s="219" t="str">
        <f>IF($D626="n/a","n/a",IF(AV$3&gt;($D626+$D644),$V626-SUM($F644:AU644),$V626/$D626))</f>
        <v>n/a</v>
      </c>
      <c r="AW644" s="219" t="str">
        <f>IF($D626="n/a","n/a",IF(AW$3&gt;($D626+$D644),$V626-SUM($F644:AV644),$V626/$D626))</f>
        <v>n/a</v>
      </c>
      <c r="AX644" s="219" t="str">
        <f>IF($D626="n/a","n/a",IF(AX$3&gt;($D626+$D644),$V626-SUM($F644:AW644),$V626/$D626))</f>
        <v>n/a</v>
      </c>
      <c r="AY644" s="219" t="str">
        <f>IF($D626="n/a","n/a",IF(AY$3&gt;($D626+$D644),$V626-SUM($F644:AX644),$V626/$D626))</f>
        <v>n/a</v>
      </c>
      <c r="AZ644" s="219" t="str">
        <f>IF($D626="n/a","n/a",IF(AZ$3&gt;($D626+$D644),$V626-SUM($F644:AY644),$V626/$D626))</f>
        <v>n/a</v>
      </c>
      <c r="BA644" s="219" t="str">
        <f>IF($D626="n/a","n/a",IF(BA$3&gt;($D626+$D644),$V626-SUM($F644:AZ644),$V626/$D626))</f>
        <v>n/a</v>
      </c>
      <c r="BB644" s="219" t="str">
        <f>IF($D626="n/a","n/a",IF(BB$3&gt;($D626+$D644),$V626-SUM($F644:BA644),$V626/$D626))</f>
        <v>n/a</v>
      </c>
      <c r="BC644" s="219" t="str">
        <f>IF($D626="n/a","n/a",IF(BC$3&gt;($D626+$D644),$V626-SUM($F644:BB644),$V626/$D626))</f>
        <v>n/a</v>
      </c>
      <c r="BD644" s="219" t="str">
        <f>IF($D626="n/a","n/a",IF(BD$3&gt;($D626+$D644),$V626-SUM($F644:BC644),$V626/$D626))</f>
        <v>n/a</v>
      </c>
      <c r="BE644" s="219" t="str">
        <f>IF($D626="n/a","n/a",IF(BE$3&gt;($D626+$D644),$V626-SUM($F644:BD644),$V626/$D626))</f>
        <v>n/a</v>
      </c>
      <c r="BF644" s="219" t="str">
        <f>IF($D626="n/a","n/a",IF(BF$3&gt;($D626+$D644),$V626-SUM($F644:BE644),$V626/$D626))</f>
        <v>n/a</v>
      </c>
      <c r="BG644" s="219" t="str">
        <f>IF($D626="n/a","n/a",IF(BG$3&gt;($D626+$D644),$V626-SUM($F644:BF644),$V626/$D626))</f>
        <v>n/a</v>
      </c>
      <c r="BH644" s="219" t="str">
        <f>IF($D626="n/a","n/a",IF(BH$3&gt;($D626+$D644),$V626-SUM($F644:BG644),$V626/$D626))</f>
        <v>n/a</v>
      </c>
      <c r="BI644" s="219" t="str">
        <f>IF($D626="n/a","n/a",IF(BI$3&gt;($D626+$D644),$V626-SUM($F644:BH644),$V626/$D626))</f>
        <v>n/a</v>
      </c>
      <c r="BJ644" s="219" t="str">
        <f>IF($D626="n/a","n/a",IF(BJ$3&gt;($D626+$D644),$V626-SUM($F644:BI644),$V626/$D626))</f>
        <v>n/a</v>
      </c>
      <c r="BK644" s="219" t="str">
        <f>IF($D626="n/a","n/a",IF(BK$3&gt;($D626+$D644),$V626-SUM($F644:BJ644),$V626/$D626))</f>
        <v>n/a</v>
      </c>
      <c r="BL644" s="219" t="str">
        <f>IF($D626="n/a","n/a",IF(BL$3&gt;($D626+$D644),$V626-SUM($F644:BK644),$V626/$D626))</f>
        <v>n/a</v>
      </c>
      <c r="BM644" s="219" t="str">
        <f>IF($D626="n/a","n/a",IF(BM$3&gt;($D626+$D644),$V626-SUM($F644:BL644),$V626/$D626))</f>
        <v>n/a</v>
      </c>
      <c r="BN644" s="219" t="str">
        <f>IF($D626="n/a","n/a",IF(BN$3&gt;($D626+$D644),$V626-SUM($F644:BM644),$V626/$D626))</f>
        <v>n/a</v>
      </c>
      <c r="BO644" s="219" t="str">
        <f>IF($D626="n/a","n/a",IF(BO$3&gt;($D626+$D644),$V626-SUM($F644:BN644),$V626/$D626))</f>
        <v>n/a</v>
      </c>
      <c r="BP644" s="219" t="str">
        <f>IF($D626="n/a","n/a",IF(BP$3&gt;($D626+$D644),$V626-SUM($F644:BO644),$V626/$D626))</f>
        <v>n/a</v>
      </c>
      <c r="BQ644" s="219" t="str">
        <f>IF($D626="n/a","n/a",IF(BQ$3&gt;($D626+$D644),$V626-SUM($F644:BP644),$V626/$D626))</f>
        <v>n/a</v>
      </c>
      <c r="BR644" s="219" t="str">
        <f>IF($D626="n/a","n/a",IF(BR$3&gt;($D626+$D644),$V626-SUM($F644:BQ644),$V626/$D626))</f>
        <v>n/a</v>
      </c>
      <c r="BS644" s="219" t="str">
        <f>IF($D626="n/a","n/a",IF(BS$3&gt;($D626+$D644),$V626-SUM($F644:BR644),$V626/$D626))</f>
        <v>n/a</v>
      </c>
      <c r="BT644" s="219" t="str">
        <f>IF($D626="n/a","n/a",IF(BT$3&gt;($D626+$D644),$V626-SUM($F644:BS644),$V626/$D626))</f>
        <v>n/a</v>
      </c>
      <c r="BU644" s="219" t="str">
        <f>IF($D626="n/a","n/a",IF(BU$3&gt;($D626+$D644),$V626-SUM($F644:BT644),$V626/$D626))</f>
        <v>n/a</v>
      </c>
      <c r="BV644" s="219" t="str">
        <f>IF($D626="n/a","n/a",IF(BV$3&gt;($D626+$D644),$V626-SUM($F644:BU644),$V626/$D626))</f>
        <v>n/a</v>
      </c>
      <c r="BW644" s="219" t="str">
        <f>IF($D626="n/a","n/a",IF(BW$3&gt;($D626+$D644),$V626-SUM($F644:BV644),$V626/$D626))</f>
        <v>n/a</v>
      </c>
      <c r="BX644" s="219" t="str">
        <f>IF($D626="n/a","n/a",IF(BX$3&gt;($D626+$D644),$V626-SUM($F644:BW644),$V626/$D626))</f>
        <v>n/a</v>
      </c>
      <c r="BY644" s="219" t="str">
        <f>IF($D626="n/a","n/a",IF(BY$3&gt;($D626+$D644),$V626-SUM($F644:BX644),$V626/$D626))</f>
        <v>n/a</v>
      </c>
      <c r="BZ644" s="219" t="str">
        <f>IF($D626="n/a","n/a",IF(BZ$3&gt;($D626+$D644),$V626-SUM($F644:BY644),$V626/$D626))</f>
        <v>n/a</v>
      </c>
    </row>
    <row r="645" spans="1:78" s="198" customFormat="1" hidden="1" outlineLevel="1">
      <c r="A645" s="605"/>
      <c r="B645" s="603"/>
      <c r="C645" s="604"/>
      <c r="D645" s="591">
        <v>18</v>
      </c>
      <c r="E645" s="589"/>
      <c r="F645" s="596"/>
      <c r="G645" s="219"/>
      <c r="H645" s="219"/>
      <c r="I645" s="219"/>
      <c r="J645" s="219"/>
      <c r="K645" s="590"/>
      <c r="L645" s="219"/>
      <c r="M645" s="219"/>
      <c r="N645" s="217"/>
      <c r="O645" s="217"/>
      <c r="P645" s="217"/>
      <c r="Q645" s="217"/>
      <c r="R645" s="217"/>
      <c r="S645" s="217"/>
      <c r="T645" s="217"/>
      <c r="U645" s="217"/>
      <c r="V645" s="217"/>
      <c r="W645" s="602"/>
      <c r="X645" s="219" t="str">
        <f>IF($D626="n/a","n/a",IF(X$3&gt;($D626+$D645),$W626-SUM($F645:W645),$W626/$D626))</f>
        <v>n/a</v>
      </c>
      <c r="Y645" s="219" t="str">
        <f>IF($D626="n/a","n/a",IF(Y$3&gt;($D626+$D645),$W626-SUM($F645:X645),$W626/$D626))</f>
        <v>n/a</v>
      </c>
      <c r="Z645" s="219" t="str">
        <f>IF($D626="n/a","n/a",IF(Z$3&gt;($D626+$D645),$W626-SUM($F645:Y645),$W626/$D626))</f>
        <v>n/a</v>
      </c>
      <c r="AA645" s="219" t="str">
        <f>IF($D626="n/a","n/a",IF(AA$3&gt;($D626+$D645),$W626-SUM($F645:Z645),$W626/$D626))</f>
        <v>n/a</v>
      </c>
      <c r="AB645" s="219" t="str">
        <f>IF($D626="n/a","n/a",IF(AB$3&gt;($D626+$D645),$W626-SUM($F645:AA645),$W626/$D626))</f>
        <v>n/a</v>
      </c>
      <c r="AC645" s="219" t="str">
        <f>IF($D626="n/a","n/a",IF(AC$3&gt;($D626+$D645),$W626-SUM($F645:AB645),$W626/$D626))</f>
        <v>n/a</v>
      </c>
      <c r="AD645" s="219" t="str">
        <f>IF($D626="n/a","n/a",IF(AD$3&gt;($D626+$D645),$W626-SUM($F645:AC645),$W626/$D626))</f>
        <v>n/a</v>
      </c>
      <c r="AE645" s="219" t="str">
        <f>IF($D626="n/a","n/a",IF(AE$3&gt;($D626+$D645),$W626-SUM($F645:AD645),$W626/$D626))</f>
        <v>n/a</v>
      </c>
      <c r="AF645" s="219" t="str">
        <f>IF($D626="n/a","n/a",IF(AF$3&gt;($D626+$D645),$W626-SUM($F645:AE645),$W626/$D626))</f>
        <v>n/a</v>
      </c>
      <c r="AG645" s="219" t="str">
        <f>IF($D626="n/a","n/a",IF(AG$3&gt;($D626+$D645),$W626-SUM($F645:AF645),$W626/$D626))</f>
        <v>n/a</v>
      </c>
      <c r="AH645" s="219" t="str">
        <f>IF($D626="n/a","n/a",IF(AH$3&gt;($D626+$D645),$W626-SUM($F645:AG645),$W626/$D626))</f>
        <v>n/a</v>
      </c>
      <c r="AI645" s="219" t="str">
        <f>IF($D626="n/a","n/a",IF(AI$3&gt;($D626+$D645),$W626-SUM($F645:AH645),$W626/$D626))</f>
        <v>n/a</v>
      </c>
      <c r="AJ645" s="219" t="str">
        <f>IF($D626="n/a","n/a",IF(AJ$3&gt;($D626+$D645),$W626-SUM($F645:AI645),$W626/$D626))</f>
        <v>n/a</v>
      </c>
      <c r="AK645" s="219" t="str">
        <f>IF($D626="n/a","n/a",IF(AK$3&gt;($D626+$D645),$W626-SUM($F645:AJ645),$W626/$D626))</f>
        <v>n/a</v>
      </c>
      <c r="AL645" s="219" t="str">
        <f>IF($D626="n/a","n/a",IF(AL$3&gt;($D626+$D645),$W626-SUM($F645:AK645),$W626/$D626))</f>
        <v>n/a</v>
      </c>
      <c r="AM645" s="219" t="str">
        <f>IF($D626="n/a","n/a",IF(AM$3&gt;($D626+$D645),$W626-SUM($F645:AL645),$W626/$D626))</f>
        <v>n/a</v>
      </c>
      <c r="AN645" s="219" t="str">
        <f>IF($D626="n/a","n/a",IF(AN$3&gt;($D626+$D645),$W626-SUM($F645:AM645),$W626/$D626))</f>
        <v>n/a</v>
      </c>
      <c r="AO645" s="219" t="str">
        <f>IF($D626="n/a","n/a",IF(AO$3&gt;($D626+$D645),$W626-SUM($F645:AN645),$W626/$D626))</f>
        <v>n/a</v>
      </c>
      <c r="AP645" s="219" t="str">
        <f>IF($D626="n/a","n/a",IF(AP$3&gt;($D626+$D645),$W626-SUM($F645:AO645),$W626/$D626))</f>
        <v>n/a</v>
      </c>
      <c r="AQ645" s="219" t="str">
        <f>IF($D626="n/a","n/a",IF(AQ$3&gt;($D626+$D645),$W626-SUM($F645:AP645),$W626/$D626))</f>
        <v>n/a</v>
      </c>
      <c r="AR645" s="219" t="str">
        <f>IF($D626="n/a","n/a",IF(AR$3&gt;($D626+$D645),$W626-SUM($F645:AQ645),$W626/$D626))</f>
        <v>n/a</v>
      </c>
      <c r="AS645" s="219" t="str">
        <f>IF($D626="n/a","n/a",IF(AS$3&gt;($D626+$D645),$W626-SUM($F645:AR645),$W626/$D626))</f>
        <v>n/a</v>
      </c>
      <c r="AT645" s="219" t="str">
        <f>IF($D626="n/a","n/a",IF(AT$3&gt;($D626+$D645),$W626-SUM($F645:AS645),$W626/$D626))</f>
        <v>n/a</v>
      </c>
      <c r="AU645" s="219" t="str">
        <f>IF($D626="n/a","n/a",IF(AU$3&gt;($D626+$D645),$W626-SUM($F645:AT645),$W626/$D626))</f>
        <v>n/a</v>
      </c>
      <c r="AV645" s="219" t="str">
        <f>IF($D626="n/a","n/a",IF(AV$3&gt;($D626+$D645),$W626-SUM($F645:AU645),$W626/$D626))</f>
        <v>n/a</v>
      </c>
      <c r="AW645" s="219" t="str">
        <f>IF($D626="n/a","n/a",IF(AW$3&gt;($D626+$D645),$W626-SUM($F645:AV645),$W626/$D626))</f>
        <v>n/a</v>
      </c>
      <c r="AX645" s="219" t="str">
        <f>IF($D626="n/a","n/a",IF(AX$3&gt;($D626+$D645),$W626-SUM($F645:AW645),$W626/$D626))</f>
        <v>n/a</v>
      </c>
      <c r="AY645" s="219" t="str">
        <f>IF($D626="n/a","n/a",IF(AY$3&gt;($D626+$D645),$W626-SUM($F645:AX645),$W626/$D626))</f>
        <v>n/a</v>
      </c>
      <c r="AZ645" s="219" t="str">
        <f>IF($D626="n/a","n/a",IF(AZ$3&gt;($D626+$D645),$W626-SUM($F645:AY645),$W626/$D626))</f>
        <v>n/a</v>
      </c>
      <c r="BA645" s="219" t="str">
        <f>IF($D626="n/a","n/a",IF(BA$3&gt;($D626+$D645),$W626-SUM($F645:AZ645),$W626/$D626))</f>
        <v>n/a</v>
      </c>
      <c r="BB645" s="219" t="str">
        <f>IF($D626="n/a","n/a",IF(BB$3&gt;($D626+$D645),$W626-SUM($F645:BA645),$W626/$D626))</f>
        <v>n/a</v>
      </c>
      <c r="BC645" s="219" t="str">
        <f>IF($D626="n/a","n/a",IF(BC$3&gt;($D626+$D645),$W626-SUM($F645:BB645),$W626/$D626))</f>
        <v>n/a</v>
      </c>
      <c r="BD645" s="219" t="str">
        <f>IF($D626="n/a","n/a",IF(BD$3&gt;($D626+$D645),$W626-SUM($F645:BC645),$W626/$D626))</f>
        <v>n/a</v>
      </c>
      <c r="BE645" s="219" t="str">
        <f>IF($D626="n/a","n/a",IF(BE$3&gt;($D626+$D645),$W626-SUM($F645:BD645),$W626/$D626))</f>
        <v>n/a</v>
      </c>
      <c r="BF645" s="219" t="str">
        <f>IF($D626="n/a","n/a",IF(BF$3&gt;($D626+$D645),$W626-SUM($F645:BE645),$W626/$D626))</f>
        <v>n/a</v>
      </c>
      <c r="BG645" s="219" t="str">
        <f>IF($D626="n/a","n/a",IF(BG$3&gt;($D626+$D645),$W626-SUM($F645:BF645),$W626/$D626))</f>
        <v>n/a</v>
      </c>
      <c r="BH645" s="219" t="str">
        <f>IF($D626="n/a","n/a",IF(BH$3&gt;($D626+$D645),$W626-SUM($F645:BG645),$W626/$D626))</f>
        <v>n/a</v>
      </c>
      <c r="BI645" s="219" t="str">
        <f>IF($D626="n/a","n/a",IF(BI$3&gt;($D626+$D645),$W626-SUM($F645:BH645),$W626/$D626))</f>
        <v>n/a</v>
      </c>
      <c r="BJ645" s="219" t="str">
        <f>IF($D626="n/a","n/a",IF(BJ$3&gt;($D626+$D645),$W626-SUM($F645:BI645),$W626/$D626))</f>
        <v>n/a</v>
      </c>
      <c r="BK645" s="219" t="str">
        <f>IF($D626="n/a","n/a",IF(BK$3&gt;($D626+$D645),$W626-SUM($F645:BJ645),$W626/$D626))</f>
        <v>n/a</v>
      </c>
      <c r="BL645" s="219" t="str">
        <f>IF($D626="n/a","n/a",IF(BL$3&gt;($D626+$D645),$W626-SUM($F645:BK645),$W626/$D626))</f>
        <v>n/a</v>
      </c>
      <c r="BM645" s="219" t="str">
        <f>IF($D626="n/a","n/a",IF(BM$3&gt;($D626+$D645),$W626-SUM($F645:BL645),$W626/$D626))</f>
        <v>n/a</v>
      </c>
      <c r="BN645" s="219" t="str">
        <f>IF($D626="n/a","n/a",IF(BN$3&gt;($D626+$D645),$W626-SUM($F645:BM645),$W626/$D626))</f>
        <v>n/a</v>
      </c>
      <c r="BO645" s="219" t="str">
        <f>IF($D626="n/a","n/a",IF(BO$3&gt;($D626+$D645),$W626-SUM($F645:BN645),$W626/$D626))</f>
        <v>n/a</v>
      </c>
      <c r="BP645" s="219" t="str">
        <f>IF($D626="n/a","n/a",IF(BP$3&gt;($D626+$D645),$W626-SUM($F645:BO645),$W626/$D626))</f>
        <v>n/a</v>
      </c>
      <c r="BQ645" s="219" t="str">
        <f>IF($D626="n/a","n/a",IF(BQ$3&gt;($D626+$D645),$W626-SUM($F645:BP645),$W626/$D626))</f>
        <v>n/a</v>
      </c>
      <c r="BR645" s="219" t="str">
        <f>IF($D626="n/a","n/a",IF(BR$3&gt;($D626+$D645),$W626-SUM($F645:BQ645),$W626/$D626))</f>
        <v>n/a</v>
      </c>
      <c r="BS645" s="219" t="str">
        <f>IF($D626="n/a","n/a",IF(BS$3&gt;($D626+$D645),$W626-SUM($F645:BR645),$W626/$D626))</f>
        <v>n/a</v>
      </c>
      <c r="BT645" s="219" t="str">
        <f>IF($D626="n/a","n/a",IF(BT$3&gt;($D626+$D645),$W626-SUM($F645:BS645),$W626/$D626))</f>
        <v>n/a</v>
      </c>
      <c r="BU645" s="219" t="str">
        <f>IF($D626="n/a","n/a",IF(BU$3&gt;($D626+$D645),$W626-SUM($F645:BT645),$W626/$D626))</f>
        <v>n/a</v>
      </c>
      <c r="BV645" s="219" t="str">
        <f>IF($D626="n/a","n/a",IF(BV$3&gt;($D626+$D645),$W626-SUM($F645:BU645),$W626/$D626))</f>
        <v>n/a</v>
      </c>
      <c r="BW645" s="219" t="str">
        <f>IF($D626="n/a","n/a",IF(BW$3&gt;($D626+$D645),$W626-SUM($F645:BV645),$W626/$D626))</f>
        <v>n/a</v>
      </c>
      <c r="BX645" s="219" t="str">
        <f>IF($D626="n/a","n/a",IF(BX$3&gt;($D626+$D645),$W626-SUM($F645:BW645),$W626/$D626))</f>
        <v>n/a</v>
      </c>
      <c r="BY645" s="219" t="str">
        <f>IF($D626="n/a","n/a",IF(BY$3&gt;($D626+$D645),$W626-SUM($F645:BX645),$W626/$D626))</f>
        <v>n/a</v>
      </c>
      <c r="BZ645" s="219" t="str">
        <f>IF($D626="n/a","n/a",IF(BZ$3&gt;($D626+$D645),$W626-SUM($F645:BY645),$W626/$D626))</f>
        <v>n/a</v>
      </c>
    </row>
    <row r="646" spans="1:78" s="198" customFormat="1" hidden="1" outlineLevel="1">
      <c r="A646" s="605"/>
      <c r="B646" s="603"/>
      <c r="C646" s="604"/>
      <c r="D646" s="591">
        <v>19</v>
      </c>
      <c r="E646" s="589"/>
      <c r="F646" s="596"/>
      <c r="G646" s="219"/>
      <c r="H646" s="219"/>
      <c r="I646" s="219"/>
      <c r="J646" s="219"/>
      <c r="K646" s="590"/>
      <c r="L646" s="219"/>
      <c r="M646" s="219"/>
      <c r="N646" s="217"/>
      <c r="O646" s="217"/>
      <c r="P646" s="217"/>
      <c r="Q646" s="217"/>
      <c r="R646" s="217"/>
      <c r="S646" s="217"/>
      <c r="T646" s="217"/>
      <c r="U646" s="217"/>
      <c r="V646" s="217"/>
      <c r="W646" s="217"/>
      <c r="X646" s="602"/>
      <c r="Y646" s="219" t="str">
        <f>IF($D626="n/a","n/a",IF(Y$3&gt;($D626+$D646),$X626-SUM($F646:X646),$X626/$D626))</f>
        <v>n/a</v>
      </c>
      <c r="Z646" s="219" t="str">
        <f>IF($D626="n/a","n/a",IF(Z$3&gt;($D626+$D646),$X626-SUM($F646:Y646),$X626/$D626))</f>
        <v>n/a</v>
      </c>
      <c r="AA646" s="219" t="str">
        <f>IF($D626="n/a","n/a",IF(AA$3&gt;($D626+$D646),$X626-SUM($F646:Z646),$X626/$D626))</f>
        <v>n/a</v>
      </c>
      <c r="AB646" s="219" t="str">
        <f>IF($D626="n/a","n/a",IF(AB$3&gt;($D626+$D646),$X626-SUM($F646:AA646),$X626/$D626))</f>
        <v>n/a</v>
      </c>
      <c r="AC646" s="219" t="str">
        <f>IF($D626="n/a","n/a",IF(AC$3&gt;($D626+$D646),$X626-SUM($F646:AB646),$X626/$D626))</f>
        <v>n/a</v>
      </c>
      <c r="AD646" s="219" t="str">
        <f>IF($D626="n/a","n/a",IF(AD$3&gt;($D626+$D646),$X626-SUM($F646:AC646),$X626/$D626))</f>
        <v>n/a</v>
      </c>
      <c r="AE646" s="219" t="str">
        <f>IF($D626="n/a","n/a",IF(AE$3&gt;($D626+$D646),$X626-SUM($F646:AD646),$X626/$D626))</f>
        <v>n/a</v>
      </c>
      <c r="AF646" s="219" t="str">
        <f>IF($D626="n/a","n/a",IF(AF$3&gt;($D626+$D646),$X626-SUM($F646:AE646),$X626/$D626))</f>
        <v>n/a</v>
      </c>
      <c r="AG646" s="219" t="str">
        <f>IF($D626="n/a","n/a",IF(AG$3&gt;($D626+$D646),$X626-SUM($F646:AF646),$X626/$D626))</f>
        <v>n/a</v>
      </c>
      <c r="AH646" s="219" t="str">
        <f>IF($D626="n/a","n/a",IF(AH$3&gt;($D626+$D646),$X626-SUM($F646:AG646),$X626/$D626))</f>
        <v>n/a</v>
      </c>
      <c r="AI646" s="219" t="str">
        <f>IF($D626="n/a","n/a",IF(AI$3&gt;($D626+$D646),$X626-SUM($F646:AH646),$X626/$D626))</f>
        <v>n/a</v>
      </c>
      <c r="AJ646" s="219" t="str">
        <f>IF($D626="n/a","n/a",IF(AJ$3&gt;($D626+$D646),$X626-SUM($F646:AI646),$X626/$D626))</f>
        <v>n/a</v>
      </c>
      <c r="AK646" s="219" t="str">
        <f>IF($D626="n/a","n/a",IF(AK$3&gt;($D626+$D646),$X626-SUM($F646:AJ646),$X626/$D626))</f>
        <v>n/a</v>
      </c>
      <c r="AL646" s="219" t="str">
        <f>IF($D626="n/a","n/a",IF(AL$3&gt;($D626+$D646),$X626-SUM($F646:AK646),$X626/$D626))</f>
        <v>n/a</v>
      </c>
      <c r="AM646" s="219" t="str">
        <f>IF($D626="n/a","n/a",IF(AM$3&gt;($D626+$D646),$X626-SUM($F646:AL646),$X626/$D626))</f>
        <v>n/a</v>
      </c>
      <c r="AN646" s="219" t="str">
        <f>IF($D626="n/a","n/a",IF(AN$3&gt;($D626+$D646),$X626-SUM($F646:AM646),$X626/$D626))</f>
        <v>n/a</v>
      </c>
      <c r="AO646" s="219" t="str">
        <f>IF($D626="n/a","n/a",IF(AO$3&gt;($D626+$D646),$X626-SUM($F646:AN646),$X626/$D626))</f>
        <v>n/a</v>
      </c>
      <c r="AP646" s="219" t="str">
        <f>IF($D626="n/a","n/a",IF(AP$3&gt;($D626+$D646),$X626-SUM($F646:AO646),$X626/$D626))</f>
        <v>n/a</v>
      </c>
      <c r="AQ646" s="219" t="str">
        <f>IF($D626="n/a","n/a",IF(AQ$3&gt;($D626+$D646),$X626-SUM($F646:AP646),$X626/$D626))</f>
        <v>n/a</v>
      </c>
      <c r="AR646" s="219" t="str">
        <f>IF($D626="n/a","n/a",IF(AR$3&gt;($D626+$D646),$X626-SUM($F646:AQ646),$X626/$D626))</f>
        <v>n/a</v>
      </c>
      <c r="AS646" s="219" t="str">
        <f>IF($D626="n/a","n/a",IF(AS$3&gt;($D626+$D646),$X626-SUM($F646:AR646),$X626/$D626))</f>
        <v>n/a</v>
      </c>
      <c r="AT646" s="219" t="str">
        <f>IF($D626="n/a","n/a",IF(AT$3&gt;($D626+$D646),$X626-SUM($F646:AS646),$X626/$D626))</f>
        <v>n/a</v>
      </c>
      <c r="AU646" s="219" t="str">
        <f>IF($D626="n/a","n/a",IF(AU$3&gt;($D626+$D646),$X626-SUM($F646:AT646),$X626/$D626))</f>
        <v>n/a</v>
      </c>
      <c r="AV646" s="219" t="str">
        <f>IF($D626="n/a","n/a",IF(AV$3&gt;($D626+$D646),$X626-SUM($F646:AU646),$X626/$D626))</f>
        <v>n/a</v>
      </c>
      <c r="AW646" s="219" t="str">
        <f>IF($D626="n/a","n/a",IF(AW$3&gt;($D626+$D646),$X626-SUM($F646:AV646),$X626/$D626))</f>
        <v>n/a</v>
      </c>
      <c r="AX646" s="219" t="str">
        <f>IF($D626="n/a","n/a",IF(AX$3&gt;($D626+$D646),$X626-SUM($F646:AW646),$X626/$D626))</f>
        <v>n/a</v>
      </c>
      <c r="AY646" s="219" t="str">
        <f>IF($D626="n/a","n/a",IF(AY$3&gt;($D626+$D646),$X626-SUM($F646:AX646),$X626/$D626))</f>
        <v>n/a</v>
      </c>
      <c r="AZ646" s="219" t="str">
        <f>IF($D626="n/a","n/a",IF(AZ$3&gt;($D626+$D646),$X626-SUM($F646:AY646),$X626/$D626))</f>
        <v>n/a</v>
      </c>
      <c r="BA646" s="219" t="str">
        <f>IF($D626="n/a","n/a",IF(BA$3&gt;($D626+$D646),$X626-SUM($F646:AZ646),$X626/$D626))</f>
        <v>n/a</v>
      </c>
      <c r="BB646" s="219" t="str">
        <f>IF($D626="n/a","n/a",IF(BB$3&gt;($D626+$D646),$X626-SUM($F646:BA646),$X626/$D626))</f>
        <v>n/a</v>
      </c>
      <c r="BC646" s="219" t="str">
        <f>IF($D626="n/a","n/a",IF(BC$3&gt;($D626+$D646),$X626-SUM($F646:BB646),$X626/$D626))</f>
        <v>n/a</v>
      </c>
      <c r="BD646" s="219" t="str">
        <f>IF($D626="n/a","n/a",IF(BD$3&gt;($D626+$D646),$X626-SUM($F646:BC646),$X626/$D626))</f>
        <v>n/a</v>
      </c>
      <c r="BE646" s="219" t="str">
        <f>IF($D626="n/a","n/a",IF(BE$3&gt;($D626+$D646),$X626-SUM($F646:BD646),$X626/$D626))</f>
        <v>n/a</v>
      </c>
      <c r="BF646" s="219" t="str">
        <f>IF($D626="n/a","n/a",IF(BF$3&gt;($D626+$D646),$X626-SUM($F646:BE646),$X626/$D626))</f>
        <v>n/a</v>
      </c>
      <c r="BG646" s="219" t="str">
        <f>IF($D626="n/a","n/a",IF(BG$3&gt;($D626+$D646),$X626-SUM($F646:BF646),$X626/$D626))</f>
        <v>n/a</v>
      </c>
      <c r="BH646" s="219" t="str">
        <f>IF($D626="n/a","n/a",IF(BH$3&gt;($D626+$D646),$X626-SUM($F646:BG646),$X626/$D626))</f>
        <v>n/a</v>
      </c>
      <c r="BI646" s="219" t="str">
        <f>IF($D626="n/a","n/a",IF(BI$3&gt;($D626+$D646),$X626-SUM($F646:BH646),$X626/$D626))</f>
        <v>n/a</v>
      </c>
      <c r="BJ646" s="219" t="str">
        <f>IF($D626="n/a","n/a",IF(BJ$3&gt;($D626+$D646),$X626-SUM($F646:BI646),$X626/$D626))</f>
        <v>n/a</v>
      </c>
      <c r="BK646" s="219" t="str">
        <f>IF($D626="n/a","n/a",IF(BK$3&gt;($D626+$D646),$X626-SUM($F646:BJ646),$X626/$D626))</f>
        <v>n/a</v>
      </c>
      <c r="BL646" s="219" t="str">
        <f>IF($D626="n/a","n/a",IF(BL$3&gt;($D626+$D646),$X626-SUM($F646:BK646),$X626/$D626))</f>
        <v>n/a</v>
      </c>
      <c r="BM646" s="219" t="str">
        <f>IF($D626="n/a","n/a",IF(BM$3&gt;($D626+$D646),$X626-SUM($F646:BL646),$X626/$D626))</f>
        <v>n/a</v>
      </c>
      <c r="BN646" s="219" t="str">
        <f>IF($D626="n/a","n/a",IF(BN$3&gt;($D626+$D646),$X626-SUM($F646:BM646),$X626/$D626))</f>
        <v>n/a</v>
      </c>
      <c r="BO646" s="219" t="str">
        <f>IF($D626="n/a","n/a",IF(BO$3&gt;($D626+$D646),$X626-SUM($F646:BN646),$X626/$D626))</f>
        <v>n/a</v>
      </c>
      <c r="BP646" s="219" t="str">
        <f>IF($D626="n/a","n/a",IF(BP$3&gt;($D626+$D646),$X626-SUM($F646:BO646),$X626/$D626))</f>
        <v>n/a</v>
      </c>
      <c r="BQ646" s="219" t="str">
        <f>IF($D626="n/a","n/a",IF(BQ$3&gt;($D626+$D646),$X626-SUM($F646:BP646),$X626/$D626))</f>
        <v>n/a</v>
      </c>
      <c r="BR646" s="219" t="str">
        <f>IF($D626="n/a","n/a",IF(BR$3&gt;($D626+$D646),$X626-SUM($F646:BQ646),$X626/$D626))</f>
        <v>n/a</v>
      </c>
      <c r="BS646" s="219" t="str">
        <f>IF($D626="n/a","n/a",IF(BS$3&gt;($D626+$D646),$X626-SUM($F646:BR646),$X626/$D626))</f>
        <v>n/a</v>
      </c>
      <c r="BT646" s="219" t="str">
        <f>IF($D626="n/a","n/a",IF(BT$3&gt;($D626+$D646),$X626-SUM($F646:BS646),$X626/$D626))</f>
        <v>n/a</v>
      </c>
      <c r="BU646" s="219" t="str">
        <f>IF($D626="n/a","n/a",IF(BU$3&gt;($D626+$D646),$X626-SUM($F646:BT646),$X626/$D626))</f>
        <v>n/a</v>
      </c>
      <c r="BV646" s="219" t="str">
        <f>IF($D626="n/a","n/a",IF(BV$3&gt;($D626+$D646),$X626-SUM($F646:BU646),$X626/$D626))</f>
        <v>n/a</v>
      </c>
      <c r="BW646" s="219" t="str">
        <f>IF($D626="n/a","n/a",IF(BW$3&gt;($D626+$D646),$X626-SUM($F646:BV646),$X626/$D626))</f>
        <v>n/a</v>
      </c>
      <c r="BX646" s="219" t="str">
        <f>IF($D626="n/a","n/a",IF(BX$3&gt;($D626+$D646),$X626-SUM($F646:BW646),$X626/$D626))</f>
        <v>n/a</v>
      </c>
      <c r="BY646" s="219" t="str">
        <f>IF($D626="n/a","n/a",IF(BY$3&gt;($D626+$D646),$X626-SUM($F646:BX646),$X626/$D626))</f>
        <v>n/a</v>
      </c>
      <c r="BZ646" s="219" t="str">
        <f>IF($D626="n/a","n/a",IF(BZ$3&gt;($D626+$D646),$X626-SUM($F646:BY646),$X626/$D626))</f>
        <v>n/a</v>
      </c>
    </row>
    <row r="647" spans="1:78" s="198" customFormat="1" hidden="1" outlineLevel="1">
      <c r="A647" s="605"/>
      <c r="B647" s="603"/>
      <c r="C647" s="604"/>
      <c r="D647" s="591">
        <v>20</v>
      </c>
      <c r="E647" s="589"/>
      <c r="F647" s="596"/>
      <c r="G647" s="219"/>
      <c r="H647" s="219"/>
      <c r="I647" s="219"/>
      <c r="J647" s="219"/>
      <c r="K647" s="590"/>
      <c r="L647" s="219"/>
      <c r="M647" s="219"/>
      <c r="N647" s="217"/>
      <c r="O647" s="217"/>
      <c r="P647" s="217"/>
      <c r="Q647" s="217"/>
      <c r="R647" s="217"/>
      <c r="S647" s="217"/>
      <c r="T647" s="217"/>
      <c r="U647" s="217"/>
      <c r="V647" s="217"/>
      <c r="W647" s="217"/>
      <c r="X647" s="217"/>
      <c r="Y647" s="602"/>
      <c r="Z647" s="219" t="str">
        <f>IF($D626="n/a","n/a",IF(Z$3&gt;($D626+$D647),$Y626-SUM($F647:Y647),$Y626/$D626))</f>
        <v>n/a</v>
      </c>
      <c r="AA647" s="219" t="str">
        <f>IF($D626="n/a","n/a",IF(AA$3&gt;($D626+$D647),$Y626-SUM($F647:Z647),$Y626/$D626))</f>
        <v>n/a</v>
      </c>
      <c r="AB647" s="219" t="str">
        <f>IF($D626="n/a","n/a",IF(AB$3&gt;($D626+$D647),$Y626-SUM($F647:AA647),$Y626/$D626))</f>
        <v>n/a</v>
      </c>
      <c r="AC647" s="219" t="str">
        <f>IF($D626="n/a","n/a",IF(AC$3&gt;($D626+$D647),$Y626-SUM($F647:AB647),$Y626/$D626))</f>
        <v>n/a</v>
      </c>
      <c r="AD647" s="219" t="str">
        <f>IF($D626="n/a","n/a",IF(AD$3&gt;($D626+$D647),$Y626-SUM($F647:AC647),$Y626/$D626))</f>
        <v>n/a</v>
      </c>
      <c r="AE647" s="219" t="str">
        <f>IF($D626="n/a","n/a",IF(AE$3&gt;($D626+$D647),$Y626-SUM($F647:AD647),$Y626/$D626))</f>
        <v>n/a</v>
      </c>
      <c r="AF647" s="219" t="str">
        <f>IF($D626="n/a","n/a",IF(AF$3&gt;($D626+$D647),$Y626-SUM($F647:AE647),$Y626/$D626))</f>
        <v>n/a</v>
      </c>
      <c r="AG647" s="219" t="str">
        <f>IF($D626="n/a","n/a",IF(AG$3&gt;($D626+$D647),$Y626-SUM($F647:AF647),$Y626/$D626))</f>
        <v>n/a</v>
      </c>
      <c r="AH647" s="219" t="str">
        <f>IF($D626="n/a","n/a",IF(AH$3&gt;($D626+$D647),$Y626-SUM($F647:AG647),$Y626/$D626))</f>
        <v>n/a</v>
      </c>
      <c r="AI647" s="219" t="str">
        <f>IF($D626="n/a","n/a",IF(AI$3&gt;($D626+$D647),$Y626-SUM($F647:AH647),$Y626/$D626))</f>
        <v>n/a</v>
      </c>
      <c r="AJ647" s="219" t="str">
        <f>IF($D626="n/a","n/a",IF(AJ$3&gt;($D626+$D647),$Y626-SUM($F647:AI647),$Y626/$D626))</f>
        <v>n/a</v>
      </c>
      <c r="AK647" s="219" t="str">
        <f>IF($D626="n/a","n/a",IF(AK$3&gt;($D626+$D647),$Y626-SUM($F647:AJ647),$Y626/$D626))</f>
        <v>n/a</v>
      </c>
      <c r="AL647" s="219" t="str">
        <f>IF($D626="n/a","n/a",IF(AL$3&gt;($D626+$D647),$Y626-SUM($F647:AK647),$Y626/$D626))</f>
        <v>n/a</v>
      </c>
      <c r="AM647" s="219" t="str">
        <f>IF($D626="n/a","n/a",IF(AM$3&gt;($D626+$D647),$Y626-SUM($F647:AL647),$Y626/$D626))</f>
        <v>n/a</v>
      </c>
      <c r="AN647" s="219" t="str">
        <f>IF($D626="n/a","n/a",IF(AN$3&gt;($D626+$D647),$Y626-SUM($F647:AM647),$Y626/$D626))</f>
        <v>n/a</v>
      </c>
      <c r="AO647" s="219" t="str">
        <f>IF($D626="n/a","n/a",IF(AO$3&gt;($D626+$D647),$Y626-SUM($F647:AN647),$Y626/$D626))</f>
        <v>n/a</v>
      </c>
      <c r="AP647" s="219" t="str">
        <f>IF($D626="n/a","n/a",IF(AP$3&gt;($D626+$D647),$Y626-SUM($F647:AO647),$Y626/$D626))</f>
        <v>n/a</v>
      </c>
      <c r="AQ647" s="219" t="str">
        <f>IF($D626="n/a","n/a",IF(AQ$3&gt;($D626+$D647),$Y626-SUM($F647:AP647),$Y626/$D626))</f>
        <v>n/a</v>
      </c>
      <c r="AR647" s="219" t="str">
        <f>IF($D626="n/a","n/a",IF(AR$3&gt;($D626+$D647),$Y626-SUM($F647:AQ647),$Y626/$D626))</f>
        <v>n/a</v>
      </c>
      <c r="AS647" s="219" t="str">
        <f>IF($D626="n/a","n/a",IF(AS$3&gt;($D626+$D647),$Y626-SUM($F647:AR647),$Y626/$D626))</f>
        <v>n/a</v>
      </c>
      <c r="AT647" s="219" t="str">
        <f>IF($D626="n/a","n/a",IF(AT$3&gt;($D626+$D647),$Y626-SUM($F647:AS647),$Y626/$D626))</f>
        <v>n/a</v>
      </c>
      <c r="AU647" s="219" t="str">
        <f>IF($D626="n/a","n/a",IF(AU$3&gt;($D626+$D647),$Y626-SUM($F647:AT647),$Y626/$D626))</f>
        <v>n/a</v>
      </c>
      <c r="AV647" s="219" t="str">
        <f>IF($D626="n/a","n/a",IF(AV$3&gt;($D626+$D647),$Y626-SUM($F647:AU647),$Y626/$D626))</f>
        <v>n/a</v>
      </c>
      <c r="AW647" s="219" t="str">
        <f>IF($D626="n/a","n/a",IF(AW$3&gt;($D626+$D647),$Y626-SUM($F647:AV647),$Y626/$D626))</f>
        <v>n/a</v>
      </c>
      <c r="AX647" s="219" t="str">
        <f>IF($D626="n/a","n/a",IF(AX$3&gt;($D626+$D647),$Y626-SUM($F647:AW647),$Y626/$D626))</f>
        <v>n/a</v>
      </c>
      <c r="AY647" s="219" t="str">
        <f>IF($D626="n/a","n/a",IF(AY$3&gt;($D626+$D647),$Y626-SUM($F647:AX647),$Y626/$D626))</f>
        <v>n/a</v>
      </c>
      <c r="AZ647" s="219" t="str">
        <f>IF($D626="n/a","n/a",IF(AZ$3&gt;($D626+$D647),$Y626-SUM($F647:AY647),$Y626/$D626))</f>
        <v>n/a</v>
      </c>
      <c r="BA647" s="219" t="str">
        <f>IF($D626="n/a","n/a",IF(BA$3&gt;($D626+$D647),$Y626-SUM($F647:AZ647),$Y626/$D626))</f>
        <v>n/a</v>
      </c>
      <c r="BB647" s="219" t="str">
        <f>IF($D626="n/a","n/a",IF(BB$3&gt;($D626+$D647),$Y626-SUM($F647:BA647),$Y626/$D626))</f>
        <v>n/a</v>
      </c>
      <c r="BC647" s="219" t="str">
        <f>IF($D626="n/a","n/a",IF(BC$3&gt;($D626+$D647),$Y626-SUM($F647:BB647),$Y626/$D626))</f>
        <v>n/a</v>
      </c>
      <c r="BD647" s="219" t="str">
        <f>IF($D626="n/a","n/a",IF(BD$3&gt;($D626+$D647),$Y626-SUM($F647:BC647),$Y626/$D626))</f>
        <v>n/a</v>
      </c>
      <c r="BE647" s="219" t="str">
        <f>IF($D626="n/a","n/a",IF(BE$3&gt;($D626+$D647),$Y626-SUM($F647:BD647),$Y626/$D626))</f>
        <v>n/a</v>
      </c>
      <c r="BF647" s="219" t="str">
        <f>IF($D626="n/a","n/a",IF(BF$3&gt;($D626+$D647),$Y626-SUM($F647:BE647),$Y626/$D626))</f>
        <v>n/a</v>
      </c>
      <c r="BG647" s="219" t="str">
        <f>IF($D626="n/a","n/a",IF(BG$3&gt;($D626+$D647),$Y626-SUM($F647:BF647),$Y626/$D626))</f>
        <v>n/a</v>
      </c>
      <c r="BH647" s="219" t="str">
        <f>IF($D626="n/a","n/a",IF(BH$3&gt;($D626+$D647),$Y626-SUM($F647:BG647),$Y626/$D626))</f>
        <v>n/a</v>
      </c>
      <c r="BI647" s="219" t="str">
        <f>IF($D626="n/a","n/a",IF(BI$3&gt;($D626+$D647),$Y626-SUM($F647:BH647),$Y626/$D626))</f>
        <v>n/a</v>
      </c>
      <c r="BJ647" s="219" t="str">
        <f>IF($D626="n/a","n/a",IF(BJ$3&gt;($D626+$D647),$Y626-SUM($F647:BI647),$Y626/$D626))</f>
        <v>n/a</v>
      </c>
      <c r="BK647" s="219" t="str">
        <f>IF($D626="n/a","n/a",IF(BK$3&gt;($D626+$D647),$Y626-SUM($F647:BJ647),$Y626/$D626))</f>
        <v>n/a</v>
      </c>
      <c r="BL647" s="219" t="str">
        <f>IF($D626="n/a","n/a",IF(BL$3&gt;($D626+$D647),$Y626-SUM($F647:BK647),$Y626/$D626))</f>
        <v>n/a</v>
      </c>
      <c r="BM647" s="219" t="str">
        <f>IF($D626="n/a","n/a",IF(BM$3&gt;($D626+$D647),$Y626-SUM($F647:BL647),$Y626/$D626))</f>
        <v>n/a</v>
      </c>
      <c r="BN647" s="219" t="str">
        <f>IF($D626="n/a","n/a",IF(BN$3&gt;($D626+$D647),$Y626-SUM($F647:BM647),$Y626/$D626))</f>
        <v>n/a</v>
      </c>
      <c r="BO647" s="219" t="str">
        <f>IF($D626="n/a","n/a",IF(BO$3&gt;($D626+$D647),$Y626-SUM($F647:BN647),$Y626/$D626))</f>
        <v>n/a</v>
      </c>
      <c r="BP647" s="219" t="str">
        <f>IF($D626="n/a","n/a",IF(BP$3&gt;($D626+$D647),$Y626-SUM($F647:BO647),$Y626/$D626))</f>
        <v>n/a</v>
      </c>
      <c r="BQ647" s="219" t="str">
        <f>IF($D626="n/a","n/a",IF(BQ$3&gt;($D626+$D647),$Y626-SUM($F647:BP647),$Y626/$D626))</f>
        <v>n/a</v>
      </c>
      <c r="BR647" s="219" t="str">
        <f>IF($D626="n/a","n/a",IF(BR$3&gt;($D626+$D647),$Y626-SUM($F647:BQ647),$Y626/$D626))</f>
        <v>n/a</v>
      </c>
      <c r="BS647" s="219" t="str">
        <f>IF($D626="n/a","n/a",IF(BS$3&gt;($D626+$D647),$Y626-SUM($F647:BR647),$Y626/$D626))</f>
        <v>n/a</v>
      </c>
      <c r="BT647" s="219" t="str">
        <f>IF($D626="n/a","n/a",IF(BT$3&gt;($D626+$D647),$Y626-SUM($F647:BS647),$Y626/$D626))</f>
        <v>n/a</v>
      </c>
      <c r="BU647" s="219" t="str">
        <f>IF($D626="n/a","n/a",IF(BU$3&gt;($D626+$D647),$Y626-SUM($F647:BT647),$Y626/$D626))</f>
        <v>n/a</v>
      </c>
      <c r="BV647" s="219" t="str">
        <f>IF($D626="n/a","n/a",IF(BV$3&gt;($D626+$D647),$Y626-SUM($F647:BU647),$Y626/$D626))</f>
        <v>n/a</v>
      </c>
      <c r="BW647" s="219" t="str">
        <f>IF($D626="n/a","n/a",IF(BW$3&gt;($D626+$D647),$Y626-SUM($F647:BV647),$Y626/$D626))</f>
        <v>n/a</v>
      </c>
      <c r="BX647" s="219" t="str">
        <f>IF($D626="n/a","n/a",IF(BX$3&gt;($D626+$D647),$Y626-SUM($F647:BW647),$Y626/$D626))</f>
        <v>n/a</v>
      </c>
      <c r="BY647" s="219" t="str">
        <f>IF($D626="n/a","n/a",IF(BY$3&gt;($D626+$D647),$Y626-SUM($F647:BX647),$Y626/$D626))</f>
        <v>n/a</v>
      </c>
      <c r="BZ647" s="219" t="str">
        <f>IF($D626="n/a","n/a",IF(BZ$3&gt;($D626+$D647),$Y626-SUM($F647:BY647),$Y626/$D626))</f>
        <v>n/a</v>
      </c>
    </row>
    <row r="648" spans="1:78" s="198" customFormat="1" hidden="1" outlineLevel="1">
      <c r="A648" s="605"/>
      <c r="B648" s="603"/>
      <c r="C648" s="604"/>
      <c r="D648" s="591">
        <v>21</v>
      </c>
      <c r="E648" s="589"/>
      <c r="F648" s="596"/>
      <c r="G648" s="219"/>
      <c r="H648" s="219"/>
      <c r="I648" s="219"/>
      <c r="J648" s="219"/>
      <c r="K648" s="590"/>
      <c r="L648" s="219"/>
      <c r="M648" s="219"/>
      <c r="N648" s="217"/>
      <c r="O648" s="217"/>
      <c r="P648" s="217"/>
      <c r="Q648" s="217"/>
      <c r="R648" s="217"/>
      <c r="S648" s="217"/>
      <c r="T648" s="217"/>
      <c r="U648" s="217"/>
      <c r="V648" s="217"/>
      <c r="W648" s="217"/>
      <c r="X648" s="217"/>
      <c r="Y648" s="217"/>
      <c r="Z648" s="602"/>
      <c r="AA648" s="219" t="str">
        <f>IF($D626="n/a","n/a",IF(AA$3&gt;($D626+$D648),$Z626-SUM($F648:Z648),$Z626/$D626))</f>
        <v>n/a</v>
      </c>
      <c r="AB648" s="219" t="str">
        <f>IF($D626="n/a","n/a",IF(AB$3&gt;($D626+$D648),$Z626-SUM($F648:AA648),$Z626/$D626))</f>
        <v>n/a</v>
      </c>
      <c r="AC648" s="219" t="str">
        <f>IF($D626="n/a","n/a",IF(AC$3&gt;($D626+$D648),$Z626-SUM($F648:AB648),$Z626/$D626))</f>
        <v>n/a</v>
      </c>
      <c r="AD648" s="219" t="str">
        <f>IF($D626="n/a","n/a",IF(AD$3&gt;($D626+$D648),$Z626-SUM($F648:AC648),$Z626/$D626))</f>
        <v>n/a</v>
      </c>
      <c r="AE648" s="219" t="str">
        <f>IF($D626="n/a","n/a",IF(AE$3&gt;($D626+$D648),$Z626-SUM($F648:AD648),$Z626/$D626))</f>
        <v>n/a</v>
      </c>
      <c r="AF648" s="219" t="str">
        <f>IF($D626="n/a","n/a",IF(AF$3&gt;($D626+$D648),$Z626-SUM($F648:AE648),$Z626/$D626))</f>
        <v>n/a</v>
      </c>
      <c r="AG648" s="219" t="str">
        <f>IF($D626="n/a","n/a",IF(AG$3&gt;($D626+$D648),$Z626-SUM($F648:AF648),$Z626/$D626))</f>
        <v>n/a</v>
      </c>
      <c r="AH648" s="219" t="str">
        <f>IF($D626="n/a","n/a",IF(AH$3&gt;($D626+$D648),$Z626-SUM($F648:AG648),$Z626/$D626))</f>
        <v>n/a</v>
      </c>
      <c r="AI648" s="219" t="str">
        <f>IF($D626="n/a","n/a",IF(AI$3&gt;($D626+$D648),$Z626-SUM($F648:AH648),$Z626/$D626))</f>
        <v>n/a</v>
      </c>
      <c r="AJ648" s="219" t="str">
        <f>IF($D626="n/a","n/a",IF(AJ$3&gt;($D626+$D648),$Z626-SUM($F648:AI648),$Z626/$D626))</f>
        <v>n/a</v>
      </c>
      <c r="AK648" s="219" t="str">
        <f>IF($D626="n/a","n/a",IF(AK$3&gt;($D626+$D648),$Z626-SUM($F648:AJ648),$Z626/$D626))</f>
        <v>n/a</v>
      </c>
      <c r="AL648" s="219" t="str">
        <f>IF($D626="n/a","n/a",IF(AL$3&gt;($D626+$D648),$Z626-SUM($F648:AK648),$Z626/$D626))</f>
        <v>n/a</v>
      </c>
      <c r="AM648" s="219" t="str">
        <f>IF($D626="n/a","n/a",IF(AM$3&gt;($D626+$D648),$Z626-SUM($F648:AL648),$Z626/$D626))</f>
        <v>n/a</v>
      </c>
      <c r="AN648" s="219" t="str">
        <f>IF($D626="n/a","n/a",IF(AN$3&gt;($D626+$D648),$Z626-SUM($F648:AM648),$Z626/$D626))</f>
        <v>n/a</v>
      </c>
      <c r="AO648" s="219" t="str">
        <f>IF($D626="n/a","n/a",IF(AO$3&gt;($D626+$D648),$Z626-SUM($F648:AN648),$Z626/$D626))</f>
        <v>n/a</v>
      </c>
      <c r="AP648" s="219" t="str">
        <f>IF($D626="n/a","n/a",IF(AP$3&gt;($D626+$D648),$Z626-SUM($F648:AO648),$Z626/$D626))</f>
        <v>n/a</v>
      </c>
      <c r="AQ648" s="219" t="str">
        <f>IF($D626="n/a","n/a",IF(AQ$3&gt;($D626+$D648),$Z626-SUM($F648:AP648),$Z626/$D626))</f>
        <v>n/a</v>
      </c>
      <c r="AR648" s="219" t="str">
        <f>IF($D626="n/a","n/a",IF(AR$3&gt;($D626+$D648),$Z626-SUM($F648:AQ648),$Z626/$D626))</f>
        <v>n/a</v>
      </c>
      <c r="AS648" s="219" t="str">
        <f>IF($D626="n/a","n/a",IF(AS$3&gt;($D626+$D648),$Z626-SUM($F648:AR648),$Z626/$D626))</f>
        <v>n/a</v>
      </c>
      <c r="AT648" s="219" t="str">
        <f>IF($D626="n/a","n/a",IF(AT$3&gt;($D626+$D648),$Z626-SUM($F648:AS648),$Z626/$D626))</f>
        <v>n/a</v>
      </c>
      <c r="AU648" s="219" t="str">
        <f>IF($D626="n/a","n/a",IF(AU$3&gt;($D626+$D648),$Z626-SUM($F648:AT648),$Z626/$D626))</f>
        <v>n/a</v>
      </c>
      <c r="AV648" s="219" t="str">
        <f>IF($D626="n/a","n/a",IF(AV$3&gt;($D626+$D648),$Z626-SUM($F648:AU648),$Z626/$D626))</f>
        <v>n/a</v>
      </c>
      <c r="AW648" s="219" t="str">
        <f>IF($D626="n/a","n/a",IF(AW$3&gt;($D626+$D648),$Z626-SUM($F648:AV648),$Z626/$D626))</f>
        <v>n/a</v>
      </c>
      <c r="AX648" s="219" t="str">
        <f>IF($D626="n/a","n/a",IF(AX$3&gt;($D626+$D648),$Z626-SUM($F648:AW648),$Z626/$D626))</f>
        <v>n/a</v>
      </c>
      <c r="AY648" s="219" t="str">
        <f>IF($D626="n/a","n/a",IF(AY$3&gt;($D626+$D648),$Z626-SUM($F648:AX648),$Z626/$D626))</f>
        <v>n/a</v>
      </c>
      <c r="AZ648" s="219" t="str">
        <f>IF($D626="n/a","n/a",IF(AZ$3&gt;($D626+$D648),$Z626-SUM($F648:AY648),$Z626/$D626))</f>
        <v>n/a</v>
      </c>
      <c r="BA648" s="219" t="str">
        <f>IF($D626="n/a","n/a",IF(BA$3&gt;($D626+$D648),$Z626-SUM($F648:AZ648),$Z626/$D626))</f>
        <v>n/a</v>
      </c>
      <c r="BB648" s="219" t="str">
        <f>IF($D626="n/a","n/a",IF(BB$3&gt;($D626+$D648),$Z626-SUM($F648:BA648),$Z626/$D626))</f>
        <v>n/a</v>
      </c>
      <c r="BC648" s="219" t="str">
        <f>IF($D626="n/a","n/a",IF(BC$3&gt;($D626+$D648),$Z626-SUM($F648:BB648),$Z626/$D626))</f>
        <v>n/a</v>
      </c>
      <c r="BD648" s="219" t="str">
        <f>IF($D626="n/a","n/a",IF(BD$3&gt;($D626+$D648),$Z626-SUM($F648:BC648),$Z626/$D626))</f>
        <v>n/a</v>
      </c>
      <c r="BE648" s="219" t="str">
        <f>IF($D626="n/a","n/a",IF(BE$3&gt;($D626+$D648),$Z626-SUM($F648:BD648),$Z626/$D626))</f>
        <v>n/a</v>
      </c>
      <c r="BF648" s="219" t="str">
        <f>IF($D626="n/a","n/a",IF(BF$3&gt;($D626+$D648),$Z626-SUM($F648:BE648),$Z626/$D626))</f>
        <v>n/a</v>
      </c>
      <c r="BG648" s="219" t="str">
        <f>IF($D626="n/a","n/a",IF(BG$3&gt;($D626+$D648),$Z626-SUM($F648:BF648),$Z626/$D626))</f>
        <v>n/a</v>
      </c>
      <c r="BH648" s="219" t="str">
        <f>IF($D626="n/a","n/a",IF(BH$3&gt;($D626+$D648),$Z626-SUM($F648:BG648),$Z626/$D626))</f>
        <v>n/a</v>
      </c>
      <c r="BI648" s="219" t="str">
        <f>IF($D626="n/a","n/a",IF(BI$3&gt;($D626+$D648),$Z626-SUM($F648:BH648),$Z626/$D626))</f>
        <v>n/a</v>
      </c>
      <c r="BJ648" s="219" t="str">
        <f>IF($D626="n/a","n/a",IF(BJ$3&gt;($D626+$D648),$Z626-SUM($F648:BI648),$Z626/$D626))</f>
        <v>n/a</v>
      </c>
      <c r="BK648" s="219" t="str">
        <f>IF($D626="n/a","n/a",IF(BK$3&gt;($D626+$D648),$Z626-SUM($F648:BJ648),$Z626/$D626))</f>
        <v>n/a</v>
      </c>
      <c r="BL648" s="219" t="str">
        <f>IF($D626="n/a","n/a",IF(BL$3&gt;($D626+$D648),$Z626-SUM($F648:BK648),$Z626/$D626))</f>
        <v>n/a</v>
      </c>
      <c r="BM648" s="219" t="str">
        <f>IF($D626="n/a","n/a",IF(BM$3&gt;($D626+$D648),$Z626-SUM($F648:BL648),$Z626/$D626))</f>
        <v>n/a</v>
      </c>
      <c r="BN648" s="219" t="str">
        <f>IF($D626="n/a","n/a",IF(BN$3&gt;($D626+$D648),$Z626-SUM($F648:BM648),$Z626/$D626))</f>
        <v>n/a</v>
      </c>
      <c r="BO648" s="219" t="str">
        <f>IF($D626="n/a","n/a",IF(BO$3&gt;($D626+$D648),$Z626-SUM($F648:BN648),$Z626/$D626))</f>
        <v>n/a</v>
      </c>
      <c r="BP648" s="219" t="str">
        <f>IF($D626="n/a","n/a",IF(BP$3&gt;($D626+$D648),$Z626-SUM($F648:BO648),$Z626/$D626))</f>
        <v>n/a</v>
      </c>
      <c r="BQ648" s="219" t="str">
        <f>IF($D626="n/a","n/a",IF(BQ$3&gt;($D626+$D648),$Z626-SUM($F648:BP648),$Z626/$D626))</f>
        <v>n/a</v>
      </c>
      <c r="BR648" s="219" t="str">
        <f>IF($D626="n/a","n/a",IF(BR$3&gt;($D626+$D648),$Z626-SUM($F648:BQ648),$Z626/$D626))</f>
        <v>n/a</v>
      </c>
      <c r="BS648" s="219" t="str">
        <f>IF($D626="n/a","n/a",IF(BS$3&gt;($D626+$D648),$Z626-SUM($F648:BR648),$Z626/$D626))</f>
        <v>n/a</v>
      </c>
      <c r="BT648" s="219" t="str">
        <f>IF($D626="n/a","n/a",IF(BT$3&gt;($D626+$D648),$Z626-SUM($F648:BS648),$Z626/$D626))</f>
        <v>n/a</v>
      </c>
      <c r="BU648" s="219" t="str">
        <f>IF($D626="n/a","n/a",IF(BU$3&gt;($D626+$D648),$Z626-SUM($F648:BT648),$Z626/$D626))</f>
        <v>n/a</v>
      </c>
      <c r="BV648" s="219" t="str">
        <f>IF($D626="n/a","n/a",IF(BV$3&gt;($D626+$D648),$Z626-SUM($F648:BU648),$Z626/$D626))</f>
        <v>n/a</v>
      </c>
      <c r="BW648" s="219" t="str">
        <f>IF($D626="n/a","n/a",IF(BW$3&gt;($D626+$D648),$Z626-SUM($F648:BV648),$Z626/$D626))</f>
        <v>n/a</v>
      </c>
      <c r="BX648" s="219" t="str">
        <f>IF($D626="n/a","n/a",IF(BX$3&gt;($D626+$D648),$Z626-SUM($F648:BW648),$Z626/$D626))</f>
        <v>n/a</v>
      </c>
      <c r="BY648" s="219" t="str">
        <f>IF($D626="n/a","n/a",IF(BY$3&gt;($D626+$D648),$Z626-SUM($F648:BX648),$Z626/$D626))</f>
        <v>n/a</v>
      </c>
      <c r="BZ648" s="219" t="str">
        <f>IF($D626="n/a","n/a",IF(BZ$3&gt;($D626+$D648),$Z626-SUM($F648:BY648),$Z626/$D626))</f>
        <v>n/a</v>
      </c>
    </row>
    <row r="649" spans="1:78" s="198" customFormat="1" hidden="1" outlineLevel="1">
      <c r="A649" s="605"/>
      <c r="B649" s="603"/>
      <c r="C649" s="604"/>
      <c r="D649" s="591">
        <v>22</v>
      </c>
      <c r="E649" s="589"/>
      <c r="F649" s="596"/>
      <c r="G649" s="219"/>
      <c r="H649" s="219"/>
      <c r="I649" s="219"/>
      <c r="J649" s="219"/>
      <c r="K649" s="590"/>
      <c r="L649" s="219"/>
      <c r="M649" s="219"/>
      <c r="N649" s="217"/>
      <c r="O649" s="217"/>
      <c r="P649" s="217"/>
      <c r="Q649" s="217"/>
      <c r="R649" s="217"/>
      <c r="S649" s="217"/>
      <c r="T649" s="217"/>
      <c r="U649" s="217"/>
      <c r="V649" s="217"/>
      <c r="W649" s="217"/>
      <c r="X649" s="217"/>
      <c r="Y649" s="217"/>
      <c r="Z649" s="217"/>
      <c r="AA649" s="602"/>
      <c r="AB649" s="219" t="str">
        <f>IF($D626="n/a","n/a",IF(AB$3&gt;($D626+$D649),$AA626-SUM($F649:AA649),$AA626/$D626))</f>
        <v>n/a</v>
      </c>
      <c r="AC649" s="219" t="str">
        <f>IF($D626="n/a","n/a",IF(AC$3&gt;($D626+$D649),$AA626-SUM($F649:AB649),$AA626/$D626))</f>
        <v>n/a</v>
      </c>
      <c r="AD649" s="219" t="str">
        <f>IF($D626="n/a","n/a",IF(AD$3&gt;($D626+$D649),$AA626-SUM($F649:AC649),$AA626/$D626))</f>
        <v>n/a</v>
      </c>
      <c r="AE649" s="219" t="str">
        <f>IF($D626="n/a","n/a",IF(AE$3&gt;($D626+$D649),$AA626-SUM($F649:AD649),$AA626/$D626))</f>
        <v>n/a</v>
      </c>
      <c r="AF649" s="219" t="str">
        <f>IF($D626="n/a","n/a",IF(AF$3&gt;($D626+$D649),$AA626-SUM($F649:AE649),$AA626/$D626))</f>
        <v>n/a</v>
      </c>
      <c r="AG649" s="219" t="str">
        <f>IF($D626="n/a","n/a",IF(AG$3&gt;($D626+$D649),$AA626-SUM($F649:AF649),$AA626/$D626))</f>
        <v>n/a</v>
      </c>
      <c r="AH649" s="219" t="str">
        <f>IF($D626="n/a","n/a",IF(AH$3&gt;($D626+$D649),$AA626-SUM($F649:AG649),$AA626/$D626))</f>
        <v>n/a</v>
      </c>
      <c r="AI649" s="219" t="str">
        <f>IF($D626="n/a","n/a",IF(AI$3&gt;($D626+$D649),$AA626-SUM($F649:AH649),$AA626/$D626))</f>
        <v>n/a</v>
      </c>
      <c r="AJ649" s="219" t="str">
        <f>IF($D626="n/a","n/a",IF(AJ$3&gt;($D626+$D649),$AA626-SUM($F649:AI649),$AA626/$D626))</f>
        <v>n/a</v>
      </c>
      <c r="AK649" s="219" t="str">
        <f>IF($D626="n/a","n/a",IF(AK$3&gt;($D626+$D649),$AA626-SUM($F649:AJ649),$AA626/$D626))</f>
        <v>n/a</v>
      </c>
      <c r="AL649" s="219" t="str">
        <f>IF($D626="n/a","n/a",IF(AL$3&gt;($D626+$D649),$AA626-SUM($F649:AK649),$AA626/$D626))</f>
        <v>n/a</v>
      </c>
      <c r="AM649" s="219" t="str">
        <f>IF($D626="n/a","n/a",IF(AM$3&gt;($D626+$D649),$AA626-SUM($F649:AL649),$AA626/$D626))</f>
        <v>n/a</v>
      </c>
      <c r="AN649" s="219" t="str">
        <f>IF($D626="n/a","n/a",IF(AN$3&gt;($D626+$D649),$AA626-SUM($F649:AM649),$AA626/$D626))</f>
        <v>n/a</v>
      </c>
      <c r="AO649" s="219" t="str">
        <f>IF($D626="n/a","n/a",IF(AO$3&gt;($D626+$D649),$AA626-SUM($F649:AN649),$AA626/$D626))</f>
        <v>n/a</v>
      </c>
      <c r="AP649" s="219" t="str">
        <f>IF($D626="n/a","n/a",IF(AP$3&gt;($D626+$D649),$AA626-SUM($F649:AO649),$AA626/$D626))</f>
        <v>n/a</v>
      </c>
      <c r="AQ649" s="219" t="str">
        <f>IF($D626="n/a","n/a",IF(AQ$3&gt;($D626+$D649),$AA626-SUM($F649:AP649),$AA626/$D626))</f>
        <v>n/a</v>
      </c>
      <c r="AR649" s="219" t="str">
        <f>IF($D626="n/a","n/a",IF(AR$3&gt;($D626+$D649),$AA626-SUM($F649:AQ649),$AA626/$D626))</f>
        <v>n/a</v>
      </c>
      <c r="AS649" s="219" t="str">
        <f>IF($D626="n/a","n/a",IF(AS$3&gt;($D626+$D649),$AA626-SUM($F649:AR649),$AA626/$D626))</f>
        <v>n/a</v>
      </c>
      <c r="AT649" s="219" t="str">
        <f>IF($D626="n/a","n/a",IF(AT$3&gt;($D626+$D649),$AA626-SUM($F649:AS649),$AA626/$D626))</f>
        <v>n/a</v>
      </c>
      <c r="AU649" s="219" t="str">
        <f>IF($D626="n/a","n/a",IF(AU$3&gt;($D626+$D649),$AA626-SUM($F649:AT649),$AA626/$D626))</f>
        <v>n/a</v>
      </c>
      <c r="AV649" s="219" t="str">
        <f>IF($D626="n/a","n/a",IF(AV$3&gt;($D626+$D649),$AA626-SUM($F649:AU649),$AA626/$D626))</f>
        <v>n/a</v>
      </c>
      <c r="AW649" s="219" t="str">
        <f>IF($D626="n/a","n/a",IF(AW$3&gt;($D626+$D649),$AA626-SUM($F649:AV649),$AA626/$D626))</f>
        <v>n/a</v>
      </c>
      <c r="AX649" s="219" t="str">
        <f>IF($D626="n/a","n/a",IF(AX$3&gt;($D626+$D649),$AA626-SUM($F649:AW649),$AA626/$D626))</f>
        <v>n/a</v>
      </c>
      <c r="AY649" s="219" t="str">
        <f>IF($D626="n/a","n/a",IF(AY$3&gt;($D626+$D649),$AA626-SUM($F649:AX649),$AA626/$D626))</f>
        <v>n/a</v>
      </c>
      <c r="AZ649" s="219" t="str">
        <f>IF($D626="n/a","n/a",IF(AZ$3&gt;($D626+$D649),$AA626-SUM($F649:AY649),$AA626/$D626))</f>
        <v>n/a</v>
      </c>
      <c r="BA649" s="219" t="str">
        <f>IF($D626="n/a","n/a",IF(BA$3&gt;($D626+$D649),$AA626-SUM($F649:AZ649),$AA626/$D626))</f>
        <v>n/a</v>
      </c>
      <c r="BB649" s="219" t="str">
        <f>IF($D626="n/a","n/a",IF(BB$3&gt;($D626+$D649),$AA626-SUM($F649:BA649),$AA626/$D626))</f>
        <v>n/a</v>
      </c>
      <c r="BC649" s="219" t="str">
        <f>IF($D626="n/a","n/a",IF(BC$3&gt;($D626+$D649),$AA626-SUM($F649:BB649),$AA626/$D626))</f>
        <v>n/a</v>
      </c>
      <c r="BD649" s="219" t="str">
        <f>IF($D626="n/a","n/a",IF(BD$3&gt;($D626+$D649),$AA626-SUM($F649:BC649),$AA626/$D626))</f>
        <v>n/a</v>
      </c>
      <c r="BE649" s="219" t="str">
        <f>IF($D626="n/a","n/a",IF(BE$3&gt;($D626+$D649),$AA626-SUM($F649:BD649),$AA626/$D626))</f>
        <v>n/a</v>
      </c>
      <c r="BF649" s="219" t="str">
        <f>IF($D626="n/a","n/a",IF(BF$3&gt;($D626+$D649),$AA626-SUM($F649:BE649),$AA626/$D626))</f>
        <v>n/a</v>
      </c>
      <c r="BG649" s="219" t="str">
        <f>IF($D626="n/a","n/a",IF(BG$3&gt;($D626+$D649),$AA626-SUM($F649:BF649),$AA626/$D626))</f>
        <v>n/a</v>
      </c>
      <c r="BH649" s="219" t="str">
        <f>IF($D626="n/a","n/a",IF(BH$3&gt;($D626+$D649),$AA626-SUM($F649:BG649),$AA626/$D626))</f>
        <v>n/a</v>
      </c>
      <c r="BI649" s="219" t="str">
        <f>IF($D626="n/a","n/a",IF(BI$3&gt;($D626+$D649),$AA626-SUM($F649:BH649),$AA626/$D626))</f>
        <v>n/a</v>
      </c>
      <c r="BJ649" s="219" t="str">
        <f>IF($D626="n/a","n/a",IF(BJ$3&gt;($D626+$D649),$AA626-SUM($F649:BI649),$AA626/$D626))</f>
        <v>n/a</v>
      </c>
      <c r="BK649" s="219" t="str">
        <f>IF($D626="n/a","n/a",IF(BK$3&gt;($D626+$D649),$AA626-SUM($F649:BJ649),$AA626/$D626))</f>
        <v>n/a</v>
      </c>
      <c r="BL649" s="219" t="str">
        <f>IF($D626="n/a","n/a",IF(BL$3&gt;($D626+$D649),$AA626-SUM($F649:BK649),$AA626/$D626))</f>
        <v>n/a</v>
      </c>
      <c r="BM649" s="219" t="str">
        <f>IF($D626="n/a","n/a",IF(BM$3&gt;($D626+$D649),$AA626-SUM($F649:BL649),$AA626/$D626))</f>
        <v>n/a</v>
      </c>
      <c r="BN649" s="219" t="str">
        <f>IF($D626="n/a","n/a",IF(BN$3&gt;($D626+$D649),$AA626-SUM($F649:BM649),$AA626/$D626))</f>
        <v>n/a</v>
      </c>
      <c r="BO649" s="219" t="str">
        <f>IF($D626="n/a","n/a",IF(BO$3&gt;($D626+$D649),$AA626-SUM($F649:BN649),$AA626/$D626))</f>
        <v>n/a</v>
      </c>
      <c r="BP649" s="219" t="str">
        <f>IF($D626="n/a","n/a",IF(BP$3&gt;($D626+$D649),$AA626-SUM($F649:BO649),$AA626/$D626))</f>
        <v>n/a</v>
      </c>
      <c r="BQ649" s="219" t="str">
        <f>IF($D626="n/a","n/a",IF(BQ$3&gt;($D626+$D649),$AA626-SUM($F649:BP649),$AA626/$D626))</f>
        <v>n/a</v>
      </c>
      <c r="BR649" s="219" t="str">
        <f>IF($D626="n/a","n/a",IF(BR$3&gt;($D626+$D649),$AA626-SUM($F649:BQ649),$AA626/$D626))</f>
        <v>n/a</v>
      </c>
      <c r="BS649" s="219" t="str">
        <f>IF($D626="n/a","n/a",IF(BS$3&gt;($D626+$D649),$AA626-SUM($F649:BR649),$AA626/$D626))</f>
        <v>n/a</v>
      </c>
      <c r="BT649" s="219" t="str">
        <f>IF($D626="n/a","n/a",IF(BT$3&gt;($D626+$D649),$AA626-SUM($F649:BS649),$AA626/$D626))</f>
        <v>n/a</v>
      </c>
      <c r="BU649" s="219" t="str">
        <f>IF($D626="n/a","n/a",IF(BU$3&gt;($D626+$D649),$AA626-SUM($F649:BT649),$AA626/$D626))</f>
        <v>n/a</v>
      </c>
      <c r="BV649" s="219" t="str">
        <f>IF($D626="n/a","n/a",IF(BV$3&gt;($D626+$D649),$AA626-SUM($F649:BU649),$AA626/$D626))</f>
        <v>n/a</v>
      </c>
      <c r="BW649" s="219" t="str">
        <f>IF($D626="n/a","n/a",IF(BW$3&gt;($D626+$D649),$AA626-SUM($F649:BV649),$AA626/$D626))</f>
        <v>n/a</v>
      </c>
      <c r="BX649" s="219" t="str">
        <f>IF($D626="n/a","n/a",IF(BX$3&gt;($D626+$D649),$AA626-SUM($F649:BW649),$AA626/$D626))</f>
        <v>n/a</v>
      </c>
      <c r="BY649" s="219" t="str">
        <f>IF($D626="n/a","n/a",IF(BY$3&gt;($D626+$D649),$AA626-SUM($F649:BX649),$AA626/$D626))</f>
        <v>n/a</v>
      </c>
      <c r="BZ649" s="219" t="str">
        <f>IF($D626="n/a","n/a",IF(BZ$3&gt;($D626+$D649),$AA626-SUM($F649:BY649),$AA626/$D626))</f>
        <v>n/a</v>
      </c>
    </row>
    <row r="650" spans="1:78" s="198" customFormat="1" hidden="1" outlineLevel="1">
      <c r="A650" s="605"/>
      <c r="B650" s="603"/>
      <c r="C650" s="604"/>
      <c r="D650" s="591">
        <v>23</v>
      </c>
      <c r="E650" s="589"/>
      <c r="F650" s="596"/>
      <c r="G650" s="219"/>
      <c r="H650" s="219"/>
      <c r="I650" s="219"/>
      <c r="J650" s="219"/>
      <c r="K650" s="590"/>
      <c r="L650" s="219"/>
      <c r="M650" s="219"/>
      <c r="N650" s="217"/>
      <c r="O650" s="217"/>
      <c r="P650" s="217"/>
      <c r="Q650" s="217"/>
      <c r="R650" s="217"/>
      <c r="S650" s="217"/>
      <c r="T650" s="217"/>
      <c r="U650" s="217"/>
      <c r="V650" s="217"/>
      <c r="W650" s="217"/>
      <c r="X650" s="217"/>
      <c r="Y650" s="217"/>
      <c r="Z650" s="217"/>
      <c r="AA650" s="217"/>
      <c r="AB650" s="602"/>
      <c r="AC650" s="219" t="str">
        <f>IF($D626="n/a","n/a",IF(AC$3&gt;($D626+$D650),$AB626-SUM($F650:AB650),$AB626/$D626))</f>
        <v>n/a</v>
      </c>
      <c r="AD650" s="219" t="str">
        <f>IF($D626="n/a","n/a",IF(AD$3&gt;($D626+$D650),$AB626-SUM($F650:AC650),$AB626/$D626))</f>
        <v>n/a</v>
      </c>
      <c r="AE650" s="219" t="str">
        <f>IF($D626="n/a","n/a",IF(AE$3&gt;($D626+$D650),$AB626-SUM($F650:AD650),$AB626/$D626))</f>
        <v>n/a</v>
      </c>
      <c r="AF650" s="219" t="str">
        <f>IF($D626="n/a","n/a",IF(AF$3&gt;($D626+$D650),$AB626-SUM($F650:AE650),$AB626/$D626))</f>
        <v>n/a</v>
      </c>
      <c r="AG650" s="219" t="str">
        <f>IF($D626="n/a","n/a",IF(AG$3&gt;($D626+$D650),$AB626-SUM($F650:AF650),$AB626/$D626))</f>
        <v>n/a</v>
      </c>
      <c r="AH650" s="219" t="str">
        <f>IF($D626="n/a","n/a",IF(AH$3&gt;($D626+$D650),$AB626-SUM($F650:AG650),$AB626/$D626))</f>
        <v>n/a</v>
      </c>
      <c r="AI650" s="219" t="str">
        <f>IF($D626="n/a","n/a",IF(AI$3&gt;($D626+$D650),$AB626-SUM($F650:AH650),$AB626/$D626))</f>
        <v>n/a</v>
      </c>
      <c r="AJ650" s="219" t="str">
        <f>IF($D626="n/a","n/a",IF(AJ$3&gt;($D626+$D650),$AB626-SUM($F650:AI650),$AB626/$D626))</f>
        <v>n/a</v>
      </c>
      <c r="AK650" s="219" t="str">
        <f>IF($D626="n/a","n/a",IF(AK$3&gt;($D626+$D650),$AB626-SUM($F650:AJ650),$AB626/$D626))</f>
        <v>n/a</v>
      </c>
      <c r="AL650" s="219" t="str">
        <f>IF($D626="n/a","n/a",IF(AL$3&gt;($D626+$D650),$AB626-SUM($F650:AK650),$AB626/$D626))</f>
        <v>n/a</v>
      </c>
      <c r="AM650" s="219" t="str">
        <f>IF($D626="n/a","n/a",IF(AM$3&gt;($D626+$D650),$AB626-SUM($F650:AL650),$AB626/$D626))</f>
        <v>n/a</v>
      </c>
      <c r="AN650" s="219" t="str">
        <f>IF($D626="n/a","n/a",IF(AN$3&gt;($D626+$D650),$AB626-SUM($F650:AM650),$AB626/$D626))</f>
        <v>n/a</v>
      </c>
      <c r="AO650" s="219" t="str">
        <f>IF($D626="n/a","n/a",IF(AO$3&gt;($D626+$D650),$AB626-SUM($F650:AN650),$AB626/$D626))</f>
        <v>n/a</v>
      </c>
      <c r="AP650" s="219" t="str">
        <f>IF($D626="n/a","n/a",IF(AP$3&gt;($D626+$D650),$AB626-SUM($F650:AO650),$AB626/$D626))</f>
        <v>n/a</v>
      </c>
      <c r="AQ650" s="219" t="str">
        <f>IF($D626="n/a","n/a",IF(AQ$3&gt;($D626+$D650),$AB626-SUM($F650:AP650),$AB626/$D626))</f>
        <v>n/a</v>
      </c>
      <c r="AR650" s="219" t="str">
        <f>IF($D626="n/a","n/a",IF(AR$3&gt;($D626+$D650),$AB626-SUM($F650:AQ650),$AB626/$D626))</f>
        <v>n/a</v>
      </c>
      <c r="AS650" s="219" t="str">
        <f>IF($D626="n/a","n/a",IF(AS$3&gt;($D626+$D650),$AB626-SUM($F650:AR650),$AB626/$D626))</f>
        <v>n/a</v>
      </c>
      <c r="AT650" s="219" t="str">
        <f>IF($D626="n/a","n/a",IF(AT$3&gt;($D626+$D650),$AB626-SUM($F650:AS650),$AB626/$D626))</f>
        <v>n/a</v>
      </c>
      <c r="AU650" s="219" t="str">
        <f>IF($D626="n/a","n/a",IF(AU$3&gt;($D626+$D650),$AB626-SUM($F650:AT650),$AB626/$D626))</f>
        <v>n/a</v>
      </c>
      <c r="AV650" s="219" t="str">
        <f>IF($D626="n/a","n/a",IF(AV$3&gt;($D626+$D650),$AB626-SUM($F650:AU650),$AB626/$D626))</f>
        <v>n/a</v>
      </c>
      <c r="AW650" s="219" t="str">
        <f>IF($D626="n/a","n/a",IF(AW$3&gt;($D626+$D650),$AB626-SUM($F650:AV650),$AB626/$D626))</f>
        <v>n/a</v>
      </c>
      <c r="AX650" s="219" t="str">
        <f>IF($D626="n/a","n/a",IF(AX$3&gt;($D626+$D650),$AB626-SUM($F650:AW650),$AB626/$D626))</f>
        <v>n/a</v>
      </c>
      <c r="AY650" s="219" t="str">
        <f>IF($D626="n/a","n/a",IF(AY$3&gt;($D626+$D650),$AB626-SUM($F650:AX650),$AB626/$D626))</f>
        <v>n/a</v>
      </c>
      <c r="AZ650" s="219" t="str">
        <f>IF($D626="n/a","n/a",IF(AZ$3&gt;($D626+$D650),$AB626-SUM($F650:AY650),$AB626/$D626))</f>
        <v>n/a</v>
      </c>
      <c r="BA650" s="219" t="str">
        <f>IF($D626="n/a","n/a",IF(BA$3&gt;($D626+$D650),$AB626-SUM($F650:AZ650),$AB626/$D626))</f>
        <v>n/a</v>
      </c>
      <c r="BB650" s="219" t="str">
        <f>IF($D626="n/a","n/a",IF(BB$3&gt;($D626+$D650),$AB626-SUM($F650:BA650),$AB626/$D626))</f>
        <v>n/a</v>
      </c>
      <c r="BC650" s="219" t="str">
        <f>IF($D626="n/a","n/a",IF(BC$3&gt;($D626+$D650),$AB626-SUM($F650:BB650),$AB626/$D626))</f>
        <v>n/a</v>
      </c>
      <c r="BD650" s="219" t="str">
        <f>IF($D626="n/a","n/a",IF(BD$3&gt;($D626+$D650),$AB626-SUM($F650:BC650),$AB626/$D626))</f>
        <v>n/a</v>
      </c>
      <c r="BE650" s="219" t="str">
        <f>IF($D626="n/a","n/a",IF(BE$3&gt;($D626+$D650),$AB626-SUM($F650:BD650),$AB626/$D626))</f>
        <v>n/a</v>
      </c>
      <c r="BF650" s="219" t="str">
        <f>IF($D626="n/a","n/a",IF(BF$3&gt;($D626+$D650),$AB626-SUM($F650:BE650),$AB626/$D626))</f>
        <v>n/a</v>
      </c>
      <c r="BG650" s="219" t="str">
        <f>IF($D626="n/a","n/a",IF(BG$3&gt;($D626+$D650),$AB626-SUM($F650:BF650),$AB626/$D626))</f>
        <v>n/a</v>
      </c>
      <c r="BH650" s="219" t="str">
        <f>IF($D626="n/a","n/a",IF(BH$3&gt;($D626+$D650),$AB626-SUM($F650:BG650),$AB626/$D626))</f>
        <v>n/a</v>
      </c>
      <c r="BI650" s="219" t="str">
        <f>IF($D626="n/a","n/a",IF(BI$3&gt;($D626+$D650),$AB626-SUM($F650:BH650),$AB626/$D626))</f>
        <v>n/a</v>
      </c>
      <c r="BJ650" s="219" t="str">
        <f>IF($D626="n/a","n/a",IF(BJ$3&gt;($D626+$D650),$AB626-SUM($F650:BI650),$AB626/$D626))</f>
        <v>n/a</v>
      </c>
      <c r="BK650" s="219" t="str">
        <f>IF($D626="n/a","n/a",IF(BK$3&gt;($D626+$D650),$AB626-SUM($F650:BJ650),$AB626/$D626))</f>
        <v>n/a</v>
      </c>
      <c r="BL650" s="219" t="str">
        <f>IF($D626="n/a","n/a",IF(BL$3&gt;($D626+$D650),$AB626-SUM($F650:BK650),$AB626/$D626))</f>
        <v>n/a</v>
      </c>
      <c r="BM650" s="219" t="str">
        <f>IF($D626="n/a","n/a",IF(BM$3&gt;($D626+$D650),$AB626-SUM($F650:BL650),$AB626/$D626))</f>
        <v>n/a</v>
      </c>
      <c r="BN650" s="219" t="str">
        <f>IF($D626="n/a","n/a",IF(BN$3&gt;($D626+$D650),$AB626-SUM($F650:BM650),$AB626/$D626))</f>
        <v>n/a</v>
      </c>
      <c r="BO650" s="219" t="str">
        <f>IF($D626="n/a","n/a",IF(BO$3&gt;($D626+$D650),$AB626-SUM($F650:BN650),$AB626/$D626))</f>
        <v>n/a</v>
      </c>
      <c r="BP650" s="219" t="str">
        <f>IF($D626="n/a","n/a",IF(BP$3&gt;($D626+$D650),$AB626-SUM($F650:BO650),$AB626/$D626))</f>
        <v>n/a</v>
      </c>
      <c r="BQ650" s="219" t="str">
        <f>IF($D626="n/a","n/a",IF(BQ$3&gt;($D626+$D650),$AB626-SUM($F650:BP650),$AB626/$D626))</f>
        <v>n/a</v>
      </c>
      <c r="BR650" s="219" t="str">
        <f>IF($D626="n/a","n/a",IF(BR$3&gt;($D626+$D650),$AB626-SUM($F650:BQ650),$AB626/$D626))</f>
        <v>n/a</v>
      </c>
      <c r="BS650" s="219" t="str">
        <f>IF($D626="n/a","n/a",IF(BS$3&gt;($D626+$D650),$AB626-SUM($F650:BR650),$AB626/$D626))</f>
        <v>n/a</v>
      </c>
      <c r="BT650" s="219" t="str">
        <f>IF($D626="n/a","n/a",IF(BT$3&gt;($D626+$D650),$AB626-SUM($F650:BS650),$AB626/$D626))</f>
        <v>n/a</v>
      </c>
      <c r="BU650" s="219" t="str">
        <f>IF($D626="n/a","n/a",IF(BU$3&gt;($D626+$D650),$AB626-SUM($F650:BT650),$AB626/$D626))</f>
        <v>n/a</v>
      </c>
      <c r="BV650" s="219" t="str">
        <f>IF($D626="n/a","n/a",IF(BV$3&gt;($D626+$D650),$AB626-SUM($F650:BU650),$AB626/$D626))</f>
        <v>n/a</v>
      </c>
      <c r="BW650" s="219" t="str">
        <f>IF($D626="n/a","n/a",IF(BW$3&gt;($D626+$D650),$AB626-SUM($F650:BV650),$AB626/$D626))</f>
        <v>n/a</v>
      </c>
      <c r="BX650" s="219" t="str">
        <f>IF($D626="n/a","n/a",IF(BX$3&gt;($D626+$D650),$AB626-SUM($F650:BW650),$AB626/$D626))</f>
        <v>n/a</v>
      </c>
      <c r="BY650" s="219" t="str">
        <f>IF($D626="n/a","n/a",IF(BY$3&gt;($D626+$D650),$AB626-SUM($F650:BX650),$AB626/$D626))</f>
        <v>n/a</v>
      </c>
      <c r="BZ650" s="219" t="str">
        <f>IF($D626="n/a","n/a",IF(BZ$3&gt;($D626+$D650),$AB626-SUM($F650:BY650),$AB626/$D626))</f>
        <v>n/a</v>
      </c>
    </row>
    <row r="651" spans="1:78" s="198" customFormat="1" hidden="1" outlineLevel="1">
      <c r="A651" s="605"/>
      <c r="B651" s="603"/>
      <c r="C651" s="604"/>
      <c r="D651" s="591">
        <v>24</v>
      </c>
      <c r="E651" s="589"/>
      <c r="F651" s="596"/>
      <c r="G651" s="219"/>
      <c r="H651" s="219"/>
      <c r="I651" s="219"/>
      <c r="J651" s="219"/>
      <c r="K651" s="590"/>
      <c r="L651" s="219"/>
      <c r="M651" s="219"/>
      <c r="N651" s="217"/>
      <c r="O651" s="217"/>
      <c r="P651" s="217"/>
      <c r="Q651" s="217"/>
      <c r="R651" s="217"/>
      <c r="S651" s="217"/>
      <c r="T651" s="217"/>
      <c r="U651" s="217"/>
      <c r="V651" s="217"/>
      <c r="W651" s="217"/>
      <c r="X651" s="217"/>
      <c r="Y651" s="217"/>
      <c r="Z651" s="217"/>
      <c r="AA651" s="217"/>
      <c r="AB651" s="217"/>
      <c r="AC651" s="602"/>
      <c r="AD651" s="219" t="str">
        <f>IF($D626="n/a","n/a",IF(AD$3&gt;($D626+$D651),$AC626-SUM($F651:AC651),$AC626/$D626))</f>
        <v>n/a</v>
      </c>
      <c r="AE651" s="219" t="str">
        <f>IF($D626="n/a","n/a",IF(AE$3&gt;($D626+$D651),$AC626-SUM($F651:AD651),$AC626/$D626))</f>
        <v>n/a</v>
      </c>
      <c r="AF651" s="219" t="str">
        <f>IF($D626="n/a","n/a",IF(AF$3&gt;($D626+$D651),$AC626-SUM($F651:AE651),$AC626/$D626))</f>
        <v>n/a</v>
      </c>
      <c r="AG651" s="219" t="str">
        <f>IF($D626="n/a","n/a",IF(AG$3&gt;($D626+$D651),$AC626-SUM($F651:AF651),$AC626/$D626))</f>
        <v>n/a</v>
      </c>
      <c r="AH651" s="219" t="str">
        <f>IF($D626="n/a","n/a",IF(AH$3&gt;($D626+$D651),$AC626-SUM($F651:AG651),$AC626/$D626))</f>
        <v>n/a</v>
      </c>
      <c r="AI651" s="219" t="str">
        <f>IF($D626="n/a","n/a",IF(AI$3&gt;($D626+$D651),$AC626-SUM($F651:AH651),$AC626/$D626))</f>
        <v>n/a</v>
      </c>
      <c r="AJ651" s="219" t="str">
        <f>IF($D626="n/a","n/a",IF(AJ$3&gt;($D626+$D651),$AC626-SUM($F651:AI651),$AC626/$D626))</f>
        <v>n/a</v>
      </c>
      <c r="AK651" s="219" t="str">
        <f>IF($D626="n/a","n/a",IF(AK$3&gt;($D626+$D651),$AC626-SUM($F651:AJ651),$AC626/$D626))</f>
        <v>n/a</v>
      </c>
      <c r="AL651" s="219" t="str">
        <f>IF($D626="n/a","n/a",IF(AL$3&gt;($D626+$D651),$AC626-SUM($F651:AK651),$AC626/$D626))</f>
        <v>n/a</v>
      </c>
      <c r="AM651" s="219" t="str">
        <f>IF($D626="n/a","n/a",IF(AM$3&gt;($D626+$D651),$AC626-SUM($F651:AL651),$AC626/$D626))</f>
        <v>n/a</v>
      </c>
      <c r="AN651" s="219" t="str">
        <f>IF($D626="n/a","n/a",IF(AN$3&gt;($D626+$D651),$AC626-SUM($F651:AM651),$AC626/$D626))</f>
        <v>n/a</v>
      </c>
      <c r="AO651" s="219" t="str">
        <f>IF($D626="n/a","n/a",IF(AO$3&gt;($D626+$D651),$AC626-SUM($F651:AN651),$AC626/$D626))</f>
        <v>n/a</v>
      </c>
      <c r="AP651" s="219" t="str">
        <f>IF($D626="n/a","n/a",IF(AP$3&gt;($D626+$D651),$AC626-SUM($F651:AO651),$AC626/$D626))</f>
        <v>n/a</v>
      </c>
      <c r="AQ651" s="219" t="str">
        <f>IF($D626="n/a","n/a",IF(AQ$3&gt;($D626+$D651),$AC626-SUM($F651:AP651),$AC626/$D626))</f>
        <v>n/a</v>
      </c>
      <c r="AR651" s="219" t="str">
        <f>IF($D626="n/a","n/a",IF(AR$3&gt;($D626+$D651),$AC626-SUM($F651:AQ651),$AC626/$D626))</f>
        <v>n/a</v>
      </c>
      <c r="AS651" s="219" t="str">
        <f>IF($D626="n/a","n/a",IF(AS$3&gt;($D626+$D651),$AC626-SUM($F651:AR651),$AC626/$D626))</f>
        <v>n/a</v>
      </c>
      <c r="AT651" s="219" t="str">
        <f>IF($D626="n/a","n/a",IF(AT$3&gt;($D626+$D651),$AC626-SUM($F651:AS651),$AC626/$D626))</f>
        <v>n/a</v>
      </c>
      <c r="AU651" s="219" t="str">
        <f>IF($D626="n/a","n/a",IF(AU$3&gt;($D626+$D651),$AC626-SUM($F651:AT651),$AC626/$D626))</f>
        <v>n/a</v>
      </c>
      <c r="AV651" s="219" t="str">
        <f>IF($D626="n/a","n/a",IF(AV$3&gt;($D626+$D651),$AC626-SUM($F651:AU651),$AC626/$D626))</f>
        <v>n/a</v>
      </c>
      <c r="AW651" s="219" t="str">
        <f>IF($D626="n/a","n/a",IF(AW$3&gt;($D626+$D651),$AC626-SUM($F651:AV651),$AC626/$D626))</f>
        <v>n/a</v>
      </c>
      <c r="AX651" s="219" t="str">
        <f>IF($D626="n/a","n/a",IF(AX$3&gt;($D626+$D651),$AC626-SUM($F651:AW651),$AC626/$D626))</f>
        <v>n/a</v>
      </c>
      <c r="AY651" s="219" t="str">
        <f>IF($D626="n/a","n/a",IF(AY$3&gt;($D626+$D651),$AC626-SUM($F651:AX651),$AC626/$D626))</f>
        <v>n/a</v>
      </c>
      <c r="AZ651" s="219" t="str">
        <f>IF($D626="n/a","n/a",IF(AZ$3&gt;($D626+$D651),$AC626-SUM($F651:AY651),$AC626/$D626))</f>
        <v>n/a</v>
      </c>
      <c r="BA651" s="219" t="str">
        <f>IF($D626="n/a","n/a",IF(BA$3&gt;($D626+$D651),$AC626-SUM($F651:AZ651),$AC626/$D626))</f>
        <v>n/a</v>
      </c>
      <c r="BB651" s="219" t="str">
        <f>IF($D626="n/a","n/a",IF(BB$3&gt;($D626+$D651),$AC626-SUM($F651:BA651),$AC626/$D626))</f>
        <v>n/a</v>
      </c>
      <c r="BC651" s="219" t="str">
        <f>IF($D626="n/a","n/a",IF(BC$3&gt;($D626+$D651),$AC626-SUM($F651:BB651),$AC626/$D626))</f>
        <v>n/a</v>
      </c>
      <c r="BD651" s="219" t="str">
        <f>IF($D626="n/a","n/a",IF(BD$3&gt;($D626+$D651),$AC626-SUM($F651:BC651),$AC626/$D626))</f>
        <v>n/a</v>
      </c>
      <c r="BE651" s="219" t="str">
        <f>IF($D626="n/a","n/a",IF(BE$3&gt;($D626+$D651),$AC626-SUM($F651:BD651),$AC626/$D626))</f>
        <v>n/a</v>
      </c>
      <c r="BF651" s="219" t="str">
        <f>IF($D626="n/a","n/a",IF(BF$3&gt;($D626+$D651),$AC626-SUM($F651:BE651),$AC626/$D626))</f>
        <v>n/a</v>
      </c>
      <c r="BG651" s="219" t="str">
        <f>IF($D626="n/a","n/a",IF(BG$3&gt;($D626+$D651),$AC626-SUM($F651:BF651),$AC626/$D626))</f>
        <v>n/a</v>
      </c>
      <c r="BH651" s="219" t="str">
        <f>IF($D626="n/a","n/a",IF(BH$3&gt;($D626+$D651),$AC626-SUM($F651:BG651),$AC626/$D626))</f>
        <v>n/a</v>
      </c>
      <c r="BI651" s="219" t="str">
        <f>IF($D626="n/a","n/a",IF(BI$3&gt;($D626+$D651),$AC626-SUM($F651:BH651),$AC626/$D626))</f>
        <v>n/a</v>
      </c>
      <c r="BJ651" s="219" t="str">
        <f>IF($D626="n/a","n/a",IF(BJ$3&gt;($D626+$D651),$AC626-SUM($F651:BI651),$AC626/$D626))</f>
        <v>n/a</v>
      </c>
      <c r="BK651" s="219" t="str">
        <f>IF($D626="n/a","n/a",IF(BK$3&gt;($D626+$D651),$AC626-SUM($F651:BJ651),$AC626/$D626))</f>
        <v>n/a</v>
      </c>
      <c r="BL651" s="219" t="str">
        <f>IF($D626="n/a","n/a",IF(BL$3&gt;($D626+$D651),$AC626-SUM($F651:BK651),$AC626/$D626))</f>
        <v>n/a</v>
      </c>
      <c r="BM651" s="219" t="str">
        <f>IF($D626="n/a","n/a",IF(BM$3&gt;($D626+$D651),$AC626-SUM($F651:BL651),$AC626/$D626))</f>
        <v>n/a</v>
      </c>
      <c r="BN651" s="219" t="str">
        <f>IF($D626="n/a","n/a",IF(BN$3&gt;($D626+$D651),$AC626-SUM($F651:BM651),$AC626/$D626))</f>
        <v>n/a</v>
      </c>
      <c r="BO651" s="219" t="str">
        <f>IF($D626="n/a","n/a",IF(BO$3&gt;($D626+$D651),$AC626-SUM($F651:BN651),$AC626/$D626))</f>
        <v>n/a</v>
      </c>
      <c r="BP651" s="219" t="str">
        <f>IF($D626="n/a","n/a",IF(BP$3&gt;($D626+$D651),$AC626-SUM($F651:BO651),$AC626/$D626))</f>
        <v>n/a</v>
      </c>
      <c r="BQ651" s="219" t="str">
        <f>IF($D626="n/a","n/a",IF(BQ$3&gt;($D626+$D651),$AC626-SUM($F651:BP651),$AC626/$D626))</f>
        <v>n/a</v>
      </c>
      <c r="BR651" s="219" t="str">
        <f>IF($D626="n/a","n/a",IF(BR$3&gt;($D626+$D651),$AC626-SUM($F651:BQ651),$AC626/$D626))</f>
        <v>n/a</v>
      </c>
      <c r="BS651" s="219" t="str">
        <f>IF($D626="n/a","n/a",IF(BS$3&gt;($D626+$D651),$AC626-SUM($F651:BR651),$AC626/$D626))</f>
        <v>n/a</v>
      </c>
      <c r="BT651" s="219" t="str">
        <f>IF($D626="n/a","n/a",IF(BT$3&gt;($D626+$D651),$AC626-SUM($F651:BS651),$AC626/$D626))</f>
        <v>n/a</v>
      </c>
      <c r="BU651" s="219" t="str">
        <f>IF($D626="n/a","n/a",IF(BU$3&gt;($D626+$D651),$AC626-SUM($F651:BT651),$AC626/$D626))</f>
        <v>n/a</v>
      </c>
      <c r="BV651" s="219" t="str">
        <f>IF($D626="n/a","n/a",IF(BV$3&gt;($D626+$D651),$AC626-SUM($F651:BU651),$AC626/$D626))</f>
        <v>n/a</v>
      </c>
      <c r="BW651" s="219" t="str">
        <f>IF($D626="n/a","n/a",IF(BW$3&gt;($D626+$D651),$AC626-SUM($F651:BV651),$AC626/$D626))</f>
        <v>n/a</v>
      </c>
      <c r="BX651" s="219" t="str">
        <f>IF($D626="n/a","n/a",IF(BX$3&gt;($D626+$D651),$AC626-SUM($F651:BW651),$AC626/$D626))</f>
        <v>n/a</v>
      </c>
      <c r="BY651" s="219" t="str">
        <f>IF($D626="n/a","n/a",IF(BY$3&gt;($D626+$D651),$AC626-SUM($F651:BX651),$AC626/$D626))</f>
        <v>n/a</v>
      </c>
      <c r="BZ651" s="219" t="str">
        <f>IF($D626="n/a","n/a",IF(BZ$3&gt;($D626+$D651),$AC626-SUM($F651:BY651),$AC626/$D626))</f>
        <v>n/a</v>
      </c>
    </row>
    <row r="652" spans="1:78" s="198" customFormat="1" hidden="1" outlineLevel="1">
      <c r="A652" s="605"/>
      <c r="B652" s="603"/>
      <c r="C652" s="604"/>
      <c r="D652" s="606">
        <v>25</v>
      </c>
      <c r="E652" s="589"/>
      <c r="F652" s="596"/>
      <c r="G652" s="219"/>
      <c r="H652" s="219"/>
      <c r="I652" s="219"/>
      <c r="J652" s="219"/>
      <c r="K652" s="590"/>
      <c r="L652" s="219"/>
      <c r="M652" s="219"/>
      <c r="N652" s="219"/>
      <c r="O652" s="217"/>
      <c r="P652" s="217"/>
      <c r="Q652" s="217"/>
      <c r="R652" s="217"/>
      <c r="S652" s="217"/>
      <c r="T652" s="217"/>
      <c r="U652" s="217"/>
      <c r="V652" s="217"/>
      <c r="W652" s="217"/>
      <c r="X652" s="217"/>
      <c r="Y652" s="217"/>
      <c r="Z652" s="217"/>
      <c r="AA652" s="217"/>
      <c r="AB652" s="217"/>
      <c r="AC652" s="217"/>
      <c r="AD652" s="602"/>
      <c r="AE652" s="602"/>
      <c r="AF652" s="602"/>
      <c r="AG652" s="602"/>
      <c r="AH652" s="602"/>
      <c r="AI652" s="602"/>
      <c r="AJ652" s="602"/>
      <c r="AK652" s="602"/>
      <c r="AL652" s="602"/>
      <c r="AM652" s="602"/>
      <c r="AN652" s="602"/>
      <c r="AO652" s="602"/>
      <c r="AP652" s="602"/>
      <c r="AQ652" s="602"/>
      <c r="AR652" s="602"/>
      <c r="AS652" s="602"/>
      <c r="AT652" s="602"/>
      <c r="AU652" s="602"/>
      <c r="AV652" s="602"/>
      <c r="AW652" s="602"/>
      <c r="AX652" s="602"/>
      <c r="AY652" s="602"/>
      <c r="AZ652" s="602"/>
      <c r="BA652" s="602"/>
      <c r="BB652" s="602"/>
      <c r="BC652" s="602"/>
      <c r="BD652" s="602"/>
      <c r="BE652" s="602"/>
      <c r="BF652" s="602"/>
      <c r="BG652" s="602"/>
      <c r="BH652" s="602"/>
      <c r="BI652" s="602"/>
      <c r="BJ652" s="602"/>
      <c r="BK652" s="602"/>
      <c r="BL652" s="602"/>
      <c r="BM652" s="602"/>
      <c r="BN652" s="602"/>
      <c r="BO652" s="602"/>
      <c r="BP652" s="602"/>
      <c r="BQ652" s="602"/>
      <c r="BR652" s="602"/>
      <c r="BS652" s="602"/>
      <c r="BT652" s="602"/>
      <c r="BU652" s="602"/>
      <c r="BV652" s="602"/>
      <c r="BW652" s="602"/>
      <c r="BX652" s="602"/>
      <c r="BY652" s="602"/>
      <c r="BZ652" s="602"/>
    </row>
    <row r="653" spans="1:78" s="198" customFormat="1" collapsed="1">
      <c r="A653" s="605"/>
      <c r="B653" s="607">
        <f>A54</f>
        <v>0</v>
      </c>
      <c r="E653" s="583"/>
      <c r="F653" s="584">
        <f t="shared" ref="F653:AK653" si="118">SUM(F627:F652)</f>
        <v>0</v>
      </c>
      <c r="G653" s="584">
        <f t="shared" si="118"/>
        <v>0</v>
      </c>
      <c r="H653" s="584">
        <f t="shared" si="118"/>
        <v>0</v>
      </c>
      <c r="I653" s="584">
        <f t="shared" si="118"/>
        <v>0</v>
      </c>
      <c r="J653" s="584">
        <f t="shared" si="118"/>
        <v>0</v>
      </c>
      <c r="K653" s="585">
        <f t="shared" si="118"/>
        <v>0</v>
      </c>
      <c r="L653" s="584">
        <f t="shared" si="118"/>
        <v>0</v>
      </c>
      <c r="M653" s="584">
        <f t="shared" si="118"/>
        <v>0</v>
      </c>
      <c r="N653" s="584">
        <f t="shared" si="118"/>
        <v>0</v>
      </c>
      <c r="O653" s="584">
        <f t="shared" si="118"/>
        <v>0</v>
      </c>
      <c r="P653" s="584">
        <f t="shared" si="118"/>
        <v>0</v>
      </c>
      <c r="Q653" s="584">
        <f t="shared" si="118"/>
        <v>0</v>
      </c>
      <c r="R653" s="584">
        <f t="shared" si="118"/>
        <v>0</v>
      </c>
      <c r="S653" s="584">
        <f t="shared" si="118"/>
        <v>0</v>
      </c>
      <c r="T653" s="584">
        <f t="shared" si="118"/>
        <v>0</v>
      </c>
      <c r="U653" s="584">
        <f t="shared" si="118"/>
        <v>0</v>
      </c>
      <c r="V653" s="584">
        <f t="shared" si="118"/>
        <v>0</v>
      </c>
      <c r="W653" s="584">
        <f t="shared" si="118"/>
        <v>0</v>
      </c>
      <c r="X653" s="584">
        <f t="shared" si="118"/>
        <v>0</v>
      </c>
      <c r="Y653" s="584">
        <f t="shared" si="118"/>
        <v>0</v>
      </c>
      <c r="Z653" s="584">
        <f t="shared" si="118"/>
        <v>0</v>
      </c>
      <c r="AA653" s="584">
        <f t="shared" si="118"/>
        <v>0</v>
      </c>
      <c r="AB653" s="584">
        <f t="shared" si="118"/>
        <v>0</v>
      </c>
      <c r="AC653" s="584">
        <f t="shared" si="118"/>
        <v>0</v>
      </c>
      <c r="AD653" s="584">
        <f t="shared" si="118"/>
        <v>0</v>
      </c>
      <c r="AE653" s="584">
        <f t="shared" si="118"/>
        <v>0</v>
      </c>
      <c r="AF653" s="584">
        <f t="shared" si="118"/>
        <v>0</v>
      </c>
      <c r="AG653" s="584">
        <f t="shared" si="118"/>
        <v>0</v>
      </c>
      <c r="AH653" s="584">
        <f t="shared" si="118"/>
        <v>0</v>
      </c>
      <c r="AI653" s="584">
        <f t="shared" si="118"/>
        <v>0</v>
      </c>
      <c r="AJ653" s="584">
        <f t="shared" si="118"/>
        <v>0</v>
      </c>
      <c r="AK653" s="584">
        <f t="shared" si="118"/>
        <v>0</v>
      </c>
      <c r="AL653" s="584">
        <f t="shared" ref="AL653:BZ653" si="119">SUM(AL627:AL652)</f>
        <v>0</v>
      </c>
      <c r="AM653" s="584">
        <f t="shared" si="119"/>
        <v>0</v>
      </c>
      <c r="AN653" s="584">
        <f t="shared" si="119"/>
        <v>0</v>
      </c>
      <c r="AO653" s="584">
        <f t="shared" si="119"/>
        <v>0</v>
      </c>
      <c r="AP653" s="584">
        <f t="shared" si="119"/>
        <v>0</v>
      </c>
      <c r="AQ653" s="584">
        <f t="shared" si="119"/>
        <v>0</v>
      </c>
      <c r="AR653" s="584">
        <f t="shared" si="119"/>
        <v>0</v>
      </c>
      <c r="AS653" s="584">
        <f t="shared" si="119"/>
        <v>0</v>
      </c>
      <c r="AT653" s="584">
        <f t="shared" si="119"/>
        <v>0</v>
      </c>
      <c r="AU653" s="584">
        <f t="shared" si="119"/>
        <v>0</v>
      </c>
      <c r="AV653" s="584">
        <f t="shared" si="119"/>
        <v>0</v>
      </c>
      <c r="AW653" s="584">
        <f t="shared" si="119"/>
        <v>0</v>
      </c>
      <c r="AX653" s="584">
        <f t="shared" si="119"/>
        <v>0</v>
      </c>
      <c r="AY653" s="584">
        <f t="shared" si="119"/>
        <v>0</v>
      </c>
      <c r="AZ653" s="584">
        <f t="shared" si="119"/>
        <v>0</v>
      </c>
      <c r="BA653" s="584">
        <f t="shared" si="119"/>
        <v>0</v>
      </c>
      <c r="BB653" s="584">
        <f t="shared" si="119"/>
        <v>0</v>
      </c>
      <c r="BC653" s="584">
        <f t="shared" si="119"/>
        <v>0</v>
      </c>
      <c r="BD653" s="584">
        <f t="shared" si="119"/>
        <v>0</v>
      </c>
      <c r="BE653" s="584">
        <f t="shared" si="119"/>
        <v>0</v>
      </c>
      <c r="BF653" s="584">
        <f t="shared" si="119"/>
        <v>0</v>
      </c>
      <c r="BG653" s="584">
        <f t="shared" si="119"/>
        <v>0</v>
      </c>
      <c r="BH653" s="584">
        <f t="shared" si="119"/>
        <v>0</v>
      </c>
      <c r="BI653" s="584">
        <f t="shared" si="119"/>
        <v>0</v>
      </c>
      <c r="BJ653" s="584">
        <f t="shared" si="119"/>
        <v>0</v>
      </c>
      <c r="BK653" s="584">
        <f t="shared" si="119"/>
        <v>0</v>
      </c>
      <c r="BL653" s="584">
        <f t="shared" si="119"/>
        <v>0</v>
      </c>
      <c r="BM653" s="584">
        <f t="shared" si="119"/>
        <v>0</v>
      </c>
      <c r="BN653" s="584">
        <f t="shared" si="119"/>
        <v>0</v>
      </c>
      <c r="BO653" s="584">
        <f t="shared" si="119"/>
        <v>0</v>
      </c>
      <c r="BP653" s="584">
        <f t="shared" si="119"/>
        <v>0</v>
      </c>
      <c r="BQ653" s="584">
        <f t="shared" si="119"/>
        <v>0</v>
      </c>
      <c r="BR653" s="584">
        <f t="shared" si="119"/>
        <v>0</v>
      </c>
      <c r="BS653" s="584">
        <f t="shared" si="119"/>
        <v>0</v>
      </c>
      <c r="BT653" s="584">
        <f t="shared" si="119"/>
        <v>0</v>
      </c>
      <c r="BU653" s="584">
        <f t="shared" si="119"/>
        <v>0</v>
      </c>
      <c r="BV653" s="584">
        <f t="shared" si="119"/>
        <v>0</v>
      </c>
      <c r="BW653" s="584">
        <f t="shared" si="119"/>
        <v>0</v>
      </c>
      <c r="BX653" s="584">
        <f t="shared" si="119"/>
        <v>0</v>
      </c>
      <c r="BY653" s="584">
        <f t="shared" si="119"/>
        <v>0</v>
      </c>
      <c r="BZ653" s="584">
        <f t="shared" si="119"/>
        <v>0</v>
      </c>
    </row>
    <row r="654" spans="1:78" s="198" customFormat="1">
      <c r="A654" s="581"/>
      <c r="B654" s="582"/>
      <c r="E654" s="583"/>
      <c r="F654" s="584"/>
      <c r="G654" s="584"/>
      <c r="H654" s="584"/>
      <c r="I654" s="584"/>
      <c r="J654" s="584"/>
      <c r="K654" s="585"/>
      <c r="L654" s="584"/>
      <c r="M654" s="584"/>
      <c r="N654" s="584"/>
      <c r="O654" s="584"/>
      <c r="P654" s="584"/>
      <c r="Q654" s="584"/>
      <c r="R654" s="584"/>
      <c r="S654" s="584"/>
      <c r="T654" s="584"/>
      <c r="U654" s="584"/>
      <c r="V654" s="584"/>
      <c r="W654" s="584"/>
      <c r="X654" s="584"/>
      <c r="Y654" s="584"/>
      <c r="Z654" s="584"/>
      <c r="AA654" s="584"/>
      <c r="AB654" s="584"/>
      <c r="AC654" s="584"/>
      <c r="AD654" s="584"/>
      <c r="AE654" s="584"/>
      <c r="AF654" s="584"/>
      <c r="AG654" s="584"/>
      <c r="AH654" s="584"/>
      <c r="AI654" s="584"/>
      <c r="AJ654" s="584"/>
      <c r="AK654" s="584"/>
      <c r="AL654" s="584"/>
      <c r="AM654" s="584"/>
      <c r="AN654" s="584"/>
      <c r="AO654" s="584"/>
      <c r="AP654" s="584"/>
      <c r="AQ654" s="584"/>
      <c r="AR654" s="584"/>
      <c r="AS654" s="584"/>
      <c r="AT654" s="584"/>
      <c r="AU654" s="584"/>
      <c r="AV654" s="584"/>
      <c r="AW654" s="584"/>
      <c r="AX654" s="584"/>
      <c r="AY654" s="584"/>
      <c r="AZ654" s="584"/>
      <c r="BA654" s="584"/>
      <c r="BB654" s="584"/>
      <c r="BC654" s="584"/>
      <c r="BD654" s="584"/>
      <c r="BE654" s="584"/>
      <c r="BF654" s="584"/>
      <c r="BG654" s="584"/>
      <c r="BH654" s="584"/>
    </row>
    <row r="655" spans="1:78" s="415" customFormat="1" ht="11.25">
      <c r="A655" s="608"/>
      <c r="B655" s="608" t="s">
        <v>297</v>
      </c>
      <c r="C655" s="608"/>
      <c r="D655" s="608"/>
      <c r="E655" s="608"/>
      <c r="F655" s="609">
        <f t="shared" ref="F655:BQ655" si="120">F218+F247+F276+F305+F334+F363+F392+F421+F450+F479+F508+F537+F566+F595+F624+F653</f>
        <v>0</v>
      </c>
      <c r="G655" s="609">
        <f t="shared" si="120"/>
        <v>1402.3441482525204</v>
      </c>
      <c r="H655" s="609">
        <f t="shared" si="120"/>
        <v>4143.8451481593502</v>
      </c>
      <c r="I655" s="609">
        <f t="shared" si="120"/>
        <v>7541.7026835349352</v>
      </c>
      <c r="J655" s="609">
        <f t="shared" si="120"/>
        <v>12695.214620730347</v>
      </c>
      <c r="K655" s="610">
        <f t="shared" si="120"/>
        <v>16615.457968902192</v>
      </c>
      <c r="L655" s="611">
        <f t="shared" si="120"/>
        <v>22612.554817130986</v>
      </c>
      <c r="M655" s="611">
        <f t="shared" si="120"/>
        <v>24609.17496831654</v>
      </c>
      <c r="N655" s="611">
        <f t="shared" si="120"/>
        <v>29631.146078543068</v>
      </c>
      <c r="O655" s="611">
        <f t="shared" si="120"/>
        <v>34649.751391903425</v>
      </c>
      <c r="P655" s="611">
        <f t="shared" si="120"/>
        <v>40224.80575285435</v>
      </c>
      <c r="Q655" s="611">
        <f t="shared" si="120"/>
        <v>45608.992808023206</v>
      </c>
      <c r="R655" s="611">
        <f t="shared" si="120"/>
        <v>51671.401450305078</v>
      </c>
      <c r="S655" s="611">
        <f t="shared" si="120"/>
        <v>56243.608057454352</v>
      </c>
      <c r="T655" s="611">
        <f t="shared" si="120"/>
        <v>61628.906255339731</v>
      </c>
      <c r="U655" s="611">
        <f t="shared" si="120"/>
        <v>68073.099852461703</v>
      </c>
      <c r="V655" s="611">
        <f t="shared" si="120"/>
        <v>65917.537264696832</v>
      </c>
      <c r="W655" s="611">
        <f t="shared" si="120"/>
        <v>60897.521448540996</v>
      </c>
      <c r="X655" s="611">
        <f t="shared" si="120"/>
        <v>54951.613053800247</v>
      </c>
      <c r="Y655" s="612">
        <f t="shared" si="120"/>
        <v>49626.019526666816</v>
      </c>
      <c r="Z655" s="612">
        <f t="shared" si="120"/>
        <v>44758.456647164174</v>
      </c>
      <c r="AA655" s="612">
        <f t="shared" si="120"/>
        <v>42593.35783970826</v>
      </c>
      <c r="AB655" s="612">
        <f t="shared" si="120"/>
        <v>41619.394727839121</v>
      </c>
      <c r="AC655" s="612">
        <f t="shared" si="120"/>
        <v>40913.935681582079</v>
      </c>
      <c r="AD655" s="612">
        <f t="shared" si="120"/>
        <v>38935.126821925092</v>
      </c>
      <c r="AE655" s="612">
        <f t="shared" si="120"/>
        <v>37234.468285235314</v>
      </c>
      <c r="AF655" s="612">
        <f t="shared" si="120"/>
        <v>35851.217529950351</v>
      </c>
      <c r="AG655" s="612">
        <f t="shared" si="120"/>
        <v>34114.108360034385</v>
      </c>
      <c r="AH655" s="612">
        <f t="shared" si="120"/>
        <v>32011.760545359208</v>
      </c>
      <c r="AI655" s="612">
        <f t="shared" si="120"/>
        <v>29334.479073991588</v>
      </c>
      <c r="AJ655" s="612">
        <f t="shared" si="120"/>
        <v>26228.57915773728</v>
      </c>
      <c r="AK655" s="612">
        <f t="shared" si="120"/>
        <v>26228.579157737284</v>
      </c>
      <c r="AL655" s="612">
        <f t="shared" si="120"/>
        <v>26228.579157737284</v>
      </c>
      <c r="AM655" s="612">
        <f t="shared" si="120"/>
        <v>26228.579157737284</v>
      </c>
      <c r="AN655" s="612">
        <f t="shared" si="120"/>
        <v>26228.579157737284</v>
      </c>
      <c r="AO655" s="612">
        <f t="shared" si="120"/>
        <v>26228.579157737284</v>
      </c>
      <c r="AP655" s="612">
        <f t="shared" si="120"/>
        <v>26228.579157737284</v>
      </c>
      <c r="AQ655" s="612">
        <f t="shared" si="120"/>
        <v>26228.579157737284</v>
      </c>
      <c r="AR655" s="612">
        <f t="shared" si="120"/>
        <v>26228.579157737284</v>
      </c>
      <c r="AS655" s="612">
        <f t="shared" si="120"/>
        <v>26228.579157737284</v>
      </c>
      <c r="AT655" s="612">
        <f t="shared" si="120"/>
        <v>26228.579157737284</v>
      </c>
      <c r="AU655" s="612">
        <f t="shared" si="120"/>
        <v>26228.579157737284</v>
      </c>
      <c r="AV655" s="612">
        <f t="shared" si="120"/>
        <v>26202.682077497051</v>
      </c>
      <c r="AW655" s="612">
        <f t="shared" si="120"/>
        <v>26100.28344560492</v>
      </c>
      <c r="AX655" s="612">
        <f t="shared" si="120"/>
        <v>26010.275565875741</v>
      </c>
      <c r="AY655" s="612">
        <f t="shared" si="120"/>
        <v>26065.4171874766</v>
      </c>
      <c r="AZ655" s="612">
        <f t="shared" si="120"/>
        <v>25786.434782694356</v>
      </c>
      <c r="BA655" s="612">
        <f t="shared" si="120"/>
        <v>25409.617755747175</v>
      </c>
      <c r="BB655" s="612">
        <f t="shared" si="120"/>
        <v>24608.031657829262</v>
      </c>
      <c r="BC655" s="612">
        <f t="shared" si="120"/>
        <v>23172.972872786275</v>
      </c>
      <c r="BD655" s="612">
        <f t="shared" si="120"/>
        <v>20927.817029698756</v>
      </c>
      <c r="BE655" s="612">
        <f t="shared" si="120"/>
        <v>19195.521807526431</v>
      </c>
      <c r="BF655" s="612">
        <f t="shared" si="120"/>
        <v>18550.548987426333</v>
      </c>
      <c r="BG655" s="612">
        <f t="shared" si="120"/>
        <v>17372.560150364217</v>
      </c>
      <c r="BH655" s="612">
        <f t="shared" si="120"/>
        <v>15678.082191887303</v>
      </c>
      <c r="BI655" s="612">
        <f t="shared" si="120"/>
        <v>14460.411375312779</v>
      </c>
      <c r="BJ655" s="612">
        <f t="shared" si="120"/>
        <v>12483.50854296332</v>
      </c>
      <c r="BK655" s="612">
        <f t="shared" si="120"/>
        <v>10492.257680949278</v>
      </c>
      <c r="BL655" s="612">
        <f t="shared" si="120"/>
        <v>9137.5542486443574</v>
      </c>
      <c r="BM655" s="612">
        <f t="shared" si="120"/>
        <v>6835.7115328702403</v>
      </c>
      <c r="BN655" s="612">
        <f t="shared" si="120"/>
        <v>4292.016576504524</v>
      </c>
      <c r="BO655" s="612">
        <f t="shared" si="120"/>
        <v>3985.2148434479727</v>
      </c>
      <c r="BP655" s="612">
        <f t="shared" si="120"/>
        <v>3681.0769425952949</v>
      </c>
      <c r="BQ655" s="612">
        <f t="shared" si="120"/>
        <v>3353.2224268014738</v>
      </c>
      <c r="BR655" s="612">
        <f t="shared" ref="BR655:BZ655" si="121">BR218+BR247+BR276+BR305+BR334+BR363+BR392+BR421+BR450+BR479+BR508+BR537+BR566+BR595+BR624+BR653</f>
        <v>3218.9441429028775</v>
      </c>
      <c r="BS655" s="612">
        <f t="shared" si="121"/>
        <v>3207.2619088973133</v>
      </c>
      <c r="BT655" s="612">
        <f t="shared" si="121"/>
        <v>3172.9019306864716</v>
      </c>
      <c r="BU655" s="612">
        <f t="shared" si="121"/>
        <v>3064.6339180997034</v>
      </c>
      <c r="BV655" s="612">
        <f t="shared" si="121"/>
        <v>2701.0404366596613</v>
      </c>
      <c r="BW655" s="612">
        <f t="shared" si="121"/>
        <v>2529.4269396674299</v>
      </c>
      <c r="BX655" s="612">
        <f t="shared" si="121"/>
        <v>1781.4261636522231</v>
      </c>
      <c r="BY655" s="612">
        <f t="shared" si="121"/>
        <v>1107.979597770774</v>
      </c>
      <c r="BZ655" s="612">
        <f t="shared" si="121"/>
        <v>1023.5501989175948</v>
      </c>
    </row>
    <row r="656" spans="1:78" s="356" customFormat="1">
      <c r="F656" s="613"/>
      <c r="G656" s="613"/>
      <c r="H656" s="613"/>
      <c r="I656" s="613"/>
      <c r="J656" s="613"/>
      <c r="K656" s="613"/>
      <c r="L656" s="613"/>
      <c r="M656" s="613"/>
      <c r="N656" s="613"/>
      <c r="O656" s="613"/>
      <c r="P656" s="613"/>
      <c r="Q656" s="613"/>
      <c r="R656" s="613"/>
      <c r="S656" s="613"/>
      <c r="T656" s="613"/>
      <c r="U656" s="613"/>
      <c r="V656" s="613"/>
      <c r="W656" s="613"/>
      <c r="X656" s="613"/>
    </row>
    <row r="657" spans="1:84" s="356" customFormat="1">
      <c r="R657" s="614"/>
    </row>
    <row r="658" spans="1:84" s="356" customFormat="1">
      <c r="A658" s="415" t="s">
        <v>298</v>
      </c>
      <c r="R658" s="614"/>
    </row>
    <row r="659" spans="1:84" s="616" customFormat="1" ht="11.25">
      <c r="A659" s="478"/>
      <c r="B659" s="478" t="s">
        <v>298</v>
      </c>
      <c r="C659" s="478"/>
      <c r="D659" s="478"/>
      <c r="E659" s="479"/>
      <c r="F659" s="481" t="str">
        <f t="shared" ref="F659:BQ659" si="122">F2</f>
        <v>2002-03</v>
      </c>
      <c r="G659" s="615" t="str">
        <f t="shared" si="122"/>
        <v>2003-04</v>
      </c>
      <c r="H659" s="615" t="str">
        <f t="shared" si="122"/>
        <v>2004-05</v>
      </c>
      <c r="I659" s="615" t="str">
        <f t="shared" si="122"/>
        <v>2005-06</v>
      </c>
      <c r="J659" s="615" t="str">
        <f t="shared" si="122"/>
        <v>2006-07</v>
      </c>
      <c r="K659" s="483" t="str">
        <f t="shared" si="122"/>
        <v>2007-08</v>
      </c>
      <c r="L659" s="481" t="str">
        <f t="shared" si="122"/>
        <v>2008-09</v>
      </c>
      <c r="M659" s="615" t="str">
        <f t="shared" si="122"/>
        <v>2009-10</v>
      </c>
      <c r="N659" s="615" t="str">
        <f t="shared" si="122"/>
        <v>2010-11</v>
      </c>
      <c r="O659" s="615" t="str">
        <f t="shared" si="122"/>
        <v>2011-12</v>
      </c>
      <c r="P659" s="615" t="str">
        <f t="shared" si="122"/>
        <v>2012-13</v>
      </c>
      <c r="Q659" s="483" t="str">
        <f t="shared" si="122"/>
        <v>2013-14</v>
      </c>
      <c r="R659" s="478" t="str">
        <f t="shared" si="122"/>
        <v>2014-15</v>
      </c>
      <c r="S659" s="478" t="str">
        <f t="shared" si="122"/>
        <v>2015-16</v>
      </c>
      <c r="T659" s="478" t="str">
        <f t="shared" si="122"/>
        <v>2016-17</v>
      </c>
      <c r="U659" s="478" t="str">
        <f t="shared" si="122"/>
        <v>2017-18</v>
      </c>
      <c r="V659" s="478" t="str">
        <f t="shared" si="122"/>
        <v>2018-19</v>
      </c>
      <c r="W659" s="478" t="str">
        <f t="shared" si="122"/>
        <v>2019-20</v>
      </c>
      <c r="X659" s="478" t="str">
        <f t="shared" si="122"/>
        <v>2020-21</v>
      </c>
      <c r="Y659" s="478" t="str">
        <f t="shared" si="122"/>
        <v>2021-22</v>
      </c>
      <c r="Z659" s="478" t="str">
        <f t="shared" si="122"/>
        <v>2022-23</v>
      </c>
      <c r="AA659" s="478" t="str">
        <f t="shared" si="122"/>
        <v>2023-24</v>
      </c>
      <c r="AB659" s="478" t="str">
        <f t="shared" si="122"/>
        <v>2024-25</v>
      </c>
      <c r="AC659" s="478" t="str">
        <f t="shared" si="122"/>
        <v>2025-26</v>
      </c>
      <c r="AD659" s="478" t="str">
        <f t="shared" si="122"/>
        <v>2026-27</v>
      </c>
      <c r="AE659" s="478" t="str">
        <f t="shared" si="122"/>
        <v>2027-28</v>
      </c>
      <c r="AF659" s="478" t="str">
        <f t="shared" si="122"/>
        <v>2028-29</v>
      </c>
      <c r="AG659" s="478" t="str">
        <f t="shared" si="122"/>
        <v>2029-30</v>
      </c>
      <c r="AH659" s="478" t="str">
        <f t="shared" si="122"/>
        <v>2030-31</v>
      </c>
      <c r="AI659" s="478" t="str">
        <f t="shared" si="122"/>
        <v>2031-32</v>
      </c>
      <c r="AJ659" s="478" t="str">
        <f t="shared" si="122"/>
        <v>2032-33</v>
      </c>
      <c r="AK659" s="478" t="str">
        <f t="shared" si="122"/>
        <v>2033-34</v>
      </c>
      <c r="AL659" s="478" t="str">
        <f t="shared" si="122"/>
        <v>2034-35</v>
      </c>
      <c r="AM659" s="478" t="str">
        <f t="shared" si="122"/>
        <v>2035-36</v>
      </c>
      <c r="AN659" s="478" t="str">
        <f t="shared" si="122"/>
        <v>2036-37</v>
      </c>
      <c r="AO659" s="478" t="str">
        <f t="shared" si="122"/>
        <v>2037-38</v>
      </c>
      <c r="AP659" s="478" t="str">
        <f t="shared" si="122"/>
        <v>2038-39</v>
      </c>
      <c r="AQ659" s="478" t="str">
        <f t="shared" si="122"/>
        <v>2039-40</v>
      </c>
      <c r="AR659" s="478" t="str">
        <f t="shared" si="122"/>
        <v>2040-41</v>
      </c>
      <c r="AS659" s="478" t="str">
        <f t="shared" si="122"/>
        <v>2041-42</v>
      </c>
      <c r="AT659" s="478" t="str">
        <f t="shared" si="122"/>
        <v>2042-43</v>
      </c>
      <c r="AU659" s="478" t="str">
        <f t="shared" si="122"/>
        <v>2043-44</v>
      </c>
      <c r="AV659" s="478" t="str">
        <f t="shared" si="122"/>
        <v>2044-45</v>
      </c>
      <c r="AW659" s="478" t="str">
        <f t="shared" si="122"/>
        <v>2045-46</v>
      </c>
      <c r="AX659" s="478" t="str">
        <f t="shared" si="122"/>
        <v>2046-47</v>
      </c>
      <c r="AY659" s="478" t="str">
        <f t="shared" si="122"/>
        <v>2047-48</v>
      </c>
      <c r="AZ659" s="478" t="str">
        <f t="shared" si="122"/>
        <v>2048-49</v>
      </c>
      <c r="BA659" s="478" t="str">
        <f t="shared" si="122"/>
        <v>2049-50</v>
      </c>
      <c r="BB659" s="478" t="str">
        <f t="shared" si="122"/>
        <v>2080-51</v>
      </c>
      <c r="BC659" s="478" t="str">
        <f t="shared" si="122"/>
        <v>2051-52</v>
      </c>
      <c r="BD659" s="478" t="str">
        <f t="shared" si="122"/>
        <v>2052-53</v>
      </c>
      <c r="BE659" s="478" t="str">
        <f t="shared" si="122"/>
        <v>2053-54</v>
      </c>
      <c r="BF659" s="478" t="str">
        <f t="shared" si="122"/>
        <v>2054-55</v>
      </c>
      <c r="BG659" s="478" t="str">
        <f t="shared" si="122"/>
        <v>2055-56</v>
      </c>
      <c r="BH659" s="478" t="str">
        <f t="shared" si="122"/>
        <v>2056-57</v>
      </c>
      <c r="BI659" s="478" t="str">
        <f t="shared" si="122"/>
        <v>2057-58</v>
      </c>
      <c r="BJ659" s="478" t="str">
        <f t="shared" si="122"/>
        <v>2058-59</v>
      </c>
      <c r="BK659" s="478" t="str">
        <f t="shared" si="122"/>
        <v>2059-60</v>
      </c>
      <c r="BL659" s="478" t="str">
        <f t="shared" si="122"/>
        <v>2060-61</v>
      </c>
      <c r="BM659" s="478" t="str">
        <f t="shared" si="122"/>
        <v>2061-62</v>
      </c>
      <c r="BN659" s="478" t="str">
        <f t="shared" si="122"/>
        <v>2062-63</v>
      </c>
      <c r="BO659" s="478" t="str">
        <f t="shared" si="122"/>
        <v>2063-64</v>
      </c>
      <c r="BP659" s="478" t="str">
        <f t="shared" si="122"/>
        <v>2064-65</v>
      </c>
      <c r="BQ659" s="478" t="str">
        <f t="shared" si="122"/>
        <v>2065-66</v>
      </c>
      <c r="BR659" s="478" t="str">
        <f t="shared" ref="BR659:BZ659" si="123">BR2</f>
        <v>2066-67</v>
      </c>
      <c r="BS659" s="478" t="str">
        <f t="shared" si="123"/>
        <v>2067-68</v>
      </c>
      <c r="BT659" s="478" t="str">
        <f t="shared" si="123"/>
        <v>2068-69</v>
      </c>
      <c r="BU659" s="478" t="str">
        <f t="shared" si="123"/>
        <v>2069-70</v>
      </c>
      <c r="BV659" s="478" t="str">
        <f t="shared" si="123"/>
        <v>2070-71</v>
      </c>
      <c r="BW659" s="478" t="str">
        <f t="shared" si="123"/>
        <v>2071-72</v>
      </c>
      <c r="BX659" s="478" t="str">
        <f t="shared" si="123"/>
        <v>2072-73</v>
      </c>
      <c r="BY659" s="478" t="str">
        <f t="shared" si="123"/>
        <v>2073-74</v>
      </c>
      <c r="BZ659" s="478" t="str">
        <f t="shared" si="123"/>
        <v>2074-75</v>
      </c>
      <c r="CA659" s="478"/>
      <c r="CB659" s="478"/>
      <c r="CC659" s="478"/>
      <c r="CD659" s="478"/>
      <c r="CE659" s="478"/>
      <c r="CF659" s="478"/>
    </row>
    <row r="660" spans="1:84" s="395" customFormat="1" ht="11.25">
      <c r="B660" s="617" t="str">
        <f t="shared" ref="B660:B675" si="124">A61</f>
        <v>Secondary</v>
      </c>
      <c r="C660" s="618"/>
      <c r="D660" s="618"/>
      <c r="E660" s="619"/>
      <c r="F660" s="620">
        <f>SUMIF($B$192:$B$654,$B660,F$192:F$654)+SUMIF($A$61:$A$76,$B660,F$61:F$76)+SUMIF($A$145:$A$160,$B660,F$145:F$160)</f>
        <v>1501.6006889271346</v>
      </c>
      <c r="G660" s="621">
        <f t="shared" ref="G660:Q660" si="125">SUMIF($B$192:$B$654,$B660,G$192:G$654)+SUMIF($A$61:$A$76,$B660,G$61:G$76)+SUMIF($A$145:$A$160,$B660,G$145:G$160)</f>
        <v>6881.0746011737856</v>
      </c>
      <c r="H660" s="621">
        <f t="shared" si="125"/>
        <v>7689.5534174532249</v>
      </c>
      <c r="I660" s="621">
        <f t="shared" si="125"/>
        <v>8611.6484776948728</v>
      </c>
      <c r="J660" s="621">
        <f t="shared" si="125"/>
        <v>9440.6322898384806</v>
      </c>
      <c r="K660" s="622">
        <f t="shared" si="125"/>
        <v>10199.496290867026</v>
      </c>
      <c r="L660" s="620">
        <f t="shared" si="125"/>
        <v>21326.945682801252</v>
      </c>
      <c r="M660" s="621">
        <f t="shared" si="125"/>
        <v>21900.478452289521</v>
      </c>
      <c r="N660" s="621">
        <f t="shared" si="125"/>
        <v>22126.343166767958</v>
      </c>
      <c r="O660" s="621">
        <f t="shared" si="125"/>
        <v>22883.739620895631</v>
      </c>
      <c r="P660" s="621">
        <f t="shared" si="125"/>
        <v>20432.062970133778</v>
      </c>
      <c r="Q660" s="621">
        <f t="shared" si="125"/>
        <v>11417.162084673439</v>
      </c>
      <c r="R660" s="620">
        <f>SUMIF($B$192:$B$654,$B660,R$192:R$654)+SUMIF($A$61:$A$76,$B660,R$61:R$76)+SUMIF($A$145:$A$160,$B660,R$145:R$160)+SUMIF($A$168:$A$183,$B660,R$168:R$183)</f>
        <v>15412.25218364894</v>
      </c>
      <c r="S660" s="621">
        <f t="shared" ref="S660:BZ664" si="126">SUMIF($B$192:$B$654,$B660,S$192:S$654)+SUMIF($A$61:$A$76,$B660,S$61:S$76)+SUMIF($A$145:$A$160,$B660,S$145:S$160)+SUMIF($A$168:$A$183,$B660,S$168:S$183)</f>
        <v>16585.203220342817</v>
      </c>
      <c r="T660" s="622">
        <f t="shared" si="126"/>
        <v>18366.613515090397</v>
      </c>
      <c r="U660" s="621">
        <f t="shared" si="126"/>
        <v>20408.51875700133</v>
      </c>
      <c r="V660" s="621">
        <f t="shared" si="126"/>
        <v>20258.036337398695</v>
      </c>
      <c r="W660" s="621">
        <f t="shared" si="126"/>
        <v>18357.891414188605</v>
      </c>
      <c r="X660" s="621">
        <f t="shared" si="126"/>
        <v>16565.789893950332</v>
      </c>
      <c r="Y660" s="621">
        <f t="shared" si="126"/>
        <v>15146.486240354287</v>
      </c>
      <c r="Z660" s="621">
        <f t="shared" si="126"/>
        <v>13527.320018926435</v>
      </c>
      <c r="AA660" s="621">
        <f t="shared" si="126"/>
        <v>11812.105642156215</v>
      </c>
      <c r="AB660" s="621">
        <f t="shared" si="126"/>
        <v>9181.8841622057862</v>
      </c>
      <c r="AC660" s="621">
        <f t="shared" si="126"/>
        <v>8956.019447727349</v>
      </c>
      <c r="AD660" s="621">
        <f t="shared" si="126"/>
        <v>8198.6229935996798</v>
      </c>
      <c r="AE660" s="621">
        <f t="shared" si="126"/>
        <v>7323.0951539714215</v>
      </c>
      <c r="AF660" s="621">
        <f t="shared" si="126"/>
        <v>6356.3825682614433</v>
      </c>
      <c r="AG660" s="621">
        <f t="shared" si="126"/>
        <v>4996.2665733523872</v>
      </c>
      <c r="AH660" s="621">
        <f t="shared" si="126"/>
        <v>3823.3155366585133</v>
      </c>
      <c r="AI660" s="621">
        <f t="shared" si="126"/>
        <v>2041.905241910946</v>
      </c>
      <c r="AJ660" s="621">
        <f t="shared" si="126"/>
        <v>-7.2759576141834259E-12</v>
      </c>
      <c r="AK660" s="621">
        <f t="shared" si="126"/>
        <v>0</v>
      </c>
      <c r="AL660" s="621">
        <f t="shared" si="126"/>
        <v>0</v>
      </c>
      <c r="AM660" s="621">
        <f t="shared" si="126"/>
        <v>0</v>
      </c>
      <c r="AN660" s="621">
        <f t="shared" si="126"/>
        <v>0</v>
      </c>
      <c r="AO660" s="621">
        <f t="shared" si="126"/>
        <v>0</v>
      </c>
      <c r="AP660" s="621">
        <f t="shared" si="126"/>
        <v>0</v>
      </c>
      <c r="AQ660" s="621">
        <f t="shared" si="126"/>
        <v>0</v>
      </c>
      <c r="AR660" s="621">
        <f t="shared" si="126"/>
        <v>0</v>
      </c>
      <c r="AS660" s="621">
        <f t="shared" si="126"/>
        <v>0</v>
      </c>
      <c r="AT660" s="621">
        <f t="shared" si="126"/>
        <v>0</v>
      </c>
      <c r="AU660" s="621">
        <f t="shared" si="126"/>
        <v>0</v>
      </c>
      <c r="AV660" s="621">
        <f t="shared" si="126"/>
        <v>0</v>
      </c>
      <c r="AW660" s="621">
        <f t="shared" si="126"/>
        <v>0</v>
      </c>
      <c r="AX660" s="621">
        <f t="shared" si="126"/>
        <v>0</v>
      </c>
      <c r="AY660" s="621">
        <f t="shared" si="126"/>
        <v>0</v>
      </c>
      <c r="AZ660" s="621">
        <f t="shared" si="126"/>
        <v>0</v>
      </c>
      <c r="BA660" s="621">
        <f t="shared" si="126"/>
        <v>0</v>
      </c>
      <c r="BB660" s="621">
        <f t="shared" si="126"/>
        <v>0</v>
      </c>
      <c r="BC660" s="621">
        <f t="shared" si="126"/>
        <v>0</v>
      </c>
      <c r="BD660" s="621">
        <f t="shared" si="126"/>
        <v>0</v>
      </c>
      <c r="BE660" s="621">
        <f t="shared" si="126"/>
        <v>0</v>
      </c>
      <c r="BF660" s="621">
        <f t="shared" si="126"/>
        <v>0</v>
      </c>
      <c r="BG660" s="621">
        <f t="shared" si="126"/>
        <v>0</v>
      </c>
      <c r="BH660" s="621">
        <f t="shared" si="126"/>
        <v>0</v>
      </c>
      <c r="BI660" s="621">
        <f t="shared" si="126"/>
        <v>0</v>
      </c>
      <c r="BJ660" s="621">
        <f t="shared" si="126"/>
        <v>0</v>
      </c>
      <c r="BK660" s="621">
        <f t="shared" si="126"/>
        <v>0</v>
      </c>
      <c r="BL660" s="621">
        <f t="shared" si="126"/>
        <v>0</v>
      </c>
      <c r="BM660" s="621">
        <f t="shared" si="126"/>
        <v>0</v>
      </c>
      <c r="BN660" s="621">
        <f t="shared" si="126"/>
        <v>0</v>
      </c>
      <c r="BO660" s="621">
        <f t="shared" si="126"/>
        <v>0</v>
      </c>
      <c r="BP660" s="621">
        <f t="shared" si="126"/>
        <v>0</v>
      </c>
      <c r="BQ660" s="621">
        <f t="shared" si="126"/>
        <v>0</v>
      </c>
      <c r="BR660" s="621">
        <f t="shared" si="126"/>
        <v>0</v>
      </c>
      <c r="BS660" s="621">
        <f t="shared" si="126"/>
        <v>0</v>
      </c>
      <c r="BT660" s="621">
        <f t="shared" si="126"/>
        <v>0</v>
      </c>
      <c r="BU660" s="621">
        <f t="shared" si="126"/>
        <v>0</v>
      </c>
      <c r="BV660" s="621">
        <f t="shared" si="126"/>
        <v>0</v>
      </c>
      <c r="BW660" s="621">
        <f t="shared" si="126"/>
        <v>0</v>
      </c>
      <c r="BX660" s="621">
        <f t="shared" si="126"/>
        <v>0</v>
      </c>
      <c r="BY660" s="621">
        <f t="shared" si="126"/>
        <v>0</v>
      </c>
      <c r="BZ660" s="621">
        <f t="shared" si="126"/>
        <v>0</v>
      </c>
    </row>
    <row r="661" spans="1:84" s="395" customFormat="1" ht="11.25">
      <c r="B661" s="617" t="str">
        <f t="shared" si="124"/>
        <v>Switchgear</v>
      </c>
      <c r="C661" s="396"/>
      <c r="D661" s="396"/>
      <c r="E661" s="411"/>
      <c r="F661" s="620">
        <f t="shared" ref="F661:Q675" si="127">SUMIF($B$192:$B$654,$B661,F$192:F$654)+SUMIF($A$61:$A$76,$B661,F$61:F$76)+SUMIF($A$145:$A$160,$B661,F$145:F$160)</f>
        <v>4097.8441591701767</v>
      </c>
      <c r="G661" s="621">
        <f t="shared" si="127"/>
        <v>16784.186251099789</v>
      </c>
      <c r="H661" s="621">
        <f t="shared" si="127"/>
        <v>17024.512065303959</v>
      </c>
      <c r="I661" s="621">
        <f t="shared" si="127"/>
        <v>17302.565793088106</v>
      </c>
      <c r="J661" s="621">
        <f t="shared" si="127"/>
        <v>18306.208521552053</v>
      </c>
      <c r="K661" s="622">
        <f t="shared" si="127"/>
        <v>19472.763813132366</v>
      </c>
      <c r="L661" s="620">
        <f t="shared" si="127"/>
        <v>20891.053382074162</v>
      </c>
      <c r="M661" s="621">
        <f t="shared" si="127"/>
        <v>21058.059732334099</v>
      </c>
      <c r="N661" s="621">
        <f t="shared" si="127"/>
        <v>21729.242276083038</v>
      </c>
      <c r="O661" s="621">
        <f t="shared" si="127"/>
        <v>22958.935538633043</v>
      </c>
      <c r="P661" s="621">
        <f t="shared" si="127"/>
        <v>23767.184702726332</v>
      </c>
      <c r="Q661" s="621">
        <f t="shared" si="127"/>
        <v>24484.297352868238</v>
      </c>
      <c r="R661" s="620">
        <f t="shared" ref="R661:AG675" si="128">SUMIF($B$192:$B$654,$B661,R$192:R$654)+SUMIF($A$61:$A$76,$B661,R$61:R$76)+SUMIF($A$145:$A$160,$B661,R$145:R$160)+SUMIF($A$168:$A$183,$B661,R$168:R$183)</f>
        <v>27104.812492182857</v>
      </c>
      <c r="S661" s="621">
        <f t="shared" si="128"/>
        <v>27822.133429348985</v>
      </c>
      <c r="T661" s="622">
        <f t="shared" si="128"/>
        <v>29030.069334156375</v>
      </c>
      <c r="U661" s="621">
        <f t="shared" si="128"/>
        <v>30218.649723806855</v>
      </c>
      <c r="V661" s="621">
        <f t="shared" si="128"/>
        <v>30218.649723806855</v>
      </c>
      <c r="W661" s="621">
        <f t="shared" si="128"/>
        <v>30218.649723806855</v>
      </c>
      <c r="X661" s="621">
        <f t="shared" si="128"/>
        <v>26243.032541679437</v>
      </c>
      <c r="Y661" s="621">
        <f t="shared" si="128"/>
        <v>14316.180995297194</v>
      </c>
      <c r="Z661" s="621">
        <f t="shared" si="128"/>
        <v>14316.180995297194</v>
      </c>
      <c r="AA661" s="621">
        <f t="shared" si="128"/>
        <v>14316.180995297194</v>
      </c>
      <c r="AB661" s="621">
        <f t="shared" si="128"/>
        <v>14316.180995297194</v>
      </c>
      <c r="AC661" s="621">
        <f t="shared" si="128"/>
        <v>14316.180995297194</v>
      </c>
      <c r="AD661" s="621">
        <f t="shared" si="128"/>
        <v>14316.180995297194</v>
      </c>
      <c r="AE661" s="621">
        <f t="shared" si="128"/>
        <v>14316.180995297194</v>
      </c>
      <c r="AF661" s="621">
        <f t="shared" si="128"/>
        <v>14316.180995297194</v>
      </c>
      <c r="AG661" s="621">
        <f t="shared" si="128"/>
        <v>14316.180995297194</v>
      </c>
      <c r="AH661" s="621">
        <f t="shared" si="126"/>
        <v>14316.180995297194</v>
      </c>
      <c r="AI661" s="621">
        <f t="shared" si="126"/>
        <v>14316.180995297194</v>
      </c>
      <c r="AJ661" s="621">
        <f t="shared" si="126"/>
        <v>14316.180995297194</v>
      </c>
      <c r="AK661" s="621">
        <f t="shared" si="126"/>
        <v>14316.180995297194</v>
      </c>
      <c r="AL661" s="621">
        <f t="shared" si="126"/>
        <v>14316.180995297194</v>
      </c>
      <c r="AM661" s="621">
        <f t="shared" si="126"/>
        <v>14316.180995297194</v>
      </c>
      <c r="AN661" s="621">
        <f t="shared" si="126"/>
        <v>14316.180995297194</v>
      </c>
      <c r="AO661" s="621">
        <f t="shared" si="126"/>
        <v>14316.180995297194</v>
      </c>
      <c r="AP661" s="621">
        <f t="shared" si="126"/>
        <v>14316.180995297194</v>
      </c>
      <c r="AQ661" s="621">
        <f t="shared" si="126"/>
        <v>14316.180995297194</v>
      </c>
      <c r="AR661" s="621">
        <f t="shared" si="126"/>
        <v>14316.180995297194</v>
      </c>
      <c r="AS661" s="621">
        <f t="shared" si="126"/>
        <v>14316.180995297194</v>
      </c>
      <c r="AT661" s="621">
        <f t="shared" si="126"/>
        <v>14316.180995297194</v>
      </c>
      <c r="AU661" s="621">
        <f t="shared" si="126"/>
        <v>14316.180995297194</v>
      </c>
      <c r="AV661" s="621">
        <f t="shared" si="126"/>
        <v>14316.180995297194</v>
      </c>
      <c r="AW661" s="621">
        <f t="shared" si="126"/>
        <v>14316.180995297194</v>
      </c>
      <c r="AX661" s="621">
        <f t="shared" si="126"/>
        <v>14316.180995297194</v>
      </c>
      <c r="AY661" s="621">
        <f t="shared" si="126"/>
        <v>14316.180995297194</v>
      </c>
      <c r="AZ661" s="621">
        <f t="shared" si="126"/>
        <v>14268.209023957201</v>
      </c>
      <c r="BA661" s="621">
        <f t="shared" si="126"/>
        <v>14213.151349521222</v>
      </c>
      <c r="BB661" s="621">
        <f t="shared" si="126"/>
        <v>12665.488709523665</v>
      </c>
      <c r="BC661" s="621">
        <f t="shared" si="126"/>
        <v>11686.343323930518</v>
      </c>
      <c r="BD661" s="621">
        <f t="shared" si="126"/>
        <v>10376.027033090299</v>
      </c>
      <c r="BE661" s="621">
        <f t="shared" si="126"/>
        <v>8592.0879203734385</v>
      </c>
      <c r="BF661" s="621">
        <f t="shared" si="126"/>
        <v>7532.8116508478761</v>
      </c>
      <c r="BG661" s="621">
        <f t="shared" si="126"/>
        <v>6861.62910709893</v>
      </c>
      <c r="BH661" s="621">
        <f t="shared" si="126"/>
        <v>5631.9358445489797</v>
      </c>
      <c r="BI661" s="621">
        <f t="shared" si="126"/>
        <v>4823.6866804556594</v>
      </c>
      <c r="BJ661" s="621">
        <f t="shared" si="126"/>
        <v>4106.5740303137081</v>
      </c>
      <c r="BK661" s="621">
        <f t="shared" si="126"/>
        <v>3113.8372316239756</v>
      </c>
      <c r="BL661" s="621">
        <f t="shared" si="126"/>
        <v>2396.5162944578342</v>
      </c>
      <c r="BM661" s="621">
        <f t="shared" si="126"/>
        <v>1188.5803896504599</v>
      </c>
      <c r="BN661" s="621">
        <f t="shared" si="126"/>
        <v>3.637978807091713E-11</v>
      </c>
      <c r="BO661" s="621">
        <f t="shared" si="126"/>
        <v>0</v>
      </c>
      <c r="BP661" s="621">
        <f t="shared" si="126"/>
        <v>0</v>
      </c>
      <c r="BQ661" s="621">
        <f t="shared" si="126"/>
        <v>0</v>
      </c>
      <c r="BR661" s="621">
        <f t="shared" si="126"/>
        <v>0</v>
      </c>
      <c r="BS661" s="621">
        <f t="shared" si="126"/>
        <v>0</v>
      </c>
      <c r="BT661" s="621">
        <f t="shared" si="126"/>
        <v>0</v>
      </c>
      <c r="BU661" s="621">
        <f t="shared" si="126"/>
        <v>0</v>
      </c>
      <c r="BV661" s="621">
        <f t="shared" si="126"/>
        <v>0</v>
      </c>
      <c r="BW661" s="621">
        <f t="shared" si="126"/>
        <v>0</v>
      </c>
      <c r="BX661" s="621">
        <f t="shared" si="126"/>
        <v>0</v>
      </c>
      <c r="BY661" s="621">
        <f t="shared" si="126"/>
        <v>0</v>
      </c>
      <c r="BZ661" s="621">
        <f t="shared" si="126"/>
        <v>0</v>
      </c>
    </row>
    <row r="662" spans="1:84" s="395" customFormat="1" ht="11.25">
      <c r="B662" s="617" t="str">
        <f t="shared" si="124"/>
        <v>Transformers</v>
      </c>
      <c r="C662" s="396"/>
      <c r="D662" s="396"/>
      <c r="E662" s="411"/>
      <c r="F662" s="620">
        <f t="shared" si="127"/>
        <v>3609.493563178256</v>
      </c>
      <c r="G662" s="621">
        <f t="shared" si="127"/>
        <v>14489.072780090286</v>
      </c>
      <c r="H662" s="621">
        <f t="shared" si="127"/>
        <v>14935.57354388386</v>
      </c>
      <c r="I662" s="621">
        <f t="shared" si="127"/>
        <v>15137.073598114004</v>
      </c>
      <c r="J662" s="621">
        <f t="shared" si="127"/>
        <v>15358.120747068891</v>
      </c>
      <c r="K662" s="622">
        <f t="shared" si="127"/>
        <v>15576.185011178421</v>
      </c>
      <c r="L662" s="620">
        <f t="shared" si="127"/>
        <v>14851.523349092153</v>
      </c>
      <c r="M662" s="621">
        <f t="shared" si="127"/>
        <v>14979.255420569665</v>
      </c>
      <c r="N662" s="621">
        <f t="shared" si="127"/>
        <v>15135.232053827458</v>
      </c>
      <c r="O662" s="621">
        <f t="shared" si="127"/>
        <v>15406.514023610225</v>
      </c>
      <c r="P662" s="621">
        <f t="shared" si="127"/>
        <v>15627.356778948695</v>
      </c>
      <c r="Q662" s="621">
        <f t="shared" si="127"/>
        <v>16384.383727846256</v>
      </c>
      <c r="R662" s="620">
        <f t="shared" si="128"/>
        <v>18321.2813097504</v>
      </c>
      <c r="S662" s="621">
        <f t="shared" si="128"/>
        <v>18691.738813802538</v>
      </c>
      <c r="T662" s="622">
        <f t="shared" si="128"/>
        <v>19437.713917342167</v>
      </c>
      <c r="U662" s="621">
        <f t="shared" si="128"/>
        <v>17169.35333148043</v>
      </c>
      <c r="V662" s="621">
        <f t="shared" si="128"/>
        <v>7251.688393318771</v>
      </c>
      <c r="W662" s="621">
        <f t="shared" si="126"/>
        <v>7251.688393318771</v>
      </c>
      <c r="X662" s="621">
        <f t="shared" si="126"/>
        <v>7251.688393318771</v>
      </c>
      <c r="Y662" s="621">
        <f t="shared" si="126"/>
        <v>7251.688393318771</v>
      </c>
      <c r="Z662" s="621">
        <f t="shared" si="126"/>
        <v>7251.688393318771</v>
      </c>
      <c r="AA662" s="621">
        <f t="shared" si="126"/>
        <v>7251.688393318771</v>
      </c>
      <c r="AB662" s="621">
        <f t="shared" si="126"/>
        <v>7251.688393318771</v>
      </c>
      <c r="AC662" s="621">
        <f t="shared" si="126"/>
        <v>7251.688393318771</v>
      </c>
      <c r="AD662" s="621">
        <f t="shared" si="126"/>
        <v>7251.688393318771</v>
      </c>
      <c r="AE662" s="621">
        <f t="shared" si="126"/>
        <v>7251.688393318771</v>
      </c>
      <c r="AF662" s="621">
        <f t="shared" si="126"/>
        <v>7251.688393318771</v>
      </c>
      <c r="AG662" s="621">
        <f t="shared" si="126"/>
        <v>7251.688393318771</v>
      </c>
      <c r="AH662" s="621">
        <f t="shared" si="126"/>
        <v>7251.688393318771</v>
      </c>
      <c r="AI662" s="621">
        <f t="shared" si="126"/>
        <v>7251.688393318771</v>
      </c>
      <c r="AJ662" s="621">
        <f t="shared" si="126"/>
        <v>7251.688393318771</v>
      </c>
      <c r="AK662" s="621">
        <f t="shared" si="126"/>
        <v>7251.688393318771</v>
      </c>
      <c r="AL662" s="621">
        <f t="shared" si="126"/>
        <v>7251.688393318771</v>
      </c>
      <c r="AM662" s="621">
        <f t="shared" si="126"/>
        <v>7251.688393318771</v>
      </c>
      <c r="AN662" s="621">
        <f t="shared" si="126"/>
        <v>7251.688393318771</v>
      </c>
      <c r="AO662" s="621">
        <f t="shared" si="126"/>
        <v>7251.688393318771</v>
      </c>
      <c r="AP662" s="621">
        <f t="shared" si="126"/>
        <v>7251.688393318771</v>
      </c>
      <c r="AQ662" s="621">
        <f t="shared" si="126"/>
        <v>7251.688393318771</v>
      </c>
      <c r="AR662" s="621">
        <f t="shared" si="126"/>
        <v>7251.688393318771</v>
      </c>
      <c r="AS662" s="621">
        <f t="shared" si="126"/>
        <v>7251.688393318771</v>
      </c>
      <c r="AT662" s="621">
        <f t="shared" si="126"/>
        <v>7251.688393318771</v>
      </c>
      <c r="AU662" s="621">
        <f t="shared" si="126"/>
        <v>7251.688393318771</v>
      </c>
      <c r="AV662" s="621">
        <f t="shared" si="126"/>
        <v>7251.688393318771</v>
      </c>
      <c r="AW662" s="621">
        <f t="shared" si="126"/>
        <v>7251.688393318771</v>
      </c>
      <c r="AX662" s="621">
        <f t="shared" si="126"/>
        <v>7251.688393318771</v>
      </c>
      <c r="AY662" s="621">
        <f t="shared" si="126"/>
        <v>7251.688393318771</v>
      </c>
      <c r="AZ662" s="621">
        <f t="shared" si="126"/>
        <v>7060.7733236006816</v>
      </c>
      <c r="BA662" s="621">
        <f t="shared" si="126"/>
        <v>6932.7919555164453</v>
      </c>
      <c r="BB662" s="621">
        <f t="shared" si="126"/>
        <v>6542.2176590828622</v>
      </c>
      <c r="BC662" s="621">
        <f t="shared" si="126"/>
        <v>6184.7504421366511</v>
      </c>
      <c r="BD662" s="621">
        <f t="shared" si="126"/>
        <v>5819.712490346993</v>
      </c>
      <c r="BE662" s="621">
        <f t="shared" si="126"/>
        <v>4816.0367631217232</v>
      </c>
      <c r="BF662" s="621">
        <f t="shared" si="126"/>
        <v>4343.2073775478193</v>
      </c>
      <c r="BG662" s="621">
        <f t="shared" si="126"/>
        <v>4187.230744290021</v>
      </c>
      <c r="BH662" s="621">
        <f t="shared" si="126"/>
        <v>3915.9487745072493</v>
      </c>
      <c r="BI662" s="621">
        <f t="shared" si="126"/>
        <v>3695.1060191687866</v>
      </c>
      <c r="BJ662" s="621">
        <f t="shared" si="126"/>
        <v>2938.0790702712466</v>
      </c>
      <c r="BK662" s="621">
        <f t="shared" si="126"/>
        <v>2153.9603344505417</v>
      </c>
      <c r="BL662" s="621">
        <f t="shared" si="126"/>
        <v>1783.5028303984168</v>
      </c>
      <c r="BM662" s="621">
        <f t="shared" si="126"/>
        <v>1037.5277268588013</v>
      </c>
      <c r="BN662" s="621">
        <f t="shared" si="126"/>
        <v>0</v>
      </c>
      <c r="BO662" s="621">
        <f t="shared" si="126"/>
        <v>0</v>
      </c>
      <c r="BP662" s="621">
        <f t="shared" si="126"/>
        <v>0</v>
      </c>
      <c r="BQ662" s="621">
        <f t="shared" si="126"/>
        <v>0</v>
      </c>
      <c r="BR662" s="621">
        <f t="shared" si="126"/>
        <v>0</v>
      </c>
      <c r="BS662" s="621">
        <f t="shared" si="126"/>
        <v>0</v>
      </c>
      <c r="BT662" s="621">
        <f t="shared" si="126"/>
        <v>0</v>
      </c>
      <c r="BU662" s="621">
        <f t="shared" si="126"/>
        <v>0</v>
      </c>
      <c r="BV662" s="621">
        <f t="shared" si="126"/>
        <v>0</v>
      </c>
      <c r="BW662" s="621">
        <f t="shared" si="126"/>
        <v>0</v>
      </c>
      <c r="BX662" s="621">
        <f t="shared" si="126"/>
        <v>0</v>
      </c>
      <c r="BY662" s="621">
        <f t="shared" si="126"/>
        <v>0</v>
      </c>
      <c r="BZ662" s="621">
        <f t="shared" si="126"/>
        <v>0</v>
      </c>
    </row>
    <row r="663" spans="1:84" s="395" customFormat="1" ht="11.25">
      <c r="B663" s="617" t="str">
        <f t="shared" si="124"/>
        <v>Reactive</v>
      </c>
      <c r="C663" s="396"/>
      <c r="D663" s="396"/>
      <c r="E663" s="411"/>
      <c r="F663" s="620">
        <f t="shared" si="127"/>
        <v>1132.2185942126498</v>
      </c>
      <c r="G663" s="621">
        <f t="shared" si="127"/>
        <v>4699.5840848633834</v>
      </c>
      <c r="H663" s="621">
        <f t="shared" si="127"/>
        <v>4760.9172039460973</v>
      </c>
      <c r="I663" s="621">
        <f t="shared" si="127"/>
        <v>4778.7036727573159</v>
      </c>
      <c r="J663" s="621">
        <f t="shared" si="127"/>
        <v>4840.4405670763017</v>
      </c>
      <c r="K663" s="622">
        <f t="shared" si="127"/>
        <v>4860.7989823504922</v>
      </c>
      <c r="L663" s="620">
        <f t="shared" si="127"/>
        <v>5083.4455704597358</v>
      </c>
      <c r="M663" s="621">
        <f t="shared" si="127"/>
        <v>5083.6273948337812</v>
      </c>
      <c r="N663" s="621">
        <f t="shared" si="127"/>
        <v>5111.9988216968195</v>
      </c>
      <c r="O663" s="621">
        <f t="shared" si="127"/>
        <v>5113.3358104295739</v>
      </c>
      <c r="P663" s="621">
        <f t="shared" si="127"/>
        <v>5127.8453103027732</v>
      </c>
      <c r="Q663" s="621">
        <f t="shared" si="127"/>
        <v>5266.8297132768203</v>
      </c>
      <c r="R663" s="620">
        <f t="shared" si="128"/>
        <v>5291.7955480350593</v>
      </c>
      <c r="S663" s="621">
        <f t="shared" si="128"/>
        <v>5361.1375705802639</v>
      </c>
      <c r="T663" s="622">
        <f t="shared" si="128"/>
        <v>5396.5999470017878</v>
      </c>
      <c r="U663" s="621">
        <f t="shared" si="128"/>
        <v>5429.7653263063257</v>
      </c>
      <c r="V663" s="621">
        <f t="shared" si="128"/>
        <v>5429.7653263063257</v>
      </c>
      <c r="W663" s="621">
        <f t="shared" si="126"/>
        <v>5429.7653263063257</v>
      </c>
      <c r="X663" s="621">
        <f t="shared" si="126"/>
        <v>5429.7653263063257</v>
      </c>
      <c r="Y663" s="621">
        <f t="shared" si="126"/>
        <v>5429.7653263063257</v>
      </c>
      <c r="Z663" s="621">
        <f t="shared" si="126"/>
        <v>5429.7653263063257</v>
      </c>
      <c r="AA663" s="621">
        <f t="shared" si="126"/>
        <v>5429.7653263063257</v>
      </c>
      <c r="AB663" s="621">
        <f t="shared" si="126"/>
        <v>5429.7653263063257</v>
      </c>
      <c r="AC663" s="621">
        <f t="shared" si="126"/>
        <v>5429.7653263063257</v>
      </c>
      <c r="AD663" s="621">
        <f t="shared" si="126"/>
        <v>4304.2022924264274</v>
      </c>
      <c r="AE663" s="621">
        <f t="shared" si="126"/>
        <v>927.51319078655433</v>
      </c>
      <c r="AF663" s="621">
        <f t="shared" si="126"/>
        <v>927.51319078655433</v>
      </c>
      <c r="AG663" s="621">
        <f t="shared" si="126"/>
        <v>927.51319078655433</v>
      </c>
      <c r="AH663" s="621">
        <f t="shared" si="126"/>
        <v>927.51319078655433</v>
      </c>
      <c r="AI663" s="621">
        <f t="shared" si="126"/>
        <v>927.51319078655433</v>
      </c>
      <c r="AJ663" s="621">
        <f t="shared" si="126"/>
        <v>927.51319078655433</v>
      </c>
      <c r="AK663" s="621">
        <f t="shared" si="126"/>
        <v>927.51319078655433</v>
      </c>
      <c r="AL663" s="621">
        <f t="shared" si="126"/>
        <v>927.51319078655433</v>
      </c>
      <c r="AM663" s="621">
        <f t="shared" si="126"/>
        <v>927.51319078655433</v>
      </c>
      <c r="AN663" s="621">
        <f t="shared" si="126"/>
        <v>927.51319078655433</v>
      </c>
      <c r="AO663" s="621">
        <f t="shared" si="126"/>
        <v>927.51319078655433</v>
      </c>
      <c r="AP663" s="621">
        <f t="shared" si="126"/>
        <v>927.51319078655433</v>
      </c>
      <c r="AQ663" s="621">
        <f t="shared" si="126"/>
        <v>927.51319078655433</v>
      </c>
      <c r="AR663" s="621">
        <f t="shared" si="126"/>
        <v>927.51319078655433</v>
      </c>
      <c r="AS663" s="621">
        <f t="shared" si="126"/>
        <v>927.51319078655433</v>
      </c>
      <c r="AT663" s="621">
        <f t="shared" si="126"/>
        <v>927.51319078655433</v>
      </c>
      <c r="AU663" s="621">
        <f t="shared" si="126"/>
        <v>927.51319078655433</v>
      </c>
      <c r="AV663" s="621">
        <f t="shared" si="126"/>
        <v>901.61611054632249</v>
      </c>
      <c r="AW663" s="621">
        <f t="shared" si="126"/>
        <v>495.42020756671104</v>
      </c>
      <c r="AX663" s="621">
        <f t="shared" si="126"/>
        <v>309.47634749411037</v>
      </c>
      <c r="AY663" s="621">
        <f t="shared" si="126"/>
        <v>364.61796909496871</v>
      </c>
      <c r="AZ663" s="621">
        <f t="shared" si="126"/>
        <v>346.3197558465904</v>
      </c>
      <c r="BA663" s="621">
        <f t="shared" si="126"/>
        <v>345.65266667143288</v>
      </c>
      <c r="BB663" s="621">
        <f t="shared" si="126"/>
        <v>314.95504980941632</v>
      </c>
      <c r="BC663" s="621">
        <f t="shared" si="126"/>
        <v>313.61806107666143</v>
      </c>
      <c r="BD663" s="621">
        <f t="shared" si="126"/>
        <v>299.1085612034625</v>
      </c>
      <c r="BE663" s="621">
        <f t="shared" si="126"/>
        <v>160.1241582294125</v>
      </c>
      <c r="BF663" s="621">
        <f t="shared" si="126"/>
        <v>137.96977827126562</v>
      </c>
      <c r="BG663" s="621">
        <f t="shared" si="126"/>
        <v>68.627755726060826</v>
      </c>
      <c r="BH663" s="621">
        <f t="shared" si="126"/>
        <v>33.165379304537637</v>
      </c>
      <c r="BI663" s="621">
        <f t="shared" si="126"/>
        <v>-4.5474735088646412E-13</v>
      </c>
      <c r="BJ663" s="621">
        <f t="shared" si="126"/>
        <v>0</v>
      </c>
      <c r="BK663" s="621">
        <f t="shared" si="126"/>
        <v>0</v>
      </c>
      <c r="BL663" s="621">
        <f t="shared" si="126"/>
        <v>0</v>
      </c>
      <c r="BM663" s="621">
        <f t="shared" si="126"/>
        <v>0</v>
      </c>
      <c r="BN663" s="621">
        <f t="shared" si="126"/>
        <v>0</v>
      </c>
      <c r="BO663" s="621">
        <f t="shared" si="126"/>
        <v>0</v>
      </c>
      <c r="BP663" s="621">
        <f t="shared" si="126"/>
        <v>0</v>
      </c>
      <c r="BQ663" s="621">
        <f t="shared" si="126"/>
        <v>0</v>
      </c>
      <c r="BR663" s="621">
        <f t="shared" si="126"/>
        <v>0</v>
      </c>
      <c r="BS663" s="621">
        <f t="shared" si="126"/>
        <v>0</v>
      </c>
      <c r="BT663" s="621">
        <f t="shared" si="126"/>
        <v>0</v>
      </c>
      <c r="BU663" s="621">
        <f t="shared" si="126"/>
        <v>0</v>
      </c>
      <c r="BV663" s="621">
        <f t="shared" si="126"/>
        <v>0</v>
      </c>
      <c r="BW663" s="621">
        <f t="shared" si="126"/>
        <v>0</v>
      </c>
      <c r="BX663" s="621">
        <f t="shared" si="126"/>
        <v>0</v>
      </c>
      <c r="BY663" s="621">
        <f t="shared" si="126"/>
        <v>0</v>
      </c>
      <c r="BZ663" s="621">
        <f t="shared" si="126"/>
        <v>0</v>
      </c>
    </row>
    <row r="664" spans="1:84" s="395" customFormat="1" ht="11.25">
      <c r="B664" s="617" t="str">
        <f t="shared" si="124"/>
        <v>Towers and Conductor</v>
      </c>
      <c r="C664" s="396"/>
      <c r="D664" s="396"/>
      <c r="E664" s="411"/>
      <c r="F664" s="620">
        <f t="shared" si="127"/>
        <v>10322.385064852217</v>
      </c>
      <c r="G664" s="621">
        <f t="shared" si="127"/>
        <v>41216.85523105727</v>
      </c>
      <c r="H664" s="621">
        <f t="shared" si="127"/>
        <v>41250.659248596996</v>
      </c>
      <c r="I664" s="621">
        <f t="shared" si="127"/>
        <v>41352.677529582113</v>
      </c>
      <c r="J664" s="621">
        <f t="shared" si="127"/>
        <v>41379.582306390024</v>
      </c>
      <c r="K664" s="622">
        <f t="shared" si="127"/>
        <v>41417.810886182677</v>
      </c>
      <c r="L664" s="620">
        <f t="shared" si="127"/>
        <v>42593.102101490695</v>
      </c>
      <c r="M664" s="621">
        <f t="shared" si="127"/>
        <v>42701.370114077457</v>
      </c>
      <c r="N664" s="621">
        <f t="shared" si="127"/>
        <v>43064.963595517518</v>
      </c>
      <c r="O664" s="621">
        <f t="shared" si="127"/>
        <v>43236.577092509717</v>
      </c>
      <c r="P664" s="621">
        <f t="shared" si="127"/>
        <v>43984.577868524917</v>
      </c>
      <c r="Q664" s="621">
        <f t="shared" si="127"/>
        <v>44658.024434406383</v>
      </c>
      <c r="R664" s="620">
        <f t="shared" si="128"/>
        <v>44816.466240655362</v>
      </c>
      <c r="S664" s="621">
        <f t="shared" si="128"/>
        <v>45126.660428555595</v>
      </c>
      <c r="T664" s="622">
        <f t="shared" si="128"/>
        <v>45474.288489271756</v>
      </c>
      <c r="U664" s="621">
        <f t="shared" si="128"/>
        <v>45840.016439572952</v>
      </c>
      <c r="V664" s="621">
        <f t="shared" si="128"/>
        <v>45840.016439572952</v>
      </c>
      <c r="W664" s="621">
        <f t="shared" si="126"/>
        <v>45840.016439572952</v>
      </c>
      <c r="X664" s="621">
        <f t="shared" si="126"/>
        <v>45840.016439572952</v>
      </c>
      <c r="Y664" s="621">
        <f t="shared" si="126"/>
        <v>45840.016439572952</v>
      </c>
      <c r="Z664" s="621">
        <f t="shared" si="126"/>
        <v>45840.016439572952</v>
      </c>
      <c r="AA664" s="621">
        <f t="shared" si="126"/>
        <v>45840.016439572952</v>
      </c>
      <c r="AB664" s="621">
        <f t="shared" si="126"/>
        <v>45840.016439572952</v>
      </c>
      <c r="AC664" s="621">
        <f t="shared" si="126"/>
        <v>45840.016439572952</v>
      </c>
      <c r="AD664" s="621">
        <f t="shared" si="126"/>
        <v>45840.016439572952</v>
      </c>
      <c r="AE664" s="621">
        <f t="shared" si="126"/>
        <v>45840.016439572952</v>
      </c>
      <c r="AF664" s="621">
        <f t="shared" si="126"/>
        <v>45840.016439572952</v>
      </c>
      <c r="AG664" s="621">
        <f t="shared" si="126"/>
        <v>45840.016439572952</v>
      </c>
      <c r="AH664" s="621">
        <f t="shared" si="126"/>
        <v>45840.016439572952</v>
      </c>
      <c r="AI664" s="621">
        <f t="shared" si="126"/>
        <v>45840.016439572952</v>
      </c>
      <c r="AJ664" s="621">
        <f t="shared" si="126"/>
        <v>45840.016439572952</v>
      </c>
      <c r="AK664" s="621">
        <f t="shared" si="126"/>
        <v>45840.016439572952</v>
      </c>
      <c r="AL664" s="621">
        <f t="shared" si="126"/>
        <v>45840.016439572952</v>
      </c>
      <c r="AM664" s="621">
        <f t="shared" si="126"/>
        <v>35503.374742933964</v>
      </c>
      <c r="AN664" s="621">
        <f t="shared" si="126"/>
        <v>4493.4496530182159</v>
      </c>
      <c r="AO664" s="621">
        <f t="shared" si="126"/>
        <v>4493.4496530182159</v>
      </c>
      <c r="AP664" s="621">
        <f t="shared" si="126"/>
        <v>4493.4496530182159</v>
      </c>
      <c r="AQ664" s="621">
        <f t="shared" si="126"/>
        <v>4493.4496530182159</v>
      </c>
      <c r="AR664" s="621">
        <f t="shared" si="126"/>
        <v>4493.4496530182159</v>
      </c>
      <c r="AS664" s="621">
        <f t="shared" si="126"/>
        <v>4493.4496530182159</v>
      </c>
      <c r="AT664" s="621">
        <f t="shared" si="126"/>
        <v>4493.4496530182159</v>
      </c>
      <c r="AU664" s="621">
        <f t="shared" si="126"/>
        <v>4493.4496530182159</v>
      </c>
      <c r="AV664" s="621">
        <f t="shared" si="126"/>
        <v>4493.4496530182159</v>
      </c>
      <c r="AW664" s="621">
        <f t="shared" si="126"/>
        <v>4493.4496530182159</v>
      </c>
      <c r="AX664" s="621">
        <f t="shared" si="126"/>
        <v>4493.4496530182159</v>
      </c>
      <c r="AY664" s="621">
        <f t="shared" si="126"/>
        <v>4493.4496530182159</v>
      </c>
      <c r="AZ664" s="621">
        <f t="shared" si="126"/>
        <v>4493.4496530182159</v>
      </c>
      <c r="BA664" s="621">
        <f t="shared" si="126"/>
        <v>4493.4496530182159</v>
      </c>
      <c r="BB664" s="621">
        <f t="shared" si="126"/>
        <v>4493.4496530182159</v>
      </c>
      <c r="BC664" s="621">
        <f t="shared" si="126"/>
        <v>4493.4496530182159</v>
      </c>
      <c r="BD664" s="621">
        <f t="shared" si="126"/>
        <v>4493.4496530182159</v>
      </c>
      <c r="BE664" s="621">
        <f t="shared" si="126"/>
        <v>4493.4496530182159</v>
      </c>
      <c r="BF664" s="621">
        <f t="shared" si="126"/>
        <v>4493.4496530182159</v>
      </c>
      <c r="BG664" s="621">
        <f t="shared" si="126"/>
        <v>4493.4496530182159</v>
      </c>
      <c r="BH664" s="621">
        <f t="shared" si="126"/>
        <v>4493.4496530182159</v>
      </c>
      <c r="BI664" s="621">
        <f t="shared" ref="BI664:BZ664" si="129">SUMIF($B$192:$B$654,$B664,BI$192:BI$654)+SUMIF($A$61:$A$76,$B664,BI$61:BI$76)+SUMIF($A$145:$A$160,$B664,BI$145:BI$160)+SUMIF($A$168:$A$183,$B664,BI$168:BI$183)</f>
        <v>4493.4496530182159</v>
      </c>
      <c r="BJ664" s="621">
        <f t="shared" si="129"/>
        <v>4493.4496530182159</v>
      </c>
      <c r="BK664" s="621">
        <f t="shared" si="129"/>
        <v>4493.4496530182159</v>
      </c>
      <c r="BL664" s="621">
        <f t="shared" si="129"/>
        <v>4493.4496530182159</v>
      </c>
      <c r="BM664" s="621">
        <f t="shared" si="129"/>
        <v>4493.4496530182159</v>
      </c>
      <c r="BN664" s="621">
        <f t="shared" si="129"/>
        <v>4455.2234522828358</v>
      </c>
      <c r="BO664" s="621">
        <f t="shared" si="129"/>
        <v>4059.2272508437641</v>
      </c>
      <c r="BP664" s="621">
        <f t="shared" si="129"/>
        <v>3755.0893499910862</v>
      </c>
      <c r="BQ664" s="621">
        <f t="shared" si="129"/>
        <v>3427.2348341972652</v>
      </c>
      <c r="BR664" s="621">
        <f t="shared" si="129"/>
        <v>3292.9565502986688</v>
      </c>
      <c r="BS664" s="621">
        <f t="shared" si="129"/>
        <v>3257.4288071115502</v>
      </c>
      <c r="BT664" s="621">
        <f t="shared" si="129"/>
        <v>3172.9019306864716</v>
      </c>
      <c r="BU664" s="621">
        <f t="shared" si="129"/>
        <v>3064.6339180997034</v>
      </c>
      <c r="BV664" s="621">
        <f t="shared" si="129"/>
        <v>2701.0404366596613</v>
      </c>
      <c r="BW664" s="621">
        <f t="shared" si="129"/>
        <v>2529.4269396674299</v>
      </c>
      <c r="BX664" s="621">
        <f t="shared" si="129"/>
        <v>1781.4261636522231</v>
      </c>
      <c r="BY664" s="621">
        <f t="shared" si="129"/>
        <v>1107.979597770774</v>
      </c>
      <c r="BZ664" s="621">
        <f t="shared" si="129"/>
        <v>1023.5501989175948</v>
      </c>
    </row>
    <row r="665" spans="1:84" s="395" customFormat="1" ht="11.25">
      <c r="B665" s="617" t="str">
        <f t="shared" si="124"/>
        <v>Establishment</v>
      </c>
      <c r="C665" s="396"/>
      <c r="D665" s="396"/>
      <c r="E665" s="411"/>
      <c r="F665" s="620">
        <f t="shared" si="127"/>
        <v>748.01321739449645</v>
      </c>
      <c r="G665" s="621">
        <f t="shared" si="127"/>
        <v>3394.3242709661672</v>
      </c>
      <c r="H665" s="621">
        <f t="shared" si="127"/>
        <v>3872.6583577009219</v>
      </c>
      <c r="I665" s="621">
        <f t="shared" si="127"/>
        <v>4180.6525282149823</v>
      </c>
      <c r="J665" s="621">
        <f t="shared" si="127"/>
        <v>4483.6671811560509</v>
      </c>
      <c r="K665" s="622">
        <f t="shared" si="127"/>
        <v>4871.834299050638</v>
      </c>
      <c r="L665" s="620">
        <f t="shared" si="127"/>
        <v>4503.2235208361508</v>
      </c>
      <c r="M665" s="621">
        <f t="shared" si="127"/>
        <v>4831.3035392406982</v>
      </c>
      <c r="N665" s="621">
        <f t="shared" si="127"/>
        <v>5112.7911767508558</v>
      </c>
      <c r="O665" s="621">
        <f t="shared" si="127"/>
        <v>5270.8315264735356</v>
      </c>
      <c r="P665" s="621">
        <f t="shared" si="127"/>
        <v>5426.245044311745</v>
      </c>
      <c r="Q665" s="621">
        <f t="shared" si="127"/>
        <v>5929.008277621695</v>
      </c>
      <c r="R665" s="620">
        <f t="shared" si="128"/>
        <v>6251.6871756356904</v>
      </c>
      <c r="S665" s="621">
        <f t="shared" si="128"/>
        <v>6518.6121667223406</v>
      </c>
      <c r="T665" s="622">
        <f t="shared" si="128"/>
        <v>6866.5438741494809</v>
      </c>
      <c r="U665" s="621">
        <f t="shared" si="128"/>
        <v>7184.130714005948</v>
      </c>
      <c r="V665" s="621">
        <f t="shared" si="128"/>
        <v>7184.130714005948</v>
      </c>
      <c r="W665" s="621">
        <f t="shared" si="128"/>
        <v>7184.130714005948</v>
      </c>
      <c r="X665" s="621">
        <f t="shared" si="128"/>
        <v>6621.4962881058227</v>
      </c>
      <c r="Y665" s="621">
        <f t="shared" si="128"/>
        <v>4933.5930104054378</v>
      </c>
      <c r="Z665" s="621">
        <f t="shared" si="128"/>
        <v>4933.5930104054378</v>
      </c>
      <c r="AA665" s="621">
        <f t="shared" si="128"/>
        <v>4933.5930104054378</v>
      </c>
      <c r="AB665" s="621">
        <f t="shared" si="128"/>
        <v>4933.5930104054378</v>
      </c>
      <c r="AC665" s="621">
        <f t="shared" si="128"/>
        <v>4933.5930104054378</v>
      </c>
      <c r="AD665" s="621">
        <f t="shared" si="128"/>
        <v>4933.5930104054378</v>
      </c>
      <c r="AE665" s="621">
        <f t="shared" si="128"/>
        <v>4933.5930104054378</v>
      </c>
      <c r="AF665" s="621">
        <f t="shared" si="128"/>
        <v>4933.5930104054378</v>
      </c>
      <c r="AG665" s="621">
        <f t="shared" si="128"/>
        <v>4933.5930104054378</v>
      </c>
      <c r="AH665" s="621">
        <f t="shared" ref="AH665:BZ670" si="130">SUMIF($B$192:$B$654,$B665,AH$192:AH$654)+SUMIF($A$61:$A$76,$B665,AH$61:AH$76)+SUMIF($A$145:$A$160,$B665,AH$145:AH$160)+SUMIF($A$168:$A$183,$B665,AH$168:AH$183)</f>
        <v>4933.5930104054378</v>
      </c>
      <c r="AI665" s="621">
        <f t="shared" si="130"/>
        <v>4933.5930104054378</v>
      </c>
      <c r="AJ665" s="621">
        <f t="shared" si="130"/>
        <v>4933.5930104054378</v>
      </c>
      <c r="AK665" s="621">
        <f t="shared" si="130"/>
        <v>4933.5930104054378</v>
      </c>
      <c r="AL665" s="621">
        <f t="shared" si="130"/>
        <v>4933.5930104054378</v>
      </c>
      <c r="AM665" s="621">
        <f t="shared" si="130"/>
        <v>4933.5930104054378</v>
      </c>
      <c r="AN665" s="621">
        <f t="shared" si="130"/>
        <v>4933.5930104054378</v>
      </c>
      <c r="AO665" s="621">
        <f t="shared" si="130"/>
        <v>4933.5930104054378</v>
      </c>
      <c r="AP665" s="621">
        <f t="shared" si="130"/>
        <v>4933.5930104054378</v>
      </c>
      <c r="AQ665" s="621">
        <f t="shared" si="130"/>
        <v>4933.5930104054378</v>
      </c>
      <c r="AR665" s="621">
        <f t="shared" si="130"/>
        <v>4933.5930104054378</v>
      </c>
      <c r="AS665" s="621">
        <f t="shared" si="130"/>
        <v>4933.5930104054378</v>
      </c>
      <c r="AT665" s="621">
        <f t="shared" si="130"/>
        <v>4933.5930104054378</v>
      </c>
      <c r="AU665" s="621">
        <f t="shared" si="130"/>
        <v>4933.5930104054378</v>
      </c>
      <c r="AV665" s="621">
        <f t="shared" si="130"/>
        <v>4933.5930104054378</v>
      </c>
      <c r="AW665" s="621">
        <f t="shared" si="130"/>
        <v>4933.5930104054378</v>
      </c>
      <c r="AX665" s="621">
        <f t="shared" si="130"/>
        <v>4933.5930104054378</v>
      </c>
      <c r="AY665" s="621">
        <f t="shared" si="130"/>
        <v>4933.5930104054378</v>
      </c>
      <c r="AZ665" s="621">
        <f t="shared" si="130"/>
        <v>4908.2491216138687</v>
      </c>
      <c r="BA665" s="621">
        <f t="shared" si="130"/>
        <v>4540.0232697417132</v>
      </c>
      <c r="BB665" s="621">
        <f t="shared" si="130"/>
        <v>4344.0246807997528</v>
      </c>
      <c r="BC665" s="621">
        <f t="shared" si="130"/>
        <v>3585.0852263566758</v>
      </c>
      <c r="BD665" s="621">
        <f t="shared" si="130"/>
        <v>3029.7931257722344</v>
      </c>
      <c r="BE665" s="621">
        <f t="shared" si="130"/>
        <v>2610.5905277025654</v>
      </c>
      <c r="BF665" s="621">
        <f t="shared" si="130"/>
        <v>2244.5436042548686</v>
      </c>
      <c r="BG665" s="621">
        <f t="shared" si="130"/>
        <v>1963.0559667447005</v>
      </c>
      <c r="BH665" s="621">
        <f t="shared" si="130"/>
        <v>1805.0156170220321</v>
      </c>
      <c r="BI665" s="621">
        <f t="shared" si="130"/>
        <v>1649.6020991838286</v>
      </c>
      <c r="BJ665" s="621">
        <f t="shared" si="130"/>
        <v>1146.8388658738604</v>
      </c>
      <c r="BK665" s="621">
        <f t="shared" si="130"/>
        <v>932.44353837025733</v>
      </c>
      <c r="BL665" s="621">
        <f t="shared" si="130"/>
        <v>665.51854728360149</v>
      </c>
      <c r="BM665" s="621">
        <f t="shared" si="130"/>
        <v>317.58683985647536</v>
      </c>
      <c r="BN665" s="621">
        <f t="shared" si="130"/>
        <v>-1.6370904631912708E-11</v>
      </c>
      <c r="BO665" s="621">
        <f t="shared" si="130"/>
        <v>0</v>
      </c>
      <c r="BP665" s="621">
        <f t="shared" si="130"/>
        <v>0</v>
      </c>
      <c r="BQ665" s="621">
        <f t="shared" si="130"/>
        <v>0</v>
      </c>
      <c r="BR665" s="621">
        <f t="shared" si="130"/>
        <v>0</v>
      </c>
      <c r="BS665" s="621">
        <f t="shared" si="130"/>
        <v>0</v>
      </c>
      <c r="BT665" s="621">
        <f t="shared" si="130"/>
        <v>0</v>
      </c>
      <c r="BU665" s="621">
        <f t="shared" si="130"/>
        <v>0</v>
      </c>
      <c r="BV665" s="621">
        <f t="shared" si="130"/>
        <v>0</v>
      </c>
      <c r="BW665" s="621">
        <f t="shared" si="130"/>
        <v>0</v>
      </c>
      <c r="BX665" s="621">
        <f t="shared" si="130"/>
        <v>0</v>
      </c>
      <c r="BY665" s="621">
        <f t="shared" si="130"/>
        <v>0</v>
      </c>
      <c r="BZ665" s="621">
        <f t="shared" si="130"/>
        <v>0</v>
      </c>
    </row>
    <row r="666" spans="1:84" s="395" customFormat="1" ht="11.25">
      <c r="B666" s="617" t="str">
        <f t="shared" si="124"/>
        <v>Communications</v>
      </c>
      <c r="C666" s="396"/>
      <c r="D666" s="396"/>
      <c r="E666" s="411"/>
      <c r="F666" s="620">
        <f t="shared" si="127"/>
        <v>1660.9345020099131</v>
      </c>
      <c r="G666" s="621">
        <f t="shared" si="127"/>
        <v>7366.5069434598863</v>
      </c>
      <c r="H666" s="621">
        <f t="shared" si="127"/>
        <v>8061.6572480463237</v>
      </c>
      <c r="I666" s="621">
        <f t="shared" si="127"/>
        <v>8283.3920590282542</v>
      </c>
      <c r="J666" s="621">
        <f t="shared" si="127"/>
        <v>8741.8002337110865</v>
      </c>
      <c r="K666" s="622">
        <f t="shared" si="127"/>
        <v>9044.9144166823826</v>
      </c>
      <c r="L666" s="620">
        <f t="shared" si="127"/>
        <v>2076.5906132824011</v>
      </c>
      <c r="M666" s="621">
        <f t="shared" si="127"/>
        <v>2103.8313974177577</v>
      </c>
      <c r="N666" s="621">
        <f t="shared" si="127"/>
        <v>2262.1097090839226</v>
      </c>
      <c r="O666" s="621">
        <f t="shared" si="127"/>
        <v>3153.6204668548335</v>
      </c>
      <c r="P666" s="621">
        <f t="shared" si="127"/>
        <v>3497.5800664410281</v>
      </c>
      <c r="Q666" s="621">
        <f t="shared" si="127"/>
        <v>3480.50519077326</v>
      </c>
      <c r="R666" s="620">
        <f t="shared" si="128"/>
        <v>3916.4655964896783</v>
      </c>
      <c r="S666" s="621">
        <f t="shared" si="128"/>
        <v>4845.8623744709794</v>
      </c>
      <c r="T666" s="622">
        <f t="shared" si="128"/>
        <v>5741.7335510910325</v>
      </c>
      <c r="U666" s="621">
        <f t="shared" si="128"/>
        <v>6805.72822543439</v>
      </c>
      <c r="V666" s="621">
        <f t="shared" si="128"/>
        <v>6716.1683854042149</v>
      </c>
      <c r="W666" s="621">
        <f t="shared" si="128"/>
        <v>6480.4735969020767</v>
      </c>
      <c r="X666" s="621">
        <f t="shared" si="128"/>
        <v>5958.8610007477018</v>
      </c>
      <c r="Y666" s="621">
        <f t="shared" si="128"/>
        <v>5614.2600687221848</v>
      </c>
      <c r="Z666" s="621">
        <f t="shared" si="128"/>
        <v>5579.7284030626361</v>
      </c>
      <c r="AA666" s="621">
        <f t="shared" si="128"/>
        <v>5307.2883391423311</v>
      </c>
      <c r="AB666" s="621">
        <f t="shared" si="128"/>
        <v>5253.7782574350522</v>
      </c>
      <c r="AC666" s="621">
        <f t="shared" si="128"/>
        <v>5062.8020126313058</v>
      </c>
      <c r="AD666" s="621">
        <f t="shared" si="128"/>
        <v>4171.291254860389</v>
      </c>
      <c r="AE666" s="621">
        <f t="shared" si="128"/>
        <v>3682.793973526615</v>
      </c>
      <c r="AF666" s="621">
        <f t="shared" si="128"/>
        <v>3266.2558039516261</v>
      </c>
      <c r="AG666" s="621">
        <f t="shared" si="128"/>
        <v>2889.2626289447098</v>
      </c>
      <c r="AH666" s="621">
        <f t="shared" si="130"/>
        <v>1959.8658509634108</v>
      </c>
      <c r="AI666" s="621">
        <f t="shared" si="130"/>
        <v>1063.9946743433616</v>
      </c>
      <c r="AJ666" s="621">
        <f t="shared" si="130"/>
        <v>3.637978807091713E-12</v>
      </c>
      <c r="AK666" s="621">
        <f t="shared" si="130"/>
        <v>0</v>
      </c>
      <c r="AL666" s="621">
        <f t="shared" si="130"/>
        <v>0</v>
      </c>
      <c r="AM666" s="621">
        <f t="shared" si="130"/>
        <v>0</v>
      </c>
      <c r="AN666" s="621">
        <f t="shared" si="130"/>
        <v>0</v>
      </c>
      <c r="AO666" s="621">
        <f t="shared" si="130"/>
        <v>0</v>
      </c>
      <c r="AP666" s="621">
        <f t="shared" si="130"/>
        <v>0</v>
      </c>
      <c r="AQ666" s="621">
        <f t="shared" si="130"/>
        <v>0</v>
      </c>
      <c r="AR666" s="621">
        <f t="shared" si="130"/>
        <v>0</v>
      </c>
      <c r="AS666" s="621">
        <f t="shared" si="130"/>
        <v>0</v>
      </c>
      <c r="AT666" s="621">
        <f t="shared" si="130"/>
        <v>0</v>
      </c>
      <c r="AU666" s="621">
        <f t="shared" si="130"/>
        <v>0</v>
      </c>
      <c r="AV666" s="621">
        <f t="shared" si="130"/>
        <v>0</v>
      </c>
      <c r="AW666" s="621">
        <f t="shared" si="130"/>
        <v>0</v>
      </c>
      <c r="AX666" s="621">
        <f t="shared" si="130"/>
        <v>0</v>
      </c>
      <c r="AY666" s="621">
        <f t="shared" si="130"/>
        <v>0</v>
      </c>
      <c r="AZ666" s="621">
        <f t="shared" si="130"/>
        <v>0</v>
      </c>
      <c r="BA666" s="621">
        <f t="shared" si="130"/>
        <v>0</v>
      </c>
      <c r="BB666" s="621">
        <f t="shared" si="130"/>
        <v>0</v>
      </c>
      <c r="BC666" s="621">
        <f t="shared" si="130"/>
        <v>0</v>
      </c>
      <c r="BD666" s="621">
        <f t="shared" si="130"/>
        <v>0</v>
      </c>
      <c r="BE666" s="621">
        <f t="shared" si="130"/>
        <v>0</v>
      </c>
      <c r="BF666" s="621">
        <f t="shared" si="130"/>
        <v>0</v>
      </c>
      <c r="BG666" s="621">
        <f t="shared" si="130"/>
        <v>0</v>
      </c>
      <c r="BH666" s="621">
        <f t="shared" si="130"/>
        <v>0</v>
      </c>
      <c r="BI666" s="621">
        <f t="shared" si="130"/>
        <v>0</v>
      </c>
      <c r="BJ666" s="621">
        <f t="shared" si="130"/>
        <v>0</v>
      </c>
      <c r="BK666" s="621">
        <f t="shared" si="130"/>
        <v>0</v>
      </c>
      <c r="BL666" s="621">
        <f t="shared" si="130"/>
        <v>0</v>
      </c>
      <c r="BM666" s="621">
        <f t="shared" si="130"/>
        <v>0</v>
      </c>
      <c r="BN666" s="621">
        <f t="shared" si="130"/>
        <v>0</v>
      </c>
      <c r="BO666" s="621">
        <f t="shared" si="130"/>
        <v>0</v>
      </c>
      <c r="BP666" s="621">
        <f t="shared" si="130"/>
        <v>0</v>
      </c>
      <c r="BQ666" s="621">
        <f t="shared" si="130"/>
        <v>0</v>
      </c>
      <c r="BR666" s="621">
        <f t="shared" si="130"/>
        <v>0</v>
      </c>
      <c r="BS666" s="621">
        <f t="shared" si="130"/>
        <v>0</v>
      </c>
      <c r="BT666" s="621">
        <f t="shared" si="130"/>
        <v>0</v>
      </c>
      <c r="BU666" s="621">
        <f t="shared" si="130"/>
        <v>0</v>
      </c>
      <c r="BV666" s="621">
        <f t="shared" si="130"/>
        <v>0</v>
      </c>
      <c r="BW666" s="621">
        <f t="shared" si="130"/>
        <v>0</v>
      </c>
      <c r="BX666" s="621">
        <f t="shared" si="130"/>
        <v>0</v>
      </c>
      <c r="BY666" s="621">
        <f t="shared" si="130"/>
        <v>0</v>
      </c>
      <c r="BZ666" s="621">
        <f t="shared" si="130"/>
        <v>0</v>
      </c>
    </row>
    <row r="667" spans="1:84" s="395" customFormat="1" ht="11.25">
      <c r="B667" s="617" t="str">
        <f t="shared" si="124"/>
        <v>Inventory</v>
      </c>
      <c r="C667" s="396"/>
      <c r="D667" s="396"/>
      <c r="E667" s="411"/>
      <c r="F667" s="620">
        <f t="shared" si="127"/>
        <v>0</v>
      </c>
      <c r="G667" s="621">
        <f t="shared" si="127"/>
        <v>0</v>
      </c>
      <c r="H667" s="621">
        <f t="shared" si="127"/>
        <v>0</v>
      </c>
      <c r="I667" s="621">
        <f t="shared" si="127"/>
        <v>0</v>
      </c>
      <c r="J667" s="621">
        <f t="shared" si="127"/>
        <v>0</v>
      </c>
      <c r="K667" s="622">
        <f t="shared" si="127"/>
        <v>0</v>
      </c>
      <c r="L667" s="620">
        <f t="shared" si="127"/>
        <v>0</v>
      </c>
      <c r="M667" s="621">
        <f t="shared" si="127"/>
        <v>0</v>
      </c>
      <c r="N667" s="621">
        <f t="shared" si="127"/>
        <v>0</v>
      </c>
      <c r="O667" s="621">
        <f t="shared" si="127"/>
        <v>0</v>
      </c>
      <c r="P667" s="621">
        <f t="shared" si="127"/>
        <v>0</v>
      </c>
      <c r="Q667" s="621">
        <f t="shared" si="127"/>
        <v>0</v>
      </c>
      <c r="R667" s="620">
        <f t="shared" si="128"/>
        <v>0</v>
      </c>
      <c r="S667" s="621">
        <f t="shared" si="128"/>
        <v>0</v>
      </c>
      <c r="T667" s="622">
        <f t="shared" si="128"/>
        <v>0</v>
      </c>
      <c r="U667" s="621">
        <f t="shared" si="128"/>
        <v>0</v>
      </c>
      <c r="V667" s="621">
        <f t="shared" si="128"/>
        <v>0</v>
      </c>
      <c r="W667" s="621">
        <f t="shared" si="128"/>
        <v>0</v>
      </c>
      <c r="X667" s="621">
        <f t="shared" si="128"/>
        <v>0</v>
      </c>
      <c r="Y667" s="621">
        <f t="shared" si="128"/>
        <v>0</v>
      </c>
      <c r="Z667" s="621">
        <f t="shared" si="128"/>
        <v>0</v>
      </c>
      <c r="AA667" s="621">
        <f t="shared" si="128"/>
        <v>0</v>
      </c>
      <c r="AB667" s="621">
        <f t="shared" si="128"/>
        <v>0</v>
      </c>
      <c r="AC667" s="621">
        <f t="shared" si="128"/>
        <v>0</v>
      </c>
      <c r="AD667" s="621">
        <f t="shared" si="128"/>
        <v>0</v>
      </c>
      <c r="AE667" s="621">
        <f t="shared" si="128"/>
        <v>0</v>
      </c>
      <c r="AF667" s="621">
        <f t="shared" si="128"/>
        <v>0</v>
      </c>
      <c r="AG667" s="621">
        <f t="shared" si="128"/>
        <v>0</v>
      </c>
      <c r="AH667" s="621">
        <f t="shared" si="130"/>
        <v>0</v>
      </c>
      <c r="AI667" s="621">
        <f t="shared" si="130"/>
        <v>0</v>
      </c>
      <c r="AJ667" s="621">
        <f t="shared" si="130"/>
        <v>0</v>
      </c>
      <c r="AK667" s="621">
        <f t="shared" si="130"/>
        <v>0</v>
      </c>
      <c r="AL667" s="621">
        <f t="shared" si="130"/>
        <v>0</v>
      </c>
      <c r="AM667" s="621">
        <f t="shared" si="130"/>
        <v>0</v>
      </c>
      <c r="AN667" s="621">
        <f t="shared" si="130"/>
        <v>0</v>
      </c>
      <c r="AO667" s="621">
        <f t="shared" si="130"/>
        <v>0</v>
      </c>
      <c r="AP667" s="621">
        <f t="shared" si="130"/>
        <v>0</v>
      </c>
      <c r="AQ667" s="621">
        <f t="shared" si="130"/>
        <v>0</v>
      </c>
      <c r="AR667" s="621">
        <f t="shared" si="130"/>
        <v>0</v>
      </c>
      <c r="AS667" s="621">
        <f t="shared" si="130"/>
        <v>0</v>
      </c>
      <c r="AT667" s="621">
        <f t="shared" si="130"/>
        <v>0</v>
      </c>
      <c r="AU667" s="621">
        <f t="shared" si="130"/>
        <v>0</v>
      </c>
      <c r="AV667" s="621">
        <f t="shared" si="130"/>
        <v>0</v>
      </c>
      <c r="AW667" s="621">
        <f t="shared" si="130"/>
        <v>0</v>
      </c>
      <c r="AX667" s="621">
        <f t="shared" si="130"/>
        <v>0</v>
      </c>
      <c r="AY667" s="621">
        <f t="shared" si="130"/>
        <v>0</v>
      </c>
      <c r="AZ667" s="621">
        <f t="shared" si="130"/>
        <v>0</v>
      </c>
      <c r="BA667" s="621">
        <f t="shared" si="130"/>
        <v>0</v>
      </c>
      <c r="BB667" s="621">
        <f t="shared" si="130"/>
        <v>0</v>
      </c>
      <c r="BC667" s="621">
        <f t="shared" si="130"/>
        <v>0</v>
      </c>
      <c r="BD667" s="621">
        <f t="shared" si="130"/>
        <v>0</v>
      </c>
      <c r="BE667" s="621">
        <f t="shared" si="130"/>
        <v>0</v>
      </c>
      <c r="BF667" s="621">
        <f t="shared" si="130"/>
        <v>0</v>
      </c>
      <c r="BG667" s="621">
        <f t="shared" si="130"/>
        <v>0</v>
      </c>
      <c r="BH667" s="621">
        <f t="shared" si="130"/>
        <v>0</v>
      </c>
      <c r="BI667" s="621">
        <f t="shared" si="130"/>
        <v>0</v>
      </c>
      <c r="BJ667" s="621">
        <f t="shared" si="130"/>
        <v>0</v>
      </c>
      <c r="BK667" s="621">
        <f t="shared" si="130"/>
        <v>0</v>
      </c>
      <c r="BL667" s="621">
        <f t="shared" si="130"/>
        <v>0</v>
      </c>
      <c r="BM667" s="621">
        <f t="shared" si="130"/>
        <v>0</v>
      </c>
      <c r="BN667" s="621">
        <f t="shared" si="130"/>
        <v>0</v>
      </c>
      <c r="BO667" s="621">
        <f t="shared" si="130"/>
        <v>0</v>
      </c>
      <c r="BP667" s="621">
        <f t="shared" si="130"/>
        <v>0</v>
      </c>
      <c r="BQ667" s="621">
        <f t="shared" si="130"/>
        <v>0</v>
      </c>
      <c r="BR667" s="621">
        <f t="shared" si="130"/>
        <v>0</v>
      </c>
      <c r="BS667" s="621">
        <f t="shared" si="130"/>
        <v>0</v>
      </c>
      <c r="BT667" s="621">
        <f t="shared" si="130"/>
        <v>0</v>
      </c>
      <c r="BU667" s="621">
        <f t="shared" si="130"/>
        <v>0</v>
      </c>
      <c r="BV667" s="621">
        <f t="shared" si="130"/>
        <v>0</v>
      </c>
      <c r="BW667" s="621">
        <f t="shared" si="130"/>
        <v>0</v>
      </c>
      <c r="BX667" s="621">
        <f t="shared" si="130"/>
        <v>0</v>
      </c>
      <c r="BY667" s="621">
        <f t="shared" si="130"/>
        <v>0</v>
      </c>
      <c r="BZ667" s="621">
        <f t="shared" si="130"/>
        <v>0</v>
      </c>
    </row>
    <row r="668" spans="1:84" s="395" customFormat="1" ht="11.25">
      <c r="B668" s="617" t="str">
        <f t="shared" si="124"/>
        <v>IT</v>
      </c>
      <c r="C668" s="396"/>
      <c r="D668" s="396"/>
      <c r="E668" s="411"/>
      <c r="F668" s="620">
        <f t="shared" si="127"/>
        <v>957.67014404910537</v>
      </c>
      <c r="G668" s="621">
        <f t="shared" si="127"/>
        <v>4774.6996323274934</v>
      </c>
      <c r="H668" s="621">
        <f t="shared" si="127"/>
        <v>4924.629710047805</v>
      </c>
      <c r="I668" s="621">
        <f t="shared" si="127"/>
        <v>5431.6649893627382</v>
      </c>
      <c r="J668" s="621">
        <f t="shared" si="127"/>
        <v>5047.1473019538425</v>
      </c>
      <c r="K668" s="622">
        <f t="shared" si="127"/>
        <v>5178.4090974964929</v>
      </c>
      <c r="L668" s="620">
        <f t="shared" si="127"/>
        <v>6738.3728581235982</v>
      </c>
      <c r="M668" s="621">
        <f t="shared" si="127"/>
        <v>7364.2304956170792</v>
      </c>
      <c r="N668" s="621">
        <f t="shared" si="127"/>
        <v>9589.7905136608424</v>
      </c>
      <c r="O668" s="621">
        <f t="shared" si="127"/>
        <v>8921.596462838319</v>
      </c>
      <c r="P668" s="621">
        <f t="shared" si="127"/>
        <v>10900.048396963932</v>
      </c>
      <c r="Q668" s="621">
        <f t="shared" si="127"/>
        <v>11606.192565930271</v>
      </c>
      <c r="R668" s="620">
        <f t="shared" si="128"/>
        <v>13815.285982453861</v>
      </c>
      <c r="S668" s="621">
        <f t="shared" si="128"/>
        <v>14584.539689345143</v>
      </c>
      <c r="T668" s="622">
        <f t="shared" si="128"/>
        <v>15198.746010628376</v>
      </c>
      <c r="U668" s="621">
        <f t="shared" si="128"/>
        <v>15288.288964513733</v>
      </c>
      <c r="V668" s="621">
        <f t="shared" si="128"/>
        <v>13490.001443693916</v>
      </c>
      <c r="W668" s="621">
        <f t="shared" si="128"/>
        <v>9787.1244563767177</v>
      </c>
      <c r="X668" s="621">
        <f t="shared" si="128"/>
        <v>5625.3211841289522</v>
      </c>
      <c r="Y668" s="621">
        <f t="shared" si="128"/>
        <v>2703.446090479239</v>
      </c>
      <c r="Z668" s="621">
        <f t="shared" si="128"/>
        <v>0</v>
      </c>
      <c r="AA668" s="621">
        <f t="shared" si="128"/>
        <v>0</v>
      </c>
      <c r="AB668" s="621">
        <f t="shared" si="128"/>
        <v>0</v>
      </c>
      <c r="AC668" s="621">
        <f t="shared" si="128"/>
        <v>0</v>
      </c>
      <c r="AD668" s="621">
        <f t="shared" si="128"/>
        <v>0</v>
      </c>
      <c r="AE668" s="621">
        <f t="shared" si="128"/>
        <v>0</v>
      </c>
      <c r="AF668" s="621">
        <f t="shared" si="128"/>
        <v>0</v>
      </c>
      <c r="AG668" s="621">
        <f t="shared" si="128"/>
        <v>0</v>
      </c>
      <c r="AH668" s="621">
        <f t="shared" si="130"/>
        <v>0</v>
      </c>
      <c r="AI668" s="621">
        <f t="shared" si="130"/>
        <v>0</v>
      </c>
      <c r="AJ668" s="621">
        <f t="shared" si="130"/>
        <v>0</v>
      </c>
      <c r="AK668" s="621">
        <f t="shared" si="130"/>
        <v>0</v>
      </c>
      <c r="AL668" s="621">
        <f t="shared" si="130"/>
        <v>0</v>
      </c>
      <c r="AM668" s="621">
        <f t="shared" si="130"/>
        <v>0</v>
      </c>
      <c r="AN668" s="621">
        <f t="shared" si="130"/>
        <v>0</v>
      </c>
      <c r="AO668" s="621">
        <f t="shared" si="130"/>
        <v>0</v>
      </c>
      <c r="AP668" s="621">
        <f t="shared" si="130"/>
        <v>0</v>
      </c>
      <c r="AQ668" s="621">
        <f t="shared" si="130"/>
        <v>0</v>
      </c>
      <c r="AR668" s="621">
        <f t="shared" si="130"/>
        <v>0</v>
      </c>
      <c r="AS668" s="621">
        <f t="shared" si="130"/>
        <v>0</v>
      </c>
      <c r="AT668" s="621">
        <f t="shared" si="130"/>
        <v>0</v>
      </c>
      <c r="AU668" s="621">
        <f t="shared" si="130"/>
        <v>0</v>
      </c>
      <c r="AV668" s="621">
        <f t="shared" si="130"/>
        <v>0</v>
      </c>
      <c r="AW668" s="621">
        <f t="shared" si="130"/>
        <v>0</v>
      </c>
      <c r="AX668" s="621">
        <f t="shared" si="130"/>
        <v>0</v>
      </c>
      <c r="AY668" s="621">
        <f t="shared" si="130"/>
        <v>0</v>
      </c>
      <c r="AZ668" s="621">
        <f t="shared" si="130"/>
        <v>0</v>
      </c>
      <c r="BA668" s="621">
        <f t="shared" si="130"/>
        <v>0</v>
      </c>
      <c r="BB668" s="621">
        <f t="shared" si="130"/>
        <v>0</v>
      </c>
      <c r="BC668" s="621">
        <f t="shared" si="130"/>
        <v>0</v>
      </c>
      <c r="BD668" s="621">
        <f t="shared" si="130"/>
        <v>0</v>
      </c>
      <c r="BE668" s="621">
        <f t="shared" si="130"/>
        <v>0</v>
      </c>
      <c r="BF668" s="621">
        <f t="shared" si="130"/>
        <v>0</v>
      </c>
      <c r="BG668" s="621">
        <f t="shared" si="130"/>
        <v>0</v>
      </c>
      <c r="BH668" s="621">
        <f t="shared" si="130"/>
        <v>0</v>
      </c>
      <c r="BI668" s="621">
        <f t="shared" si="130"/>
        <v>0</v>
      </c>
      <c r="BJ668" s="621">
        <f t="shared" si="130"/>
        <v>0</v>
      </c>
      <c r="BK668" s="621">
        <f t="shared" si="130"/>
        <v>0</v>
      </c>
      <c r="BL668" s="621">
        <f t="shared" si="130"/>
        <v>0</v>
      </c>
      <c r="BM668" s="621">
        <f t="shared" si="130"/>
        <v>0</v>
      </c>
      <c r="BN668" s="621">
        <f t="shared" si="130"/>
        <v>0</v>
      </c>
      <c r="BO668" s="621">
        <f t="shared" si="130"/>
        <v>0</v>
      </c>
      <c r="BP668" s="621">
        <f t="shared" si="130"/>
        <v>0</v>
      </c>
      <c r="BQ668" s="621">
        <f t="shared" si="130"/>
        <v>0</v>
      </c>
      <c r="BR668" s="621">
        <f t="shared" si="130"/>
        <v>0</v>
      </c>
      <c r="BS668" s="621">
        <f t="shared" si="130"/>
        <v>0</v>
      </c>
      <c r="BT668" s="621">
        <f t="shared" si="130"/>
        <v>0</v>
      </c>
      <c r="BU668" s="621">
        <f t="shared" si="130"/>
        <v>0</v>
      </c>
      <c r="BV668" s="621">
        <f t="shared" si="130"/>
        <v>0</v>
      </c>
      <c r="BW668" s="621">
        <f t="shared" si="130"/>
        <v>0</v>
      </c>
      <c r="BX668" s="621">
        <f t="shared" si="130"/>
        <v>0</v>
      </c>
      <c r="BY668" s="621">
        <f t="shared" si="130"/>
        <v>0</v>
      </c>
      <c r="BZ668" s="621">
        <f t="shared" si="130"/>
        <v>0</v>
      </c>
    </row>
    <row r="669" spans="1:84" s="395" customFormat="1" ht="11.25">
      <c r="B669" s="617" t="str">
        <f t="shared" si="124"/>
        <v>Vehicles</v>
      </c>
      <c r="C669" s="396"/>
      <c r="D669" s="396"/>
      <c r="E669" s="411"/>
      <c r="F669" s="620">
        <f t="shared" si="127"/>
        <v>55.790293014765616</v>
      </c>
      <c r="G669" s="621">
        <f t="shared" si="127"/>
        <v>192.2018942159437</v>
      </c>
      <c r="H669" s="621">
        <f t="shared" si="127"/>
        <v>218.18835687807635</v>
      </c>
      <c r="I669" s="621">
        <f t="shared" si="127"/>
        <v>241.76431863068103</v>
      </c>
      <c r="J669" s="621">
        <f t="shared" si="127"/>
        <v>284.09081124154886</v>
      </c>
      <c r="K669" s="622">
        <f t="shared" si="127"/>
        <v>297.96391464704027</v>
      </c>
      <c r="L669" s="620">
        <f t="shared" si="127"/>
        <v>1083.9229425623387</v>
      </c>
      <c r="M669" s="621">
        <f t="shared" si="127"/>
        <v>1075.628436822843</v>
      </c>
      <c r="N669" s="621">
        <f t="shared" si="127"/>
        <v>951.45895245035535</v>
      </c>
      <c r="O669" s="621">
        <f t="shared" si="127"/>
        <v>310.66435879918748</v>
      </c>
      <c r="P669" s="621">
        <f t="shared" si="127"/>
        <v>338.75766544163378</v>
      </c>
      <c r="Q669" s="621">
        <f t="shared" si="127"/>
        <v>528.10457719958663</v>
      </c>
      <c r="R669" s="620">
        <f t="shared" si="128"/>
        <v>708.09955253215605</v>
      </c>
      <c r="S669" s="621">
        <f t="shared" si="128"/>
        <v>909.76166689996808</v>
      </c>
      <c r="T669" s="622">
        <f t="shared" si="128"/>
        <v>1097.19285291504</v>
      </c>
      <c r="U669" s="621">
        <f t="shared" si="128"/>
        <v>1104.1116897565814</v>
      </c>
      <c r="V669" s="621">
        <f t="shared" si="128"/>
        <v>1128.6475837278217</v>
      </c>
      <c r="W669" s="621">
        <f t="shared" si="128"/>
        <v>1100.5542770853754</v>
      </c>
      <c r="X669" s="621">
        <f t="shared" si="128"/>
        <v>957.46672406636435</v>
      </c>
      <c r="Y669" s="621">
        <f t="shared" si="128"/>
        <v>722.90962776907236</v>
      </c>
      <c r="Z669" s="621">
        <f t="shared" si="128"/>
        <v>454.00472692424506</v>
      </c>
      <c r="AA669" s="621">
        <f t="shared" si="128"/>
        <v>185.2932877005573</v>
      </c>
      <c r="AB669" s="621">
        <f t="shared" si="128"/>
        <v>-2.2737367544323206E-13</v>
      </c>
      <c r="AC669" s="621">
        <f t="shared" si="128"/>
        <v>0</v>
      </c>
      <c r="AD669" s="621">
        <f t="shared" si="128"/>
        <v>0</v>
      </c>
      <c r="AE669" s="621">
        <f t="shared" si="128"/>
        <v>0</v>
      </c>
      <c r="AF669" s="621">
        <f t="shared" si="128"/>
        <v>0</v>
      </c>
      <c r="AG669" s="621">
        <f t="shared" si="128"/>
        <v>0</v>
      </c>
      <c r="AH669" s="621">
        <f t="shared" si="130"/>
        <v>0</v>
      </c>
      <c r="AI669" s="621">
        <f t="shared" si="130"/>
        <v>0</v>
      </c>
      <c r="AJ669" s="621">
        <f t="shared" si="130"/>
        <v>0</v>
      </c>
      <c r="AK669" s="621">
        <f t="shared" si="130"/>
        <v>0</v>
      </c>
      <c r="AL669" s="621">
        <f t="shared" si="130"/>
        <v>0</v>
      </c>
      <c r="AM669" s="621">
        <f t="shared" si="130"/>
        <v>0</v>
      </c>
      <c r="AN669" s="621">
        <f t="shared" si="130"/>
        <v>0</v>
      </c>
      <c r="AO669" s="621">
        <f t="shared" si="130"/>
        <v>0</v>
      </c>
      <c r="AP669" s="621">
        <f t="shared" si="130"/>
        <v>0</v>
      </c>
      <c r="AQ669" s="621">
        <f t="shared" si="130"/>
        <v>0</v>
      </c>
      <c r="AR669" s="621">
        <f t="shared" si="130"/>
        <v>0</v>
      </c>
      <c r="AS669" s="621">
        <f t="shared" si="130"/>
        <v>0</v>
      </c>
      <c r="AT669" s="621">
        <f t="shared" si="130"/>
        <v>0</v>
      </c>
      <c r="AU669" s="621">
        <f t="shared" si="130"/>
        <v>0</v>
      </c>
      <c r="AV669" s="621">
        <f t="shared" si="130"/>
        <v>0</v>
      </c>
      <c r="AW669" s="621">
        <f t="shared" si="130"/>
        <v>0</v>
      </c>
      <c r="AX669" s="621">
        <f t="shared" si="130"/>
        <v>0</v>
      </c>
      <c r="AY669" s="621">
        <f t="shared" si="130"/>
        <v>0</v>
      </c>
      <c r="AZ669" s="621">
        <f t="shared" si="130"/>
        <v>0</v>
      </c>
      <c r="BA669" s="621">
        <f t="shared" si="130"/>
        <v>0</v>
      </c>
      <c r="BB669" s="621">
        <f t="shared" si="130"/>
        <v>0</v>
      </c>
      <c r="BC669" s="621">
        <f t="shared" si="130"/>
        <v>0</v>
      </c>
      <c r="BD669" s="621">
        <f t="shared" si="130"/>
        <v>0</v>
      </c>
      <c r="BE669" s="621">
        <f t="shared" si="130"/>
        <v>0</v>
      </c>
      <c r="BF669" s="621">
        <f t="shared" si="130"/>
        <v>0</v>
      </c>
      <c r="BG669" s="621">
        <f t="shared" si="130"/>
        <v>0</v>
      </c>
      <c r="BH669" s="621">
        <f t="shared" si="130"/>
        <v>0</v>
      </c>
      <c r="BI669" s="621">
        <f t="shared" si="130"/>
        <v>0</v>
      </c>
      <c r="BJ669" s="621">
        <f t="shared" si="130"/>
        <v>0</v>
      </c>
      <c r="BK669" s="621">
        <f t="shared" si="130"/>
        <v>0</v>
      </c>
      <c r="BL669" s="621">
        <f t="shared" si="130"/>
        <v>0</v>
      </c>
      <c r="BM669" s="621">
        <f t="shared" si="130"/>
        <v>0</v>
      </c>
      <c r="BN669" s="621">
        <f t="shared" si="130"/>
        <v>0</v>
      </c>
      <c r="BO669" s="621">
        <f t="shared" si="130"/>
        <v>0</v>
      </c>
      <c r="BP669" s="621">
        <f t="shared" si="130"/>
        <v>0</v>
      </c>
      <c r="BQ669" s="621">
        <f t="shared" si="130"/>
        <v>0</v>
      </c>
      <c r="BR669" s="621">
        <f t="shared" si="130"/>
        <v>0</v>
      </c>
      <c r="BS669" s="621">
        <f t="shared" si="130"/>
        <v>0</v>
      </c>
      <c r="BT669" s="621">
        <f t="shared" si="130"/>
        <v>0</v>
      </c>
      <c r="BU669" s="621">
        <f t="shared" si="130"/>
        <v>0</v>
      </c>
      <c r="BV669" s="621">
        <f t="shared" si="130"/>
        <v>0</v>
      </c>
      <c r="BW669" s="621">
        <f t="shared" si="130"/>
        <v>0</v>
      </c>
      <c r="BX669" s="621">
        <f t="shared" si="130"/>
        <v>0</v>
      </c>
      <c r="BY669" s="621">
        <f t="shared" si="130"/>
        <v>0</v>
      </c>
      <c r="BZ669" s="621">
        <f t="shared" si="130"/>
        <v>0</v>
      </c>
    </row>
    <row r="670" spans="1:84" s="395" customFormat="1" ht="11.25">
      <c r="B670" s="617" t="str">
        <f t="shared" si="124"/>
        <v>Other</v>
      </c>
      <c r="C670" s="396"/>
      <c r="D670" s="396"/>
      <c r="E670" s="411"/>
      <c r="F670" s="620">
        <f t="shared" si="127"/>
        <v>205.34954985263758</v>
      </c>
      <c r="G670" s="621">
        <f t="shared" si="127"/>
        <v>889.86084139262778</v>
      </c>
      <c r="H670" s="621">
        <f t="shared" si="127"/>
        <v>1182.5252831502501</v>
      </c>
      <c r="I670" s="621">
        <f t="shared" si="127"/>
        <v>1537.1359878807414</v>
      </c>
      <c r="J670" s="621">
        <f t="shared" si="127"/>
        <v>1864.5388042504667</v>
      </c>
      <c r="K670" s="622">
        <f t="shared" si="127"/>
        <v>1940.7202765889765</v>
      </c>
      <c r="L670" s="620">
        <f t="shared" si="127"/>
        <v>1906.6163026364525</v>
      </c>
      <c r="M670" s="621">
        <f t="shared" si="127"/>
        <v>1956.0063503526139</v>
      </c>
      <c r="N670" s="621">
        <f t="shared" si="127"/>
        <v>2011.2988041970013</v>
      </c>
      <c r="O670" s="621">
        <f t="shared" si="127"/>
        <v>2028.5918421445858</v>
      </c>
      <c r="P670" s="621">
        <f t="shared" si="127"/>
        <v>2270.6978658318822</v>
      </c>
      <c r="Q670" s="621">
        <f t="shared" si="127"/>
        <v>2672.0807234016506</v>
      </c>
      <c r="R670" s="620">
        <f t="shared" si="128"/>
        <v>2554.1653175266347</v>
      </c>
      <c r="S670" s="621">
        <f t="shared" si="128"/>
        <v>2381.5955830922499</v>
      </c>
      <c r="T670" s="622">
        <f t="shared" si="128"/>
        <v>2354.2100631524086</v>
      </c>
      <c r="U670" s="621">
        <f t="shared" si="128"/>
        <v>2644.3821638963213</v>
      </c>
      <c r="V670" s="621">
        <f t="shared" si="128"/>
        <v>2577.9215382271946</v>
      </c>
      <c r="W670" s="621">
        <f t="shared" si="128"/>
        <v>2528.5314905110331</v>
      </c>
      <c r="X670" s="621">
        <f t="shared" si="128"/>
        <v>2311.4711356615749</v>
      </c>
      <c r="Y670" s="621">
        <f t="shared" si="128"/>
        <v>1808.8743946987756</v>
      </c>
      <c r="Z670" s="621">
        <f t="shared" si="128"/>
        <v>1566.7683710114791</v>
      </c>
      <c r="AA670" s="621">
        <f t="shared" si="128"/>
        <v>1086.7074808038151</v>
      </c>
      <c r="AB670" s="621">
        <f t="shared" si="128"/>
        <v>920.70320591327572</v>
      </c>
      <c r="AC670" s="621">
        <f t="shared" si="128"/>
        <v>621.49751442534159</v>
      </c>
      <c r="AD670" s="621">
        <f t="shared" si="128"/>
        <v>313.99325286876928</v>
      </c>
      <c r="AE670" s="621">
        <f t="shared" si="128"/>
        <v>4.5474735088646412E-13</v>
      </c>
      <c r="AF670" s="621">
        <f t="shared" si="128"/>
        <v>0</v>
      </c>
      <c r="AG670" s="621">
        <f t="shared" si="128"/>
        <v>0</v>
      </c>
      <c r="AH670" s="621">
        <f t="shared" si="130"/>
        <v>0</v>
      </c>
      <c r="AI670" s="621">
        <f t="shared" si="130"/>
        <v>0</v>
      </c>
      <c r="AJ670" s="621">
        <f t="shared" si="130"/>
        <v>0</v>
      </c>
      <c r="AK670" s="621">
        <f t="shared" si="130"/>
        <v>0</v>
      </c>
      <c r="AL670" s="621">
        <f t="shared" si="130"/>
        <v>0</v>
      </c>
      <c r="AM670" s="621">
        <f t="shared" si="130"/>
        <v>0</v>
      </c>
      <c r="AN670" s="621">
        <f t="shared" si="130"/>
        <v>0</v>
      </c>
      <c r="AO670" s="621">
        <f t="shared" si="130"/>
        <v>0</v>
      </c>
      <c r="AP670" s="621">
        <f t="shared" si="130"/>
        <v>0</v>
      </c>
      <c r="AQ670" s="621">
        <f t="shared" si="130"/>
        <v>0</v>
      </c>
      <c r="AR670" s="621">
        <f t="shared" si="130"/>
        <v>0</v>
      </c>
      <c r="AS670" s="621">
        <f t="shared" si="130"/>
        <v>0</v>
      </c>
      <c r="AT670" s="621">
        <f t="shared" si="130"/>
        <v>0</v>
      </c>
      <c r="AU670" s="621">
        <f t="shared" si="130"/>
        <v>0</v>
      </c>
      <c r="AV670" s="621">
        <f t="shared" si="130"/>
        <v>0</v>
      </c>
      <c r="AW670" s="621">
        <f t="shared" si="130"/>
        <v>0</v>
      </c>
      <c r="AX670" s="621">
        <f t="shared" si="130"/>
        <v>0</v>
      </c>
      <c r="AY670" s="621">
        <f t="shared" si="130"/>
        <v>0</v>
      </c>
      <c r="AZ670" s="621">
        <f t="shared" si="130"/>
        <v>0</v>
      </c>
      <c r="BA670" s="621">
        <f t="shared" si="130"/>
        <v>0</v>
      </c>
      <c r="BB670" s="621">
        <f t="shared" si="130"/>
        <v>0</v>
      </c>
      <c r="BC670" s="621">
        <f t="shared" si="130"/>
        <v>0</v>
      </c>
      <c r="BD670" s="621">
        <f t="shared" si="130"/>
        <v>0</v>
      </c>
      <c r="BE670" s="621">
        <f t="shared" si="130"/>
        <v>0</v>
      </c>
      <c r="BF670" s="621">
        <f t="shared" si="130"/>
        <v>0</v>
      </c>
      <c r="BG670" s="621">
        <f t="shared" si="130"/>
        <v>0</v>
      </c>
      <c r="BH670" s="621">
        <f t="shared" si="130"/>
        <v>0</v>
      </c>
      <c r="BI670" s="621">
        <f t="shared" si="130"/>
        <v>0</v>
      </c>
      <c r="BJ670" s="621">
        <f t="shared" si="130"/>
        <v>0</v>
      </c>
      <c r="BK670" s="621">
        <f t="shared" si="130"/>
        <v>0</v>
      </c>
      <c r="BL670" s="621">
        <f t="shared" ref="BL670:BZ670" si="131">SUMIF($B$192:$B$654,$B670,BL$192:BL$654)+SUMIF($A$61:$A$76,$B670,BL$61:BL$76)+SUMIF($A$145:$A$160,$B670,BL$145:BL$160)+SUMIF($A$168:$A$183,$B670,BL$168:BL$183)</f>
        <v>0</v>
      </c>
      <c r="BM670" s="621">
        <f t="shared" si="131"/>
        <v>0</v>
      </c>
      <c r="BN670" s="621">
        <f t="shared" si="131"/>
        <v>0</v>
      </c>
      <c r="BO670" s="621">
        <f t="shared" si="131"/>
        <v>0</v>
      </c>
      <c r="BP670" s="621">
        <f t="shared" si="131"/>
        <v>0</v>
      </c>
      <c r="BQ670" s="621">
        <f t="shared" si="131"/>
        <v>0</v>
      </c>
      <c r="BR670" s="621">
        <f t="shared" si="131"/>
        <v>0</v>
      </c>
      <c r="BS670" s="621">
        <f t="shared" si="131"/>
        <v>0</v>
      </c>
      <c r="BT670" s="621">
        <f t="shared" si="131"/>
        <v>0</v>
      </c>
      <c r="BU670" s="621">
        <f t="shared" si="131"/>
        <v>0</v>
      </c>
      <c r="BV670" s="621">
        <f t="shared" si="131"/>
        <v>0</v>
      </c>
      <c r="BW670" s="621">
        <f t="shared" si="131"/>
        <v>0</v>
      </c>
      <c r="BX670" s="621">
        <f t="shared" si="131"/>
        <v>0</v>
      </c>
      <c r="BY670" s="621">
        <f t="shared" si="131"/>
        <v>0</v>
      </c>
      <c r="BZ670" s="621">
        <f t="shared" si="131"/>
        <v>0</v>
      </c>
    </row>
    <row r="671" spans="1:84" s="395" customFormat="1" ht="11.25">
      <c r="B671" s="617" t="str">
        <f t="shared" si="124"/>
        <v>Premises</v>
      </c>
      <c r="C671" s="396"/>
      <c r="D671" s="396"/>
      <c r="E671" s="411"/>
      <c r="F671" s="620">
        <f t="shared" si="127"/>
        <v>231.59106460710453</v>
      </c>
      <c r="G671" s="621">
        <f t="shared" si="127"/>
        <v>1007.4694109051524</v>
      </c>
      <c r="H671" s="621">
        <f t="shared" si="127"/>
        <v>1059.0459390206845</v>
      </c>
      <c r="I671" s="621">
        <f t="shared" si="127"/>
        <v>1129.1901329330731</v>
      </c>
      <c r="J671" s="621">
        <f t="shared" si="127"/>
        <v>1921.2085174226133</v>
      </c>
      <c r="K671" s="622">
        <f t="shared" si="127"/>
        <v>2241.4259924294615</v>
      </c>
      <c r="L671" s="620">
        <f t="shared" si="127"/>
        <v>1631.1733080072136</v>
      </c>
      <c r="M671" s="621">
        <f t="shared" si="127"/>
        <v>1628.7984489961923</v>
      </c>
      <c r="N671" s="621">
        <f t="shared" si="127"/>
        <v>1537.8168192291046</v>
      </c>
      <c r="O671" s="621">
        <f t="shared" si="127"/>
        <v>1152.6994488965213</v>
      </c>
      <c r="P671" s="621">
        <f t="shared" si="127"/>
        <v>1168.0617112716916</v>
      </c>
      <c r="Q671" s="621">
        <f t="shared" si="127"/>
        <v>1082.7902716565891</v>
      </c>
      <c r="R671" s="620">
        <f t="shared" si="128"/>
        <v>1039.082117215997</v>
      </c>
      <c r="S671" s="621">
        <f t="shared" si="128"/>
        <v>976.35518011502495</v>
      </c>
      <c r="T671" s="622">
        <f t="shared" si="128"/>
        <v>225.18676636246516</v>
      </c>
      <c r="U671" s="621">
        <f t="shared" si="128"/>
        <v>234.25826978784744</v>
      </c>
      <c r="V671" s="621">
        <f t="shared" si="128"/>
        <v>158.95019417351187</v>
      </c>
      <c r="W671" s="621">
        <f t="shared" si="128"/>
        <v>161.32505318453312</v>
      </c>
      <c r="X671" s="621">
        <f t="shared" si="128"/>
        <v>120.79056129387693</v>
      </c>
      <c r="Y671" s="621">
        <f t="shared" si="128"/>
        <v>111.35956665322777</v>
      </c>
      <c r="Z671" s="621">
        <f t="shared" si="128"/>
        <v>95.997304278057442</v>
      </c>
      <c r="AA671" s="621">
        <f t="shared" si="128"/>
        <v>89.039873339717815</v>
      </c>
      <c r="AB671" s="621">
        <f t="shared" si="128"/>
        <v>67.147877685303939</v>
      </c>
      <c r="AC671" s="621">
        <f t="shared" si="128"/>
        <v>45.037549060798952</v>
      </c>
      <c r="AD671" s="621">
        <f t="shared" si="128"/>
        <v>22.64016285895951</v>
      </c>
      <c r="AE671" s="621">
        <f t="shared" si="128"/>
        <v>0</v>
      </c>
      <c r="AF671" s="621">
        <f t="shared" si="128"/>
        <v>0</v>
      </c>
      <c r="AG671" s="621">
        <f t="shared" si="128"/>
        <v>0</v>
      </c>
      <c r="AH671" s="621">
        <f t="shared" ref="AH671:BZ675" si="132">SUMIF($B$192:$B$654,$B671,AH$192:AH$654)+SUMIF($A$61:$A$76,$B671,AH$61:AH$76)+SUMIF($A$145:$A$160,$B671,AH$145:AH$160)+SUMIF($A$168:$A$183,$B671,AH$168:AH$183)</f>
        <v>0</v>
      </c>
      <c r="AI671" s="621">
        <f t="shared" si="132"/>
        <v>0</v>
      </c>
      <c r="AJ671" s="621">
        <f t="shared" si="132"/>
        <v>0</v>
      </c>
      <c r="AK671" s="621">
        <f t="shared" si="132"/>
        <v>0</v>
      </c>
      <c r="AL671" s="621">
        <f t="shared" si="132"/>
        <v>0</v>
      </c>
      <c r="AM671" s="621">
        <f t="shared" si="132"/>
        <v>0</v>
      </c>
      <c r="AN671" s="621">
        <f t="shared" si="132"/>
        <v>0</v>
      </c>
      <c r="AO671" s="621">
        <f t="shared" si="132"/>
        <v>0</v>
      </c>
      <c r="AP671" s="621">
        <f t="shared" si="132"/>
        <v>0</v>
      </c>
      <c r="AQ671" s="621">
        <f t="shared" si="132"/>
        <v>0</v>
      </c>
      <c r="AR671" s="621">
        <f t="shared" si="132"/>
        <v>0</v>
      </c>
      <c r="AS671" s="621">
        <f t="shared" si="132"/>
        <v>0</v>
      </c>
      <c r="AT671" s="621">
        <f t="shared" si="132"/>
        <v>0</v>
      </c>
      <c r="AU671" s="621">
        <f t="shared" si="132"/>
        <v>0</v>
      </c>
      <c r="AV671" s="621">
        <f t="shared" si="132"/>
        <v>0</v>
      </c>
      <c r="AW671" s="621">
        <f t="shared" si="132"/>
        <v>0</v>
      </c>
      <c r="AX671" s="621">
        <f t="shared" si="132"/>
        <v>0</v>
      </c>
      <c r="AY671" s="621">
        <f t="shared" si="132"/>
        <v>0</v>
      </c>
      <c r="AZ671" s="621">
        <f t="shared" si="132"/>
        <v>0</v>
      </c>
      <c r="BA671" s="621">
        <f t="shared" si="132"/>
        <v>0</v>
      </c>
      <c r="BB671" s="621">
        <f t="shared" si="132"/>
        <v>0</v>
      </c>
      <c r="BC671" s="621">
        <f t="shared" si="132"/>
        <v>0</v>
      </c>
      <c r="BD671" s="621">
        <f t="shared" si="132"/>
        <v>0</v>
      </c>
      <c r="BE671" s="621">
        <f t="shared" si="132"/>
        <v>0</v>
      </c>
      <c r="BF671" s="621">
        <f t="shared" si="132"/>
        <v>0</v>
      </c>
      <c r="BG671" s="621">
        <f t="shared" si="132"/>
        <v>0</v>
      </c>
      <c r="BH671" s="621">
        <f t="shared" si="132"/>
        <v>0</v>
      </c>
      <c r="BI671" s="621">
        <f t="shared" si="132"/>
        <v>0</v>
      </c>
      <c r="BJ671" s="621">
        <f t="shared" si="132"/>
        <v>0</v>
      </c>
      <c r="BK671" s="621">
        <f t="shared" si="132"/>
        <v>0</v>
      </c>
      <c r="BL671" s="621">
        <f t="shared" si="132"/>
        <v>0</v>
      </c>
      <c r="BM671" s="621">
        <f t="shared" si="132"/>
        <v>0</v>
      </c>
      <c r="BN671" s="621">
        <f t="shared" si="132"/>
        <v>0</v>
      </c>
      <c r="BO671" s="621">
        <f t="shared" si="132"/>
        <v>0</v>
      </c>
      <c r="BP671" s="621">
        <f t="shared" si="132"/>
        <v>0</v>
      </c>
      <c r="BQ671" s="621">
        <f t="shared" si="132"/>
        <v>0</v>
      </c>
      <c r="BR671" s="621">
        <f t="shared" si="132"/>
        <v>0</v>
      </c>
      <c r="BS671" s="621">
        <f t="shared" si="132"/>
        <v>0</v>
      </c>
      <c r="BT671" s="621">
        <f t="shared" si="132"/>
        <v>0</v>
      </c>
      <c r="BU671" s="621">
        <f t="shared" si="132"/>
        <v>0</v>
      </c>
      <c r="BV671" s="621">
        <f t="shared" si="132"/>
        <v>0</v>
      </c>
      <c r="BW671" s="621">
        <f t="shared" si="132"/>
        <v>0</v>
      </c>
      <c r="BX671" s="621">
        <f t="shared" si="132"/>
        <v>0</v>
      </c>
      <c r="BY671" s="621">
        <f t="shared" si="132"/>
        <v>0</v>
      </c>
      <c r="BZ671" s="621">
        <f t="shared" si="132"/>
        <v>0</v>
      </c>
    </row>
    <row r="672" spans="1:84" s="395" customFormat="1" ht="11.25">
      <c r="B672" s="617" t="str">
        <f t="shared" si="124"/>
        <v>Land</v>
      </c>
      <c r="C672" s="396"/>
      <c r="D672" s="396"/>
      <c r="E672" s="411"/>
      <c r="F672" s="620">
        <f t="shared" si="127"/>
        <v>0</v>
      </c>
      <c r="G672" s="621">
        <f t="shared" si="127"/>
        <v>0</v>
      </c>
      <c r="H672" s="621">
        <f t="shared" si="127"/>
        <v>0</v>
      </c>
      <c r="I672" s="621">
        <f t="shared" si="127"/>
        <v>0</v>
      </c>
      <c r="J672" s="621">
        <f t="shared" si="127"/>
        <v>0</v>
      </c>
      <c r="K672" s="622">
        <f t="shared" si="127"/>
        <v>0</v>
      </c>
      <c r="L672" s="620">
        <f t="shared" si="127"/>
        <v>0</v>
      </c>
      <c r="M672" s="621">
        <f t="shared" si="127"/>
        <v>0</v>
      </c>
      <c r="N672" s="621">
        <f t="shared" si="127"/>
        <v>0</v>
      </c>
      <c r="O672" s="621">
        <f t="shared" si="127"/>
        <v>0</v>
      </c>
      <c r="P672" s="621">
        <f t="shared" si="127"/>
        <v>0</v>
      </c>
      <c r="Q672" s="621">
        <f t="shared" si="127"/>
        <v>0</v>
      </c>
      <c r="R672" s="620">
        <f t="shared" si="128"/>
        <v>0</v>
      </c>
      <c r="S672" s="621">
        <f t="shared" si="128"/>
        <v>0</v>
      </c>
      <c r="T672" s="622">
        <f t="shared" si="128"/>
        <v>0</v>
      </c>
      <c r="U672" s="621">
        <f t="shared" si="128"/>
        <v>0</v>
      </c>
      <c r="V672" s="621">
        <f t="shared" si="128"/>
        <v>0</v>
      </c>
      <c r="W672" s="621">
        <f t="shared" si="128"/>
        <v>0</v>
      </c>
      <c r="X672" s="621">
        <f t="shared" si="128"/>
        <v>0</v>
      </c>
      <c r="Y672" s="621">
        <f t="shared" si="128"/>
        <v>0</v>
      </c>
      <c r="Z672" s="621">
        <f t="shared" si="128"/>
        <v>0</v>
      </c>
      <c r="AA672" s="621">
        <f t="shared" si="128"/>
        <v>0</v>
      </c>
      <c r="AB672" s="621">
        <f t="shared" si="128"/>
        <v>0</v>
      </c>
      <c r="AC672" s="621">
        <f t="shared" si="128"/>
        <v>0</v>
      </c>
      <c r="AD672" s="621">
        <f t="shared" si="128"/>
        <v>0</v>
      </c>
      <c r="AE672" s="621">
        <f t="shared" si="128"/>
        <v>0</v>
      </c>
      <c r="AF672" s="621">
        <f t="shared" si="128"/>
        <v>0</v>
      </c>
      <c r="AG672" s="621">
        <f t="shared" si="128"/>
        <v>0</v>
      </c>
      <c r="AH672" s="621">
        <f t="shared" si="132"/>
        <v>0</v>
      </c>
      <c r="AI672" s="621">
        <f t="shared" si="132"/>
        <v>0</v>
      </c>
      <c r="AJ672" s="621">
        <f t="shared" si="132"/>
        <v>0</v>
      </c>
      <c r="AK672" s="621">
        <f t="shared" si="132"/>
        <v>0</v>
      </c>
      <c r="AL672" s="621">
        <f t="shared" si="132"/>
        <v>0</v>
      </c>
      <c r="AM672" s="621">
        <f t="shared" si="132"/>
        <v>0</v>
      </c>
      <c r="AN672" s="621">
        <f t="shared" si="132"/>
        <v>0</v>
      </c>
      <c r="AO672" s="621">
        <f t="shared" si="132"/>
        <v>0</v>
      </c>
      <c r="AP672" s="621">
        <f t="shared" si="132"/>
        <v>0</v>
      </c>
      <c r="AQ672" s="621">
        <f t="shared" si="132"/>
        <v>0</v>
      </c>
      <c r="AR672" s="621">
        <f t="shared" si="132"/>
        <v>0</v>
      </c>
      <c r="AS672" s="621">
        <f t="shared" si="132"/>
        <v>0</v>
      </c>
      <c r="AT672" s="621">
        <f t="shared" si="132"/>
        <v>0</v>
      </c>
      <c r="AU672" s="621">
        <f t="shared" si="132"/>
        <v>0</v>
      </c>
      <c r="AV672" s="621">
        <f t="shared" si="132"/>
        <v>0</v>
      </c>
      <c r="AW672" s="621">
        <f t="shared" si="132"/>
        <v>0</v>
      </c>
      <c r="AX672" s="621">
        <f t="shared" si="132"/>
        <v>0</v>
      </c>
      <c r="AY672" s="621">
        <f t="shared" si="132"/>
        <v>0</v>
      </c>
      <c r="AZ672" s="621">
        <f t="shared" si="132"/>
        <v>0</v>
      </c>
      <c r="BA672" s="621">
        <f t="shared" si="132"/>
        <v>0</v>
      </c>
      <c r="BB672" s="621">
        <f t="shared" si="132"/>
        <v>0</v>
      </c>
      <c r="BC672" s="621">
        <f t="shared" si="132"/>
        <v>0</v>
      </c>
      <c r="BD672" s="621">
        <f t="shared" si="132"/>
        <v>0</v>
      </c>
      <c r="BE672" s="621">
        <f t="shared" si="132"/>
        <v>0</v>
      </c>
      <c r="BF672" s="621">
        <f t="shared" si="132"/>
        <v>0</v>
      </c>
      <c r="BG672" s="621">
        <f t="shared" si="132"/>
        <v>0</v>
      </c>
      <c r="BH672" s="621">
        <f t="shared" si="132"/>
        <v>0</v>
      </c>
      <c r="BI672" s="621">
        <f t="shared" si="132"/>
        <v>0</v>
      </c>
      <c r="BJ672" s="621">
        <f t="shared" si="132"/>
        <v>0</v>
      </c>
      <c r="BK672" s="621">
        <f t="shared" si="132"/>
        <v>0</v>
      </c>
      <c r="BL672" s="621">
        <f t="shared" si="132"/>
        <v>0</v>
      </c>
      <c r="BM672" s="621">
        <f t="shared" si="132"/>
        <v>0</v>
      </c>
      <c r="BN672" s="621">
        <f t="shared" si="132"/>
        <v>0</v>
      </c>
      <c r="BO672" s="621">
        <f t="shared" si="132"/>
        <v>0</v>
      </c>
      <c r="BP672" s="621">
        <f t="shared" si="132"/>
        <v>0</v>
      </c>
      <c r="BQ672" s="621">
        <f t="shared" si="132"/>
        <v>0</v>
      </c>
      <c r="BR672" s="621">
        <f t="shared" si="132"/>
        <v>0</v>
      </c>
      <c r="BS672" s="621">
        <f t="shared" si="132"/>
        <v>0</v>
      </c>
      <c r="BT672" s="621">
        <f t="shared" si="132"/>
        <v>0</v>
      </c>
      <c r="BU672" s="621">
        <f t="shared" si="132"/>
        <v>0</v>
      </c>
      <c r="BV672" s="621">
        <f t="shared" si="132"/>
        <v>0</v>
      </c>
      <c r="BW672" s="621">
        <f t="shared" si="132"/>
        <v>0</v>
      </c>
      <c r="BX672" s="621">
        <f t="shared" si="132"/>
        <v>0</v>
      </c>
      <c r="BY672" s="621">
        <f t="shared" si="132"/>
        <v>0</v>
      </c>
      <c r="BZ672" s="621">
        <f t="shared" si="132"/>
        <v>0</v>
      </c>
    </row>
    <row r="673" spans="1:84" s="395" customFormat="1" ht="11.25">
      <c r="B673" s="617" t="str">
        <f t="shared" si="124"/>
        <v>Easements</v>
      </c>
      <c r="C673" s="396"/>
      <c r="D673" s="396"/>
      <c r="E673" s="411"/>
      <c r="F673" s="620">
        <f t="shared" si="127"/>
        <v>0</v>
      </c>
      <c r="G673" s="621">
        <f t="shared" si="127"/>
        <v>0</v>
      </c>
      <c r="H673" s="621">
        <f t="shared" si="127"/>
        <v>0</v>
      </c>
      <c r="I673" s="621">
        <f t="shared" si="127"/>
        <v>0</v>
      </c>
      <c r="J673" s="621">
        <f t="shared" si="127"/>
        <v>0</v>
      </c>
      <c r="K673" s="622">
        <f t="shared" si="127"/>
        <v>0</v>
      </c>
      <c r="L673" s="620">
        <f t="shared" si="127"/>
        <v>0</v>
      </c>
      <c r="M673" s="621">
        <f t="shared" si="127"/>
        <v>0</v>
      </c>
      <c r="N673" s="621">
        <f t="shared" si="127"/>
        <v>0</v>
      </c>
      <c r="O673" s="621">
        <f t="shared" si="127"/>
        <v>0</v>
      </c>
      <c r="P673" s="621">
        <f t="shared" si="127"/>
        <v>0</v>
      </c>
      <c r="Q673" s="621">
        <f t="shared" si="127"/>
        <v>0</v>
      </c>
      <c r="R673" s="620">
        <f t="shared" si="128"/>
        <v>0</v>
      </c>
      <c r="S673" s="621">
        <f t="shared" si="128"/>
        <v>0</v>
      </c>
      <c r="T673" s="622">
        <f t="shared" si="128"/>
        <v>0</v>
      </c>
      <c r="U673" s="621">
        <f t="shared" si="128"/>
        <v>0</v>
      </c>
      <c r="V673" s="621">
        <f t="shared" si="128"/>
        <v>0</v>
      </c>
      <c r="W673" s="621">
        <f t="shared" si="128"/>
        <v>0</v>
      </c>
      <c r="X673" s="621">
        <f t="shared" si="128"/>
        <v>0</v>
      </c>
      <c r="Y673" s="621">
        <f t="shared" si="128"/>
        <v>0</v>
      </c>
      <c r="Z673" s="621">
        <f t="shared" si="128"/>
        <v>0</v>
      </c>
      <c r="AA673" s="621">
        <f t="shared" si="128"/>
        <v>0</v>
      </c>
      <c r="AB673" s="621">
        <f t="shared" si="128"/>
        <v>0</v>
      </c>
      <c r="AC673" s="621">
        <f t="shared" si="128"/>
        <v>0</v>
      </c>
      <c r="AD673" s="621">
        <f t="shared" si="128"/>
        <v>0</v>
      </c>
      <c r="AE673" s="621">
        <f t="shared" si="128"/>
        <v>0</v>
      </c>
      <c r="AF673" s="621">
        <f t="shared" si="128"/>
        <v>0</v>
      </c>
      <c r="AG673" s="621">
        <f t="shared" si="128"/>
        <v>0</v>
      </c>
      <c r="AH673" s="621">
        <f t="shared" si="132"/>
        <v>0</v>
      </c>
      <c r="AI673" s="621">
        <f t="shared" si="132"/>
        <v>0</v>
      </c>
      <c r="AJ673" s="621">
        <f t="shared" si="132"/>
        <v>0</v>
      </c>
      <c r="AK673" s="621">
        <f t="shared" si="132"/>
        <v>0</v>
      </c>
      <c r="AL673" s="621">
        <f t="shared" si="132"/>
        <v>0</v>
      </c>
      <c r="AM673" s="621">
        <f t="shared" si="132"/>
        <v>0</v>
      </c>
      <c r="AN673" s="621">
        <f t="shared" si="132"/>
        <v>0</v>
      </c>
      <c r="AO673" s="621">
        <f t="shared" si="132"/>
        <v>0</v>
      </c>
      <c r="AP673" s="621">
        <f t="shared" si="132"/>
        <v>0</v>
      </c>
      <c r="AQ673" s="621">
        <f t="shared" si="132"/>
        <v>0</v>
      </c>
      <c r="AR673" s="621">
        <f t="shared" si="132"/>
        <v>0</v>
      </c>
      <c r="AS673" s="621">
        <f t="shared" si="132"/>
        <v>0</v>
      </c>
      <c r="AT673" s="621">
        <f t="shared" si="132"/>
        <v>0</v>
      </c>
      <c r="AU673" s="621">
        <f t="shared" si="132"/>
        <v>0</v>
      </c>
      <c r="AV673" s="621">
        <f t="shared" si="132"/>
        <v>0</v>
      </c>
      <c r="AW673" s="621">
        <f t="shared" si="132"/>
        <v>0</v>
      </c>
      <c r="AX673" s="621">
        <f t="shared" si="132"/>
        <v>0</v>
      </c>
      <c r="AY673" s="621">
        <f t="shared" si="132"/>
        <v>0</v>
      </c>
      <c r="AZ673" s="621">
        <f t="shared" si="132"/>
        <v>0</v>
      </c>
      <c r="BA673" s="621">
        <f t="shared" si="132"/>
        <v>0</v>
      </c>
      <c r="BB673" s="621">
        <f t="shared" si="132"/>
        <v>0</v>
      </c>
      <c r="BC673" s="621">
        <f t="shared" si="132"/>
        <v>0</v>
      </c>
      <c r="BD673" s="621">
        <f t="shared" si="132"/>
        <v>0</v>
      </c>
      <c r="BE673" s="621">
        <f t="shared" si="132"/>
        <v>0</v>
      </c>
      <c r="BF673" s="621">
        <f t="shared" si="132"/>
        <v>0</v>
      </c>
      <c r="BG673" s="621">
        <f t="shared" si="132"/>
        <v>0</v>
      </c>
      <c r="BH673" s="621">
        <f t="shared" si="132"/>
        <v>0</v>
      </c>
      <c r="BI673" s="621">
        <f t="shared" si="132"/>
        <v>0</v>
      </c>
      <c r="BJ673" s="621">
        <f t="shared" si="132"/>
        <v>0</v>
      </c>
      <c r="BK673" s="621">
        <f t="shared" si="132"/>
        <v>0</v>
      </c>
      <c r="BL673" s="621">
        <f t="shared" si="132"/>
        <v>0</v>
      </c>
      <c r="BM673" s="621">
        <f t="shared" si="132"/>
        <v>0</v>
      </c>
      <c r="BN673" s="621">
        <f t="shared" si="132"/>
        <v>0</v>
      </c>
      <c r="BO673" s="621">
        <f t="shared" si="132"/>
        <v>0</v>
      </c>
      <c r="BP673" s="621">
        <f t="shared" si="132"/>
        <v>0</v>
      </c>
      <c r="BQ673" s="621">
        <f t="shared" si="132"/>
        <v>0</v>
      </c>
      <c r="BR673" s="621">
        <f t="shared" si="132"/>
        <v>0</v>
      </c>
      <c r="BS673" s="621">
        <f t="shared" si="132"/>
        <v>0</v>
      </c>
      <c r="BT673" s="621">
        <f t="shared" si="132"/>
        <v>0</v>
      </c>
      <c r="BU673" s="621">
        <f t="shared" si="132"/>
        <v>0</v>
      </c>
      <c r="BV673" s="621">
        <f t="shared" si="132"/>
        <v>0</v>
      </c>
      <c r="BW673" s="621">
        <f t="shared" si="132"/>
        <v>0</v>
      </c>
      <c r="BX673" s="621">
        <f t="shared" si="132"/>
        <v>0</v>
      </c>
      <c r="BY673" s="621">
        <f t="shared" si="132"/>
        <v>0</v>
      </c>
      <c r="BZ673" s="621">
        <f t="shared" si="132"/>
        <v>0</v>
      </c>
    </row>
    <row r="674" spans="1:84" s="395" customFormat="1" ht="11.25">
      <c r="B674" s="617">
        <f t="shared" si="124"/>
        <v>0</v>
      </c>
      <c r="C674" s="396"/>
      <c r="D674" s="396"/>
      <c r="E674" s="411"/>
      <c r="F674" s="620">
        <f t="shared" si="127"/>
        <v>0</v>
      </c>
      <c r="G674" s="621">
        <f t="shared" si="127"/>
        <v>0</v>
      </c>
      <c r="H674" s="621">
        <f t="shared" si="127"/>
        <v>0</v>
      </c>
      <c r="I674" s="621">
        <f t="shared" si="127"/>
        <v>0</v>
      </c>
      <c r="J674" s="621">
        <f t="shared" si="127"/>
        <v>0</v>
      </c>
      <c r="K674" s="622">
        <f t="shared" si="127"/>
        <v>0</v>
      </c>
      <c r="L674" s="620">
        <f t="shared" si="127"/>
        <v>0</v>
      </c>
      <c r="M674" s="621">
        <f t="shared" si="127"/>
        <v>0</v>
      </c>
      <c r="N674" s="621">
        <f t="shared" si="127"/>
        <v>0</v>
      </c>
      <c r="O674" s="621">
        <f t="shared" si="127"/>
        <v>0</v>
      </c>
      <c r="P674" s="621">
        <f t="shared" si="127"/>
        <v>0</v>
      </c>
      <c r="Q674" s="621">
        <f t="shared" si="127"/>
        <v>0</v>
      </c>
      <c r="R674" s="620">
        <f t="shared" si="128"/>
        <v>0</v>
      </c>
      <c r="S674" s="621">
        <f t="shared" si="128"/>
        <v>0</v>
      </c>
      <c r="T674" s="622">
        <f t="shared" si="128"/>
        <v>0</v>
      </c>
      <c r="U674" s="621">
        <f t="shared" si="128"/>
        <v>0</v>
      </c>
      <c r="V674" s="621">
        <f t="shared" si="128"/>
        <v>0</v>
      </c>
      <c r="W674" s="621">
        <f t="shared" si="128"/>
        <v>0</v>
      </c>
      <c r="X674" s="621">
        <f t="shared" si="128"/>
        <v>0</v>
      </c>
      <c r="Y674" s="621">
        <f t="shared" si="128"/>
        <v>0</v>
      </c>
      <c r="Z674" s="621">
        <f t="shared" si="128"/>
        <v>0</v>
      </c>
      <c r="AA674" s="621">
        <f t="shared" si="128"/>
        <v>0</v>
      </c>
      <c r="AB674" s="621">
        <f t="shared" si="128"/>
        <v>0</v>
      </c>
      <c r="AC674" s="621">
        <f t="shared" si="128"/>
        <v>0</v>
      </c>
      <c r="AD674" s="621">
        <f t="shared" si="128"/>
        <v>0</v>
      </c>
      <c r="AE674" s="621">
        <f t="shared" si="128"/>
        <v>0</v>
      </c>
      <c r="AF674" s="621">
        <f t="shared" si="128"/>
        <v>0</v>
      </c>
      <c r="AG674" s="621">
        <f t="shared" si="128"/>
        <v>0</v>
      </c>
      <c r="AH674" s="621">
        <f t="shared" si="132"/>
        <v>0</v>
      </c>
      <c r="AI674" s="621">
        <f t="shared" si="132"/>
        <v>0</v>
      </c>
      <c r="AJ674" s="621">
        <f t="shared" si="132"/>
        <v>0</v>
      </c>
      <c r="AK674" s="621">
        <f t="shared" si="132"/>
        <v>0</v>
      </c>
      <c r="AL674" s="621">
        <f t="shared" si="132"/>
        <v>0</v>
      </c>
      <c r="AM674" s="621">
        <f t="shared" si="132"/>
        <v>0</v>
      </c>
      <c r="AN674" s="621">
        <f t="shared" si="132"/>
        <v>0</v>
      </c>
      <c r="AO674" s="621">
        <f t="shared" si="132"/>
        <v>0</v>
      </c>
      <c r="AP674" s="621">
        <f t="shared" si="132"/>
        <v>0</v>
      </c>
      <c r="AQ674" s="621">
        <f t="shared" si="132"/>
        <v>0</v>
      </c>
      <c r="AR674" s="621">
        <f t="shared" si="132"/>
        <v>0</v>
      </c>
      <c r="AS674" s="621">
        <f t="shared" si="132"/>
        <v>0</v>
      </c>
      <c r="AT674" s="621">
        <f t="shared" si="132"/>
        <v>0</v>
      </c>
      <c r="AU674" s="621">
        <f t="shared" si="132"/>
        <v>0</v>
      </c>
      <c r="AV674" s="621">
        <f t="shared" si="132"/>
        <v>0</v>
      </c>
      <c r="AW674" s="621">
        <f t="shared" si="132"/>
        <v>0</v>
      </c>
      <c r="AX674" s="621">
        <f t="shared" si="132"/>
        <v>0</v>
      </c>
      <c r="AY674" s="621">
        <f t="shared" si="132"/>
        <v>0</v>
      </c>
      <c r="AZ674" s="621">
        <f t="shared" si="132"/>
        <v>0</v>
      </c>
      <c r="BA674" s="621">
        <f t="shared" si="132"/>
        <v>0</v>
      </c>
      <c r="BB674" s="621">
        <f t="shared" si="132"/>
        <v>0</v>
      </c>
      <c r="BC674" s="621">
        <f t="shared" si="132"/>
        <v>0</v>
      </c>
      <c r="BD674" s="621">
        <f t="shared" si="132"/>
        <v>0</v>
      </c>
      <c r="BE674" s="621">
        <f t="shared" si="132"/>
        <v>0</v>
      </c>
      <c r="BF674" s="621">
        <f t="shared" si="132"/>
        <v>0</v>
      </c>
      <c r="BG674" s="621">
        <f t="shared" si="132"/>
        <v>0</v>
      </c>
      <c r="BH674" s="621">
        <f t="shared" si="132"/>
        <v>0</v>
      </c>
      <c r="BI674" s="621">
        <f t="shared" si="132"/>
        <v>0</v>
      </c>
      <c r="BJ674" s="621">
        <f t="shared" si="132"/>
        <v>0</v>
      </c>
      <c r="BK674" s="621">
        <f t="shared" si="132"/>
        <v>0</v>
      </c>
      <c r="BL674" s="621">
        <f t="shared" si="132"/>
        <v>0</v>
      </c>
      <c r="BM674" s="621">
        <f t="shared" si="132"/>
        <v>0</v>
      </c>
      <c r="BN674" s="621">
        <f t="shared" si="132"/>
        <v>0</v>
      </c>
      <c r="BO674" s="621">
        <f t="shared" si="132"/>
        <v>0</v>
      </c>
      <c r="BP674" s="621">
        <f t="shared" si="132"/>
        <v>0</v>
      </c>
      <c r="BQ674" s="621">
        <f t="shared" si="132"/>
        <v>0</v>
      </c>
      <c r="BR674" s="621">
        <f t="shared" si="132"/>
        <v>0</v>
      </c>
      <c r="BS674" s="621">
        <f t="shared" si="132"/>
        <v>0</v>
      </c>
      <c r="BT674" s="621">
        <f t="shared" si="132"/>
        <v>0</v>
      </c>
      <c r="BU674" s="621">
        <f t="shared" si="132"/>
        <v>0</v>
      </c>
      <c r="BV674" s="621">
        <f t="shared" si="132"/>
        <v>0</v>
      </c>
      <c r="BW674" s="621">
        <f t="shared" si="132"/>
        <v>0</v>
      </c>
      <c r="BX674" s="621">
        <f t="shared" si="132"/>
        <v>0</v>
      </c>
      <c r="BY674" s="621">
        <f t="shared" si="132"/>
        <v>0</v>
      </c>
      <c r="BZ674" s="621">
        <f t="shared" si="132"/>
        <v>0</v>
      </c>
    </row>
    <row r="675" spans="1:84" s="395" customFormat="1" ht="11.25">
      <c r="B675" s="617">
        <f t="shared" si="124"/>
        <v>0</v>
      </c>
      <c r="C675" s="396"/>
      <c r="D675" s="396"/>
      <c r="E675" s="411"/>
      <c r="F675" s="623">
        <f t="shared" si="127"/>
        <v>0</v>
      </c>
      <c r="G675" s="624">
        <f t="shared" si="127"/>
        <v>0</v>
      </c>
      <c r="H675" s="624">
        <f t="shared" si="127"/>
        <v>0</v>
      </c>
      <c r="I675" s="624">
        <f t="shared" si="127"/>
        <v>0</v>
      </c>
      <c r="J675" s="624">
        <f t="shared" si="127"/>
        <v>0</v>
      </c>
      <c r="K675" s="625">
        <f t="shared" si="127"/>
        <v>0</v>
      </c>
      <c r="L675" s="620">
        <f t="shared" si="127"/>
        <v>0</v>
      </c>
      <c r="M675" s="624">
        <f t="shared" si="127"/>
        <v>0</v>
      </c>
      <c r="N675" s="624">
        <f t="shared" si="127"/>
        <v>0</v>
      </c>
      <c r="O675" s="624">
        <f t="shared" si="127"/>
        <v>0</v>
      </c>
      <c r="P675" s="624">
        <f t="shared" si="127"/>
        <v>0</v>
      </c>
      <c r="Q675" s="621">
        <f t="shared" si="127"/>
        <v>0</v>
      </c>
      <c r="R675" s="623">
        <f t="shared" si="128"/>
        <v>0</v>
      </c>
      <c r="S675" s="624">
        <f t="shared" si="128"/>
        <v>0</v>
      </c>
      <c r="T675" s="625">
        <f t="shared" si="128"/>
        <v>0</v>
      </c>
      <c r="U675" s="621">
        <f t="shared" si="128"/>
        <v>0</v>
      </c>
      <c r="V675" s="621">
        <f t="shared" si="128"/>
        <v>0</v>
      </c>
      <c r="W675" s="621">
        <f t="shared" si="128"/>
        <v>0</v>
      </c>
      <c r="X675" s="621">
        <f t="shared" si="128"/>
        <v>0</v>
      </c>
      <c r="Y675" s="621">
        <f t="shared" si="128"/>
        <v>0</v>
      </c>
      <c r="Z675" s="621">
        <f t="shared" si="128"/>
        <v>0</v>
      </c>
      <c r="AA675" s="621">
        <f t="shared" si="128"/>
        <v>0</v>
      </c>
      <c r="AB675" s="621">
        <f t="shared" si="128"/>
        <v>0</v>
      </c>
      <c r="AC675" s="621">
        <f t="shared" si="128"/>
        <v>0</v>
      </c>
      <c r="AD675" s="621">
        <f t="shared" si="128"/>
        <v>0</v>
      </c>
      <c r="AE675" s="621">
        <f t="shared" si="128"/>
        <v>0</v>
      </c>
      <c r="AF675" s="621">
        <f t="shared" si="128"/>
        <v>0</v>
      </c>
      <c r="AG675" s="621">
        <f t="shared" si="128"/>
        <v>0</v>
      </c>
      <c r="AH675" s="621">
        <f t="shared" si="132"/>
        <v>0</v>
      </c>
      <c r="AI675" s="621">
        <f t="shared" si="132"/>
        <v>0</v>
      </c>
      <c r="AJ675" s="621">
        <f t="shared" si="132"/>
        <v>0</v>
      </c>
      <c r="AK675" s="621">
        <f t="shared" si="132"/>
        <v>0</v>
      </c>
      <c r="AL675" s="621">
        <f t="shared" si="132"/>
        <v>0</v>
      </c>
      <c r="AM675" s="621">
        <f t="shared" si="132"/>
        <v>0</v>
      </c>
      <c r="AN675" s="621">
        <f t="shared" si="132"/>
        <v>0</v>
      </c>
      <c r="AO675" s="621">
        <f t="shared" si="132"/>
        <v>0</v>
      </c>
      <c r="AP675" s="621">
        <f t="shared" si="132"/>
        <v>0</v>
      </c>
      <c r="AQ675" s="621">
        <f t="shared" si="132"/>
        <v>0</v>
      </c>
      <c r="AR675" s="621">
        <f t="shared" si="132"/>
        <v>0</v>
      </c>
      <c r="AS675" s="621">
        <f t="shared" si="132"/>
        <v>0</v>
      </c>
      <c r="AT675" s="621">
        <f t="shared" si="132"/>
        <v>0</v>
      </c>
      <c r="AU675" s="621">
        <f t="shared" si="132"/>
        <v>0</v>
      </c>
      <c r="AV675" s="621">
        <f t="shared" si="132"/>
        <v>0</v>
      </c>
      <c r="AW675" s="621">
        <f t="shared" si="132"/>
        <v>0</v>
      </c>
      <c r="AX675" s="621">
        <f t="shared" si="132"/>
        <v>0</v>
      </c>
      <c r="AY675" s="621">
        <f t="shared" si="132"/>
        <v>0</v>
      </c>
      <c r="AZ675" s="621">
        <f t="shared" si="132"/>
        <v>0</v>
      </c>
      <c r="BA675" s="621">
        <f t="shared" si="132"/>
        <v>0</v>
      </c>
      <c r="BB675" s="621">
        <f t="shared" si="132"/>
        <v>0</v>
      </c>
      <c r="BC675" s="621">
        <f t="shared" si="132"/>
        <v>0</v>
      </c>
      <c r="BD675" s="621">
        <f t="shared" si="132"/>
        <v>0</v>
      </c>
      <c r="BE675" s="621">
        <f t="shared" si="132"/>
        <v>0</v>
      </c>
      <c r="BF675" s="621">
        <f t="shared" si="132"/>
        <v>0</v>
      </c>
      <c r="BG675" s="621">
        <f t="shared" si="132"/>
        <v>0</v>
      </c>
      <c r="BH675" s="621">
        <f t="shared" si="132"/>
        <v>0</v>
      </c>
      <c r="BI675" s="621">
        <f t="shared" si="132"/>
        <v>0</v>
      </c>
      <c r="BJ675" s="621">
        <f t="shared" si="132"/>
        <v>0</v>
      </c>
      <c r="BK675" s="621">
        <f t="shared" si="132"/>
        <v>0</v>
      </c>
      <c r="BL675" s="621">
        <f t="shared" si="132"/>
        <v>0</v>
      </c>
      <c r="BM675" s="621">
        <f t="shared" si="132"/>
        <v>0</v>
      </c>
      <c r="BN675" s="621">
        <f t="shared" si="132"/>
        <v>0</v>
      </c>
      <c r="BO675" s="621">
        <f t="shared" si="132"/>
        <v>0</v>
      </c>
      <c r="BP675" s="621">
        <f t="shared" si="132"/>
        <v>0</v>
      </c>
      <c r="BQ675" s="621">
        <f t="shared" si="132"/>
        <v>0</v>
      </c>
      <c r="BR675" s="621">
        <f t="shared" si="132"/>
        <v>0</v>
      </c>
      <c r="BS675" s="621">
        <f t="shared" si="132"/>
        <v>0</v>
      </c>
      <c r="BT675" s="621">
        <f t="shared" si="132"/>
        <v>0</v>
      </c>
      <c r="BU675" s="621">
        <f t="shared" si="132"/>
        <v>0</v>
      </c>
      <c r="BV675" s="621">
        <f t="shared" si="132"/>
        <v>0</v>
      </c>
      <c r="BW675" s="621">
        <f t="shared" si="132"/>
        <v>0</v>
      </c>
      <c r="BX675" s="621">
        <f t="shared" si="132"/>
        <v>0</v>
      </c>
      <c r="BY675" s="621">
        <f t="shared" si="132"/>
        <v>0</v>
      </c>
      <c r="BZ675" s="621">
        <f t="shared" si="132"/>
        <v>0</v>
      </c>
    </row>
    <row r="676" spans="1:84" s="626" customFormat="1" ht="12" thickBot="1">
      <c r="B676" s="627" t="s">
        <v>19</v>
      </c>
      <c r="E676" s="628"/>
      <c r="F676" s="627">
        <f>SUM(F660:F675)</f>
        <v>24522.890841268458</v>
      </c>
      <c r="G676" s="627">
        <f t="shared" ref="G676:K676" si="133">SUM(G660:G675)</f>
        <v>101695.83594155179</v>
      </c>
      <c r="H676" s="627">
        <f t="shared" si="133"/>
        <v>104979.9203740282</v>
      </c>
      <c r="I676" s="627">
        <f t="shared" si="133"/>
        <v>107986.46908728687</v>
      </c>
      <c r="J676" s="627">
        <f t="shared" si="133"/>
        <v>111667.43728166135</v>
      </c>
      <c r="K676" s="627">
        <f t="shared" si="133"/>
        <v>115102.32298060598</v>
      </c>
      <c r="L676" s="627">
        <f>SUM(L660:L675)</f>
        <v>122685.96963136616</v>
      </c>
      <c r="M676" s="627">
        <f t="shared" ref="M676:Q676" si="134">SUM(M660:M675)</f>
        <v>124682.58978255173</v>
      </c>
      <c r="N676" s="627">
        <f t="shared" si="134"/>
        <v>128633.04588926486</v>
      </c>
      <c r="O676" s="627">
        <f t="shared" si="134"/>
        <v>130437.10619208516</v>
      </c>
      <c r="P676" s="627">
        <f t="shared" si="134"/>
        <v>132540.41838089842</v>
      </c>
      <c r="Q676" s="627">
        <f t="shared" si="134"/>
        <v>127509.37891965419</v>
      </c>
      <c r="R676" s="627">
        <f>SUM(R660:R675)</f>
        <v>139231.39351612664</v>
      </c>
      <c r="S676" s="627">
        <f t="shared" ref="S676:BZ676" si="135">SUM(S660:S675)</f>
        <v>143803.60012327589</v>
      </c>
      <c r="T676" s="627">
        <f t="shared" si="135"/>
        <v>149188.89832116128</v>
      </c>
      <c r="U676" s="627">
        <f t="shared" si="135"/>
        <v>152327.20360556271</v>
      </c>
      <c r="V676" s="627">
        <f t="shared" si="135"/>
        <v>140253.97607963622</v>
      </c>
      <c r="W676" s="627">
        <f t="shared" si="135"/>
        <v>134340.15088525918</v>
      </c>
      <c r="X676" s="627">
        <f t="shared" si="135"/>
        <v>122925.69948883211</v>
      </c>
      <c r="Y676" s="627">
        <f t="shared" si="135"/>
        <v>103878.58015357748</v>
      </c>
      <c r="Z676" s="627">
        <f t="shared" si="135"/>
        <v>98995.06298910355</v>
      </c>
      <c r="AA676" s="627">
        <f t="shared" si="135"/>
        <v>96251.678788043311</v>
      </c>
      <c r="AB676" s="627">
        <f t="shared" si="135"/>
        <v>93194.757668140111</v>
      </c>
      <c r="AC676" s="627">
        <f t="shared" si="135"/>
        <v>92456.600688745471</v>
      </c>
      <c r="AD676" s="627">
        <f t="shared" si="135"/>
        <v>89352.22879520859</v>
      </c>
      <c r="AE676" s="627">
        <f t="shared" si="135"/>
        <v>84274.881156878953</v>
      </c>
      <c r="AF676" s="627">
        <f t="shared" si="135"/>
        <v>82891.630401593982</v>
      </c>
      <c r="AG676" s="627">
        <f t="shared" si="135"/>
        <v>81154.521231678009</v>
      </c>
      <c r="AH676" s="627">
        <f t="shared" si="135"/>
        <v>79052.173417002836</v>
      </c>
      <c r="AI676" s="627">
        <f t="shared" si="135"/>
        <v>76374.891945635231</v>
      </c>
      <c r="AJ676" s="627">
        <f t="shared" si="135"/>
        <v>73268.992029380912</v>
      </c>
      <c r="AK676" s="627">
        <f t="shared" si="135"/>
        <v>73268.992029380912</v>
      </c>
      <c r="AL676" s="627">
        <f t="shared" si="135"/>
        <v>73268.992029380912</v>
      </c>
      <c r="AM676" s="627">
        <f t="shared" si="135"/>
        <v>62932.350332741924</v>
      </c>
      <c r="AN676" s="627">
        <f t="shared" si="135"/>
        <v>31922.425242826175</v>
      </c>
      <c r="AO676" s="627">
        <f t="shared" si="135"/>
        <v>31922.425242826175</v>
      </c>
      <c r="AP676" s="627">
        <f t="shared" si="135"/>
        <v>31922.425242826175</v>
      </c>
      <c r="AQ676" s="627">
        <f t="shared" si="135"/>
        <v>31922.425242826175</v>
      </c>
      <c r="AR676" s="627">
        <f t="shared" si="135"/>
        <v>31922.425242826175</v>
      </c>
      <c r="AS676" s="627">
        <f t="shared" si="135"/>
        <v>31922.425242826175</v>
      </c>
      <c r="AT676" s="627">
        <f t="shared" si="135"/>
        <v>31922.425242826175</v>
      </c>
      <c r="AU676" s="627">
        <f t="shared" si="135"/>
        <v>31922.425242826175</v>
      </c>
      <c r="AV676" s="627">
        <f t="shared" si="135"/>
        <v>31896.528162585942</v>
      </c>
      <c r="AW676" s="627">
        <f t="shared" si="135"/>
        <v>31490.332259606334</v>
      </c>
      <c r="AX676" s="627">
        <f t="shared" si="135"/>
        <v>31304.388399533731</v>
      </c>
      <c r="AY676" s="627">
        <f t="shared" si="135"/>
        <v>31359.530021134589</v>
      </c>
      <c r="AZ676" s="627">
        <f t="shared" si="135"/>
        <v>31077.000878036557</v>
      </c>
      <c r="BA676" s="627">
        <f t="shared" si="135"/>
        <v>30525.06889446903</v>
      </c>
      <c r="BB676" s="627">
        <f t="shared" si="135"/>
        <v>28360.135752233913</v>
      </c>
      <c r="BC676" s="627">
        <f t="shared" si="135"/>
        <v>26263.246706518723</v>
      </c>
      <c r="BD676" s="627">
        <f t="shared" si="135"/>
        <v>24018.090863431204</v>
      </c>
      <c r="BE676" s="627">
        <f t="shared" si="135"/>
        <v>20672.289022445359</v>
      </c>
      <c r="BF676" s="627">
        <f t="shared" si="135"/>
        <v>18751.982063940046</v>
      </c>
      <c r="BG676" s="627">
        <f t="shared" si="135"/>
        <v>17573.99322687793</v>
      </c>
      <c r="BH676" s="627">
        <f t="shared" si="135"/>
        <v>15879.515268401014</v>
      </c>
      <c r="BI676" s="627">
        <f t="shared" si="135"/>
        <v>14661.84445182649</v>
      </c>
      <c r="BJ676" s="627">
        <f t="shared" si="135"/>
        <v>12684.941619477031</v>
      </c>
      <c r="BK676" s="627">
        <f t="shared" si="135"/>
        <v>10693.690757462989</v>
      </c>
      <c r="BL676" s="627">
        <f t="shared" si="135"/>
        <v>9338.9873251580684</v>
      </c>
      <c r="BM676" s="627">
        <f t="shared" si="135"/>
        <v>7037.1446093839522</v>
      </c>
      <c r="BN676" s="627">
        <f t="shared" si="135"/>
        <v>4455.2234522828558</v>
      </c>
      <c r="BO676" s="627">
        <f t="shared" si="135"/>
        <v>4059.2272508437641</v>
      </c>
      <c r="BP676" s="627">
        <f t="shared" si="135"/>
        <v>3755.0893499910862</v>
      </c>
      <c r="BQ676" s="627">
        <f t="shared" si="135"/>
        <v>3427.2348341972652</v>
      </c>
      <c r="BR676" s="627">
        <f t="shared" si="135"/>
        <v>3292.9565502986688</v>
      </c>
      <c r="BS676" s="627">
        <f t="shared" si="135"/>
        <v>3257.4288071115502</v>
      </c>
      <c r="BT676" s="627">
        <f t="shared" si="135"/>
        <v>3172.9019306864716</v>
      </c>
      <c r="BU676" s="627">
        <f t="shared" si="135"/>
        <v>3064.6339180997034</v>
      </c>
      <c r="BV676" s="627">
        <f t="shared" si="135"/>
        <v>2701.0404366596613</v>
      </c>
      <c r="BW676" s="627">
        <f t="shared" si="135"/>
        <v>2529.4269396674299</v>
      </c>
      <c r="BX676" s="627">
        <f t="shared" si="135"/>
        <v>1781.4261636522231</v>
      </c>
      <c r="BY676" s="627">
        <f t="shared" si="135"/>
        <v>1107.979597770774</v>
      </c>
      <c r="BZ676" s="627">
        <f t="shared" si="135"/>
        <v>1023.5501989175948</v>
      </c>
    </row>
    <row r="677" spans="1:84" s="395" customFormat="1" ht="12" thickTop="1">
      <c r="F677" s="629"/>
      <c r="G677" s="629"/>
      <c r="H677" s="629"/>
      <c r="I677" s="629"/>
      <c r="J677" s="629"/>
      <c r="K677" s="629"/>
      <c r="L677" s="629"/>
      <c r="M677" s="629"/>
      <c r="N677" s="629"/>
      <c r="O677" s="629"/>
      <c r="P677" s="629"/>
      <c r="Q677" s="629"/>
      <c r="R677" s="629"/>
      <c r="S677" s="629"/>
      <c r="T677" s="629"/>
      <c r="U677" s="629"/>
      <c r="V677" s="629"/>
      <c r="W677" s="629"/>
      <c r="X677" s="629"/>
      <c r="Y677" s="629"/>
      <c r="Z677" s="629"/>
      <c r="AA677" s="629"/>
      <c r="AB677" s="629"/>
      <c r="AC677" s="629"/>
      <c r="AD677" s="629"/>
      <c r="AE677" s="629"/>
      <c r="AF677" s="629"/>
      <c r="AG677" s="629"/>
    </row>
    <row r="678" spans="1:84">
      <c r="A678" s="415" t="s">
        <v>299</v>
      </c>
      <c r="F678" s="630"/>
      <c r="G678" s="630"/>
      <c r="H678" s="630"/>
      <c r="I678" s="630"/>
      <c r="J678" s="630"/>
      <c r="K678" s="630"/>
      <c r="L678" s="630"/>
      <c r="M678" s="630"/>
      <c r="N678" s="630"/>
      <c r="O678" s="630"/>
      <c r="P678" s="630"/>
      <c r="Q678" s="630"/>
      <c r="R678" s="630"/>
      <c r="S678" s="630"/>
      <c r="T678" s="630"/>
      <c r="U678" s="630"/>
      <c r="V678" s="630"/>
      <c r="W678" s="630"/>
      <c r="X678" s="630"/>
      <c r="Y678" s="630"/>
      <c r="Z678" s="630"/>
      <c r="AA678" s="630"/>
      <c r="AB678" s="630"/>
      <c r="AC678" s="630"/>
      <c r="AD678" s="630"/>
      <c r="AE678" s="630"/>
      <c r="AF678" s="630"/>
      <c r="AG678" s="630"/>
      <c r="AH678" s="630"/>
      <c r="AI678" s="630"/>
      <c r="AJ678" s="630"/>
      <c r="AK678" s="630"/>
      <c r="AL678" s="630"/>
      <c r="AM678" s="630"/>
      <c r="AN678" s="630"/>
      <c r="AO678" s="630"/>
      <c r="AP678" s="630"/>
      <c r="AQ678" s="630"/>
      <c r="AR678" s="630"/>
      <c r="AS678" s="630"/>
      <c r="AT678" s="630"/>
      <c r="AU678" s="630"/>
      <c r="AV678" s="630"/>
      <c r="AW678" s="630"/>
      <c r="AX678" s="630"/>
      <c r="AY678" s="630"/>
      <c r="AZ678" s="630"/>
      <c r="BA678" s="630"/>
      <c r="BB678" s="630"/>
      <c r="BC678" s="630"/>
      <c r="BD678" s="630"/>
      <c r="BE678" s="630"/>
      <c r="BF678" s="630"/>
      <c r="BG678" s="630"/>
      <c r="BH678" s="630"/>
      <c r="BI678" s="630"/>
      <c r="BJ678" s="630"/>
      <c r="BK678" s="630"/>
      <c r="BL678" s="630"/>
      <c r="BM678" s="630"/>
      <c r="BN678" s="630"/>
      <c r="BO678" s="630"/>
      <c r="BP678" s="630"/>
      <c r="BQ678" s="630"/>
      <c r="BR678" s="630"/>
      <c r="BS678" s="630"/>
      <c r="BT678" s="630"/>
      <c r="BU678" s="630"/>
      <c r="BV678" s="630"/>
      <c r="BW678" s="630"/>
      <c r="BX678" s="630"/>
      <c r="BY678" s="630"/>
      <c r="BZ678" s="630"/>
      <c r="CA678" s="630"/>
    </row>
    <row r="679" spans="1:84" s="616" customFormat="1" ht="11.25">
      <c r="A679" s="478"/>
      <c r="B679" s="478" t="s">
        <v>300</v>
      </c>
      <c r="C679" s="478"/>
      <c r="D679" s="478"/>
      <c r="E679" s="479"/>
      <c r="F679" s="481" t="str">
        <f t="shared" ref="F679:BQ679" si="136">F2</f>
        <v>2002-03</v>
      </c>
      <c r="G679" s="481" t="str">
        <f t="shared" si="136"/>
        <v>2003-04</v>
      </c>
      <c r="H679" s="481" t="str">
        <f t="shared" si="136"/>
        <v>2004-05</v>
      </c>
      <c r="I679" s="481" t="str">
        <f t="shared" si="136"/>
        <v>2005-06</v>
      </c>
      <c r="J679" s="481" t="str">
        <f t="shared" si="136"/>
        <v>2006-07</v>
      </c>
      <c r="K679" s="481" t="str">
        <f t="shared" si="136"/>
        <v>2007-08</v>
      </c>
      <c r="L679" s="481" t="str">
        <f t="shared" si="136"/>
        <v>2008-09</v>
      </c>
      <c r="M679" s="481" t="str">
        <f t="shared" si="136"/>
        <v>2009-10</v>
      </c>
      <c r="N679" s="481" t="str">
        <f t="shared" si="136"/>
        <v>2010-11</v>
      </c>
      <c r="O679" s="481" t="str">
        <f t="shared" si="136"/>
        <v>2011-12</v>
      </c>
      <c r="P679" s="481" t="str">
        <f t="shared" si="136"/>
        <v>2012-13</v>
      </c>
      <c r="Q679" s="481" t="str">
        <f t="shared" si="136"/>
        <v>2013-14</v>
      </c>
      <c r="R679" s="481" t="str">
        <f t="shared" si="136"/>
        <v>2014-15</v>
      </c>
      <c r="S679" s="481" t="str">
        <f t="shared" si="136"/>
        <v>2015-16</v>
      </c>
      <c r="T679" s="481" t="str">
        <f t="shared" si="136"/>
        <v>2016-17</v>
      </c>
      <c r="U679" s="481" t="str">
        <f t="shared" si="136"/>
        <v>2017-18</v>
      </c>
      <c r="V679" s="481" t="str">
        <f t="shared" si="136"/>
        <v>2018-19</v>
      </c>
      <c r="W679" s="481" t="str">
        <f t="shared" si="136"/>
        <v>2019-20</v>
      </c>
      <c r="X679" s="481" t="str">
        <f t="shared" si="136"/>
        <v>2020-21</v>
      </c>
      <c r="Y679" s="481" t="str">
        <f t="shared" si="136"/>
        <v>2021-22</v>
      </c>
      <c r="Z679" s="481" t="str">
        <f t="shared" si="136"/>
        <v>2022-23</v>
      </c>
      <c r="AA679" s="481" t="str">
        <f t="shared" si="136"/>
        <v>2023-24</v>
      </c>
      <c r="AB679" s="481" t="str">
        <f t="shared" si="136"/>
        <v>2024-25</v>
      </c>
      <c r="AC679" s="481" t="str">
        <f t="shared" si="136"/>
        <v>2025-26</v>
      </c>
      <c r="AD679" s="481" t="str">
        <f t="shared" si="136"/>
        <v>2026-27</v>
      </c>
      <c r="AE679" s="481" t="str">
        <f t="shared" si="136"/>
        <v>2027-28</v>
      </c>
      <c r="AF679" s="481" t="str">
        <f t="shared" si="136"/>
        <v>2028-29</v>
      </c>
      <c r="AG679" s="481" t="str">
        <f t="shared" si="136"/>
        <v>2029-30</v>
      </c>
      <c r="AH679" s="481" t="str">
        <f t="shared" si="136"/>
        <v>2030-31</v>
      </c>
      <c r="AI679" s="481" t="str">
        <f t="shared" si="136"/>
        <v>2031-32</v>
      </c>
      <c r="AJ679" s="481" t="str">
        <f t="shared" si="136"/>
        <v>2032-33</v>
      </c>
      <c r="AK679" s="481" t="str">
        <f t="shared" si="136"/>
        <v>2033-34</v>
      </c>
      <c r="AL679" s="481" t="str">
        <f t="shared" si="136"/>
        <v>2034-35</v>
      </c>
      <c r="AM679" s="481" t="str">
        <f t="shared" si="136"/>
        <v>2035-36</v>
      </c>
      <c r="AN679" s="481" t="str">
        <f t="shared" si="136"/>
        <v>2036-37</v>
      </c>
      <c r="AO679" s="481" t="str">
        <f t="shared" si="136"/>
        <v>2037-38</v>
      </c>
      <c r="AP679" s="481" t="str">
        <f t="shared" si="136"/>
        <v>2038-39</v>
      </c>
      <c r="AQ679" s="481" t="str">
        <f t="shared" si="136"/>
        <v>2039-40</v>
      </c>
      <c r="AR679" s="481" t="str">
        <f t="shared" si="136"/>
        <v>2040-41</v>
      </c>
      <c r="AS679" s="481" t="str">
        <f t="shared" si="136"/>
        <v>2041-42</v>
      </c>
      <c r="AT679" s="481" t="str">
        <f t="shared" si="136"/>
        <v>2042-43</v>
      </c>
      <c r="AU679" s="481" t="str">
        <f t="shared" si="136"/>
        <v>2043-44</v>
      </c>
      <c r="AV679" s="481" t="str">
        <f t="shared" si="136"/>
        <v>2044-45</v>
      </c>
      <c r="AW679" s="481" t="str">
        <f t="shared" si="136"/>
        <v>2045-46</v>
      </c>
      <c r="AX679" s="481" t="str">
        <f t="shared" si="136"/>
        <v>2046-47</v>
      </c>
      <c r="AY679" s="481" t="str">
        <f t="shared" si="136"/>
        <v>2047-48</v>
      </c>
      <c r="AZ679" s="481" t="str">
        <f t="shared" si="136"/>
        <v>2048-49</v>
      </c>
      <c r="BA679" s="481" t="str">
        <f t="shared" si="136"/>
        <v>2049-50</v>
      </c>
      <c r="BB679" s="481" t="str">
        <f t="shared" si="136"/>
        <v>2080-51</v>
      </c>
      <c r="BC679" s="481" t="str">
        <f t="shared" si="136"/>
        <v>2051-52</v>
      </c>
      <c r="BD679" s="481" t="str">
        <f t="shared" si="136"/>
        <v>2052-53</v>
      </c>
      <c r="BE679" s="481" t="str">
        <f t="shared" si="136"/>
        <v>2053-54</v>
      </c>
      <c r="BF679" s="481" t="str">
        <f t="shared" si="136"/>
        <v>2054-55</v>
      </c>
      <c r="BG679" s="481" t="str">
        <f t="shared" si="136"/>
        <v>2055-56</v>
      </c>
      <c r="BH679" s="481" t="str">
        <f t="shared" si="136"/>
        <v>2056-57</v>
      </c>
      <c r="BI679" s="481" t="str">
        <f t="shared" si="136"/>
        <v>2057-58</v>
      </c>
      <c r="BJ679" s="481" t="str">
        <f t="shared" si="136"/>
        <v>2058-59</v>
      </c>
      <c r="BK679" s="481" t="str">
        <f t="shared" si="136"/>
        <v>2059-60</v>
      </c>
      <c r="BL679" s="481" t="str">
        <f t="shared" si="136"/>
        <v>2060-61</v>
      </c>
      <c r="BM679" s="481" t="str">
        <f t="shared" si="136"/>
        <v>2061-62</v>
      </c>
      <c r="BN679" s="481" t="str">
        <f t="shared" si="136"/>
        <v>2062-63</v>
      </c>
      <c r="BO679" s="481" t="str">
        <f t="shared" si="136"/>
        <v>2063-64</v>
      </c>
      <c r="BP679" s="481" t="str">
        <f t="shared" si="136"/>
        <v>2064-65</v>
      </c>
      <c r="BQ679" s="481" t="str">
        <f t="shared" si="136"/>
        <v>2065-66</v>
      </c>
      <c r="BR679" s="481" t="str">
        <f t="shared" ref="BR679:BZ679" si="137">BR2</f>
        <v>2066-67</v>
      </c>
      <c r="BS679" s="481" t="str">
        <f t="shared" si="137"/>
        <v>2067-68</v>
      </c>
      <c r="BT679" s="481" t="str">
        <f t="shared" si="137"/>
        <v>2068-69</v>
      </c>
      <c r="BU679" s="481" t="str">
        <f t="shared" si="137"/>
        <v>2069-70</v>
      </c>
      <c r="BV679" s="481" t="str">
        <f t="shared" si="137"/>
        <v>2070-71</v>
      </c>
      <c r="BW679" s="481" t="str">
        <f t="shared" si="137"/>
        <v>2071-72</v>
      </c>
      <c r="BX679" s="481" t="str">
        <f t="shared" si="137"/>
        <v>2072-73</v>
      </c>
      <c r="BY679" s="481" t="str">
        <f t="shared" si="137"/>
        <v>2073-74</v>
      </c>
      <c r="BZ679" s="481" t="str">
        <f t="shared" si="137"/>
        <v>2074-75</v>
      </c>
      <c r="CA679" s="478"/>
      <c r="CB679" s="478"/>
      <c r="CC679" s="478"/>
      <c r="CD679" s="478"/>
      <c r="CE679" s="478"/>
      <c r="CF679" s="478"/>
    </row>
    <row r="680" spans="1:84">
      <c r="A680" s="631" t="str">
        <f t="shared" ref="A680:A695" si="138">A61</f>
        <v>Secondary</v>
      </c>
      <c r="K680" s="495"/>
      <c r="L680" s="495">
        <f>L660/K$18</f>
        <v>18622.068746632824</v>
      </c>
      <c r="M680" s="495">
        <f>M660/L$18</f>
        <v>19827.575929754406</v>
      </c>
      <c r="N680" s="495">
        <f t="shared" ref="N680:Q680" si="139">N660/M$18</f>
        <v>20454.425079423974</v>
      </c>
      <c r="O680" s="495">
        <f t="shared" si="139"/>
        <v>21716.21719811008</v>
      </c>
      <c r="P680" s="495">
        <f t="shared" si="139"/>
        <v>19991.371415875987</v>
      </c>
      <c r="Q680" s="495">
        <f t="shared" si="139"/>
        <v>11417.162084673439</v>
      </c>
    </row>
    <row r="681" spans="1:84">
      <c r="A681" s="631" t="str">
        <f t="shared" si="138"/>
        <v>Switchgear</v>
      </c>
      <c r="K681" s="495"/>
      <c r="L681" s="495">
        <f t="shared" ref="L681:Q695" si="140">L661/K$18</f>
        <v>18241.460266122001</v>
      </c>
      <c r="M681" s="495">
        <f t="shared" si="140"/>
        <v>19064.892997007042</v>
      </c>
      <c r="N681" s="495">
        <f t="shared" si="140"/>
        <v>20087.330058061088</v>
      </c>
      <c r="O681" s="495">
        <f t="shared" si="140"/>
        <v>21787.576639750718</v>
      </c>
      <c r="P681" s="495">
        <f t="shared" si="140"/>
        <v>23254.559150314584</v>
      </c>
      <c r="Q681" s="495">
        <f t="shared" si="140"/>
        <v>24484.297352868238</v>
      </c>
    </row>
    <row r="682" spans="1:84">
      <c r="A682" s="631" t="str">
        <f t="shared" si="138"/>
        <v>Transformers</v>
      </c>
      <c r="K682" s="495"/>
      <c r="L682" s="495">
        <f t="shared" si="140"/>
        <v>12967.918281052715</v>
      </c>
      <c r="M682" s="495">
        <f t="shared" si="140"/>
        <v>13561.453685569189</v>
      </c>
      <c r="N682" s="495">
        <f t="shared" si="140"/>
        <v>13991.578625142121</v>
      </c>
      <c r="O682" s="495">
        <f t="shared" si="140"/>
        <v>14620.477699236902</v>
      </c>
      <c r="P682" s="495">
        <f t="shared" si="140"/>
        <v>15290.296142539995</v>
      </c>
      <c r="Q682" s="495">
        <f t="shared" si="140"/>
        <v>16384.383727846256</v>
      </c>
    </row>
    <row r="683" spans="1:84">
      <c r="A683" s="631" t="str">
        <f t="shared" si="138"/>
        <v>Reactive</v>
      </c>
      <c r="K683" s="495"/>
      <c r="L683" s="495">
        <f t="shared" si="140"/>
        <v>4438.7168369452775</v>
      </c>
      <c r="M683" s="495">
        <f t="shared" si="140"/>
        <v>4602.4569001646159</v>
      </c>
      <c r="N683" s="495">
        <f t="shared" si="140"/>
        <v>4725.7242697720922</v>
      </c>
      <c r="O683" s="495">
        <f t="shared" si="140"/>
        <v>4852.4547519657908</v>
      </c>
      <c r="P683" s="495">
        <f t="shared" si="140"/>
        <v>5017.2447251785952</v>
      </c>
      <c r="Q683" s="495">
        <f t="shared" si="140"/>
        <v>5266.8297132768203</v>
      </c>
    </row>
    <row r="684" spans="1:84">
      <c r="A684" s="631" t="str">
        <f t="shared" si="138"/>
        <v>Towers and Conductor</v>
      </c>
      <c r="K684" s="495"/>
      <c r="L684" s="495">
        <f t="shared" si="140"/>
        <v>37191.058075697656</v>
      </c>
      <c r="M684" s="495">
        <f t="shared" si="140"/>
        <v>38659.64207521249</v>
      </c>
      <c r="N684" s="495">
        <f t="shared" si="140"/>
        <v>39810.874520631616</v>
      </c>
      <c r="O684" s="495">
        <f t="shared" si="140"/>
        <v>41030.658214027673</v>
      </c>
      <c r="P684" s="495">
        <f t="shared" si="140"/>
        <v>43035.890894890057</v>
      </c>
      <c r="Q684" s="495">
        <f t="shared" si="140"/>
        <v>44658.024434406383</v>
      </c>
    </row>
    <row r="685" spans="1:84">
      <c r="A685" s="631" t="str">
        <f t="shared" si="138"/>
        <v>Establishment</v>
      </c>
      <c r="K685" s="495"/>
      <c r="L685" s="495">
        <f t="shared" si="140"/>
        <v>3932.0838170508227</v>
      </c>
      <c r="M685" s="495">
        <f t="shared" si="140"/>
        <v>4374.0157537047662</v>
      </c>
      <c r="N685" s="495">
        <f t="shared" si="140"/>
        <v>4726.4567526305082</v>
      </c>
      <c r="O685" s="495">
        <f t="shared" si="140"/>
        <v>5001.9150776836859</v>
      </c>
      <c r="P685" s="495">
        <f t="shared" si="140"/>
        <v>5309.2083864932556</v>
      </c>
      <c r="Q685" s="495">
        <f t="shared" si="140"/>
        <v>5929.008277621695</v>
      </c>
    </row>
    <row r="686" spans="1:84">
      <c r="A686" s="631" t="str">
        <f t="shared" si="138"/>
        <v>Communications</v>
      </c>
      <c r="K686" s="495"/>
      <c r="L686" s="495">
        <f t="shared" si="140"/>
        <v>1813.218532757008</v>
      </c>
      <c r="M686" s="495">
        <f t="shared" si="140"/>
        <v>1904.7016194909229</v>
      </c>
      <c r="N686" s="495">
        <f t="shared" si="140"/>
        <v>2091.1794243247941</v>
      </c>
      <c r="O686" s="495">
        <f t="shared" si="140"/>
        <v>2992.7235737331162</v>
      </c>
      <c r="P686" s="495">
        <f t="shared" si="140"/>
        <v>3422.1420650079858</v>
      </c>
      <c r="Q686" s="495">
        <f t="shared" si="140"/>
        <v>3480.50519077326</v>
      </c>
    </row>
    <row r="687" spans="1:84">
      <c r="A687" s="631" t="str">
        <f t="shared" si="138"/>
        <v>Inventory</v>
      </c>
      <c r="K687" s="495"/>
      <c r="L687" s="495">
        <f t="shared" si="140"/>
        <v>0</v>
      </c>
      <c r="M687" s="495">
        <f t="shared" si="140"/>
        <v>0</v>
      </c>
      <c r="N687" s="495">
        <f t="shared" si="140"/>
        <v>0</v>
      </c>
      <c r="O687" s="495">
        <f t="shared" si="140"/>
        <v>0</v>
      </c>
      <c r="P687" s="495">
        <f t="shared" si="140"/>
        <v>0</v>
      </c>
      <c r="Q687" s="495">
        <f t="shared" si="140"/>
        <v>0</v>
      </c>
    </row>
    <row r="688" spans="1:84">
      <c r="A688" s="631" t="str">
        <f t="shared" si="138"/>
        <v>IT</v>
      </c>
      <c r="K688" s="495"/>
      <c r="L688" s="495">
        <f t="shared" si="140"/>
        <v>5883.7512164536292</v>
      </c>
      <c r="M688" s="495">
        <f t="shared" si="140"/>
        <v>6667.1986018093539</v>
      </c>
      <c r="N688" s="495">
        <f t="shared" si="140"/>
        <v>8865.1635794772428</v>
      </c>
      <c r="O688" s="495">
        <f t="shared" si="140"/>
        <v>8466.4189398474191</v>
      </c>
      <c r="P688" s="495">
        <f t="shared" si="140"/>
        <v>10664.949313892159</v>
      </c>
      <c r="Q688" s="495">
        <f t="shared" si="140"/>
        <v>11606.192565930271</v>
      </c>
    </row>
    <row r="689" spans="1:78">
      <c r="A689" s="631" t="str">
        <f t="shared" si="138"/>
        <v>Vehicles</v>
      </c>
      <c r="K689" s="495"/>
      <c r="L689" s="495">
        <f t="shared" si="140"/>
        <v>946.44999113615074</v>
      </c>
      <c r="M689" s="495">
        <f t="shared" si="140"/>
        <v>973.81911311980411</v>
      </c>
      <c r="N689" s="495">
        <f t="shared" si="140"/>
        <v>879.56449524260915</v>
      </c>
      <c r="O689" s="495">
        <f t="shared" si="140"/>
        <v>294.81434429687465</v>
      </c>
      <c r="P689" s="495">
        <f t="shared" si="140"/>
        <v>331.45112755955927</v>
      </c>
      <c r="Q689" s="495">
        <f t="shared" si="140"/>
        <v>528.10457719958663</v>
      </c>
    </row>
    <row r="690" spans="1:78">
      <c r="A690" s="631" t="str">
        <f t="shared" si="138"/>
        <v>Other</v>
      </c>
      <c r="K690" s="495"/>
      <c r="L690" s="495">
        <f t="shared" si="140"/>
        <v>1664.8019078409066</v>
      </c>
      <c r="M690" s="495">
        <f t="shared" si="140"/>
        <v>1770.8683632271884</v>
      </c>
      <c r="N690" s="495">
        <f t="shared" si="140"/>
        <v>1859.3203762911717</v>
      </c>
      <c r="O690" s="495">
        <f t="shared" si="140"/>
        <v>1925.0936158223028</v>
      </c>
      <c r="P690" s="495">
        <f t="shared" si="140"/>
        <v>2221.7220295100178</v>
      </c>
      <c r="Q690" s="495">
        <f t="shared" si="140"/>
        <v>2672.0807234016506</v>
      </c>
    </row>
    <row r="691" spans="1:78">
      <c r="A691" s="631" t="str">
        <f t="shared" si="138"/>
        <v>Premises</v>
      </c>
      <c r="K691" s="495"/>
      <c r="L691" s="495">
        <f t="shared" si="140"/>
        <v>1424.2930952780016</v>
      </c>
      <c r="M691" s="495">
        <f t="shared" si="140"/>
        <v>1474.6310219702993</v>
      </c>
      <c r="N691" s="495">
        <f t="shared" si="140"/>
        <v>1421.6157942466969</v>
      </c>
      <c r="O691" s="495">
        <f t="shared" si="140"/>
        <v>1093.8890238692084</v>
      </c>
      <c r="P691" s="495">
        <f t="shared" si="140"/>
        <v>1142.8682233815177</v>
      </c>
      <c r="Q691" s="495">
        <f t="shared" si="140"/>
        <v>1082.7902716565891</v>
      </c>
    </row>
    <row r="692" spans="1:78">
      <c r="A692" s="631" t="str">
        <f t="shared" si="138"/>
        <v>Land</v>
      </c>
      <c r="K692" s="495"/>
      <c r="L692" s="495">
        <f t="shared" si="140"/>
        <v>0</v>
      </c>
      <c r="M692" s="495">
        <f t="shared" si="140"/>
        <v>0</v>
      </c>
      <c r="N692" s="495">
        <f t="shared" si="140"/>
        <v>0</v>
      </c>
      <c r="O692" s="495">
        <f t="shared" si="140"/>
        <v>0</v>
      </c>
      <c r="P692" s="495">
        <f t="shared" si="140"/>
        <v>0</v>
      </c>
      <c r="Q692" s="495">
        <f t="shared" si="140"/>
        <v>0</v>
      </c>
    </row>
    <row r="693" spans="1:78">
      <c r="A693" s="631" t="str">
        <f t="shared" si="138"/>
        <v>Easements</v>
      </c>
      <c r="K693" s="495"/>
      <c r="L693" s="495">
        <f t="shared" si="140"/>
        <v>0</v>
      </c>
      <c r="M693" s="495">
        <f t="shared" si="140"/>
        <v>0</v>
      </c>
      <c r="N693" s="495">
        <f t="shared" si="140"/>
        <v>0</v>
      </c>
      <c r="O693" s="495">
        <f t="shared" si="140"/>
        <v>0</v>
      </c>
      <c r="P693" s="495">
        <f t="shared" si="140"/>
        <v>0</v>
      </c>
      <c r="Q693" s="495">
        <f t="shared" si="140"/>
        <v>0</v>
      </c>
    </row>
    <row r="694" spans="1:78">
      <c r="A694" s="631">
        <f t="shared" si="138"/>
        <v>0</v>
      </c>
      <c r="K694" s="495"/>
      <c r="L694" s="495">
        <f t="shared" si="140"/>
        <v>0</v>
      </c>
      <c r="M694" s="495">
        <f t="shared" si="140"/>
        <v>0</v>
      </c>
      <c r="N694" s="495">
        <f t="shared" si="140"/>
        <v>0</v>
      </c>
      <c r="O694" s="495">
        <f t="shared" si="140"/>
        <v>0</v>
      </c>
      <c r="P694" s="495">
        <f t="shared" si="140"/>
        <v>0</v>
      </c>
      <c r="Q694" s="495">
        <f t="shared" si="140"/>
        <v>0</v>
      </c>
    </row>
    <row r="695" spans="1:78">
      <c r="A695" s="631">
        <f t="shared" si="138"/>
        <v>0</v>
      </c>
      <c r="K695" s="495"/>
      <c r="L695" s="495">
        <f t="shared" si="140"/>
        <v>0</v>
      </c>
      <c r="M695" s="495">
        <f t="shared" si="140"/>
        <v>0</v>
      </c>
      <c r="N695" s="495">
        <f t="shared" si="140"/>
        <v>0</v>
      </c>
      <c r="O695" s="495">
        <f t="shared" si="140"/>
        <v>0</v>
      </c>
      <c r="P695" s="495">
        <f t="shared" si="140"/>
        <v>0</v>
      </c>
      <c r="Q695" s="495">
        <f t="shared" si="140"/>
        <v>0</v>
      </c>
    </row>
    <row r="696" spans="1:78" s="626" customFormat="1" ht="12" thickBot="1">
      <c r="B696" s="627" t="s">
        <v>19</v>
      </c>
      <c r="E696" s="628"/>
      <c r="F696" s="627">
        <f t="shared" ref="F696:BQ696" si="141">SUM(F680:F694)</f>
        <v>0</v>
      </c>
      <c r="G696" s="627">
        <f t="shared" si="141"/>
        <v>0</v>
      </c>
      <c r="H696" s="627">
        <f t="shared" si="141"/>
        <v>0</v>
      </c>
      <c r="I696" s="627">
        <f t="shared" si="141"/>
        <v>0</v>
      </c>
      <c r="J696" s="627">
        <f t="shared" si="141"/>
        <v>0</v>
      </c>
      <c r="K696" s="627"/>
      <c r="L696" s="627">
        <f t="shared" si="141"/>
        <v>107125.82076696699</v>
      </c>
      <c r="M696" s="627">
        <f t="shared" si="141"/>
        <v>112881.25606103009</v>
      </c>
      <c r="N696" s="627">
        <f t="shared" si="141"/>
        <v>118913.23297524393</v>
      </c>
      <c r="O696" s="627">
        <f t="shared" si="141"/>
        <v>123782.23907834377</v>
      </c>
      <c r="P696" s="627">
        <f t="shared" si="141"/>
        <v>129681.70347464368</v>
      </c>
      <c r="Q696" s="627">
        <f>SUM(Q680:Q694)</f>
        <v>127509.37891965419</v>
      </c>
      <c r="R696" s="627">
        <f t="shared" si="141"/>
        <v>0</v>
      </c>
      <c r="S696" s="627">
        <f t="shared" si="141"/>
        <v>0</v>
      </c>
      <c r="T696" s="627">
        <f t="shared" si="141"/>
        <v>0</v>
      </c>
      <c r="U696" s="627">
        <f t="shared" si="141"/>
        <v>0</v>
      </c>
      <c r="V696" s="627">
        <f t="shared" si="141"/>
        <v>0</v>
      </c>
      <c r="W696" s="627">
        <f t="shared" si="141"/>
        <v>0</v>
      </c>
      <c r="X696" s="627">
        <f t="shared" si="141"/>
        <v>0</v>
      </c>
      <c r="Y696" s="627">
        <f t="shared" si="141"/>
        <v>0</v>
      </c>
      <c r="Z696" s="627">
        <f t="shared" si="141"/>
        <v>0</v>
      </c>
      <c r="AA696" s="627">
        <f t="shared" si="141"/>
        <v>0</v>
      </c>
      <c r="AB696" s="627">
        <f t="shared" si="141"/>
        <v>0</v>
      </c>
      <c r="AC696" s="627">
        <f t="shared" si="141"/>
        <v>0</v>
      </c>
      <c r="AD696" s="627">
        <f t="shared" si="141"/>
        <v>0</v>
      </c>
      <c r="AE696" s="627">
        <f t="shared" si="141"/>
        <v>0</v>
      </c>
      <c r="AF696" s="627">
        <f t="shared" si="141"/>
        <v>0</v>
      </c>
      <c r="AG696" s="627">
        <f t="shared" si="141"/>
        <v>0</v>
      </c>
      <c r="AH696" s="627">
        <f t="shared" si="141"/>
        <v>0</v>
      </c>
      <c r="AI696" s="627">
        <f t="shared" si="141"/>
        <v>0</v>
      </c>
      <c r="AJ696" s="627">
        <f t="shared" si="141"/>
        <v>0</v>
      </c>
      <c r="AK696" s="627">
        <f t="shared" si="141"/>
        <v>0</v>
      </c>
      <c r="AL696" s="627">
        <f t="shared" si="141"/>
        <v>0</v>
      </c>
      <c r="AM696" s="627">
        <f t="shared" si="141"/>
        <v>0</v>
      </c>
      <c r="AN696" s="627">
        <f t="shared" si="141"/>
        <v>0</v>
      </c>
      <c r="AO696" s="627">
        <f t="shared" si="141"/>
        <v>0</v>
      </c>
      <c r="AP696" s="627">
        <f t="shared" si="141"/>
        <v>0</v>
      </c>
      <c r="AQ696" s="627">
        <f t="shared" si="141"/>
        <v>0</v>
      </c>
      <c r="AR696" s="627">
        <f t="shared" si="141"/>
        <v>0</v>
      </c>
      <c r="AS696" s="627">
        <f t="shared" si="141"/>
        <v>0</v>
      </c>
      <c r="AT696" s="627">
        <f t="shared" si="141"/>
        <v>0</v>
      </c>
      <c r="AU696" s="627">
        <f t="shared" si="141"/>
        <v>0</v>
      </c>
      <c r="AV696" s="627">
        <f t="shared" si="141"/>
        <v>0</v>
      </c>
      <c r="AW696" s="627">
        <f t="shared" si="141"/>
        <v>0</v>
      </c>
      <c r="AX696" s="627">
        <f t="shared" si="141"/>
        <v>0</v>
      </c>
      <c r="AY696" s="627">
        <f t="shared" si="141"/>
        <v>0</v>
      </c>
      <c r="AZ696" s="627">
        <f t="shared" si="141"/>
        <v>0</v>
      </c>
      <c r="BA696" s="627">
        <f t="shared" si="141"/>
        <v>0</v>
      </c>
      <c r="BB696" s="627">
        <f t="shared" si="141"/>
        <v>0</v>
      </c>
      <c r="BC696" s="627">
        <f t="shared" si="141"/>
        <v>0</v>
      </c>
      <c r="BD696" s="627">
        <f t="shared" si="141"/>
        <v>0</v>
      </c>
      <c r="BE696" s="627">
        <f t="shared" si="141"/>
        <v>0</v>
      </c>
      <c r="BF696" s="627">
        <f t="shared" si="141"/>
        <v>0</v>
      </c>
      <c r="BG696" s="627">
        <f t="shared" si="141"/>
        <v>0</v>
      </c>
      <c r="BH696" s="627">
        <f t="shared" si="141"/>
        <v>0</v>
      </c>
      <c r="BI696" s="627">
        <f t="shared" si="141"/>
        <v>0</v>
      </c>
      <c r="BJ696" s="627">
        <f t="shared" si="141"/>
        <v>0</v>
      </c>
      <c r="BK696" s="627">
        <f t="shared" si="141"/>
        <v>0</v>
      </c>
      <c r="BL696" s="627">
        <f t="shared" si="141"/>
        <v>0</v>
      </c>
      <c r="BM696" s="627">
        <f t="shared" si="141"/>
        <v>0</v>
      </c>
      <c r="BN696" s="627">
        <f t="shared" si="141"/>
        <v>0</v>
      </c>
      <c r="BO696" s="627">
        <f t="shared" si="141"/>
        <v>0</v>
      </c>
      <c r="BP696" s="627">
        <f t="shared" si="141"/>
        <v>0</v>
      </c>
      <c r="BQ696" s="627">
        <f t="shared" si="141"/>
        <v>0</v>
      </c>
      <c r="BR696" s="627">
        <f t="shared" ref="BR696:BZ696" si="142">SUM(BR680:BR694)</f>
        <v>0</v>
      </c>
      <c r="BS696" s="627">
        <f t="shared" si="142"/>
        <v>0</v>
      </c>
      <c r="BT696" s="627">
        <f t="shared" si="142"/>
        <v>0</v>
      </c>
      <c r="BU696" s="627">
        <f t="shared" si="142"/>
        <v>0</v>
      </c>
      <c r="BV696" s="627">
        <f t="shared" si="142"/>
        <v>0</v>
      </c>
      <c r="BW696" s="627">
        <f t="shared" si="142"/>
        <v>0</v>
      </c>
      <c r="BX696" s="627">
        <f t="shared" si="142"/>
        <v>0</v>
      </c>
      <c r="BY696" s="627">
        <f t="shared" si="142"/>
        <v>0</v>
      </c>
      <c r="BZ696" s="627">
        <f t="shared" si="142"/>
        <v>0</v>
      </c>
    </row>
    <row r="697" spans="1:78" ht="13.5" thickTop="1">
      <c r="L697" s="630"/>
      <c r="M697" s="630"/>
      <c r="N697" s="630"/>
      <c r="O697" s="630"/>
      <c r="P697" s="630"/>
      <c r="Q697" s="630"/>
    </row>
    <row r="698" spans="1:78">
      <c r="L698" s="630"/>
      <c r="M698" s="630"/>
      <c r="N698" s="630"/>
      <c r="O698" s="630"/>
      <c r="P698" s="630"/>
      <c r="Q698" s="630"/>
    </row>
    <row r="699" spans="1:78">
      <c r="L699" s="632"/>
      <c r="M699" s="632"/>
      <c r="N699" s="632"/>
      <c r="O699" s="632"/>
      <c r="P699" s="632"/>
      <c r="Q699" s="632"/>
    </row>
  </sheetData>
  <mergeCells count="135">
    <mergeCell ref="A42:B42"/>
    <mergeCell ref="J42:K42"/>
    <mergeCell ref="A43:B43"/>
    <mergeCell ref="J43:K43"/>
    <mergeCell ref="A44:B44"/>
    <mergeCell ref="J44:K44"/>
    <mergeCell ref="A39:B39"/>
    <mergeCell ref="J39:K39"/>
    <mergeCell ref="A40:B40"/>
    <mergeCell ref="J40:K40"/>
    <mergeCell ref="A41:B41"/>
    <mergeCell ref="J41:K41"/>
    <mergeCell ref="A48:B48"/>
    <mergeCell ref="J48:K48"/>
    <mergeCell ref="A49:B49"/>
    <mergeCell ref="J49:K49"/>
    <mergeCell ref="A50:B50"/>
    <mergeCell ref="J50:K50"/>
    <mergeCell ref="A45:B45"/>
    <mergeCell ref="J45:K45"/>
    <mergeCell ref="A46:B46"/>
    <mergeCell ref="J46:K46"/>
    <mergeCell ref="A47:B47"/>
    <mergeCell ref="J47:K47"/>
    <mergeCell ref="A54:B54"/>
    <mergeCell ref="J54:K54"/>
    <mergeCell ref="A61:B61"/>
    <mergeCell ref="A62:B62"/>
    <mergeCell ref="A63:B63"/>
    <mergeCell ref="A64:B64"/>
    <mergeCell ref="A51:B51"/>
    <mergeCell ref="J51:K51"/>
    <mergeCell ref="A52:B52"/>
    <mergeCell ref="J52:K52"/>
    <mergeCell ref="A53:B53"/>
    <mergeCell ref="J53:K53"/>
    <mergeCell ref="A71:B71"/>
    <mergeCell ref="A72:B72"/>
    <mergeCell ref="A73:B73"/>
    <mergeCell ref="A74:B74"/>
    <mergeCell ref="A75:B75"/>
    <mergeCell ref="A76:B76"/>
    <mergeCell ref="A65:B65"/>
    <mergeCell ref="A66:B66"/>
    <mergeCell ref="A67:B67"/>
    <mergeCell ref="A68:B68"/>
    <mergeCell ref="A69:B69"/>
    <mergeCell ref="A70:B70"/>
    <mergeCell ref="A85:B85"/>
    <mergeCell ref="A86:B86"/>
    <mergeCell ref="A87:B87"/>
    <mergeCell ref="A88:B88"/>
    <mergeCell ref="A89:B89"/>
    <mergeCell ref="A90:B90"/>
    <mergeCell ref="F80:K80"/>
    <mergeCell ref="L80:Q80"/>
    <mergeCell ref="R80:W80"/>
    <mergeCell ref="A82:B82"/>
    <mergeCell ref="A83:B83"/>
    <mergeCell ref="A84:B84"/>
    <mergeCell ref="R101:W101"/>
    <mergeCell ref="A103:B103"/>
    <mergeCell ref="A104:B104"/>
    <mergeCell ref="A91:B91"/>
    <mergeCell ref="A92:B92"/>
    <mergeCell ref="A93:B93"/>
    <mergeCell ref="A94:B94"/>
    <mergeCell ref="A95:B95"/>
    <mergeCell ref="A96:B96"/>
    <mergeCell ref="A105:B105"/>
    <mergeCell ref="A106:B106"/>
    <mergeCell ref="A107:B107"/>
    <mergeCell ref="A108:B108"/>
    <mergeCell ref="A109:B109"/>
    <mergeCell ref="A110:B110"/>
    <mergeCell ref="A97:B97"/>
    <mergeCell ref="F101:K101"/>
    <mergeCell ref="L101:Q101"/>
    <mergeCell ref="A117:B117"/>
    <mergeCell ref="A118:B118"/>
    <mergeCell ref="A123:B123"/>
    <mergeCell ref="A124:B124"/>
    <mergeCell ref="A125:B125"/>
    <mergeCell ref="A126:B126"/>
    <mergeCell ref="A111:B111"/>
    <mergeCell ref="A112:B112"/>
    <mergeCell ref="A113:B113"/>
    <mergeCell ref="A114:B114"/>
    <mergeCell ref="A115:B115"/>
    <mergeCell ref="A116:B116"/>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50:B150"/>
    <mergeCell ref="A151:B151"/>
    <mergeCell ref="A152:B152"/>
    <mergeCell ref="A153:B153"/>
    <mergeCell ref="A154:B154"/>
    <mergeCell ref="A155:B155"/>
    <mergeCell ref="A139:B139"/>
    <mergeCell ref="A145:B145"/>
    <mergeCell ref="A146:B146"/>
    <mergeCell ref="A147:B147"/>
    <mergeCell ref="A148:B148"/>
    <mergeCell ref="A149:B149"/>
    <mergeCell ref="C221:C231"/>
    <mergeCell ref="C250:C260"/>
    <mergeCell ref="C279:C289"/>
    <mergeCell ref="C308:C318"/>
    <mergeCell ref="C337:C347"/>
    <mergeCell ref="C366:C376"/>
    <mergeCell ref="A156:B156"/>
    <mergeCell ref="A157:B157"/>
    <mergeCell ref="A158:B158"/>
    <mergeCell ref="A159:B159"/>
    <mergeCell ref="A160:B160"/>
    <mergeCell ref="C192:C217"/>
    <mergeCell ref="C569:C579"/>
    <mergeCell ref="C598:C608"/>
    <mergeCell ref="C627:C637"/>
    <mergeCell ref="C395:C405"/>
    <mergeCell ref="C424:C434"/>
    <mergeCell ref="C453:C463"/>
    <mergeCell ref="C482:C492"/>
    <mergeCell ref="C511:C521"/>
    <mergeCell ref="C540:C550"/>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230</vt:i4>
      </vt:variant>
    </vt:vector>
  </HeadingPairs>
  <TitlesOfParts>
    <vt:vector size="241" baseType="lpstr">
      <vt:lpstr>Intro</vt:lpstr>
      <vt:lpstr>SP AusNet record of changes</vt:lpstr>
      <vt:lpstr>Input</vt:lpstr>
      <vt:lpstr>Adjustment for previous period</vt:lpstr>
      <vt:lpstr>Actual RAB roll forward</vt:lpstr>
      <vt:lpstr>Total actual RAB roll forward</vt:lpstr>
      <vt:lpstr>Tax value roll forward</vt:lpstr>
      <vt:lpstr>Asset lives roll forward</vt:lpstr>
      <vt:lpstr>SPA actual depreciation</vt:lpstr>
      <vt:lpstr>Movements in provisions</vt:lpstr>
      <vt:lpstr>Output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'Asset lives roll forward'!Print_Area</vt:lpstr>
      <vt:lpstr>Input!Print_Area</vt:lpstr>
      <vt:lpstr>Intro!Print_Area</vt:lpstr>
      <vt:lpstr>'Output summary'!Print_Area</vt:lpstr>
      <vt:lpstr>'Tax value roll forward'!Print_Area</vt:lpstr>
      <vt:lpstr>'Total actual RAB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2013-08-27T03:36:55Z</dcterms:created>
  <dcterms:modified xsi:type="dcterms:W3CDTF">2013-10-10T22:24:01Z</dcterms:modified>
</cp:coreProperties>
</file>